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harts/chart4.xml" ContentType="application/vnd.openxmlformats-officedocument.drawingml.chart+xml"/>
  <Override PartName="/xl/theme/themeOverride1.xml" ContentType="application/vnd.openxmlformats-officedocument.themeOverride+xml"/>
  <Override PartName="/xl/drawings/drawing8.xml" ContentType="application/vnd.openxmlformats-officedocument.drawing+xml"/>
  <Override PartName="/xl/comments10.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theme/themeOverride2.xml" ContentType="application/vnd.openxmlformats-officedocument.themeOverride+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theme/themeOverride3.xml" ContentType="application/vnd.openxmlformats-officedocument.themeOverride+xml"/>
  <Override PartName="/xl/charts/chart14.xml" ContentType="application/vnd.openxmlformats-officedocument.drawingml.chart+xml"/>
  <Override PartName="/xl/theme/themeOverride4.xml" ContentType="application/vnd.openxmlformats-officedocument.themeOverride+xml"/>
  <Override PartName="/xl/charts/chart15.xml" ContentType="application/vnd.openxmlformats-officedocument.drawingml.chart+xml"/>
  <Override PartName="/xl/theme/themeOverride5.xml" ContentType="application/vnd.openxmlformats-officedocument.themeOverride+xml"/>
  <Override PartName="/xl/charts/chart16.xml" ContentType="application/vnd.openxmlformats-officedocument.drawingml.chart+xml"/>
  <Override PartName="/xl/theme/themeOverride6.xml" ContentType="application/vnd.openxmlformats-officedocument.themeOverride+xml"/>
  <Override PartName="/xl/charts/chart17.xml" ContentType="application/vnd.openxmlformats-officedocument.drawingml.chart+xml"/>
  <Override PartName="/xl/theme/themeOverride7.xml" ContentType="application/vnd.openxmlformats-officedocument.themeOverride+xml"/>
  <Override PartName="/xl/charts/chart18.xml" ContentType="application/vnd.openxmlformats-officedocument.drawingml.chart+xml"/>
  <Override PartName="/xl/theme/themeOverride8.xml" ContentType="application/vnd.openxmlformats-officedocument.themeOverride+xml"/>
  <Override PartName="/xl/charts/chart19.xml" ContentType="application/vnd.openxmlformats-officedocument.drawingml.chart+xml"/>
  <Override PartName="/xl/charts/chart20.xml" ContentType="application/vnd.openxmlformats-officedocument.drawingml.chart+xml"/>
  <Override PartName="/xl/theme/themeOverride9.xml" ContentType="application/vnd.openxmlformats-officedocument.themeOverride+xml"/>
  <Override PartName="/xl/charts/chart21.xml" ContentType="application/vnd.openxmlformats-officedocument.drawingml.chart+xml"/>
  <Override PartName="/xl/theme/themeOverride10.xml" ContentType="application/vnd.openxmlformats-officedocument.themeOverride+xml"/>
  <Override PartName="/xl/charts/chart22.xml" ContentType="application/vnd.openxmlformats-officedocument.drawingml.chart+xml"/>
  <Override PartName="/xl/theme/themeOverride11.xml" ContentType="application/vnd.openxmlformats-officedocument.themeOverride+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theme/themeOverride12.xml" ContentType="application/vnd.openxmlformats-officedocument.themeOverride+xml"/>
  <Override PartName="/xl/charts/chart29.xml" ContentType="application/vnd.openxmlformats-officedocument.drawingml.chart+xml"/>
  <Override PartName="/xl/theme/themeOverride13.xml" ContentType="application/vnd.openxmlformats-officedocument.themeOverride+xml"/>
  <Override PartName="/xl/charts/chart30.xml" ContentType="application/vnd.openxmlformats-officedocument.drawingml.chart+xml"/>
  <Override PartName="/xl/theme/themeOverride14.xml" ContentType="application/vnd.openxmlformats-officedocument.themeOverride+xml"/>
  <Override PartName="/xl/charts/chart31.xml" ContentType="application/vnd.openxmlformats-officedocument.drawingml.chart+xml"/>
  <Override PartName="/xl/theme/themeOverride15.xml" ContentType="application/vnd.openxmlformats-officedocument.themeOverride+xml"/>
  <Override PartName="/xl/charts/chart32.xml" ContentType="application/vnd.openxmlformats-officedocument.drawingml.chart+xml"/>
  <Override PartName="/xl/theme/themeOverride16.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380" yWindow="75" windowWidth="20730" windowHeight="10650" tabRatio="884" activeTab="5"/>
  </bookViews>
  <sheets>
    <sheet name="Cover" sheetId="11" r:id="rId1"/>
    <sheet name="Comps Anal" sheetId="13" r:id="rId2"/>
    <sheet name="Football Field" sheetId="42" r:id="rId3"/>
    <sheet name="Population Raw Data" sheetId="21" r:id="rId4"/>
    <sheet name="Population Growth Projections" sheetId="22" r:id="rId5"/>
    <sheet name="Projection Assumptions" sheetId="15" r:id="rId6"/>
    <sheet name="Revenue Assumptions Summary" sheetId="23" r:id="rId7"/>
    <sheet name="IS Assumptions" sheetId="27" r:id="rId8"/>
    <sheet name="WACC" sheetId="12" r:id="rId9"/>
    <sheet name="Beta Calculations" sheetId="32" r:id="rId10"/>
    <sheet name="DCF Base" sheetId="26" r:id="rId11"/>
    <sheet name="DCF Bear" sheetId="36" r:id="rId12"/>
    <sheet name="DCF Bull" sheetId="37" r:id="rId13"/>
    <sheet name="EPS Estimate" sheetId="38" r:id="rId14"/>
    <sheet name="Nestle Acquisition" sheetId="43" r:id="rId15"/>
    <sheet name="VaR Daily" sheetId="39" r:id="rId16"/>
    <sheet name="VaR Monthly" sheetId="40" r:id="rId17"/>
    <sheet name="Income - Adjusted" sheetId="1" r:id="rId18"/>
    <sheet name="Balance Sheet" sheetId="2" r:id="rId19"/>
    <sheet name="Cash Flow" sheetId="3" r:id="rId20"/>
    <sheet name="Liquidity" sheetId="4" r:id="rId21"/>
    <sheet name="Profitability" sheetId="5" r:id="rId22"/>
    <sheet name="Growth" sheetId="6" r:id="rId23"/>
    <sheet name="By Product Segment" sheetId="7" r:id="rId24"/>
    <sheet name="Segmentation by Geography" sheetId="8" r:id="rId25"/>
    <sheet name="Working Capital" sheetId="9" r:id="rId26"/>
    <sheet name="Quarterly IS" sheetId="10" r:id="rId27"/>
    <sheet name="GDT Index" sheetId="17" r:id="rId28"/>
    <sheet name="Forex Correl" sheetId="18" r:id="rId29"/>
    <sheet name="Graphs" sheetId="16" r:id="rId30"/>
  </sheets>
  <externalReferences>
    <externalReference r:id="rId31"/>
    <externalReference r:id="rId32"/>
    <externalReference r:id="rId33"/>
    <externalReference r:id="rId34"/>
    <externalReference r:id="rId35"/>
    <externalReference r:id="rId36"/>
  </externalReferences>
  <definedNames>
    <definedName name="Basic_Shares">[1]Inputs!$E$11</definedName>
    <definedName name="CIQWBGuid" hidden="1">"ca6b42e8-a0ca-43a8-a964-c1c10ad5af28"</definedName>
    <definedName name="Company_Name">[2]Inputs!$E$8</definedName>
    <definedName name="Date">'[3]WACC Analysis'!$N$1</definedName>
    <definedName name="DCF_EBIT_Margin">#REF!</definedName>
    <definedName name="DCF_Rev_Growth">#REF!</definedName>
    <definedName name="Diluted_Shares">[2]Inputs!$E$14</definedName>
    <definedName name="Enterprise_Value">[2]Inputs!$E$22</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"01/30/2016 22:10:56"</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Share_Price">[2]Inputs!$E$9</definedName>
    <definedName name="Tax_Rate">[1]Inputs!$I$11</definedName>
  </definedNames>
  <calcPr calcId="144525"/>
</workbook>
</file>

<file path=xl/calcChain.xml><?xml version="1.0" encoding="utf-8"?>
<calcChain xmlns="http://schemas.openxmlformats.org/spreadsheetml/2006/main">
  <c r="CO37" i="37" l="1"/>
  <c r="CO14" i="37"/>
  <c r="CO37" i="36"/>
  <c r="CO14" i="36"/>
  <c r="CO37" i="26"/>
  <c r="CO14" i="26"/>
  <c r="M60" i="12"/>
  <c r="M58" i="12"/>
  <c r="M59" i="12"/>
  <c r="M54" i="12"/>
  <c r="M55" i="12"/>
  <c r="K38" i="12"/>
  <c r="M57" i="12"/>
  <c r="M52" i="12"/>
  <c r="M53" i="12"/>
  <c r="M56" i="12"/>
  <c r="D12" i="12"/>
  <c r="N18" i="13"/>
  <c r="L16" i="13"/>
  <c r="N20" i="13"/>
  <c r="L20" i="13"/>
  <c r="L30" i="13"/>
  <c r="L17" i="13"/>
  <c r="L19" i="13"/>
  <c r="L18" i="13"/>
  <c r="N17" i="13"/>
  <c r="N19" i="13"/>
  <c r="N16" i="13"/>
  <c r="N30" i="13"/>
  <c r="H226" i="16" l="1"/>
  <c r="H227" i="16"/>
  <c r="H228" i="16"/>
  <c r="H229" i="16"/>
  <c r="H230" i="16"/>
  <c r="H231" i="16"/>
  <c r="H232" i="16"/>
  <c r="H233" i="16"/>
  <c r="H234" i="16"/>
  <c r="H235" i="16"/>
  <c r="H236" i="16"/>
  <c r="H237" i="16"/>
  <c r="H225" i="16"/>
  <c r="H16" i="38"/>
  <c r="H15" i="38"/>
  <c r="H14" i="38"/>
  <c r="H13" i="38"/>
  <c r="H12" i="38"/>
  <c r="H11" i="38"/>
  <c r="H10" i="38"/>
  <c r="H9" i="38"/>
  <c r="H8" i="38"/>
  <c r="H7" i="38"/>
  <c r="H6" i="38"/>
  <c r="H5" i="38"/>
  <c r="H4" i="38"/>
  <c r="E226" i="16"/>
  <c r="E227" i="16"/>
  <c r="E228" i="16"/>
  <c r="E229" i="16"/>
  <c r="E230" i="16"/>
  <c r="E231" i="16"/>
  <c r="E232" i="16"/>
  <c r="E233" i="16"/>
  <c r="E234" i="16"/>
  <c r="E235" i="16"/>
  <c r="E236" i="16"/>
  <c r="E237" i="16"/>
  <c r="E225" i="16"/>
  <c r="B4" i="38"/>
  <c r="C30" i="13" l="1"/>
  <c r="H408" i="16"/>
  <c r="H407" i="16"/>
  <c r="H409" i="16" s="1"/>
  <c r="E346" i="16"/>
  <c r="E340" i="16"/>
  <c r="F303" i="16"/>
  <c r="G303" i="16"/>
  <c r="H303" i="16"/>
  <c r="I303" i="16"/>
  <c r="J303" i="16"/>
  <c r="K303" i="16"/>
  <c r="E303" i="16"/>
  <c r="D304" i="16"/>
  <c r="E304" i="16"/>
  <c r="F304" i="16"/>
  <c r="G304" i="16"/>
  <c r="H304" i="16"/>
  <c r="I304" i="16"/>
  <c r="D305" i="16"/>
  <c r="E305" i="16"/>
  <c r="F305" i="16"/>
  <c r="G305" i="16"/>
  <c r="H305" i="16"/>
  <c r="I305" i="16"/>
  <c r="J305" i="16"/>
  <c r="K305" i="16"/>
  <c r="D306" i="16"/>
  <c r="E306" i="16"/>
  <c r="F306" i="16"/>
  <c r="G306" i="16"/>
  <c r="H306" i="16"/>
  <c r="I306" i="16"/>
  <c r="J80" i="1"/>
  <c r="K80" i="1"/>
  <c r="L80" i="1"/>
  <c r="M80" i="1"/>
  <c r="I80" i="1"/>
  <c r="O79" i="1"/>
  <c r="N79" i="1"/>
  <c r="J79" i="1"/>
  <c r="K79" i="1"/>
  <c r="L79" i="1"/>
  <c r="M79" i="1"/>
  <c r="M78" i="1"/>
  <c r="L78" i="1"/>
  <c r="K78" i="1"/>
  <c r="J78" i="1"/>
  <c r="I78" i="1"/>
  <c r="I79" i="1" l="1"/>
  <c r="D289" i="16"/>
  <c r="E289" i="16"/>
  <c r="F289" i="16"/>
  <c r="G289" i="16"/>
  <c r="H289" i="16"/>
  <c r="D269" i="16"/>
  <c r="D270" i="16"/>
  <c r="E270" i="16"/>
  <c r="D271" i="16"/>
  <c r="B5" i="38"/>
  <c r="B7" i="38"/>
  <c r="B9" i="38"/>
  <c r="B11" i="38"/>
  <c r="E222" i="16"/>
  <c r="F222" i="16"/>
  <c r="E223" i="16"/>
  <c r="F223" i="16"/>
  <c r="G223" i="16"/>
  <c r="H223" i="16"/>
  <c r="D225" i="16"/>
  <c r="D226" i="16"/>
  <c r="D227" i="16"/>
  <c r="D228" i="16"/>
  <c r="D229" i="16"/>
  <c r="D230" i="16"/>
  <c r="D231" i="16"/>
  <c r="D232" i="16"/>
  <c r="D233" i="16"/>
  <c r="D234" i="16"/>
  <c r="D235" i="16"/>
  <c r="D236" i="16"/>
  <c r="D237" i="16"/>
  <c r="F205" i="16"/>
  <c r="G205" i="16"/>
  <c r="H205" i="16"/>
  <c r="I205" i="16"/>
  <c r="F206" i="16"/>
  <c r="G206" i="16"/>
  <c r="H206" i="16"/>
  <c r="I206" i="16"/>
  <c r="N14" i="5"/>
  <c r="N13" i="5"/>
  <c r="C20" i="23"/>
  <c r="E193" i="16"/>
  <c r="E194" i="16"/>
  <c r="E195" i="16"/>
  <c r="E196" i="16"/>
  <c r="E197" i="16"/>
  <c r="E198" i="16"/>
  <c r="E192" i="16"/>
  <c r="H188" i="16"/>
  <c r="E180" i="16"/>
  <c r="F180" i="16"/>
  <c r="G180" i="16"/>
  <c r="H180" i="16"/>
  <c r="E181" i="16"/>
  <c r="E188" i="16" s="1"/>
  <c r="F181" i="16"/>
  <c r="F188" i="16" s="1"/>
  <c r="G181" i="16"/>
  <c r="G188" i="16" s="1"/>
  <c r="H181" i="16"/>
  <c r="E182" i="16"/>
  <c r="F182" i="16"/>
  <c r="G182" i="16"/>
  <c r="H182" i="16"/>
  <c r="I182" i="16"/>
  <c r="J182" i="16"/>
  <c r="K182" i="16"/>
  <c r="L182" i="16"/>
  <c r="E183" i="16"/>
  <c r="F183" i="16"/>
  <c r="G183" i="16"/>
  <c r="H183" i="16"/>
  <c r="E184" i="16"/>
  <c r="F184" i="16"/>
  <c r="G184" i="16"/>
  <c r="H184" i="16"/>
  <c r="I184" i="16"/>
  <c r="J184" i="16"/>
  <c r="K184" i="16"/>
  <c r="L184" i="16"/>
  <c r="E185" i="16"/>
  <c r="F185" i="16"/>
  <c r="G185" i="16"/>
  <c r="H185" i="16"/>
  <c r="I185" i="16"/>
  <c r="J185" i="16"/>
  <c r="K185" i="16"/>
  <c r="L185" i="16"/>
  <c r="E186" i="16"/>
  <c r="F186" i="16"/>
  <c r="G186" i="16"/>
  <c r="H186" i="16"/>
  <c r="I186" i="16"/>
  <c r="J186" i="16"/>
  <c r="K186" i="16"/>
  <c r="L186" i="16"/>
  <c r="E187" i="16"/>
  <c r="F187" i="16"/>
  <c r="G187" i="16"/>
  <c r="H187" i="16"/>
  <c r="I187" i="16"/>
  <c r="J187" i="16"/>
  <c r="K187" i="16"/>
  <c r="L187" i="16"/>
  <c r="E269" i="16" l="1"/>
  <c r="C82" i="16"/>
  <c r="B76" i="16"/>
  <c r="C76" i="16"/>
  <c r="B77" i="16"/>
  <c r="C77" i="16"/>
  <c r="B78" i="16"/>
  <c r="C78" i="16"/>
  <c r="B79" i="16"/>
  <c r="C79" i="16"/>
  <c r="B80" i="16"/>
  <c r="C80" i="16"/>
  <c r="B81" i="16"/>
  <c r="C81" i="16"/>
  <c r="B82" i="16"/>
  <c r="B83" i="16"/>
  <c r="C83" i="16"/>
  <c r="B84" i="16"/>
  <c r="C84" i="16"/>
  <c r="M25" i="16"/>
  <c r="K25" i="16"/>
  <c r="L25" i="16"/>
  <c r="N25" i="16" l="1"/>
  <c r="L23" i="16"/>
  <c r="L22" i="16"/>
  <c r="M20" i="16" s="1"/>
  <c r="L21" i="16"/>
  <c r="L20" i="16"/>
  <c r="K23" i="16"/>
  <c r="E71" i="16"/>
  <c r="D71" i="16"/>
  <c r="C71" i="16"/>
  <c r="B72" i="16"/>
  <c r="C72" i="16"/>
  <c r="D72" i="16"/>
  <c r="E72" i="16"/>
  <c r="F72" i="16"/>
  <c r="G72" i="16"/>
  <c r="H72" i="16"/>
  <c r="I72" i="16"/>
  <c r="J72" i="16"/>
  <c r="K72" i="16"/>
  <c r="B73" i="16"/>
  <c r="C73" i="16"/>
  <c r="D73" i="16"/>
  <c r="E73" i="16"/>
  <c r="F73" i="16"/>
  <c r="G73" i="16"/>
  <c r="H73" i="16"/>
  <c r="I73" i="16"/>
  <c r="J73" i="16"/>
  <c r="K73" i="16"/>
  <c r="B71" i="16"/>
  <c r="L32" i="12"/>
  <c r="E12" i="42"/>
  <c r="AA30" i="13"/>
  <c r="V20" i="23" l="1"/>
  <c r="B20" i="23"/>
  <c r="G120" i="15"/>
  <c r="C27" i="22"/>
  <c r="E161" i="15"/>
  <c r="O10" i="43"/>
  <c r="I52" i="16"/>
  <c r="I48" i="16"/>
  <c r="D50" i="16"/>
  <c r="A7" i="43"/>
  <c r="R39" i="42"/>
  <c r="J31" i="42"/>
  <c r="I31" i="42"/>
  <c r="H31" i="42"/>
  <c r="G31" i="42"/>
  <c r="F31" i="42"/>
  <c r="E31" i="42"/>
  <c r="D31" i="42"/>
  <c r="D48" i="42" s="1"/>
  <c r="C31" i="42"/>
  <c r="C48" i="42" s="1"/>
  <c r="G11" i="42"/>
  <c r="G26" i="42" s="1"/>
  <c r="F11" i="42"/>
  <c r="F26" i="42" s="1"/>
  <c r="E11" i="42"/>
  <c r="E26" i="42" s="1"/>
  <c r="D11" i="42"/>
  <c r="D26" i="42" s="1"/>
  <c r="C11" i="42"/>
  <c r="I49" i="42" s="1"/>
  <c r="B53" i="42"/>
  <c r="B52" i="42"/>
  <c r="B51" i="42"/>
  <c r="B50" i="42"/>
  <c r="B49" i="42"/>
  <c r="I48" i="42"/>
  <c r="H48" i="42"/>
  <c r="G48" i="42"/>
  <c r="F48" i="42"/>
  <c r="E48" i="42"/>
  <c r="H5" i="40"/>
  <c r="H6" i="40"/>
  <c r="H7" i="40"/>
  <c r="H8" i="40"/>
  <c r="H9" i="40"/>
  <c r="H10" i="40"/>
  <c r="H11" i="40"/>
  <c r="H12" i="40"/>
  <c r="H13" i="40"/>
  <c r="H14" i="40"/>
  <c r="H15" i="40"/>
  <c r="H16" i="40"/>
  <c r="H17" i="40"/>
  <c r="H18" i="40"/>
  <c r="H19" i="40"/>
  <c r="H20" i="40"/>
  <c r="H21" i="40"/>
  <c r="H22" i="40"/>
  <c r="H23" i="40"/>
  <c r="G6" i="40"/>
  <c r="G7" i="40" s="1"/>
  <c r="H4" i="40"/>
  <c r="H5" i="39"/>
  <c r="H6" i="39"/>
  <c r="H7" i="39"/>
  <c r="H8" i="39"/>
  <c r="H9" i="39"/>
  <c r="H10" i="39"/>
  <c r="H11" i="39"/>
  <c r="H12" i="39"/>
  <c r="H13" i="39"/>
  <c r="H14" i="39"/>
  <c r="H15" i="39"/>
  <c r="H16" i="39"/>
  <c r="H17" i="39"/>
  <c r="H18" i="39"/>
  <c r="H19" i="39"/>
  <c r="H20" i="39"/>
  <c r="H21" i="39"/>
  <c r="H22" i="39"/>
  <c r="H23" i="39"/>
  <c r="H4" i="39"/>
  <c r="G6" i="39"/>
  <c r="G7" i="39" s="1"/>
  <c r="C15" i="38"/>
  <c r="F236" i="16" s="1"/>
  <c r="D15" i="38"/>
  <c r="G236" i="16" s="1"/>
  <c r="E15" i="38"/>
  <c r="L15" i="38" s="1"/>
  <c r="B15" i="38"/>
  <c r="AE20" i="27"/>
  <c r="AF20" i="27"/>
  <c r="AG20" i="27"/>
  <c r="AD20" i="27"/>
  <c r="C20" i="27"/>
  <c r="D20" i="27"/>
  <c r="E20" i="27"/>
  <c r="F20" i="27"/>
  <c r="G20" i="27"/>
  <c r="H20" i="27"/>
  <c r="I20" i="27"/>
  <c r="J20" i="27"/>
  <c r="K20" i="27"/>
  <c r="L20" i="27"/>
  <c r="M20" i="27"/>
  <c r="N20" i="27"/>
  <c r="O20" i="27"/>
  <c r="P20" i="27"/>
  <c r="Q20" i="27"/>
  <c r="R20" i="27"/>
  <c r="S20" i="27"/>
  <c r="T20" i="27"/>
  <c r="U20" i="27"/>
  <c r="V20" i="27"/>
  <c r="W20" i="27"/>
  <c r="X20" i="27"/>
  <c r="Y20" i="27"/>
  <c r="Z20" i="27"/>
  <c r="AA20" i="27"/>
  <c r="AB20" i="27"/>
  <c r="AC20" i="27"/>
  <c r="B20" i="27"/>
  <c r="CK16" i="37"/>
  <c r="CJ16" i="37"/>
  <c r="CI16" i="37"/>
  <c r="CH16" i="37"/>
  <c r="CK15" i="37"/>
  <c r="CJ15" i="37"/>
  <c r="CI15" i="37"/>
  <c r="CH15" i="37"/>
  <c r="CK14" i="37"/>
  <c r="CJ14" i="37"/>
  <c r="CI14" i="37"/>
  <c r="CH14" i="37"/>
  <c r="CK13" i="37"/>
  <c r="CJ13" i="37"/>
  <c r="CI13" i="37"/>
  <c r="CH13" i="37"/>
  <c r="CK10" i="37"/>
  <c r="CJ10" i="37"/>
  <c r="CI10" i="37"/>
  <c r="CH10" i="37"/>
  <c r="CG16" i="37"/>
  <c r="CF16" i="37"/>
  <c r="CE16" i="37"/>
  <c r="CD16" i="37"/>
  <c r="CG15" i="37"/>
  <c r="CF15" i="37"/>
  <c r="CE15" i="37"/>
  <c r="CD15" i="37"/>
  <c r="CG14" i="37"/>
  <c r="CF14" i="37"/>
  <c r="CE14" i="37"/>
  <c r="CD14" i="37"/>
  <c r="CG13" i="37"/>
  <c r="CF13" i="37"/>
  <c r="CE13" i="37"/>
  <c r="CD13" i="37"/>
  <c r="CG10" i="37"/>
  <c r="CF10" i="37"/>
  <c r="CE10" i="37"/>
  <c r="CD10" i="37"/>
  <c r="CC16" i="37"/>
  <c r="CB16" i="37"/>
  <c r="CA16" i="37"/>
  <c r="BZ16" i="37"/>
  <c r="CC15" i="37"/>
  <c r="CB15" i="37"/>
  <c r="CA15" i="37"/>
  <c r="BZ15" i="37"/>
  <c r="CC14" i="37"/>
  <c r="CB14" i="37"/>
  <c r="CA14" i="37"/>
  <c r="BZ14" i="37"/>
  <c r="CC13" i="37"/>
  <c r="CB13" i="37"/>
  <c r="CA13" i="37"/>
  <c r="BZ13" i="37"/>
  <c r="CC10" i="37"/>
  <c r="CB10" i="37"/>
  <c r="CA10" i="37"/>
  <c r="BZ10" i="37"/>
  <c r="BY16" i="37"/>
  <c r="BX16" i="37"/>
  <c r="BW16" i="37"/>
  <c r="BV16" i="37"/>
  <c r="BY15" i="37"/>
  <c r="BX15" i="37"/>
  <c r="BW15" i="37"/>
  <c r="BV15" i="37"/>
  <c r="BY14" i="37"/>
  <c r="BX14" i="37"/>
  <c r="BW14" i="37"/>
  <c r="BV14" i="37"/>
  <c r="BY13" i="37"/>
  <c r="BX13" i="37"/>
  <c r="BW13" i="37"/>
  <c r="BV13" i="37"/>
  <c r="BY10" i="37"/>
  <c r="BX10" i="37"/>
  <c r="BW10" i="37"/>
  <c r="BV10" i="37"/>
  <c r="BU16" i="37"/>
  <c r="BT16" i="37"/>
  <c r="BS16" i="37"/>
  <c r="BR16" i="37"/>
  <c r="BU15" i="37"/>
  <c r="BT15" i="37"/>
  <c r="BS15" i="37"/>
  <c r="BR15" i="37"/>
  <c r="BU14" i="37"/>
  <c r="BT14" i="37"/>
  <c r="BS14" i="37"/>
  <c r="BR14" i="37"/>
  <c r="BU13" i="37"/>
  <c r="BT13" i="37"/>
  <c r="BS13" i="37"/>
  <c r="BR13" i="37"/>
  <c r="BU10" i="37"/>
  <c r="BT10" i="37"/>
  <c r="BS10" i="37"/>
  <c r="BR10" i="37"/>
  <c r="BQ16" i="37"/>
  <c r="BP16" i="37"/>
  <c r="BO16" i="37"/>
  <c r="BN16" i="37"/>
  <c r="BQ15" i="37"/>
  <c r="BP15" i="37"/>
  <c r="BO15" i="37"/>
  <c r="BN15" i="37"/>
  <c r="BQ14" i="37"/>
  <c r="BP14" i="37"/>
  <c r="BO14" i="37"/>
  <c r="BN14" i="37"/>
  <c r="BQ13" i="37"/>
  <c r="BP13" i="37"/>
  <c r="BO13" i="37"/>
  <c r="BN13" i="37"/>
  <c r="BQ10" i="37"/>
  <c r="BP10" i="37"/>
  <c r="BO10" i="37"/>
  <c r="BN10" i="37"/>
  <c r="BM16" i="37"/>
  <c r="BL16" i="37"/>
  <c r="BK16" i="37"/>
  <c r="BJ16" i="37"/>
  <c r="BM15" i="37"/>
  <c r="BL15" i="37"/>
  <c r="BK15" i="37"/>
  <c r="BJ15" i="37"/>
  <c r="BM14" i="37"/>
  <c r="BL14" i="37"/>
  <c r="BK14" i="37"/>
  <c r="BJ14" i="37"/>
  <c r="BM13" i="37"/>
  <c r="BL13" i="37"/>
  <c r="BK13" i="37"/>
  <c r="BJ13" i="37"/>
  <c r="BM10" i="37"/>
  <c r="BL10" i="37"/>
  <c r="BK10" i="37"/>
  <c r="BJ10" i="37"/>
  <c r="BI16" i="37"/>
  <c r="BH16" i="37"/>
  <c r="BG16" i="37"/>
  <c r="BF16" i="37"/>
  <c r="BI15" i="37"/>
  <c r="BH15" i="37"/>
  <c r="BG15" i="37"/>
  <c r="BF15" i="37"/>
  <c r="BI14" i="37"/>
  <c r="BH14" i="37"/>
  <c r="BG14" i="37"/>
  <c r="BF14" i="37"/>
  <c r="BI13" i="37"/>
  <c r="BH13" i="37"/>
  <c r="BG13" i="37"/>
  <c r="BF13" i="37"/>
  <c r="BI10" i="37"/>
  <c r="BH10" i="37"/>
  <c r="BG10" i="37"/>
  <c r="BF10" i="37"/>
  <c r="BE16" i="37"/>
  <c r="BD16" i="37"/>
  <c r="BC16" i="37"/>
  <c r="BB16" i="37"/>
  <c r="BE15" i="37"/>
  <c r="BD15" i="37"/>
  <c r="BC15" i="37"/>
  <c r="BB15" i="37"/>
  <c r="BE14" i="37"/>
  <c r="BD14" i="37"/>
  <c r="BC14" i="37"/>
  <c r="BB14" i="37"/>
  <c r="BE13" i="37"/>
  <c r="BD13" i="37"/>
  <c r="BC13" i="37"/>
  <c r="BB13" i="37"/>
  <c r="BE10" i="37"/>
  <c r="BD10" i="37"/>
  <c r="BC10" i="37"/>
  <c r="BB10" i="37"/>
  <c r="BA16" i="37"/>
  <c r="AZ16" i="37"/>
  <c r="AY16" i="37"/>
  <c r="AX16" i="37"/>
  <c r="BA15" i="37"/>
  <c r="AZ15" i="37"/>
  <c r="AY15" i="37"/>
  <c r="AX15" i="37"/>
  <c r="BA14" i="37"/>
  <c r="AZ14" i="37"/>
  <c r="AY14" i="37"/>
  <c r="AX14" i="37"/>
  <c r="BA13" i="37"/>
  <c r="AZ13" i="37"/>
  <c r="AY13" i="37"/>
  <c r="AX13" i="37"/>
  <c r="BA10" i="37"/>
  <c r="AZ10" i="37"/>
  <c r="AY10" i="37"/>
  <c r="AX10" i="37"/>
  <c r="AW16" i="37"/>
  <c r="AV16" i="37"/>
  <c r="AU16" i="37"/>
  <c r="AT16" i="37"/>
  <c r="AW15" i="37"/>
  <c r="AV15" i="37"/>
  <c r="AU15" i="37"/>
  <c r="AT15" i="37"/>
  <c r="AW14" i="37"/>
  <c r="AV14" i="37"/>
  <c r="AU14" i="37"/>
  <c r="AT14" i="37"/>
  <c r="AW13" i="37"/>
  <c r="AV13" i="37"/>
  <c r="AU13" i="37"/>
  <c r="AT13" i="37"/>
  <c r="AW10" i="37"/>
  <c r="AV10" i="37"/>
  <c r="AU10" i="37"/>
  <c r="AT10" i="37"/>
  <c r="AS16" i="37"/>
  <c r="AR16" i="37"/>
  <c r="AQ16" i="37"/>
  <c r="AP16" i="37"/>
  <c r="AS15" i="37"/>
  <c r="AR15" i="37"/>
  <c r="AQ15" i="37"/>
  <c r="AP15" i="37"/>
  <c r="AS14" i="37"/>
  <c r="AR14" i="37"/>
  <c r="AQ14" i="37"/>
  <c r="AP14" i="37"/>
  <c r="AS13" i="37"/>
  <c r="AR13" i="37"/>
  <c r="AQ13" i="37"/>
  <c r="AP13" i="37"/>
  <c r="AS10" i="37"/>
  <c r="AR10" i="37"/>
  <c r="AQ10" i="37"/>
  <c r="AP10" i="37"/>
  <c r="AO16" i="37"/>
  <c r="AN16" i="37"/>
  <c r="AM16" i="37"/>
  <c r="AL16" i="37"/>
  <c r="AO15" i="37"/>
  <c r="AN15" i="37"/>
  <c r="AM15" i="37"/>
  <c r="AL15" i="37"/>
  <c r="AO14" i="37"/>
  <c r="AN14" i="37"/>
  <c r="AM14" i="37"/>
  <c r="AL14" i="37"/>
  <c r="AO13" i="37"/>
  <c r="AN13" i="37"/>
  <c r="AM13" i="37"/>
  <c r="AL13" i="37"/>
  <c r="AO10" i="37"/>
  <c r="AN10" i="37"/>
  <c r="AM10" i="37"/>
  <c r="AL10" i="37"/>
  <c r="AK16" i="37"/>
  <c r="AJ16" i="37"/>
  <c r="AI16" i="37"/>
  <c r="AH16" i="37"/>
  <c r="AK15" i="37"/>
  <c r="AJ15" i="37"/>
  <c r="AI15" i="37"/>
  <c r="AH15" i="37"/>
  <c r="AK14" i="37"/>
  <c r="AJ14" i="37"/>
  <c r="AI14" i="37"/>
  <c r="AH14" i="37"/>
  <c r="AK13" i="37"/>
  <c r="AJ13" i="37"/>
  <c r="AI13" i="37"/>
  <c r="AH13" i="37"/>
  <c r="AK10" i="37"/>
  <c r="AJ10" i="37"/>
  <c r="AI10" i="37"/>
  <c r="AH10" i="37"/>
  <c r="AL16" i="36"/>
  <c r="AL15" i="36"/>
  <c r="AL14" i="36"/>
  <c r="AL13" i="36"/>
  <c r="AL12" i="36"/>
  <c r="AL11" i="36"/>
  <c r="AH16" i="36"/>
  <c r="AH15" i="36"/>
  <c r="AH14" i="36"/>
  <c r="AH13" i="36"/>
  <c r="AH12" i="36"/>
  <c r="AH11" i="36"/>
  <c r="AG16" i="37"/>
  <c r="AF16" i="37"/>
  <c r="AE16" i="37"/>
  <c r="AD16" i="37"/>
  <c r="AG15" i="37"/>
  <c r="AF15" i="37"/>
  <c r="AE15" i="37"/>
  <c r="AD15" i="37"/>
  <c r="AG14" i="37"/>
  <c r="AF14" i="37"/>
  <c r="AE14" i="37"/>
  <c r="AD14" i="37"/>
  <c r="AG13" i="37"/>
  <c r="AF13" i="37"/>
  <c r="AE13" i="37"/>
  <c r="AD13" i="37"/>
  <c r="AG10" i="37"/>
  <c r="AF10" i="37"/>
  <c r="AE10" i="37"/>
  <c r="AD10" i="37"/>
  <c r="CM53" i="37"/>
  <c r="CS26" i="37"/>
  <c r="CS27" i="37" s="1"/>
  <c r="CS24" i="37"/>
  <c r="CS23" i="37"/>
  <c r="CO23" i="37"/>
  <c r="CO46" i="37" s="1"/>
  <c r="CW22" i="37"/>
  <c r="CX22" i="37" s="1"/>
  <c r="CU22" i="37"/>
  <c r="CT22" i="37" s="1"/>
  <c r="CO21" i="37"/>
  <c r="CO44" i="37" s="1"/>
  <c r="CO20" i="37"/>
  <c r="CO43" i="37" s="1"/>
  <c r="CS15" i="37"/>
  <c r="CS16" i="37" s="1"/>
  <c r="CS13" i="37"/>
  <c r="CS12" i="37"/>
  <c r="CW11" i="37"/>
  <c r="CX11" i="37" s="1"/>
  <c r="CU11" i="37"/>
  <c r="CT11" i="37" s="1"/>
  <c r="AG2" i="37"/>
  <c r="AK2" i="37" s="1"/>
  <c r="AO2" i="37" s="1"/>
  <c r="AS2" i="37" s="1"/>
  <c r="AW2" i="37" s="1"/>
  <c r="AF2" i="37"/>
  <c r="AJ2" i="37" s="1"/>
  <c r="AN2" i="37" s="1"/>
  <c r="AR2" i="37" s="1"/>
  <c r="AV2" i="37" s="1"/>
  <c r="AE2" i="37"/>
  <c r="AI2" i="37" s="1"/>
  <c r="AM2" i="37" s="1"/>
  <c r="AQ2" i="37" s="1"/>
  <c r="AU2" i="37" s="1"/>
  <c r="AD2" i="37"/>
  <c r="AH2" i="37" s="1"/>
  <c r="AL2" i="37" s="1"/>
  <c r="AP2" i="37" s="1"/>
  <c r="AT2" i="37" s="1"/>
  <c r="AC2" i="37"/>
  <c r="AC12" i="37" s="1"/>
  <c r="AB2" i="37"/>
  <c r="AB12" i="37" s="1"/>
  <c r="AA2" i="37"/>
  <c r="AA16" i="37" s="1"/>
  <c r="Z2" i="37"/>
  <c r="Z16" i="37" s="1"/>
  <c r="Y2" i="37"/>
  <c r="Y12" i="37" s="1"/>
  <c r="X2" i="37"/>
  <c r="X12" i="37" s="1"/>
  <c r="W2" i="37"/>
  <c r="W16" i="37" s="1"/>
  <c r="V2" i="37"/>
  <c r="V16" i="37" s="1"/>
  <c r="U2" i="37"/>
  <c r="U12" i="37" s="1"/>
  <c r="T2" i="37"/>
  <c r="T12" i="37" s="1"/>
  <c r="S2" i="37"/>
  <c r="S16" i="37" s="1"/>
  <c r="R2" i="37"/>
  <c r="R16" i="37" s="1"/>
  <c r="Q2" i="37"/>
  <c r="Q12" i="37" s="1"/>
  <c r="P2" i="37"/>
  <c r="P12" i="37" s="1"/>
  <c r="O2" i="37"/>
  <c r="O16" i="37" s="1"/>
  <c r="N2" i="37"/>
  <c r="N16" i="37" s="1"/>
  <c r="M2" i="37"/>
  <c r="M12" i="37" s="1"/>
  <c r="L2" i="37"/>
  <c r="L12" i="37" s="1"/>
  <c r="K2" i="37"/>
  <c r="K16" i="37" s="1"/>
  <c r="J2" i="37"/>
  <c r="J16" i="37" s="1"/>
  <c r="I2" i="37"/>
  <c r="I12" i="37" s="1"/>
  <c r="H2" i="37"/>
  <c r="H12" i="37" s="1"/>
  <c r="G2" i="37"/>
  <c r="G16" i="37" s="1"/>
  <c r="F2" i="37"/>
  <c r="F16" i="37" s="1"/>
  <c r="E2" i="37"/>
  <c r="E12" i="37" s="1"/>
  <c r="D2" i="37"/>
  <c r="D12" i="37" s="1"/>
  <c r="C2" i="37"/>
  <c r="C16" i="37" s="1"/>
  <c r="B2" i="37"/>
  <c r="B16" i="37" s="1"/>
  <c r="AG1" i="37"/>
  <c r="AK1" i="37" s="1"/>
  <c r="AO1" i="37" s="1"/>
  <c r="AS1" i="37" s="1"/>
  <c r="AW1" i="37" s="1"/>
  <c r="AF1" i="37"/>
  <c r="AJ1" i="37" s="1"/>
  <c r="AN1" i="37" s="1"/>
  <c r="AR1" i="37" s="1"/>
  <c r="AV1" i="37" s="1"/>
  <c r="AE1" i="37"/>
  <c r="AI1" i="37" s="1"/>
  <c r="AM1" i="37" s="1"/>
  <c r="AQ1" i="37" s="1"/>
  <c r="AU1" i="37" s="1"/>
  <c r="AD1" i="37"/>
  <c r="AH1" i="37" s="1"/>
  <c r="AL1" i="37" s="1"/>
  <c r="AP1" i="37" s="1"/>
  <c r="AT1" i="37" s="1"/>
  <c r="AC1" i="37"/>
  <c r="AB1" i="37"/>
  <c r="AA1" i="37"/>
  <c r="Z1" i="37"/>
  <c r="Y1" i="37"/>
  <c r="X1" i="37"/>
  <c r="W1" i="37"/>
  <c r="V1" i="37"/>
  <c r="U1" i="37"/>
  <c r="T1" i="37"/>
  <c r="S1" i="37"/>
  <c r="R1" i="37"/>
  <c r="Q1" i="37"/>
  <c r="P1" i="37"/>
  <c r="O1" i="37"/>
  <c r="N1" i="37"/>
  <c r="M1" i="37"/>
  <c r="L1" i="37"/>
  <c r="K1" i="37"/>
  <c r="J1" i="37"/>
  <c r="I1" i="37"/>
  <c r="H1" i="37"/>
  <c r="G1" i="37"/>
  <c r="F1" i="37"/>
  <c r="E1" i="37"/>
  <c r="D1" i="37"/>
  <c r="C1" i="37"/>
  <c r="B1" i="37"/>
  <c r="CO57" i="37"/>
  <c r="AA48" i="37"/>
  <c r="W48" i="37"/>
  <c r="S48" i="37"/>
  <c r="O48" i="37"/>
  <c r="K48" i="37"/>
  <c r="G48" i="37"/>
  <c r="C48" i="37"/>
  <c r="AB47" i="37"/>
  <c r="X47" i="37"/>
  <c r="T47" i="37"/>
  <c r="P47" i="37"/>
  <c r="L47" i="37"/>
  <c r="H47" i="37"/>
  <c r="D47" i="37"/>
  <c r="AC46" i="37"/>
  <c r="Y46" i="37"/>
  <c r="Z48" i="37"/>
  <c r="V48" i="37"/>
  <c r="R48" i="37"/>
  <c r="N48" i="37"/>
  <c r="J48" i="37"/>
  <c r="F48" i="37"/>
  <c r="B48" i="37"/>
  <c r="AA47" i="37"/>
  <c r="W47" i="37"/>
  <c r="S47" i="37"/>
  <c r="O47" i="37"/>
  <c r="K47" i="37"/>
  <c r="G47" i="37"/>
  <c r="C47" i="37"/>
  <c r="AC48" i="37"/>
  <c r="Y48" i="37"/>
  <c r="U48" i="37"/>
  <c r="Q48" i="37"/>
  <c r="M48" i="37"/>
  <c r="I48" i="37"/>
  <c r="E48" i="37"/>
  <c r="Z47" i="37"/>
  <c r="V47" i="37"/>
  <c r="R47" i="37"/>
  <c r="N47" i="37"/>
  <c r="J47" i="37"/>
  <c r="F47" i="37"/>
  <c r="B47" i="37"/>
  <c r="AA46" i="37"/>
  <c r="W46" i="37"/>
  <c r="AB48" i="37"/>
  <c r="X48" i="37"/>
  <c r="T48" i="37"/>
  <c r="P48" i="37"/>
  <c r="L48" i="37"/>
  <c r="H48" i="37"/>
  <c r="D48" i="37"/>
  <c r="AC47" i="37"/>
  <c r="Y47" i="37"/>
  <c r="U47" i="37"/>
  <c r="Q47" i="37"/>
  <c r="M47" i="37"/>
  <c r="I47" i="37"/>
  <c r="E47" i="37"/>
  <c r="Z46" i="37"/>
  <c r="T46" i="37"/>
  <c r="P46" i="37"/>
  <c r="L46" i="37"/>
  <c r="H46" i="37"/>
  <c r="D46" i="37"/>
  <c r="AB42" i="37"/>
  <c r="X42" i="37"/>
  <c r="T42" i="37"/>
  <c r="P42" i="37"/>
  <c r="L42" i="37"/>
  <c r="H42" i="37"/>
  <c r="D42" i="37"/>
  <c r="AC41" i="37"/>
  <c r="Y41" i="37"/>
  <c r="U41" i="37"/>
  <c r="Q41" i="37"/>
  <c r="M41" i="37"/>
  <c r="I41" i="37"/>
  <c r="E41" i="37"/>
  <c r="Z40" i="37"/>
  <c r="V40" i="37"/>
  <c r="R40" i="37"/>
  <c r="N40" i="37"/>
  <c r="J40" i="37"/>
  <c r="F40" i="37"/>
  <c r="B40" i="37"/>
  <c r="X46" i="37"/>
  <c r="S46" i="37"/>
  <c r="O46" i="37"/>
  <c r="K46" i="37"/>
  <c r="G46" i="37"/>
  <c r="C46" i="37"/>
  <c r="AA42" i="37"/>
  <c r="W42" i="37"/>
  <c r="S42" i="37"/>
  <c r="O42" i="37"/>
  <c r="K42" i="37"/>
  <c r="G42" i="37"/>
  <c r="C42" i="37"/>
  <c r="AB41" i="37"/>
  <c r="X41" i="37"/>
  <c r="T41" i="37"/>
  <c r="P41" i="37"/>
  <c r="L41" i="37"/>
  <c r="H41" i="37"/>
  <c r="D41" i="37"/>
  <c r="AC40" i="37"/>
  <c r="Y40" i="37"/>
  <c r="U40" i="37"/>
  <c r="Q40" i="37"/>
  <c r="M40" i="37"/>
  <c r="I40" i="37"/>
  <c r="E40" i="37"/>
  <c r="V46" i="37"/>
  <c r="R46" i="37"/>
  <c r="N46" i="37"/>
  <c r="J46" i="37"/>
  <c r="F46" i="37"/>
  <c r="B46" i="37"/>
  <c r="Z42" i="37"/>
  <c r="V42" i="37"/>
  <c r="R42" i="37"/>
  <c r="N42" i="37"/>
  <c r="J42" i="37"/>
  <c r="F42" i="37"/>
  <c r="B42" i="37"/>
  <c r="AA41" i="37"/>
  <c r="W41" i="37"/>
  <c r="S41" i="37"/>
  <c r="O41" i="37"/>
  <c r="K41" i="37"/>
  <c r="G41" i="37"/>
  <c r="C41" i="37"/>
  <c r="AB40" i="37"/>
  <c r="X40" i="37"/>
  <c r="T40" i="37"/>
  <c r="P40" i="37"/>
  <c r="L40" i="37"/>
  <c r="H40" i="37"/>
  <c r="D40" i="37"/>
  <c r="AB46" i="37"/>
  <c r="U46" i="37"/>
  <c r="Q46" i="37"/>
  <c r="M46" i="37"/>
  <c r="I46" i="37"/>
  <c r="E46" i="37"/>
  <c r="AC42" i="37"/>
  <c r="Y42" i="37"/>
  <c r="U42" i="37"/>
  <c r="Q42" i="37"/>
  <c r="M42" i="37"/>
  <c r="I42" i="37"/>
  <c r="E42" i="37"/>
  <c r="Z41" i="37"/>
  <c r="V41" i="37"/>
  <c r="R41" i="37"/>
  <c r="N41" i="37"/>
  <c r="J41" i="37"/>
  <c r="F41" i="37"/>
  <c r="B41" i="37"/>
  <c r="AA40" i="37"/>
  <c r="K40" i="37"/>
  <c r="AA28" i="37"/>
  <c r="W28" i="37"/>
  <c r="S28" i="37"/>
  <c r="O28" i="37"/>
  <c r="K28" i="37"/>
  <c r="G28" i="37"/>
  <c r="C28" i="37"/>
  <c r="W40" i="37"/>
  <c r="G40" i="37"/>
  <c r="Z28" i="37"/>
  <c r="V28" i="37"/>
  <c r="R28" i="37"/>
  <c r="N28" i="37"/>
  <c r="J28" i="37"/>
  <c r="F28" i="37"/>
  <c r="B28" i="37"/>
  <c r="S40" i="37"/>
  <c r="C40" i="37"/>
  <c r="AC28" i="37"/>
  <c r="Y28" i="37"/>
  <c r="U28" i="37"/>
  <c r="Q28" i="37"/>
  <c r="M28" i="37"/>
  <c r="I28" i="37"/>
  <c r="E28" i="37"/>
  <c r="O40" i="37"/>
  <c r="AB28" i="37"/>
  <c r="X28" i="37"/>
  <c r="T28" i="37"/>
  <c r="P28" i="37"/>
  <c r="L28" i="37"/>
  <c r="H28" i="37"/>
  <c r="D28" i="37"/>
  <c r="AB23" i="37"/>
  <c r="X23" i="37"/>
  <c r="T23" i="37"/>
  <c r="P23" i="37"/>
  <c r="L23" i="37"/>
  <c r="H23" i="37"/>
  <c r="D23" i="37"/>
  <c r="AA23" i="37"/>
  <c r="W23" i="37"/>
  <c r="S23" i="37"/>
  <c r="O23" i="37"/>
  <c r="K23" i="37"/>
  <c r="G23" i="37"/>
  <c r="C23" i="37"/>
  <c r="Z23" i="37"/>
  <c r="V23" i="37"/>
  <c r="R23" i="37"/>
  <c r="N23" i="37"/>
  <c r="J23" i="37"/>
  <c r="F23" i="37"/>
  <c r="B23" i="37"/>
  <c r="AC23" i="37"/>
  <c r="Y23" i="37"/>
  <c r="U23" i="37"/>
  <c r="Q23" i="37"/>
  <c r="M23" i="37"/>
  <c r="I23" i="37"/>
  <c r="E23" i="37"/>
  <c r="CO57" i="36"/>
  <c r="CO57" i="26"/>
  <c r="G15" i="38" l="1"/>
  <c r="K15" i="38"/>
  <c r="J15" i="38"/>
  <c r="I15" i="38"/>
  <c r="C26" i="42"/>
  <c r="I53" i="42"/>
  <c r="I50" i="42"/>
  <c r="J34" i="42"/>
  <c r="H51" i="42" s="1"/>
  <c r="J35" i="42"/>
  <c r="H52" i="42" s="1"/>
  <c r="I51" i="42"/>
  <c r="C41" i="42"/>
  <c r="J32" i="42"/>
  <c r="H49" i="42" s="1"/>
  <c r="J36" i="42"/>
  <c r="H53" i="42" s="1"/>
  <c r="I52" i="42"/>
  <c r="J33" i="42"/>
  <c r="H50" i="42" s="1"/>
  <c r="C40" i="42"/>
  <c r="G8" i="40"/>
  <c r="G8" i="39"/>
  <c r="E27" i="37"/>
  <c r="I27" i="37"/>
  <c r="M27" i="37"/>
  <c r="Q27" i="37"/>
  <c r="U27" i="37"/>
  <c r="Y27" i="37"/>
  <c r="AC27" i="37"/>
  <c r="B27" i="37"/>
  <c r="F27" i="37"/>
  <c r="J27" i="37"/>
  <c r="N27" i="37"/>
  <c r="R27" i="37"/>
  <c r="V27" i="37"/>
  <c r="Z27" i="37"/>
  <c r="C27" i="37"/>
  <c r="G27" i="37"/>
  <c r="K27" i="37"/>
  <c r="O27" i="37"/>
  <c r="S27" i="37"/>
  <c r="W27" i="37"/>
  <c r="AA27" i="37"/>
  <c r="D27" i="37"/>
  <c r="H27" i="37"/>
  <c r="L27" i="37"/>
  <c r="P27" i="37"/>
  <c r="T27" i="37"/>
  <c r="X27" i="37"/>
  <c r="AB27" i="37"/>
  <c r="O43" i="37"/>
  <c r="C43" i="37"/>
  <c r="S43" i="37"/>
  <c r="G43" i="37"/>
  <c r="W43" i="37"/>
  <c r="K43" i="37"/>
  <c r="AA43" i="37"/>
  <c r="E49" i="37"/>
  <c r="I49" i="37"/>
  <c r="M49" i="37"/>
  <c r="Q49" i="37"/>
  <c r="U49" i="37"/>
  <c r="AB49" i="37"/>
  <c r="D43" i="37"/>
  <c r="H43" i="37"/>
  <c r="L43" i="37"/>
  <c r="P43" i="37"/>
  <c r="T43" i="37"/>
  <c r="X43" i="37"/>
  <c r="AB43" i="37"/>
  <c r="AB37" i="37" s="1"/>
  <c r="B49" i="37"/>
  <c r="F49" i="37"/>
  <c r="J49" i="37"/>
  <c r="N49" i="37"/>
  <c r="R49" i="37"/>
  <c r="V49" i="37"/>
  <c r="E43" i="37"/>
  <c r="E37" i="37" s="1"/>
  <c r="I43" i="37"/>
  <c r="I37" i="37" s="1"/>
  <c r="M43" i="37"/>
  <c r="M37" i="37" s="1"/>
  <c r="M29" i="37" s="1"/>
  <c r="Q43" i="37"/>
  <c r="Q37" i="37" s="1"/>
  <c r="U43" i="37"/>
  <c r="U37" i="37" s="1"/>
  <c r="U29" i="37" s="1"/>
  <c r="Y43" i="37"/>
  <c r="AC43" i="37"/>
  <c r="C49" i="37"/>
  <c r="G49" i="37"/>
  <c r="K49" i="37"/>
  <c r="O49" i="37"/>
  <c r="S49" i="37"/>
  <c r="X49" i="37"/>
  <c r="B43" i="37"/>
  <c r="B37" i="37" s="1"/>
  <c r="F43" i="37"/>
  <c r="F37" i="37" s="1"/>
  <c r="J43" i="37"/>
  <c r="J37" i="37" s="1"/>
  <c r="J29" i="37" s="1"/>
  <c r="N43" i="37"/>
  <c r="N37" i="37" s="1"/>
  <c r="R43" i="37"/>
  <c r="R37" i="37" s="1"/>
  <c r="R29" i="37" s="1"/>
  <c r="V43" i="37"/>
  <c r="V37" i="37" s="1"/>
  <c r="Z43" i="37"/>
  <c r="Z37" i="37" s="1"/>
  <c r="Z29" i="37" s="1"/>
  <c r="D49" i="37"/>
  <c r="H49" i="37"/>
  <c r="L49" i="37"/>
  <c r="P49" i="37"/>
  <c r="T49" i="37"/>
  <c r="Z49" i="37"/>
  <c r="W49" i="37"/>
  <c r="AA49" i="37"/>
  <c r="Y49" i="37"/>
  <c r="AC49" i="37"/>
  <c r="C10" i="37"/>
  <c r="G10" i="37"/>
  <c r="K10" i="37"/>
  <c r="O10" i="37"/>
  <c r="S10" i="37"/>
  <c r="W10" i="37"/>
  <c r="AA10" i="37"/>
  <c r="B11" i="37"/>
  <c r="F11" i="37"/>
  <c r="J11" i="37"/>
  <c r="N11" i="37"/>
  <c r="R11" i="37"/>
  <c r="V11" i="37"/>
  <c r="Z11" i="37"/>
  <c r="C13" i="37"/>
  <c r="G13" i="37"/>
  <c r="K13" i="37"/>
  <c r="O13" i="37"/>
  <c r="S13" i="37"/>
  <c r="W13" i="37"/>
  <c r="AA13" i="37"/>
  <c r="E14" i="37"/>
  <c r="I14" i="37"/>
  <c r="M14" i="37"/>
  <c r="Q14" i="37"/>
  <c r="U14" i="37"/>
  <c r="Y14" i="37"/>
  <c r="AC14" i="37"/>
  <c r="B15" i="37"/>
  <c r="J15" i="37"/>
  <c r="R15" i="37"/>
  <c r="Z15" i="37"/>
  <c r="D16" i="37"/>
  <c r="D15" i="37"/>
  <c r="H16" i="37"/>
  <c r="H15" i="37"/>
  <c r="L16" i="37"/>
  <c r="L15" i="37"/>
  <c r="P16" i="37"/>
  <c r="P15" i="37"/>
  <c r="T16" i="37"/>
  <c r="T15" i="37"/>
  <c r="X16" i="37"/>
  <c r="X15" i="37"/>
  <c r="AB16" i="37"/>
  <c r="AB15" i="37"/>
  <c r="D10" i="37"/>
  <c r="H10" i="37"/>
  <c r="L10" i="37"/>
  <c r="P10" i="37"/>
  <c r="T10" i="37"/>
  <c r="X10" i="37"/>
  <c r="AB10" i="37"/>
  <c r="C11" i="37"/>
  <c r="G11" i="37"/>
  <c r="K11" i="37"/>
  <c r="O11" i="37"/>
  <c r="S11" i="37"/>
  <c r="W11" i="37"/>
  <c r="AA11" i="37"/>
  <c r="D13" i="37"/>
  <c r="H13" i="37"/>
  <c r="L13" i="37"/>
  <c r="P13" i="37"/>
  <c r="T13" i="37"/>
  <c r="X13" i="37"/>
  <c r="AB13" i="37"/>
  <c r="B14" i="37"/>
  <c r="F14" i="37"/>
  <c r="J14" i="37"/>
  <c r="N14" i="37"/>
  <c r="R14" i="37"/>
  <c r="V14" i="37"/>
  <c r="Z14" i="37"/>
  <c r="C15" i="37"/>
  <c r="K15" i="37"/>
  <c r="S15" i="37"/>
  <c r="AA15" i="37"/>
  <c r="E16" i="37"/>
  <c r="E15" i="37"/>
  <c r="I16" i="37"/>
  <c r="I15" i="37"/>
  <c r="M16" i="37"/>
  <c r="M15" i="37"/>
  <c r="Q16" i="37"/>
  <c r="Q15" i="37"/>
  <c r="U16" i="37"/>
  <c r="U15" i="37"/>
  <c r="Y16" i="37"/>
  <c r="Y15" i="37"/>
  <c r="AC16" i="37"/>
  <c r="AC15" i="37"/>
  <c r="E10" i="37"/>
  <c r="I10" i="37"/>
  <c r="M10" i="37"/>
  <c r="Q10" i="37"/>
  <c r="U10" i="37"/>
  <c r="Y10" i="37"/>
  <c r="AC10" i="37"/>
  <c r="D11" i="37"/>
  <c r="H11" i="37"/>
  <c r="L11" i="37"/>
  <c r="P11" i="37"/>
  <c r="T11" i="37"/>
  <c r="X11" i="37"/>
  <c r="AB11" i="37"/>
  <c r="B12" i="37"/>
  <c r="F12" i="37"/>
  <c r="J12" i="37"/>
  <c r="N12" i="37"/>
  <c r="R12" i="37"/>
  <c r="V12" i="37"/>
  <c r="Z12" i="37"/>
  <c r="E13" i="37"/>
  <c r="I13" i="37"/>
  <c r="M13" i="37"/>
  <c r="Q13" i="37"/>
  <c r="U13" i="37"/>
  <c r="Y13" i="37"/>
  <c r="AC13" i="37"/>
  <c r="C14" i="37"/>
  <c r="G14" i="37"/>
  <c r="K14" i="37"/>
  <c r="O14" i="37"/>
  <c r="S14" i="37"/>
  <c r="W14" i="37"/>
  <c r="AA14" i="37"/>
  <c r="F15" i="37"/>
  <c r="N15" i="37"/>
  <c r="V15" i="37"/>
  <c r="B10" i="37"/>
  <c r="F10" i="37"/>
  <c r="F9" i="37" s="1"/>
  <c r="J10" i="37"/>
  <c r="N10" i="37"/>
  <c r="N9" i="37" s="1"/>
  <c r="N52" i="37" s="1"/>
  <c r="R10" i="37"/>
  <c r="V10" i="37"/>
  <c r="V9" i="37" s="1"/>
  <c r="Z10" i="37"/>
  <c r="E11" i="37"/>
  <c r="I11" i="37"/>
  <c r="M11" i="37"/>
  <c r="Q11" i="37"/>
  <c r="U11" i="37"/>
  <c r="Y11" i="37"/>
  <c r="AC11" i="37"/>
  <c r="C12" i="37"/>
  <c r="G12" i="37"/>
  <c r="K12" i="37"/>
  <c r="O12" i="37"/>
  <c r="S12" i="37"/>
  <c r="W12" i="37"/>
  <c r="AA12" i="37"/>
  <c r="B13" i="37"/>
  <c r="F13" i="37"/>
  <c r="J13" i="37"/>
  <c r="N13" i="37"/>
  <c r="R13" i="37"/>
  <c r="V13" i="37"/>
  <c r="Z13" i="37"/>
  <c r="D14" i="37"/>
  <c r="H14" i="37"/>
  <c r="L14" i="37"/>
  <c r="P14" i="37"/>
  <c r="T14" i="37"/>
  <c r="X14" i="37"/>
  <c r="AB14" i="37"/>
  <c r="G15" i="37"/>
  <c r="O15" i="37"/>
  <c r="W15" i="37"/>
  <c r="CK16" i="36"/>
  <c r="CJ16" i="36"/>
  <c r="CI16" i="36"/>
  <c r="CK15" i="36"/>
  <c r="CJ15" i="36"/>
  <c r="CI15" i="36"/>
  <c r="CK14" i="36"/>
  <c r="CJ14" i="36"/>
  <c r="CI14" i="36"/>
  <c r="CK13" i="36"/>
  <c r="CJ13" i="36"/>
  <c r="CI13" i="36"/>
  <c r="CG16" i="36"/>
  <c r="CF16" i="36"/>
  <c r="CE16" i="36"/>
  <c r="CG15" i="36"/>
  <c r="CF15" i="36"/>
  <c r="CE15" i="36"/>
  <c r="CG14" i="36"/>
  <c r="CF14" i="36"/>
  <c r="CE14" i="36"/>
  <c r="CG13" i="36"/>
  <c r="CF13" i="36"/>
  <c r="CE13" i="36"/>
  <c r="CC16" i="36"/>
  <c r="CB16" i="36"/>
  <c r="CA16" i="36"/>
  <c r="CC15" i="36"/>
  <c r="CB15" i="36"/>
  <c r="CA15" i="36"/>
  <c r="CC14" i="36"/>
  <c r="CB14" i="36"/>
  <c r="CA14" i="36"/>
  <c r="CC13" i="36"/>
  <c r="CB13" i="36"/>
  <c r="CA13" i="36"/>
  <c r="BY16" i="36"/>
  <c r="BX16" i="36"/>
  <c r="BW16" i="36"/>
  <c r="BY15" i="36"/>
  <c r="BX15" i="36"/>
  <c r="BW15" i="36"/>
  <c r="BY14" i="36"/>
  <c r="BX14" i="36"/>
  <c r="BW14" i="36"/>
  <c r="BY13" i="36"/>
  <c r="BX13" i="36"/>
  <c r="BW13" i="36"/>
  <c r="BU16" i="36"/>
  <c r="BT16" i="36"/>
  <c r="BS16" i="36"/>
  <c r="BU15" i="36"/>
  <c r="BT15" i="36"/>
  <c r="BS15" i="36"/>
  <c r="BU14" i="36"/>
  <c r="BT14" i="36"/>
  <c r="BS14" i="36"/>
  <c r="BU13" i="36"/>
  <c r="BT13" i="36"/>
  <c r="BS13" i="36"/>
  <c r="BQ16" i="36"/>
  <c r="BP16" i="36"/>
  <c r="BO16" i="36"/>
  <c r="BQ15" i="36"/>
  <c r="BP15" i="36"/>
  <c r="BO15" i="36"/>
  <c r="BQ14" i="36"/>
  <c r="BP14" i="36"/>
  <c r="BO14" i="36"/>
  <c r="BQ13" i="36"/>
  <c r="BP13" i="36"/>
  <c r="BO13" i="36"/>
  <c r="BM16" i="36"/>
  <c r="BL16" i="36"/>
  <c r="BK16" i="36"/>
  <c r="BM15" i="36"/>
  <c r="BL15" i="36"/>
  <c r="BK15" i="36"/>
  <c r="BM14" i="36"/>
  <c r="BL14" i="36"/>
  <c r="BK14" i="36"/>
  <c r="BM13" i="36"/>
  <c r="BL13" i="36"/>
  <c r="BK13" i="36"/>
  <c r="BI16" i="36"/>
  <c r="BH16" i="36"/>
  <c r="BG16" i="36"/>
  <c r="BI15" i="36"/>
  <c r="BH15" i="36"/>
  <c r="BG15" i="36"/>
  <c r="BI14" i="36"/>
  <c r="BH14" i="36"/>
  <c r="BG14" i="36"/>
  <c r="BI13" i="36"/>
  <c r="BH13" i="36"/>
  <c r="BG13" i="36"/>
  <c r="BE16" i="36"/>
  <c r="BD16" i="36"/>
  <c r="BC16" i="36"/>
  <c r="BE15" i="36"/>
  <c r="BD15" i="36"/>
  <c r="BC15" i="36"/>
  <c r="BE14" i="36"/>
  <c r="BD14" i="36"/>
  <c r="BC14" i="36"/>
  <c r="BE13" i="36"/>
  <c r="BD13" i="36"/>
  <c r="BC13" i="36"/>
  <c r="BA16" i="36"/>
  <c r="AZ16" i="36"/>
  <c r="AY16" i="36"/>
  <c r="BA15" i="36"/>
  <c r="AZ15" i="36"/>
  <c r="AY15" i="36"/>
  <c r="BA14" i="36"/>
  <c r="AZ14" i="36"/>
  <c r="AY14" i="36"/>
  <c r="BA13" i="36"/>
  <c r="AZ13" i="36"/>
  <c r="AY13" i="36"/>
  <c r="AW16" i="36"/>
  <c r="AV16" i="36"/>
  <c r="AU16" i="36"/>
  <c r="AW15" i="36"/>
  <c r="AV15" i="36"/>
  <c r="AU15" i="36"/>
  <c r="AW14" i="36"/>
  <c r="AV14" i="36"/>
  <c r="AU14" i="36"/>
  <c r="AW13" i="36"/>
  <c r="AV13" i="36"/>
  <c r="AU13" i="36"/>
  <c r="AW12" i="36"/>
  <c r="AV12" i="36"/>
  <c r="AU12" i="36"/>
  <c r="AW11" i="36"/>
  <c r="AV11" i="36"/>
  <c r="AU11" i="36"/>
  <c r="AS16" i="36"/>
  <c r="AR16" i="36"/>
  <c r="AQ16" i="36"/>
  <c r="AS15" i="36"/>
  <c r="AR15" i="36"/>
  <c r="AQ15" i="36"/>
  <c r="AS14" i="36"/>
  <c r="AR14" i="36"/>
  <c r="AQ14" i="36"/>
  <c r="AS13" i="36"/>
  <c r="AR13" i="36"/>
  <c r="AQ13" i="36"/>
  <c r="AS12" i="36"/>
  <c r="AR12" i="36"/>
  <c r="AQ12" i="36"/>
  <c r="AS11" i="36"/>
  <c r="AR11" i="36"/>
  <c r="AQ11" i="36"/>
  <c r="AO16" i="36"/>
  <c r="AN16" i="36"/>
  <c r="AM16" i="36"/>
  <c r="AO15" i="36"/>
  <c r="AN15" i="36"/>
  <c r="AM15" i="36"/>
  <c r="AO14" i="36"/>
  <c r="AN14" i="36"/>
  <c r="AM14" i="36"/>
  <c r="AO13" i="36"/>
  <c r="AN13" i="36"/>
  <c r="AM13" i="36"/>
  <c r="AO12" i="36"/>
  <c r="AN12" i="36"/>
  <c r="AM12" i="36"/>
  <c r="AO11" i="36"/>
  <c r="AN11" i="36"/>
  <c r="AM11" i="36"/>
  <c r="AK16" i="36"/>
  <c r="AJ16" i="36"/>
  <c r="AI16" i="36"/>
  <c r="AK15" i="36"/>
  <c r="AJ15" i="36"/>
  <c r="AI15" i="36"/>
  <c r="AK14" i="36"/>
  <c r="AJ14" i="36"/>
  <c r="AI14" i="36"/>
  <c r="AK13" i="36"/>
  <c r="AJ13" i="36"/>
  <c r="AI13" i="36"/>
  <c r="AK12" i="36"/>
  <c r="AJ12" i="36"/>
  <c r="AI12" i="36"/>
  <c r="AK11" i="36"/>
  <c r="AJ11" i="36"/>
  <c r="AI11" i="36"/>
  <c r="AG16" i="36"/>
  <c r="AF16" i="36"/>
  <c r="AE16" i="36"/>
  <c r="AD16" i="36"/>
  <c r="AG15" i="36"/>
  <c r="AF15" i="36"/>
  <c r="AE15" i="36"/>
  <c r="AD15" i="36"/>
  <c r="AG14" i="36"/>
  <c r="AF14" i="36"/>
  <c r="AE14" i="36"/>
  <c r="AD14" i="36"/>
  <c r="AG13" i="36"/>
  <c r="AF13" i="36"/>
  <c r="AE13" i="36"/>
  <c r="AD13" i="36"/>
  <c r="AG12" i="36"/>
  <c r="AF12" i="36"/>
  <c r="AE12" i="36"/>
  <c r="AD12" i="36"/>
  <c r="AG11" i="36"/>
  <c r="AF11" i="36"/>
  <c r="AE11" i="36"/>
  <c r="AD11" i="36"/>
  <c r="AG10" i="36"/>
  <c r="AF10" i="36"/>
  <c r="AE10" i="36"/>
  <c r="AD10" i="36"/>
  <c r="B30" i="13"/>
  <c r="G9" i="40" l="1"/>
  <c r="G9" i="39"/>
  <c r="V18" i="37"/>
  <c r="V20" i="37" s="1"/>
  <c r="V21" i="37"/>
  <c r="F18" i="37"/>
  <c r="F20" i="37" s="1"/>
  <c r="F22" i="37" s="1"/>
  <c r="F24" i="37" s="1"/>
  <c r="F21" i="37"/>
  <c r="Q9" i="37"/>
  <c r="X9" i="37"/>
  <c r="H9" i="37"/>
  <c r="O9" i="37"/>
  <c r="V56" i="37"/>
  <c r="F56" i="37"/>
  <c r="V29" i="37"/>
  <c r="N29" i="37"/>
  <c r="F29" i="37"/>
  <c r="Y37" i="37"/>
  <c r="Y29" i="37" s="1"/>
  <c r="Q29" i="37"/>
  <c r="I29" i="37"/>
  <c r="X37" i="37"/>
  <c r="P37" i="37"/>
  <c r="H37" i="37"/>
  <c r="K37" i="37"/>
  <c r="K29" i="37" s="1"/>
  <c r="G37" i="37"/>
  <c r="C37" i="37"/>
  <c r="R9" i="37"/>
  <c r="B9" i="37"/>
  <c r="AC9" i="37"/>
  <c r="M9" i="37"/>
  <c r="T9" i="37"/>
  <c r="D9" i="37"/>
  <c r="AA9" i="37"/>
  <c r="K9" i="37"/>
  <c r="N57" i="37"/>
  <c r="V52" i="37"/>
  <c r="F52" i="37"/>
  <c r="V55" i="37"/>
  <c r="F55" i="37"/>
  <c r="N18" i="37"/>
  <c r="N21" i="37"/>
  <c r="N20" i="37"/>
  <c r="N22" i="37" s="1"/>
  <c r="N24" i="37" s="1"/>
  <c r="Y9" i="37"/>
  <c r="I9" i="37"/>
  <c r="P9" i="37"/>
  <c r="W9" i="37"/>
  <c r="G9" i="37"/>
  <c r="N56" i="37"/>
  <c r="AC37" i="37"/>
  <c r="AC29" i="37" s="1"/>
  <c r="AB29" i="37"/>
  <c r="T37" i="37"/>
  <c r="T29" i="37" s="1"/>
  <c r="L37" i="37"/>
  <c r="D37" i="37"/>
  <c r="AA37" i="37"/>
  <c r="AA29" i="37" s="1"/>
  <c r="W37" i="37"/>
  <c r="S37" i="37"/>
  <c r="O37" i="37"/>
  <c r="O29" i="37" s="1"/>
  <c r="Z9" i="37"/>
  <c r="J9" i="37"/>
  <c r="U9" i="37"/>
  <c r="E9" i="37"/>
  <c r="AB9" i="37"/>
  <c r="L9" i="37"/>
  <c r="S9" i="37"/>
  <c r="C9" i="37"/>
  <c r="V57" i="37"/>
  <c r="F57" i="37"/>
  <c r="N55" i="37"/>
  <c r="CM53" i="36"/>
  <c r="CS26" i="36"/>
  <c r="CS27" i="36" s="1"/>
  <c r="CS24" i="36"/>
  <c r="CS23" i="36"/>
  <c r="CO23" i="36"/>
  <c r="CO46" i="36" s="1"/>
  <c r="CW22" i="36"/>
  <c r="CX22" i="36" s="1"/>
  <c r="CU22" i="36"/>
  <c r="CT22" i="36" s="1"/>
  <c r="CO21" i="36"/>
  <c r="CO44" i="36" s="1"/>
  <c r="CO20" i="36"/>
  <c r="CO43" i="36" s="1"/>
  <c r="CS16" i="36"/>
  <c r="AA16" i="36"/>
  <c r="W16" i="36"/>
  <c r="S16" i="36"/>
  <c r="O16" i="36"/>
  <c r="K16" i="36"/>
  <c r="G16" i="36"/>
  <c r="C16" i="36"/>
  <c r="CS15" i="36"/>
  <c r="AC15" i="36"/>
  <c r="Y15" i="36"/>
  <c r="U15" i="36"/>
  <c r="Q15" i="36"/>
  <c r="M15" i="36"/>
  <c r="I15" i="36"/>
  <c r="E15" i="36"/>
  <c r="AP14" i="36"/>
  <c r="AT14" i="36" s="1"/>
  <c r="AX14" i="36" s="1"/>
  <c r="BB14" i="36" s="1"/>
  <c r="BF14" i="36" s="1"/>
  <c r="BJ14" i="36" s="1"/>
  <c r="BN14" i="36" s="1"/>
  <c r="BR14" i="36" s="1"/>
  <c r="BV14" i="36" s="1"/>
  <c r="BZ14" i="36" s="1"/>
  <c r="CD14" i="36" s="1"/>
  <c r="CH14" i="36" s="1"/>
  <c r="Z14" i="36"/>
  <c r="V14" i="36"/>
  <c r="R14" i="36"/>
  <c r="N14" i="36"/>
  <c r="J14" i="36"/>
  <c r="F14" i="36"/>
  <c r="B14" i="36"/>
  <c r="CS13" i="36"/>
  <c r="P13" i="36"/>
  <c r="CS12" i="36"/>
  <c r="AC12" i="36"/>
  <c r="Y12" i="36"/>
  <c r="U12" i="36"/>
  <c r="Q12" i="36"/>
  <c r="M12" i="36"/>
  <c r="I12" i="36"/>
  <c r="E12" i="36"/>
  <c r="CX11" i="36"/>
  <c r="CW11" i="36"/>
  <c r="CU11" i="36"/>
  <c r="CT11" i="36" s="1"/>
  <c r="AA11" i="36"/>
  <c r="W11" i="36"/>
  <c r="S11" i="36"/>
  <c r="O11" i="36"/>
  <c r="K11" i="36"/>
  <c r="G11" i="36"/>
  <c r="C11" i="36"/>
  <c r="AB10" i="36"/>
  <c r="L10" i="36"/>
  <c r="AJ2" i="36"/>
  <c r="AN2" i="36" s="1"/>
  <c r="AR2" i="36" s="1"/>
  <c r="AV2" i="36" s="1"/>
  <c r="AG2" i="36"/>
  <c r="AK2" i="36" s="1"/>
  <c r="AO2" i="36" s="1"/>
  <c r="AS2" i="36" s="1"/>
  <c r="AW2" i="36" s="1"/>
  <c r="AF2" i="36"/>
  <c r="AE2" i="36"/>
  <c r="AI2" i="36" s="1"/>
  <c r="AM2" i="36" s="1"/>
  <c r="AQ2" i="36" s="1"/>
  <c r="AU2" i="36" s="1"/>
  <c r="AD2" i="36"/>
  <c r="AH2" i="36" s="1"/>
  <c r="AL2" i="36" s="1"/>
  <c r="AP2" i="36" s="1"/>
  <c r="AT2" i="36" s="1"/>
  <c r="AC2" i="36"/>
  <c r="AC14" i="36" s="1"/>
  <c r="AB2" i="36"/>
  <c r="AA2" i="36"/>
  <c r="AA13" i="36" s="1"/>
  <c r="Z2" i="36"/>
  <c r="Z16" i="36" s="1"/>
  <c r="AP16" i="36" s="1"/>
  <c r="AT16" i="36" s="1"/>
  <c r="AX16" i="36" s="1"/>
  <c r="BB16" i="36" s="1"/>
  <c r="BF16" i="36" s="1"/>
  <c r="BJ16" i="36" s="1"/>
  <c r="BN16" i="36" s="1"/>
  <c r="BR16" i="36" s="1"/>
  <c r="BV16" i="36" s="1"/>
  <c r="BZ16" i="36" s="1"/>
  <c r="CD16" i="36" s="1"/>
  <c r="CH16" i="36" s="1"/>
  <c r="Y2" i="36"/>
  <c r="Y14" i="36" s="1"/>
  <c r="X2" i="36"/>
  <c r="W2" i="36"/>
  <c r="W13" i="36" s="1"/>
  <c r="V2" i="36"/>
  <c r="V16" i="36" s="1"/>
  <c r="U2" i="36"/>
  <c r="U14" i="36" s="1"/>
  <c r="T2" i="36"/>
  <c r="T13" i="36" s="1"/>
  <c r="S2" i="36"/>
  <c r="S13" i="36" s="1"/>
  <c r="R2" i="36"/>
  <c r="R16" i="36" s="1"/>
  <c r="Q2" i="36"/>
  <c r="Q14" i="36" s="1"/>
  <c r="P2" i="36"/>
  <c r="P10" i="36" s="1"/>
  <c r="O2" i="36"/>
  <c r="O13" i="36" s="1"/>
  <c r="N2" i="36"/>
  <c r="N16" i="36" s="1"/>
  <c r="M2" i="36"/>
  <c r="M14" i="36" s="1"/>
  <c r="L2" i="36"/>
  <c r="K2" i="36"/>
  <c r="K13" i="36" s="1"/>
  <c r="J2" i="36"/>
  <c r="J16" i="36" s="1"/>
  <c r="I2" i="36"/>
  <c r="I14" i="36" s="1"/>
  <c r="H2" i="36"/>
  <c r="G2" i="36"/>
  <c r="G13" i="36" s="1"/>
  <c r="F2" i="36"/>
  <c r="F16" i="36" s="1"/>
  <c r="E2" i="36"/>
  <c r="E14" i="36" s="1"/>
  <c r="D2" i="36"/>
  <c r="D13" i="36" s="1"/>
  <c r="C2" i="36"/>
  <c r="C13" i="36" s="1"/>
  <c r="B2" i="36"/>
  <c r="B16" i="36" s="1"/>
  <c r="AJ1" i="36"/>
  <c r="AN1" i="36" s="1"/>
  <c r="AR1" i="36" s="1"/>
  <c r="AV1" i="36" s="1"/>
  <c r="AG1" i="36"/>
  <c r="AK1" i="36" s="1"/>
  <c r="AO1" i="36" s="1"/>
  <c r="AS1" i="36" s="1"/>
  <c r="AW1" i="36" s="1"/>
  <c r="AF1" i="36"/>
  <c r="AE1" i="36"/>
  <c r="AI1" i="36" s="1"/>
  <c r="AM1" i="36" s="1"/>
  <c r="AQ1" i="36" s="1"/>
  <c r="AU1" i="36" s="1"/>
  <c r="AD1" i="36"/>
  <c r="AH1" i="36" s="1"/>
  <c r="AL1" i="36" s="1"/>
  <c r="AP1" i="36" s="1"/>
  <c r="AT1" i="36" s="1"/>
  <c r="AC1" i="36"/>
  <c r="AB1" i="36"/>
  <c r="AA1" i="36"/>
  <c r="Z1" i="36"/>
  <c r="Y1" i="36"/>
  <c r="X1" i="36"/>
  <c r="W1" i="36"/>
  <c r="V1" i="36"/>
  <c r="U1" i="36"/>
  <c r="T1" i="36"/>
  <c r="S1" i="36"/>
  <c r="R1" i="36"/>
  <c r="Q1" i="36"/>
  <c r="P1" i="36"/>
  <c r="O1" i="36"/>
  <c r="N1" i="36"/>
  <c r="M1" i="36"/>
  <c r="L1" i="36"/>
  <c r="K1" i="36"/>
  <c r="J1" i="36"/>
  <c r="I1" i="36"/>
  <c r="H1" i="36"/>
  <c r="G1" i="36"/>
  <c r="F1" i="36"/>
  <c r="E1" i="36"/>
  <c r="D1" i="36"/>
  <c r="C1" i="36"/>
  <c r="B1" i="36"/>
  <c r="CS26" i="26"/>
  <c r="CS27" i="26" s="1"/>
  <c r="CS24" i="26"/>
  <c r="CS23" i="26" s="1"/>
  <c r="CW22" i="26"/>
  <c r="CX22" i="26" s="1"/>
  <c r="CU22" i="26"/>
  <c r="CT22" i="26" s="1"/>
  <c r="CW11" i="26"/>
  <c r="CX11" i="26" s="1"/>
  <c r="CU11" i="26"/>
  <c r="CT11" i="26" s="1"/>
  <c r="CO23" i="26"/>
  <c r="CO46" i="26" s="1"/>
  <c r="CO21" i="26"/>
  <c r="CO20" i="26"/>
  <c r="CO43" i="26" s="1"/>
  <c r="CM53" i="26"/>
  <c r="CO44" i="26"/>
  <c r="D24" i="13"/>
  <c r="D26" i="13"/>
  <c r="D22" i="13"/>
  <c r="E26" i="13"/>
  <c r="AK13" i="12"/>
  <c r="AJ13" i="12"/>
  <c r="AI13" i="12"/>
  <c r="AB48" i="36"/>
  <c r="X48" i="36"/>
  <c r="T48" i="36"/>
  <c r="P48" i="36"/>
  <c r="L48" i="36"/>
  <c r="H48" i="36"/>
  <c r="D48" i="36"/>
  <c r="AC47" i="36"/>
  <c r="Y47" i="36"/>
  <c r="AA48" i="36"/>
  <c r="W48" i="36"/>
  <c r="S48" i="36"/>
  <c r="O48" i="36"/>
  <c r="K48" i="36"/>
  <c r="G48" i="36"/>
  <c r="C48" i="36"/>
  <c r="Z48" i="36"/>
  <c r="V48" i="36"/>
  <c r="R48" i="36"/>
  <c r="N48" i="36"/>
  <c r="J48" i="36"/>
  <c r="F48" i="36"/>
  <c r="B48" i="36"/>
  <c r="AA47" i="36"/>
  <c r="W47" i="36"/>
  <c r="Y48" i="36"/>
  <c r="I48" i="36"/>
  <c r="AB47" i="36"/>
  <c r="U47" i="36"/>
  <c r="Q47" i="36"/>
  <c r="M47" i="36"/>
  <c r="I47" i="36"/>
  <c r="E47" i="36"/>
  <c r="Z46" i="36"/>
  <c r="V46" i="36"/>
  <c r="R46" i="36"/>
  <c r="N46" i="36"/>
  <c r="J46" i="36"/>
  <c r="F46" i="36"/>
  <c r="B46" i="36"/>
  <c r="Z42" i="36"/>
  <c r="V42" i="36"/>
  <c r="R42" i="36"/>
  <c r="N42" i="36"/>
  <c r="J42" i="36"/>
  <c r="F42" i="36"/>
  <c r="B42" i="36"/>
  <c r="AA41" i="36"/>
  <c r="W41" i="36"/>
  <c r="S41" i="36"/>
  <c r="O41" i="36"/>
  <c r="K41" i="36"/>
  <c r="G41" i="36"/>
  <c r="C41" i="36"/>
  <c r="AB40" i="36"/>
  <c r="X40" i="36"/>
  <c r="T40" i="36"/>
  <c r="P40" i="36"/>
  <c r="L40" i="36"/>
  <c r="H40" i="36"/>
  <c r="D40" i="36"/>
  <c r="U48" i="36"/>
  <c r="E48" i="36"/>
  <c r="Z47" i="36"/>
  <c r="T47" i="36"/>
  <c r="P47" i="36"/>
  <c r="L47" i="36"/>
  <c r="H47" i="36"/>
  <c r="D47" i="36"/>
  <c r="AC46" i="36"/>
  <c r="Y46" i="36"/>
  <c r="U46" i="36"/>
  <c r="Q46" i="36"/>
  <c r="M46" i="36"/>
  <c r="I46" i="36"/>
  <c r="E46" i="36"/>
  <c r="AC42" i="36"/>
  <c r="Y42" i="36"/>
  <c r="U42" i="36"/>
  <c r="Q42" i="36"/>
  <c r="M42" i="36"/>
  <c r="I42" i="36"/>
  <c r="E42" i="36"/>
  <c r="Z41" i="36"/>
  <c r="V41" i="36"/>
  <c r="R41" i="36"/>
  <c r="N41" i="36"/>
  <c r="J41" i="36"/>
  <c r="F41" i="36"/>
  <c r="B41" i="36"/>
  <c r="AA40" i="36"/>
  <c r="W40" i="36"/>
  <c r="S40" i="36"/>
  <c r="O40" i="36"/>
  <c r="K40" i="36"/>
  <c r="G40" i="36"/>
  <c r="C40" i="36"/>
  <c r="Q48" i="36"/>
  <c r="X47" i="36"/>
  <c r="S47" i="36"/>
  <c r="O47" i="36"/>
  <c r="K47" i="36"/>
  <c r="G47" i="36"/>
  <c r="C47" i="36"/>
  <c r="AB46" i="36"/>
  <c r="X46" i="36"/>
  <c r="T46" i="36"/>
  <c r="P46" i="36"/>
  <c r="L46" i="36"/>
  <c r="H46" i="36"/>
  <c r="D46" i="36"/>
  <c r="AB42" i="36"/>
  <c r="X42" i="36"/>
  <c r="T42" i="36"/>
  <c r="P42" i="36"/>
  <c r="L42" i="36"/>
  <c r="H42" i="36"/>
  <c r="D42" i="36"/>
  <c r="AC41" i="36"/>
  <c r="Y41" i="36"/>
  <c r="U41" i="36"/>
  <c r="Q41" i="36"/>
  <c r="M41" i="36"/>
  <c r="I41" i="36"/>
  <c r="E41" i="36"/>
  <c r="Z40" i="36"/>
  <c r="V40" i="36"/>
  <c r="R40" i="36"/>
  <c r="N40" i="36"/>
  <c r="J40" i="36"/>
  <c r="F40" i="36"/>
  <c r="B40" i="36"/>
  <c r="M48" i="36"/>
  <c r="V47" i="36"/>
  <c r="F47" i="36"/>
  <c r="O46" i="36"/>
  <c r="S42" i="36"/>
  <c r="C42" i="36"/>
  <c r="AB41" i="36"/>
  <c r="L41" i="36"/>
  <c r="U40" i="36"/>
  <c r="E40" i="36"/>
  <c r="AC28" i="36"/>
  <c r="Y28" i="36"/>
  <c r="U28" i="36"/>
  <c r="Q28" i="36"/>
  <c r="M28" i="36"/>
  <c r="I28" i="36"/>
  <c r="E28" i="36"/>
  <c r="R47" i="36"/>
  <c r="B47" i="36"/>
  <c r="AA46" i="36"/>
  <c r="K46" i="36"/>
  <c r="O42" i="36"/>
  <c r="X41" i="36"/>
  <c r="H41" i="36"/>
  <c r="Q40" i="36"/>
  <c r="AB28" i="36"/>
  <c r="X28" i="36"/>
  <c r="T28" i="36"/>
  <c r="P28" i="36"/>
  <c r="L28" i="36"/>
  <c r="H28" i="36"/>
  <c r="D28" i="36"/>
  <c r="N47" i="36"/>
  <c r="W46" i="36"/>
  <c r="G46" i="36"/>
  <c r="AA42" i="36"/>
  <c r="K42" i="36"/>
  <c r="T41" i="36"/>
  <c r="D41" i="36"/>
  <c r="AC40" i="36"/>
  <c r="M40" i="36"/>
  <c r="AA28" i="36"/>
  <c r="W28" i="36"/>
  <c r="S28" i="36"/>
  <c r="O28" i="36"/>
  <c r="K28" i="36"/>
  <c r="G28" i="36"/>
  <c r="C28" i="36"/>
  <c r="AC48" i="36"/>
  <c r="S46" i="36"/>
  <c r="G42" i="36"/>
  <c r="V28" i="36"/>
  <c r="F28" i="36"/>
  <c r="Z23" i="36"/>
  <c r="V23" i="36"/>
  <c r="R23" i="36"/>
  <c r="N23" i="36"/>
  <c r="J23" i="36"/>
  <c r="F23" i="36"/>
  <c r="B23" i="36"/>
  <c r="C46" i="36"/>
  <c r="P41" i="36"/>
  <c r="R28" i="36"/>
  <c r="B28" i="36"/>
  <c r="AC23" i="36"/>
  <c r="Y23" i="36"/>
  <c r="U23" i="36"/>
  <c r="Q23" i="36"/>
  <c r="M23" i="36"/>
  <c r="I23" i="36"/>
  <c r="E23" i="36"/>
  <c r="Y40" i="36"/>
  <c r="N28" i="36"/>
  <c r="W23" i="36"/>
  <c r="O23" i="36"/>
  <c r="G23" i="36"/>
  <c r="I40" i="36"/>
  <c r="AB23" i="36"/>
  <c r="T23" i="36"/>
  <c r="L23" i="36"/>
  <c r="D23" i="36"/>
  <c r="J47" i="36"/>
  <c r="W42" i="36"/>
  <c r="Z28" i="36"/>
  <c r="AA23" i="36"/>
  <c r="S23" i="36"/>
  <c r="K23" i="36"/>
  <c r="C23" i="36"/>
  <c r="J28" i="36"/>
  <c r="X23" i="36"/>
  <c r="P23" i="36"/>
  <c r="H23" i="36"/>
  <c r="Q61" i="12"/>
  <c r="L59" i="12"/>
  <c r="Q59" i="12"/>
  <c r="Q60" i="12"/>
  <c r="Q58" i="12"/>
  <c r="Q55" i="12"/>
  <c r="Q56" i="12"/>
  <c r="Q57" i="12"/>
  <c r="L57" i="12"/>
  <c r="L58" i="12"/>
  <c r="L60" i="12"/>
  <c r="L61" i="12"/>
  <c r="AI9" i="12"/>
  <c r="V57" i="12"/>
  <c r="AJ9" i="12"/>
  <c r="AK11" i="12"/>
  <c r="AJ11" i="12"/>
  <c r="AI11" i="12"/>
  <c r="N59" i="12"/>
  <c r="V59" i="12"/>
  <c r="AK9" i="12"/>
  <c r="AJ10" i="12"/>
  <c r="N61" i="12"/>
  <c r="V61" i="12"/>
  <c r="M61" i="12"/>
  <c r="AJ12" i="12"/>
  <c r="AK12" i="12"/>
  <c r="AK10" i="12"/>
  <c r="N58" i="12"/>
  <c r="AI10" i="12"/>
  <c r="V58" i="12"/>
  <c r="N57" i="12"/>
  <c r="AI12" i="12"/>
  <c r="N60" i="12"/>
  <c r="V60" i="12"/>
  <c r="Q53" i="12"/>
  <c r="Q54" i="12"/>
  <c r="G10" i="40" l="1"/>
  <c r="G10" i="39"/>
  <c r="V22" i="37"/>
  <c r="V24" i="37" s="1"/>
  <c r="V25" i="37" s="1"/>
  <c r="V26" i="37" s="1"/>
  <c r="V30" i="37" s="1"/>
  <c r="E18" i="37"/>
  <c r="E21" i="37"/>
  <c r="E20" i="37"/>
  <c r="E52" i="37"/>
  <c r="E56" i="37"/>
  <c r="E55" i="37"/>
  <c r="E57" i="37"/>
  <c r="AB20" i="37"/>
  <c r="AB18" i="37"/>
  <c r="AB21" i="37"/>
  <c r="AB52" i="37"/>
  <c r="AB56" i="37"/>
  <c r="AB57" i="37"/>
  <c r="AB55" i="37"/>
  <c r="J18" i="37"/>
  <c r="J20" i="37" s="1"/>
  <c r="J21" i="37"/>
  <c r="J52" i="37"/>
  <c r="J56" i="37"/>
  <c r="J57" i="37"/>
  <c r="J55" i="37"/>
  <c r="S29" i="37"/>
  <c r="L29" i="37"/>
  <c r="I18" i="37"/>
  <c r="I20" i="37" s="1"/>
  <c r="I21" i="37"/>
  <c r="I56" i="37"/>
  <c r="I55" i="37"/>
  <c r="I52" i="37"/>
  <c r="I57" i="37"/>
  <c r="N53" i="37"/>
  <c r="N54" i="37"/>
  <c r="AC18" i="37"/>
  <c r="AC20" i="37" s="1"/>
  <c r="AC22" i="37" s="1"/>
  <c r="AC24" i="37" s="1"/>
  <c r="AC21" i="37"/>
  <c r="AC52" i="37"/>
  <c r="AC56" i="37"/>
  <c r="AC55" i="37"/>
  <c r="AC57" i="37"/>
  <c r="P29" i="37"/>
  <c r="X18" i="37"/>
  <c r="X21" i="37"/>
  <c r="X57" i="37"/>
  <c r="X52" i="37"/>
  <c r="X55" i="37"/>
  <c r="X56" i="37"/>
  <c r="F54" i="37"/>
  <c r="F53" i="37"/>
  <c r="S21" i="37"/>
  <c r="S18" i="37"/>
  <c r="S52" i="37"/>
  <c r="S56" i="37"/>
  <c r="S55" i="37"/>
  <c r="S57" i="37"/>
  <c r="C21" i="37"/>
  <c r="C20" i="37"/>
  <c r="C22" i="37" s="1"/>
  <c r="C24" i="37" s="1"/>
  <c r="C18" i="37"/>
  <c r="C56" i="37"/>
  <c r="C55" i="37"/>
  <c r="C57" i="37"/>
  <c r="C52" i="37"/>
  <c r="Z18" i="37"/>
  <c r="Z20" i="37" s="1"/>
  <c r="Z21" i="37"/>
  <c r="Z52" i="37"/>
  <c r="Z56" i="37"/>
  <c r="Z57" i="37"/>
  <c r="Z55" i="37"/>
  <c r="W29" i="37"/>
  <c r="G21" i="37"/>
  <c r="G18" i="37"/>
  <c r="G56" i="37"/>
  <c r="G52" i="37"/>
  <c r="G55" i="37"/>
  <c r="G57" i="37"/>
  <c r="Y18" i="37"/>
  <c r="Y21" i="37"/>
  <c r="Y56" i="37"/>
  <c r="Y55" i="37"/>
  <c r="Y52" i="37"/>
  <c r="Y57" i="37"/>
  <c r="D18" i="37"/>
  <c r="D21" i="37"/>
  <c r="D52" i="37"/>
  <c r="D55" i="37"/>
  <c r="D56" i="37"/>
  <c r="D57" i="37"/>
  <c r="G29" i="37"/>
  <c r="X29" i="37"/>
  <c r="Q18" i="37"/>
  <c r="Q20" i="37" s="1"/>
  <c r="Q22" i="37" s="1"/>
  <c r="Q24" i="37" s="1"/>
  <c r="Q21" i="37"/>
  <c r="Q55" i="37"/>
  <c r="Q57" i="37"/>
  <c r="Q52" i="37"/>
  <c r="Q56" i="37"/>
  <c r="W21" i="37"/>
  <c r="W18" i="37"/>
  <c r="W20" i="37" s="1"/>
  <c r="W22" i="37" s="1"/>
  <c r="W24" i="37" s="1"/>
  <c r="W52" i="37"/>
  <c r="W56" i="37"/>
  <c r="W55" i="37"/>
  <c r="W57" i="37"/>
  <c r="N25" i="37"/>
  <c r="N26" i="37" s="1"/>
  <c r="N30" i="37" s="1"/>
  <c r="K21" i="37"/>
  <c r="K18" i="37"/>
  <c r="K20" i="37" s="1"/>
  <c r="K22" i="37" s="1"/>
  <c r="K24" i="37" s="1"/>
  <c r="K52" i="37"/>
  <c r="K56" i="37"/>
  <c r="K55" i="37"/>
  <c r="K57" i="37"/>
  <c r="T18" i="37"/>
  <c r="T21" i="37"/>
  <c r="T52" i="37"/>
  <c r="T55" i="37"/>
  <c r="T56" i="37"/>
  <c r="T57" i="37"/>
  <c r="B18" i="37"/>
  <c r="B21" i="37"/>
  <c r="B20" i="37"/>
  <c r="B52" i="37"/>
  <c r="B55" i="37"/>
  <c r="B56" i="37"/>
  <c r="B57" i="37"/>
  <c r="O21" i="37"/>
  <c r="O18" i="37"/>
  <c r="O52" i="37"/>
  <c r="O55" i="37"/>
  <c r="O57" i="37"/>
  <c r="O56" i="37"/>
  <c r="F25" i="37"/>
  <c r="F26" i="37" s="1"/>
  <c r="F30" i="37" s="1"/>
  <c r="L18" i="37"/>
  <c r="L21" i="37"/>
  <c r="L52" i="37"/>
  <c r="L56" i="37"/>
  <c r="L57" i="37"/>
  <c r="L55" i="37"/>
  <c r="U18" i="37"/>
  <c r="U20" i="37" s="1"/>
  <c r="U21" i="37"/>
  <c r="U52" i="37"/>
  <c r="U56" i="37"/>
  <c r="U55" i="37"/>
  <c r="U57" i="37"/>
  <c r="P18" i="37"/>
  <c r="P21" i="37"/>
  <c r="P55" i="37"/>
  <c r="P56" i="37"/>
  <c r="P52" i="37"/>
  <c r="P57" i="37"/>
  <c r="AA21" i="37"/>
  <c r="AA18" i="37"/>
  <c r="AA20" i="37" s="1"/>
  <c r="AA22" i="37" s="1"/>
  <c r="AA24" i="37" s="1"/>
  <c r="AA52" i="37"/>
  <c r="AA56" i="37"/>
  <c r="AA55" i="37"/>
  <c r="AA57" i="37"/>
  <c r="M18" i="37"/>
  <c r="M20" i="37" s="1"/>
  <c r="M22" i="37" s="1"/>
  <c r="M24" i="37" s="1"/>
  <c r="M21" i="37"/>
  <c r="M52" i="37"/>
  <c r="M56" i="37"/>
  <c r="M55" i="37"/>
  <c r="M57" i="37"/>
  <c r="R18" i="37"/>
  <c r="R20" i="37" s="1"/>
  <c r="R22" i="37" s="1"/>
  <c r="R24" i="37" s="1"/>
  <c r="R21" i="37"/>
  <c r="R52" i="37"/>
  <c r="R55" i="37"/>
  <c r="R56" i="37"/>
  <c r="R57" i="37"/>
  <c r="H29" i="37"/>
  <c r="H18" i="37"/>
  <c r="H20" i="37" s="1"/>
  <c r="H22" i="37" s="1"/>
  <c r="H24" i="37" s="1"/>
  <c r="H21" i="37"/>
  <c r="H57" i="37"/>
  <c r="H52" i="37"/>
  <c r="H55" i="37"/>
  <c r="H56" i="37"/>
  <c r="V54" i="37"/>
  <c r="V53" i="37"/>
  <c r="H27" i="36"/>
  <c r="P27" i="36"/>
  <c r="X27" i="36"/>
  <c r="C27" i="36"/>
  <c r="K27" i="36"/>
  <c r="S27" i="36"/>
  <c r="AA27" i="36"/>
  <c r="D27" i="36"/>
  <c r="L27" i="36"/>
  <c r="T27" i="36"/>
  <c r="AB27" i="36"/>
  <c r="I43" i="36"/>
  <c r="G27" i="36"/>
  <c r="O27" i="36"/>
  <c r="W27" i="36"/>
  <c r="Y43" i="36"/>
  <c r="E27" i="36"/>
  <c r="I27" i="36"/>
  <c r="M27" i="36"/>
  <c r="Q27" i="36"/>
  <c r="U27" i="36"/>
  <c r="Y27" i="36"/>
  <c r="AC27" i="36"/>
  <c r="C49" i="36"/>
  <c r="B27" i="36"/>
  <c r="F27" i="36"/>
  <c r="J27" i="36"/>
  <c r="N27" i="36"/>
  <c r="R27" i="36"/>
  <c r="V27" i="36"/>
  <c r="Z27" i="36"/>
  <c r="S49" i="36"/>
  <c r="M43" i="36"/>
  <c r="AC43" i="36"/>
  <c r="G49" i="36"/>
  <c r="W49" i="36"/>
  <c r="Q43" i="36"/>
  <c r="K49" i="36"/>
  <c r="AA49" i="36"/>
  <c r="E43" i="36"/>
  <c r="U43" i="36"/>
  <c r="O49" i="36"/>
  <c r="B43" i="36"/>
  <c r="F43" i="36"/>
  <c r="J43" i="36"/>
  <c r="N43" i="36"/>
  <c r="R43" i="36"/>
  <c r="V43" i="36"/>
  <c r="Z43" i="36"/>
  <c r="D49" i="36"/>
  <c r="H49" i="36"/>
  <c r="L49" i="36"/>
  <c r="P49" i="36"/>
  <c r="T49" i="36"/>
  <c r="X49" i="36"/>
  <c r="AB49" i="36"/>
  <c r="C43" i="36"/>
  <c r="C37" i="36" s="1"/>
  <c r="G43" i="36"/>
  <c r="G37" i="36" s="1"/>
  <c r="G29" i="36" s="1"/>
  <c r="K43" i="36"/>
  <c r="K37" i="36" s="1"/>
  <c r="K29" i="36" s="1"/>
  <c r="O43" i="36"/>
  <c r="O37" i="36" s="1"/>
  <c r="O29" i="36" s="1"/>
  <c r="S43" i="36"/>
  <c r="S37" i="36" s="1"/>
  <c r="S29" i="36" s="1"/>
  <c r="W43" i="36"/>
  <c r="W37" i="36" s="1"/>
  <c r="W29" i="36" s="1"/>
  <c r="AA43" i="36"/>
  <c r="AA37" i="36" s="1"/>
  <c r="AA29" i="36" s="1"/>
  <c r="E49" i="36"/>
  <c r="I49" i="36"/>
  <c r="M49" i="36"/>
  <c r="Q49" i="36"/>
  <c r="U49" i="36"/>
  <c r="Y49" i="36"/>
  <c r="AC49" i="36"/>
  <c r="D43" i="36"/>
  <c r="D37" i="36" s="1"/>
  <c r="H43" i="36"/>
  <c r="H37" i="36" s="1"/>
  <c r="H29" i="36" s="1"/>
  <c r="L43" i="36"/>
  <c r="L37" i="36" s="1"/>
  <c r="P43" i="36"/>
  <c r="P37" i="36" s="1"/>
  <c r="P29" i="36" s="1"/>
  <c r="T43" i="36"/>
  <c r="T37" i="36" s="1"/>
  <c r="T29" i="36" s="1"/>
  <c r="X43" i="36"/>
  <c r="X37" i="36" s="1"/>
  <c r="X29" i="36" s="1"/>
  <c r="AB43" i="36"/>
  <c r="AB37" i="36" s="1"/>
  <c r="B49" i="36"/>
  <c r="F49" i="36"/>
  <c r="J49" i="36"/>
  <c r="N49" i="36"/>
  <c r="R49" i="36"/>
  <c r="V49" i="36"/>
  <c r="Z49" i="36"/>
  <c r="D15" i="36"/>
  <c r="D12" i="36"/>
  <c r="D14" i="36"/>
  <c r="D16" i="36"/>
  <c r="D11" i="36"/>
  <c r="H15" i="36"/>
  <c r="H12" i="36"/>
  <c r="H14" i="36"/>
  <c r="H16" i="36"/>
  <c r="H11" i="36"/>
  <c r="L15" i="36"/>
  <c r="L12" i="36"/>
  <c r="L14" i="36"/>
  <c r="L16" i="36"/>
  <c r="L11" i="36"/>
  <c r="L9" i="36" s="1"/>
  <c r="P15" i="36"/>
  <c r="P12" i="36"/>
  <c r="P14" i="36"/>
  <c r="P16" i="36"/>
  <c r="P11" i="36"/>
  <c r="P9" i="36" s="1"/>
  <c r="T15" i="36"/>
  <c r="T12" i="36"/>
  <c r="T14" i="36"/>
  <c r="T16" i="36"/>
  <c r="T11" i="36"/>
  <c r="X15" i="36"/>
  <c r="X12" i="36"/>
  <c r="X14" i="36"/>
  <c r="X16" i="36"/>
  <c r="X11" i="36"/>
  <c r="AB15" i="36"/>
  <c r="AB12" i="36"/>
  <c r="AB14" i="36"/>
  <c r="AB16" i="36"/>
  <c r="AB11" i="36"/>
  <c r="D10" i="36"/>
  <c r="D9" i="36" s="1"/>
  <c r="T10" i="36"/>
  <c r="T9" i="36" s="1"/>
  <c r="T56" i="36" s="1"/>
  <c r="H13" i="36"/>
  <c r="X13" i="36"/>
  <c r="H10" i="36"/>
  <c r="H9" i="36" s="1"/>
  <c r="X10" i="36"/>
  <c r="L13" i="36"/>
  <c r="AB13" i="36"/>
  <c r="E10" i="36"/>
  <c r="I10" i="36"/>
  <c r="M10" i="36"/>
  <c r="Q10" i="36"/>
  <c r="U10" i="36"/>
  <c r="Y10" i="36"/>
  <c r="AC10" i="36"/>
  <c r="B12" i="36"/>
  <c r="F12" i="36"/>
  <c r="J12" i="36"/>
  <c r="N12" i="36"/>
  <c r="R12" i="36"/>
  <c r="V12" i="36"/>
  <c r="Z12" i="36"/>
  <c r="AP12" i="36" s="1"/>
  <c r="AT12" i="36" s="1"/>
  <c r="E13" i="36"/>
  <c r="I13" i="36"/>
  <c r="M13" i="36"/>
  <c r="Q13" i="36"/>
  <c r="U13" i="36"/>
  <c r="Y13" i="36"/>
  <c r="AC13" i="36"/>
  <c r="C14" i="36"/>
  <c r="G14" i="36"/>
  <c r="K14" i="36"/>
  <c r="O14" i="36"/>
  <c r="S14" i="36"/>
  <c r="W14" i="36"/>
  <c r="AA14" i="36"/>
  <c r="B15" i="36"/>
  <c r="F15" i="36"/>
  <c r="J15" i="36"/>
  <c r="N15" i="36"/>
  <c r="R15" i="36"/>
  <c r="V15" i="36"/>
  <c r="Z15" i="36"/>
  <c r="AP15" i="36" s="1"/>
  <c r="AT15" i="36" s="1"/>
  <c r="AX15" i="36" s="1"/>
  <c r="BB15" i="36" s="1"/>
  <c r="BF15" i="36" s="1"/>
  <c r="BJ15" i="36" s="1"/>
  <c r="BN15" i="36" s="1"/>
  <c r="BR15" i="36" s="1"/>
  <c r="BV15" i="36" s="1"/>
  <c r="BZ15" i="36" s="1"/>
  <c r="CD15" i="36" s="1"/>
  <c r="CH15" i="36" s="1"/>
  <c r="B10" i="36"/>
  <c r="F10" i="36"/>
  <c r="J10" i="36"/>
  <c r="N10" i="36"/>
  <c r="R10" i="36"/>
  <c r="V10" i="36"/>
  <c r="Z10" i="36"/>
  <c r="E11" i="36"/>
  <c r="I11" i="36"/>
  <c r="M11" i="36"/>
  <c r="Q11" i="36"/>
  <c r="U11" i="36"/>
  <c r="Y11" i="36"/>
  <c r="AC11" i="36"/>
  <c r="C12" i="36"/>
  <c r="G12" i="36"/>
  <c r="K12" i="36"/>
  <c r="O12" i="36"/>
  <c r="S12" i="36"/>
  <c r="W12" i="36"/>
  <c r="AA12" i="36"/>
  <c r="B13" i="36"/>
  <c r="F13" i="36"/>
  <c r="J13" i="36"/>
  <c r="N13" i="36"/>
  <c r="R13" i="36"/>
  <c r="V13" i="36"/>
  <c r="Z13" i="36"/>
  <c r="AP13" i="36" s="1"/>
  <c r="AT13" i="36" s="1"/>
  <c r="AX13" i="36" s="1"/>
  <c r="BB13" i="36" s="1"/>
  <c r="BF13" i="36" s="1"/>
  <c r="BJ13" i="36" s="1"/>
  <c r="BN13" i="36" s="1"/>
  <c r="BR13" i="36" s="1"/>
  <c r="BV13" i="36" s="1"/>
  <c r="BZ13" i="36" s="1"/>
  <c r="CD13" i="36" s="1"/>
  <c r="CH13" i="36" s="1"/>
  <c r="C15" i="36"/>
  <c r="G15" i="36"/>
  <c r="K15" i="36"/>
  <c r="O15" i="36"/>
  <c r="S15" i="36"/>
  <c r="W15" i="36"/>
  <c r="AA15" i="36"/>
  <c r="E16" i="36"/>
  <c r="I16" i="36"/>
  <c r="M16" i="36"/>
  <c r="Q16" i="36"/>
  <c r="U16" i="36"/>
  <c r="Y16" i="36"/>
  <c r="AC16" i="36"/>
  <c r="C10" i="36"/>
  <c r="G10" i="36"/>
  <c r="K10" i="36"/>
  <c r="K9" i="36" s="1"/>
  <c r="K56" i="36" s="1"/>
  <c r="O10" i="36"/>
  <c r="O9" i="36" s="1"/>
  <c r="S10" i="36"/>
  <c r="W10" i="36"/>
  <c r="W9" i="36" s="1"/>
  <c r="W55" i="36" s="1"/>
  <c r="AA10" i="36"/>
  <c r="B11" i="36"/>
  <c r="F11" i="36"/>
  <c r="J11" i="36"/>
  <c r="N11" i="36"/>
  <c r="R11" i="36"/>
  <c r="V11" i="36"/>
  <c r="Z11" i="36"/>
  <c r="AP11" i="36" s="1"/>
  <c r="AT11" i="36" s="1"/>
  <c r="W26" i="32"/>
  <c r="Q52" i="12"/>
  <c r="L53" i="12"/>
  <c r="L54" i="12"/>
  <c r="L55" i="12"/>
  <c r="L56" i="12"/>
  <c r="L52" i="12"/>
  <c r="N56" i="12"/>
  <c r="AI8" i="12"/>
  <c r="V56" i="12"/>
  <c r="AJ8" i="12"/>
  <c r="AK8" i="12"/>
  <c r="AJ7" i="12"/>
  <c r="V55" i="12"/>
  <c r="AK7" i="12"/>
  <c r="AI7" i="12"/>
  <c r="N55" i="12"/>
  <c r="E16" i="13"/>
  <c r="H16" i="13"/>
  <c r="D16" i="13"/>
  <c r="G16" i="13"/>
  <c r="F16" i="13"/>
  <c r="I17" i="13"/>
  <c r="D18" i="13"/>
  <c r="H18" i="13"/>
  <c r="D17" i="13"/>
  <c r="H17" i="13"/>
  <c r="G18" i="13"/>
  <c r="I16" i="13"/>
  <c r="E18" i="13"/>
  <c r="I18" i="13"/>
  <c r="E20" i="13"/>
  <c r="I20" i="13"/>
  <c r="D20" i="13"/>
  <c r="H20" i="13"/>
  <c r="E17" i="13"/>
  <c r="Q16" i="13"/>
  <c r="P16" i="13"/>
  <c r="F20" i="13"/>
  <c r="G20" i="13"/>
  <c r="G17" i="13"/>
  <c r="F18" i="13"/>
  <c r="F17" i="13"/>
  <c r="P30" i="13"/>
  <c r="P17" i="13"/>
  <c r="P20" i="13"/>
  <c r="Q17" i="13"/>
  <c r="Q20" i="13"/>
  <c r="P18" i="13"/>
  <c r="Q18" i="13"/>
  <c r="AC16" i="13"/>
  <c r="C17" i="13"/>
  <c r="C20" i="13"/>
  <c r="C18" i="13"/>
  <c r="C16" i="13"/>
  <c r="Q30" i="13"/>
  <c r="AC18" i="13"/>
  <c r="AA16" i="13"/>
  <c r="Z16" i="13"/>
  <c r="Y16" i="13"/>
  <c r="X16" i="13"/>
  <c r="W16" i="13"/>
  <c r="AB16" i="13"/>
  <c r="Y17" i="13"/>
  <c r="AC17" i="13"/>
  <c r="Z18" i="13"/>
  <c r="W20" i="13"/>
  <c r="X17" i="13"/>
  <c r="AB17" i="13"/>
  <c r="Y18" i="13"/>
  <c r="W17" i="13"/>
  <c r="AC20" i="13"/>
  <c r="Y20" i="13"/>
  <c r="Z17" i="13"/>
  <c r="W18" i="13"/>
  <c r="X20" i="13"/>
  <c r="AB20" i="13"/>
  <c r="AA17" i="13"/>
  <c r="X18" i="13"/>
  <c r="AB18" i="13"/>
  <c r="AA20" i="13"/>
  <c r="AA18" i="13"/>
  <c r="Z20" i="13"/>
  <c r="W30" i="13"/>
  <c r="Z30" i="13"/>
  <c r="AC30" i="13"/>
  <c r="Y30" i="13"/>
  <c r="X30" i="13"/>
  <c r="AB30" i="13"/>
  <c r="G11" i="40" l="1"/>
  <c r="G11" i="39"/>
  <c r="U22" i="37"/>
  <c r="U24" i="37" s="1"/>
  <c r="Z22" i="37"/>
  <c r="Z24" i="37" s="1"/>
  <c r="AB22" i="37"/>
  <c r="AB24" i="37" s="1"/>
  <c r="B22" i="37"/>
  <c r="B24" i="37" s="1"/>
  <c r="I22" i="37"/>
  <c r="I24" i="37" s="1"/>
  <c r="J22" i="37"/>
  <c r="J24" i="37" s="1"/>
  <c r="E22" i="37"/>
  <c r="E24" i="37" s="1"/>
  <c r="AC25" i="37"/>
  <c r="AC26" i="37" s="1"/>
  <c r="AC30" i="37" s="1"/>
  <c r="Z25" i="37"/>
  <c r="Z26" i="37" s="1"/>
  <c r="Z30" i="37" s="1"/>
  <c r="I25" i="37"/>
  <c r="I26" i="37" s="1"/>
  <c r="I30" i="37" s="1"/>
  <c r="J25" i="37"/>
  <c r="J26" i="37" s="1"/>
  <c r="J30" i="37" s="1"/>
  <c r="U25" i="37"/>
  <c r="U26" i="37" s="1"/>
  <c r="U30" i="37" s="1"/>
  <c r="R25" i="37"/>
  <c r="R26" i="37" s="1"/>
  <c r="R30" i="37" s="1"/>
  <c r="AA25" i="37"/>
  <c r="AA26" i="37" s="1"/>
  <c r="AA30" i="37" s="1"/>
  <c r="W25" i="37"/>
  <c r="W26" i="37" s="1"/>
  <c r="W30" i="37" s="1"/>
  <c r="H25" i="37"/>
  <c r="H26" i="37" s="1"/>
  <c r="H30" i="37" s="1"/>
  <c r="P53" i="37"/>
  <c r="P54" i="37"/>
  <c r="M25" i="37"/>
  <c r="M26" i="37" s="1"/>
  <c r="M30" i="37" s="1"/>
  <c r="P20" i="37"/>
  <c r="P22" i="37" s="1"/>
  <c r="P24" i="37" s="1"/>
  <c r="T54" i="37"/>
  <c r="T53" i="37"/>
  <c r="Q25" i="37"/>
  <c r="Q26" i="37" s="1"/>
  <c r="Q30" i="37" s="1"/>
  <c r="D54" i="37"/>
  <c r="D53" i="37"/>
  <c r="L53" i="37"/>
  <c r="L54" i="37"/>
  <c r="O53" i="37"/>
  <c r="O54" i="37"/>
  <c r="T20" i="37"/>
  <c r="T22" i="37" s="1"/>
  <c r="T24" i="37" s="1"/>
  <c r="D20" i="37"/>
  <c r="D22" i="37" s="1"/>
  <c r="D24" i="37" s="1"/>
  <c r="G54" i="37"/>
  <c r="G53" i="37"/>
  <c r="S54" i="37"/>
  <c r="S53" i="37"/>
  <c r="R54" i="37"/>
  <c r="R53" i="37"/>
  <c r="Y54" i="37"/>
  <c r="Y53" i="37"/>
  <c r="H54" i="37"/>
  <c r="H53" i="37"/>
  <c r="M54" i="37"/>
  <c r="M53" i="37"/>
  <c r="L20" i="37"/>
  <c r="L22" i="37" s="1"/>
  <c r="L24" i="37" s="1"/>
  <c r="O20" i="37"/>
  <c r="O22" i="37" s="1"/>
  <c r="O24" i="37" s="1"/>
  <c r="B54" i="37"/>
  <c r="B53" i="37"/>
  <c r="K53" i="37"/>
  <c r="K54" i="37"/>
  <c r="Q53" i="37"/>
  <c r="Q54" i="37"/>
  <c r="Y20" i="37"/>
  <c r="Y22" i="37" s="1"/>
  <c r="Y24" i="37" s="1"/>
  <c r="G20" i="37"/>
  <c r="G22" i="37" s="1"/>
  <c r="G24" i="37" s="1"/>
  <c r="C54" i="37"/>
  <c r="C53" i="37"/>
  <c r="S20" i="37"/>
  <c r="S22" i="37" s="1"/>
  <c r="S24" i="37" s="1"/>
  <c r="AB53" i="37"/>
  <c r="AB54" i="37"/>
  <c r="E54" i="37"/>
  <c r="E53" i="37"/>
  <c r="AA53" i="37"/>
  <c r="AA54" i="37"/>
  <c r="U54" i="37"/>
  <c r="U53" i="37"/>
  <c r="K25" i="37"/>
  <c r="K26" i="37" s="1"/>
  <c r="K30" i="37" s="1"/>
  <c r="W54" i="37"/>
  <c r="W53" i="37"/>
  <c r="Z53" i="37"/>
  <c r="Z54" i="37"/>
  <c r="C25" i="37"/>
  <c r="C26" i="37" s="1"/>
  <c r="C30" i="37" s="1"/>
  <c r="X54" i="37"/>
  <c r="X53" i="37"/>
  <c r="I54" i="37"/>
  <c r="I53" i="37"/>
  <c r="AB25" i="37"/>
  <c r="AB26" i="37" s="1"/>
  <c r="AB30" i="37" s="1"/>
  <c r="B25" i="37"/>
  <c r="B26" i="37" s="1"/>
  <c r="B30" i="37" s="1"/>
  <c r="X20" i="37"/>
  <c r="X22" i="37" s="1"/>
  <c r="X24" i="37" s="1"/>
  <c r="AC53" i="37"/>
  <c r="AC54" i="37"/>
  <c r="J53" i="37"/>
  <c r="J54" i="37"/>
  <c r="E25" i="37"/>
  <c r="E26" i="37" s="1"/>
  <c r="E30" i="37" s="1"/>
  <c r="L21" i="36"/>
  <c r="L18" i="36"/>
  <c r="L55" i="36"/>
  <c r="L52" i="36"/>
  <c r="L56" i="36"/>
  <c r="L57" i="36"/>
  <c r="P21" i="36"/>
  <c r="P18" i="36"/>
  <c r="P56" i="36"/>
  <c r="P52" i="36"/>
  <c r="P57" i="36"/>
  <c r="P55" i="36"/>
  <c r="O18" i="36"/>
  <c r="O20" i="36" s="1"/>
  <c r="O21" i="36"/>
  <c r="V9" i="36"/>
  <c r="F9" i="36"/>
  <c r="U9" i="36"/>
  <c r="E9" i="36"/>
  <c r="H21" i="36"/>
  <c r="H18" i="36"/>
  <c r="D21" i="36"/>
  <c r="D18" i="36"/>
  <c r="AF9" i="36"/>
  <c r="AF18" i="36" s="1"/>
  <c r="O57" i="36"/>
  <c r="W56" i="36"/>
  <c r="H52" i="36"/>
  <c r="K52" i="36"/>
  <c r="O56" i="36"/>
  <c r="T55" i="36"/>
  <c r="D55" i="36"/>
  <c r="Z37" i="36"/>
  <c r="R37" i="36"/>
  <c r="J37" i="36"/>
  <c r="B37" i="36"/>
  <c r="Q37" i="36"/>
  <c r="K55" i="36"/>
  <c r="Y37" i="36"/>
  <c r="AA9" i="36"/>
  <c r="R9" i="36"/>
  <c r="B9" i="36"/>
  <c r="Q9" i="36"/>
  <c r="H57" i="36"/>
  <c r="K57" i="36"/>
  <c r="H56" i="36"/>
  <c r="E37" i="36"/>
  <c r="O55" i="36"/>
  <c r="M37" i="36"/>
  <c r="I37" i="36"/>
  <c r="I29" i="36" s="1"/>
  <c r="W18" i="36"/>
  <c r="W21" i="36"/>
  <c r="G9" i="36"/>
  <c r="N9" i="36"/>
  <c r="AC9" i="36"/>
  <c r="M9" i="36"/>
  <c r="AB9" i="36"/>
  <c r="T57" i="36"/>
  <c r="D57" i="36"/>
  <c r="W57" i="36"/>
  <c r="AB29" i="36"/>
  <c r="T52" i="36"/>
  <c r="L29" i="36"/>
  <c r="D52" i="36"/>
  <c r="D56" i="36"/>
  <c r="W52" i="36"/>
  <c r="O52" i="36"/>
  <c r="V37" i="36"/>
  <c r="V29" i="36" s="1"/>
  <c r="N37" i="36"/>
  <c r="N29" i="36" s="1"/>
  <c r="F37" i="36"/>
  <c r="F29" i="36" s="1"/>
  <c r="K18" i="36"/>
  <c r="K20" i="36" s="1"/>
  <c r="K21" i="36"/>
  <c r="S9" i="36"/>
  <c r="C9" i="36"/>
  <c r="Z9" i="36"/>
  <c r="J9" i="36"/>
  <c r="Y9" i="36"/>
  <c r="I9" i="36"/>
  <c r="X9" i="36"/>
  <c r="T21" i="36"/>
  <c r="T18" i="36"/>
  <c r="H55" i="36"/>
  <c r="U37" i="36"/>
  <c r="U29" i="36" s="1"/>
  <c r="AC37" i="36"/>
  <c r="AC29" i="36" s="1"/>
  <c r="K20" i="32"/>
  <c r="K15" i="32"/>
  <c r="K10" i="32"/>
  <c r="K4" i="32"/>
  <c r="L20" i="32"/>
  <c r="J20" i="32"/>
  <c r="I20" i="32"/>
  <c r="L15" i="32"/>
  <c r="J15" i="32"/>
  <c r="I15" i="32"/>
  <c r="L10" i="32"/>
  <c r="I10" i="32"/>
  <c r="J10" i="32"/>
  <c r="L4" i="32"/>
  <c r="J4" i="32"/>
  <c r="I4" i="32"/>
  <c r="E1779" i="32"/>
  <c r="D1779" i="32"/>
  <c r="C1779" i="32"/>
  <c r="E1778" i="32"/>
  <c r="D1778" i="32"/>
  <c r="C1778" i="32"/>
  <c r="E1777" i="32"/>
  <c r="D1777" i="32"/>
  <c r="C1777" i="32"/>
  <c r="E1776" i="32"/>
  <c r="D1776" i="32"/>
  <c r="C1776" i="32"/>
  <c r="E1775" i="32"/>
  <c r="D1775" i="32"/>
  <c r="C1775" i="32"/>
  <c r="E1774" i="32"/>
  <c r="D1774" i="32"/>
  <c r="C1774" i="32"/>
  <c r="E1773" i="32"/>
  <c r="D1773" i="32"/>
  <c r="C1773" i="32"/>
  <c r="E1772" i="32"/>
  <c r="D1772" i="32"/>
  <c r="C1772" i="32"/>
  <c r="E1771" i="32"/>
  <c r="D1771" i="32"/>
  <c r="C1771" i="32"/>
  <c r="E1770" i="32"/>
  <c r="D1770" i="32"/>
  <c r="C1770" i="32"/>
  <c r="E1769" i="32"/>
  <c r="D1769" i="32"/>
  <c r="C1769" i="32"/>
  <c r="E1768" i="32"/>
  <c r="D1768" i="32"/>
  <c r="C1768" i="32"/>
  <c r="E1767" i="32"/>
  <c r="D1767" i="32"/>
  <c r="C1767" i="32"/>
  <c r="E1766" i="32"/>
  <c r="D1766" i="32"/>
  <c r="C1766" i="32"/>
  <c r="E1765" i="32"/>
  <c r="D1765" i="32"/>
  <c r="C1765" i="32"/>
  <c r="E1764" i="32"/>
  <c r="D1764" i="32"/>
  <c r="C1764" i="32"/>
  <c r="E1763" i="32"/>
  <c r="D1763" i="32"/>
  <c r="C1763" i="32"/>
  <c r="E1762" i="32"/>
  <c r="D1762" i="32"/>
  <c r="C1762" i="32"/>
  <c r="E1761" i="32"/>
  <c r="D1761" i="32"/>
  <c r="C1761" i="32"/>
  <c r="E1760" i="32"/>
  <c r="D1760" i="32"/>
  <c r="C1760" i="32"/>
  <c r="E1759" i="32"/>
  <c r="D1759" i="32"/>
  <c r="C1759" i="32"/>
  <c r="E1758" i="32"/>
  <c r="D1758" i="32"/>
  <c r="C1758" i="32"/>
  <c r="E1757" i="32"/>
  <c r="D1757" i="32"/>
  <c r="C1757" i="32"/>
  <c r="E1756" i="32"/>
  <c r="D1756" i="32"/>
  <c r="C1756" i="32"/>
  <c r="E1755" i="32"/>
  <c r="D1755" i="32"/>
  <c r="C1755" i="32"/>
  <c r="E1754" i="32"/>
  <c r="D1754" i="32"/>
  <c r="C1754" i="32"/>
  <c r="E1753" i="32"/>
  <c r="D1753" i="32"/>
  <c r="C1753" i="32"/>
  <c r="E1752" i="32"/>
  <c r="D1752" i="32"/>
  <c r="C1752" i="32"/>
  <c r="E1751" i="32"/>
  <c r="D1751" i="32"/>
  <c r="C1751" i="32"/>
  <c r="E1750" i="32"/>
  <c r="D1750" i="32"/>
  <c r="C1750" i="32"/>
  <c r="E1749" i="32"/>
  <c r="D1749" i="32"/>
  <c r="C1749" i="32"/>
  <c r="E1748" i="32"/>
  <c r="D1748" i="32"/>
  <c r="C1748" i="32"/>
  <c r="E1747" i="32"/>
  <c r="D1747" i="32"/>
  <c r="C1747" i="32"/>
  <c r="E1746" i="32"/>
  <c r="D1746" i="32"/>
  <c r="C1746" i="32"/>
  <c r="E1745" i="32"/>
  <c r="D1745" i="32"/>
  <c r="C1745" i="32"/>
  <c r="E1744" i="32"/>
  <c r="D1744" i="32"/>
  <c r="C1744" i="32"/>
  <c r="E1743" i="32"/>
  <c r="D1743" i="32"/>
  <c r="C1743" i="32"/>
  <c r="E1742" i="32"/>
  <c r="D1742" i="32"/>
  <c r="C1742" i="32"/>
  <c r="E1741" i="32"/>
  <c r="D1741" i="32"/>
  <c r="C1741" i="32"/>
  <c r="E1740" i="32"/>
  <c r="D1740" i="32"/>
  <c r="C1740" i="32"/>
  <c r="E1739" i="32"/>
  <c r="D1739" i="32"/>
  <c r="C1739" i="32"/>
  <c r="E1738" i="32"/>
  <c r="D1738" i="32"/>
  <c r="C1738" i="32"/>
  <c r="E1737" i="32"/>
  <c r="D1737" i="32"/>
  <c r="C1737" i="32"/>
  <c r="E1736" i="32"/>
  <c r="D1736" i="32"/>
  <c r="C1736" i="32"/>
  <c r="E1735" i="32"/>
  <c r="D1735" i="32"/>
  <c r="C1735" i="32"/>
  <c r="E1734" i="32"/>
  <c r="D1734" i="32"/>
  <c r="C1734" i="32"/>
  <c r="E1733" i="32"/>
  <c r="D1733" i="32"/>
  <c r="C1733" i="32"/>
  <c r="E1732" i="32"/>
  <c r="D1732" i="32"/>
  <c r="C1732" i="32"/>
  <c r="E1731" i="32"/>
  <c r="D1731" i="32"/>
  <c r="C1731" i="32"/>
  <c r="E1730" i="32"/>
  <c r="D1730" i="32"/>
  <c r="C1730" i="32"/>
  <c r="E1729" i="32"/>
  <c r="D1729" i="32"/>
  <c r="C1729" i="32"/>
  <c r="E1728" i="32"/>
  <c r="D1728" i="32"/>
  <c r="C1728" i="32"/>
  <c r="E1727" i="32"/>
  <c r="D1727" i="32"/>
  <c r="C1727" i="32"/>
  <c r="E1726" i="32"/>
  <c r="D1726" i="32"/>
  <c r="C1726" i="32"/>
  <c r="E1725" i="32"/>
  <c r="D1725" i="32"/>
  <c r="C1725" i="32"/>
  <c r="E1724" i="32"/>
  <c r="D1724" i="32"/>
  <c r="C1724" i="32"/>
  <c r="E1723" i="32"/>
  <c r="D1723" i="32"/>
  <c r="C1723" i="32"/>
  <c r="E1722" i="32"/>
  <c r="D1722" i="32"/>
  <c r="C1722" i="32"/>
  <c r="E1721" i="32"/>
  <c r="D1721" i="32"/>
  <c r="C1721" i="32"/>
  <c r="E1720" i="32"/>
  <c r="D1720" i="32"/>
  <c r="C1720" i="32"/>
  <c r="E1719" i="32"/>
  <c r="D1719" i="32"/>
  <c r="C1719" i="32"/>
  <c r="E1718" i="32"/>
  <c r="D1718" i="32"/>
  <c r="C1718" i="32"/>
  <c r="E1717" i="32"/>
  <c r="D1717" i="32"/>
  <c r="C1717" i="32"/>
  <c r="E1716" i="32"/>
  <c r="D1716" i="32"/>
  <c r="C1716" i="32"/>
  <c r="E1715" i="32"/>
  <c r="D1715" i="32"/>
  <c r="C1715" i="32"/>
  <c r="E1714" i="32"/>
  <c r="D1714" i="32"/>
  <c r="C1714" i="32"/>
  <c r="E1713" i="32"/>
  <c r="D1713" i="32"/>
  <c r="C1713" i="32"/>
  <c r="E1712" i="32"/>
  <c r="D1712" i="32"/>
  <c r="C1712" i="32"/>
  <c r="E1711" i="32"/>
  <c r="D1711" i="32"/>
  <c r="C1711" i="32"/>
  <c r="E1710" i="32"/>
  <c r="D1710" i="32"/>
  <c r="C1710" i="32"/>
  <c r="E1709" i="32"/>
  <c r="D1709" i="32"/>
  <c r="C1709" i="32"/>
  <c r="E1708" i="32"/>
  <c r="D1708" i="32"/>
  <c r="C1708" i="32"/>
  <c r="E1707" i="32"/>
  <c r="D1707" i="32"/>
  <c r="C1707" i="32"/>
  <c r="E1706" i="32"/>
  <c r="D1706" i="32"/>
  <c r="C1706" i="32"/>
  <c r="E1705" i="32"/>
  <c r="D1705" i="32"/>
  <c r="C1705" i="32"/>
  <c r="E1704" i="32"/>
  <c r="D1704" i="32"/>
  <c r="C1704" i="32"/>
  <c r="E1703" i="32"/>
  <c r="D1703" i="32"/>
  <c r="C1703" i="32"/>
  <c r="E1702" i="32"/>
  <c r="D1702" i="32"/>
  <c r="C1702" i="32"/>
  <c r="E1701" i="32"/>
  <c r="D1701" i="32"/>
  <c r="C1701" i="32"/>
  <c r="E1700" i="32"/>
  <c r="D1700" i="32"/>
  <c r="C1700" i="32"/>
  <c r="E1699" i="32"/>
  <c r="D1699" i="32"/>
  <c r="C1699" i="32"/>
  <c r="E1698" i="32"/>
  <c r="D1698" i="32"/>
  <c r="C1698" i="32"/>
  <c r="E1697" i="32"/>
  <c r="D1697" i="32"/>
  <c r="C1697" i="32"/>
  <c r="E1696" i="32"/>
  <c r="D1696" i="32"/>
  <c r="C1696" i="32"/>
  <c r="E1695" i="32"/>
  <c r="D1695" i="32"/>
  <c r="C1695" i="32"/>
  <c r="E1694" i="32"/>
  <c r="D1694" i="32"/>
  <c r="C1694" i="32"/>
  <c r="E1693" i="32"/>
  <c r="D1693" i="32"/>
  <c r="C1693" i="32"/>
  <c r="E1692" i="32"/>
  <c r="D1692" i="32"/>
  <c r="C1692" i="32"/>
  <c r="E1691" i="32"/>
  <c r="D1691" i="32"/>
  <c r="C1691" i="32"/>
  <c r="E1690" i="32"/>
  <c r="D1690" i="32"/>
  <c r="C1690" i="32"/>
  <c r="E1689" i="32"/>
  <c r="D1689" i="32"/>
  <c r="C1689" i="32"/>
  <c r="E1688" i="32"/>
  <c r="D1688" i="32"/>
  <c r="C1688" i="32"/>
  <c r="E1687" i="32"/>
  <c r="D1687" i="32"/>
  <c r="C1687" i="32"/>
  <c r="E1686" i="32"/>
  <c r="D1686" i="32"/>
  <c r="C1686" i="32"/>
  <c r="E1685" i="32"/>
  <c r="D1685" i="32"/>
  <c r="C1685" i="32"/>
  <c r="E1684" i="32"/>
  <c r="D1684" i="32"/>
  <c r="C1684" i="32"/>
  <c r="E1683" i="32"/>
  <c r="D1683" i="32"/>
  <c r="C1683" i="32"/>
  <c r="E1682" i="32"/>
  <c r="D1682" i="32"/>
  <c r="C1682" i="32"/>
  <c r="E1681" i="32"/>
  <c r="D1681" i="32"/>
  <c r="C1681" i="32"/>
  <c r="E1680" i="32"/>
  <c r="D1680" i="32"/>
  <c r="C1680" i="32"/>
  <c r="E1679" i="32"/>
  <c r="D1679" i="32"/>
  <c r="C1679" i="32"/>
  <c r="E1678" i="32"/>
  <c r="D1678" i="32"/>
  <c r="C1678" i="32"/>
  <c r="E1677" i="32"/>
  <c r="D1677" i="32"/>
  <c r="C1677" i="32"/>
  <c r="E1676" i="32"/>
  <c r="D1676" i="32"/>
  <c r="C1676" i="32"/>
  <c r="E1675" i="32"/>
  <c r="D1675" i="32"/>
  <c r="C1675" i="32"/>
  <c r="E1674" i="32"/>
  <c r="D1674" i="32"/>
  <c r="C1674" i="32"/>
  <c r="E1673" i="32"/>
  <c r="D1673" i="32"/>
  <c r="C1673" i="32"/>
  <c r="E1672" i="32"/>
  <c r="D1672" i="32"/>
  <c r="C1672" i="32"/>
  <c r="E1671" i="32"/>
  <c r="D1671" i="32"/>
  <c r="C1671" i="32"/>
  <c r="E1670" i="32"/>
  <c r="D1670" i="32"/>
  <c r="C1670" i="32"/>
  <c r="E1669" i="32"/>
  <c r="D1669" i="32"/>
  <c r="C1669" i="32"/>
  <c r="E1668" i="32"/>
  <c r="D1668" i="32"/>
  <c r="C1668" i="32"/>
  <c r="E1667" i="32"/>
  <c r="D1667" i="32"/>
  <c r="C1667" i="32"/>
  <c r="E1666" i="32"/>
  <c r="D1666" i="32"/>
  <c r="C1666" i="32"/>
  <c r="E1665" i="32"/>
  <c r="D1665" i="32"/>
  <c r="C1665" i="32"/>
  <c r="E1664" i="32"/>
  <c r="D1664" i="32"/>
  <c r="C1664" i="32"/>
  <c r="E1663" i="32"/>
  <c r="D1663" i="32"/>
  <c r="C1663" i="32"/>
  <c r="E1662" i="32"/>
  <c r="D1662" i="32"/>
  <c r="C1662" i="32"/>
  <c r="E1661" i="32"/>
  <c r="D1661" i="32"/>
  <c r="C1661" i="32"/>
  <c r="E1660" i="32"/>
  <c r="D1660" i="32"/>
  <c r="C1660" i="32"/>
  <c r="E1659" i="32"/>
  <c r="D1659" i="32"/>
  <c r="C1659" i="32"/>
  <c r="E1658" i="32"/>
  <c r="D1658" i="32"/>
  <c r="C1658" i="32"/>
  <c r="E1657" i="32"/>
  <c r="D1657" i="32"/>
  <c r="C1657" i="32"/>
  <c r="E1656" i="32"/>
  <c r="D1656" i="32"/>
  <c r="C1656" i="32"/>
  <c r="E1655" i="32"/>
  <c r="D1655" i="32"/>
  <c r="C1655" i="32"/>
  <c r="E1654" i="32"/>
  <c r="D1654" i="32"/>
  <c r="C1654" i="32"/>
  <c r="E1653" i="32"/>
  <c r="D1653" i="32"/>
  <c r="C1653" i="32"/>
  <c r="E1652" i="32"/>
  <c r="D1652" i="32"/>
  <c r="C1652" i="32"/>
  <c r="E1651" i="32"/>
  <c r="D1651" i="32"/>
  <c r="C1651" i="32"/>
  <c r="E1650" i="32"/>
  <c r="D1650" i="32"/>
  <c r="C1650" i="32"/>
  <c r="E1649" i="32"/>
  <c r="D1649" i="32"/>
  <c r="C1649" i="32"/>
  <c r="E1648" i="32"/>
  <c r="D1648" i="32"/>
  <c r="C1648" i="32"/>
  <c r="E1647" i="32"/>
  <c r="D1647" i="32"/>
  <c r="C1647" i="32"/>
  <c r="E1646" i="32"/>
  <c r="D1646" i="32"/>
  <c r="C1646" i="32"/>
  <c r="E1645" i="32"/>
  <c r="D1645" i="32"/>
  <c r="C1645" i="32"/>
  <c r="E1644" i="32"/>
  <c r="D1644" i="32"/>
  <c r="C1644" i="32"/>
  <c r="E1643" i="32"/>
  <c r="D1643" i="32"/>
  <c r="C1643" i="32"/>
  <c r="E1642" i="32"/>
  <c r="D1642" i="32"/>
  <c r="C1642" i="32"/>
  <c r="E1641" i="32"/>
  <c r="D1641" i="32"/>
  <c r="C1641" i="32"/>
  <c r="E1640" i="32"/>
  <c r="D1640" i="32"/>
  <c r="C1640" i="32"/>
  <c r="E1639" i="32"/>
  <c r="D1639" i="32"/>
  <c r="C1639" i="32"/>
  <c r="E1638" i="32"/>
  <c r="D1638" i="32"/>
  <c r="C1638" i="32"/>
  <c r="E1637" i="32"/>
  <c r="D1637" i="32"/>
  <c r="C1637" i="32"/>
  <c r="E1636" i="32"/>
  <c r="D1636" i="32"/>
  <c r="C1636" i="32"/>
  <c r="E1635" i="32"/>
  <c r="D1635" i="32"/>
  <c r="C1635" i="32"/>
  <c r="E1634" i="32"/>
  <c r="D1634" i="32"/>
  <c r="C1634" i="32"/>
  <c r="E1633" i="32"/>
  <c r="D1633" i="32"/>
  <c r="C1633" i="32"/>
  <c r="E1632" i="32"/>
  <c r="D1632" i="32"/>
  <c r="C1632" i="32"/>
  <c r="E1631" i="32"/>
  <c r="D1631" i="32"/>
  <c r="C1631" i="32"/>
  <c r="E1630" i="32"/>
  <c r="D1630" i="32"/>
  <c r="C1630" i="32"/>
  <c r="E1629" i="32"/>
  <c r="D1629" i="32"/>
  <c r="C1629" i="32"/>
  <c r="E1628" i="32"/>
  <c r="D1628" i="32"/>
  <c r="C1628" i="32"/>
  <c r="E1627" i="32"/>
  <c r="D1627" i="32"/>
  <c r="C1627" i="32"/>
  <c r="E1626" i="32"/>
  <c r="D1626" i="32"/>
  <c r="C1626" i="32"/>
  <c r="E1625" i="32"/>
  <c r="D1625" i="32"/>
  <c r="C1625" i="32"/>
  <c r="E1624" i="32"/>
  <c r="D1624" i="32"/>
  <c r="C1624" i="32"/>
  <c r="E1623" i="32"/>
  <c r="D1623" i="32"/>
  <c r="C1623" i="32"/>
  <c r="E1622" i="32"/>
  <c r="D1622" i="32"/>
  <c r="C1622" i="32"/>
  <c r="E1621" i="32"/>
  <c r="D1621" i="32"/>
  <c r="C1621" i="32"/>
  <c r="E1620" i="32"/>
  <c r="D1620" i="32"/>
  <c r="C1620" i="32"/>
  <c r="E1619" i="32"/>
  <c r="D1619" i="32"/>
  <c r="C1619" i="32"/>
  <c r="E1618" i="32"/>
  <c r="D1618" i="32"/>
  <c r="C1618" i="32"/>
  <c r="E1617" i="32"/>
  <c r="D1617" i="32"/>
  <c r="C1617" i="32"/>
  <c r="E1616" i="32"/>
  <c r="D1616" i="32"/>
  <c r="C1616" i="32"/>
  <c r="E1615" i="32"/>
  <c r="D1615" i="32"/>
  <c r="C1615" i="32"/>
  <c r="E1614" i="32"/>
  <c r="D1614" i="32"/>
  <c r="C1614" i="32"/>
  <c r="E1613" i="32"/>
  <c r="D1613" i="32"/>
  <c r="C1613" i="32"/>
  <c r="E1612" i="32"/>
  <c r="D1612" i="32"/>
  <c r="C1612" i="32"/>
  <c r="E1611" i="32"/>
  <c r="D1611" i="32"/>
  <c r="C1611" i="32"/>
  <c r="E1610" i="32"/>
  <c r="D1610" i="32"/>
  <c r="C1610" i="32"/>
  <c r="E1609" i="32"/>
  <c r="D1609" i="32"/>
  <c r="C1609" i="32"/>
  <c r="E1608" i="32"/>
  <c r="D1608" i="32"/>
  <c r="C1608" i="32"/>
  <c r="E1607" i="32"/>
  <c r="D1607" i="32"/>
  <c r="C1607" i="32"/>
  <c r="E1606" i="32"/>
  <c r="D1606" i="32"/>
  <c r="C1606" i="32"/>
  <c r="E1605" i="32"/>
  <c r="D1605" i="32"/>
  <c r="C1605" i="32"/>
  <c r="E1604" i="32"/>
  <c r="D1604" i="32"/>
  <c r="C1604" i="32"/>
  <c r="E1603" i="32"/>
  <c r="D1603" i="32"/>
  <c r="C1603" i="32"/>
  <c r="E1602" i="32"/>
  <c r="D1602" i="32"/>
  <c r="C1602" i="32"/>
  <c r="E1601" i="32"/>
  <c r="D1601" i="32"/>
  <c r="C1601" i="32"/>
  <c r="E1600" i="32"/>
  <c r="D1600" i="32"/>
  <c r="C1600" i="32"/>
  <c r="E1599" i="32"/>
  <c r="D1599" i="32"/>
  <c r="C1599" i="32"/>
  <c r="E1598" i="32"/>
  <c r="D1598" i="32"/>
  <c r="C1598" i="32"/>
  <c r="E1597" i="32"/>
  <c r="D1597" i="32"/>
  <c r="C1597" i="32"/>
  <c r="E1596" i="32"/>
  <c r="D1596" i="32"/>
  <c r="C1596" i="32"/>
  <c r="E1595" i="32"/>
  <c r="D1595" i="32"/>
  <c r="C1595" i="32"/>
  <c r="E1594" i="32"/>
  <c r="D1594" i="32"/>
  <c r="C1594" i="32"/>
  <c r="E1593" i="32"/>
  <c r="D1593" i="32"/>
  <c r="C1593" i="32"/>
  <c r="E1592" i="32"/>
  <c r="D1592" i="32"/>
  <c r="C1592" i="32"/>
  <c r="E1591" i="32"/>
  <c r="D1591" i="32"/>
  <c r="C1591" i="32"/>
  <c r="E1590" i="32"/>
  <c r="D1590" i="32"/>
  <c r="C1590" i="32"/>
  <c r="E1589" i="32"/>
  <c r="D1589" i="32"/>
  <c r="C1589" i="32"/>
  <c r="E1588" i="32"/>
  <c r="D1588" i="32"/>
  <c r="C1588" i="32"/>
  <c r="E1587" i="32"/>
  <c r="D1587" i="32"/>
  <c r="C1587" i="32"/>
  <c r="E1586" i="32"/>
  <c r="D1586" i="32"/>
  <c r="C1586" i="32"/>
  <c r="E1585" i="32"/>
  <c r="D1585" i="32"/>
  <c r="C1585" i="32"/>
  <c r="E1584" i="32"/>
  <c r="D1584" i="32"/>
  <c r="C1584" i="32"/>
  <c r="E1583" i="32"/>
  <c r="D1583" i="32"/>
  <c r="C1583" i="32"/>
  <c r="E1582" i="32"/>
  <c r="D1582" i="32"/>
  <c r="C1582" i="32"/>
  <c r="E1581" i="32"/>
  <c r="D1581" i="32"/>
  <c r="C1581" i="32"/>
  <c r="E1580" i="32"/>
  <c r="D1580" i="32"/>
  <c r="C1580" i="32"/>
  <c r="E1579" i="32"/>
  <c r="D1579" i="32"/>
  <c r="C1579" i="32"/>
  <c r="E1578" i="32"/>
  <c r="D1578" i="32"/>
  <c r="C1578" i="32"/>
  <c r="E1577" i="32"/>
  <c r="D1577" i="32"/>
  <c r="C1577" i="32"/>
  <c r="E1576" i="32"/>
  <c r="D1576" i="32"/>
  <c r="C1576" i="32"/>
  <c r="E1575" i="32"/>
  <c r="D1575" i="32"/>
  <c r="C1575" i="32"/>
  <c r="E1574" i="32"/>
  <c r="D1574" i="32"/>
  <c r="C1574" i="32"/>
  <c r="E1573" i="32"/>
  <c r="D1573" i="32"/>
  <c r="C1573" i="32"/>
  <c r="E1572" i="32"/>
  <c r="D1572" i="32"/>
  <c r="C1572" i="32"/>
  <c r="E1571" i="32"/>
  <c r="D1571" i="32"/>
  <c r="C1571" i="32"/>
  <c r="E1570" i="32"/>
  <c r="D1570" i="32"/>
  <c r="C1570" i="32"/>
  <c r="E1569" i="32"/>
  <c r="D1569" i="32"/>
  <c r="C1569" i="32"/>
  <c r="E1568" i="32"/>
  <c r="D1568" i="32"/>
  <c r="C1568" i="32"/>
  <c r="E1567" i="32"/>
  <c r="D1567" i="32"/>
  <c r="C1567" i="32"/>
  <c r="E1566" i="32"/>
  <c r="D1566" i="32"/>
  <c r="C1566" i="32"/>
  <c r="E1565" i="32"/>
  <c r="D1565" i="32"/>
  <c r="C1565" i="32"/>
  <c r="E1564" i="32"/>
  <c r="D1564" i="32"/>
  <c r="C1564" i="32"/>
  <c r="E1563" i="32"/>
  <c r="D1563" i="32"/>
  <c r="C1563" i="32"/>
  <c r="E1562" i="32"/>
  <c r="D1562" i="32"/>
  <c r="C1562" i="32"/>
  <c r="E1561" i="32"/>
  <c r="D1561" i="32"/>
  <c r="C1561" i="32"/>
  <c r="E1560" i="32"/>
  <c r="D1560" i="32"/>
  <c r="C1560" i="32"/>
  <c r="E1559" i="32"/>
  <c r="D1559" i="32"/>
  <c r="C1559" i="32"/>
  <c r="E1558" i="32"/>
  <c r="D1558" i="32"/>
  <c r="C1558" i="32"/>
  <c r="E1557" i="32"/>
  <c r="D1557" i="32"/>
  <c r="C1557" i="32"/>
  <c r="E1556" i="32"/>
  <c r="D1556" i="32"/>
  <c r="C1556" i="32"/>
  <c r="E1555" i="32"/>
  <c r="D1555" i="32"/>
  <c r="C1555" i="32"/>
  <c r="E1554" i="32"/>
  <c r="D1554" i="32"/>
  <c r="C1554" i="32"/>
  <c r="E1553" i="32"/>
  <c r="D1553" i="32"/>
  <c r="C1553" i="32"/>
  <c r="E1552" i="32"/>
  <c r="D1552" i="32"/>
  <c r="C1552" i="32"/>
  <c r="E1551" i="32"/>
  <c r="D1551" i="32"/>
  <c r="C1551" i="32"/>
  <c r="E1550" i="32"/>
  <c r="D1550" i="32"/>
  <c r="C1550" i="32"/>
  <c r="E1549" i="32"/>
  <c r="D1549" i="32"/>
  <c r="C1549" i="32"/>
  <c r="E1548" i="32"/>
  <c r="D1548" i="32"/>
  <c r="C1548" i="32"/>
  <c r="E1547" i="32"/>
  <c r="D1547" i="32"/>
  <c r="C1547" i="32"/>
  <c r="E1546" i="32"/>
  <c r="D1546" i="32"/>
  <c r="C1546" i="32"/>
  <c r="E1545" i="32"/>
  <c r="D1545" i="32"/>
  <c r="C1545" i="32"/>
  <c r="E1544" i="32"/>
  <c r="D1544" i="32"/>
  <c r="C1544" i="32"/>
  <c r="E1543" i="32"/>
  <c r="D1543" i="32"/>
  <c r="C1543" i="32"/>
  <c r="E1542" i="32"/>
  <c r="D1542" i="32"/>
  <c r="C1542" i="32"/>
  <c r="E1541" i="32"/>
  <c r="D1541" i="32"/>
  <c r="C1541" i="32"/>
  <c r="E1540" i="32"/>
  <c r="D1540" i="32"/>
  <c r="C1540" i="32"/>
  <c r="E1539" i="32"/>
  <c r="D1539" i="32"/>
  <c r="C1539" i="32"/>
  <c r="E1538" i="32"/>
  <c r="D1538" i="32"/>
  <c r="C1538" i="32"/>
  <c r="E1537" i="32"/>
  <c r="D1537" i="32"/>
  <c r="C1537" i="32"/>
  <c r="E1536" i="32"/>
  <c r="D1536" i="32"/>
  <c r="C1536" i="32"/>
  <c r="E1535" i="32"/>
  <c r="D1535" i="32"/>
  <c r="C1535" i="32"/>
  <c r="E1534" i="32"/>
  <c r="D1534" i="32"/>
  <c r="C1534" i="32"/>
  <c r="E1533" i="32"/>
  <c r="D1533" i="32"/>
  <c r="C1533" i="32"/>
  <c r="E1532" i="32"/>
  <c r="D1532" i="32"/>
  <c r="C1532" i="32"/>
  <c r="E1531" i="32"/>
  <c r="D1531" i="32"/>
  <c r="C1531" i="32"/>
  <c r="E1530" i="32"/>
  <c r="D1530" i="32"/>
  <c r="C1530" i="32"/>
  <c r="E1529" i="32"/>
  <c r="D1529" i="32"/>
  <c r="C1529" i="32"/>
  <c r="E1528" i="32"/>
  <c r="D1528" i="32"/>
  <c r="C1528" i="32"/>
  <c r="E1527" i="32"/>
  <c r="D1527" i="32"/>
  <c r="C1527" i="32"/>
  <c r="E1526" i="32"/>
  <c r="D1526" i="32"/>
  <c r="C1526" i="32"/>
  <c r="E1525" i="32"/>
  <c r="D1525" i="32"/>
  <c r="C1525" i="32"/>
  <c r="E1524" i="32"/>
  <c r="D1524" i="32"/>
  <c r="C1524" i="32"/>
  <c r="E1523" i="32"/>
  <c r="D1523" i="32"/>
  <c r="C1523" i="32"/>
  <c r="E1522" i="32"/>
  <c r="D1522" i="32"/>
  <c r="C1522" i="32"/>
  <c r="E1521" i="32"/>
  <c r="D1521" i="32"/>
  <c r="C1521" i="32"/>
  <c r="E1520" i="32"/>
  <c r="D1520" i="32"/>
  <c r="C1520" i="32"/>
  <c r="E1519" i="32"/>
  <c r="D1519" i="32"/>
  <c r="C1519" i="32"/>
  <c r="E1518" i="32"/>
  <c r="D1518" i="32"/>
  <c r="C1518" i="32"/>
  <c r="E1517" i="32"/>
  <c r="D1517" i="32"/>
  <c r="C1517" i="32"/>
  <c r="E1516" i="32"/>
  <c r="D1516" i="32"/>
  <c r="C1516" i="32"/>
  <c r="E1515" i="32"/>
  <c r="D1515" i="32"/>
  <c r="C1515" i="32"/>
  <c r="E1514" i="32"/>
  <c r="D1514" i="32"/>
  <c r="C1514" i="32"/>
  <c r="E1513" i="32"/>
  <c r="D1513" i="32"/>
  <c r="C1513" i="32"/>
  <c r="E1512" i="32"/>
  <c r="D1512" i="32"/>
  <c r="C1512" i="32"/>
  <c r="E1511" i="32"/>
  <c r="D1511" i="32"/>
  <c r="C1511" i="32"/>
  <c r="E1510" i="32"/>
  <c r="D1510" i="32"/>
  <c r="C1510" i="32"/>
  <c r="E1509" i="32"/>
  <c r="D1509" i="32"/>
  <c r="C1509" i="32"/>
  <c r="E1508" i="32"/>
  <c r="D1508" i="32"/>
  <c r="C1508" i="32"/>
  <c r="E1507" i="32"/>
  <c r="D1507" i="32"/>
  <c r="C1507" i="32"/>
  <c r="E1506" i="32"/>
  <c r="D1506" i="32"/>
  <c r="C1506" i="32"/>
  <c r="E1505" i="32"/>
  <c r="D1505" i="32"/>
  <c r="C1505" i="32"/>
  <c r="E1504" i="32"/>
  <c r="D1504" i="32"/>
  <c r="C1504" i="32"/>
  <c r="E1503" i="32"/>
  <c r="D1503" i="32"/>
  <c r="C1503" i="32"/>
  <c r="E1502" i="32"/>
  <c r="D1502" i="32"/>
  <c r="C1502" i="32"/>
  <c r="E1501" i="32"/>
  <c r="D1501" i="32"/>
  <c r="C1501" i="32"/>
  <c r="E1500" i="32"/>
  <c r="D1500" i="32"/>
  <c r="C1500" i="32"/>
  <c r="E1499" i="32"/>
  <c r="D1499" i="32"/>
  <c r="C1499" i="32"/>
  <c r="E1498" i="32"/>
  <c r="D1498" i="32"/>
  <c r="C1498" i="32"/>
  <c r="E1497" i="32"/>
  <c r="D1497" i="32"/>
  <c r="C1497" i="32"/>
  <c r="E1496" i="32"/>
  <c r="D1496" i="32"/>
  <c r="C1496" i="32"/>
  <c r="E1495" i="32"/>
  <c r="D1495" i="32"/>
  <c r="C1495" i="32"/>
  <c r="E1494" i="32"/>
  <c r="D1494" i="32"/>
  <c r="C1494" i="32"/>
  <c r="E1493" i="32"/>
  <c r="D1493" i="32"/>
  <c r="C1493" i="32"/>
  <c r="E1492" i="32"/>
  <c r="D1492" i="32"/>
  <c r="C1492" i="32"/>
  <c r="E1491" i="32"/>
  <c r="D1491" i="32"/>
  <c r="C1491" i="32"/>
  <c r="E1490" i="32"/>
  <c r="D1490" i="32"/>
  <c r="C1490" i="32"/>
  <c r="E1489" i="32"/>
  <c r="D1489" i="32"/>
  <c r="C1489" i="32"/>
  <c r="E1488" i="32"/>
  <c r="D1488" i="32"/>
  <c r="C1488" i="32"/>
  <c r="E1487" i="32"/>
  <c r="D1487" i="32"/>
  <c r="C1487" i="32"/>
  <c r="E1486" i="32"/>
  <c r="D1486" i="32"/>
  <c r="C1486" i="32"/>
  <c r="E1485" i="32"/>
  <c r="D1485" i="32"/>
  <c r="C1485" i="32"/>
  <c r="E1484" i="32"/>
  <c r="D1484" i="32"/>
  <c r="C1484" i="32"/>
  <c r="E1483" i="32"/>
  <c r="D1483" i="32"/>
  <c r="C1483" i="32"/>
  <c r="E1482" i="32"/>
  <c r="D1482" i="32"/>
  <c r="C1482" i="32"/>
  <c r="E1481" i="32"/>
  <c r="D1481" i="32"/>
  <c r="C1481" i="32"/>
  <c r="E1480" i="32"/>
  <c r="D1480" i="32"/>
  <c r="C1480" i="32"/>
  <c r="E1479" i="32"/>
  <c r="D1479" i="32"/>
  <c r="C1479" i="32"/>
  <c r="E1478" i="32"/>
  <c r="D1478" i="32"/>
  <c r="C1478" i="32"/>
  <c r="E1477" i="32"/>
  <c r="D1477" i="32"/>
  <c r="C1477" i="32"/>
  <c r="E1476" i="32"/>
  <c r="D1476" i="32"/>
  <c r="C1476" i="32"/>
  <c r="E1475" i="32"/>
  <c r="D1475" i="32"/>
  <c r="C1475" i="32"/>
  <c r="E1474" i="32"/>
  <c r="D1474" i="32"/>
  <c r="C1474" i="32"/>
  <c r="E1473" i="32"/>
  <c r="D1473" i="32"/>
  <c r="C1473" i="32"/>
  <c r="E1472" i="32"/>
  <c r="D1472" i="32"/>
  <c r="C1472" i="32"/>
  <c r="E1471" i="32"/>
  <c r="D1471" i="32"/>
  <c r="C1471" i="32"/>
  <c r="E1470" i="32"/>
  <c r="D1470" i="32"/>
  <c r="C1470" i="32"/>
  <c r="E1469" i="32"/>
  <c r="D1469" i="32"/>
  <c r="C1469" i="32"/>
  <c r="E1468" i="32"/>
  <c r="D1468" i="32"/>
  <c r="C1468" i="32"/>
  <c r="E1467" i="32"/>
  <c r="D1467" i="32"/>
  <c r="C1467" i="32"/>
  <c r="E1466" i="32"/>
  <c r="D1466" i="32"/>
  <c r="C1466" i="32"/>
  <c r="E1465" i="32"/>
  <c r="D1465" i="32"/>
  <c r="C1465" i="32"/>
  <c r="E1464" i="32"/>
  <c r="D1464" i="32"/>
  <c r="C1464" i="32"/>
  <c r="E1463" i="32"/>
  <c r="D1463" i="32"/>
  <c r="C1463" i="32"/>
  <c r="E1462" i="32"/>
  <c r="D1462" i="32"/>
  <c r="C1462" i="32"/>
  <c r="E1461" i="32"/>
  <c r="D1461" i="32"/>
  <c r="C1461" i="32"/>
  <c r="E1460" i="32"/>
  <c r="D1460" i="32"/>
  <c r="C1460" i="32"/>
  <c r="E1459" i="32"/>
  <c r="D1459" i="32"/>
  <c r="C1459" i="32"/>
  <c r="E1458" i="32"/>
  <c r="D1458" i="32"/>
  <c r="C1458" i="32"/>
  <c r="E1457" i="32"/>
  <c r="D1457" i="32"/>
  <c r="C1457" i="32"/>
  <c r="E1456" i="32"/>
  <c r="D1456" i="32"/>
  <c r="C1456" i="32"/>
  <c r="E1455" i="32"/>
  <c r="D1455" i="32"/>
  <c r="C1455" i="32"/>
  <c r="E1454" i="32"/>
  <c r="D1454" i="32"/>
  <c r="C1454" i="32"/>
  <c r="E1453" i="32"/>
  <c r="D1453" i="32"/>
  <c r="C1453" i="32"/>
  <c r="E1452" i="32"/>
  <c r="D1452" i="32"/>
  <c r="C1452" i="32"/>
  <c r="E1451" i="32"/>
  <c r="D1451" i="32"/>
  <c r="C1451" i="32"/>
  <c r="E1450" i="32"/>
  <c r="D1450" i="32"/>
  <c r="C1450" i="32"/>
  <c r="E1449" i="32"/>
  <c r="D1449" i="32"/>
  <c r="C1449" i="32"/>
  <c r="E1448" i="32"/>
  <c r="D1448" i="32"/>
  <c r="C1448" i="32"/>
  <c r="E1447" i="32"/>
  <c r="D1447" i="32"/>
  <c r="C1447" i="32"/>
  <c r="E1446" i="32"/>
  <c r="D1446" i="32"/>
  <c r="C1446" i="32"/>
  <c r="E1445" i="32"/>
  <c r="D1445" i="32"/>
  <c r="C1445" i="32"/>
  <c r="E1444" i="32"/>
  <c r="D1444" i="32"/>
  <c r="C1444" i="32"/>
  <c r="E1443" i="32"/>
  <c r="D1443" i="32"/>
  <c r="C1443" i="32"/>
  <c r="E1442" i="32"/>
  <c r="D1442" i="32"/>
  <c r="C1442" i="32"/>
  <c r="E1441" i="32"/>
  <c r="D1441" i="32"/>
  <c r="C1441" i="32"/>
  <c r="E1440" i="32"/>
  <c r="D1440" i="32"/>
  <c r="C1440" i="32"/>
  <c r="E1439" i="32"/>
  <c r="D1439" i="32"/>
  <c r="C1439" i="32"/>
  <c r="E1438" i="32"/>
  <c r="D1438" i="32"/>
  <c r="C1438" i="32"/>
  <c r="E1437" i="32"/>
  <c r="D1437" i="32"/>
  <c r="C1437" i="32"/>
  <c r="E1436" i="32"/>
  <c r="D1436" i="32"/>
  <c r="C1436" i="32"/>
  <c r="E1435" i="32"/>
  <c r="D1435" i="32"/>
  <c r="C1435" i="32"/>
  <c r="E1434" i="32"/>
  <c r="D1434" i="32"/>
  <c r="C1434" i="32"/>
  <c r="E1433" i="32"/>
  <c r="D1433" i="32"/>
  <c r="C1433" i="32"/>
  <c r="E1432" i="32"/>
  <c r="D1432" i="32"/>
  <c r="C1432" i="32"/>
  <c r="E1431" i="32"/>
  <c r="D1431" i="32"/>
  <c r="C1431" i="32"/>
  <c r="E1430" i="32"/>
  <c r="D1430" i="32"/>
  <c r="C1430" i="32"/>
  <c r="E1429" i="32"/>
  <c r="D1429" i="32"/>
  <c r="C1429" i="32"/>
  <c r="E1428" i="32"/>
  <c r="D1428" i="32"/>
  <c r="C1428" i="32"/>
  <c r="E1427" i="32"/>
  <c r="D1427" i="32"/>
  <c r="C1427" i="32"/>
  <c r="E1426" i="32"/>
  <c r="D1426" i="32"/>
  <c r="C1426" i="32"/>
  <c r="E1425" i="32"/>
  <c r="D1425" i="32"/>
  <c r="C1425" i="32"/>
  <c r="E1424" i="32"/>
  <c r="D1424" i="32"/>
  <c r="C1424" i="32"/>
  <c r="E1423" i="32"/>
  <c r="D1423" i="32"/>
  <c r="C1423" i="32"/>
  <c r="E1422" i="32"/>
  <c r="D1422" i="32"/>
  <c r="C1422" i="32"/>
  <c r="E1421" i="32"/>
  <c r="D1421" i="32"/>
  <c r="C1421" i="32"/>
  <c r="E1420" i="32"/>
  <c r="D1420" i="32"/>
  <c r="C1420" i="32"/>
  <c r="E1419" i="32"/>
  <c r="D1419" i="32"/>
  <c r="C1419" i="32"/>
  <c r="E1418" i="32"/>
  <c r="D1418" i="32"/>
  <c r="C1418" i="32"/>
  <c r="E1417" i="32"/>
  <c r="D1417" i="32"/>
  <c r="C1417" i="32"/>
  <c r="E1416" i="32"/>
  <c r="D1416" i="32"/>
  <c r="C1416" i="32"/>
  <c r="E1415" i="32"/>
  <c r="D1415" i="32"/>
  <c r="C1415" i="32"/>
  <c r="E1414" i="32"/>
  <c r="D1414" i="32"/>
  <c r="C1414" i="32"/>
  <c r="E1413" i="32"/>
  <c r="D1413" i="32"/>
  <c r="C1413" i="32"/>
  <c r="E1412" i="32"/>
  <c r="D1412" i="32"/>
  <c r="C1412" i="32"/>
  <c r="E1411" i="32"/>
  <c r="D1411" i="32"/>
  <c r="C1411" i="32"/>
  <c r="E1410" i="32"/>
  <c r="D1410" i="32"/>
  <c r="C1410" i="32"/>
  <c r="E1409" i="32"/>
  <c r="D1409" i="32"/>
  <c r="C1409" i="32"/>
  <c r="E1408" i="32"/>
  <c r="D1408" i="32"/>
  <c r="C1408" i="32"/>
  <c r="E1407" i="32"/>
  <c r="D1407" i="32"/>
  <c r="C1407" i="32"/>
  <c r="E1406" i="32"/>
  <c r="D1406" i="32"/>
  <c r="C1406" i="32"/>
  <c r="E1405" i="32"/>
  <c r="D1405" i="32"/>
  <c r="C1405" i="32"/>
  <c r="E1404" i="32"/>
  <c r="D1404" i="32"/>
  <c r="C1404" i="32"/>
  <c r="E1403" i="32"/>
  <c r="D1403" i="32"/>
  <c r="C1403" i="32"/>
  <c r="E1402" i="32"/>
  <c r="D1402" i="32"/>
  <c r="C1402" i="32"/>
  <c r="E1401" i="32"/>
  <c r="D1401" i="32"/>
  <c r="C1401" i="32"/>
  <c r="E1400" i="32"/>
  <c r="D1400" i="32"/>
  <c r="C1400" i="32"/>
  <c r="E1399" i="32"/>
  <c r="D1399" i="32"/>
  <c r="C1399" i="32"/>
  <c r="E1398" i="32"/>
  <c r="D1398" i="32"/>
  <c r="C1398" i="32"/>
  <c r="E1397" i="32"/>
  <c r="D1397" i="32"/>
  <c r="C1397" i="32"/>
  <c r="E1396" i="32"/>
  <c r="D1396" i="32"/>
  <c r="C1396" i="32"/>
  <c r="E1395" i="32"/>
  <c r="D1395" i="32"/>
  <c r="C1395" i="32"/>
  <c r="E1394" i="32"/>
  <c r="D1394" i="32"/>
  <c r="C1394" i="32"/>
  <c r="E1393" i="32"/>
  <c r="D1393" i="32"/>
  <c r="C1393" i="32"/>
  <c r="E1392" i="32"/>
  <c r="D1392" i="32"/>
  <c r="C1392" i="32"/>
  <c r="E1391" i="32"/>
  <c r="D1391" i="32"/>
  <c r="C1391" i="32"/>
  <c r="E1390" i="32"/>
  <c r="D1390" i="32"/>
  <c r="C1390" i="32"/>
  <c r="E1389" i="32"/>
  <c r="D1389" i="32"/>
  <c r="C1389" i="32"/>
  <c r="E1388" i="32"/>
  <c r="D1388" i="32"/>
  <c r="C1388" i="32"/>
  <c r="E1387" i="32"/>
  <c r="D1387" i="32"/>
  <c r="C1387" i="32"/>
  <c r="E1386" i="32"/>
  <c r="D1386" i="32"/>
  <c r="C1386" i="32"/>
  <c r="E1385" i="32"/>
  <c r="D1385" i="32"/>
  <c r="C1385" i="32"/>
  <c r="E1384" i="32"/>
  <c r="D1384" i="32"/>
  <c r="C1384" i="32"/>
  <c r="E1383" i="32"/>
  <c r="D1383" i="32"/>
  <c r="C1383" i="32"/>
  <c r="E1382" i="32"/>
  <c r="D1382" i="32"/>
  <c r="C1382" i="32"/>
  <c r="E1381" i="32"/>
  <c r="D1381" i="32"/>
  <c r="C1381" i="32"/>
  <c r="E1380" i="32"/>
  <c r="D1380" i="32"/>
  <c r="C1380" i="32"/>
  <c r="E1379" i="32"/>
  <c r="D1379" i="32"/>
  <c r="C1379" i="32"/>
  <c r="E1378" i="32"/>
  <c r="D1378" i="32"/>
  <c r="C1378" i="32"/>
  <c r="E1377" i="32"/>
  <c r="D1377" i="32"/>
  <c r="C1377" i="32"/>
  <c r="E1376" i="32"/>
  <c r="D1376" i="32"/>
  <c r="C1376" i="32"/>
  <c r="E1375" i="32"/>
  <c r="D1375" i="32"/>
  <c r="C1375" i="32"/>
  <c r="E1374" i="32"/>
  <c r="D1374" i="32"/>
  <c r="C1374" i="32"/>
  <c r="E1373" i="32"/>
  <c r="D1373" i="32"/>
  <c r="C1373" i="32"/>
  <c r="E1372" i="32"/>
  <c r="D1372" i="32"/>
  <c r="C1372" i="32"/>
  <c r="E1371" i="32"/>
  <c r="D1371" i="32"/>
  <c r="C1371" i="32"/>
  <c r="E1370" i="32"/>
  <c r="D1370" i="32"/>
  <c r="C1370" i="32"/>
  <c r="E1369" i="32"/>
  <c r="D1369" i="32"/>
  <c r="C1369" i="32"/>
  <c r="E1368" i="32"/>
  <c r="D1368" i="32"/>
  <c r="C1368" i="32"/>
  <c r="E1367" i="32"/>
  <c r="D1367" i="32"/>
  <c r="C1367" i="32"/>
  <c r="E1366" i="32"/>
  <c r="D1366" i="32"/>
  <c r="C1366" i="32"/>
  <c r="E1365" i="32"/>
  <c r="D1365" i="32"/>
  <c r="C1365" i="32"/>
  <c r="E1364" i="32"/>
  <c r="D1364" i="32"/>
  <c r="C1364" i="32"/>
  <c r="E1363" i="32"/>
  <c r="D1363" i="32"/>
  <c r="C1363" i="32"/>
  <c r="E1362" i="32"/>
  <c r="D1362" i="32"/>
  <c r="C1362" i="32"/>
  <c r="E1361" i="32"/>
  <c r="D1361" i="32"/>
  <c r="C1361" i="32"/>
  <c r="E1360" i="32"/>
  <c r="D1360" i="32"/>
  <c r="C1360" i="32"/>
  <c r="E1359" i="32"/>
  <c r="D1359" i="32"/>
  <c r="C1359" i="32"/>
  <c r="E1358" i="32"/>
  <c r="D1358" i="32"/>
  <c r="C1358" i="32"/>
  <c r="E1357" i="32"/>
  <c r="D1357" i="32"/>
  <c r="C1357" i="32"/>
  <c r="E1356" i="32"/>
  <c r="D1356" i="32"/>
  <c r="C1356" i="32"/>
  <c r="E1355" i="32"/>
  <c r="D1355" i="32"/>
  <c r="C1355" i="32"/>
  <c r="E1354" i="32"/>
  <c r="D1354" i="32"/>
  <c r="C1354" i="32"/>
  <c r="E1353" i="32"/>
  <c r="D1353" i="32"/>
  <c r="C1353" i="32"/>
  <c r="E1352" i="32"/>
  <c r="D1352" i="32"/>
  <c r="C1352" i="32"/>
  <c r="E1351" i="32"/>
  <c r="D1351" i="32"/>
  <c r="C1351" i="32"/>
  <c r="E1350" i="32"/>
  <c r="D1350" i="32"/>
  <c r="C1350" i="32"/>
  <c r="E1349" i="32"/>
  <c r="D1349" i="32"/>
  <c r="C1349" i="32"/>
  <c r="E1348" i="32"/>
  <c r="D1348" i="32"/>
  <c r="C1348" i="32"/>
  <c r="E1347" i="32"/>
  <c r="D1347" i="32"/>
  <c r="C1347" i="32"/>
  <c r="E1346" i="32"/>
  <c r="D1346" i="32"/>
  <c r="C1346" i="32"/>
  <c r="E1345" i="32"/>
  <c r="D1345" i="32"/>
  <c r="C1345" i="32"/>
  <c r="E1344" i="32"/>
  <c r="D1344" i="32"/>
  <c r="C1344" i="32"/>
  <c r="E1343" i="32"/>
  <c r="D1343" i="32"/>
  <c r="C1343" i="32"/>
  <c r="E1342" i="32"/>
  <c r="D1342" i="32"/>
  <c r="C1342" i="32"/>
  <c r="E1341" i="32"/>
  <c r="D1341" i="32"/>
  <c r="C1341" i="32"/>
  <c r="E1340" i="32"/>
  <c r="D1340" i="32"/>
  <c r="C1340" i="32"/>
  <c r="E1339" i="32"/>
  <c r="D1339" i="32"/>
  <c r="C1339" i="32"/>
  <c r="E1338" i="32"/>
  <c r="D1338" i="32"/>
  <c r="C1338" i="32"/>
  <c r="E1337" i="32"/>
  <c r="D1337" i="32"/>
  <c r="C1337" i="32"/>
  <c r="E1336" i="32"/>
  <c r="D1336" i="32"/>
  <c r="C1336" i="32"/>
  <c r="E1335" i="32"/>
  <c r="D1335" i="32"/>
  <c r="C1335" i="32"/>
  <c r="E1334" i="32"/>
  <c r="D1334" i="32"/>
  <c r="C1334" i="32"/>
  <c r="E1333" i="32"/>
  <c r="D1333" i="32"/>
  <c r="C1333" i="32"/>
  <c r="E1332" i="32"/>
  <c r="D1332" i="32"/>
  <c r="C1332" i="32"/>
  <c r="E1331" i="32"/>
  <c r="D1331" i="32"/>
  <c r="C1331" i="32"/>
  <c r="E1330" i="32"/>
  <c r="D1330" i="32"/>
  <c r="C1330" i="32"/>
  <c r="E1329" i="32"/>
  <c r="D1329" i="32"/>
  <c r="C1329" i="32"/>
  <c r="E1328" i="32"/>
  <c r="D1328" i="32"/>
  <c r="C1328" i="32"/>
  <c r="E1327" i="32"/>
  <c r="D1327" i="32"/>
  <c r="C1327" i="32"/>
  <c r="E1326" i="32"/>
  <c r="D1326" i="32"/>
  <c r="C1326" i="32"/>
  <c r="E1325" i="32"/>
  <c r="D1325" i="32"/>
  <c r="C1325" i="32"/>
  <c r="E1324" i="32"/>
  <c r="D1324" i="32"/>
  <c r="C1324" i="32"/>
  <c r="E1323" i="32"/>
  <c r="D1323" i="32"/>
  <c r="C1323" i="32"/>
  <c r="E1322" i="32"/>
  <c r="D1322" i="32"/>
  <c r="C1322" i="32"/>
  <c r="E1321" i="32"/>
  <c r="D1321" i="32"/>
  <c r="C1321" i="32"/>
  <c r="E1320" i="32"/>
  <c r="D1320" i="32"/>
  <c r="C1320" i="32"/>
  <c r="E1319" i="32"/>
  <c r="D1319" i="32"/>
  <c r="C1319" i="32"/>
  <c r="E1318" i="32"/>
  <c r="D1318" i="32"/>
  <c r="C1318" i="32"/>
  <c r="E1317" i="32"/>
  <c r="D1317" i="32"/>
  <c r="C1317" i="32"/>
  <c r="E1316" i="32"/>
  <c r="D1316" i="32"/>
  <c r="C1316" i="32"/>
  <c r="E1315" i="32"/>
  <c r="D1315" i="32"/>
  <c r="C1315" i="32"/>
  <c r="E1314" i="32"/>
  <c r="D1314" i="32"/>
  <c r="C1314" i="32"/>
  <c r="E1313" i="32"/>
  <c r="D1313" i="32"/>
  <c r="C1313" i="32"/>
  <c r="E1312" i="32"/>
  <c r="D1312" i="32"/>
  <c r="C1312" i="32"/>
  <c r="E1311" i="32"/>
  <c r="D1311" i="32"/>
  <c r="C1311" i="32"/>
  <c r="E1310" i="32"/>
  <c r="D1310" i="32"/>
  <c r="C1310" i="32"/>
  <c r="E1309" i="32"/>
  <c r="D1309" i="32"/>
  <c r="C1309" i="32"/>
  <c r="E1308" i="32"/>
  <c r="D1308" i="32"/>
  <c r="C1308" i="32"/>
  <c r="E1307" i="32"/>
  <c r="D1307" i="32"/>
  <c r="C1307" i="32"/>
  <c r="E1306" i="32"/>
  <c r="D1306" i="32"/>
  <c r="C1306" i="32"/>
  <c r="E1305" i="32"/>
  <c r="D1305" i="32"/>
  <c r="C1305" i="32"/>
  <c r="E1304" i="32"/>
  <c r="D1304" i="32"/>
  <c r="C1304" i="32"/>
  <c r="E1303" i="32"/>
  <c r="D1303" i="32"/>
  <c r="C1303" i="32"/>
  <c r="E1302" i="32"/>
  <c r="D1302" i="32"/>
  <c r="C1302" i="32"/>
  <c r="E1301" i="32"/>
  <c r="D1301" i="32"/>
  <c r="C1301" i="32"/>
  <c r="E1300" i="32"/>
  <c r="D1300" i="32"/>
  <c r="C1300" i="32"/>
  <c r="E1299" i="32"/>
  <c r="D1299" i="32"/>
  <c r="C1299" i="32"/>
  <c r="E1298" i="32"/>
  <c r="D1298" i="32"/>
  <c r="C1298" i="32"/>
  <c r="E1297" i="32"/>
  <c r="D1297" i="32"/>
  <c r="C1297" i="32"/>
  <c r="E1296" i="32"/>
  <c r="D1296" i="32"/>
  <c r="C1296" i="32"/>
  <c r="E1295" i="32"/>
  <c r="D1295" i="32"/>
  <c r="C1295" i="32"/>
  <c r="E1294" i="32"/>
  <c r="D1294" i="32"/>
  <c r="C1294" i="32"/>
  <c r="E1293" i="32"/>
  <c r="D1293" i="32"/>
  <c r="C1293" i="32"/>
  <c r="E1292" i="32"/>
  <c r="D1292" i="32"/>
  <c r="C1292" i="32"/>
  <c r="E1291" i="32"/>
  <c r="D1291" i="32"/>
  <c r="C1291" i="32"/>
  <c r="E1290" i="32"/>
  <c r="D1290" i="32"/>
  <c r="C1290" i="32"/>
  <c r="E1289" i="32"/>
  <c r="D1289" i="32"/>
  <c r="C1289" i="32"/>
  <c r="E1288" i="32"/>
  <c r="D1288" i="32"/>
  <c r="C1288" i="32"/>
  <c r="E1287" i="32"/>
  <c r="D1287" i="32"/>
  <c r="C1287" i="32"/>
  <c r="E1286" i="32"/>
  <c r="D1286" i="32"/>
  <c r="C1286" i="32"/>
  <c r="E1285" i="32"/>
  <c r="D1285" i="32"/>
  <c r="C1285" i="32"/>
  <c r="E1284" i="32"/>
  <c r="D1284" i="32"/>
  <c r="C1284" i="32"/>
  <c r="E1283" i="32"/>
  <c r="D1283" i="32"/>
  <c r="C1283" i="32"/>
  <c r="E1282" i="32"/>
  <c r="D1282" i="32"/>
  <c r="C1282" i="32"/>
  <c r="E1281" i="32"/>
  <c r="D1281" i="32"/>
  <c r="C1281" i="32"/>
  <c r="E1280" i="32"/>
  <c r="D1280" i="32"/>
  <c r="C1280" i="32"/>
  <c r="E1279" i="32"/>
  <c r="D1279" i="32"/>
  <c r="C1279" i="32"/>
  <c r="E1278" i="32"/>
  <c r="D1278" i="32"/>
  <c r="C1278" i="32"/>
  <c r="E1277" i="32"/>
  <c r="D1277" i="32"/>
  <c r="C1277" i="32"/>
  <c r="E1276" i="32"/>
  <c r="D1276" i="32"/>
  <c r="C1276" i="32"/>
  <c r="E1275" i="32"/>
  <c r="D1275" i="32"/>
  <c r="C1275" i="32"/>
  <c r="E1274" i="32"/>
  <c r="D1274" i="32"/>
  <c r="C1274" i="32"/>
  <c r="E1273" i="32"/>
  <c r="D1273" i="32"/>
  <c r="C1273" i="32"/>
  <c r="E1272" i="32"/>
  <c r="D1272" i="32"/>
  <c r="C1272" i="32"/>
  <c r="E1271" i="32"/>
  <c r="D1271" i="32"/>
  <c r="C1271" i="32"/>
  <c r="E1270" i="32"/>
  <c r="D1270" i="32"/>
  <c r="C1270" i="32"/>
  <c r="E1269" i="32"/>
  <c r="D1269" i="32"/>
  <c r="C1269" i="32"/>
  <c r="E1268" i="32"/>
  <c r="D1268" i="32"/>
  <c r="C1268" i="32"/>
  <c r="E1267" i="32"/>
  <c r="D1267" i="32"/>
  <c r="C1267" i="32"/>
  <c r="E1266" i="32"/>
  <c r="D1266" i="32"/>
  <c r="C1266" i="32"/>
  <c r="E1265" i="32"/>
  <c r="D1265" i="32"/>
  <c r="C1265" i="32"/>
  <c r="E1264" i="32"/>
  <c r="D1264" i="32"/>
  <c r="C1264" i="32"/>
  <c r="E1263" i="32"/>
  <c r="D1263" i="32"/>
  <c r="C1263" i="32"/>
  <c r="E1262" i="32"/>
  <c r="D1262" i="32"/>
  <c r="C1262" i="32"/>
  <c r="E1261" i="32"/>
  <c r="D1261" i="32"/>
  <c r="C1261" i="32"/>
  <c r="E1260" i="32"/>
  <c r="D1260" i="32"/>
  <c r="C1260" i="32"/>
  <c r="E1259" i="32"/>
  <c r="D1259" i="32"/>
  <c r="C1259" i="32"/>
  <c r="E1258" i="32"/>
  <c r="D1258" i="32"/>
  <c r="C1258" i="32"/>
  <c r="E1257" i="32"/>
  <c r="D1257" i="32"/>
  <c r="C1257" i="32"/>
  <c r="E1256" i="32"/>
  <c r="D1256" i="32"/>
  <c r="C1256" i="32"/>
  <c r="E1255" i="32"/>
  <c r="D1255" i="32"/>
  <c r="C1255" i="32"/>
  <c r="E1254" i="32"/>
  <c r="D1254" i="32"/>
  <c r="C1254" i="32"/>
  <c r="E1253" i="32"/>
  <c r="D1253" i="32"/>
  <c r="C1253" i="32"/>
  <c r="E1252" i="32"/>
  <c r="D1252" i="32"/>
  <c r="C1252" i="32"/>
  <c r="E1251" i="32"/>
  <c r="D1251" i="32"/>
  <c r="C1251" i="32"/>
  <c r="E1250" i="32"/>
  <c r="D1250" i="32"/>
  <c r="C1250" i="32"/>
  <c r="E1249" i="32"/>
  <c r="D1249" i="32"/>
  <c r="C1249" i="32"/>
  <c r="E1248" i="32"/>
  <c r="D1248" i="32"/>
  <c r="C1248" i="32"/>
  <c r="E1247" i="32"/>
  <c r="D1247" i="32"/>
  <c r="C1247" i="32"/>
  <c r="E1246" i="32"/>
  <c r="D1246" i="32"/>
  <c r="C1246" i="32"/>
  <c r="E1245" i="32"/>
  <c r="D1245" i="32"/>
  <c r="C1245" i="32"/>
  <c r="E1244" i="32"/>
  <c r="D1244" i="32"/>
  <c r="C1244" i="32"/>
  <c r="E1243" i="32"/>
  <c r="D1243" i="32"/>
  <c r="C1243" i="32"/>
  <c r="E1242" i="32"/>
  <c r="D1242" i="32"/>
  <c r="C1242" i="32"/>
  <c r="E1241" i="32"/>
  <c r="D1241" i="32"/>
  <c r="C1241" i="32"/>
  <c r="E1240" i="32"/>
  <c r="D1240" i="32"/>
  <c r="C1240" i="32"/>
  <c r="E1239" i="32"/>
  <c r="D1239" i="32"/>
  <c r="C1239" i="32"/>
  <c r="E1238" i="32"/>
  <c r="D1238" i="32"/>
  <c r="C1238" i="32"/>
  <c r="E1237" i="32"/>
  <c r="D1237" i="32"/>
  <c r="C1237" i="32"/>
  <c r="E1236" i="32"/>
  <c r="D1236" i="32"/>
  <c r="C1236" i="32"/>
  <c r="E1235" i="32"/>
  <c r="D1235" i="32"/>
  <c r="C1235" i="32"/>
  <c r="E1234" i="32"/>
  <c r="D1234" i="32"/>
  <c r="C1234" i="32"/>
  <c r="E1233" i="32"/>
  <c r="D1233" i="32"/>
  <c r="C1233" i="32"/>
  <c r="E1232" i="32"/>
  <c r="D1232" i="32"/>
  <c r="C1232" i="32"/>
  <c r="E1231" i="32"/>
  <c r="D1231" i="32"/>
  <c r="C1231" i="32"/>
  <c r="E1230" i="32"/>
  <c r="D1230" i="32"/>
  <c r="C1230" i="32"/>
  <c r="E1229" i="32"/>
  <c r="D1229" i="32"/>
  <c r="C1229" i="32"/>
  <c r="E1228" i="32"/>
  <c r="D1228" i="32"/>
  <c r="C1228" i="32"/>
  <c r="E1227" i="32"/>
  <c r="D1227" i="32"/>
  <c r="C1227" i="32"/>
  <c r="E1226" i="32"/>
  <c r="D1226" i="32"/>
  <c r="C1226" i="32"/>
  <c r="E1225" i="32"/>
  <c r="D1225" i="32"/>
  <c r="C1225" i="32"/>
  <c r="E1224" i="32"/>
  <c r="D1224" i="32"/>
  <c r="C1224" i="32"/>
  <c r="E1223" i="32"/>
  <c r="D1223" i="32"/>
  <c r="C1223" i="32"/>
  <c r="E1222" i="32"/>
  <c r="D1222" i="32"/>
  <c r="C1222" i="32"/>
  <c r="E1221" i="32"/>
  <c r="D1221" i="32"/>
  <c r="C1221" i="32"/>
  <c r="E1220" i="32"/>
  <c r="D1220" i="32"/>
  <c r="C1220" i="32"/>
  <c r="E1219" i="32"/>
  <c r="D1219" i="32"/>
  <c r="C1219" i="32"/>
  <c r="E1218" i="32"/>
  <c r="D1218" i="32"/>
  <c r="C1218" i="32"/>
  <c r="E1217" i="32"/>
  <c r="D1217" i="32"/>
  <c r="C1217" i="32"/>
  <c r="E1216" i="32"/>
  <c r="D1216" i="32"/>
  <c r="C1216" i="32"/>
  <c r="E1215" i="32"/>
  <c r="D1215" i="32"/>
  <c r="C1215" i="32"/>
  <c r="E1214" i="32"/>
  <c r="D1214" i="32"/>
  <c r="C1214" i="32"/>
  <c r="E1213" i="32"/>
  <c r="D1213" i="32"/>
  <c r="C1213" i="32"/>
  <c r="E1212" i="32"/>
  <c r="D1212" i="32"/>
  <c r="C1212" i="32"/>
  <c r="E1211" i="32"/>
  <c r="D1211" i="32"/>
  <c r="C1211" i="32"/>
  <c r="E1210" i="32"/>
  <c r="D1210" i="32"/>
  <c r="C1210" i="32"/>
  <c r="E1209" i="32"/>
  <c r="D1209" i="32"/>
  <c r="C1209" i="32"/>
  <c r="E1208" i="32"/>
  <c r="D1208" i="32"/>
  <c r="C1208" i="32"/>
  <c r="E1207" i="32"/>
  <c r="D1207" i="32"/>
  <c r="C1207" i="32"/>
  <c r="E1206" i="32"/>
  <c r="D1206" i="32"/>
  <c r="C1206" i="32"/>
  <c r="E1205" i="32"/>
  <c r="D1205" i="32"/>
  <c r="C1205" i="32"/>
  <c r="E1204" i="32"/>
  <c r="D1204" i="32"/>
  <c r="C1204" i="32"/>
  <c r="E1203" i="32"/>
  <c r="D1203" i="32"/>
  <c r="C1203" i="32"/>
  <c r="E1202" i="32"/>
  <c r="D1202" i="32"/>
  <c r="C1202" i="32"/>
  <c r="E1201" i="32"/>
  <c r="D1201" i="32"/>
  <c r="C1201" i="32"/>
  <c r="E1200" i="32"/>
  <c r="D1200" i="32"/>
  <c r="C1200" i="32"/>
  <c r="E1199" i="32"/>
  <c r="D1199" i="32"/>
  <c r="C1199" i="32"/>
  <c r="E1198" i="32"/>
  <c r="D1198" i="32"/>
  <c r="C1198" i="32"/>
  <c r="E1197" i="32"/>
  <c r="D1197" i="32"/>
  <c r="C1197" i="32"/>
  <c r="E1196" i="32"/>
  <c r="D1196" i="32"/>
  <c r="C1196" i="32"/>
  <c r="E1195" i="32"/>
  <c r="D1195" i="32"/>
  <c r="C1195" i="32"/>
  <c r="E1194" i="32"/>
  <c r="D1194" i="32"/>
  <c r="C1194" i="32"/>
  <c r="E1193" i="32"/>
  <c r="D1193" i="32"/>
  <c r="C1193" i="32"/>
  <c r="E1192" i="32"/>
  <c r="D1192" i="32"/>
  <c r="C1192" i="32"/>
  <c r="E1191" i="32"/>
  <c r="D1191" i="32"/>
  <c r="C1191" i="32"/>
  <c r="E1190" i="32"/>
  <c r="D1190" i="32"/>
  <c r="C1190" i="32"/>
  <c r="E1189" i="32"/>
  <c r="D1189" i="32"/>
  <c r="C1189" i="32"/>
  <c r="E1188" i="32"/>
  <c r="D1188" i="32"/>
  <c r="C1188" i="32"/>
  <c r="E1187" i="32"/>
  <c r="D1187" i="32"/>
  <c r="C1187" i="32"/>
  <c r="E1186" i="32"/>
  <c r="D1186" i="32"/>
  <c r="C1186" i="32"/>
  <c r="E1185" i="32"/>
  <c r="D1185" i="32"/>
  <c r="C1185" i="32"/>
  <c r="E1184" i="32"/>
  <c r="D1184" i="32"/>
  <c r="C1184" i="32"/>
  <c r="E1183" i="32"/>
  <c r="D1183" i="32"/>
  <c r="C1183" i="32"/>
  <c r="E1182" i="32"/>
  <c r="D1182" i="32"/>
  <c r="C1182" i="32"/>
  <c r="E1181" i="32"/>
  <c r="D1181" i="32"/>
  <c r="C1181" i="32"/>
  <c r="E1180" i="32"/>
  <c r="D1180" i="32"/>
  <c r="C1180" i="32"/>
  <c r="E1179" i="32"/>
  <c r="D1179" i="32"/>
  <c r="C1179" i="32"/>
  <c r="E1178" i="32"/>
  <c r="D1178" i="32"/>
  <c r="C1178" i="32"/>
  <c r="E1177" i="32"/>
  <c r="D1177" i="32"/>
  <c r="C1177" i="32"/>
  <c r="E1176" i="32"/>
  <c r="D1176" i="32"/>
  <c r="C1176" i="32"/>
  <c r="E1175" i="32"/>
  <c r="D1175" i="32"/>
  <c r="C1175" i="32"/>
  <c r="E1174" i="32"/>
  <c r="D1174" i="32"/>
  <c r="C1174" i="32"/>
  <c r="E1173" i="32"/>
  <c r="D1173" i="32"/>
  <c r="C1173" i="32"/>
  <c r="E1172" i="32"/>
  <c r="D1172" i="32"/>
  <c r="C1172" i="32"/>
  <c r="E1171" i="32"/>
  <c r="D1171" i="32"/>
  <c r="C1171" i="32"/>
  <c r="E1170" i="32"/>
  <c r="D1170" i="32"/>
  <c r="C1170" i="32"/>
  <c r="E1169" i="32"/>
  <c r="D1169" i="32"/>
  <c r="C1169" i="32"/>
  <c r="E1168" i="32"/>
  <c r="D1168" i="32"/>
  <c r="C1168" i="32"/>
  <c r="E1167" i="32"/>
  <c r="D1167" i="32"/>
  <c r="C1167" i="32"/>
  <c r="E1166" i="32"/>
  <c r="D1166" i="32"/>
  <c r="C1166" i="32"/>
  <c r="E1165" i="32"/>
  <c r="D1165" i="32"/>
  <c r="C1165" i="32"/>
  <c r="E1164" i="32"/>
  <c r="D1164" i="32"/>
  <c r="C1164" i="32"/>
  <c r="E1163" i="32"/>
  <c r="D1163" i="32"/>
  <c r="C1163" i="32"/>
  <c r="E1162" i="32"/>
  <c r="D1162" i="32"/>
  <c r="C1162" i="32"/>
  <c r="E1161" i="32"/>
  <c r="D1161" i="32"/>
  <c r="C1161" i="32"/>
  <c r="E1160" i="32"/>
  <c r="D1160" i="32"/>
  <c r="C1160" i="32"/>
  <c r="E1159" i="32"/>
  <c r="D1159" i="32"/>
  <c r="C1159" i="32"/>
  <c r="E1158" i="32"/>
  <c r="D1158" i="32"/>
  <c r="C1158" i="32"/>
  <c r="E1157" i="32"/>
  <c r="D1157" i="32"/>
  <c r="C1157" i="32"/>
  <c r="E1156" i="32"/>
  <c r="D1156" i="32"/>
  <c r="C1156" i="32"/>
  <c r="E1155" i="32"/>
  <c r="D1155" i="32"/>
  <c r="C1155" i="32"/>
  <c r="E1154" i="32"/>
  <c r="D1154" i="32"/>
  <c r="C1154" i="32"/>
  <c r="E1153" i="32"/>
  <c r="D1153" i="32"/>
  <c r="C1153" i="32"/>
  <c r="E1152" i="32"/>
  <c r="D1152" i="32"/>
  <c r="C1152" i="32"/>
  <c r="E1151" i="32"/>
  <c r="D1151" i="32"/>
  <c r="C1151" i="32"/>
  <c r="E1150" i="32"/>
  <c r="D1150" i="32"/>
  <c r="C1150" i="32"/>
  <c r="E1149" i="32"/>
  <c r="D1149" i="32"/>
  <c r="C1149" i="32"/>
  <c r="E1148" i="32"/>
  <c r="D1148" i="32"/>
  <c r="C1148" i="32"/>
  <c r="E1147" i="32"/>
  <c r="D1147" i="32"/>
  <c r="C1147" i="32"/>
  <c r="E1146" i="32"/>
  <c r="D1146" i="32"/>
  <c r="C1146" i="32"/>
  <c r="E1145" i="32"/>
  <c r="D1145" i="32"/>
  <c r="C1145" i="32"/>
  <c r="E1144" i="32"/>
  <c r="D1144" i="32"/>
  <c r="C1144" i="32"/>
  <c r="E1143" i="32"/>
  <c r="D1143" i="32"/>
  <c r="C1143" i="32"/>
  <c r="E1142" i="32"/>
  <c r="D1142" i="32"/>
  <c r="C1142" i="32"/>
  <c r="E1141" i="32"/>
  <c r="D1141" i="32"/>
  <c r="C1141" i="32"/>
  <c r="E1140" i="32"/>
  <c r="D1140" i="32"/>
  <c r="C1140" i="32"/>
  <c r="E1139" i="32"/>
  <c r="D1139" i="32"/>
  <c r="C1139" i="32"/>
  <c r="E1138" i="32"/>
  <c r="D1138" i="32"/>
  <c r="C1138" i="32"/>
  <c r="E1137" i="32"/>
  <c r="D1137" i="32"/>
  <c r="C1137" i="32"/>
  <c r="E1136" i="32"/>
  <c r="D1136" i="32"/>
  <c r="C1136" i="32"/>
  <c r="E1135" i="32"/>
  <c r="D1135" i="32"/>
  <c r="C1135" i="32"/>
  <c r="E1134" i="32"/>
  <c r="D1134" i="32"/>
  <c r="C1134" i="32"/>
  <c r="E1133" i="32"/>
  <c r="D1133" i="32"/>
  <c r="C1133" i="32"/>
  <c r="E1132" i="32"/>
  <c r="D1132" i="32"/>
  <c r="C1132" i="32"/>
  <c r="E1131" i="32"/>
  <c r="D1131" i="32"/>
  <c r="C1131" i="32"/>
  <c r="E1130" i="32"/>
  <c r="D1130" i="32"/>
  <c r="C1130" i="32"/>
  <c r="E1129" i="32"/>
  <c r="D1129" i="32"/>
  <c r="C1129" i="32"/>
  <c r="E1128" i="32"/>
  <c r="D1128" i="32"/>
  <c r="C1128" i="32"/>
  <c r="E1127" i="32"/>
  <c r="D1127" i="32"/>
  <c r="C1127" i="32"/>
  <c r="E1126" i="32"/>
  <c r="D1126" i="32"/>
  <c r="C1126" i="32"/>
  <c r="E1125" i="32"/>
  <c r="D1125" i="32"/>
  <c r="C1125" i="32"/>
  <c r="E1124" i="32"/>
  <c r="D1124" i="32"/>
  <c r="C1124" i="32"/>
  <c r="E1123" i="32"/>
  <c r="D1123" i="32"/>
  <c r="C1123" i="32"/>
  <c r="E1122" i="32"/>
  <c r="D1122" i="32"/>
  <c r="C1122" i="32"/>
  <c r="E1121" i="32"/>
  <c r="D1121" i="32"/>
  <c r="C1121" i="32"/>
  <c r="E1120" i="32"/>
  <c r="D1120" i="32"/>
  <c r="C1120" i="32"/>
  <c r="E1119" i="32"/>
  <c r="D1119" i="32"/>
  <c r="C1119" i="32"/>
  <c r="E1118" i="32"/>
  <c r="D1118" i="32"/>
  <c r="C1118" i="32"/>
  <c r="E1117" i="32"/>
  <c r="D1117" i="32"/>
  <c r="C1117" i="32"/>
  <c r="E1116" i="32"/>
  <c r="D1116" i="32"/>
  <c r="C1116" i="32"/>
  <c r="E1115" i="32"/>
  <c r="D1115" i="32"/>
  <c r="C1115" i="32"/>
  <c r="E1114" i="32"/>
  <c r="D1114" i="32"/>
  <c r="C1114" i="32"/>
  <c r="E1113" i="32"/>
  <c r="D1113" i="32"/>
  <c r="C1113" i="32"/>
  <c r="E1112" i="32"/>
  <c r="D1112" i="32"/>
  <c r="C1112" i="32"/>
  <c r="E1111" i="32"/>
  <c r="D1111" i="32"/>
  <c r="C1111" i="32"/>
  <c r="E1110" i="32"/>
  <c r="D1110" i="32"/>
  <c r="C1110" i="32"/>
  <c r="E1109" i="32"/>
  <c r="D1109" i="32"/>
  <c r="C1109" i="32"/>
  <c r="E1108" i="32"/>
  <c r="D1108" i="32"/>
  <c r="C1108" i="32"/>
  <c r="E1107" i="32"/>
  <c r="D1107" i="32"/>
  <c r="C1107" i="32"/>
  <c r="E1106" i="32"/>
  <c r="D1106" i="32"/>
  <c r="C1106" i="32"/>
  <c r="E1105" i="32"/>
  <c r="D1105" i="32"/>
  <c r="C1105" i="32"/>
  <c r="E1104" i="32"/>
  <c r="D1104" i="32"/>
  <c r="C1104" i="32"/>
  <c r="E1103" i="32"/>
  <c r="D1103" i="32"/>
  <c r="C1103" i="32"/>
  <c r="E1102" i="32"/>
  <c r="D1102" i="32"/>
  <c r="C1102" i="32"/>
  <c r="E1101" i="32"/>
  <c r="D1101" i="32"/>
  <c r="C1101" i="32"/>
  <c r="E1100" i="32"/>
  <c r="D1100" i="32"/>
  <c r="C1100" i="32"/>
  <c r="E1099" i="32"/>
  <c r="D1099" i="32"/>
  <c r="C1099" i="32"/>
  <c r="E1098" i="32"/>
  <c r="D1098" i="32"/>
  <c r="C1098" i="32"/>
  <c r="E1097" i="32"/>
  <c r="D1097" i="32"/>
  <c r="C1097" i="32"/>
  <c r="E1096" i="32"/>
  <c r="D1096" i="32"/>
  <c r="C1096" i="32"/>
  <c r="E1095" i="32"/>
  <c r="D1095" i="32"/>
  <c r="C1095" i="32"/>
  <c r="E1094" i="32"/>
  <c r="D1094" i="32"/>
  <c r="C1094" i="32"/>
  <c r="E1093" i="32"/>
  <c r="D1093" i="32"/>
  <c r="C1093" i="32"/>
  <c r="E1092" i="32"/>
  <c r="D1092" i="32"/>
  <c r="C1092" i="32"/>
  <c r="E1091" i="32"/>
  <c r="D1091" i="32"/>
  <c r="C1091" i="32"/>
  <c r="E1090" i="32"/>
  <c r="D1090" i="32"/>
  <c r="C1090" i="32"/>
  <c r="E1089" i="32"/>
  <c r="D1089" i="32"/>
  <c r="C1089" i="32"/>
  <c r="E1088" i="32"/>
  <c r="D1088" i="32"/>
  <c r="C1088" i="32"/>
  <c r="E1087" i="32"/>
  <c r="D1087" i="32"/>
  <c r="C1087" i="32"/>
  <c r="E1086" i="32"/>
  <c r="D1086" i="32"/>
  <c r="C1086" i="32"/>
  <c r="E1085" i="32"/>
  <c r="D1085" i="32"/>
  <c r="C1085" i="32"/>
  <c r="E1084" i="32"/>
  <c r="D1084" i="32"/>
  <c r="C1084" i="32"/>
  <c r="E1083" i="32"/>
  <c r="D1083" i="32"/>
  <c r="C1083" i="32"/>
  <c r="E1082" i="32"/>
  <c r="D1082" i="32"/>
  <c r="C1082" i="32"/>
  <c r="E1081" i="32"/>
  <c r="D1081" i="32"/>
  <c r="C1081" i="32"/>
  <c r="E1080" i="32"/>
  <c r="D1080" i="32"/>
  <c r="C1080" i="32"/>
  <c r="E1079" i="32"/>
  <c r="D1079" i="32"/>
  <c r="C1079" i="32"/>
  <c r="E1078" i="32"/>
  <c r="D1078" i="32"/>
  <c r="C1078" i="32"/>
  <c r="E1077" i="32"/>
  <c r="D1077" i="32"/>
  <c r="C1077" i="32"/>
  <c r="E1076" i="32"/>
  <c r="D1076" i="32"/>
  <c r="C1076" i="32"/>
  <c r="E1075" i="32"/>
  <c r="D1075" i="32"/>
  <c r="C1075" i="32"/>
  <c r="E1074" i="32"/>
  <c r="D1074" i="32"/>
  <c r="C1074" i="32"/>
  <c r="E1073" i="32"/>
  <c r="D1073" i="32"/>
  <c r="C1073" i="32"/>
  <c r="E1072" i="32"/>
  <c r="D1072" i="32"/>
  <c r="C1072" i="32"/>
  <c r="E1071" i="32"/>
  <c r="D1071" i="32"/>
  <c r="C1071" i="32"/>
  <c r="E1070" i="32"/>
  <c r="D1070" i="32"/>
  <c r="C1070" i="32"/>
  <c r="E1069" i="32"/>
  <c r="D1069" i="32"/>
  <c r="C1069" i="32"/>
  <c r="E1068" i="32"/>
  <c r="D1068" i="32"/>
  <c r="C1068" i="32"/>
  <c r="E1067" i="32"/>
  <c r="D1067" i="32"/>
  <c r="C1067" i="32"/>
  <c r="E1066" i="32"/>
  <c r="D1066" i="32"/>
  <c r="C1066" i="32"/>
  <c r="E1065" i="32"/>
  <c r="D1065" i="32"/>
  <c r="C1065" i="32"/>
  <c r="E1064" i="32"/>
  <c r="D1064" i="32"/>
  <c r="C1064" i="32"/>
  <c r="E1063" i="32"/>
  <c r="D1063" i="32"/>
  <c r="C1063" i="32"/>
  <c r="E1062" i="32"/>
  <c r="D1062" i="32"/>
  <c r="C1062" i="32"/>
  <c r="E1061" i="32"/>
  <c r="D1061" i="32"/>
  <c r="C1061" i="32"/>
  <c r="E1060" i="32"/>
  <c r="D1060" i="32"/>
  <c r="C1060" i="32"/>
  <c r="E1059" i="32"/>
  <c r="D1059" i="32"/>
  <c r="C1059" i="32"/>
  <c r="E1058" i="32"/>
  <c r="D1058" i="32"/>
  <c r="C1058" i="32"/>
  <c r="E1057" i="32"/>
  <c r="D1057" i="32"/>
  <c r="C1057" i="32"/>
  <c r="E1056" i="32"/>
  <c r="D1056" i="32"/>
  <c r="C1056" i="32"/>
  <c r="E1055" i="32"/>
  <c r="D1055" i="32"/>
  <c r="C1055" i="32"/>
  <c r="E1054" i="32"/>
  <c r="D1054" i="32"/>
  <c r="C1054" i="32"/>
  <c r="E1053" i="32"/>
  <c r="D1053" i="32"/>
  <c r="C1053" i="32"/>
  <c r="E1052" i="32"/>
  <c r="D1052" i="32"/>
  <c r="C1052" i="32"/>
  <c r="E1051" i="32"/>
  <c r="D1051" i="32"/>
  <c r="C1051" i="32"/>
  <c r="E1050" i="32"/>
  <c r="D1050" i="32"/>
  <c r="C1050" i="32"/>
  <c r="E1049" i="32"/>
  <c r="D1049" i="32"/>
  <c r="C1049" i="32"/>
  <c r="E1048" i="32"/>
  <c r="D1048" i="32"/>
  <c r="C1048" i="32"/>
  <c r="E1047" i="32"/>
  <c r="D1047" i="32"/>
  <c r="C1047" i="32"/>
  <c r="E1046" i="32"/>
  <c r="D1046" i="32"/>
  <c r="C1046" i="32"/>
  <c r="E1045" i="32"/>
  <c r="D1045" i="32"/>
  <c r="C1045" i="32"/>
  <c r="E1044" i="32"/>
  <c r="D1044" i="32"/>
  <c r="C1044" i="32"/>
  <c r="E1043" i="32"/>
  <c r="D1043" i="32"/>
  <c r="C1043" i="32"/>
  <c r="E1042" i="32"/>
  <c r="D1042" i="32"/>
  <c r="C1042" i="32"/>
  <c r="E1041" i="32"/>
  <c r="D1041" i="32"/>
  <c r="C1041" i="32"/>
  <c r="E1040" i="32"/>
  <c r="D1040" i="32"/>
  <c r="C1040" i="32"/>
  <c r="E1039" i="32"/>
  <c r="D1039" i="32"/>
  <c r="C1039" i="32"/>
  <c r="E1038" i="32"/>
  <c r="D1038" i="32"/>
  <c r="C1038" i="32"/>
  <c r="E1037" i="32"/>
  <c r="D1037" i="32"/>
  <c r="C1037" i="32"/>
  <c r="E1036" i="32"/>
  <c r="D1036" i="32"/>
  <c r="C1036" i="32"/>
  <c r="E1035" i="32"/>
  <c r="D1035" i="32"/>
  <c r="C1035" i="32"/>
  <c r="E1034" i="32"/>
  <c r="D1034" i="32"/>
  <c r="C1034" i="32"/>
  <c r="E1033" i="32"/>
  <c r="D1033" i="32"/>
  <c r="C1033" i="32"/>
  <c r="E1032" i="32"/>
  <c r="D1032" i="32"/>
  <c r="C1032" i="32"/>
  <c r="E1031" i="32"/>
  <c r="D1031" i="32"/>
  <c r="C1031" i="32"/>
  <c r="E1030" i="32"/>
  <c r="D1030" i="32"/>
  <c r="C1030" i="32"/>
  <c r="E1029" i="32"/>
  <c r="D1029" i="32"/>
  <c r="C1029" i="32"/>
  <c r="E1028" i="32"/>
  <c r="D1028" i="32"/>
  <c r="C1028" i="32"/>
  <c r="E1027" i="32"/>
  <c r="D1027" i="32"/>
  <c r="C1027" i="32"/>
  <c r="E1026" i="32"/>
  <c r="D1026" i="32"/>
  <c r="C1026" i="32"/>
  <c r="E1025" i="32"/>
  <c r="D1025" i="32"/>
  <c r="C1025" i="32"/>
  <c r="E1024" i="32"/>
  <c r="D1024" i="32"/>
  <c r="C1024" i="32"/>
  <c r="E1023" i="32"/>
  <c r="D1023" i="32"/>
  <c r="C1023" i="32"/>
  <c r="E1022" i="32"/>
  <c r="D1022" i="32"/>
  <c r="C1022" i="32"/>
  <c r="E1021" i="32"/>
  <c r="D1021" i="32"/>
  <c r="C1021" i="32"/>
  <c r="E1020" i="32"/>
  <c r="D1020" i="32"/>
  <c r="C1020" i="32"/>
  <c r="E1019" i="32"/>
  <c r="D1019" i="32"/>
  <c r="C1019" i="32"/>
  <c r="E1018" i="32"/>
  <c r="D1018" i="32"/>
  <c r="C1018" i="32"/>
  <c r="E1017" i="32"/>
  <c r="D1017" i="32"/>
  <c r="C1017" i="32"/>
  <c r="E1016" i="32"/>
  <c r="D1016" i="32"/>
  <c r="C1016" i="32"/>
  <c r="E1015" i="32"/>
  <c r="D1015" i="32"/>
  <c r="C1015" i="32"/>
  <c r="E1014" i="32"/>
  <c r="D1014" i="32"/>
  <c r="C1014" i="32"/>
  <c r="E1013" i="32"/>
  <c r="D1013" i="32"/>
  <c r="C1013" i="32"/>
  <c r="E1012" i="32"/>
  <c r="D1012" i="32"/>
  <c r="C1012" i="32"/>
  <c r="E1011" i="32"/>
  <c r="D1011" i="32"/>
  <c r="C1011" i="32"/>
  <c r="E1010" i="32"/>
  <c r="D1010" i="32"/>
  <c r="C1010" i="32"/>
  <c r="E1009" i="32"/>
  <c r="D1009" i="32"/>
  <c r="C1009" i="32"/>
  <c r="E1008" i="32"/>
  <c r="D1008" i="32"/>
  <c r="C1008" i="32"/>
  <c r="E1007" i="32"/>
  <c r="D1007" i="32"/>
  <c r="C1007" i="32"/>
  <c r="E1006" i="32"/>
  <c r="D1006" i="32"/>
  <c r="C1006" i="32"/>
  <c r="E1005" i="32"/>
  <c r="D1005" i="32"/>
  <c r="C1005" i="32"/>
  <c r="E1004" i="32"/>
  <c r="D1004" i="32"/>
  <c r="C1004" i="32"/>
  <c r="E1003" i="32"/>
  <c r="D1003" i="32"/>
  <c r="C1003" i="32"/>
  <c r="E1002" i="32"/>
  <c r="D1002" i="32"/>
  <c r="C1002" i="32"/>
  <c r="E1001" i="32"/>
  <c r="D1001" i="32"/>
  <c r="C1001" i="32"/>
  <c r="E1000" i="32"/>
  <c r="D1000" i="32"/>
  <c r="C1000" i="32"/>
  <c r="E999" i="32"/>
  <c r="D999" i="32"/>
  <c r="C999" i="32"/>
  <c r="E998" i="32"/>
  <c r="D998" i="32"/>
  <c r="C998" i="32"/>
  <c r="E997" i="32"/>
  <c r="D997" i="32"/>
  <c r="C997" i="32"/>
  <c r="E996" i="32"/>
  <c r="D996" i="32"/>
  <c r="C996" i="32"/>
  <c r="E995" i="32"/>
  <c r="D995" i="32"/>
  <c r="C995" i="32"/>
  <c r="E994" i="32"/>
  <c r="D994" i="32"/>
  <c r="C994" i="32"/>
  <c r="E993" i="32"/>
  <c r="D993" i="32"/>
  <c r="C993" i="32"/>
  <c r="E992" i="32"/>
  <c r="D992" i="32"/>
  <c r="C992" i="32"/>
  <c r="E991" i="32"/>
  <c r="D991" i="32"/>
  <c r="C991" i="32"/>
  <c r="E990" i="32"/>
  <c r="D990" i="32"/>
  <c r="C990" i="32"/>
  <c r="E989" i="32"/>
  <c r="D989" i="32"/>
  <c r="C989" i="32"/>
  <c r="E988" i="32"/>
  <c r="D988" i="32"/>
  <c r="C988" i="32"/>
  <c r="E987" i="32"/>
  <c r="D987" i="32"/>
  <c r="C987" i="32"/>
  <c r="E986" i="32"/>
  <c r="D986" i="32"/>
  <c r="C986" i="32"/>
  <c r="E985" i="32"/>
  <c r="D985" i="32"/>
  <c r="C985" i="32"/>
  <c r="E984" i="32"/>
  <c r="D984" i="32"/>
  <c r="C984" i="32"/>
  <c r="E983" i="32"/>
  <c r="D983" i="32"/>
  <c r="C983" i="32"/>
  <c r="E982" i="32"/>
  <c r="D982" i="32"/>
  <c r="C982" i="32"/>
  <c r="E981" i="32"/>
  <c r="D981" i="32"/>
  <c r="C981" i="32"/>
  <c r="E980" i="32"/>
  <c r="D980" i="32"/>
  <c r="C980" i="32"/>
  <c r="E979" i="32"/>
  <c r="D979" i="32"/>
  <c r="C979" i="32"/>
  <c r="E978" i="32"/>
  <c r="D978" i="32"/>
  <c r="C978" i="32"/>
  <c r="E977" i="32"/>
  <c r="D977" i="32"/>
  <c r="C977" i="32"/>
  <c r="E976" i="32"/>
  <c r="D976" i="32"/>
  <c r="C976" i="32"/>
  <c r="E975" i="32"/>
  <c r="D975" i="32"/>
  <c r="C975" i="32"/>
  <c r="E974" i="32"/>
  <c r="D974" i="32"/>
  <c r="C974" i="32"/>
  <c r="E973" i="32"/>
  <c r="D973" i="32"/>
  <c r="C973" i="32"/>
  <c r="E972" i="32"/>
  <c r="D972" i="32"/>
  <c r="C972" i="32"/>
  <c r="E971" i="32"/>
  <c r="D971" i="32"/>
  <c r="C971" i="32"/>
  <c r="E970" i="32"/>
  <c r="D970" i="32"/>
  <c r="C970" i="32"/>
  <c r="E969" i="32"/>
  <c r="D969" i="32"/>
  <c r="C969" i="32"/>
  <c r="E968" i="32"/>
  <c r="D968" i="32"/>
  <c r="C968" i="32"/>
  <c r="E967" i="32"/>
  <c r="D967" i="32"/>
  <c r="C967" i="32"/>
  <c r="E966" i="32"/>
  <c r="D966" i="32"/>
  <c r="C966" i="32"/>
  <c r="E965" i="32"/>
  <c r="D965" i="32"/>
  <c r="C965" i="32"/>
  <c r="E964" i="32"/>
  <c r="D964" i="32"/>
  <c r="C964" i="32"/>
  <c r="E963" i="32"/>
  <c r="D963" i="32"/>
  <c r="C963" i="32"/>
  <c r="E962" i="32"/>
  <c r="D962" i="32"/>
  <c r="C962" i="32"/>
  <c r="E961" i="32"/>
  <c r="D961" i="32"/>
  <c r="C961" i="32"/>
  <c r="E960" i="32"/>
  <c r="D960" i="32"/>
  <c r="C960" i="32"/>
  <c r="E959" i="32"/>
  <c r="D959" i="32"/>
  <c r="C959" i="32"/>
  <c r="E958" i="32"/>
  <c r="D958" i="32"/>
  <c r="C958" i="32"/>
  <c r="E957" i="32"/>
  <c r="D957" i="32"/>
  <c r="C957" i="32"/>
  <c r="E956" i="32"/>
  <c r="D956" i="32"/>
  <c r="C956" i="32"/>
  <c r="E955" i="32"/>
  <c r="D955" i="32"/>
  <c r="C955" i="32"/>
  <c r="E954" i="32"/>
  <c r="D954" i="32"/>
  <c r="C954" i="32"/>
  <c r="E953" i="32"/>
  <c r="D953" i="32"/>
  <c r="C953" i="32"/>
  <c r="E952" i="32"/>
  <c r="D952" i="32"/>
  <c r="C952" i="32"/>
  <c r="E951" i="32"/>
  <c r="D951" i="32"/>
  <c r="C951" i="32"/>
  <c r="E950" i="32"/>
  <c r="D950" i="32"/>
  <c r="C950" i="32"/>
  <c r="E949" i="32"/>
  <c r="D949" i="32"/>
  <c r="C949" i="32"/>
  <c r="E948" i="32"/>
  <c r="D948" i="32"/>
  <c r="C948" i="32"/>
  <c r="E947" i="32"/>
  <c r="D947" i="32"/>
  <c r="C947" i="32"/>
  <c r="E946" i="32"/>
  <c r="D946" i="32"/>
  <c r="C946" i="32"/>
  <c r="E945" i="32"/>
  <c r="D945" i="32"/>
  <c r="C945" i="32"/>
  <c r="E944" i="32"/>
  <c r="D944" i="32"/>
  <c r="C944" i="32"/>
  <c r="E943" i="32"/>
  <c r="D943" i="32"/>
  <c r="C943" i="32"/>
  <c r="E942" i="32"/>
  <c r="D942" i="32"/>
  <c r="C942" i="32"/>
  <c r="E941" i="32"/>
  <c r="D941" i="32"/>
  <c r="C941" i="32"/>
  <c r="E940" i="32"/>
  <c r="D940" i="32"/>
  <c r="C940" i="32"/>
  <c r="E939" i="32"/>
  <c r="D939" i="32"/>
  <c r="C939" i="32"/>
  <c r="E938" i="32"/>
  <c r="D938" i="32"/>
  <c r="C938" i="32"/>
  <c r="E937" i="32"/>
  <c r="D937" i="32"/>
  <c r="C937" i="32"/>
  <c r="E936" i="32"/>
  <c r="D936" i="32"/>
  <c r="C936" i="32"/>
  <c r="E935" i="32"/>
  <c r="D935" i="32"/>
  <c r="C935" i="32"/>
  <c r="E934" i="32"/>
  <c r="D934" i="32"/>
  <c r="C934" i="32"/>
  <c r="E933" i="32"/>
  <c r="D933" i="32"/>
  <c r="C933" i="32"/>
  <c r="E932" i="32"/>
  <c r="D932" i="32"/>
  <c r="C932" i="32"/>
  <c r="E931" i="32"/>
  <c r="D931" i="32"/>
  <c r="C931" i="32"/>
  <c r="E930" i="32"/>
  <c r="D930" i="32"/>
  <c r="C930" i="32"/>
  <c r="E929" i="32"/>
  <c r="D929" i="32"/>
  <c r="C929" i="32"/>
  <c r="E928" i="32"/>
  <c r="D928" i="32"/>
  <c r="C928" i="32"/>
  <c r="E927" i="32"/>
  <c r="D927" i="32"/>
  <c r="C927" i="32"/>
  <c r="E926" i="32"/>
  <c r="D926" i="32"/>
  <c r="C926" i="32"/>
  <c r="E925" i="32"/>
  <c r="D925" i="32"/>
  <c r="C925" i="32"/>
  <c r="E924" i="32"/>
  <c r="D924" i="32"/>
  <c r="C924" i="32"/>
  <c r="E923" i="32"/>
  <c r="D923" i="32"/>
  <c r="C923" i="32"/>
  <c r="E922" i="32"/>
  <c r="D922" i="32"/>
  <c r="C922" i="32"/>
  <c r="E921" i="32"/>
  <c r="D921" i="32"/>
  <c r="C921" i="32"/>
  <c r="E920" i="32"/>
  <c r="D920" i="32"/>
  <c r="C920" i="32"/>
  <c r="E919" i="32"/>
  <c r="D919" i="32"/>
  <c r="C919" i="32"/>
  <c r="E918" i="32"/>
  <c r="D918" i="32"/>
  <c r="C918" i="32"/>
  <c r="E917" i="32"/>
  <c r="D917" i="32"/>
  <c r="C917" i="32"/>
  <c r="E916" i="32"/>
  <c r="D916" i="32"/>
  <c r="C916" i="32"/>
  <c r="E915" i="32"/>
  <c r="D915" i="32"/>
  <c r="C915" i="32"/>
  <c r="E914" i="32"/>
  <c r="D914" i="32"/>
  <c r="C914" i="32"/>
  <c r="E913" i="32"/>
  <c r="D913" i="32"/>
  <c r="C913" i="32"/>
  <c r="E912" i="32"/>
  <c r="D912" i="32"/>
  <c r="C912" i="32"/>
  <c r="E911" i="32"/>
  <c r="D911" i="32"/>
  <c r="C911" i="32"/>
  <c r="E910" i="32"/>
  <c r="D910" i="32"/>
  <c r="C910" i="32"/>
  <c r="E909" i="32"/>
  <c r="D909" i="32"/>
  <c r="C909" i="32"/>
  <c r="E908" i="32"/>
  <c r="D908" i="32"/>
  <c r="C908" i="32"/>
  <c r="E907" i="32"/>
  <c r="D907" i="32"/>
  <c r="C907" i="32"/>
  <c r="E906" i="32"/>
  <c r="D906" i="32"/>
  <c r="C906" i="32"/>
  <c r="E905" i="32"/>
  <c r="D905" i="32"/>
  <c r="C905" i="32"/>
  <c r="E904" i="32"/>
  <c r="D904" i="32"/>
  <c r="C904" i="32"/>
  <c r="E903" i="32"/>
  <c r="D903" i="32"/>
  <c r="C903" i="32"/>
  <c r="E902" i="32"/>
  <c r="D902" i="32"/>
  <c r="C902" i="32"/>
  <c r="E901" i="32"/>
  <c r="D901" i="32"/>
  <c r="C901" i="32"/>
  <c r="E900" i="32"/>
  <c r="D900" i="32"/>
  <c r="C900" i="32"/>
  <c r="E899" i="32"/>
  <c r="D899" i="32"/>
  <c r="C899" i="32"/>
  <c r="E898" i="32"/>
  <c r="D898" i="32"/>
  <c r="C898" i="32"/>
  <c r="E897" i="32"/>
  <c r="D897" i="32"/>
  <c r="C897" i="32"/>
  <c r="E896" i="32"/>
  <c r="D896" i="32"/>
  <c r="C896" i="32"/>
  <c r="E895" i="32"/>
  <c r="D895" i="32"/>
  <c r="C895" i="32"/>
  <c r="E894" i="32"/>
  <c r="D894" i="32"/>
  <c r="C894" i="32"/>
  <c r="E893" i="32"/>
  <c r="D893" i="32"/>
  <c r="C893" i="32"/>
  <c r="E892" i="32"/>
  <c r="D892" i="32"/>
  <c r="C892" i="32"/>
  <c r="E891" i="32"/>
  <c r="D891" i="32"/>
  <c r="C891" i="32"/>
  <c r="E890" i="32"/>
  <c r="D890" i="32"/>
  <c r="C890" i="32"/>
  <c r="E889" i="32"/>
  <c r="D889" i="32"/>
  <c r="C889" i="32"/>
  <c r="E888" i="32"/>
  <c r="D888" i="32"/>
  <c r="C888" i="32"/>
  <c r="E887" i="32"/>
  <c r="D887" i="32"/>
  <c r="C887" i="32"/>
  <c r="E886" i="32"/>
  <c r="D886" i="32"/>
  <c r="C886" i="32"/>
  <c r="E885" i="32"/>
  <c r="D885" i="32"/>
  <c r="C885" i="32"/>
  <c r="E884" i="32"/>
  <c r="D884" i="32"/>
  <c r="C884" i="32"/>
  <c r="E883" i="32"/>
  <c r="D883" i="32"/>
  <c r="C883" i="32"/>
  <c r="E882" i="32"/>
  <c r="D882" i="32"/>
  <c r="C882" i="32"/>
  <c r="E881" i="32"/>
  <c r="D881" i="32"/>
  <c r="C881" i="32"/>
  <c r="E880" i="32"/>
  <c r="D880" i="32"/>
  <c r="C880" i="32"/>
  <c r="E879" i="32"/>
  <c r="D879" i="32"/>
  <c r="C879" i="32"/>
  <c r="E878" i="32"/>
  <c r="D878" i="32"/>
  <c r="C878" i="32"/>
  <c r="E877" i="32"/>
  <c r="D877" i="32"/>
  <c r="C877" i="32"/>
  <c r="E876" i="32"/>
  <c r="D876" i="32"/>
  <c r="C876" i="32"/>
  <c r="E875" i="32"/>
  <c r="D875" i="32"/>
  <c r="C875" i="32"/>
  <c r="E874" i="32"/>
  <c r="D874" i="32"/>
  <c r="C874" i="32"/>
  <c r="E873" i="32"/>
  <c r="D873" i="32"/>
  <c r="C873" i="32"/>
  <c r="E872" i="32"/>
  <c r="D872" i="32"/>
  <c r="C872" i="32"/>
  <c r="E871" i="32"/>
  <c r="D871" i="32"/>
  <c r="C871" i="32"/>
  <c r="E870" i="32"/>
  <c r="D870" i="32"/>
  <c r="C870" i="32"/>
  <c r="E869" i="32"/>
  <c r="D869" i="32"/>
  <c r="C869" i="32"/>
  <c r="E868" i="32"/>
  <c r="D868" i="32"/>
  <c r="C868" i="32"/>
  <c r="E867" i="32"/>
  <c r="D867" i="32"/>
  <c r="C867" i="32"/>
  <c r="E866" i="32"/>
  <c r="D866" i="32"/>
  <c r="C866" i="32"/>
  <c r="E865" i="32"/>
  <c r="D865" i="32"/>
  <c r="C865" i="32"/>
  <c r="E864" i="32"/>
  <c r="D864" i="32"/>
  <c r="C864" i="32"/>
  <c r="E863" i="32"/>
  <c r="D863" i="32"/>
  <c r="C863" i="32"/>
  <c r="E862" i="32"/>
  <c r="D862" i="32"/>
  <c r="C862" i="32"/>
  <c r="E861" i="32"/>
  <c r="D861" i="32"/>
  <c r="C861" i="32"/>
  <c r="E860" i="32"/>
  <c r="D860" i="32"/>
  <c r="C860" i="32"/>
  <c r="E859" i="32"/>
  <c r="D859" i="32"/>
  <c r="C859" i="32"/>
  <c r="E858" i="32"/>
  <c r="D858" i="32"/>
  <c r="C858" i="32"/>
  <c r="E857" i="32"/>
  <c r="D857" i="32"/>
  <c r="C857" i="32"/>
  <c r="E856" i="32"/>
  <c r="D856" i="32"/>
  <c r="C856" i="32"/>
  <c r="E855" i="32"/>
  <c r="D855" i="32"/>
  <c r="C855" i="32"/>
  <c r="E854" i="32"/>
  <c r="D854" i="32"/>
  <c r="C854" i="32"/>
  <c r="E853" i="32"/>
  <c r="D853" i="32"/>
  <c r="C853" i="32"/>
  <c r="E852" i="32"/>
  <c r="D852" i="32"/>
  <c r="C852" i="32"/>
  <c r="E851" i="32"/>
  <c r="D851" i="32"/>
  <c r="C851" i="32"/>
  <c r="E850" i="32"/>
  <c r="D850" i="32"/>
  <c r="C850" i="32"/>
  <c r="E849" i="32"/>
  <c r="D849" i="32"/>
  <c r="C849" i="32"/>
  <c r="E848" i="32"/>
  <c r="D848" i="32"/>
  <c r="C848" i="32"/>
  <c r="E847" i="32"/>
  <c r="D847" i="32"/>
  <c r="C847" i="32"/>
  <c r="E846" i="32"/>
  <c r="D846" i="32"/>
  <c r="C846" i="32"/>
  <c r="E845" i="32"/>
  <c r="D845" i="32"/>
  <c r="C845" i="32"/>
  <c r="E844" i="32"/>
  <c r="D844" i="32"/>
  <c r="C844" i="32"/>
  <c r="E843" i="32"/>
  <c r="D843" i="32"/>
  <c r="C843" i="32"/>
  <c r="E842" i="32"/>
  <c r="D842" i="32"/>
  <c r="C842" i="32"/>
  <c r="E841" i="32"/>
  <c r="D841" i="32"/>
  <c r="C841" i="32"/>
  <c r="E840" i="32"/>
  <c r="D840" i="32"/>
  <c r="C840" i="32"/>
  <c r="E839" i="32"/>
  <c r="D839" i="32"/>
  <c r="C839" i="32"/>
  <c r="E838" i="32"/>
  <c r="D838" i="32"/>
  <c r="C838" i="32"/>
  <c r="E837" i="32"/>
  <c r="D837" i="32"/>
  <c r="C837" i="32"/>
  <c r="E836" i="32"/>
  <c r="D836" i="32"/>
  <c r="C836" i="32"/>
  <c r="E835" i="32"/>
  <c r="D835" i="32"/>
  <c r="C835" i="32"/>
  <c r="E834" i="32"/>
  <c r="D834" i="32"/>
  <c r="C834" i="32"/>
  <c r="E833" i="32"/>
  <c r="D833" i="32"/>
  <c r="C833" i="32"/>
  <c r="E832" i="32"/>
  <c r="D832" i="32"/>
  <c r="C832" i="32"/>
  <c r="E831" i="32"/>
  <c r="D831" i="32"/>
  <c r="C831" i="32"/>
  <c r="E830" i="32"/>
  <c r="D830" i="32"/>
  <c r="C830" i="32"/>
  <c r="E829" i="32"/>
  <c r="D829" i="32"/>
  <c r="C829" i="32"/>
  <c r="E828" i="32"/>
  <c r="D828" i="32"/>
  <c r="C828" i="32"/>
  <c r="E827" i="32"/>
  <c r="D827" i="32"/>
  <c r="C827" i="32"/>
  <c r="E826" i="32"/>
  <c r="D826" i="32"/>
  <c r="C826" i="32"/>
  <c r="E825" i="32"/>
  <c r="D825" i="32"/>
  <c r="C825" i="32"/>
  <c r="E824" i="32"/>
  <c r="D824" i="32"/>
  <c r="C824" i="32"/>
  <c r="E823" i="32"/>
  <c r="D823" i="32"/>
  <c r="C823" i="32"/>
  <c r="E822" i="32"/>
  <c r="D822" i="32"/>
  <c r="C822" i="32"/>
  <c r="E821" i="32"/>
  <c r="D821" i="32"/>
  <c r="C821" i="32"/>
  <c r="E820" i="32"/>
  <c r="D820" i="32"/>
  <c r="C820" i="32"/>
  <c r="E819" i="32"/>
  <c r="D819" i="32"/>
  <c r="C819" i="32"/>
  <c r="E818" i="32"/>
  <c r="D818" i="32"/>
  <c r="C818" i="32"/>
  <c r="E817" i="32"/>
  <c r="D817" i="32"/>
  <c r="C817" i="32"/>
  <c r="E816" i="32"/>
  <c r="D816" i="32"/>
  <c r="C816" i="32"/>
  <c r="E815" i="32"/>
  <c r="D815" i="32"/>
  <c r="C815" i="32"/>
  <c r="E814" i="32"/>
  <c r="D814" i="32"/>
  <c r="C814" i="32"/>
  <c r="E813" i="32"/>
  <c r="D813" i="32"/>
  <c r="C813" i="32"/>
  <c r="E812" i="32"/>
  <c r="D812" i="32"/>
  <c r="C812" i="32"/>
  <c r="E811" i="32"/>
  <c r="D811" i="32"/>
  <c r="C811" i="32"/>
  <c r="E810" i="32"/>
  <c r="D810" i="32"/>
  <c r="C810" i="32"/>
  <c r="E809" i="32"/>
  <c r="D809" i="32"/>
  <c r="C809" i="32"/>
  <c r="E808" i="32"/>
  <c r="D808" i="32"/>
  <c r="C808" i="32"/>
  <c r="E807" i="32"/>
  <c r="D807" i="32"/>
  <c r="C807" i="32"/>
  <c r="E806" i="32"/>
  <c r="D806" i="32"/>
  <c r="C806" i="32"/>
  <c r="E805" i="32"/>
  <c r="D805" i="32"/>
  <c r="C805" i="32"/>
  <c r="E804" i="32"/>
  <c r="D804" i="32"/>
  <c r="C804" i="32"/>
  <c r="E803" i="32"/>
  <c r="D803" i="32"/>
  <c r="C803" i="32"/>
  <c r="E802" i="32"/>
  <c r="D802" i="32"/>
  <c r="C802" i="32"/>
  <c r="E801" i="32"/>
  <c r="D801" i="32"/>
  <c r="C801" i="32"/>
  <c r="E800" i="32"/>
  <c r="D800" i="32"/>
  <c r="C800" i="32"/>
  <c r="E799" i="32"/>
  <c r="D799" i="32"/>
  <c r="C799" i="32"/>
  <c r="E798" i="32"/>
  <c r="D798" i="32"/>
  <c r="C798" i="32"/>
  <c r="E797" i="32"/>
  <c r="D797" i="32"/>
  <c r="C797" i="32"/>
  <c r="E796" i="32"/>
  <c r="D796" i="32"/>
  <c r="C796" i="32"/>
  <c r="E795" i="32"/>
  <c r="D795" i="32"/>
  <c r="C795" i="32"/>
  <c r="E794" i="32"/>
  <c r="D794" i="32"/>
  <c r="C794" i="32"/>
  <c r="E793" i="32"/>
  <c r="D793" i="32"/>
  <c r="C793" i="32"/>
  <c r="E792" i="32"/>
  <c r="D792" i="32"/>
  <c r="C792" i="32"/>
  <c r="E791" i="32"/>
  <c r="D791" i="32"/>
  <c r="C791" i="32"/>
  <c r="E790" i="32"/>
  <c r="D790" i="32"/>
  <c r="C790" i="32"/>
  <c r="E789" i="32"/>
  <c r="D789" i="32"/>
  <c r="C789" i="32"/>
  <c r="E788" i="32"/>
  <c r="D788" i="32"/>
  <c r="C788" i="32"/>
  <c r="E787" i="32"/>
  <c r="D787" i="32"/>
  <c r="C787" i="32"/>
  <c r="E786" i="32"/>
  <c r="D786" i="32"/>
  <c r="C786" i="32"/>
  <c r="E785" i="32"/>
  <c r="D785" i="32"/>
  <c r="C785" i="32"/>
  <c r="E784" i="32"/>
  <c r="D784" i="32"/>
  <c r="C784" i="32"/>
  <c r="E783" i="32"/>
  <c r="D783" i="32"/>
  <c r="C783" i="32"/>
  <c r="E782" i="32"/>
  <c r="D782" i="32"/>
  <c r="C782" i="32"/>
  <c r="E781" i="32"/>
  <c r="D781" i="32"/>
  <c r="C781" i="32"/>
  <c r="E780" i="32"/>
  <c r="D780" i="32"/>
  <c r="C780" i="32"/>
  <c r="E779" i="32"/>
  <c r="D779" i="32"/>
  <c r="C779" i="32"/>
  <c r="E778" i="32"/>
  <c r="D778" i="32"/>
  <c r="C778" i="32"/>
  <c r="E777" i="32"/>
  <c r="D777" i="32"/>
  <c r="C777" i="32"/>
  <c r="E776" i="32"/>
  <c r="D776" i="32"/>
  <c r="C776" i="32"/>
  <c r="E775" i="32"/>
  <c r="D775" i="32"/>
  <c r="C775" i="32"/>
  <c r="E774" i="32"/>
  <c r="D774" i="32"/>
  <c r="C774" i="32"/>
  <c r="E773" i="32"/>
  <c r="D773" i="32"/>
  <c r="C773" i="32"/>
  <c r="E772" i="32"/>
  <c r="D772" i="32"/>
  <c r="C772" i="32"/>
  <c r="E771" i="32"/>
  <c r="D771" i="32"/>
  <c r="C771" i="32"/>
  <c r="E770" i="32"/>
  <c r="D770" i="32"/>
  <c r="C770" i="32"/>
  <c r="E769" i="32"/>
  <c r="D769" i="32"/>
  <c r="C769" i="32"/>
  <c r="E768" i="32"/>
  <c r="D768" i="32"/>
  <c r="C768" i="32"/>
  <c r="E767" i="32"/>
  <c r="D767" i="32"/>
  <c r="C767" i="32"/>
  <c r="E766" i="32"/>
  <c r="D766" i="32"/>
  <c r="C766" i="32"/>
  <c r="E765" i="32"/>
  <c r="D765" i="32"/>
  <c r="C765" i="32"/>
  <c r="E764" i="32"/>
  <c r="D764" i="32"/>
  <c r="C764" i="32"/>
  <c r="E763" i="32"/>
  <c r="D763" i="32"/>
  <c r="C763" i="32"/>
  <c r="E762" i="32"/>
  <c r="D762" i="32"/>
  <c r="C762" i="32"/>
  <c r="E761" i="32"/>
  <c r="D761" i="32"/>
  <c r="C761" i="32"/>
  <c r="E760" i="32"/>
  <c r="D760" i="32"/>
  <c r="C760" i="32"/>
  <c r="E759" i="32"/>
  <c r="D759" i="32"/>
  <c r="C759" i="32"/>
  <c r="E758" i="32"/>
  <c r="D758" i="32"/>
  <c r="C758" i="32"/>
  <c r="E757" i="32"/>
  <c r="D757" i="32"/>
  <c r="C757" i="32"/>
  <c r="E756" i="32"/>
  <c r="D756" i="32"/>
  <c r="C756" i="32"/>
  <c r="E755" i="32"/>
  <c r="D755" i="32"/>
  <c r="C755" i="32"/>
  <c r="E754" i="32"/>
  <c r="D754" i="32"/>
  <c r="C754" i="32"/>
  <c r="E753" i="32"/>
  <c r="D753" i="32"/>
  <c r="C753" i="32"/>
  <c r="E752" i="32"/>
  <c r="D752" i="32"/>
  <c r="C752" i="32"/>
  <c r="E751" i="32"/>
  <c r="D751" i="32"/>
  <c r="C751" i="32"/>
  <c r="E750" i="32"/>
  <c r="D750" i="32"/>
  <c r="C750" i="32"/>
  <c r="E749" i="32"/>
  <c r="D749" i="32"/>
  <c r="C749" i="32"/>
  <c r="E748" i="32"/>
  <c r="D748" i="32"/>
  <c r="C748" i="32"/>
  <c r="E747" i="32"/>
  <c r="D747" i="32"/>
  <c r="C747" i="32"/>
  <c r="E746" i="32"/>
  <c r="D746" i="32"/>
  <c r="C746" i="32"/>
  <c r="E745" i="32"/>
  <c r="D745" i="32"/>
  <c r="C745" i="32"/>
  <c r="E744" i="32"/>
  <c r="D744" i="32"/>
  <c r="C744" i="32"/>
  <c r="E743" i="32"/>
  <c r="D743" i="32"/>
  <c r="C743" i="32"/>
  <c r="E742" i="32"/>
  <c r="D742" i="32"/>
  <c r="C742" i="32"/>
  <c r="E741" i="32"/>
  <c r="D741" i="32"/>
  <c r="C741" i="32"/>
  <c r="E740" i="32"/>
  <c r="D740" i="32"/>
  <c r="C740" i="32"/>
  <c r="E739" i="32"/>
  <c r="D739" i="32"/>
  <c r="C739" i="32"/>
  <c r="E738" i="32"/>
  <c r="D738" i="32"/>
  <c r="C738" i="32"/>
  <c r="E737" i="32"/>
  <c r="D737" i="32"/>
  <c r="C737" i="32"/>
  <c r="E736" i="32"/>
  <c r="D736" i="32"/>
  <c r="C736" i="32"/>
  <c r="E735" i="32"/>
  <c r="D735" i="32"/>
  <c r="C735" i="32"/>
  <c r="E734" i="32"/>
  <c r="D734" i="32"/>
  <c r="C734" i="32"/>
  <c r="E733" i="32"/>
  <c r="D733" i="32"/>
  <c r="C733" i="32"/>
  <c r="E732" i="32"/>
  <c r="D732" i="32"/>
  <c r="C732" i="32"/>
  <c r="E731" i="32"/>
  <c r="D731" i="32"/>
  <c r="C731" i="32"/>
  <c r="E730" i="32"/>
  <c r="D730" i="32"/>
  <c r="C730" i="32"/>
  <c r="E729" i="32"/>
  <c r="D729" i="32"/>
  <c r="C729" i="32"/>
  <c r="E728" i="32"/>
  <c r="D728" i="32"/>
  <c r="C728" i="32"/>
  <c r="E727" i="32"/>
  <c r="D727" i="32"/>
  <c r="C727" i="32"/>
  <c r="E726" i="32"/>
  <c r="D726" i="32"/>
  <c r="C726" i="32"/>
  <c r="E725" i="32"/>
  <c r="D725" i="32"/>
  <c r="C725" i="32"/>
  <c r="E724" i="32"/>
  <c r="D724" i="32"/>
  <c r="C724" i="32"/>
  <c r="E723" i="32"/>
  <c r="D723" i="32"/>
  <c r="C723" i="32"/>
  <c r="E722" i="32"/>
  <c r="D722" i="32"/>
  <c r="C722" i="32"/>
  <c r="E721" i="32"/>
  <c r="D721" i="32"/>
  <c r="C721" i="32"/>
  <c r="E720" i="32"/>
  <c r="D720" i="32"/>
  <c r="C720" i="32"/>
  <c r="E719" i="32"/>
  <c r="D719" i="32"/>
  <c r="C719" i="32"/>
  <c r="E718" i="32"/>
  <c r="D718" i="32"/>
  <c r="C718" i="32"/>
  <c r="E717" i="32"/>
  <c r="D717" i="32"/>
  <c r="C717" i="32"/>
  <c r="E716" i="32"/>
  <c r="D716" i="32"/>
  <c r="C716" i="32"/>
  <c r="E715" i="32"/>
  <c r="D715" i="32"/>
  <c r="C715" i="32"/>
  <c r="E714" i="32"/>
  <c r="D714" i="32"/>
  <c r="C714" i="32"/>
  <c r="E713" i="32"/>
  <c r="D713" i="32"/>
  <c r="C713" i="32"/>
  <c r="E712" i="32"/>
  <c r="D712" i="32"/>
  <c r="C712" i="32"/>
  <c r="E711" i="32"/>
  <c r="D711" i="32"/>
  <c r="C711" i="32"/>
  <c r="E710" i="32"/>
  <c r="D710" i="32"/>
  <c r="C710" i="32"/>
  <c r="E709" i="32"/>
  <c r="D709" i="32"/>
  <c r="C709" i="32"/>
  <c r="E708" i="32"/>
  <c r="D708" i="32"/>
  <c r="C708" i="32"/>
  <c r="E707" i="32"/>
  <c r="D707" i="32"/>
  <c r="C707" i="32"/>
  <c r="E706" i="32"/>
  <c r="D706" i="32"/>
  <c r="C706" i="32"/>
  <c r="E705" i="32"/>
  <c r="D705" i="32"/>
  <c r="C705" i="32"/>
  <c r="E704" i="32"/>
  <c r="D704" i="32"/>
  <c r="C704" i="32"/>
  <c r="E703" i="32"/>
  <c r="D703" i="32"/>
  <c r="C703" i="32"/>
  <c r="E702" i="32"/>
  <c r="D702" i="32"/>
  <c r="C702" i="32"/>
  <c r="E701" i="32"/>
  <c r="D701" i="32"/>
  <c r="C701" i="32"/>
  <c r="E700" i="32"/>
  <c r="D700" i="32"/>
  <c r="C700" i="32"/>
  <c r="E699" i="32"/>
  <c r="D699" i="32"/>
  <c r="C699" i="32"/>
  <c r="E698" i="32"/>
  <c r="D698" i="32"/>
  <c r="C698" i="32"/>
  <c r="E697" i="32"/>
  <c r="D697" i="32"/>
  <c r="C697" i="32"/>
  <c r="E696" i="32"/>
  <c r="D696" i="32"/>
  <c r="C696" i="32"/>
  <c r="E695" i="32"/>
  <c r="D695" i="32"/>
  <c r="C695" i="32"/>
  <c r="E694" i="32"/>
  <c r="D694" i="32"/>
  <c r="C694" i="32"/>
  <c r="E693" i="32"/>
  <c r="D693" i="32"/>
  <c r="C693" i="32"/>
  <c r="E692" i="32"/>
  <c r="D692" i="32"/>
  <c r="C692" i="32"/>
  <c r="E691" i="32"/>
  <c r="D691" i="32"/>
  <c r="C691" i="32"/>
  <c r="E690" i="32"/>
  <c r="D690" i="32"/>
  <c r="C690" i="32"/>
  <c r="E689" i="32"/>
  <c r="D689" i="32"/>
  <c r="C689" i="32"/>
  <c r="E688" i="32"/>
  <c r="D688" i="32"/>
  <c r="C688" i="32"/>
  <c r="E687" i="32"/>
  <c r="D687" i="32"/>
  <c r="C687" i="32"/>
  <c r="E686" i="32"/>
  <c r="D686" i="32"/>
  <c r="C686" i="32"/>
  <c r="E685" i="32"/>
  <c r="D685" i="32"/>
  <c r="C685" i="32"/>
  <c r="E684" i="32"/>
  <c r="D684" i="32"/>
  <c r="C684" i="32"/>
  <c r="E683" i="32"/>
  <c r="D683" i="32"/>
  <c r="C683" i="32"/>
  <c r="E682" i="32"/>
  <c r="D682" i="32"/>
  <c r="C682" i="32"/>
  <c r="E681" i="32"/>
  <c r="D681" i="32"/>
  <c r="C681" i="32"/>
  <c r="E680" i="32"/>
  <c r="D680" i="32"/>
  <c r="C680" i="32"/>
  <c r="E679" i="32"/>
  <c r="D679" i="32"/>
  <c r="C679" i="32"/>
  <c r="E678" i="32"/>
  <c r="D678" i="32"/>
  <c r="C678" i="32"/>
  <c r="E677" i="32"/>
  <c r="D677" i="32"/>
  <c r="C677" i="32"/>
  <c r="E676" i="32"/>
  <c r="D676" i="32"/>
  <c r="C676" i="32"/>
  <c r="E675" i="32"/>
  <c r="D675" i="32"/>
  <c r="C675" i="32"/>
  <c r="E674" i="32"/>
  <c r="D674" i="32"/>
  <c r="C674" i="32"/>
  <c r="E673" i="32"/>
  <c r="D673" i="32"/>
  <c r="C673" i="32"/>
  <c r="E672" i="32"/>
  <c r="D672" i="32"/>
  <c r="C672" i="32"/>
  <c r="E671" i="32"/>
  <c r="D671" i="32"/>
  <c r="C671" i="32"/>
  <c r="E670" i="32"/>
  <c r="D670" i="32"/>
  <c r="C670" i="32"/>
  <c r="E669" i="32"/>
  <c r="D669" i="32"/>
  <c r="C669" i="32"/>
  <c r="E668" i="32"/>
  <c r="D668" i="32"/>
  <c r="C668" i="32"/>
  <c r="E667" i="32"/>
  <c r="D667" i="32"/>
  <c r="C667" i="32"/>
  <c r="E666" i="32"/>
  <c r="D666" i="32"/>
  <c r="C666" i="32"/>
  <c r="E665" i="32"/>
  <c r="D665" i="32"/>
  <c r="C665" i="32"/>
  <c r="E664" i="32"/>
  <c r="D664" i="32"/>
  <c r="C664" i="32"/>
  <c r="E663" i="32"/>
  <c r="D663" i="32"/>
  <c r="C663" i="32"/>
  <c r="E662" i="32"/>
  <c r="D662" i="32"/>
  <c r="C662" i="32"/>
  <c r="E661" i="32"/>
  <c r="D661" i="32"/>
  <c r="C661" i="32"/>
  <c r="E660" i="32"/>
  <c r="D660" i="32"/>
  <c r="C660" i="32"/>
  <c r="E659" i="32"/>
  <c r="D659" i="32"/>
  <c r="C659" i="32"/>
  <c r="E658" i="32"/>
  <c r="D658" i="32"/>
  <c r="C658" i="32"/>
  <c r="E657" i="32"/>
  <c r="D657" i="32"/>
  <c r="C657" i="32"/>
  <c r="E656" i="32"/>
  <c r="D656" i="32"/>
  <c r="C656" i="32"/>
  <c r="E655" i="32"/>
  <c r="D655" i="32"/>
  <c r="C655" i="32"/>
  <c r="E654" i="32"/>
  <c r="D654" i="32"/>
  <c r="C654" i="32"/>
  <c r="E653" i="32"/>
  <c r="D653" i="32"/>
  <c r="C653" i="32"/>
  <c r="E652" i="32"/>
  <c r="D652" i="32"/>
  <c r="C652" i="32"/>
  <c r="E651" i="32"/>
  <c r="D651" i="32"/>
  <c r="C651" i="32"/>
  <c r="E650" i="32"/>
  <c r="D650" i="32"/>
  <c r="C650" i="32"/>
  <c r="E649" i="32"/>
  <c r="D649" i="32"/>
  <c r="C649" i="32"/>
  <c r="E648" i="32"/>
  <c r="D648" i="32"/>
  <c r="C648" i="32"/>
  <c r="E647" i="32"/>
  <c r="D647" i="32"/>
  <c r="C647" i="32"/>
  <c r="E646" i="32"/>
  <c r="D646" i="32"/>
  <c r="C646" i="32"/>
  <c r="E645" i="32"/>
  <c r="D645" i="32"/>
  <c r="C645" i="32"/>
  <c r="E644" i="32"/>
  <c r="D644" i="32"/>
  <c r="C644" i="32"/>
  <c r="E643" i="32"/>
  <c r="D643" i="32"/>
  <c r="C643" i="32"/>
  <c r="E642" i="32"/>
  <c r="D642" i="32"/>
  <c r="C642" i="32"/>
  <c r="E641" i="32"/>
  <c r="D641" i="32"/>
  <c r="C641" i="32"/>
  <c r="E640" i="32"/>
  <c r="D640" i="32"/>
  <c r="C640" i="32"/>
  <c r="E639" i="32"/>
  <c r="D639" i="32"/>
  <c r="C639" i="32"/>
  <c r="E638" i="32"/>
  <c r="D638" i="32"/>
  <c r="C638" i="32"/>
  <c r="E637" i="32"/>
  <c r="D637" i="32"/>
  <c r="C637" i="32"/>
  <c r="E636" i="32"/>
  <c r="D636" i="32"/>
  <c r="C636" i="32"/>
  <c r="E635" i="32"/>
  <c r="D635" i="32"/>
  <c r="C635" i="32"/>
  <c r="E634" i="32"/>
  <c r="D634" i="32"/>
  <c r="C634" i="32"/>
  <c r="E633" i="32"/>
  <c r="D633" i="32"/>
  <c r="C633" i="32"/>
  <c r="E632" i="32"/>
  <c r="D632" i="32"/>
  <c r="C632" i="32"/>
  <c r="E631" i="32"/>
  <c r="D631" i="32"/>
  <c r="C631" i="32"/>
  <c r="E630" i="32"/>
  <c r="D630" i="32"/>
  <c r="C630" i="32"/>
  <c r="E629" i="32"/>
  <c r="D629" i="32"/>
  <c r="C629" i="32"/>
  <c r="E628" i="32"/>
  <c r="D628" i="32"/>
  <c r="C628" i="32"/>
  <c r="E627" i="32"/>
  <c r="D627" i="32"/>
  <c r="C627" i="32"/>
  <c r="E626" i="32"/>
  <c r="D626" i="32"/>
  <c r="C626" i="32"/>
  <c r="E625" i="32"/>
  <c r="D625" i="32"/>
  <c r="C625" i="32"/>
  <c r="E624" i="32"/>
  <c r="D624" i="32"/>
  <c r="C624" i="32"/>
  <c r="E623" i="32"/>
  <c r="D623" i="32"/>
  <c r="C623" i="32"/>
  <c r="E622" i="32"/>
  <c r="D622" i="32"/>
  <c r="C622" i="32"/>
  <c r="E621" i="32"/>
  <c r="D621" i="32"/>
  <c r="C621" i="32"/>
  <c r="E620" i="32"/>
  <c r="D620" i="32"/>
  <c r="C620" i="32"/>
  <c r="E619" i="32"/>
  <c r="D619" i="32"/>
  <c r="C619" i="32"/>
  <c r="E618" i="32"/>
  <c r="D618" i="32"/>
  <c r="C618" i="32"/>
  <c r="E617" i="32"/>
  <c r="D617" i="32"/>
  <c r="C617" i="32"/>
  <c r="E616" i="32"/>
  <c r="D616" i="32"/>
  <c r="C616" i="32"/>
  <c r="E615" i="32"/>
  <c r="D615" i="32"/>
  <c r="C615" i="32"/>
  <c r="E614" i="32"/>
  <c r="D614" i="32"/>
  <c r="C614" i="32"/>
  <c r="E613" i="32"/>
  <c r="D613" i="32"/>
  <c r="C613" i="32"/>
  <c r="E612" i="32"/>
  <c r="D612" i="32"/>
  <c r="C612" i="32"/>
  <c r="E611" i="32"/>
  <c r="D611" i="32"/>
  <c r="C611" i="32"/>
  <c r="E610" i="32"/>
  <c r="D610" i="32"/>
  <c r="C610" i="32"/>
  <c r="E609" i="32"/>
  <c r="D609" i="32"/>
  <c r="C609" i="32"/>
  <c r="E608" i="32"/>
  <c r="D608" i="32"/>
  <c r="C608" i="32"/>
  <c r="E607" i="32"/>
  <c r="D607" i="32"/>
  <c r="C607" i="32"/>
  <c r="E606" i="32"/>
  <c r="D606" i="32"/>
  <c r="C606" i="32"/>
  <c r="E605" i="32"/>
  <c r="D605" i="32"/>
  <c r="C605" i="32"/>
  <c r="E604" i="32"/>
  <c r="D604" i="32"/>
  <c r="C604" i="32"/>
  <c r="E603" i="32"/>
  <c r="D603" i="32"/>
  <c r="C603" i="32"/>
  <c r="E602" i="32"/>
  <c r="D602" i="32"/>
  <c r="C602" i="32"/>
  <c r="E601" i="32"/>
  <c r="D601" i="32"/>
  <c r="C601" i="32"/>
  <c r="E600" i="32"/>
  <c r="D600" i="32"/>
  <c r="C600" i="32"/>
  <c r="E599" i="32"/>
  <c r="D599" i="32"/>
  <c r="C599" i="32"/>
  <c r="E598" i="32"/>
  <c r="D598" i="32"/>
  <c r="C598" i="32"/>
  <c r="E597" i="32"/>
  <c r="D597" i="32"/>
  <c r="C597" i="32"/>
  <c r="E596" i="32"/>
  <c r="D596" i="32"/>
  <c r="C596" i="32"/>
  <c r="E595" i="32"/>
  <c r="D595" i="32"/>
  <c r="C595" i="32"/>
  <c r="E594" i="32"/>
  <c r="D594" i="32"/>
  <c r="C594" i="32"/>
  <c r="E593" i="32"/>
  <c r="D593" i="32"/>
  <c r="C593" i="32"/>
  <c r="E592" i="32"/>
  <c r="D592" i="32"/>
  <c r="C592" i="32"/>
  <c r="E591" i="32"/>
  <c r="D591" i="32"/>
  <c r="C591" i="32"/>
  <c r="E590" i="32"/>
  <c r="D590" i="32"/>
  <c r="C590" i="32"/>
  <c r="E589" i="32"/>
  <c r="D589" i="32"/>
  <c r="C589" i="32"/>
  <c r="E588" i="32"/>
  <c r="D588" i="32"/>
  <c r="C588" i="32"/>
  <c r="E587" i="32"/>
  <c r="D587" i="32"/>
  <c r="C587" i="32"/>
  <c r="E586" i="32"/>
  <c r="D586" i="32"/>
  <c r="C586" i="32"/>
  <c r="E585" i="32"/>
  <c r="D585" i="32"/>
  <c r="C585" i="32"/>
  <c r="E584" i="32"/>
  <c r="D584" i="32"/>
  <c r="C584" i="32"/>
  <c r="E583" i="32"/>
  <c r="D583" i="32"/>
  <c r="C583" i="32"/>
  <c r="E582" i="32"/>
  <c r="D582" i="32"/>
  <c r="C582" i="32"/>
  <c r="E581" i="32"/>
  <c r="D581" i="32"/>
  <c r="C581" i="32"/>
  <c r="E580" i="32"/>
  <c r="D580" i="32"/>
  <c r="C580" i="32"/>
  <c r="E579" i="32"/>
  <c r="D579" i="32"/>
  <c r="C579" i="32"/>
  <c r="E578" i="32"/>
  <c r="D578" i="32"/>
  <c r="C578" i="32"/>
  <c r="E577" i="32"/>
  <c r="D577" i="32"/>
  <c r="C577" i="32"/>
  <c r="E576" i="32"/>
  <c r="D576" i="32"/>
  <c r="C576" i="32"/>
  <c r="E575" i="32"/>
  <c r="D575" i="32"/>
  <c r="C575" i="32"/>
  <c r="E574" i="32"/>
  <c r="D574" i="32"/>
  <c r="C574" i="32"/>
  <c r="E573" i="32"/>
  <c r="D573" i="32"/>
  <c r="C573" i="32"/>
  <c r="E572" i="32"/>
  <c r="D572" i="32"/>
  <c r="C572" i="32"/>
  <c r="E571" i="32"/>
  <c r="D571" i="32"/>
  <c r="C571" i="32"/>
  <c r="E570" i="32"/>
  <c r="D570" i="32"/>
  <c r="C570" i="32"/>
  <c r="E569" i="32"/>
  <c r="D569" i="32"/>
  <c r="C569" i="32"/>
  <c r="E568" i="32"/>
  <c r="D568" i="32"/>
  <c r="C568" i="32"/>
  <c r="E567" i="32"/>
  <c r="D567" i="32"/>
  <c r="C567" i="32"/>
  <c r="E566" i="32"/>
  <c r="D566" i="32"/>
  <c r="C566" i="32"/>
  <c r="E565" i="32"/>
  <c r="D565" i="32"/>
  <c r="C565" i="32"/>
  <c r="E564" i="32"/>
  <c r="D564" i="32"/>
  <c r="C564" i="32"/>
  <c r="E563" i="32"/>
  <c r="D563" i="32"/>
  <c r="C563" i="32"/>
  <c r="E562" i="32"/>
  <c r="D562" i="32"/>
  <c r="C562" i="32"/>
  <c r="E561" i="32"/>
  <c r="D561" i="32"/>
  <c r="C561" i="32"/>
  <c r="E560" i="32"/>
  <c r="D560" i="32"/>
  <c r="C560" i="32"/>
  <c r="E559" i="32"/>
  <c r="D559" i="32"/>
  <c r="C559" i="32"/>
  <c r="E558" i="32"/>
  <c r="D558" i="32"/>
  <c r="C558" i="32"/>
  <c r="E557" i="32"/>
  <c r="D557" i="32"/>
  <c r="C557" i="32"/>
  <c r="E556" i="32"/>
  <c r="D556" i="32"/>
  <c r="C556" i="32"/>
  <c r="E555" i="32"/>
  <c r="D555" i="32"/>
  <c r="C555" i="32"/>
  <c r="E554" i="32"/>
  <c r="D554" i="32"/>
  <c r="C554" i="32"/>
  <c r="E553" i="32"/>
  <c r="D553" i="32"/>
  <c r="C553" i="32"/>
  <c r="E552" i="32"/>
  <c r="D552" i="32"/>
  <c r="C552" i="32"/>
  <c r="E551" i="32"/>
  <c r="D551" i="32"/>
  <c r="C551" i="32"/>
  <c r="E550" i="32"/>
  <c r="D550" i="32"/>
  <c r="C550" i="32"/>
  <c r="E549" i="32"/>
  <c r="D549" i="32"/>
  <c r="C549" i="32"/>
  <c r="E548" i="32"/>
  <c r="D548" i="32"/>
  <c r="C548" i="32"/>
  <c r="E547" i="32"/>
  <c r="D547" i="32"/>
  <c r="C547" i="32"/>
  <c r="E546" i="32"/>
  <c r="D546" i="32"/>
  <c r="C546" i="32"/>
  <c r="E545" i="32"/>
  <c r="D545" i="32"/>
  <c r="C545" i="32"/>
  <c r="E544" i="32"/>
  <c r="D544" i="32"/>
  <c r="C544" i="32"/>
  <c r="E543" i="32"/>
  <c r="D543" i="32"/>
  <c r="C543" i="32"/>
  <c r="E542" i="32"/>
  <c r="D542" i="32"/>
  <c r="C542" i="32"/>
  <c r="E541" i="32"/>
  <c r="D541" i="32"/>
  <c r="C541" i="32"/>
  <c r="E540" i="32"/>
  <c r="D540" i="32"/>
  <c r="C540" i="32"/>
  <c r="E539" i="32"/>
  <c r="D539" i="32"/>
  <c r="C539" i="32"/>
  <c r="E538" i="32"/>
  <c r="D538" i="32"/>
  <c r="C538" i="32"/>
  <c r="E537" i="32"/>
  <c r="D537" i="32"/>
  <c r="C537" i="32"/>
  <c r="E536" i="32"/>
  <c r="D536" i="32"/>
  <c r="C536" i="32"/>
  <c r="E535" i="32"/>
  <c r="D535" i="32"/>
  <c r="C535" i="32"/>
  <c r="E534" i="32"/>
  <c r="D534" i="32"/>
  <c r="C534" i="32"/>
  <c r="E533" i="32"/>
  <c r="D533" i="32"/>
  <c r="C533" i="32"/>
  <c r="E532" i="32"/>
  <c r="D532" i="32"/>
  <c r="C532" i="32"/>
  <c r="E531" i="32"/>
  <c r="D531" i="32"/>
  <c r="C531" i="32"/>
  <c r="E530" i="32"/>
  <c r="D530" i="32"/>
  <c r="C530" i="32"/>
  <c r="E529" i="32"/>
  <c r="D529" i="32"/>
  <c r="C529" i="32"/>
  <c r="E528" i="32"/>
  <c r="D528" i="32"/>
  <c r="C528" i="32"/>
  <c r="E527" i="32"/>
  <c r="D527" i="32"/>
  <c r="C527" i="32"/>
  <c r="E526" i="32"/>
  <c r="D526" i="32"/>
  <c r="C526" i="32"/>
  <c r="E525" i="32"/>
  <c r="D525" i="32"/>
  <c r="C525" i="32"/>
  <c r="E524" i="32"/>
  <c r="D524" i="32"/>
  <c r="C524" i="32"/>
  <c r="E523" i="32"/>
  <c r="D523" i="32"/>
  <c r="C523" i="32"/>
  <c r="E522" i="32"/>
  <c r="D522" i="32"/>
  <c r="C522" i="32"/>
  <c r="E521" i="32"/>
  <c r="D521" i="32"/>
  <c r="C521" i="32"/>
  <c r="E520" i="32"/>
  <c r="D520" i="32"/>
  <c r="C520" i="32"/>
  <c r="E519" i="32"/>
  <c r="D519" i="32"/>
  <c r="C519" i="32"/>
  <c r="E518" i="32"/>
  <c r="D518" i="32"/>
  <c r="C518" i="32"/>
  <c r="E517" i="32"/>
  <c r="D517" i="32"/>
  <c r="C517" i="32"/>
  <c r="E516" i="32"/>
  <c r="D516" i="32"/>
  <c r="C516" i="32"/>
  <c r="E515" i="32"/>
  <c r="D515" i="32"/>
  <c r="C515" i="32"/>
  <c r="E514" i="32"/>
  <c r="D514" i="32"/>
  <c r="C514" i="32"/>
  <c r="E513" i="32"/>
  <c r="D513" i="32"/>
  <c r="C513" i="32"/>
  <c r="E512" i="32"/>
  <c r="D512" i="32"/>
  <c r="C512" i="32"/>
  <c r="E511" i="32"/>
  <c r="D511" i="32"/>
  <c r="C511" i="32"/>
  <c r="E510" i="32"/>
  <c r="D510" i="32"/>
  <c r="C510" i="32"/>
  <c r="E509" i="32"/>
  <c r="D509" i="32"/>
  <c r="C509" i="32"/>
  <c r="E508" i="32"/>
  <c r="D508" i="32"/>
  <c r="C508" i="32"/>
  <c r="E507" i="32"/>
  <c r="D507" i="32"/>
  <c r="C507" i="32"/>
  <c r="E506" i="32"/>
  <c r="D506" i="32"/>
  <c r="C506" i="32"/>
  <c r="E505" i="32"/>
  <c r="D505" i="32"/>
  <c r="C505" i="32"/>
  <c r="E504" i="32"/>
  <c r="D504" i="32"/>
  <c r="C504" i="32"/>
  <c r="E503" i="32"/>
  <c r="D503" i="32"/>
  <c r="C503" i="32"/>
  <c r="E502" i="32"/>
  <c r="D502" i="32"/>
  <c r="C502" i="32"/>
  <c r="E501" i="32"/>
  <c r="D501" i="32"/>
  <c r="C501" i="32"/>
  <c r="E500" i="32"/>
  <c r="D500" i="32"/>
  <c r="C500" i="32"/>
  <c r="E499" i="32"/>
  <c r="D499" i="32"/>
  <c r="C499" i="32"/>
  <c r="E498" i="32"/>
  <c r="D498" i="32"/>
  <c r="C498" i="32"/>
  <c r="E497" i="32"/>
  <c r="D497" i="32"/>
  <c r="C497" i="32"/>
  <c r="E496" i="32"/>
  <c r="D496" i="32"/>
  <c r="C496" i="32"/>
  <c r="E495" i="32"/>
  <c r="D495" i="32"/>
  <c r="C495" i="32"/>
  <c r="E494" i="32"/>
  <c r="D494" i="32"/>
  <c r="C494" i="32"/>
  <c r="E493" i="32"/>
  <c r="D493" i="32"/>
  <c r="C493" i="32"/>
  <c r="E492" i="32"/>
  <c r="D492" i="32"/>
  <c r="C492" i="32"/>
  <c r="E491" i="32"/>
  <c r="D491" i="32"/>
  <c r="C491" i="32"/>
  <c r="E490" i="32"/>
  <c r="D490" i="32"/>
  <c r="C490" i="32"/>
  <c r="E489" i="32"/>
  <c r="D489" i="32"/>
  <c r="C489" i="32"/>
  <c r="E488" i="32"/>
  <c r="D488" i="32"/>
  <c r="C488" i="32"/>
  <c r="E487" i="32"/>
  <c r="D487" i="32"/>
  <c r="C487" i="32"/>
  <c r="E486" i="32"/>
  <c r="D486" i="32"/>
  <c r="C486" i="32"/>
  <c r="E485" i="32"/>
  <c r="D485" i="32"/>
  <c r="C485" i="32"/>
  <c r="E484" i="32"/>
  <c r="D484" i="32"/>
  <c r="C484" i="32"/>
  <c r="E483" i="32"/>
  <c r="D483" i="32"/>
  <c r="C483" i="32"/>
  <c r="E482" i="32"/>
  <c r="D482" i="32"/>
  <c r="C482" i="32"/>
  <c r="E481" i="32"/>
  <c r="D481" i="32"/>
  <c r="C481" i="32"/>
  <c r="E480" i="32"/>
  <c r="D480" i="32"/>
  <c r="C480" i="32"/>
  <c r="E479" i="32"/>
  <c r="D479" i="32"/>
  <c r="C479" i="32"/>
  <c r="E478" i="32"/>
  <c r="D478" i="32"/>
  <c r="C478" i="32"/>
  <c r="E477" i="32"/>
  <c r="D477" i="32"/>
  <c r="C477" i="32"/>
  <c r="E476" i="32"/>
  <c r="D476" i="32"/>
  <c r="C476" i="32"/>
  <c r="E475" i="32"/>
  <c r="D475" i="32"/>
  <c r="C475" i="32"/>
  <c r="E474" i="32"/>
  <c r="D474" i="32"/>
  <c r="C474" i="32"/>
  <c r="E473" i="32"/>
  <c r="D473" i="32"/>
  <c r="C473" i="32"/>
  <c r="E472" i="32"/>
  <c r="D472" i="32"/>
  <c r="C472" i="32"/>
  <c r="E471" i="32"/>
  <c r="D471" i="32"/>
  <c r="C471" i="32"/>
  <c r="E470" i="32"/>
  <c r="D470" i="32"/>
  <c r="C470" i="32"/>
  <c r="E469" i="32"/>
  <c r="D469" i="32"/>
  <c r="C469" i="32"/>
  <c r="E468" i="32"/>
  <c r="D468" i="32"/>
  <c r="C468" i="32"/>
  <c r="E467" i="32"/>
  <c r="D467" i="32"/>
  <c r="C467" i="32"/>
  <c r="E466" i="32"/>
  <c r="D466" i="32"/>
  <c r="C466" i="32"/>
  <c r="E465" i="32"/>
  <c r="D465" i="32"/>
  <c r="C465" i="32"/>
  <c r="E464" i="32"/>
  <c r="D464" i="32"/>
  <c r="C464" i="32"/>
  <c r="E463" i="32"/>
  <c r="D463" i="32"/>
  <c r="C463" i="32"/>
  <c r="E462" i="32"/>
  <c r="D462" i="32"/>
  <c r="C462" i="32"/>
  <c r="E461" i="32"/>
  <c r="D461" i="32"/>
  <c r="C461" i="32"/>
  <c r="E460" i="32"/>
  <c r="D460" i="32"/>
  <c r="C460" i="32"/>
  <c r="E459" i="32"/>
  <c r="D459" i="32"/>
  <c r="C459" i="32"/>
  <c r="E458" i="32"/>
  <c r="D458" i="32"/>
  <c r="C458" i="32"/>
  <c r="E457" i="32"/>
  <c r="D457" i="32"/>
  <c r="C457" i="32"/>
  <c r="E456" i="32"/>
  <c r="D456" i="32"/>
  <c r="C456" i="32"/>
  <c r="E455" i="32"/>
  <c r="D455" i="32"/>
  <c r="C455" i="32"/>
  <c r="E454" i="32"/>
  <c r="D454" i="32"/>
  <c r="C454" i="32"/>
  <c r="E453" i="32"/>
  <c r="D453" i="32"/>
  <c r="C453" i="32"/>
  <c r="E452" i="32"/>
  <c r="D452" i="32"/>
  <c r="C452" i="32"/>
  <c r="E451" i="32"/>
  <c r="D451" i="32"/>
  <c r="C451" i="32"/>
  <c r="E450" i="32"/>
  <c r="D450" i="32"/>
  <c r="C450" i="32"/>
  <c r="E449" i="32"/>
  <c r="D449" i="32"/>
  <c r="C449" i="32"/>
  <c r="E448" i="32"/>
  <c r="D448" i="32"/>
  <c r="C448" i="32"/>
  <c r="E447" i="32"/>
  <c r="D447" i="32"/>
  <c r="C447" i="32"/>
  <c r="E446" i="32"/>
  <c r="D446" i="32"/>
  <c r="C446" i="32"/>
  <c r="E445" i="32"/>
  <c r="D445" i="32"/>
  <c r="C445" i="32"/>
  <c r="E444" i="32"/>
  <c r="D444" i="32"/>
  <c r="C444" i="32"/>
  <c r="E443" i="32"/>
  <c r="D443" i="32"/>
  <c r="C443" i="32"/>
  <c r="E442" i="32"/>
  <c r="D442" i="32"/>
  <c r="C442" i="32"/>
  <c r="E441" i="32"/>
  <c r="D441" i="32"/>
  <c r="C441" i="32"/>
  <c r="E440" i="32"/>
  <c r="D440" i="32"/>
  <c r="C440" i="32"/>
  <c r="E439" i="32"/>
  <c r="D439" i="32"/>
  <c r="C439" i="32"/>
  <c r="E438" i="32"/>
  <c r="D438" i="32"/>
  <c r="C438" i="32"/>
  <c r="E437" i="32"/>
  <c r="D437" i="32"/>
  <c r="C437" i="32"/>
  <c r="E436" i="32"/>
  <c r="D436" i="32"/>
  <c r="C436" i="32"/>
  <c r="E435" i="32"/>
  <c r="D435" i="32"/>
  <c r="C435" i="32"/>
  <c r="E434" i="32"/>
  <c r="D434" i="32"/>
  <c r="C434" i="32"/>
  <c r="E433" i="32"/>
  <c r="D433" i="32"/>
  <c r="C433" i="32"/>
  <c r="E432" i="32"/>
  <c r="D432" i="32"/>
  <c r="C432" i="32"/>
  <c r="E431" i="32"/>
  <c r="D431" i="32"/>
  <c r="C431" i="32"/>
  <c r="E430" i="32"/>
  <c r="D430" i="32"/>
  <c r="C430" i="32"/>
  <c r="E429" i="32"/>
  <c r="D429" i="32"/>
  <c r="C429" i="32"/>
  <c r="E428" i="32"/>
  <c r="D428" i="32"/>
  <c r="C428" i="32"/>
  <c r="E427" i="32"/>
  <c r="D427" i="32"/>
  <c r="C427" i="32"/>
  <c r="E426" i="32"/>
  <c r="D426" i="32"/>
  <c r="C426" i="32"/>
  <c r="E425" i="32"/>
  <c r="D425" i="32"/>
  <c r="C425" i="32"/>
  <c r="E424" i="32"/>
  <c r="D424" i="32"/>
  <c r="C424" i="32"/>
  <c r="E423" i="32"/>
  <c r="D423" i="32"/>
  <c r="C423" i="32"/>
  <c r="E422" i="32"/>
  <c r="D422" i="32"/>
  <c r="C422" i="32"/>
  <c r="E421" i="32"/>
  <c r="D421" i="32"/>
  <c r="C421" i="32"/>
  <c r="E420" i="32"/>
  <c r="D420" i="32"/>
  <c r="C420" i="32"/>
  <c r="E419" i="32"/>
  <c r="D419" i="32"/>
  <c r="C419" i="32"/>
  <c r="E418" i="32"/>
  <c r="D418" i="32"/>
  <c r="C418" i="32"/>
  <c r="E417" i="32"/>
  <c r="D417" i="32"/>
  <c r="C417" i="32"/>
  <c r="E416" i="32"/>
  <c r="D416" i="32"/>
  <c r="C416" i="32"/>
  <c r="E415" i="32"/>
  <c r="D415" i="32"/>
  <c r="C415" i="32"/>
  <c r="E414" i="32"/>
  <c r="D414" i="32"/>
  <c r="C414" i="32"/>
  <c r="E413" i="32"/>
  <c r="D413" i="32"/>
  <c r="C413" i="32"/>
  <c r="E412" i="32"/>
  <c r="D412" i="32"/>
  <c r="C412" i="32"/>
  <c r="E411" i="32"/>
  <c r="D411" i="32"/>
  <c r="C411" i="32"/>
  <c r="E410" i="32"/>
  <c r="D410" i="32"/>
  <c r="C410" i="32"/>
  <c r="E409" i="32"/>
  <c r="D409" i="32"/>
  <c r="C409" i="32"/>
  <c r="E408" i="32"/>
  <c r="D408" i="32"/>
  <c r="C408" i="32"/>
  <c r="E407" i="32"/>
  <c r="D407" i="32"/>
  <c r="C407" i="32"/>
  <c r="E406" i="32"/>
  <c r="D406" i="32"/>
  <c r="C406" i="32"/>
  <c r="E405" i="32"/>
  <c r="D405" i="32"/>
  <c r="C405" i="32"/>
  <c r="E404" i="32"/>
  <c r="D404" i="32"/>
  <c r="C404" i="32"/>
  <c r="E403" i="32"/>
  <c r="D403" i="32"/>
  <c r="C403" i="32"/>
  <c r="E402" i="32"/>
  <c r="D402" i="32"/>
  <c r="C402" i="32"/>
  <c r="E401" i="32"/>
  <c r="D401" i="32"/>
  <c r="C401" i="32"/>
  <c r="E400" i="32"/>
  <c r="D400" i="32"/>
  <c r="C400" i="32"/>
  <c r="E399" i="32"/>
  <c r="D399" i="32"/>
  <c r="C399" i="32"/>
  <c r="E398" i="32"/>
  <c r="D398" i="32"/>
  <c r="C398" i="32"/>
  <c r="E397" i="32"/>
  <c r="D397" i="32"/>
  <c r="C397" i="32"/>
  <c r="E396" i="32"/>
  <c r="D396" i="32"/>
  <c r="C396" i="32"/>
  <c r="E395" i="32"/>
  <c r="D395" i="32"/>
  <c r="C395" i="32"/>
  <c r="E394" i="32"/>
  <c r="D394" i="32"/>
  <c r="C394" i="32"/>
  <c r="E393" i="32"/>
  <c r="D393" i="32"/>
  <c r="C393" i="32"/>
  <c r="E392" i="32"/>
  <c r="D392" i="32"/>
  <c r="C392" i="32"/>
  <c r="E391" i="32"/>
  <c r="D391" i="32"/>
  <c r="C391" i="32"/>
  <c r="E390" i="32"/>
  <c r="D390" i="32"/>
  <c r="C390" i="32"/>
  <c r="E389" i="32"/>
  <c r="D389" i="32"/>
  <c r="C389" i="32"/>
  <c r="E388" i="32"/>
  <c r="D388" i="32"/>
  <c r="C388" i="32"/>
  <c r="E387" i="32"/>
  <c r="D387" i="32"/>
  <c r="C387" i="32"/>
  <c r="E386" i="32"/>
  <c r="D386" i="32"/>
  <c r="C386" i="32"/>
  <c r="E385" i="32"/>
  <c r="D385" i="32"/>
  <c r="C385" i="32"/>
  <c r="E384" i="32"/>
  <c r="D384" i="32"/>
  <c r="C384" i="32"/>
  <c r="E383" i="32"/>
  <c r="D383" i="32"/>
  <c r="C383" i="32"/>
  <c r="E382" i="32"/>
  <c r="D382" i="32"/>
  <c r="C382" i="32"/>
  <c r="E381" i="32"/>
  <c r="D381" i="32"/>
  <c r="C381" i="32"/>
  <c r="E380" i="32"/>
  <c r="D380" i="32"/>
  <c r="C380" i="32"/>
  <c r="E379" i="32"/>
  <c r="D379" i="32"/>
  <c r="C379" i="32"/>
  <c r="E378" i="32"/>
  <c r="D378" i="32"/>
  <c r="C378" i="32"/>
  <c r="E377" i="32"/>
  <c r="D377" i="32"/>
  <c r="C377" i="32"/>
  <c r="E376" i="32"/>
  <c r="D376" i="32"/>
  <c r="C376" i="32"/>
  <c r="E375" i="32"/>
  <c r="D375" i="32"/>
  <c r="C375" i="32"/>
  <c r="E374" i="32"/>
  <c r="D374" i="32"/>
  <c r="C374" i="32"/>
  <c r="E373" i="32"/>
  <c r="D373" i="32"/>
  <c r="C373" i="32"/>
  <c r="E372" i="32"/>
  <c r="D372" i="32"/>
  <c r="C372" i="32"/>
  <c r="E371" i="32"/>
  <c r="D371" i="32"/>
  <c r="C371" i="32"/>
  <c r="E370" i="32"/>
  <c r="D370" i="32"/>
  <c r="C370" i="32"/>
  <c r="E369" i="32"/>
  <c r="D369" i="32"/>
  <c r="C369" i="32"/>
  <c r="E368" i="32"/>
  <c r="D368" i="32"/>
  <c r="C368" i="32"/>
  <c r="E367" i="32"/>
  <c r="D367" i="32"/>
  <c r="C367" i="32"/>
  <c r="E366" i="32"/>
  <c r="D366" i="32"/>
  <c r="C366" i="32"/>
  <c r="E365" i="32"/>
  <c r="D365" i="32"/>
  <c r="C365" i="32"/>
  <c r="E364" i="32"/>
  <c r="D364" i="32"/>
  <c r="C364" i="32"/>
  <c r="E363" i="32"/>
  <c r="D363" i="32"/>
  <c r="C363" i="32"/>
  <c r="E362" i="32"/>
  <c r="D362" i="32"/>
  <c r="C362" i="32"/>
  <c r="E361" i="32"/>
  <c r="D361" i="32"/>
  <c r="C361" i="32"/>
  <c r="E360" i="32"/>
  <c r="D360" i="32"/>
  <c r="C360" i="32"/>
  <c r="E359" i="32"/>
  <c r="D359" i="32"/>
  <c r="C359" i="32"/>
  <c r="E358" i="32"/>
  <c r="D358" i="32"/>
  <c r="C358" i="32"/>
  <c r="E357" i="32"/>
  <c r="D357" i="32"/>
  <c r="C357" i="32"/>
  <c r="E356" i="32"/>
  <c r="D356" i="32"/>
  <c r="C356" i="32"/>
  <c r="E355" i="32"/>
  <c r="D355" i="32"/>
  <c r="C355" i="32"/>
  <c r="E354" i="32"/>
  <c r="D354" i="32"/>
  <c r="C354" i="32"/>
  <c r="E353" i="32"/>
  <c r="D353" i="32"/>
  <c r="C353" i="32"/>
  <c r="E352" i="32"/>
  <c r="D352" i="32"/>
  <c r="C352" i="32"/>
  <c r="E351" i="32"/>
  <c r="D351" i="32"/>
  <c r="C351" i="32"/>
  <c r="E350" i="32"/>
  <c r="D350" i="32"/>
  <c r="C350" i="32"/>
  <c r="E349" i="32"/>
  <c r="D349" i="32"/>
  <c r="C349" i="32"/>
  <c r="E348" i="32"/>
  <c r="D348" i="32"/>
  <c r="C348" i="32"/>
  <c r="E347" i="32"/>
  <c r="D347" i="32"/>
  <c r="C347" i="32"/>
  <c r="E346" i="32"/>
  <c r="D346" i="32"/>
  <c r="C346" i="32"/>
  <c r="E345" i="32"/>
  <c r="D345" i="32"/>
  <c r="C345" i="32"/>
  <c r="E344" i="32"/>
  <c r="D344" i="32"/>
  <c r="C344" i="32"/>
  <c r="E343" i="32"/>
  <c r="D343" i="32"/>
  <c r="C343" i="32"/>
  <c r="E342" i="32"/>
  <c r="D342" i="32"/>
  <c r="C342" i="32"/>
  <c r="E341" i="32"/>
  <c r="D341" i="32"/>
  <c r="C341" i="32"/>
  <c r="E340" i="32"/>
  <c r="D340" i="32"/>
  <c r="C340" i="32"/>
  <c r="E339" i="32"/>
  <c r="D339" i="32"/>
  <c r="C339" i="32"/>
  <c r="E338" i="32"/>
  <c r="D338" i="32"/>
  <c r="C338" i="32"/>
  <c r="E337" i="32"/>
  <c r="D337" i="32"/>
  <c r="C337" i="32"/>
  <c r="E336" i="32"/>
  <c r="D336" i="32"/>
  <c r="C336" i="32"/>
  <c r="E335" i="32"/>
  <c r="D335" i="32"/>
  <c r="C335" i="32"/>
  <c r="E334" i="32"/>
  <c r="D334" i="32"/>
  <c r="C334" i="32"/>
  <c r="E333" i="32"/>
  <c r="D333" i="32"/>
  <c r="C333" i="32"/>
  <c r="E332" i="32"/>
  <c r="D332" i="32"/>
  <c r="C332" i="32"/>
  <c r="E331" i="32"/>
  <c r="D331" i="32"/>
  <c r="C331" i="32"/>
  <c r="E330" i="32"/>
  <c r="D330" i="32"/>
  <c r="C330" i="32"/>
  <c r="E329" i="32"/>
  <c r="D329" i="32"/>
  <c r="C329" i="32"/>
  <c r="E328" i="32"/>
  <c r="D328" i="32"/>
  <c r="C328" i="32"/>
  <c r="E327" i="32"/>
  <c r="D327" i="32"/>
  <c r="C327" i="32"/>
  <c r="E326" i="32"/>
  <c r="D326" i="32"/>
  <c r="C326" i="32"/>
  <c r="E325" i="32"/>
  <c r="D325" i="32"/>
  <c r="C325" i="32"/>
  <c r="E324" i="32"/>
  <c r="D324" i="32"/>
  <c r="C324" i="32"/>
  <c r="E323" i="32"/>
  <c r="D323" i="32"/>
  <c r="C323" i="32"/>
  <c r="E322" i="32"/>
  <c r="D322" i="32"/>
  <c r="C322" i="32"/>
  <c r="E321" i="32"/>
  <c r="D321" i="32"/>
  <c r="C321" i="32"/>
  <c r="E320" i="32"/>
  <c r="D320" i="32"/>
  <c r="C320" i="32"/>
  <c r="E319" i="32"/>
  <c r="D319" i="32"/>
  <c r="C319" i="32"/>
  <c r="E318" i="32"/>
  <c r="D318" i="32"/>
  <c r="C318" i="32"/>
  <c r="E317" i="32"/>
  <c r="D317" i="32"/>
  <c r="C317" i="32"/>
  <c r="E316" i="32"/>
  <c r="D316" i="32"/>
  <c r="C316" i="32"/>
  <c r="E315" i="32"/>
  <c r="D315" i="32"/>
  <c r="C315" i="32"/>
  <c r="E314" i="32"/>
  <c r="D314" i="32"/>
  <c r="C314" i="32"/>
  <c r="E313" i="32"/>
  <c r="D313" i="32"/>
  <c r="C313" i="32"/>
  <c r="E312" i="32"/>
  <c r="D312" i="32"/>
  <c r="C312" i="32"/>
  <c r="E311" i="32"/>
  <c r="D311" i="32"/>
  <c r="C311" i="32"/>
  <c r="E310" i="32"/>
  <c r="D310" i="32"/>
  <c r="C310" i="32"/>
  <c r="E309" i="32"/>
  <c r="D309" i="32"/>
  <c r="C309" i="32"/>
  <c r="E308" i="32"/>
  <c r="D308" i="32"/>
  <c r="C308" i="32"/>
  <c r="E307" i="32"/>
  <c r="D307" i="32"/>
  <c r="C307" i="32"/>
  <c r="E306" i="32"/>
  <c r="D306" i="32"/>
  <c r="C306" i="32"/>
  <c r="E305" i="32"/>
  <c r="D305" i="32"/>
  <c r="C305" i="32"/>
  <c r="E304" i="32"/>
  <c r="D304" i="32"/>
  <c r="C304" i="32"/>
  <c r="E303" i="32"/>
  <c r="D303" i="32"/>
  <c r="C303" i="32"/>
  <c r="E302" i="32"/>
  <c r="D302" i="32"/>
  <c r="C302" i="32"/>
  <c r="E301" i="32"/>
  <c r="D301" i="32"/>
  <c r="C301" i="32"/>
  <c r="E300" i="32"/>
  <c r="D300" i="32"/>
  <c r="C300" i="32"/>
  <c r="E299" i="32"/>
  <c r="D299" i="32"/>
  <c r="C299" i="32"/>
  <c r="E298" i="32"/>
  <c r="D298" i="32"/>
  <c r="C298" i="32"/>
  <c r="E297" i="32"/>
  <c r="D297" i="32"/>
  <c r="C297" i="32"/>
  <c r="E296" i="32"/>
  <c r="D296" i="32"/>
  <c r="C296" i="32"/>
  <c r="E295" i="32"/>
  <c r="D295" i="32"/>
  <c r="C295" i="32"/>
  <c r="E294" i="32"/>
  <c r="D294" i="32"/>
  <c r="C294" i="32"/>
  <c r="E293" i="32"/>
  <c r="D293" i="32"/>
  <c r="C293" i="32"/>
  <c r="E292" i="32"/>
  <c r="D292" i="32"/>
  <c r="C292" i="32"/>
  <c r="E291" i="32"/>
  <c r="D291" i="32"/>
  <c r="C291" i="32"/>
  <c r="E290" i="32"/>
  <c r="D290" i="32"/>
  <c r="C290" i="32"/>
  <c r="E289" i="32"/>
  <c r="D289" i="32"/>
  <c r="C289" i="32"/>
  <c r="E288" i="32"/>
  <c r="D288" i="32"/>
  <c r="C288" i="32"/>
  <c r="E287" i="32"/>
  <c r="D287" i="32"/>
  <c r="C287" i="32"/>
  <c r="E286" i="32"/>
  <c r="D286" i="32"/>
  <c r="C286" i="32"/>
  <c r="E285" i="32"/>
  <c r="D285" i="32"/>
  <c r="C285" i="32"/>
  <c r="E284" i="32"/>
  <c r="D284" i="32"/>
  <c r="C284" i="32"/>
  <c r="E283" i="32"/>
  <c r="D283" i="32"/>
  <c r="C283" i="32"/>
  <c r="E282" i="32"/>
  <c r="D282" i="32"/>
  <c r="C282" i="32"/>
  <c r="E281" i="32"/>
  <c r="D281" i="32"/>
  <c r="C281" i="32"/>
  <c r="E280" i="32"/>
  <c r="D280" i="32"/>
  <c r="C280" i="32"/>
  <c r="E279" i="32"/>
  <c r="D279" i="32"/>
  <c r="C279" i="32"/>
  <c r="E278" i="32"/>
  <c r="D278" i="32"/>
  <c r="C278" i="32"/>
  <c r="E277" i="32"/>
  <c r="D277" i="32"/>
  <c r="C277" i="32"/>
  <c r="E276" i="32"/>
  <c r="D276" i="32"/>
  <c r="C276" i="32"/>
  <c r="E275" i="32"/>
  <c r="D275" i="32"/>
  <c r="C275" i="32"/>
  <c r="E274" i="32"/>
  <c r="D274" i="32"/>
  <c r="C274" i="32"/>
  <c r="E273" i="32"/>
  <c r="D273" i="32"/>
  <c r="C273" i="32"/>
  <c r="E272" i="32"/>
  <c r="D272" i="32"/>
  <c r="C272" i="32"/>
  <c r="E271" i="32"/>
  <c r="D271" i="32"/>
  <c r="C271" i="32"/>
  <c r="E270" i="32"/>
  <c r="D270" i="32"/>
  <c r="C270" i="32"/>
  <c r="E269" i="32"/>
  <c r="D269" i="32"/>
  <c r="C269" i="32"/>
  <c r="E268" i="32"/>
  <c r="D268" i="32"/>
  <c r="C268" i="32"/>
  <c r="E267" i="32"/>
  <c r="D267" i="32"/>
  <c r="C267" i="32"/>
  <c r="E266" i="32"/>
  <c r="D266" i="32"/>
  <c r="C266" i="32"/>
  <c r="E265" i="32"/>
  <c r="D265" i="32"/>
  <c r="C265" i="32"/>
  <c r="E264" i="32"/>
  <c r="D264" i="32"/>
  <c r="C264" i="32"/>
  <c r="E263" i="32"/>
  <c r="D263" i="32"/>
  <c r="C263" i="32"/>
  <c r="E262" i="32"/>
  <c r="D262" i="32"/>
  <c r="C262" i="32"/>
  <c r="E261" i="32"/>
  <c r="D261" i="32"/>
  <c r="C261" i="32"/>
  <c r="E260" i="32"/>
  <c r="D260" i="32"/>
  <c r="C260" i="32"/>
  <c r="E259" i="32"/>
  <c r="D259" i="32"/>
  <c r="C259" i="32"/>
  <c r="E258" i="32"/>
  <c r="D258" i="32"/>
  <c r="C258" i="32"/>
  <c r="E257" i="32"/>
  <c r="D257" i="32"/>
  <c r="C257" i="32"/>
  <c r="E256" i="32"/>
  <c r="D256" i="32"/>
  <c r="C256" i="32"/>
  <c r="E255" i="32"/>
  <c r="D255" i="32"/>
  <c r="C255" i="32"/>
  <c r="E254" i="32"/>
  <c r="D254" i="32"/>
  <c r="C254" i="32"/>
  <c r="E253" i="32"/>
  <c r="D253" i="32"/>
  <c r="C253" i="32"/>
  <c r="E252" i="32"/>
  <c r="D252" i="32"/>
  <c r="C252" i="32"/>
  <c r="E251" i="32"/>
  <c r="D251" i="32"/>
  <c r="C251" i="32"/>
  <c r="E250" i="32"/>
  <c r="D250" i="32"/>
  <c r="C250" i="32"/>
  <c r="E249" i="32"/>
  <c r="D249" i="32"/>
  <c r="C249" i="32"/>
  <c r="E248" i="32"/>
  <c r="D248" i="32"/>
  <c r="C248" i="32"/>
  <c r="E247" i="32"/>
  <c r="D247" i="32"/>
  <c r="C247" i="32"/>
  <c r="E246" i="32"/>
  <c r="D246" i="32"/>
  <c r="C246" i="32"/>
  <c r="E245" i="32"/>
  <c r="D245" i="32"/>
  <c r="C245" i="32"/>
  <c r="E244" i="32"/>
  <c r="D244" i="32"/>
  <c r="C244" i="32"/>
  <c r="E243" i="32"/>
  <c r="D243" i="32"/>
  <c r="C243" i="32"/>
  <c r="E242" i="32"/>
  <c r="D242" i="32"/>
  <c r="C242" i="32"/>
  <c r="E241" i="32"/>
  <c r="D241" i="32"/>
  <c r="C241" i="32"/>
  <c r="E240" i="32"/>
  <c r="D240" i="32"/>
  <c r="C240" i="32"/>
  <c r="E239" i="32"/>
  <c r="D239" i="32"/>
  <c r="C239" i="32"/>
  <c r="E238" i="32"/>
  <c r="D238" i="32"/>
  <c r="C238" i="32"/>
  <c r="E237" i="32"/>
  <c r="D237" i="32"/>
  <c r="C237" i="32"/>
  <c r="E236" i="32"/>
  <c r="D236" i="32"/>
  <c r="C236" i="32"/>
  <c r="E235" i="32"/>
  <c r="D235" i="32"/>
  <c r="C235" i="32"/>
  <c r="E234" i="32"/>
  <c r="D234" i="32"/>
  <c r="C234" i="32"/>
  <c r="E233" i="32"/>
  <c r="D233" i="32"/>
  <c r="C233" i="32"/>
  <c r="E232" i="32"/>
  <c r="D232" i="32"/>
  <c r="C232" i="32"/>
  <c r="E231" i="32"/>
  <c r="D231" i="32"/>
  <c r="C231" i="32"/>
  <c r="E230" i="32"/>
  <c r="D230" i="32"/>
  <c r="C230" i="32"/>
  <c r="E229" i="32"/>
  <c r="D229" i="32"/>
  <c r="C229" i="32"/>
  <c r="E228" i="32"/>
  <c r="D228" i="32"/>
  <c r="C228" i="32"/>
  <c r="E227" i="32"/>
  <c r="D227" i="32"/>
  <c r="C227" i="32"/>
  <c r="E226" i="32"/>
  <c r="D226" i="32"/>
  <c r="C226" i="32"/>
  <c r="E225" i="32"/>
  <c r="D225" i="32"/>
  <c r="C225" i="32"/>
  <c r="E224" i="32"/>
  <c r="D224" i="32"/>
  <c r="C224" i="32"/>
  <c r="E223" i="32"/>
  <c r="D223" i="32"/>
  <c r="C223" i="32"/>
  <c r="E222" i="32"/>
  <c r="D222" i="32"/>
  <c r="C222" i="32"/>
  <c r="E221" i="32"/>
  <c r="D221" i="32"/>
  <c r="C221" i="32"/>
  <c r="E220" i="32"/>
  <c r="D220" i="32"/>
  <c r="C220" i="32"/>
  <c r="E219" i="32"/>
  <c r="D219" i="32"/>
  <c r="C219" i="32"/>
  <c r="E218" i="32"/>
  <c r="D218" i="32"/>
  <c r="C218" i="32"/>
  <c r="E217" i="32"/>
  <c r="D217" i="32"/>
  <c r="C217" i="32"/>
  <c r="E216" i="32"/>
  <c r="D216" i="32"/>
  <c r="C216" i="32"/>
  <c r="E215" i="32"/>
  <c r="D215" i="32"/>
  <c r="C215" i="32"/>
  <c r="E214" i="32"/>
  <c r="D214" i="32"/>
  <c r="C214" i="32"/>
  <c r="E213" i="32"/>
  <c r="D213" i="32"/>
  <c r="C213" i="32"/>
  <c r="E212" i="32"/>
  <c r="D212" i="32"/>
  <c r="C212" i="32"/>
  <c r="E211" i="32"/>
  <c r="D211" i="32"/>
  <c r="C211" i="32"/>
  <c r="E210" i="32"/>
  <c r="D210" i="32"/>
  <c r="C210" i="32"/>
  <c r="E209" i="32"/>
  <c r="D209" i="32"/>
  <c r="C209" i="32"/>
  <c r="E208" i="32"/>
  <c r="D208" i="32"/>
  <c r="C208" i="32"/>
  <c r="E207" i="32"/>
  <c r="D207" i="32"/>
  <c r="C207" i="32"/>
  <c r="E206" i="32"/>
  <c r="D206" i="32"/>
  <c r="C206" i="32"/>
  <c r="E205" i="32"/>
  <c r="D205" i="32"/>
  <c r="C205" i="32"/>
  <c r="E204" i="32"/>
  <c r="D204" i="32"/>
  <c r="C204" i="32"/>
  <c r="E203" i="32"/>
  <c r="D203" i="32"/>
  <c r="C203" i="32"/>
  <c r="E202" i="32"/>
  <c r="D202" i="32"/>
  <c r="C202" i="32"/>
  <c r="E201" i="32"/>
  <c r="D201" i="32"/>
  <c r="C201" i="32"/>
  <c r="E200" i="32"/>
  <c r="D200" i="32"/>
  <c r="C200" i="32"/>
  <c r="E199" i="32"/>
  <c r="D199" i="32"/>
  <c r="C199" i="32"/>
  <c r="E198" i="32"/>
  <c r="D198" i="32"/>
  <c r="C198" i="32"/>
  <c r="E197" i="32"/>
  <c r="D197" i="32"/>
  <c r="C197" i="32"/>
  <c r="E196" i="32"/>
  <c r="D196" i="32"/>
  <c r="C196" i="32"/>
  <c r="E195" i="32"/>
  <c r="D195" i="32"/>
  <c r="C195" i="32"/>
  <c r="E194" i="32"/>
  <c r="D194" i="32"/>
  <c r="C194" i="32"/>
  <c r="E193" i="32"/>
  <c r="D193" i="32"/>
  <c r="C193" i="32"/>
  <c r="E192" i="32"/>
  <c r="D192" i="32"/>
  <c r="C192" i="32"/>
  <c r="E191" i="32"/>
  <c r="D191" i="32"/>
  <c r="C191" i="32"/>
  <c r="E190" i="32"/>
  <c r="D190" i="32"/>
  <c r="C190" i="32"/>
  <c r="E189" i="32"/>
  <c r="D189" i="32"/>
  <c r="C189" i="32"/>
  <c r="E188" i="32"/>
  <c r="D188" i="32"/>
  <c r="C188" i="32"/>
  <c r="E187" i="32"/>
  <c r="D187" i="32"/>
  <c r="C187" i="32"/>
  <c r="E186" i="32"/>
  <c r="D186" i="32"/>
  <c r="C186" i="32"/>
  <c r="E185" i="32"/>
  <c r="D185" i="32"/>
  <c r="C185" i="32"/>
  <c r="E184" i="32"/>
  <c r="D184" i="32"/>
  <c r="C184" i="32"/>
  <c r="E183" i="32"/>
  <c r="D183" i="32"/>
  <c r="C183" i="32"/>
  <c r="E182" i="32"/>
  <c r="D182" i="32"/>
  <c r="C182" i="32"/>
  <c r="E181" i="32"/>
  <c r="D181" i="32"/>
  <c r="C181" i="32"/>
  <c r="E180" i="32"/>
  <c r="D180" i="32"/>
  <c r="C180" i="32"/>
  <c r="E179" i="32"/>
  <c r="D179" i="32"/>
  <c r="C179" i="32"/>
  <c r="E178" i="32"/>
  <c r="D178" i="32"/>
  <c r="C178" i="32"/>
  <c r="E177" i="32"/>
  <c r="D177" i="32"/>
  <c r="C177" i="32"/>
  <c r="E176" i="32"/>
  <c r="D176" i="32"/>
  <c r="C176" i="32"/>
  <c r="E175" i="32"/>
  <c r="D175" i="32"/>
  <c r="C175" i="32"/>
  <c r="E174" i="32"/>
  <c r="D174" i="32"/>
  <c r="C174" i="32"/>
  <c r="E173" i="32"/>
  <c r="D173" i="32"/>
  <c r="C173" i="32"/>
  <c r="E172" i="32"/>
  <c r="D172" i="32"/>
  <c r="C172" i="32"/>
  <c r="E171" i="32"/>
  <c r="D171" i="32"/>
  <c r="C171" i="32"/>
  <c r="E170" i="32"/>
  <c r="D170" i="32"/>
  <c r="C170" i="32"/>
  <c r="E169" i="32"/>
  <c r="D169" i="32"/>
  <c r="C169" i="32"/>
  <c r="E168" i="32"/>
  <c r="D168" i="32"/>
  <c r="C168" i="32"/>
  <c r="E167" i="32"/>
  <c r="D167" i="32"/>
  <c r="C167" i="32"/>
  <c r="E166" i="32"/>
  <c r="D166" i="32"/>
  <c r="C166" i="32"/>
  <c r="E165" i="32"/>
  <c r="D165" i="32"/>
  <c r="C165" i="32"/>
  <c r="E164" i="32"/>
  <c r="D164" i="32"/>
  <c r="C164" i="32"/>
  <c r="E163" i="32"/>
  <c r="D163" i="32"/>
  <c r="C163" i="32"/>
  <c r="E162" i="32"/>
  <c r="D162" i="32"/>
  <c r="C162" i="32"/>
  <c r="E161" i="32"/>
  <c r="D161" i="32"/>
  <c r="C161" i="32"/>
  <c r="E160" i="32"/>
  <c r="D160" i="32"/>
  <c r="C160" i="32"/>
  <c r="E159" i="32"/>
  <c r="D159" i="32"/>
  <c r="C159" i="32"/>
  <c r="E158" i="32"/>
  <c r="D158" i="32"/>
  <c r="C158" i="32"/>
  <c r="E157" i="32"/>
  <c r="D157" i="32"/>
  <c r="C157" i="32"/>
  <c r="E156" i="32"/>
  <c r="D156" i="32"/>
  <c r="C156" i="32"/>
  <c r="E155" i="32"/>
  <c r="D155" i="32"/>
  <c r="C155" i="32"/>
  <c r="E154" i="32"/>
  <c r="D154" i="32"/>
  <c r="C154" i="32"/>
  <c r="E153" i="32"/>
  <c r="D153" i="32"/>
  <c r="C153" i="32"/>
  <c r="E152" i="32"/>
  <c r="D152" i="32"/>
  <c r="C152" i="32"/>
  <c r="E151" i="32"/>
  <c r="D151" i="32"/>
  <c r="C151" i="32"/>
  <c r="E150" i="32"/>
  <c r="D150" i="32"/>
  <c r="C150" i="32"/>
  <c r="E149" i="32"/>
  <c r="D149" i="32"/>
  <c r="C149" i="32"/>
  <c r="E148" i="32"/>
  <c r="D148" i="32"/>
  <c r="C148" i="32"/>
  <c r="E147" i="32"/>
  <c r="D147" i="32"/>
  <c r="C147" i="32"/>
  <c r="E146" i="32"/>
  <c r="D146" i="32"/>
  <c r="C146" i="32"/>
  <c r="E145" i="32"/>
  <c r="D145" i="32"/>
  <c r="C145" i="32"/>
  <c r="E144" i="32"/>
  <c r="D144" i="32"/>
  <c r="C144" i="32"/>
  <c r="E143" i="32"/>
  <c r="D143" i="32"/>
  <c r="C143" i="32"/>
  <c r="E142" i="32"/>
  <c r="D142" i="32"/>
  <c r="C142" i="32"/>
  <c r="E141" i="32"/>
  <c r="D141" i="32"/>
  <c r="C141" i="32"/>
  <c r="E140" i="32"/>
  <c r="D140" i="32"/>
  <c r="C140" i="32"/>
  <c r="E139" i="32"/>
  <c r="D139" i="32"/>
  <c r="C139" i="32"/>
  <c r="E138" i="32"/>
  <c r="D138" i="32"/>
  <c r="C138" i="32"/>
  <c r="E137" i="32"/>
  <c r="D137" i="32"/>
  <c r="C137" i="32"/>
  <c r="E136" i="32"/>
  <c r="D136" i="32"/>
  <c r="C136" i="32"/>
  <c r="E135" i="32"/>
  <c r="D135" i="32"/>
  <c r="C135" i="32"/>
  <c r="E134" i="32"/>
  <c r="D134" i="32"/>
  <c r="C134" i="32"/>
  <c r="E133" i="32"/>
  <c r="D133" i="32"/>
  <c r="C133" i="32"/>
  <c r="E132" i="32"/>
  <c r="D132" i="32"/>
  <c r="C132" i="32"/>
  <c r="E131" i="32"/>
  <c r="D131" i="32"/>
  <c r="C131" i="32"/>
  <c r="E130" i="32"/>
  <c r="D130" i="32"/>
  <c r="C130" i="32"/>
  <c r="E129" i="32"/>
  <c r="D129" i="32"/>
  <c r="C129" i="32"/>
  <c r="E128" i="32"/>
  <c r="D128" i="32"/>
  <c r="C128" i="32"/>
  <c r="E127" i="32"/>
  <c r="D127" i="32"/>
  <c r="C127" i="32"/>
  <c r="E126" i="32"/>
  <c r="D126" i="32"/>
  <c r="C126" i="32"/>
  <c r="E125" i="32"/>
  <c r="D125" i="32"/>
  <c r="C125" i="32"/>
  <c r="E124" i="32"/>
  <c r="D124" i="32"/>
  <c r="C124" i="32"/>
  <c r="E123" i="32"/>
  <c r="D123" i="32"/>
  <c r="C123" i="32"/>
  <c r="E122" i="32"/>
  <c r="D122" i="32"/>
  <c r="C122" i="32"/>
  <c r="E121" i="32"/>
  <c r="D121" i="32"/>
  <c r="C121" i="32"/>
  <c r="E120" i="32"/>
  <c r="D120" i="32"/>
  <c r="C120" i="32"/>
  <c r="E119" i="32"/>
  <c r="D119" i="32"/>
  <c r="C119" i="32"/>
  <c r="E118" i="32"/>
  <c r="D118" i="32"/>
  <c r="C118" i="32"/>
  <c r="E117" i="32"/>
  <c r="D117" i="32"/>
  <c r="C117" i="32"/>
  <c r="E116" i="32"/>
  <c r="D116" i="32"/>
  <c r="C116" i="32"/>
  <c r="E115" i="32"/>
  <c r="D115" i="32"/>
  <c r="C115" i="32"/>
  <c r="E114" i="32"/>
  <c r="D114" i="32"/>
  <c r="C114" i="32"/>
  <c r="E113" i="32"/>
  <c r="D113" i="32"/>
  <c r="C113" i="32"/>
  <c r="E112" i="32"/>
  <c r="D112" i="32"/>
  <c r="C112" i="32"/>
  <c r="E111" i="32"/>
  <c r="D111" i="32"/>
  <c r="C111" i="32"/>
  <c r="E110" i="32"/>
  <c r="D110" i="32"/>
  <c r="C110" i="32"/>
  <c r="E109" i="32"/>
  <c r="D109" i="32"/>
  <c r="C109" i="32"/>
  <c r="E108" i="32"/>
  <c r="D108" i="32"/>
  <c r="C108" i="32"/>
  <c r="E107" i="32"/>
  <c r="D107" i="32"/>
  <c r="C107" i="32"/>
  <c r="E106" i="32"/>
  <c r="D106" i="32"/>
  <c r="C106" i="32"/>
  <c r="E105" i="32"/>
  <c r="D105" i="32"/>
  <c r="C105" i="32"/>
  <c r="E104" i="32"/>
  <c r="D104" i="32"/>
  <c r="C104" i="32"/>
  <c r="E103" i="32"/>
  <c r="D103" i="32"/>
  <c r="C103" i="32"/>
  <c r="E102" i="32"/>
  <c r="D102" i="32"/>
  <c r="C102" i="32"/>
  <c r="E101" i="32"/>
  <c r="D101" i="32"/>
  <c r="C101" i="32"/>
  <c r="E100" i="32"/>
  <c r="D100" i="32"/>
  <c r="C100" i="32"/>
  <c r="E99" i="32"/>
  <c r="D99" i="32"/>
  <c r="C99" i="32"/>
  <c r="E98" i="32"/>
  <c r="D98" i="32"/>
  <c r="C98" i="32"/>
  <c r="E97" i="32"/>
  <c r="D97" i="32"/>
  <c r="C97" i="32"/>
  <c r="E96" i="32"/>
  <c r="D96" i="32"/>
  <c r="C96" i="32"/>
  <c r="E95" i="32"/>
  <c r="D95" i="32"/>
  <c r="C95" i="32"/>
  <c r="E94" i="32"/>
  <c r="D94" i="32"/>
  <c r="C94" i="32"/>
  <c r="E93" i="32"/>
  <c r="D93" i="32"/>
  <c r="C93" i="32"/>
  <c r="E92" i="32"/>
  <c r="D92" i="32"/>
  <c r="C92" i="32"/>
  <c r="E91" i="32"/>
  <c r="D91" i="32"/>
  <c r="C91" i="32"/>
  <c r="E90" i="32"/>
  <c r="D90" i="32"/>
  <c r="C90" i="32"/>
  <c r="E89" i="32"/>
  <c r="D89" i="32"/>
  <c r="C89" i="32"/>
  <c r="E88" i="32"/>
  <c r="D88" i="32"/>
  <c r="C88" i="32"/>
  <c r="E87" i="32"/>
  <c r="D87" i="32"/>
  <c r="C87" i="32"/>
  <c r="E86" i="32"/>
  <c r="D86" i="32"/>
  <c r="C86" i="32"/>
  <c r="E85" i="32"/>
  <c r="D85" i="32"/>
  <c r="C85" i="32"/>
  <c r="E84" i="32"/>
  <c r="D84" i="32"/>
  <c r="C84" i="32"/>
  <c r="E83" i="32"/>
  <c r="D83" i="32"/>
  <c r="C83" i="32"/>
  <c r="E82" i="32"/>
  <c r="D82" i="32"/>
  <c r="C82" i="32"/>
  <c r="E81" i="32"/>
  <c r="D81" i="32"/>
  <c r="C81" i="32"/>
  <c r="E80" i="32"/>
  <c r="D80" i="32"/>
  <c r="C80" i="32"/>
  <c r="E79" i="32"/>
  <c r="D79" i="32"/>
  <c r="C79" i="32"/>
  <c r="E78" i="32"/>
  <c r="D78" i="32"/>
  <c r="C78" i="32"/>
  <c r="E77" i="32"/>
  <c r="D77" i="32"/>
  <c r="C77" i="32"/>
  <c r="E76" i="32"/>
  <c r="D76" i="32"/>
  <c r="C76" i="32"/>
  <c r="E75" i="32"/>
  <c r="D75" i="32"/>
  <c r="C75" i="32"/>
  <c r="E74" i="32"/>
  <c r="D74" i="32"/>
  <c r="C74" i="32"/>
  <c r="E73" i="32"/>
  <c r="D73" i="32"/>
  <c r="C73" i="32"/>
  <c r="E72" i="32"/>
  <c r="D72" i="32"/>
  <c r="C72" i="32"/>
  <c r="E71" i="32"/>
  <c r="D71" i="32"/>
  <c r="C71" i="32"/>
  <c r="E70" i="32"/>
  <c r="D70" i="32"/>
  <c r="C70" i="32"/>
  <c r="E69" i="32"/>
  <c r="D69" i="32"/>
  <c r="C69" i="32"/>
  <c r="E68" i="32"/>
  <c r="D68" i="32"/>
  <c r="C68" i="32"/>
  <c r="E67" i="32"/>
  <c r="D67" i="32"/>
  <c r="C67" i="32"/>
  <c r="E66" i="32"/>
  <c r="D66" i="32"/>
  <c r="C66" i="32"/>
  <c r="E65" i="32"/>
  <c r="D65" i="32"/>
  <c r="C65" i="32"/>
  <c r="E64" i="32"/>
  <c r="D64" i="32"/>
  <c r="C64" i="32"/>
  <c r="E63" i="32"/>
  <c r="D63" i="32"/>
  <c r="C63" i="32"/>
  <c r="E62" i="32"/>
  <c r="D62" i="32"/>
  <c r="C62" i="32"/>
  <c r="E61" i="32"/>
  <c r="D61" i="32"/>
  <c r="C61" i="32"/>
  <c r="E60" i="32"/>
  <c r="D60" i="32"/>
  <c r="C60" i="32"/>
  <c r="E59" i="32"/>
  <c r="D59" i="32"/>
  <c r="C59" i="32"/>
  <c r="E58" i="32"/>
  <c r="D58" i="32"/>
  <c r="C58" i="32"/>
  <c r="E57" i="32"/>
  <c r="D57" i="32"/>
  <c r="C57" i="32"/>
  <c r="E56" i="32"/>
  <c r="D56" i="32"/>
  <c r="C56" i="32"/>
  <c r="E55" i="32"/>
  <c r="D55" i="32"/>
  <c r="C55" i="32"/>
  <c r="E54" i="32"/>
  <c r="D54" i="32"/>
  <c r="C54" i="32"/>
  <c r="E53" i="32"/>
  <c r="D53" i="32"/>
  <c r="C53" i="32"/>
  <c r="E52" i="32"/>
  <c r="D52" i="32"/>
  <c r="C52" i="32"/>
  <c r="E51" i="32"/>
  <c r="D51" i="32"/>
  <c r="C51" i="32"/>
  <c r="E50" i="32"/>
  <c r="D50" i="32"/>
  <c r="C50" i="32"/>
  <c r="E49" i="32"/>
  <c r="D49" i="32"/>
  <c r="C49" i="32"/>
  <c r="E48" i="32"/>
  <c r="D48" i="32"/>
  <c r="C48" i="32"/>
  <c r="E47" i="32"/>
  <c r="D47" i="32"/>
  <c r="C47" i="32"/>
  <c r="E46" i="32"/>
  <c r="D46" i="32"/>
  <c r="C46" i="32"/>
  <c r="E45" i="32"/>
  <c r="D45" i="32"/>
  <c r="C45" i="32"/>
  <c r="E44" i="32"/>
  <c r="D44" i="32"/>
  <c r="C44" i="32"/>
  <c r="E43" i="32"/>
  <c r="D43" i="32"/>
  <c r="C43" i="32"/>
  <c r="E42" i="32"/>
  <c r="D42" i="32"/>
  <c r="C42" i="32"/>
  <c r="E41" i="32"/>
  <c r="D41" i="32"/>
  <c r="C41" i="32"/>
  <c r="E40" i="32"/>
  <c r="D40" i="32"/>
  <c r="C40" i="32"/>
  <c r="E39" i="32"/>
  <c r="D39" i="32"/>
  <c r="C39" i="32"/>
  <c r="E38" i="32"/>
  <c r="D38" i="32"/>
  <c r="C38" i="32"/>
  <c r="E37" i="32"/>
  <c r="D37" i="32"/>
  <c r="C37" i="32"/>
  <c r="E36" i="32"/>
  <c r="D36" i="32"/>
  <c r="C36" i="32"/>
  <c r="E35" i="32"/>
  <c r="D35" i="32"/>
  <c r="C35" i="32"/>
  <c r="E34" i="32"/>
  <c r="D34" i="32"/>
  <c r="C34" i="32"/>
  <c r="E33" i="32"/>
  <c r="D33" i="32"/>
  <c r="C33" i="32"/>
  <c r="E32" i="32"/>
  <c r="D32" i="32"/>
  <c r="C32" i="32"/>
  <c r="E31" i="32"/>
  <c r="D31" i="32"/>
  <c r="C31" i="32"/>
  <c r="E30" i="32"/>
  <c r="D30" i="32"/>
  <c r="C30" i="32"/>
  <c r="E29" i="32"/>
  <c r="D29" i="32"/>
  <c r="C29" i="32"/>
  <c r="E28" i="32"/>
  <c r="D28" i="32"/>
  <c r="C28" i="32"/>
  <c r="E27" i="32"/>
  <c r="D27" i="32"/>
  <c r="C27" i="32"/>
  <c r="E26" i="32"/>
  <c r="D26" i="32"/>
  <c r="C26" i="32"/>
  <c r="E25" i="32"/>
  <c r="D25" i="32"/>
  <c r="C25" i="32"/>
  <c r="E24" i="32"/>
  <c r="D24" i="32"/>
  <c r="C24" i="32"/>
  <c r="E23" i="32"/>
  <c r="D23" i="32"/>
  <c r="C23" i="32"/>
  <c r="E22" i="32"/>
  <c r="D22" i="32"/>
  <c r="C22" i="32"/>
  <c r="E21" i="32"/>
  <c r="D21" i="32"/>
  <c r="C21" i="32"/>
  <c r="E20" i="32"/>
  <c r="D20" i="32"/>
  <c r="C20" i="32"/>
  <c r="E19" i="32"/>
  <c r="D19" i="32"/>
  <c r="C19" i="32"/>
  <c r="E18" i="32"/>
  <c r="D18" i="32"/>
  <c r="C18" i="32"/>
  <c r="E17" i="32"/>
  <c r="D17" i="32"/>
  <c r="C17" i="32"/>
  <c r="E16" i="32"/>
  <c r="D16" i="32"/>
  <c r="C16" i="32"/>
  <c r="E15" i="32"/>
  <c r="D15" i="32"/>
  <c r="C15" i="32"/>
  <c r="E14" i="32"/>
  <c r="D14" i="32"/>
  <c r="C14" i="32"/>
  <c r="E13" i="32"/>
  <c r="D13" i="32"/>
  <c r="C13" i="32"/>
  <c r="E12" i="32"/>
  <c r="D12" i="32"/>
  <c r="C12" i="32"/>
  <c r="E11" i="32"/>
  <c r="D11" i="32"/>
  <c r="C11" i="32"/>
  <c r="E10" i="32"/>
  <c r="D10" i="32"/>
  <c r="C10" i="32"/>
  <c r="E9" i="32"/>
  <c r="D9" i="32"/>
  <c r="C9" i="32"/>
  <c r="E8" i="32"/>
  <c r="D8" i="32"/>
  <c r="C8" i="32"/>
  <c r="E7" i="32"/>
  <c r="D7" i="32"/>
  <c r="C7" i="32"/>
  <c r="E6" i="32"/>
  <c r="D6" i="32"/>
  <c r="C6" i="32"/>
  <c r="E5" i="32"/>
  <c r="D5" i="32"/>
  <c r="C5" i="32"/>
  <c r="E4" i="32"/>
  <c r="D4" i="32"/>
  <c r="C4" i="32"/>
  <c r="E3" i="32"/>
  <c r="D3" i="32"/>
  <c r="C3" i="32"/>
  <c r="G12" i="40" l="1"/>
  <c r="G12" i="39"/>
  <c r="O22" i="36"/>
  <c r="O24" i="36" s="1"/>
  <c r="S25" i="37"/>
  <c r="S26" i="37" s="1"/>
  <c r="S30" i="37" s="1"/>
  <c r="Y25" i="37"/>
  <c r="Y26" i="37" s="1"/>
  <c r="Y30" i="37" s="1"/>
  <c r="T25" i="37"/>
  <c r="T26" i="37" s="1"/>
  <c r="T30" i="37" s="1"/>
  <c r="P25" i="37"/>
  <c r="P26" i="37" s="1"/>
  <c r="P30" i="37" s="1"/>
  <c r="O25" i="37"/>
  <c r="O26" i="37" s="1"/>
  <c r="O30" i="37" s="1"/>
  <c r="X26" i="37"/>
  <c r="X30" i="37" s="1"/>
  <c r="X25" i="37"/>
  <c r="G25" i="37"/>
  <c r="G26" i="37" s="1"/>
  <c r="G30" i="37" s="1"/>
  <c r="L26" i="37"/>
  <c r="L30" i="37" s="1"/>
  <c r="L25" i="37"/>
  <c r="D25" i="37"/>
  <c r="D26" i="37" s="1"/>
  <c r="D30" i="37" s="1"/>
  <c r="O25" i="36"/>
  <c r="O26" i="36" s="1"/>
  <c r="O30" i="36" s="1"/>
  <c r="X21" i="36"/>
  <c r="X20" i="36"/>
  <c r="X18" i="36"/>
  <c r="X55" i="36"/>
  <c r="X56" i="36"/>
  <c r="X57" i="36"/>
  <c r="X52" i="36"/>
  <c r="Z18" i="36"/>
  <c r="Z20" i="36" s="1"/>
  <c r="Z22" i="36" s="1"/>
  <c r="Z24" i="36" s="1"/>
  <c r="Z21" i="36"/>
  <c r="Z55" i="36"/>
  <c r="Z52" i="36"/>
  <c r="Z56" i="36"/>
  <c r="Z57" i="36"/>
  <c r="K22" i="36"/>
  <c r="K24" i="36" s="1"/>
  <c r="AB21" i="36"/>
  <c r="AB18" i="36"/>
  <c r="AB56" i="36"/>
  <c r="AB55" i="36"/>
  <c r="AB52" i="36"/>
  <c r="AB57" i="36"/>
  <c r="N21" i="36"/>
  <c r="N18" i="36"/>
  <c r="N20" i="36" s="1"/>
  <c r="N22" i="36" s="1"/>
  <c r="N24" i="36" s="1"/>
  <c r="N52" i="36"/>
  <c r="N57" i="36"/>
  <c r="N56" i="36"/>
  <c r="N55" i="36"/>
  <c r="W53" i="36"/>
  <c r="W54" i="36"/>
  <c r="Q21" i="36"/>
  <c r="Q18" i="36"/>
  <c r="Q52" i="36"/>
  <c r="Q57" i="36"/>
  <c r="Q56" i="36"/>
  <c r="Q55" i="36"/>
  <c r="AE9" i="36"/>
  <c r="AE18" i="36" s="1"/>
  <c r="AF21" i="36"/>
  <c r="H53" i="36"/>
  <c r="H54" i="36"/>
  <c r="U21" i="36"/>
  <c r="U20" i="36"/>
  <c r="U22" i="36" s="1"/>
  <c r="U24" i="36" s="1"/>
  <c r="U18" i="36"/>
  <c r="U55" i="36"/>
  <c r="U57" i="36"/>
  <c r="U52" i="36"/>
  <c r="U56" i="36"/>
  <c r="T53" i="36"/>
  <c r="T54" i="36"/>
  <c r="I21" i="36"/>
  <c r="I18" i="36"/>
  <c r="I20" i="36" s="1"/>
  <c r="I56" i="36"/>
  <c r="I52" i="36"/>
  <c r="I55" i="36"/>
  <c r="I57" i="36"/>
  <c r="AD9" i="36"/>
  <c r="AD18" i="36" s="1"/>
  <c r="M21" i="36"/>
  <c r="M18" i="36"/>
  <c r="M52" i="36"/>
  <c r="M57" i="36"/>
  <c r="M56" i="36"/>
  <c r="M55" i="36"/>
  <c r="G18" i="36"/>
  <c r="G20" i="36" s="1"/>
  <c r="G22" i="36" s="1"/>
  <c r="G24" i="36" s="1"/>
  <c r="G21" i="36"/>
  <c r="G55" i="36"/>
  <c r="G56" i="36"/>
  <c r="G52" i="36"/>
  <c r="G57" i="36"/>
  <c r="B18" i="36"/>
  <c r="B20" i="36" s="1"/>
  <c r="B22" i="36" s="1"/>
  <c r="B24" i="36" s="1"/>
  <c r="B21" i="36"/>
  <c r="B57" i="36"/>
  <c r="B52" i="36"/>
  <c r="B55" i="36"/>
  <c r="B56" i="36"/>
  <c r="Y29" i="36"/>
  <c r="J29" i="36"/>
  <c r="D53" i="36"/>
  <c r="D54" i="36"/>
  <c r="H20" i="36"/>
  <c r="H22" i="36" s="1"/>
  <c r="H24" i="36" s="1"/>
  <c r="F21" i="36"/>
  <c r="F18" i="36"/>
  <c r="F20" i="36" s="1"/>
  <c r="F22" i="36" s="1"/>
  <c r="F24" i="36" s="1"/>
  <c r="F52" i="36"/>
  <c r="F57" i="36"/>
  <c r="F56" i="36"/>
  <c r="F55" i="36"/>
  <c r="O54" i="36"/>
  <c r="O53" i="36"/>
  <c r="L53" i="36"/>
  <c r="L54" i="36"/>
  <c r="T20" i="36"/>
  <c r="T22" i="36" s="1"/>
  <c r="T24" i="36" s="1"/>
  <c r="Y21" i="36"/>
  <c r="Y18" i="36"/>
  <c r="Y20" i="36" s="1"/>
  <c r="Y22" i="36" s="1"/>
  <c r="Y24" i="36" s="1"/>
  <c r="Y55" i="36"/>
  <c r="Y52" i="36"/>
  <c r="Y57" i="36"/>
  <c r="Y56" i="36"/>
  <c r="C18" i="36"/>
  <c r="C20" i="36" s="1"/>
  <c r="C22" i="36" s="1"/>
  <c r="C24" i="36" s="1"/>
  <c r="C21" i="36"/>
  <c r="C56" i="36"/>
  <c r="C57" i="36"/>
  <c r="C55" i="36"/>
  <c r="C52" i="36"/>
  <c r="K53" i="36"/>
  <c r="K54" i="36"/>
  <c r="AC21" i="36"/>
  <c r="AC18" i="36"/>
  <c r="AC20" i="36" s="1"/>
  <c r="AC22" i="36" s="1"/>
  <c r="AC24" i="36" s="1"/>
  <c r="AC57" i="36"/>
  <c r="AC56" i="36"/>
  <c r="AC55" i="36"/>
  <c r="AC52" i="36"/>
  <c r="M29" i="36"/>
  <c r="R18" i="36"/>
  <c r="R20" i="36" s="1"/>
  <c r="R22" i="36" s="1"/>
  <c r="R24" i="36" s="1"/>
  <c r="R21" i="36"/>
  <c r="R56" i="36"/>
  <c r="R57" i="36"/>
  <c r="R52" i="36"/>
  <c r="R55" i="36"/>
  <c r="R29" i="36"/>
  <c r="D20" i="36"/>
  <c r="D22" i="36" s="1"/>
  <c r="D24" i="36" s="1"/>
  <c r="V21" i="36"/>
  <c r="V18" i="36"/>
  <c r="V56" i="36"/>
  <c r="V52" i="36"/>
  <c r="V57" i="36"/>
  <c r="V55" i="36"/>
  <c r="P54" i="36"/>
  <c r="P53" i="36"/>
  <c r="L20" i="36"/>
  <c r="L22" i="36" s="1"/>
  <c r="L24" i="36" s="1"/>
  <c r="J18" i="36"/>
  <c r="J21" i="36"/>
  <c r="J20" i="36"/>
  <c r="J56" i="36"/>
  <c r="J55" i="36"/>
  <c r="J52" i="36"/>
  <c r="J57" i="36"/>
  <c r="S18" i="36"/>
  <c r="S20" i="36" s="1"/>
  <c r="S22" i="36" s="1"/>
  <c r="S24" i="36" s="1"/>
  <c r="S21" i="36"/>
  <c r="S55" i="36"/>
  <c r="S56" i="36"/>
  <c r="S57" i="36"/>
  <c r="S52" i="36"/>
  <c r="AG9" i="36"/>
  <c r="AG18" i="36" s="1"/>
  <c r="W20" i="36"/>
  <c r="W22" i="36" s="1"/>
  <c r="W24" i="36" s="1"/>
  <c r="AA18" i="36"/>
  <c r="AA20" i="36" s="1"/>
  <c r="AA21" i="36"/>
  <c r="AA55" i="36"/>
  <c r="AA56" i="36"/>
  <c r="AA57" i="36"/>
  <c r="AA52" i="36"/>
  <c r="Q29" i="36"/>
  <c r="Z29" i="36"/>
  <c r="E21" i="36"/>
  <c r="E18" i="36"/>
  <c r="E55" i="36"/>
  <c r="E52" i="36"/>
  <c r="E57" i="36"/>
  <c r="E56" i="36"/>
  <c r="P20" i="36"/>
  <c r="P22" i="36" s="1"/>
  <c r="P24" i="36" s="1"/>
  <c r="L27" i="12"/>
  <c r="K39" i="12"/>
  <c r="D14" i="12"/>
  <c r="AD6" i="12"/>
  <c r="D16" i="12"/>
  <c r="AF6" i="12"/>
  <c r="AD5" i="12"/>
  <c r="D10" i="12"/>
  <c r="AF4" i="12"/>
  <c r="D8" i="12"/>
  <c r="N53" i="12"/>
  <c r="AF5" i="12"/>
  <c r="AD4" i="12"/>
  <c r="N52" i="12"/>
  <c r="N54" i="12"/>
  <c r="F58" i="12"/>
  <c r="F61" i="12"/>
  <c r="AI4" i="12"/>
  <c r="F52" i="12"/>
  <c r="AK6" i="12"/>
  <c r="AJ5" i="12"/>
  <c r="F56" i="12"/>
  <c r="AK5" i="12"/>
  <c r="AJ4" i="12"/>
  <c r="AK4" i="12"/>
  <c r="F57" i="12"/>
  <c r="F53" i="12"/>
  <c r="V52" i="12"/>
  <c r="AI6" i="12"/>
  <c r="F54" i="12"/>
  <c r="V53" i="12"/>
  <c r="AJ6" i="12"/>
  <c r="AI5" i="12"/>
  <c r="F55" i="12"/>
  <c r="V54" i="12"/>
  <c r="F60" i="12"/>
  <c r="G13" i="40" l="1"/>
  <c r="G13" i="39"/>
  <c r="AA22" i="36"/>
  <c r="AA24" i="36" s="1"/>
  <c r="J22" i="36"/>
  <c r="J24" i="36" s="1"/>
  <c r="R25" i="36"/>
  <c r="R26" i="36" s="1"/>
  <c r="R30" i="36" s="1"/>
  <c r="G25" i="36"/>
  <c r="G26" i="36" s="1"/>
  <c r="G30" i="36" s="1"/>
  <c r="N25" i="36"/>
  <c r="N26" i="36" s="1"/>
  <c r="N30" i="36" s="1"/>
  <c r="F25" i="36"/>
  <c r="F26" i="36" s="1"/>
  <c r="F30" i="36" s="1"/>
  <c r="B25" i="36"/>
  <c r="B26" i="36" s="1"/>
  <c r="B30" i="36" s="1"/>
  <c r="AA26" i="36"/>
  <c r="AA30" i="36" s="1"/>
  <c r="AA25" i="36"/>
  <c r="Z25" i="36"/>
  <c r="Z26" i="36" s="1"/>
  <c r="Z30" i="36" s="1"/>
  <c r="E53" i="36"/>
  <c r="E54" i="36"/>
  <c r="P25" i="36"/>
  <c r="P26" i="36" s="1"/>
  <c r="P30" i="36" s="1"/>
  <c r="AG21" i="36"/>
  <c r="S54" i="36"/>
  <c r="S53" i="36"/>
  <c r="L25" i="36"/>
  <c r="L26" i="36" s="1"/>
  <c r="L30" i="36" s="1"/>
  <c r="V53" i="36"/>
  <c r="V54" i="36"/>
  <c r="AC53" i="36"/>
  <c r="AC54" i="36"/>
  <c r="Y53" i="36"/>
  <c r="Y54" i="36"/>
  <c r="I22" i="36"/>
  <c r="I24" i="36" s="1"/>
  <c r="U53" i="36"/>
  <c r="U54" i="36"/>
  <c r="Q54" i="36"/>
  <c r="Q53" i="36"/>
  <c r="AB53" i="36"/>
  <c r="AB54" i="36"/>
  <c r="X22" i="36"/>
  <c r="X24" i="36" s="1"/>
  <c r="J25" i="36"/>
  <c r="J26" i="36" s="1"/>
  <c r="J30" i="36" s="1"/>
  <c r="AC25" i="36"/>
  <c r="AC26" i="36" s="1"/>
  <c r="AC30" i="36" s="1"/>
  <c r="C25" i="36"/>
  <c r="C26" i="36"/>
  <c r="C30" i="36" s="1"/>
  <c r="Y25" i="36"/>
  <c r="Y26" i="36" s="1"/>
  <c r="Y30" i="36" s="1"/>
  <c r="F53" i="36"/>
  <c r="F54" i="36"/>
  <c r="G53" i="36"/>
  <c r="G54" i="36"/>
  <c r="AD21" i="36"/>
  <c r="AD20" i="36"/>
  <c r="AD22" i="36" s="1"/>
  <c r="U25" i="36"/>
  <c r="U26" i="36" s="1"/>
  <c r="U30" i="36" s="1"/>
  <c r="Q20" i="36"/>
  <c r="Q22" i="36" s="1"/>
  <c r="Q24" i="36" s="1"/>
  <c r="AB20" i="36"/>
  <c r="AB22" i="36" s="1"/>
  <c r="AB24" i="36" s="1"/>
  <c r="E20" i="36"/>
  <c r="E22" i="36" s="1"/>
  <c r="E24" i="36" s="1"/>
  <c r="AA54" i="36"/>
  <c r="AA53" i="36"/>
  <c r="S25" i="36"/>
  <c r="S26" i="36" s="1"/>
  <c r="S30" i="36" s="1"/>
  <c r="D25" i="36"/>
  <c r="D26" i="36" s="1"/>
  <c r="D30" i="36" s="1"/>
  <c r="R53" i="36"/>
  <c r="R54" i="36"/>
  <c r="B53" i="36"/>
  <c r="B54" i="36"/>
  <c r="M53" i="36"/>
  <c r="M54" i="36"/>
  <c r="AE20" i="36"/>
  <c r="AE21" i="36"/>
  <c r="N53" i="36"/>
  <c r="N54" i="36"/>
  <c r="Z54" i="36"/>
  <c r="Z53" i="36"/>
  <c r="W25" i="36"/>
  <c r="W26" i="36" s="1"/>
  <c r="W30" i="36" s="1"/>
  <c r="J54" i="36"/>
  <c r="J53" i="36"/>
  <c r="V20" i="36"/>
  <c r="V22" i="36" s="1"/>
  <c r="V24" i="36" s="1"/>
  <c r="C54" i="36"/>
  <c r="C53" i="36"/>
  <c r="T25" i="36"/>
  <c r="T26" i="36" s="1"/>
  <c r="T30" i="36" s="1"/>
  <c r="H25" i="36"/>
  <c r="H26" i="36" s="1"/>
  <c r="H30" i="36" s="1"/>
  <c r="M20" i="36"/>
  <c r="M22" i="36" s="1"/>
  <c r="M24" i="36" s="1"/>
  <c r="I53" i="36"/>
  <c r="I54" i="36"/>
  <c r="AF20" i="36"/>
  <c r="AF22" i="36" s="1"/>
  <c r="K25" i="36"/>
  <c r="K26" i="36" s="1"/>
  <c r="K30" i="36" s="1"/>
  <c r="X54" i="36"/>
  <c r="X53" i="36"/>
  <c r="K40" i="12"/>
  <c r="E271" i="16" s="1"/>
  <c r="G88" i="12"/>
  <c r="G86" i="12"/>
  <c r="L82" i="12"/>
  <c r="N90" i="12" s="1"/>
  <c r="G82" i="12"/>
  <c r="N89" i="12" s="1"/>
  <c r="L81" i="12"/>
  <c r="N87" i="12" s="1"/>
  <c r="L79" i="12"/>
  <c r="N81" i="12" s="1"/>
  <c r="K69" i="12"/>
  <c r="AD63" i="12"/>
  <c r="AC63" i="12"/>
  <c r="AB63" i="12"/>
  <c r="AA63" i="12"/>
  <c r="Z63" i="12"/>
  <c r="Y63" i="12"/>
  <c r="X63" i="12"/>
  <c r="V63" i="12"/>
  <c r="R63" i="12"/>
  <c r="P63" i="12"/>
  <c r="O63" i="12"/>
  <c r="N63" i="12"/>
  <c r="M63" i="12"/>
  <c r="L63" i="12"/>
  <c r="K63" i="12"/>
  <c r="F63" i="12"/>
  <c r="AD62" i="12"/>
  <c r="AC62" i="12"/>
  <c r="AB62" i="12"/>
  <c r="AA62" i="12"/>
  <c r="Z62" i="12"/>
  <c r="Y62" i="12"/>
  <c r="X62" i="12"/>
  <c r="V62" i="12"/>
  <c r="R62" i="12"/>
  <c r="P62" i="12"/>
  <c r="O62" i="12"/>
  <c r="N62" i="12"/>
  <c r="M62" i="12"/>
  <c r="L62" i="12"/>
  <c r="K62" i="12"/>
  <c r="F62" i="12"/>
  <c r="AB61" i="12"/>
  <c r="AA61" i="12"/>
  <c r="Z61" i="12"/>
  <c r="Y61" i="12"/>
  <c r="Z60" i="12"/>
  <c r="Y60" i="12"/>
  <c r="AB59" i="12"/>
  <c r="AA59" i="12"/>
  <c r="Z59" i="12"/>
  <c r="Y59" i="12"/>
  <c r="Z58" i="12"/>
  <c r="Y58" i="12"/>
  <c r="K57" i="12"/>
  <c r="K56" i="12"/>
  <c r="K55" i="12"/>
  <c r="K54" i="12"/>
  <c r="K53" i="12"/>
  <c r="K52" i="12"/>
  <c r="AD50" i="12"/>
  <c r="AC50" i="12"/>
  <c r="AB50" i="12"/>
  <c r="AA50" i="12"/>
  <c r="Z50" i="12"/>
  <c r="Y50" i="12"/>
  <c r="X50" i="12"/>
  <c r="AD49" i="12"/>
  <c r="AC49" i="12"/>
  <c r="AB49" i="12"/>
  <c r="AA49" i="12"/>
  <c r="Z49" i="12"/>
  <c r="X49" i="12"/>
  <c r="F47" i="12"/>
  <c r="N42" i="12"/>
  <c r="N41" i="12"/>
  <c r="N39" i="12"/>
  <c r="N33" i="12"/>
  <c r="N26" i="12"/>
  <c r="L74" i="12"/>
  <c r="AH16" i="12"/>
  <c r="AJ15" i="12"/>
  <c r="AI15" i="12"/>
  <c r="AH15" i="12"/>
  <c r="AK15" i="12" s="1"/>
  <c r="AK14" i="12"/>
  <c r="AJ14" i="12"/>
  <c r="AI14" i="12"/>
  <c r="AH14" i="12"/>
  <c r="AH9" i="12"/>
  <c r="AH8" i="12"/>
  <c r="AH7" i="12"/>
  <c r="AH6" i="12"/>
  <c r="AG6" i="12"/>
  <c r="AG7" i="12" s="1"/>
  <c r="AG8" i="12" s="1"/>
  <c r="AH5" i="12"/>
  <c r="AG5" i="12"/>
  <c r="AH4" i="12"/>
  <c r="G36" i="15"/>
  <c r="F36" i="15"/>
  <c r="E36" i="15"/>
  <c r="E98" i="27"/>
  <c r="D98" i="27"/>
  <c r="C98" i="27"/>
  <c r="B98" i="27"/>
  <c r="C96" i="27"/>
  <c r="D96" i="27"/>
  <c r="E96" i="27"/>
  <c r="B96" i="27"/>
  <c r="C95" i="27"/>
  <c r="D95" i="27"/>
  <c r="E95" i="27"/>
  <c r="B95" i="27"/>
  <c r="A79" i="27"/>
  <c r="A87" i="27" s="1"/>
  <c r="A80" i="27"/>
  <c r="A88" i="27" s="1"/>
  <c r="A81" i="27"/>
  <c r="A89" i="27" s="1"/>
  <c r="A82" i="27"/>
  <c r="A90" i="27" s="1"/>
  <c r="A83" i="27"/>
  <c r="A91" i="27" s="1"/>
  <c r="A84" i="27"/>
  <c r="A92" i="27" s="1"/>
  <c r="R48" i="26"/>
  <c r="V48" i="26"/>
  <c r="Z48" i="26"/>
  <c r="U48" i="26"/>
  <c r="Y48" i="26"/>
  <c r="AC48" i="26"/>
  <c r="F48" i="26"/>
  <c r="J48" i="26"/>
  <c r="N48" i="26"/>
  <c r="X48" i="26"/>
  <c r="AB48" i="26"/>
  <c r="E48" i="26"/>
  <c r="I48" i="26"/>
  <c r="M48" i="26"/>
  <c r="Q48" i="26"/>
  <c r="AA48" i="26"/>
  <c r="D48" i="26"/>
  <c r="H48" i="26"/>
  <c r="L48" i="26"/>
  <c r="P48" i="26"/>
  <c r="T48" i="26"/>
  <c r="C48" i="26"/>
  <c r="G48" i="26"/>
  <c r="K48" i="26"/>
  <c r="O48" i="26"/>
  <c r="S48" i="26"/>
  <c r="W48" i="26"/>
  <c r="B48" i="26"/>
  <c r="K46" i="26"/>
  <c r="S46" i="26"/>
  <c r="AA46" i="26"/>
  <c r="H47" i="26"/>
  <c r="P47" i="26"/>
  <c r="X47" i="26"/>
  <c r="G47" i="26"/>
  <c r="K47" i="26"/>
  <c r="O47" i="26"/>
  <c r="S47" i="26"/>
  <c r="W47" i="26"/>
  <c r="AA47" i="26"/>
  <c r="J46" i="26"/>
  <c r="N46" i="26"/>
  <c r="R46" i="26"/>
  <c r="V46" i="26"/>
  <c r="Z46" i="26"/>
  <c r="C47" i="26"/>
  <c r="Q46" i="26"/>
  <c r="Y46" i="26"/>
  <c r="F47" i="26"/>
  <c r="N47" i="26"/>
  <c r="V47" i="26"/>
  <c r="F46" i="26"/>
  <c r="AC46" i="26"/>
  <c r="J47" i="26"/>
  <c r="R47" i="26"/>
  <c r="Z47" i="26"/>
  <c r="E46" i="26"/>
  <c r="I46" i="26"/>
  <c r="Q47" i="26"/>
  <c r="U47" i="26"/>
  <c r="Y47" i="26"/>
  <c r="AC47" i="26"/>
  <c r="M46" i="26"/>
  <c r="U46" i="26"/>
  <c r="T46" i="26"/>
  <c r="X46" i="26"/>
  <c r="AB46" i="26"/>
  <c r="E47" i="26"/>
  <c r="I47" i="26"/>
  <c r="M47" i="26"/>
  <c r="T47" i="26"/>
  <c r="AB47" i="26"/>
  <c r="D46" i="26"/>
  <c r="H46" i="26"/>
  <c r="L46" i="26"/>
  <c r="P46" i="26"/>
  <c r="C46" i="26"/>
  <c r="G46" i="26"/>
  <c r="O46" i="26"/>
  <c r="W46" i="26"/>
  <c r="D47" i="26"/>
  <c r="L47" i="26"/>
  <c r="B46" i="26"/>
  <c r="B47" i="26"/>
  <c r="S42" i="26"/>
  <c r="W42" i="26"/>
  <c r="AA42" i="26"/>
  <c r="R42" i="26"/>
  <c r="V42" i="26"/>
  <c r="Z42" i="26"/>
  <c r="C42" i="26"/>
  <c r="K42" i="26"/>
  <c r="O42" i="26"/>
  <c r="Y42" i="26"/>
  <c r="AC42" i="26"/>
  <c r="E42" i="26"/>
  <c r="F42" i="26"/>
  <c r="J42" i="26"/>
  <c r="N42" i="26"/>
  <c r="X42" i="26"/>
  <c r="AB42" i="26"/>
  <c r="I42" i="26"/>
  <c r="M42" i="26"/>
  <c r="Q42" i="26"/>
  <c r="U42" i="26"/>
  <c r="G42" i="26"/>
  <c r="D42" i="26"/>
  <c r="H42" i="26"/>
  <c r="L42" i="26"/>
  <c r="P42" i="26"/>
  <c r="T42" i="26"/>
  <c r="V41" i="26"/>
  <c r="K41" i="26"/>
  <c r="S41" i="26"/>
  <c r="Q41" i="26"/>
  <c r="U41" i="26"/>
  <c r="Y41" i="26"/>
  <c r="AC41" i="26"/>
  <c r="F41" i="26"/>
  <c r="N41" i="26"/>
  <c r="Z41" i="26"/>
  <c r="O41" i="26"/>
  <c r="AA41" i="26"/>
  <c r="E41" i="26"/>
  <c r="I41" i="26"/>
  <c r="M41" i="26"/>
  <c r="P41" i="26"/>
  <c r="T41" i="26"/>
  <c r="X41" i="26"/>
  <c r="AB41" i="26"/>
  <c r="J41" i="26"/>
  <c r="R41" i="26"/>
  <c r="C41" i="26"/>
  <c r="G41" i="26"/>
  <c r="W41" i="26"/>
  <c r="D41" i="26"/>
  <c r="H41" i="26"/>
  <c r="L41" i="26"/>
  <c r="Z40" i="26"/>
  <c r="AC40" i="26"/>
  <c r="F40" i="26"/>
  <c r="J40" i="26"/>
  <c r="N40" i="26"/>
  <c r="R40" i="26"/>
  <c r="V40" i="26"/>
  <c r="E40" i="26"/>
  <c r="I40" i="26"/>
  <c r="M40" i="26"/>
  <c r="Q40" i="26"/>
  <c r="U40" i="26"/>
  <c r="Y40" i="26"/>
  <c r="H40" i="26"/>
  <c r="L40" i="26"/>
  <c r="P40" i="26"/>
  <c r="T40" i="26"/>
  <c r="X40" i="26"/>
  <c r="AB40" i="26"/>
  <c r="G40" i="26"/>
  <c r="K40" i="26"/>
  <c r="O40" i="26"/>
  <c r="S40" i="26"/>
  <c r="W40" i="26"/>
  <c r="AA40" i="26"/>
  <c r="C40" i="26"/>
  <c r="D40" i="26"/>
  <c r="B42" i="26"/>
  <c r="B41" i="26"/>
  <c r="B40" i="26"/>
  <c r="G14" i="40" l="1"/>
  <c r="G14" i="39"/>
  <c r="AE22" i="36"/>
  <c r="V26" i="36"/>
  <c r="V30" i="36" s="1"/>
  <c r="V25" i="36"/>
  <c r="E26" i="36"/>
  <c r="E30" i="36" s="1"/>
  <c r="E25" i="36"/>
  <c r="X25" i="36"/>
  <c r="X26" i="36" s="1"/>
  <c r="X30" i="36" s="1"/>
  <c r="M25" i="36"/>
  <c r="M26" i="36" s="1"/>
  <c r="M30" i="36" s="1"/>
  <c r="AB25" i="36"/>
  <c r="AB26" i="36" s="1"/>
  <c r="AB30" i="36" s="1"/>
  <c r="I25" i="36"/>
  <c r="I26" i="36" s="1"/>
  <c r="I30" i="36" s="1"/>
  <c r="AG20" i="36"/>
  <c r="AG22" i="36" s="1"/>
  <c r="Q25" i="36"/>
  <c r="Q26" i="36" s="1"/>
  <c r="Q30" i="36" s="1"/>
  <c r="B49" i="26"/>
  <c r="W49" i="26"/>
  <c r="O49" i="26"/>
  <c r="G49" i="26"/>
  <c r="C49" i="26"/>
  <c r="P49" i="26"/>
  <c r="L49" i="26"/>
  <c r="H49" i="26"/>
  <c r="D49" i="26"/>
  <c r="AB49" i="26"/>
  <c r="X49" i="26"/>
  <c r="T49" i="26"/>
  <c r="U49" i="26"/>
  <c r="M49" i="26"/>
  <c r="I49" i="26"/>
  <c r="E49" i="26"/>
  <c r="AC49" i="26"/>
  <c r="F49" i="26"/>
  <c r="Y49" i="26"/>
  <c r="Q49" i="26"/>
  <c r="Z49" i="26"/>
  <c r="V49" i="26"/>
  <c r="R49" i="26"/>
  <c r="N49" i="26"/>
  <c r="J49" i="26"/>
  <c r="AA49" i="26"/>
  <c r="S49" i="26"/>
  <c r="K49" i="26"/>
  <c r="Y56" i="12"/>
  <c r="Z55" i="12"/>
  <c r="P55" i="12"/>
  <c r="AB55" i="12" s="1"/>
  <c r="O55" i="12"/>
  <c r="AA55" i="12" s="1"/>
  <c r="Y52" i="12"/>
  <c r="P52" i="12"/>
  <c r="AB52" i="12" s="1"/>
  <c r="O52" i="12"/>
  <c r="AA52" i="12" s="1"/>
  <c r="Z52" i="12"/>
  <c r="Y53" i="12"/>
  <c r="AC53" i="12"/>
  <c r="P56" i="12"/>
  <c r="AB56" i="12" s="1"/>
  <c r="O56" i="12"/>
  <c r="AA56" i="12" s="1"/>
  <c r="Z56" i="12"/>
  <c r="Y57" i="12"/>
  <c r="AC57" i="12"/>
  <c r="K59" i="12"/>
  <c r="AC59" i="12"/>
  <c r="AH11" i="12"/>
  <c r="X59" i="12" s="1"/>
  <c r="AC61" i="12"/>
  <c r="AH13" i="12"/>
  <c r="X61" i="12" s="1"/>
  <c r="K61" i="12"/>
  <c r="AI16" i="12"/>
  <c r="P53" i="12"/>
  <c r="AB53" i="12" s="1"/>
  <c r="O53" i="12"/>
  <c r="AA53" i="12" s="1"/>
  <c r="Z53" i="12"/>
  <c r="Y54" i="12"/>
  <c r="AC54" i="12"/>
  <c r="P57" i="12"/>
  <c r="AB57" i="12" s="1"/>
  <c r="O57" i="12"/>
  <c r="AA57" i="12" s="1"/>
  <c r="Z57" i="12"/>
  <c r="AK16" i="12"/>
  <c r="F21" i="12"/>
  <c r="F69" i="12"/>
  <c r="P31" i="12"/>
  <c r="K86" i="12"/>
  <c r="K95" i="12" s="1"/>
  <c r="M69" i="12"/>
  <c r="N69" i="12"/>
  <c r="K87" i="12"/>
  <c r="O54" i="12"/>
  <c r="AA54" i="12" s="1"/>
  <c r="Z54" i="12"/>
  <c r="P54" i="12"/>
  <c r="AB54" i="12" s="1"/>
  <c r="Y55" i="12"/>
  <c r="AC55" i="12"/>
  <c r="AH10" i="12"/>
  <c r="X58" i="12" s="1"/>
  <c r="AC58" i="12"/>
  <c r="K58" i="12"/>
  <c r="AC60" i="12"/>
  <c r="AH12" i="12"/>
  <c r="X60" i="12" s="1"/>
  <c r="K60" i="12"/>
  <c r="AJ16" i="12"/>
  <c r="G39" i="12"/>
  <c r="G87" i="12" s="1"/>
  <c r="F46" i="12"/>
  <c r="F22" i="12"/>
  <c r="F48" i="12" s="1"/>
  <c r="N29" i="12"/>
  <c r="P28" i="12" s="1"/>
  <c r="L75" i="12"/>
  <c r="N77" i="12" s="1"/>
  <c r="Q69" i="12"/>
  <c r="G28" i="12"/>
  <c r="AC52" i="12"/>
  <c r="AC56" i="12"/>
  <c r="AG9" i="12"/>
  <c r="AG10" i="12" s="1"/>
  <c r="AG11" i="12" s="1"/>
  <c r="AG12" i="12" s="1"/>
  <c r="AG13" i="12" s="1"/>
  <c r="AG14" i="12" s="1"/>
  <c r="AG15" i="12" s="1"/>
  <c r="N74" i="12"/>
  <c r="G76" i="12"/>
  <c r="L28" i="12"/>
  <c r="D43" i="26"/>
  <c r="D37" i="26" s="1"/>
  <c r="C43" i="26"/>
  <c r="AA43" i="26"/>
  <c r="W43" i="26"/>
  <c r="S43" i="26"/>
  <c r="S37" i="26" s="1"/>
  <c r="S29" i="26" s="1"/>
  <c r="O43" i="26"/>
  <c r="O37" i="26" s="1"/>
  <c r="K43" i="26"/>
  <c r="K37" i="26" s="1"/>
  <c r="G43" i="26"/>
  <c r="G37" i="26" s="1"/>
  <c r="AB43" i="26"/>
  <c r="AB37" i="26" s="1"/>
  <c r="AB29" i="26" s="1"/>
  <c r="X43" i="26"/>
  <c r="X37" i="26" s="1"/>
  <c r="T43" i="26"/>
  <c r="T37" i="26" s="1"/>
  <c r="P43" i="26"/>
  <c r="L43" i="26"/>
  <c r="L37" i="26" s="1"/>
  <c r="H43" i="26"/>
  <c r="Y43" i="26"/>
  <c r="Y37" i="26" s="1"/>
  <c r="U43" i="26"/>
  <c r="U37" i="26" s="1"/>
  <c r="Q43" i="26"/>
  <c r="Q37" i="26" s="1"/>
  <c r="M43" i="26"/>
  <c r="I43" i="26"/>
  <c r="I37" i="26" s="1"/>
  <c r="E43" i="26"/>
  <c r="E37" i="26" s="1"/>
  <c r="V43" i="26"/>
  <c r="V37" i="26" s="1"/>
  <c r="V29" i="26" s="1"/>
  <c r="R43" i="26"/>
  <c r="R37" i="26" s="1"/>
  <c r="N43" i="26"/>
  <c r="N37" i="26" s="1"/>
  <c r="J43" i="26"/>
  <c r="J37" i="26" s="1"/>
  <c r="F43" i="26"/>
  <c r="F37" i="26" s="1"/>
  <c r="AC43" i="26"/>
  <c r="Z43" i="26"/>
  <c r="Z37" i="26" s="1"/>
  <c r="F59" i="12"/>
  <c r="H28" i="26"/>
  <c r="P28" i="26"/>
  <c r="X28" i="26"/>
  <c r="R28" i="26"/>
  <c r="V28" i="26"/>
  <c r="Z28" i="26"/>
  <c r="G28" i="26"/>
  <c r="O28" i="26"/>
  <c r="AA28" i="26"/>
  <c r="L28" i="26"/>
  <c r="T28" i="26"/>
  <c r="AB28" i="26"/>
  <c r="F28" i="26"/>
  <c r="J28" i="26"/>
  <c r="N28" i="26"/>
  <c r="U28" i="26"/>
  <c r="Y28" i="26"/>
  <c r="AC28" i="26"/>
  <c r="K28" i="26"/>
  <c r="S28" i="26"/>
  <c r="W28" i="26"/>
  <c r="C28" i="26"/>
  <c r="D28" i="26"/>
  <c r="E28" i="26"/>
  <c r="I28" i="26"/>
  <c r="M28" i="26"/>
  <c r="Q28" i="26"/>
  <c r="B28" i="26"/>
  <c r="R23" i="26"/>
  <c r="V23" i="26"/>
  <c r="Z23" i="26"/>
  <c r="U23" i="26"/>
  <c r="Y23" i="26"/>
  <c r="AC23" i="26"/>
  <c r="F23" i="26"/>
  <c r="J23" i="26"/>
  <c r="N23" i="26"/>
  <c r="X23" i="26"/>
  <c r="AB23" i="26"/>
  <c r="E23" i="26"/>
  <c r="I23" i="26"/>
  <c r="M23" i="26"/>
  <c r="Q23" i="26"/>
  <c r="AA23" i="26"/>
  <c r="D23" i="26"/>
  <c r="H23" i="26"/>
  <c r="L23" i="26"/>
  <c r="P23" i="26"/>
  <c r="T23" i="26"/>
  <c r="C23" i="26"/>
  <c r="G23" i="26"/>
  <c r="K23" i="26"/>
  <c r="O23" i="26"/>
  <c r="S23" i="26"/>
  <c r="W23" i="26"/>
  <c r="B23" i="26"/>
  <c r="L76" i="12" l="1"/>
  <c r="G15" i="40"/>
  <c r="G15" i="39"/>
  <c r="J29" i="26"/>
  <c r="U29" i="26"/>
  <c r="P37" i="26"/>
  <c r="P29" i="26" s="1"/>
  <c r="G29" i="26"/>
  <c r="W37" i="26"/>
  <c r="W29" i="26" s="1"/>
  <c r="AA37" i="26"/>
  <c r="AC37" i="26"/>
  <c r="AC29" i="26" s="1"/>
  <c r="M37" i="26"/>
  <c r="Q29" i="26" s="1"/>
  <c r="H37" i="26"/>
  <c r="L29" i="26" s="1"/>
  <c r="C37" i="26"/>
  <c r="O69" i="12"/>
  <c r="B74" i="27"/>
  <c r="B75" i="27" s="1"/>
  <c r="W74" i="27"/>
  <c r="W75" i="27" s="1"/>
  <c r="S74" i="27"/>
  <c r="S75" i="27" s="1"/>
  <c r="O74" i="27"/>
  <c r="O75" i="27" s="1"/>
  <c r="K74" i="27"/>
  <c r="K75" i="27" s="1"/>
  <c r="G74" i="27"/>
  <c r="G75" i="27" s="1"/>
  <c r="C74" i="27"/>
  <c r="C75" i="27" s="1"/>
  <c r="T74" i="27"/>
  <c r="T75" i="27" s="1"/>
  <c r="P74" i="27"/>
  <c r="P75" i="27" s="1"/>
  <c r="L74" i="27"/>
  <c r="L75" i="27" s="1"/>
  <c r="H74" i="27"/>
  <c r="H75" i="27" s="1"/>
  <c r="D74" i="27"/>
  <c r="D75" i="27" s="1"/>
  <c r="AA74" i="27"/>
  <c r="AA75" i="27" s="1"/>
  <c r="Q74" i="27"/>
  <c r="Q75" i="27" s="1"/>
  <c r="M74" i="27"/>
  <c r="M75" i="27" s="1"/>
  <c r="I74" i="27"/>
  <c r="I75" i="27" s="1"/>
  <c r="E74" i="27"/>
  <c r="E75" i="27" s="1"/>
  <c r="AB74" i="27"/>
  <c r="AB75" i="27" s="1"/>
  <c r="X74" i="27"/>
  <c r="X75" i="27" s="1"/>
  <c r="N74" i="27"/>
  <c r="N75" i="27" s="1"/>
  <c r="J74" i="27"/>
  <c r="J75" i="27" s="1"/>
  <c r="F74" i="27"/>
  <c r="F75" i="27" s="1"/>
  <c r="AC74" i="27"/>
  <c r="AC75" i="27" s="1"/>
  <c r="Y74" i="27"/>
  <c r="Y75" i="27" s="1"/>
  <c r="U74" i="27"/>
  <c r="U75" i="27" s="1"/>
  <c r="Z74" i="27"/>
  <c r="Z75" i="27" s="1"/>
  <c r="V74" i="27"/>
  <c r="V75" i="27" s="1"/>
  <c r="R74" i="27"/>
  <c r="R75" i="27" s="1"/>
  <c r="B72" i="27"/>
  <c r="B73" i="27" s="1"/>
  <c r="Q72" i="27"/>
  <c r="Q73" i="27" s="1"/>
  <c r="M72" i="27"/>
  <c r="M73" i="27" s="1"/>
  <c r="I72" i="27"/>
  <c r="I73" i="27" s="1"/>
  <c r="E72" i="27"/>
  <c r="E73" i="27" s="1"/>
  <c r="D72" i="27"/>
  <c r="D73" i="27" s="1"/>
  <c r="C72" i="27"/>
  <c r="C73" i="27" s="1"/>
  <c r="W72" i="27"/>
  <c r="W73" i="27" s="1"/>
  <c r="S72" i="27"/>
  <c r="S73" i="27" s="1"/>
  <c r="K72" i="27"/>
  <c r="K73" i="27" s="1"/>
  <c r="AC72" i="27"/>
  <c r="AC73" i="27" s="1"/>
  <c r="Y72" i="27"/>
  <c r="Y73" i="27" s="1"/>
  <c r="U72" i="27"/>
  <c r="U73" i="27" s="1"/>
  <c r="N72" i="27"/>
  <c r="N73" i="27" s="1"/>
  <c r="J72" i="27"/>
  <c r="J73" i="27" s="1"/>
  <c r="F72" i="27"/>
  <c r="F73" i="27" s="1"/>
  <c r="AB72" i="27"/>
  <c r="AB73" i="27" s="1"/>
  <c r="T72" i="27"/>
  <c r="T73" i="27" s="1"/>
  <c r="L72" i="27"/>
  <c r="L73" i="27" s="1"/>
  <c r="AA72" i="27"/>
  <c r="AA73" i="27" s="1"/>
  <c r="O72" i="27"/>
  <c r="O73" i="27" s="1"/>
  <c r="G72" i="27"/>
  <c r="G73" i="27" s="1"/>
  <c r="Z72" i="27"/>
  <c r="Z73" i="27" s="1"/>
  <c r="V72" i="27"/>
  <c r="V73" i="27" s="1"/>
  <c r="R72" i="27"/>
  <c r="R73" i="27" s="1"/>
  <c r="X72" i="27"/>
  <c r="X73" i="27" s="1"/>
  <c r="P72" i="27"/>
  <c r="P73" i="27" s="1"/>
  <c r="H72" i="27"/>
  <c r="H73" i="27" s="1"/>
  <c r="Z29" i="26"/>
  <c r="I29" i="26"/>
  <c r="Y29" i="26"/>
  <c r="T29" i="26"/>
  <c r="K29" i="26"/>
  <c r="AA29" i="26"/>
  <c r="N29" i="26"/>
  <c r="R29" i="26"/>
  <c r="M29" i="26"/>
  <c r="H29" i="26"/>
  <c r="X29" i="26"/>
  <c r="O29" i="26"/>
  <c r="L39" i="12"/>
  <c r="F270" i="16" s="1"/>
  <c r="P69" i="12"/>
  <c r="P76" i="12"/>
  <c r="AC65" i="12"/>
  <c r="Q65" i="12" s="1"/>
  <c r="O61" i="12"/>
  <c r="R61" i="12" s="1"/>
  <c r="AD61" i="12" s="1"/>
  <c r="P61" i="12"/>
  <c r="O59" i="12"/>
  <c r="P59" i="12"/>
  <c r="O58" i="12"/>
  <c r="P58" i="12"/>
  <c r="AB58" i="12" s="1"/>
  <c r="O60" i="12"/>
  <c r="P60" i="12"/>
  <c r="AB60" i="12" s="1"/>
  <c r="R59" i="12"/>
  <c r="AD59" i="12" s="1"/>
  <c r="L38" i="12"/>
  <c r="F269" i="16" s="1"/>
  <c r="L35" i="12"/>
  <c r="G35" i="12"/>
  <c r="N36" i="12"/>
  <c r="P38" i="12" s="1"/>
  <c r="G43" i="12"/>
  <c r="K88" i="12"/>
  <c r="P83" i="12" s="1"/>
  <c r="X52" i="12"/>
  <c r="R52" i="12"/>
  <c r="AD52" i="12" s="1"/>
  <c r="X57" i="12"/>
  <c r="R57" i="12"/>
  <c r="AD57" i="12" s="1"/>
  <c r="P35" i="12"/>
  <c r="R55" i="12"/>
  <c r="AD55" i="12" s="1"/>
  <c r="X55" i="12"/>
  <c r="Z65" i="12"/>
  <c r="N65" i="12" s="1"/>
  <c r="R54" i="12"/>
  <c r="AD54" i="12" s="1"/>
  <c r="X54" i="12"/>
  <c r="R29" i="12"/>
  <c r="X56" i="12"/>
  <c r="R56" i="12"/>
  <c r="AD56" i="12" s="1"/>
  <c r="X53" i="12"/>
  <c r="R53" i="12"/>
  <c r="AD53" i="12" s="1"/>
  <c r="Y65" i="12"/>
  <c r="M65" i="12" s="1"/>
  <c r="B43" i="26"/>
  <c r="B37" i="26" s="1"/>
  <c r="F29" i="26" s="1"/>
  <c r="C34" i="27"/>
  <c r="D34"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B34" i="27"/>
  <c r="C15" i="27"/>
  <c r="D15" i="27"/>
  <c r="E15" i="27"/>
  <c r="F15" i="27"/>
  <c r="G15" i="27"/>
  <c r="H15" i="27"/>
  <c r="I15" i="27"/>
  <c r="J15" i="27"/>
  <c r="K15" i="27"/>
  <c r="L15" i="27"/>
  <c r="M15" i="27"/>
  <c r="N15" i="27"/>
  <c r="O15" i="27"/>
  <c r="P15" i="27"/>
  <c r="Q15" i="27"/>
  <c r="R15" i="27"/>
  <c r="S15" i="27"/>
  <c r="T15" i="27"/>
  <c r="U15" i="27"/>
  <c r="V15" i="27"/>
  <c r="W15" i="27"/>
  <c r="X15" i="27"/>
  <c r="Y15" i="27"/>
  <c r="Z15" i="27"/>
  <c r="AA15" i="27"/>
  <c r="AB15" i="27"/>
  <c r="AC15" i="27"/>
  <c r="B15" i="27"/>
  <c r="C12" i="27"/>
  <c r="D12" i="27"/>
  <c r="E12" i="27"/>
  <c r="F12" i="27"/>
  <c r="G12" i="27"/>
  <c r="H12" i="27"/>
  <c r="I12" i="27"/>
  <c r="J12" i="27"/>
  <c r="K12" i="27"/>
  <c r="L12" i="27"/>
  <c r="M12" i="27"/>
  <c r="N12" i="27"/>
  <c r="O12" i="27"/>
  <c r="P12" i="27"/>
  <c r="Q12" i="27"/>
  <c r="R12" i="27"/>
  <c r="S12" i="27"/>
  <c r="T12" i="27"/>
  <c r="U12" i="27"/>
  <c r="V12" i="27"/>
  <c r="W12" i="27"/>
  <c r="X12" i="27"/>
  <c r="Y12" i="27"/>
  <c r="Z12" i="27"/>
  <c r="AA12" i="27"/>
  <c r="AB12" i="27"/>
  <c r="AC12" i="27"/>
  <c r="B12" i="27"/>
  <c r="AD1" i="26"/>
  <c r="AH1" i="26" s="1"/>
  <c r="AL1" i="26" s="1"/>
  <c r="AP1" i="26" s="1"/>
  <c r="AT1" i="26" s="1"/>
  <c r="AE1" i="26"/>
  <c r="AI1" i="26" s="1"/>
  <c r="AM1" i="26" s="1"/>
  <c r="AQ1" i="26" s="1"/>
  <c r="AU1" i="26" s="1"/>
  <c r="AF1" i="26"/>
  <c r="AJ1" i="26" s="1"/>
  <c r="AN1" i="26" s="1"/>
  <c r="AR1" i="26" s="1"/>
  <c r="AV1" i="26" s="1"/>
  <c r="AG1" i="26"/>
  <c r="AK1" i="26" s="1"/>
  <c r="AO1" i="26" s="1"/>
  <c r="AS1" i="26" s="1"/>
  <c r="AW1" i="26" s="1"/>
  <c r="AD2" i="26"/>
  <c r="AE2" i="26"/>
  <c r="AF2" i="26"/>
  <c r="AG2" i="26"/>
  <c r="B1" i="26"/>
  <c r="C1" i="26"/>
  <c r="D1" i="26"/>
  <c r="E1" i="26"/>
  <c r="F1" i="26"/>
  <c r="G1" i="26"/>
  <c r="H1" i="26"/>
  <c r="I1" i="26"/>
  <c r="J1" i="26"/>
  <c r="K1" i="26"/>
  <c r="L1" i="26"/>
  <c r="M1" i="26"/>
  <c r="N1" i="26"/>
  <c r="O1" i="26"/>
  <c r="P1" i="26"/>
  <c r="Q1" i="26"/>
  <c r="R1" i="26"/>
  <c r="S1" i="26"/>
  <c r="T1" i="26"/>
  <c r="U1" i="26"/>
  <c r="V1" i="26"/>
  <c r="W1" i="26"/>
  <c r="X1" i="26"/>
  <c r="Y1" i="26"/>
  <c r="Z1" i="26"/>
  <c r="AA1" i="26"/>
  <c r="AB1" i="26"/>
  <c r="AC1" i="26"/>
  <c r="B2" i="26"/>
  <c r="B10" i="26" s="1"/>
  <c r="C2" i="26"/>
  <c r="C10" i="26" s="1"/>
  <c r="D2" i="26"/>
  <c r="D27" i="26" s="1"/>
  <c r="E2" i="26"/>
  <c r="E10" i="26" s="1"/>
  <c r="F2" i="26"/>
  <c r="F10" i="26" s="1"/>
  <c r="G2" i="26"/>
  <c r="G27" i="26" s="1"/>
  <c r="H2" i="26"/>
  <c r="H27" i="26" s="1"/>
  <c r="I2" i="26"/>
  <c r="I27" i="26" s="1"/>
  <c r="J2" i="26"/>
  <c r="J27" i="26" s="1"/>
  <c r="K2" i="26"/>
  <c r="K27" i="26" s="1"/>
  <c r="L2" i="26"/>
  <c r="L27" i="26" s="1"/>
  <c r="M2" i="26"/>
  <c r="M10" i="26" s="1"/>
  <c r="N2" i="26"/>
  <c r="N13" i="26" s="1"/>
  <c r="O2" i="26"/>
  <c r="O27" i="26" s="1"/>
  <c r="P2" i="26"/>
  <c r="P27" i="26" s="1"/>
  <c r="Q2" i="26"/>
  <c r="Q27" i="26" s="1"/>
  <c r="R2" i="26"/>
  <c r="R27" i="26" s="1"/>
  <c r="S2" i="26"/>
  <c r="S11" i="26" s="1"/>
  <c r="T2" i="26"/>
  <c r="T27" i="26" s="1"/>
  <c r="U2" i="26"/>
  <c r="U13" i="26" s="1"/>
  <c r="V2" i="26"/>
  <c r="V10" i="26" s="1"/>
  <c r="W2" i="26"/>
  <c r="W15" i="26" s="1"/>
  <c r="X2" i="26"/>
  <c r="X27" i="26" s="1"/>
  <c r="Y2" i="26"/>
  <c r="Y13" i="26" s="1"/>
  <c r="Z2" i="26"/>
  <c r="Z13" i="26" s="1"/>
  <c r="AD13" i="26" s="1"/>
  <c r="AH13" i="26" s="1"/>
  <c r="AL13" i="26" s="1"/>
  <c r="AP13" i="26" s="1"/>
  <c r="AT13" i="26" s="1"/>
  <c r="AX13" i="26" s="1"/>
  <c r="BB13" i="26" s="1"/>
  <c r="BF13" i="26" s="1"/>
  <c r="BJ13" i="26" s="1"/>
  <c r="BN13" i="26" s="1"/>
  <c r="BR13" i="26" s="1"/>
  <c r="BV13" i="26" s="1"/>
  <c r="BZ13" i="26" s="1"/>
  <c r="CD13" i="26" s="1"/>
  <c r="CH13" i="26" s="1"/>
  <c r="AA2" i="26"/>
  <c r="AA27" i="26" s="1"/>
  <c r="AB2" i="26"/>
  <c r="AB27" i="26" s="1"/>
  <c r="AC2" i="26"/>
  <c r="AC13" i="26" s="1"/>
  <c r="AG13" i="26" s="1"/>
  <c r="AK13" i="26" s="1"/>
  <c r="AO13" i="26" s="1"/>
  <c r="AS13" i="26" s="1"/>
  <c r="AW13" i="26" s="1"/>
  <c r="BA13" i="26" s="1"/>
  <c r="BE13" i="26" s="1"/>
  <c r="BI13" i="26" s="1"/>
  <c r="BM13" i="26" s="1"/>
  <c r="BQ13" i="26" s="1"/>
  <c r="BU13" i="26" s="1"/>
  <c r="BY13" i="26" s="1"/>
  <c r="CC13" i="26" s="1"/>
  <c r="CG13" i="26" s="1"/>
  <c r="CK13" i="26" s="1"/>
  <c r="B17" i="13"/>
  <c r="B18" i="13"/>
  <c r="B20" i="13"/>
  <c r="R16" i="13"/>
  <c r="T16" i="13"/>
  <c r="R18" i="13"/>
  <c r="T20" i="13"/>
  <c r="R17" i="13"/>
  <c r="T18" i="13"/>
  <c r="F30" i="13"/>
  <c r="T17" i="13"/>
  <c r="I30" i="13"/>
  <c r="R20" i="13"/>
  <c r="H30" i="13"/>
  <c r="E30" i="13"/>
  <c r="R30" i="13"/>
  <c r="B19" i="13"/>
  <c r="T30" i="13"/>
  <c r="G30" i="13"/>
  <c r="D30" i="13"/>
  <c r="T19" i="13"/>
  <c r="R19" i="13"/>
  <c r="G16" i="40" l="1"/>
  <c r="G16" i="39"/>
  <c r="L40" i="12"/>
  <c r="F271" i="16" s="1"/>
  <c r="AB65" i="12"/>
  <c r="P65" i="12" s="1"/>
  <c r="R60" i="12"/>
  <c r="AD60" i="12" s="1"/>
  <c r="AA60" i="12"/>
  <c r="R58" i="12"/>
  <c r="AD58" i="12" s="1"/>
  <c r="AA58" i="12"/>
  <c r="AA65" i="12" s="1"/>
  <c r="O65" i="12" s="1"/>
  <c r="D97" i="27"/>
  <c r="C99" i="27"/>
  <c r="C97" i="27"/>
  <c r="D99" i="27"/>
  <c r="E99" i="27"/>
  <c r="B99" i="27"/>
  <c r="E97" i="27"/>
  <c r="B97" i="27"/>
  <c r="R36" i="12"/>
  <c r="T32" i="12" s="1"/>
  <c r="L43" i="12"/>
  <c r="P79" i="12"/>
  <c r="R77" i="12" s="1"/>
  <c r="L87" i="12"/>
  <c r="X65" i="12"/>
  <c r="L65" i="12" s="1"/>
  <c r="L69" i="12" s="1"/>
  <c r="R69" i="12" s="1"/>
  <c r="L86" i="12"/>
  <c r="E27" i="26"/>
  <c r="M27" i="26"/>
  <c r="U27" i="26"/>
  <c r="Y27" i="26"/>
  <c r="AC27" i="26"/>
  <c r="C27" i="26"/>
  <c r="S27" i="26"/>
  <c r="W27" i="26"/>
  <c r="B27" i="26"/>
  <c r="F27" i="26"/>
  <c r="N27" i="26"/>
  <c r="V27" i="26"/>
  <c r="Z27" i="26"/>
  <c r="AB11" i="26"/>
  <c r="AB15" i="26"/>
  <c r="AF15" i="26" s="1"/>
  <c r="AJ15" i="26" s="1"/>
  <c r="AN15" i="26" s="1"/>
  <c r="AR15" i="26" s="1"/>
  <c r="AV15" i="26" s="1"/>
  <c r="AZ15" i="26" s="1"/>
  <c r="BD15" i="26" s="1"/>
  <c r="BH15" i="26" s="1"/>
  <c r="BL15" i="26" s="1"/>
  <c r="BP15" i="26" s="1"/>
  <c r="BT15" i="26" s="1"/>
  <c r="BX15" i="26" s="1"/>
  <c r="CB15" i="26" s="1"/>
  <c r="CF15" i="26" s="1"/>
  <c r="CJ15" i="26" s="1"/>
  <c r="AB10" i="26"/>
  <c r="AB14" i="26"/>
  <c r="AF14" i="26" s="1"/>
  <c r="AJ14" i="26" s="1"/>
  <c r="AN14" i="26" s="1"/>
  <c r="AR14" i="26" s="1"/>
  <c r="AV14" i="26" s="1"/>
  <c r="AZ14" i="26" s="1"/>
  <c r="BD14" i="26" s="1"/>
  <c r="BH14" i="26" s="1"/>
  <c r="BL14" i="26" s="1"/>
  <c r="BP14" i="26" s="1"/>
  <c r="BT14" i="26" s="1"/>
  <c r="BX14" i="26" s="1"/>
  <c r="CB14" i="26" s="1"/>
  <c r="CF14" i="26" s="1"/>
  <c r="CJ14" i="26" s="1"/>
  <c r="AB13" i="26"/>
  <c r="AF13" i="26" s="1"/>
  <c r="AJ13" i="26" s="1"/>
  <c r="AN13" i="26" s="1"/>
  <c r="AR13" i="26" s="1"/>
  <c r="AV13" i="26" s="1"/>
  <c r="AZ13" i="26" s="1"/>
  <c r="BD13" i="26" s="1"/>
  <c r="BH13" i="26" s="1"/>
  <c r="BL13" i="26" s="1"/>
  <c r="BP13" i="26" s="1"/>
  <c r="BT13" i="26" s="1"/>
  <c r="BX13" i="26" s="1"/>
  <c r="CB13" i="26" s="1"/>
  <c r="CF13" i="26" s="1"/>
  <c r="CJ13" i="26" s="1"/>
  <c r="X11" i="26"/>
  <c r="X15" i="26"/>
  <c r="X10" i="26"/>
  <c r="X14" i="26"/>
  <c r="X13" i="26"/>
  <c r="T11" i="26"/>
  <c r="T15" i="26"/>
  <c r="T10" i="26"/>
  <c r="T14" i="26"/>
  <c r="T13" i="26"/>
  <c r="P11" i="26"/>
  <c r="P15" i="26"/>
  <c r="P10" i="26"/>
  <c r="P14" i="26"/>
  <c r="P13" i="26"/>
  <c r="L10" i="26"/>
  <c r="L11" i="26"/>
  <c r="L12" i="26"/>
  <c r="L13" i="26"/>
  <c r="L14" i="26"/>
  <c r="L15" i="26"/>
  <c r="L16" i="26"/>
  <c r="H10" i="26"/>
  <c r="H11" i="26"/>
  <c r="H12" i="26"/>
  <c r="H13" i="26"/>
  <c r="H14" i="26"/>
  <c r="H15" i="26"/>
  <c r="H16" i="26"/>
  <c r="D11" i="26"/>
  <c r="D12" i="26"/>
  <c r="D13" i="26"/>
  <c r="D14" i="26"/>
  <c r="AJ2" i="26"/>
  <c r="D16" i="26"/>
  <c r="D15" i="26"/>
  <c r="B13" i="26"/>
  <c r="B11" i="26"/>
  <c r="F14" i="26"/>
  <c r="M13" i="26"/>
  <c r="P12" i="26"/>
  <c r="T16" i="26"/>
  <c r="Z10" i="26"/>
  <c r="AD10" i="26" s="1"/>
  <c r="I181" i="16" s="1"/>
  <c r="AA10" i="26"/>
  <c r="AA14" i="26"/>
  <c r="AE14" i="26" s="1"/>
  <c r="AI14" i="26" s="1"/>
  <c r="AM14" i="26" s="1"/>
  <c r="AQ14" i="26" s="1"/>
  <c r="AU14" i="26" s="1"/>
  <c r="AY14" i="26" s="1"/>
  <c r="BC14" i="26" s="1"/>
  <c r="BG14" i="26" s="1"/>
  <c r="BK14" i="26" s="1"/>
  <c r="BO14" i="26" s="1"/>
  <c r="BS14" i="26" s="1"/>
  <c r="BW14" i="26" s="1"/>
  <c r="CA14" i="26" s="1"/>
  <c r="CE14" i="26" s="1"/>
  <c r="CI14" i="26" s="1"/>
  <c r="AA13" i="26"/>
  <c r="AE13" i="26" s="1"/>
  <c r="AI13" i="26" s="1"/>
  <c r="AM13" i="26" s="1"/>
  <c r="AQ13" i="26" s="1"/>
  <c r="AU13" i="26" s="1"/>
  <c r="AY13" i="26" s="1"/>
  <c r="BC13" i="26" s="1"/>
  <c r="BG13" i="26" s="1"/>
  <c r="BK13" i="26" s="1"/>
  <c r="BO13" i="26" s="1"/>
  <c r="BS13" i="26" s="1"/>
  <c r="BW13" i="26" s="1"/>
  <c r="CA13" i="26" s="1"/>
  <c r="CE13" i="26" s="1"/>
  <c r="CI13" i="26" s="1"/>
  <c r="AA12" i="26"/>
  <c r="AA16" i="26"/>
  <c r="AE16" i="26" s="1"/>
  <c r="AI16" i="26" s="1"/>
  <c r="AM16" i="26" s="1"/>
  <c r="AQ16" i="26" s="1"/>
  <c r="AU16" i="26" s="1"/>
  <c r="AY16" i="26" s="1"/>
  <c r="BC16" i="26" s="1"/>
  <c r="BG16" i="26" s="1"/>
  <c r="BK16" i="26" s="1"/>
  <c r="BO16" i="26" s="1"/>
  <c r="BS16" i="26" s="1"/>
  <c r="BW16" i="26" s="1"/>
  <c r="CA16" i="26" s="1"/>
  <c r="CE16" i="26" s="1"/>
  <c r="CI16" i="26" s="1"/>
  <c r="W10" i="26"/>
  <c r="W14" i="26"/>
  <c r="W13" i="26"/>
  <c r="W12" i="26"/>
  <c r="W16" i="26"/>
  <c r="S10" i="26"/>
  <c r="S14" i="26"/>
  <c r="S13" i="26"/>
  <c r="S12" i="26"/>
  <c r="S16" i="26"/>
  <c r="O10" i="26"/>
  <c r="O14" i="26"/>
  <c r="O13" i="26"/>
  <c r="O12" i="26"/>
  <c r="O16" i="26"/>
  <c r="K10" i="26"/>
  <c r="K11" i="26"/>
  <c r="K12" i="26"/>
  <c r="K13" i="26"/>
  <c r="K14" i="26"/>
  <c r="K15" i="26"/>
  <c r="K16" i="26"/>
  <c r="G11" i="26"/>
  <c r="G12" i="26"/>
  <c r="G13" i="26"/>
  <c r="G14" i="26"/>
  <c r="G15" i="26"/>
  <c r="G16" i="26"/>
  <c r="C11" i="26"/>
  <c r="C12" i="26"/>
  <c r="C13" i="26"/>
  <c r="C14" i="26"/>
  <c r="AI2" i="26"/>
  <c r="D10" i="26"/>
  <c r="C16" i="26"/>
  <c r="C15" i="26"/>
  <c r="G10" i="26"/>
  <c r="F13" i="26"/>
  <c r="M16" i="26"/>
  <c r="M12" i="26"/>
  <c r="P16" i="26"/>
  <c r="O11" i="26"/>
  <c r="S15" i="26"/>
  <c r="AB12" i="26"/>
  <c r="Z14" i="26"/>
  <c r="AD14" i="26" s="1"/>
  <c r="AH14" i="26" s="1"/>
  <c r="AL14" i="26" s="1"/>
  <c r="AP14" i="26" s="1"/>
  <c r="AT14" i="26" s="1"/>
  <c r="AX14" i="26" s="1"/>
  <c r="BB14" i="26" s="1"/>
  <c r="BF14" i="26" s="1"/>
  <c r="BJ14" i="26" s="1"/>
  <c r="BN14" i="26" s="1"/>
  <c r="BR14" i="26" s="1"/>
  <c r="BV14" i="26" s="1"/>
  <c r="BZ14" i="26" s="1"/>
  <c r="CD14" i="26" s="1"/>
  <c r="CH14" i="26" s="1"/>
  <c r="Z11" i="26"/>
  <c r="Z15" i="26"/>
  <c r="AD15" i="26" s="1"/>
  <c r="AH15" i="26" s="1"/>
  <c r="AL15" i="26" s="1"/>
  <c r="AP15" i="26" s="1"/>
  <c r="AT15" i="26" s="1"/>
  <c r="AX15" i="26" s="1"/>
  <c r="BB15" i="26" s="1"/>
  <c r="BF15" i="26" s="1"/>
  <c r="BJ15" i="26" s="1"/>
  <c r="BN15" i="26" s="1"/>
  <c r="BR15" i="26" s="1"/>
  <c r="BV15" i="26" s="1"/>
  <c r="BZ15" i="26" s="1"/>
  <c r="CD15" i="26" s="1"/>
  <c r="CH15" i="26" s="1"/>
  <c r="Z12" i="26"/>
  <c r="Z16" i="26"/>
  <c r="AD16" i="26" s="1"/>
  <c r="AH16" i="26" s="1"/>
  <c r="AL16" i="26" s="1"/>
  <c r="AP16" i="26" s="1"/>
  <c r="AT16" i="26" s="1"/>
  <c r="AX16" i="26" s="1"/>
  <c r="BB16" i="26" s="1"/>
  <c r="BF16" i="26" s="1"/>
  <c r="BJ16" i="26" s="1"/>
  <c r="BN16" i="26" s="1"/>
  <c r="BR16" i="26" s="1"/>
  <c r="BV16" i="26" s="1"/>
  <c r="BZ16" i="26" s="1"/>
  <c r="CD16" i="26" s="1"/>
  <c r="CH16" i="26" s="1"/>
  <c r="V14" i="26"/>
  <c r="V11" i="26"/>
  <c r="V15" i="26"/>
  <c r="V12" i="26"/>
  <c r="V16" i="26"/>
  <c r="R14" i="26"/>
  <c r="R11" i="26"/>
  <c r="R15" i="26"/>
  <c r="R12" i="26"/>
  <c r="R16" i="26"/>
  <c r="N14" i="26"/>
  <c r="N11" i="26"/>
  <c r="N15" i="26"/>
  <c r="N12" i="26"/>
  <c r="N16" i="26"/>
  <c r="J11" i="26"/>
  <c r="J12" i="26"/>
  <c r="J13" i="26"/>
  <c r="J14" i="26"/>
  <c r="J15" i="26"/>
  <c r="J16" i="26"/>
  <c r="J10" i="26"/>
  <c r="AH2" i="26"/>
  <c r="B16" i="26"/>
  <c r="B15" i="26"/>
  <c r="B14" i="26"/>
  <c r="B12" i="26"/>
  <c r="F16" i="26"/>
  <c r="F12" i="26"/>
  <c r="M15" i="26"/>
  <c r="M11" i="26"/>
  <c r="O15" i="26"/>
  <c r="R10" i="26"/>
  <c r="V13" i="26"/>
  <c r="X12" i="26"/>
  <c r="AB16" i="26"/>
  <c r="AF16" i="26" s="1"/>
  <c r="AJ16" i="26" s="1"/>
  <c r="AN16" i="26" s="1"/>
  <c r="AR16" i="26" s="1"/>
  <c r="AV16" i="26" s="1"/>
  <c r="AZ16" i="26" s="1"/>
  <c r="BD16" i="26" s="1"/>
  <c r="BH16" i="26" s="1"/>
  <c r="BL16" i="26" s="1"/>
  <c r="BP16" i="26" s="1"/>
  <c r="BT16" i="26" s="1"/>
  <c r="BX16" i="26" s="1"/>
  <c r="CB16" i="26" s="1"/>
  <c r="CF16" i="26" s="1"/>
  <c r="CJ16" i="26" s="1"/>
  <c r="AA11" i="26"/>
  <c r="AC12" i="26"/>
  <c r="AC16" i="26"/>
  <c r="AG16" i="26" s="1"/>
  <c r="AK16" i="26" s="1"/>
  <c r="AO16" i="26" s="1"/>
  <c r="AS16" i="26" s="1"/>
  <c r="AW16" i="26" s="1"/>
  <c r="BA16" i="26" s="1"/>
  <c r="BE16" i="26" s="1"/>
  <c r="BI16" i="26" s="1"/>
  <c r="BM16" i="26" s="1"/>
  <c r="BQ16" i="26" s="1"/>
  <c r="BU16" i="26" s="1"/>
  <c r="BY16" i="26" s="1"/>
  <c r="CC16" i="26" s="1"/>
  <c r="CG16" i="26" s="1"/>
  <c r="CK16" i="26" s="1"/>
  <c r="AC11" i="26"/>
  <c r="AC15" i="26"/>
  <c r="AG15" i="26" s="1"/>
  <c r="AK15" i="26" s="1"/>
  <c r="AO15" i="26" s="1"/>
  <c r="AS15" i="26" s="1"/>
  <c r="AW15" i="26" s="1"/>
  <c r="BA15" i="26" s="1"/>
  <c r="BE15" i="26" s="1"/>
  <c r="BI15" i="26" s="1"/>
  <c r="BM15" i="26" s="1"/>
  <c r="BQ15" i="26" s="1"/>
  <c r="BU15" i="26" s="1"/>
  <c r="BY15" i="26" s="1"/>
  <c r="CC15" i="26" s="1"/>
  <c r="CG15" i="26" s="1"/>
  <c r="CK15" i="26" s="1"/>
  <c r="AC10" i="26"/>
  <c r="AG10" i="26" s="1"/>
  <c r="L181" i="16" s="1"/>
  <c r="AC14" i="26"/>
  <c r="AG14" i="26" s="1"/>
  <c r="AK14" i="26" s="1"/>
  <c r="AO14" i="26" s="1"/>
  <c r="AS14" i="26" s="1"/>
  <c r="AW14" i="26" s="1"/>
  <c r="BA14" i="26" s="1"/>
  <c r="BE14" i="26" s="1"/>
  <c r="BI14" i="26" s="1"/>
  <c r="BM14" i="26" s="1"/>
  <c r="BQ14" i="26" s="1"/>
  <c r="BU14" i="26" s="1"/>
  <c r="BY14" i="26" s="1"/>
  <c r="CC14" i="26" s="1"/>
  <c r="CG14" i="26" s="1"/>
  <c r="CK14" i="26" s="1"/>
  <c r="Y12" i="26"/>
  <c r="Y16" i="26"/>
  <c r="Y11" i="26"/>
  <c r="Y15" i="26"/>
  <c r="Y10" i="26"/>
  <c r="Y14" i="26"/>
  <c r="U12" i="26"/>
  <c r="U16" i="26"/>
  <c r="U11" i="26"/>
  <c r="U15" i="26"/>
  <c r="U10" i="26"/>
  <c r="U14" i="26"/>
  <c r="Q12" i="26"/>
  <c r="Q16" i="26"/>
  <c r="Q11" i="26"/>
  <c r="Q15" i="26"/>
  <c r="Q10" i="26"/>
  <c r="Q14" i="26"/>
  <c r="I10" i="26"/>
  <c r="I11" i="26"/>
  <c r="I12" i="26"/>
  <c r="I13" i="26"/>
  <c r="I14" i="26"/>
  <c r="I15" i="26"/>
  <c r="I16" i="26"/>
  <c r="E11" i="26"/>
  <c r="E12" i="26"/>
  <c r="E13" i="26"/>
  <c r="E14" i="26"/>
  <c r="AK2" i="26"/>
  <c r="E16" i="26"/>
  <c r="E15" i="26"/>
  <c r="F15" i="26"/>
  <c r="F11" i="26"/>
  <c r="M14" i="26"/>
  <c r="N10" i="26"/>
  <c r="Q13" i="26"/>
  <c r="R13" i="26"/>
  <c r="T12" i="26"/>
  <c r="X16" i="26"/>
  <c r="W11" i="26"/>
  <c r="AA15" i="26"/>
  <c r="AE15" i="26" s="1"/>
  <c r="AI15" i="26" s="1"/>
  <c r="AM15" i="26" s="1"/>
  <c r="AQ15" i="26" s="1"/>
  <c r="AU15" i="26" s="1"/>
  <c r="AY15" i="26" s="1"/>
  <c r="BC15" i="26" s="1"/>
  <c r="BG15" i="26" s="1"/>
  <c r="BK15" i="26" s="1"/>
  <c r="BO15" i="26" s="1"/>
  <c r="BS15" i="26" s="1"/>
  <c r="BW15" i="26" s="1"/>
  <c r="CA15" i="26" s="1"/>
  <c r="CE15" i="26" s="1"/>
  <c r="CI15" i="26" s="1"/>
  <c r="K2" i="27"/>
  <c r="J2" i="27"/>
  <c r="I2" i="27"/>
  <c r="H2" i="27"/>
  <c r="V27" i="23"/>
  <c r="B27" i="23"/>
  <c r="BC23" i="23"/>
  <c r="BC24" i="23"/>
  <c r="BC25" i="23"/>
  <c r="BC26" i="23"/>
  <c r="BC20" i="23"/>
  <c r="AO24" i="23"/>
  <c r="AP24" i="23" s="1"/>
  <c r="AQ24" i="23" s="1"/>
  <c r="AR24" i="23" s="1"/>
  <c r="AS24" i="23" s="1"/>
  <c r="AT24" i="23" s="1"/>
  <c r="AU24" i="23" s="1"/>
  <c r="AV24" i="23" s="1"/>
  <c r="AW24" i="23" s="1"/>
  <c r="AX24" i="23" s="1"/>
  <c r="AY24" i="23" s="1"/>
  <c r="AZ24" i="23" s="1"/>
  <c r="BA24" i="23" s="1"/>
  <c r="BB24" i="23" s="1"/>
  <c r="AO23" i="23"/>
  <c r="AP23" i="23" s="1"/>
  <c r="AQ23" i="23" s="1"/>
  <c r="AR23" i="23" s="1"/>
  <c r="AS23" i="23" s="1"/>
  <c r="AT23" i="23" s="1"/>
  <c r="AU23" i="23" s="1"/>
  <c r="AV23" i="23" s="1"/>
  <c r="AW23" i="23" s="1"/>
  <c r="AX23" i="23" s="1"/>
  <c r="AY23" i="23" s="1"/>
  <c r="AZ23" i="23" s="1"/>
  <c r="BA23" i="23" s="1"/>
  <c r="BB23" i="23" s="1"/>
  <c r="V24" i="23"/>
  <c r="W24" i="23" s="1"/>
  <c r="X24" i="23" s="1"/>
  <c r="Y24" i="23" s="1"/>
  <c r="Z24" i="23" s="1"/>
  <c r="AA24" i="23" s="1"/>
  <c r="AB24" i="23" s="1"/>
  <c r="AC24" i="23" s="1"/>
  <c r="AD24" i="23" s="1"/>
  <c r="AE24" i="23" s="1"/>
  <c r="AF24" i="23" s="1"/>
  <c r="AG24" i="23" s="1"/>
  <c r="AH24" i="23" s="1"/>
  <c r="AI24" i="23" s="1"/>
  <c r="V23" i="23"/>
  <c r="AO26" i="23"/>
  <c r="AO25" i="23"/>
  <c r="AO20" i="23"/>
  <c r="AP20" i="23" s="1"/>
  <c r="AQ20" i="23" s="1"/>
  <c r="AR20" i="23" s="1"/>
  <c r="AS20" i="23" s="1"/>
  <c r="AT20" i="23" s="1"/>
  <c r="AU20" i="23" s="1"/>
  <c r="AV20" i="23" s="1"/>
  <c r="AW20" i="23" s="1"/>
  <c r="AX20" i="23" s="1"/>
  <c r="AY20" i="23" s="1"/>
  <c r="AZ20" i="23" s="1"/>
  <c r="BA20" i="23" s="1"/>
  <c r="BB20" i="23" s="1"/>
  <c r="AO19" i="23"/>
  <c r="AP26" i="23"/>
  <c r="AQ26" i="23" s="1"/>
  <c r="AR26" i="23" s="1"/>
  <c r="AS26" i="23" s="1"/>
  <c r="AT26" i="23" s="1"/>
  <c r="AU26" i="23" s="1"/>
  <c r="AV26" i="23" s="1"/>
  <c r="AW26" i="23" s="1"/>
  <c r="AX26" i="23" s="1"/>
  <c r="AY26" i="23" s="1"/>
  <c r="AZ26" i="23" s="1"/>
  <c r="BA26" i="23" s="1"/>
  <c r="BB26" i="23" s="1"/>
  <c r="AN26" i="23"/>
  <c r="AP25" i="23"/>
  <c r="AQ25" i="23" s="1"/>
  <c r="AR25" i="23" s="1"/>
  <c r="AS25" i="23" s="1"/>
  <c r="AN25" i="23"/>
  <c r="AN24" i="23"/>
  <c r="AN23" i="23"/>
  <c r="AN22" i="23"/>
  <c r="AN21" i="23"/>
  <c r="AN20" i="23"/>
  <c r="AN27" i="23" s="1"/>
  <c r="AP19" i="23"/>
  <c r="AQ19" i="23" s="1"/>
  <c r="AR19" i="23" s="1"/>
  <c r="AS19" i="23" s="1"/>
  <c r="AN19" i="23"/>
  <c r="V19" i="23"/>
  <c r="W19" i="23" s="1"/>
  <c r="X19" i="23" s="1"/>
  <c r="Y19" i="23" s="1"/>
  <c r="Z19" i="23" s="1"/>
  <c r="V26" i="23"/>
  <c r="W26" i="23" s="1"/>
  <c r="X26" i="23" s="1"/>
  <c r="Y26" i="23" s="1"/>
  <c r="Z26" i="23" s="1"/>
  <c r="AA26" i="23" s="1"/>
  <c r="AB26" i="23" s="1"/>
  <c r="AC26" i="23" s="1"/>
  <c r="AD26" i="23" s="1"/>
  <c r="AE26" i="23" s="1"/>
  <c r="AF26" i="23" s="1"/>
  <c r="AG26" i="23" s="1"/>
  <c r="AH26" i="23" s="1"/>
  <c r="AI26" i="23" s="1"/>
  <c r="V25" i="23"/>
  <c r="W25" i="23" s="1"/>
  <c r="X25" i="23" s="1"/>
  <c r="Y25" i="23" s="1"/>
  <c r="Z25" i="23" s="1"/>
  <c r="V22" i="23"/>
  <c r="V21" i="23"/>
  <c r="W21" i="23" s="1"/>
  <c r="X21" i="23" s="1"/>
  <c r="Y21" i="23" s="1"/>
  <c r="Z21" i="23" s="1"/>
  <c r="W20" i="23"/>
  <c r="W27" i="23" s="1"/>
  <c r="AJ23" i="23"/>
  <c r="AJ24" i="23"/>
  <c r="AJ25" i="23"/>
  <c r="AJ26" i="23"/>
  <c r="AJ20" i="23"/>
  <c r="U26" i="23"/>
  <c r="U25" i="23"/>
  <c r="U24" i="23"/>
  <c r="U23" i="23"/>
  <c r="U22" i="23"/>
  <c r="U21" i="23"/>
  <c r="U20" i="23"/>
  <c r="U27" i="23" s="1"/>
  <c r="U19" i="23"/>
  <c r="B26" i="23"/>
  <c r="B25" i="23"/>
  <c r="B24" i="23"/>
  <c r="B23" i="23"/>
  <c r="B22" i="23"/>
  <c r="B21" i="23"/>
  <c r="B19" i="23"/>
  <c r="W23" i="23"/>
  <c r="X23" i="23" s="1"/>
  <c r="Y23" i="23" s="1"/>
  <c r="Z23" i="23" s="1"/>
  <c r="AA23" i="23" s="1"/>
  <c r="AB23" i="23" s="1"/>
  <c r="AC23" i="23" s="1"/>
  <c r="AD23" i="23" s="1"/>
  <c r="AE23" i="23" s="1"/>
  <c r="AF23" i="23" s="1"/>
  <c r="AG23" i="23" s="1"/>
  <c r="AH23" i="23" s="1"/>
  <c r="AI23" i="23" s="1"/>
  <c r="W22" i="23"/>
  <c r="X22" i="23" s="1"/>
  <c r="Y22" i="23" s="1"/>
  <c r="Z22" i="23" s="1"/>
  <c r="C26" i="23"/>
  <c r="D26" i="23" s="1"/>
  <c r="E26" i="23" s="1"/>
  <c r="F26" i="23" s="1"/>
  <c r="G26" i="23" s="1"/>
  <c r="H26" i="23" s="1"/>
  <c r="I26" i="23" s="1"/>
  <c r="J26" i="23" s="1"/>
  <c r="K26" i="23" s="1"/>
  <c r="L26" i="23" s="1"/>
  <c r="M26" i="23" s="1"/>
  <c r="N26" i="23" s="1"/>
  <c r="O26" i="23" s="1"/>
  <c r="P26" i="23" s="1"/>
  <c r="I25" i="23"/>
  <c r="J25" i="23" s="1"/>
  <c r="K25" i="23" s="1"/>
  <c r="L25" i="23" s="1"/>
  <c r="M25" i="23" s="1"/>
  <c r="N25" i="23" s="1"/>
  <c r="O25" i="23" s="1"/>
  <c r="P25" i="23" s="1"/>
  <c r="H25" i="23"/>
  <c r="H24" i="23"/>
  <c r="D25" i="23"/>
  <c r="E25" i="23" s="1"/>
  <c r="F25" i="23" s="1"/>
  <c r="G25" i="23" s="1"/>
  <c r="C25" i="23"/>
  <c r="I24" i="23"/>
  <c r="J24" i="23" s="1"/>
  <c r="K24" i="23" s="1"/>
  <c r="L24" i="23" s="1"/>
  <c r="M24" i="23" s="1"/>
  <c r="N24" i="23" s="1"/>
  <c r="O24" i="23" s="1"/>
  <c r="P24" i="23" s="1"/>
  <c r="D24" i="23"/>
  <c r="E24" i="23" s="1"/>
  <c r="F24" i="23" s="1"/>
  <c r="G24" i="23" s="1"/>
  <c r="C24" i="23"/>
  <c r="E43" i="15"/>
  <c r="D43" i="15"/>
  <c r="R3" i="18"/>
  <c r="M640" i="18"/>
  <c r="M636" i="18"/>
  <c r="M632" i="18"/>
  <c r="M628" i="18"/>
  <c r="M624" i="18"/>
  <c r="M620" i="18"/>
  <c r="M616" i="18"/>
  <c r="M612" i="18"/>
  <c r="M608" i="18"/>
  <c r="M604" i="18"/>
  <c r="M600" i="18"/>
  <c r="M596" i="18"/>
  <c r="M592" i="18"/>
  <c r="M588" i="18"/>
  <c r="M584" i="18"/>
  <c r="M580" i="18"/>
  <c r="M576" i="18"/>
  <c r="M572" i="18"/>
  <c r="M568" i="18"/>
  <c r="M564" i="18"/>
  <c r="M560" i="18"/>
  <c r="M556" i="18"/>
  <c r="M552" i="18"/>
  <c r="M548" i="18"/>
  <c r="M544" i="18"/>
  <c r="M540" i="18"/>
  <c r="M536" i="18"/>
  <c r="M532" i="18"/>
  <c r="M528" i="18"/>
  <c r="M524" i="18"/>
  <c r="M520" i="18"/>
  <c r="M516" i="18"/>
  <c r="M512" i="18"/>
  <c r="M508" i="18"/>
  <c r="M504" i="18"/>
  <c r="M500" i="18"/>
  <c r="M496" i="18"/>
  <c r="M492" i="18"/>
  <c r="M487" i="18"/>
  <c r="M483" i="18"/>
  <c r="M479" i="18"/>
  <c r="M475" i="18"/>
  <c r="M471" i="18"/>
  <c r="M467" i="18"/>
  <c r="M463" i="18"/>
  <c r="M459" i="18"/>
  <c r="M455" i="18"/>
  <c r="M451" i="18"/>
  <c r="M447" i="18"/>
  <c r="M443" i="18"/>
  <c r="M439" i="18"/>
  <c r="M435" i="18"/>
  <c r="M431" i="18"/>
  <c r="M427" i="18"/>
  <c r="M423" i="18"/>
  <c r="M419" i="18"/>
  <c r="M415" i="18"/>
  <c r="M411" i="18"/>
  <c r="M407" i="18"/>
  <c r="M403" i="18"/>
  <c r="M399" i="18"/>
  <c r="M395" i="18"/>
  <c r="M391" i="18"/>
  <c r="M387" i="18"/>
  <c r="M383" i="18"/>
  <c r="M379" i="18"/>
  <c r="M375" i="18"/>
  <c r="M371" i="18"/>
  <c r="M367" i="18"/>
  <c r="M363" i="18"/>
  <c r="M359" i="18"/>
  <c r="M355" i="18"/>
  <c r="M351" i="18"/>
  <c r="M347" i="18"/>
  <c r="M343" i="18"/>
  <c r="M340" i="18"/>
  <c r="M336" i="18"/>
  <c r="M332" i="18"/>
  <c r="M328" i="18"/>
  <c r="M324" i="18"/>
  <c r="M320" i="18"/>
  <c r="M316" i="18"/>
  <c r="M312" i="18"/>
  <c r="M308" i="18"/>
  <c r="M304" i="18"/>
  <c r="M300" i="18"/>
  <c r="M296" i="18"/>
  <c r="M292" i="18"/>
  <c r="M288" i="18"/>
  <c r="M284" i="18"/>
  <c r="M280" i="18"/>
  <c r="M276" i="18"/>
  <c r="M272" i="18"/>
  <c r="M268" i="18"/>
  <c r="M264" i="18"/>
  <c r="M4" i="18"/>
  <c r="M5" i="18"/>
  <c r="M6" i="18"/>
  <c r="M9" i="18"/>
  <c r="M10" i="18"/>
  <c r="M13" i="18"/>
  <c r="M14" i="18"/>
  <c r="M17" i="18"/>
  <c r="M18" i="18"/>
  <c r="M21" i="18"/>
  <c r="M22" i="18"/>
  <c r="M25" i="18"/>
  <c r="M26" i="18"/>
  <c r="M29" i="18"/>
  <c r="M30" i="18"/>
  <c r="M33" i="18"/>
  <c r="M34" i="18"/>
  <c r="M37" i="18"/>
  <c r="M38" i="18"/>
  <c r="M41" i="18"/>
  <c r="M42" i="18"/>
  <c r="M45" i="18"/>
  <c r="M46" i="18"/>
  <c r="M49" i="18"/>
  <c r="M50" i="18"/>
  <c r="M53" i="18"/>
  <c r="M54" i="18"/>
  <c r="M57" i="18"/>
  <c r="M58" i="18"/>
  <c r="M61" i="18"/>
  <c r="M62" i="18"/>
  <c r="M65" i="18"/>
  <c r="M66" i="18"/>
  <c r="M69" i="18"/>
  <c r="M70" i="18"/>
  <c r="M73" i="18"/>
  <c r="M74" i="18"/>
  <c r="M77" i="18"/>
  <c r="M78" i="18"/>
  <c r="M81" i="18"/>
  <c r="M82" i="18"/>
  <c r="M85" i="18"/>
  <c r="M86" i="18"/>
  <c r="M89" i="18"/>
  <c r="M90" i="18"/>
  <c r="M93" i="18"/>
  <c r="M94" i="18"/>
  <c r="M97" i="18"/>
  <c r="M98" i="18"/>
  <c r="M101" i="18"/>
  <c r="M102" i="18"/>
  <c r="M105" i="18"/>
  <c r="M106" i="18"/>
  <c r="M109" i="18"/>
  <c r="M110" i="18"/>
  <c r="M113" i="18"/>
  <c r="M114" i="18"/>
  <c r="M117" i="18"/>
  <c r="M118" i="18"/>
  <c r="M121" i="18"/>
  <c r="M122" i="18"/>
  <c r="M125" i="18"/>
  <c r="M126" i="18"/>
  <c r="M129" i="18"/>
  <c r="M130" i="18"/>
  <c r="M133" i="18"/>
  <c r="M134" i="18"/>
  <c r="M137" i="18"/>
  <c r="M138" i="18"/>
  <c r="M141" i="18"/>
  <c r="M142" i="18"/>
  <c r="M145" i="18"/>
  <c r="M146" i="18"/>
  <c r="M149" i="18"/>
  <c r="M150" i="18"/>
  <c r="M153" i="18"/>
  <c r="M154" i="18"/>
  <c r="M157" i="18"/>
  <c r="M158" i="18"/>
  <c r="M161" i="18"/>
  <c r="M162" i="18"/>
  <c r="M165" i="18"/>
  <c r="M166" i="18"/>
  <c r="M169" i="18"/>
  <c r="M170" i="18"/>
  <c r="M173" i="18"/>
  <c r="M174" i="18"/>
  <c r="M177" i="18"/>
  <c r="M178" i="18"/>
  <c r="M181" i="18"/>
  <c r="M182" i="18"/>
  <c r="M185" i="18"/>
  <c r="M186" i="18"/>
  <c r="M189" i="18"/>
  <c r="M190" i="18"/>
  <c r="M193" i="18"/>
  <c r="M194" i="18"/>
  <c r="M197" i="18"/>
  <c r="M198" i="18"/>
  <c r="M201" i="18"/>
  <c r="M202" i="18"/>
  <c r="M205" i="18"/>
  <c r="M206" i="18"/>
  <c r="M209" i="18"/>
  <c r="M210" i="18"/>
  <c r="M213" i="18"/>
  <c r="M214" i="18"/>
  <c r="M217" i="18"/>
  <c r="M218" i="18"/>
  <c r="M221" i="18"/>
  <c r="M222" i="18"/>
  <c r="M225" i="18"/>
  <c r="M226" i="18"/>
  <c r="M229" i="18"/>
  <c r="M230" i="18"/>
  <c r="M233" i="18"/>
  <c r="M234" i="18"/>
  <c r="M237" i="18"/>
  <c r="M238" i="18"/>
  <c r="M241" i="18"/>
  <c r="M242" i="18"/>
  <c r="M245" i="18"/>
  <c r="M246" i="18"/>
  <c r="M249" i="18"/>
  <c r="M250" i="18"/>
  <c r="M253" i="18"/>
  <c r="M254" i="18"/>
  <c r="M257" i="18"/>
  <c r="M258" i="18"/>
  <c r="M261" i="18"/>
  <c r="M262" i="18"/>
  <c r="M265" i="18"/>
  <c r="M266" i="18"/>
  <c r="M267" i="18"/>
  <c r="M269" i="18"/>
  <c r="M270" i="18"/>
  <c r="M273" i="18"/>
  <c r="M274" i="18"/>
  <c r="M277" i="18"/>
  <c r="M278" i="18"/>
  <c r="M281" i="18"/>
  <c r="M282" i="18"/>
  <c r="M283" i="18"/>
  <c r="M285" i="18"/>
  <c r="M286" i="18"/>
  <c r="M289" i="18"/>
  <c r="M290" i="18"/>
  <c r="M293" i="18"/>
  <c r="M294" i="18"/>
  <c r="M297" i="18"/>
  <c r="M298" i="18"/>
  <c r="M299" i="18"/>
  <c r="M301" i="18"/>
  <c r="M302" i="18"/>
  <c r="M305" i="18"/>
  <c r="M306" i="18"/>
  <c r="M309" i="18"/>
  <c r="M310" i="18"/>
  <c r="M313" i="18"/>
  <c r="M314" i="18"/>
  <c r="M315" i="18"/>
  <c r="M317" i="18"/>
  <c r="M318" i="18"/>
  <c r="M321" i="18"/>
  <c r="M322" i="18"/>
  <c r="M325" i="18"/>
  <c r="M326" i="18"/>
  <c r="M329" i="18"/>
  <c r="M330" i="18"/>
  <c r="M331" i="18"/>
  <c r="M333" i="18"/>
  <c r="M334" i="18"/>
  <c r="M337" i="18"/>
  <c r="M338" i="18"/>
  <c r="M341" i="18"/>
  <c r="M342" i="18"/>
  <c r="M345" i="18"/>
  <c r="M346" i="18"/>
  <c r="M349" i="18"/>
  <c r="M350" i="18"/>
  <c r="M353" i="18"/>
  <c r="M354" i="18"/>
  <c r="M357" i="18"/>
  <c r="M358" i="18"/>
  <c r="M361" i="18"/>
  <c r="M362" i="18"/>
  <c r="M365" i="18"/>
  <c r="M366" i="18"/>
  <c r="M369" i="18"/>
  <c r="M370" i="18"/>
  <c r="M373" i="18"/>
  <c r="M374" i="18"/>
  <c r="M377" i="18"/>
  <c r="M378" i="18"/>
  <c r="M381" i="18"/>
  <c r="M382" i="18"/>
  <c r="M385" i="18"/>
  <c r="M386" i="18"/>
  <c r="M389" i="18"/>
  <c r="M390" i="18"/>
  <c r="M393" i="18"/>
  <c r="M394" i="18"/>
  <c r="M397" i="18"/>
  <c r="M398" i="18"/>
  <c r="M401" i="18"/>
  <c r="M402" i="18"/>
  <c r="M405" i="18"/>
  <c r="M406" i="18"/>
  <c r="M409" i="18"/>
  <c r="M410" i="18"/>
  <c r="M413" i="18"/>
  <c r="M414" i="18"/>
  <c r="M417" i="18"/>
  <c r="M418" i="18"/>
  <c r="M421" i="18"/>
  <c r="M422" i="18"/>
  <c r="M425" i="18"/>
  <c r="M426" i="18"/>
  <c r="M429" i="18"/>
  <c r="M430" i="18"/>
  <c r="M433" i="18"/>
  <c r="M434" i="18"/>
  <c r="M437" i="18"/>
  <c r="M438" i="18"/>
  <c r="M441" i="18"/>
  <c r="M442" i="18"/>
  <c r="M445" i="18"/>
  <c r="M446" i="18"/>
  <c r="M449" i="18"/>
  <c r="M450" i="18"/>
  <c r="M453" i="18"/>
  <c r="M454" i="18"/>
  <c r="M457" i="18"/>
  <c r="M458" i="18"/>
  <c r="M461" i="18"/>
  <c r="M462" i="18"/>
  <c r="M465" i="18"/>
  <c r="M466" i="18"/>
  <c r="M469" i="18"/>
  <c r="M470" i="18"/>
  <c r="M473" i="18"/>
  <c r="M474" i="18"/>
  <c r="M477" i="18"/>
  <c r="M478" i="18"/>
  <c r="M481" i="18"/>
  <c r="M482" i="18"/>
  <c r="M485" i="18"/>
  <c r="M486" i="18"/>
  <c r="M489" i="18"/>
  <c r="M490" i="18"/>
  <c r="M491" i="18"/>
  <c r="M493" i="18"/>
  <c r="M494" i="18"/>
  <c r="M495" i="18"/>
  <c r="M497" i="18"/>
  <c r="M498" i="18"/>
  <c r="M499" i="18"/>
  <c r="M501" i="18"/>
  <c r="M502" i="18"/>
  <c r="M503" i="18"/>
  <c r="M505" i="18"/>
  <c r="M506" i="18"/>
  <c r="M507" i="18"/>
  <c r="M509" i="18"/>
  <c r="M510" i="18"/>
  <c r="M511" i="18"/>
  <c r="M513" i="18"/>
  <c r="M514" i="18"/>
  <c r="M515" i="18"/>
  <c r="M517" i="18"/>
  <c r="M518" i="18"/>
  <c r="M519" i="18"/>
  <c r="M521" i="18"/>
  <c r="M522" i="18"/>
  <c r="M523" i="18"/>
  <c r="M525" i="18"/>
  <c r="M526" i="18"/>
  <c r="M527" i="18"/>
  <c r="M529" i="18"/>
  <c r="M530" i="18"/>
  <c r="M531" i="18"/>
  <c r="M533" i="18"/>
  <c r="M534" i="18"/>
  <c r="M535" i="18"/>
  <c r="M537" i="18"/>
  <c r="M538" i="18"/>
  <c r="M539" i="18"/>
  <c r="M541" i="18"/>
  <c r="M542" i="18"/>
  <c r="M543" i="18"/>
  <c r="M545" i="18"/>
  <c r="M546" i="18"/>
  <c r="M547" i="18"/>
  <c r="M549" i="18"/>
  <c r="M550" i="18"/>
  <c r="M551" i="18"/>
  <c r="M553" i="18"/>
  <c r="M554" i="18"/>
  <c r="M555" i="18"/>
  <c r="M557" i="18"/>
  <c r="M558" i="18"/>
  <c r="M559" i="18"/>
  <c r="M561" i="18"/>
  <c r="M562" i="18"/>
  <c r="M563" i="18"/>
  <c r="M565" i="18"/>
  <c r="M566" i="18"/>
  <c r="M567" i="18"/>
  <c r="M569" i="18"/>
  <c r="M570" i="18"/>
  <c r="M571" i="18"/>
  <c r="M573" i="18"/>
  <c r="M574" i="18"/>
  <c r="M575" i="18"/>
  <c r="M577" i="18"/>
  <c r="M578" i="18"/>
  <c r="M579" i="18"/>
  <c r="M581" i="18"/>
  <c r="M582" i="18"/>
  <c r="M583" i="18"/>
  <c r="M585" i="18"/>
  <c r="M586" i="18"/>
  <c r="M587" i="18"/>
  <c r="M589" i="18"/>
  <c r="M590" i="18"/>
  <c r="M591" i="18"/>
  <c r="M593" i="18"/>
  <c r="M594" i="18"/>
  <c r="M595" i="18"/>
  <c r="M597" i="18"/>
  <c r="M598" i="18"/>
  <c r="M599" i="18"/>
  <c r="M601" i="18"/>
  <c r="M602" i="18"/>
  <c r="M603" i="18"/>
  <c r="M605" i="18"/>
  <c r="M606" i="18"/>
  <c r="M607" i="18"/>
  <c r="M609" i="18"/>
  <c r="M610" i="18"/>
  <c r="M611" i="18"/>
  <c r="M613" i="18"/>
  <c r="M614" i="18"/>
  <c r="M615" i="18"/>
  <c r="M617" i="18"/>
  <c r="M618" i="18"/>
  <c r="M619" i="18"/>
  <c r="M621" i="18"/>
  <c r="M622" i="18"/>
  <c r="M623" i="18"/>
  <c r="M625" i="18"/>
  <c r="M626" i="18"/>
  <c r="M627" i="18"/>
  <c r="M629" i="18"/>
  <c r="M630" i="18"/>
  <c r="M631" i="18"/>
  <c r="M633" i="18"/>
  <c r="M634" i="18"/>
  <c r="M635" i="18"/>
  <c r="M637" i="18"/>
  <c r="M638" i="18"/>
  <c r="M639"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M701" i="18"/>
  <c r="M702" i="18"/>
  <c r="M703" i="18"/>
  <c r="M704" i="18"/>
  <c r="M705" i="18"/>
  <c r="M706" i="18"/>
  <c r="M707" i="18"/>
  <c r="M708" i="18"/>
  <c r="M709" i="18"/>
  <c r="M710" i="18"/>
  <c r="M711" i="18"/>
  <c r="M712" i="18"/>
  <c r="M713" i="18"/>
  <c r="M714" i="18"/>
  <c r="M715" i="18"/>
  <c r="M716" i="18"/>
  <c r="M717" i="18"/>
  <c r="M718" i="18"/>
  <c r="M719" i="18"/>
  <c r="M720" i="18"/>
  <c r="M721" i="18"/>
  <c r="M722" i="18"/>
  <c r="M723" i="18"/>
  <c r="M724" i="18"/>
  <c r="M725" i="18"/>
  <c r="M726" i="18"/>
  <c r="M727" i="18"/>
  <c r="M728" i="18"/>
  <c r="M729" i="18"/>
  <c r="M730" i="18"/>
  <c r="M731" i="18"/>
  <c r="M732" i="18"/>
  <c r="M733" i="18"/>
  <c r="M734" i="18"/>
  <c r="M735" i="18"/>
  <c r="M736" i="18"/>
  <c r="M737" i="18"/>
  <c r="M738" i="18"/>
  <c r="M739" i="18"/>
  <c r="M740" i="18"/>
  <c r="M741" i="18"/>
  <c r="M742" i="18"/>
  <c r="M743" i="18"/>
  <c r="M744" i="18"/>
  <c r="M745" i="18"/>
  <c r="M746" i="18"/>
  <c r="M747" i="18"/>
  <c r="M748" i="18"/>
  <c r="M749" i="18"/>
  <c r="M750" i="18"/>
  <c r="M751" i="18"/>
  <c r="M752" i="18"/>
  <c r="M753" i="18"/>
  <c r="M754" i="18"/>
  <c r="M755" i="18"/>
  <c r="M756" i="18"/>
  <c r="M757" i="18"/>
  <c r="M758" i="18"/>
  <c r="M759" i="18"/>
  <c r="M760" i="18"/>
  <c r="M761" i="18"/>
  <c r="M762" i="18"/>
  <c r="M763" i="18"/>
  <c r="M764" i="18"/>
  <c r="M765" i="18"/>
  <c r="M766" i="18"/>
  <c r="M767" i="18"/>
  <c r="M768" i="18"/>
  <c r="M769" i="18"/>
  <c r="M770" i="18"/>
  <c r="M771" i="18"/>
  <c r="M772" i="18"/>
  <c r="M773" i="18"/>
  <c r="M774" i="18"/>
  <c r="M775" i="18"/>
  <c r="M776" i="18"/>
  <c r="M777" i="18"/>
  <c r="M778" i="18"/>
  <c r="M779" i="18"/>
  <c r="M780" i="18"/>
  <c r="M781" i="18"/>
  <c r="M782" i="18"/>
  <c r="M783" i="18"/>
  <c r="M784" i="18"/>
  <c r="M785" i="18"/>
  <c r="M786" i="18"/>
  <c r="M787" i="18"/>
  <c r="M788" i="18"/>
  <c r="M789" i="18"/>
  <c r="M790" i="18"/>
  <c r="M791" i="18"/>
  <c r="M792" i="18"/>
  <c r="M793" i="18"/>
  <c r="M794" i="18"/>
  <c r="M795" i="18"/>
  <c r="M796" i="18"/>
  <c r="M797" i="18"/>
  <c r="M798" i="18"/>
  <c r="M799" i="18"/>
  <c r="M800" i="18"/>
  <c r="M801" i="18"/>
  <c r="M802" i="18"/>
  <c r="M803" i="18"/>
  <c r="M804" i="18"/>
  <c r="M805" i="18"/>
  <c r="M806" i="18"/>
  <c r="M807" i="18"/>
  <c r="M808" i="18"/>
  <c r="M809" i="18"/>
  <c r="M810" i="18"/>
  <c r="M811" i="18"/>
  <c r="M812" i="18"/>
  <c r="M813" i="18"/>
  <c r="M814" i="18"/>
  <c r="M815" i="18"/>
  <c r="M816" i="18"/>
  <c r="M817" i="18"/>
  <c r="M818" i="18"/>
  <c r="M819" i="18"/>
  <c r="M820" i="18"/>
  <c r="M821" i="18"/>
  <c r="M822" i="18"/>
  <c r="M823" i="18"/>
  <c r="M824" i="18"/>
  <c r="M825" i="18"/>
  <c r="M826" i="18"/>
  <c r="M827" i="18"/>
  <c r="M828" i="18"/>
  <c r="M829" i="18"/>
  <c r="M830" i="18"/>
  <c r="M831" i="18"/>
  <c r="M832" i="18"/>
  <c r="M833" i="18"/>
  <c r="M834" i="18"/>
  <c r="M835" i="18"/>
  <c r="M836" i="18"/>
  <c r="M837" i="18"/>
  <c r="M838" i="18"/>
  <c r="M839" i="18"/>
  <c r="M840" i="18"/>
  <c r="M841" i="18"/>
  <c r="M842" i="18"/>
  <c r="M843" i="18"/>
  <c r="M844" i="18"/>
  <c r="M845" i="18"/>
  <c r="M846" i="18"/>
  <c r="M847" i="18"/>
  <c r="M848" i="18"/>
  <c r="M849" i="18"/>
  <c r="M850" i="18"/>
  <c r="M851" i="18"/>
  <c r="M852" i="18"/>
  <c r="M853" i="18"/>
  <c r="M854" i="18"/>
  <c r="M855" i="18"/>
  <c r="M856" i="18"/>
  <c r="M857" i="18"/>
  <c r="M858" i="18"/>
  <c r="M859" i="18"/>
  <c r="M860" i="18"/>
  <c r="M861" i="18"/>
  <c r="M862" i="18"/>
  <c r="M863" i="18"/>
  <c r="M864" i="18"/>
  <c r="M865" i="18"/>
  <c r="M866" i="18"/>
  <c r="M867" i="18"/>
  <c r="M868" i="18"/>
  <c r="M869" i="18"/>
  <c r="M870" i="18"/>
  <c r="M871" i="18"/>
  <c r="M872" i="18"/>
  <c r="M873" i="18"/>
  <c r="M874" i="18"/>
  <c r="M875" i="18"/>
  <c r="M876" i="18"/>
  <c r="M877" i="18"/>
  <c r="M878" i="18"/>
  <c r="M879" i="18"/>
  <c r="M880" i="18"/>
  <c r="M881" i="18"/>
  <c r="M882" i="18"/>
  <c r="M883" i="18"/>
  <c r="M884" i="18"/>
  <c r="M885" i="18"/>
  <c r="M886" i="18"/>
  <c r="M887" i="18"/>
  <c r="M888" i="18"/>
  <c r="M889" i="18"/>
  <c r="M890" i="18"/>
  <c r="M891" i="18"/>
  <c r="M892" i="18"/>
  <c r="M893" i="18"/>
  <c r="M894" i="18"/>
  <c r="M895" i="18"/>
  <c r="M896" i="18"/>
  <c r="M897" i="18"/>
  <c r="M898" i="18"/>
  <c r="M899" i="18"/>
  <c r="M900" i="18"/>
  <c r="M901" i="18"/>
  <c r="M902" i="18"/>
  <c r="M903" i="18"/>
  <c r="M904" i="18"/>
  <c r="M905" i="18"/>
  <c r="M906" i="18"/>
  <c r="M907" i="18"/>
  <c r="M908" i="18"/>
  <c r="M909" i="18"/>
  <c r="M910" i="18"/>
  <c r="M911" i="18"/>
  <c r="M912" i="18"/>
  <c r="M913" i="18"/>
  <c r="M914" i="18"/>
  <c r="M915" i="18"/>
  <c r="M916" i="18"/>
  <c r="M917" i="18"/>
  <c r="M918" i="18"/>
  <c r="M919" i="18"/>
  <c r="M920" i="18"/>
  <c r="M921" i="18"/>
  <c r="M922" i="18"/>
  <c r="M923" i="18"/>
  <c r="M924" i="18"/>
  <c r="M925" i="18"/>
  <c r="M926" i="18"/>
  <c r="M927" i="18"/>
  <c r="M928" i="18"/>
  <c r="M929" i="18"/>
  <c r="M930" i="18"/>
  <c r="M931" i="18"/>
  <c r="M932" i="18"/>
  <c r="M933" i="18"/>
  <c r="M934" i="18"/>
  <c r="M935" i="18"/>
  <c r="M936" i="18"/>
  <c r="M937" i="18"/>
  <c r="M938" i="18"/>
  <c r="M939" i="18"/>
  <c r="M940" i="18"/>
  <c r="M941" i="18"/>
  <c r="M942" i="18"/>
  <c r="M943" i="18"/>
  <c r="M944" i="18"/>
  <c r="M945" i="18"/>
  <c r="M946" i="18"/>
  <c r="M947" i="18"/>
  <c r="M948" i="18"/>
  <c r="M949" i="18"/>
  <c r="M950" i="18"/>
  <c r="M951" i="18"/>
  <c r="M952" i="18"/>
  <c r="M953" i="18"/>
  <c r="M954" i="18"/>
  <c r="M955" i="18"/>
  <c r="M956" i="18"/>
  <c r="M957" i="18"/>
  <c r="M958" i="18"/>
  <c r="M959" i="18"/>
  <c r="M960" i="18"/>
  <c r="M961" i="18"/>
  <c r="M962" i="18"/>
  <c r="M963" i="18"/>
  <c r="M964" i="18"/>
  <c r="M965" i="18"/>
  <c r="M966" i="18"/>
  <c r="M967" i="18"/>
  <c r="M968" i="18"/>
  <c r="M969" i="18"/>
  <c r="M970" i="18"/>
  <c r="M971" i="18"/>
  <c r="M972" i="18"/>
  <c r="M973" i="18"/>
  <c r="M974" i="18"/>
  <c r="M975" i="18"/>
  <c r="M976" i="18"/>
  <c r="M977" i="18"/>
  <c r="M978" i="18"/>
  <c r="M979" i="18"/>
  <c r="M980" i="18"/>
  <c r="M981" i="18"/>
  <c r="M982" i="18"/>
  <c r="M983" i="18"/>
  <c r="M984" i="18"/>
  <c r="M985" i="18"/>
  <c r="M986" i="18"/>
  <c r="M987" i="18"/>
  <c r="M988" i="18"/>
  <c r="M989" i="18"/>
  <c r="M990" i="18"/>
  <c r="M991" i="18"/>
  <c r="M992" i="18"/>
  <c r="M993" i="18"/>
  <c r="M994" i="18"/>
  <c r="M995" i="18"/>
  <c r="M996" i="18"/>
  <c r="M997" i="18"/>
  <c r="M998" i="18"/>
  <c r="M999" i="18"/>
  <c r="M1000" i="18"/>
  <c r="M1001" i="18"/>
  <c r="M1002" i="18"/>
  <c r="M1003" i="18"/>
  <c r="M1004" i="18"/>
  <c r="M1005" i="18"/>
  <c r="M1006" i="18"/>
  <c r="M1007" i="18"/>
  <c r="M1008" i="18"/>
  <c r="M1009" i="18"/>
  <c r="M1010" i="18"/>
  <c r="M1011" i="18"/>
  <c r="M1012" i="18"/>
  <c r="M1013" i="18"/>
  <c r="M1014" i="18"/>
  <c r="M1015" i="18"/>
  <c r="M1016" i="18"/>
  <c r="M1017" i="18"/>
  <c r="M1018" i="18"/>
  <c r="M1019" i="18"/>
  <c r="M1020" i="18"/>
  <c r="M1021" i="18"/>
  <c r="M1022" i="18"/>
  <c r="M1023" i="18"/>
  <c r="M1024" i="18"/>
  <c r="M1025" i="18"/>
  <c r="M1026" i="18"/>
  <c r="M1027" i="18"/>
  <c r="M1028" i="18"/>
  <c r="M1029" i="18"/>
  <c r="M1030" i="18"/>
  <c r="M1031" i="18"/>
  <c r="M1032" i="18"/>
  <c r="M1033" i="18"/>
  <c r="M1034" i="18"/>
  <c r="M1035" i="18"/>
  <c r="M1036" i="18"/>
  <c r="M1037" i="18"/>
  <c r="M1038" i="18"/>
  <c r="M1039" i="18"/>
  <c r="M1040" i="18"/>
  <c r="M1041" i="18"/>
  <c r="M1042" i="18"/>
  <c r="M1043" i="18"/>
  <c r="M1044" i="18"/>
  <c r="M1045" i="18"/>
  <c r="M1046" i="18"/>
  <c r="M1047" i="18"/>
  <c r="M1048" i="18"/>
  <c r="M1049" i="18"/>
  <c r="M1050" i="18"/>
  <c r="M1051" i="18"/>
  <c r="M1052" i="18"/>
  <c r="M1053" i="18"/>
  <c r="M1054" i="18"/>
  <c r="M1055" i="18"/>
  <c r="M1056" i="18"/>
  <c r="M1057" i="18"/>
  <c r="M1058" i="18"/>
  <c r="M1059" i="18"/>
  <c r="M1060" i="18"/>
  <c r="M1061" i="18"/>
  <c r="M1062" i="18"/>
  <c r="M1063" i="18"/>
  <c r="M1064" i="18"/>
  <c r="M1065" i="18"/>
  <c r="M1066" i="18"/>
  <c r="M1067" i="18"/>
  <c r="M1068" i="18"/>
  <c r="M1069" i="18"/>
  <c r="M1070" i="18"/>
  <c r="M1071" i="18"/>
  <c r="M1072" i="18"/>
  <c r="M1073" i="18"/>
  <c r="M1074" i="18"/>
  <c r="M1075" i="18"/>
  <c r="M1076" i="18"/>
  <c r="M1077" i="18"/>
  <c r="M1078" i="18"/>
  <c r="M1079" i="18"/>
  <c r="M1080" i="18"/>
  <c r="M1081" i="18"/>
  <c r="M1082" i="18"/>
  <c r="M1083" i="18"/>
  <c r="M1084" i="18"/>
  <c r="M1085" i="18"/>
  <c r="M1086" i="18"/>
  <c r="M1087" i="18"/>
  <c r="M1088" i="18"/>
  <c r="M1089" i="18"/>
  <c r="M1090" i="18"/>
  <c r="M1091" i="18"/>
  <c r="M1092" i="18"/>
  <c r="M1093" i="18"/>
  <c r="M1094" i="18"/>
  <c r="M1095" i="18"/>
  <c r="M1096" i="18"/>
  <c r="M1097" i="18"/>
  <c r="M1098" i="18"/>
  <c r="M1099" i="18"/>
  <c r="M1100" i="18"/>
  <c r="M1101" i="18"/>
  <c r="M1102" i="18"/>
  <c r="M1103" i="18"/>
  <c r="M1104" i="18"/>
  <c r="M1105" i="18"/>
  <c r="M1106" i="18"/>
  <c r="M1107" i="18"/>
  <c r="M1108" i="18"/>
  <c r="M1109" i="18"/>
  <c r="M1110" i="18"/>
  <c r="M1111" i="18"/>
  <c r="M1112" i="18"/>
  <c r="M1113" i="18"/>
  <c r="M1114" i="18"/>
  <c r="M1115" i="18"/>
  <c r="M1116" i="18"/>
  <c r="M1117" i="18"/>
  <c r="M1118" i="18"/>
  <c r="M1119" i="18"/>
  <c r="M1120" i="18"/>
  <c r="M1121" i="18"/>
  <c r="M1122" i="18"/>
  <c r="M1123" i="18"/>
  <c r="M1124" i="18"/>
  <c r="M1125" i="18"/>
  <c r="M1126" i="18"/>
  <c r="M1127" i="18"/>
  <c r="M1128" i="18"/>
  <c r="M1129" i="18"/>
  <c r="M1130" i="18"/>
  <c r="M1131" i="18"/>
  <c r="M1132" i="18"/>
  <c r="M1133" i="18"/>
  <c r="M1134" i="18"/>
  <c r="M1135" i="18"/>
  <c r="M1136" i="18"/>
  <c r="M1137" i="18"/>
  <c r="M1138" i="18"/>
  <c r="M1139" i="18"/>
  <c r="M1140" i="18"/>
  <c r="M1141" i="18"/>
  <c r="M1142" i="18"/>
  <c r="M1143" i="18"/>
  <c r="M1144" i="18"/>
  <c r="M1145" i="18"/>
  <c r="M1146" i="18"/>
  <c r="M1147" i="18"/>
  <c r="M1148" i="18"/>
  <c r="M1149" i="18"/>
  <c r="M1150" i="18"/>
  <c r="M1151" i="18"/>
  <c r="M1152" i="18"/>
  <c r="M1153" i="18"/>
  <c r="M1154" i="18"/>
  <c r="M1155" i="18"/>
  <c r="M1156" i="18"/>
  <c r="M1157" i="18"/>
  <c r="M1158" i="18"/>
  <c r="M1159" i="18"/>
  <c r="M1160" i="18"/>
  <c r="M1161" i="18"/>
  <c r="M1162" i="18"/>
  <c r="M1163" i="18"/>
  <c r="M1164" i="18"/>
  <c r="M1165" i="18"/>
  <c r="M1166" i="18"/>
  <c r="M1167" i="18"/>
  <c r="M1168" i="18"/>
  <c r="M1169" i="18"/>
  <c r="M1170" i="18"/>
  <c r="M1171" i="18"/>
  <c r="M1172" i="18"/>
  <c r="M1173" i="18"/>
  <c r="M1174" i="18"/>
  <c r="M1175" i="18"/>
  <c r="M1176" i="18"/>
  <c r="M1177" i="18"/>
  <c r="M1178" i="18"/>
  <c r="M1179" i="18"/>
  <c r="M1180" i="18"/>
  <c r="M1181" i="18"/>
  <c r="M1182" i="18"/>
  <c r="M1183" i="18"/>
  <c r="M1184" i="18"/>
  <c r="M1185" i="18"/>
  <c r="M1186" i="18"/>
  <c r="M1187" i="18"/>
  <c r="M1188" i="18"/>
  <c r="M1189" i="18"/>
  <c r="M1190" i="18"/>
  <c r="M1191" i="18"/>
  <c r="M1192" i="18"/>
  <c r="M1193" i="18"/>
  <c r="M1194" i="18"/>
  <c r="M1195" i="18"/>
  <c r="M1196" i="18"/>
  <c r="M1197" i="18"/>
  <c r="M1198" i="18"/>
  <c r="M1199" i="18"/>
  <c r="M1200" i="18"/>
  <c r="M1201" i="18"/>
  <c r="M1202" i="18"/>
  <c r="M1203" i="18"/>
  <c r="M1204" i="18"/>
  <c r="M1205" i="18"/>
  <c r="M1206" i="18"/>
  <c r="M1207" i="18"/>
  <c r="M1208" i="18"/>
  <c r="M1209" i="18"/>
  <c r="M1210" i="18"/>
  <c r="M1211" i="18"/>
  <c r="M1212" i="18"/>
  <c r="M1213" i="18"/>
  <c r="M1214" i="18"/>
  <c r="M1215" i="18"/>
  <c r="M1216" i="18"/>
  <c r="M1217" i="18"/>
  <c r="M1218" i="18"/>
  <c r="M1219" i="18"/>
  <c r="M1220" i="18"/>
  <c r="M1221" i="18"/>
  <c r="M1222" i="18"/>
  <c r="M1223" i="18"/>
  <c r="M1224" i="18"/>
  <c r="M1225" i="18"/>
  <c r="M1226" i="18"/>
  <c r="M1227" i="18"/>
  <c r="M1228" i="18"/>
  <c r="M1229" i="18"/>
  <c r="M1230" i="18"/>
  <c r="M1231" i="18"/>
  <c r="M1232" i="18"/>
  <c r="M1233" i="18"/>
  <c r="M1234" i="18"/>
  <c r="M1235" i="18"/>
  <c r="M1236" i="18"/>
  <c r="M1237" i="18"/>
  <c r="M1238" i="18"/>
  <c r="M1239" i="18"/>
  <c r="M1240" i="18"/>
  <c r="M1241" i="18"/>
  <c r="M1242" i="18"/>
  <c r="M1243" i="18"/>
  <c r="M1244" i="18"/>
  <c r="M1245" i="18"/>
  <c r="M1246" i="18"/>
  <c r="M1247" i="18"/>
  <c r="M1248" i="18"/>
  <c r="M1249" i="18"/>
  <c r="M1250" i="18"/>
  <c r="M1251" i="18"/>
  <c r="M1252" i="18"/>
  <c r="M1253" i="18"/>
  <c r="M1254" i="18"/>
  <c r="M1255" i="18"/>
  <c r="M1256" i="18"/>
  <c r="M1257" i="18"/>
  <c r="M1258" i="18"/>
  <c r="M1259" i="18"/>
  <c r="M1260" i="18"/>
  <c r="M1261" i="18"/>
  <c r="M1262" i="18"/>
  <c r="M1263" i="18"/>
  <c r="M1264" i="18"/>
  <c r="M1265" i="18"/>
  <c r="M1266" i="18"/>
  <c r="M1267" i="18"/>
  <c r="M1268" i="18"/>
  <c r="M1269" i="18"/>
  <c r="M1270" i="18"/>
  <c r="M1271" i="18"/>
  <c r="M1272" i="18"/>
  <c r="M1273" i="18"/>
  <c r="M1274" i="18"/>
  <c r="M1275" i="18"/>
  <c r="M1276" i="18"/>
  <c r="M1277" i="18"/>
  <c r="M1278" i="18"/>
  <c r="M1279" i="18"/>
  <c r="M1280" i="18"/>
  <c r="M1281" i="18"/>
  <c r="M1282" i="18"/>
  <c r="M1283" i="18"/>
  <c r="M1284" i="18"/>
  <c r="M1285" i="18"/>
  <c r="M1286" i="18"/>
  <c r="M1287" i="18"/>
  <c r="M1288" i="18"/>
  <c r="M1289" i="18"/>
  <c r="M1290" i="18"/>
  <c r="M1291" i="18"/>
  <c r="M1292" i="18"/>
  <c r="M1293" i="18"/>
  <c r="M1294" i="18"/>
  <c r="M1295" i="18"/>
  <c r="M1296" i="18"/>
  <c r="M1297" i="18"/>
  <c r="M1298" i="18"/>
  <c r="M1299" i="18"/>
  <c r="M1300" i="18"/>
  <c r="M1301" i="18"/>
  <c r="M1302" i="18"/>
  <c r="M1303" i="18"/>
  <c r="M1304" i="18"/>
  <c r="M1305" i="18"/>
  <c r="M1306" i="18"/>
  <c r="M3" i="18"/>
  <c r="F41" i="15"/>
  <c r="F287" i="15"/>
  <c r="H244" i="15"/>
  <c r="H230" i="15"/>
  <c r="O196" i="15"/>
  <c r="O194" i="15"/>
  <c r="Q23" i="15"/>
  <c r="R23" i="15"/>
  <c r="C21" i="16"/>
  <c r="D22" i="16"/>
  <c r="C20" i="16"/>
  <c r="D23" i="16"/>
  <c r="C23" i="16"/>
  <c r="D24" i="16"/>
  <c r="D20" i="16"/>
  <c r="C22" i="16"/>
  <c r="D21" i="16"/>
  <c r="F20" i="16" l="1"/>
  <c r="K21" i="16"/>
  <c r="K20" i="16"/>
  <c r="X20" i="23"/>
  <c r="AI10" i="36"/>
  <c r="AJ10" i="36"/>
  <c r="AK10" i="36"/>
  <c r="AH10" i="36"/>
  <c r="AF10" i="26"/>
  <c r="K181" i="16" s="1"/>
  <c r="AE10" i="26"/>
  <c r="J181" i="16" s="1"/>
  <c r="G17" i="40"/>
  <c r="G17" i="39"/>
  <c r="AD28" i="36"/>
  <c r="AE28" i="36"/>
  <c r="AG28" i="36"/>
  <c r="AF23" i="36"/>
  <c r="AD23" i="36"/>
  <c r="AF28" i="36"/>
  <c r="AG23" i="36"/>
  <c r="AE23" i="36"/>
  <c r="AD65" i="12"/>
  <c r="R65" i="12" s="1"/>
  <c r="R67" i="12" s="1"/>
  <c r="L80" i="12" s="1"/>
  <c r="N84" i="12" s="1"/>
  <c r="P86" i="12" s="1"/>
  <c r="R84" i="12" s="1"/>
  <c r="T80" i="12" s="1"/>
  <c r="D98" i="12" s="1"/>
  <c r="AC32" i="37" s="1"/>
  <c r="L88" i="12"/>
  <c r="F9" i="26"/>
  <c r="E9" i="26"/>
  <c r="G9" i="26"/>
  <c r="Z9" i="26"/>
  <c r="B9" i="26"/>
  <c r="B57" i="26" s="1"/>
  <c r="B84" i="27" s="1"/>
  <c r="Y9" i="26"/>
  <c r="AC9" i="26"/>
  <c r="C9" i="26"/>
  <c r="N9" i="26"/>
  <c r="D9" i="26"/>
  <c r="M9" i="26"/>
  <c r="AM2" i="26"/>
  <c r="W9" i="26"/>
  <c r="H9" i="26"/>
  <c r="X9" i="26"/>
  <c r="I9" i="26"/>
  <c r="U9" i="26"/>
  <c r="J9" i="26"/>
  <c r="V9" i="26"/>
  <c r="K9" i="26"/>
  <c r="AA9" i="26"/>
  <c r="AN2" i="26"/>
  <c r="T9" i="26"/>
  <c r="AB9" i="26"/>
  <c r="AO2" i="26"/>
  <c r="R9" i="26"/>
  <c r="O9" i="26"/>
  <c r="P9" i="26"/>
  <c r="Q9" i="26"/>
  <c r="AL2" i="26"/>
  <c r="S9" i="26"/>
  <c r="L9" i="26"/>
  <c r="AT25" i="23"/>
  <c r="AU25" i="23" s="1"/>
  <c r="AV25" i="23" s="1"/>
  <c r="AW25" i="23" s="1"/>
  <c r="AX25" i="23" s="1"/>
  <c r="AY25" i="23" s="1"/>
  <c r="AZ25" i="23" s="1"/>
  <c r="BA25" i="23" s="1"/>
  <c r="BB25" i="23" s="1"/>
  <c r="AA25" i="23"/>
  <c r="AB25" i="23" s="1"/>
  <c r="AC25" i="23" s="1"/>
  <c r="AD25" i="23" s="1"/>
  <c r="AE25" i="23" s="1"/>
  <c r="AF25" i="23" s="1"/>
  <c r="AG25" i="23" s="1"/>
  <c r="AH25" i="23" s="1"/>
  <c r="AI25" i="23" s="1"/>
  <c r="M7" i="18"/>
  <c r="M8" i="18"/>
  <c r="M11" i="18"/>
  <c r="M12" i="18"/>
  <c r="M15" i="18"/>
  <c r="M16" i="18"/>
  <c r="M19" i="18"/>
  <c r="M20" i="18"/>
  <c r="M23" i="18"/>
  <c r="M24" i="18"/>
  <c r="M27" i="18"/>
  <c r="M28" i="18"/>
  <c r="M31" i="18"/>
  <c r="M32" i="18"/>
  <c r="M35" i="18"/>
  <c r="M36" i="18"/>
  <c r="M39" i="18"/>
  <c r="M40" i="18"/>
  <c r="M43" i="18"/>
  <c r="M44" i="18"/>
  <c r="M47" i="18"/>
  <c r="M48" i="18"/>
  <c r="M51" i="18"/>
  <c r="M52" i="18"/>
  <c r="M55" i="18"/>
  <c r="M56" i="18"/>
  <c r="M59" i="18"/>
  <c r="M60" i="18"/>
  <c r="M63" i="18"/>
  <c r="M64" i="18"/>
  <c r="M67" i="18"/>
  <c r="M68" i="18"/>
  <c r="M71" i="18"/>
  <c r="M72" i="18"/>
  <c r="M75" i="18"/>
  <c r="M76" i="18"/>
  <c r="M79" i="18"/>
  <c r="M80" i="18"/>
  <c r="M83" i="18"/>
  <c r="M84" i="18"/>
  <c r="M87" i="18"/>
  <c r="M88" i="18"/>
  <c r="M91" i="18"/>
  <c r="M92" i="18"/>
  <c r="M95" i="18"/>
  <c r="M96" i="18"/>
  <c r="M99" i="18"/>
  <c r="M100" i="18"/>
  <c r="M103" i="18"/>
  <c r="M104" i="18"/>
  <c r="M107" i="18"/>
  <c r="M108" i="18"/>
  <c r="M111" i="18"/>
  <c r="M112" i="18"/>
  <c r="M115" i="18"/>
  <c r="M116" i="18"/>
  <c r="M119" i="18"/>
  <c r="M120" i="18"/>
  <c r="M123" i="18"/>
  <c r="M124" i="18"/>
  <c r="M127" i="18"/>
  <c r="M128" i="18"/>
  <c r="M131" i="18"/>
  <c r="M132" i="18"/>
  <c r="M135" i="18"/>
  <c r="M136" i="18"/>
  <c r="M139" i="18"/>
  <c r="M140" i="18"/>
  <c r="M143" i="18"/>
  <c r="M144" i="18"/>
  <c r="M147" i="18"/>
  <c r="M148" i="18"/>
  <c r="M151" i="18"/>
  <c r="M152" i="18"/>
  <c r="M155" i="18"/>
  <c r="M156" i="18"/>
  <c r="M159" i="18"/>
  <c r="M160" i="18"/>
  <c r="M163" i="18"/>
  <c r="M164" i="18"/>
  <c r="M167" i="18"/>
  <c r="M168" i="18"/>
  <c r="M171" i="18"/>
  <c r="M172" i="18"/>
  <c r="M175" i="18"/>
  <c r="M176" i="18"/>
  <c r="M179" i="18"/>
  <c r="M180" i="18"/>
  <c r="M183" i="18"/>
  <c r="M184" i="18"/>
  <c r="M187" i="18"/>
  <c r="M188" i="18"/>
  <c r="M191" i="18"/>
  <c r="M192" i="18"/>
  <c r="M195" i="18"/>
  <c r="M196" i="18"/>
  <c r="M199" i="18"/>
  <c r="M200" i="18"/>
  <c r="M203" i="18"/>
  <c r="M204" i="18"/>
  <c r="M207" i="18"/>
  <c r="M208" i="18"/>
  <c r="M211" i="18"/>
  <c r="M212" i="18"/>
  <c r="M215" i="18"/>
  <c r="M216" i="18"/>
  <c r="M219" i="18"/>
  <c r="M220" i="18"/>
  <c r="M223" i="18"/>
  <c r="M224" i="18"/>
  <c r="M227" i="18"/>
  <c r="M228" i="18"/>
  <c r="M231" i="18"/>
  <c r="M232" i="18"/>
  <c r="M235" i="18"/>
  <c r="M236" i="18"/>
  <c r="M239" i="18"/>
  <c r="M240" i="18"/>
  <c r="M243" i="18"/>
  <c r="M244" i="18"/>
  <c r="M247" i="18"/>
  <c r="M248" i="18"/>
  <c r="M251" i="18"/>
  <c r="M252" i="18"/>
  <c r="M255" i="18"/>
  <c r="M256" i="18"/>
  <c r="M259" i="18"/>
  <c r="M260" i="18"/>
  <c r="M335" i="18"/>
  <c r="M319" i="18"/>
  <c r="M303" i="18"/>
  <c r="M287" i="18"/>
  <c r="M271" i="18"/>
  <c r="M488" i="18"/>
  <c r="M484" i="18"/>
  <c r="M480" i="18"/>
  <c r="M476" i="18"/>
  <c r="M472" i="18"/>
  <c r="M468" i="18"/>
  <c r="M464" i="18"/>
  <c r="M460" i="18"/>
  <c r="M456" i="18"/>
  <c r="M452" i="18"/>
  <c r="M448" i="18"/>
  <c r="M444" i="18"/>
  <c r="M440" i="18"/>
  <c r="M436" i="18"/>
  <c r="M432" i="18"/>
  <c r="M428" i="18"/>
  <c r="M424" i="18"/>
  <c r="M420" i="18"/>
  <c r="M416" i="18"/>
  <c r="M412" i="18"/>
  <c r="M408" i="18"/>
  <c r="M404" i="18"/>
  <c r="M400" i="18"/>
  <c r="M396" i="18"/>
  <c r="M392" i="18"/>
  <c r="M388" i="18"/>
  <c r="M384" i="18"/>
  <c r="M380" i="18"/>
  <c r="M376" i="18"/>
  <c r="M372" i="18"/>
  <c r="M368" i="18"/>
  <c r="M364" i="18"/>
  <c r="M360" i="18"/>
  <c r="M356" i="18"/>
  <c r="M352" i="18"/>
  <c r="M348" i="18"/>
  <c r="M344" i="18"/>
  <c r="M339" i="18"/>
  <c r="M323" i="18"/>
  <c r="M307" i="18"/>
  <c r="M291" i="18"/>
  <c r="M275" i="18"/>
  <c r="M327" i="18"/>
  <c r="M311" i="18"/>
  <c r="M295" i="18"/>
  <c r="M279" i="18"/>
  <c r="M263" i="18"/>
  <c r="J91" i="15"/>
  <c r="C19" i="23"/>
  <c r="I116" i="15"/>
  <c r="B281" i="15"/>
  <c r="G278" i="15" s="1"/>
  <c r="N279" i="15" s="1"/>
  <c r="B284" i="15" s="1"/>
  <c r="E33" i="22" s="1"/>
  <c r="N271" i="15"/>
  <c r="G275" i="15" s="1"/>
  <c r="G269" i="15"/>
  <c r="N270" i="15" s="1"/>
  <c r="B275" i="15" s="1"/>
  <c r="L257" i="15"/>
  <c r="G257" i="15"/>
  <c r="B257" i="15"/>
  <c r="G248" i="15"/>
  <c r="B254" i="15" s="1"/>
  <c r="N263" i="15"/>
  <c r="L266" i="15" s="1"/>
  <c r="N262" i="15"/>
  <c r="G266" i="15" s="1"/>
  <c r="G260" i="15"/>
  <c r="N261" i="15" s="1"/>
  <c r="B266" i="15" s="1"/>
  <c r="G235" i="15"/>
  <c r="N236" i="15" s="1"/>
  <c r="B241" i="15" s="1"/>
  <c r="E32" i="22" s="1"/>
  <c r="G203" i="15"/>
  <c r="N204" i="15" s="1"/>
  <c r="B209" i="15" s="1"/>
  <c r="D31" i="22" s="1"/>
  <c r="L226" i="15"/>
  <c r="D43" i="22" s="1"/>
  <c r="G226" i="15"/>
  <c r="E54" i="22" s="1"/>
  <c r="G218" i="15"/>
  <c r="N219" i="15" s="1"/>
  <c r="B226" i="15" s="1"/>
  <c r="E29" i="22" s="1"/>
  <c r="L101" i="15"/>
  <c r="D42" i="22" s="1"/>
  <c r="G101" i="15"/>
  <c r="E53" i="22" s="1"/>
  <c r="G93" i="15"/>
  <c r="N94" i="15" s="1"/>
  <c r="B101" i="15" s="1"/>
  <c r="E28" i="22" s="1"/>
  <c r="A37" i="22"/>
  <c r="C24" i="16"/>
  <c r="AC32" i="36" l="1"/>
  <c r="AC32" i="26"/>
  <c r="CO28" i="26" s="1"/>
  <c r="CS13" i="26" s="1"/>
  <c r="K22" i="16"/>
  <c r="AN10" i="36"/>
  <c r="AJ9" i="36"/>
  <c r="AM10" i="36"/>
  <c r="AI9" i="36"/>
  <c r="AL10" i="36"/>
  <c r="AH9" i="36"/>
  <c r="Y20" i="23"/>
  <c r="X27" i="23"/>
  <c r="AO10" i="36"/>
  <c r="AK9" i="36"/>
  <c r="G18" i="40"/>
  <c r="G18" i="39"/>
  <c r="AF27" i="36"/>
  <c r="AF24" i="36"/>
  <c r="AF25" i="36" s="1"/>
  <c r="AF26" i="36" s="1"/>
  <c r="AE27" i="36"/>
  <c r="AE24" i="36"/>
  <c r="AE25" i="36" s="1"/>
  <c r="AE26" i="36" s="1"/>
  <c r="AG27" i="36"/>
  <c r="AG24" i="36"/>
  <c r="AG25" i="36" s="1"/>
  <c r="AG26" i="36" s="1"/>
  <c r="AD27" i="36"/>
  <c r="AD24" i="36"/>
  <c r="AD25" i="36" s="1"/>
  <c r="AD26" i="36" s="1"/>
  <c r="L83" i="12"/>
  <c r="L91" i="12" s="1"/>
  <c r="G83" i="12"/>
  <c r="F67" i="12"/>
  <c r="L21" i="26"/>
  <c r="L55" i="26"/>
  <c r="L82" i="27" s="1"/>
  <c r="L52" i="26"/>
  <c r="L79" i="27" s="1"/>
  <c r="L56" i="26"/>
  <c r="L83" i="27" s="1"/>
  <c r="L57" i="26"/>
  <c r="L84" i="27" s="1"/>
  <c r="AB21" i="26"/>
  <c r="AB55" i="26"/>
  <c r="AB82" i="27" s="1"/>
  <c r="AB52" i="26"/>
  <c r="AB79" i="27" s="1"/>
  <c r="AB56" i="26"/>
  <c r="AB83" i="27" s="1"/>
  <c r="AB57" i="26"/>
  <c r="AB84" i="27" s="1"/>
  <c r="I21" i="26"/>
  <c r="I56" i="26"/>
  <c r="I83" i="27" s="1"/>
  <c r="I55" i="26"/>
  <c r="I82" i="27" s="1"/>
  <c r="I52" i="26"/>
  <c r="I79" i="27" s="1"/>
  <c r="I57" i="26"/>
  <c r="I84" i="27" s="1"/>
  <c r="N21" i="26"/>
  <c r="N56" i="26"/>
  <c r="N83" i="27" s="1"/>
  <c r="N55" i="26"/>
  <c r="N82" i="27" s="1"/>
  <c r="N52" i="26"/>
  <c r="N79" i="27" s="1"/>
  <c r="N57" i="26"/>
  <c r="N84" i="27" s="1"/>
  <c r="O21" i="26"/>
  <c r="O52" i="26"/>
  <c r="O79" i="27" s="1"/>
  <c r="O56" i="26"/>
  <c r="O83" i="27" s="1"/>
  <c r="O55" i="26"/>
  <c r="O82" i="27" s="1"/>
  <c r="O57" i="26"/>
  <c r="O84" i="27" s="1"/>
  <c r="E21" i="26"/>
  <c r="E56" i="26"/>
  <c r="E83" i="27" s="1"/>
  <c r="E55" i="26"/>
  <c r="E82" i="27" s="1"/>
  <c r="E52" i="26"/>
  <c r="E79" i="27" s="1"/>
  <c r="E57" i="26"/>
  <c r="E84" i="27" s="1"/>
  <c r="R21" i="26"/>
  <c r="R56" i="26"/>
  <c r="R83" i="27" s="1"/>
  <c r="R55" i="26"/>
  <c r="R82" i="27" s="1"/>
  <c r="R52" i="26"/>
  <c r="R79" i="27" s="1"/>
  <c r="R57" i="26"/>
  <c r="R84" i="27" s="1"/>
  <c r="J21" i="26"/>
  <c r="J56" i="26"/>
  <c r="J83" i="27" s="1"/>
  <c r="J55" i="26"/>
  <c r="J82" i="27" s="1"/>
  <c r="J52" i="26"/>
  <c r="J79" i="27" s="1"/>
  <c r="J57" i="26"/>
  <c r="J84" i="27" s="1"/>
  <c r="H21" i="26"/>
  <c r="H55" i="26"/>
  <c r="H82" i="27" s="1"/>
  <c r="H52" i="26"/>
  <c r="H79" i="27" s="1"/>
  <c r="H56" i="26"/>
  <c r="H83" i="27" s="1"/>
  <c r="H57" i="26"/>
  <c r="H84" i="27" s="1"/>
  <c r="D21" i="26"/>
  <c r="D55" i="26"/>
  <c r="D82" i="27" s="1"/>
  <c r="D52" i="26"/>
  <c r="D79" i="27" s="1"/>
  <c r="D57" i="26"/>
  <c r="D84" i="27" s="1"/>
  <c r="D56" i="26"/>
  <c r="D83" i="27" s="1"/>
  <c r="AC21" i="26"/>
  <c r="AC56" i="26"/>
  <c r="AC83" i="27" s="1"/>
  <c r="AC55" i="26"/>
  <c r="AC82" i="27" s="1"/>
  <c r="AC52" i="26"/>
  <c r="AC79" i="27" s="1"/>
  <c r="AC57" i="26"/>
  <c r="AC84" i="27" s="1"/>
  <c r="Z56" i="26"/>
  <c r="Z83" i="27" s="1"/>
  <c r="Z55" i="26"/>
  <c r="Z82" i="27" s="1"/>
  <c r="Z52" i="26"/>
  <c r="Z79" i="27" s="1"/>
  <c r="Z57" i="26"/>
  <c r="Z84" i="27" s="1"/>
  <c r="F21" i="26"/>
  <c r="F56" i="26"/>
  <c r="F83" i="27" s="1"/>
  <c r="F55" i="26"/>
  <c r="F82" i="27" s="1"/>
  <c r="F52" i="26"/>
  <c r="F79" i="27" s="1"/>
  <c r="F57" i="26"/>
  <c r="F84" i="27" s="1"/>
  <c r="P21" i="26"/>
  <c r="P55" i="26"/>
  <c r="P82" i="27" s="1"/>
  <c r="P52" i="26"/>
  <c r="P79" i="27" s="1"/>
  <c r="P57" i="26"/>
  <c r="P84" i="27" s="1"/>
  <c r="P56" i="26"/>
  <c r="P83" i="27" s="1"/>
  <c r="K21" i="26"/>
  <c r="K52" i="26"/>
  <c r="K79" i="27" s="1"/>
  <c r="K56" i="26"/>
  <c r="K83" i="27" s="1"/>
  <c r="K55" i="26"/>
  <c r="K82" i="27" s="1"/>
  <c r="K57" i="26"/>
  <c r="K84" i="27" s="1"/>
  <c r="G21" i="26"/>
  <c r="G52" i="26"/>
  <c r="G79" i="27" s="1"/>
  <c r="G56" i="26"/>
  <c r="G83" i="27" s="1"/>
  <c r="G55" i="26"/>
  <c r="G82" i="27" s="1"/>
  <c r="G57" i="26"/>
  <c r="G84" i="27" s="1"/>
  <c r="S21" i="26"/>
  <c r="S52" i="26"/>
  <c r="S79" i="27" s="1"/>
  <c r="S56" i="26"/>
  <c r="S83" i="27" s="1"/>
  <c r="S55" i="26"/>
  <c r="S82" i="27" s="1"/>
  <c r="S57" i="26"/>
  <c r="S84" i="27" s="1"/>
  <c r="T21" i="26"/>
  <c r="T55" i="26"/>
  <c r="T82" i="27" s="1"/>
  <c r="T52" i="26"/>
  <c r="T79" i="27" s="1"/>
  <c r="T56" i="26"/>
  <c r="T83" i="27" s="1"/>
  <c r="T57" i="26"/>
  <c r="T84" i="27" s="1"/>
  <c r="V21" i="26"/>
  <c r="V56" i="26"/>
  <c r="V83" i="27" s="1"/>
  <c r="V55" i="26"/>
  <c r="V82" i="27" s="1"/>
  <c r="V52" i="26"/>
  <c r="V79" i="27" s="1"/>
  <c r="V57" i="26"/>
  <c r="V84" i="27" s="1"/>
  <c r="X21" i="26"/>
  <c r="X55" i="26"/>
  <c r="X82" i="27" s="1"/>
  <c r="X52" i="26"/>
  <c r="X79" i="27" s="1"/>
  <c r="X57" i="26"/>
  <c r="X84" i="27" s="1"/>
  <c r="X56" i="26"/>
  <c r="X83" i="27" s="1"/>
  <c r="M21" i="26"/>
  <c r="M56" i="26"/>
  <c r="M83" i="27" s="1"/>
  <c r="M55" i="26"/>
  <c r="M82" i="27" s="1"/>
  <c r="M52" i="26"/>
  <c r="M79" i="27" s="1"/>
  <c r="M57" i="26"/>
  <c r="M84" i="27" s="1"/>
  <c r="C21" i="26"/>
  <c r="C52" i="26"/>
  <c r="C79" i="27" s="1"/>
  <c r="C57" i="26"/>
  <c r="C84" i="27" s="1"/>
  <c r="C56" i="26"/>
  <c r="C83" i="27" s="1"/>
  <c r="C55" i="26"/>
  <c r="C82" i="27" s="1"/>
  <c r="Q21" i="26"/>
  <c r="Q56" i="26"/>
  <c r="Q83" i="27" s="1"/>
  <c r="Q55" i="26"/>
  <c r="Q82" i="27" s="1"/>
  <c r="Q52" i="26"/>
  <c r="Q79" i="27" s="1"/>
  <c r="Q57" i="26"/>
  <c r="Q84" i="27" s="1"/>
  <c r="AA21" i="26"/>
  <c r="AA52" i="26"/>
  <c r="AA79" i="27" s="1"/>
  <c r="AA56" i="26"/>
  <c r="AA83" i="27" s="1"/>
  <c r="AA55" i="26"/>
  <c r="AA82" i="27" s="1"/>
  <c r="AA57" i="26"/>
  <c r="AA84" i="27" s="1"/>
  <c r="U21" i="26"/>
  <c r="U56" i="26"/>
  <c r="U83" i="27" s="1"/>
  <c r="U55" i="26"/>
  <c r="U82" i="27" s="1"/>
  <c r="U52" i="26"/>
  <c r="U79" i="27" s="1"/>
  <c r="U57" i="26"/>
  <c r="U84" i="27" s="1"/>
  <c r="W21" i="26"/>
  <c r="W52" i="26"/>
  <c r="W79" i="27" s="1"/>
  <c r="W56" i="26"/>
  <c r="W83" i="27" s="1"/>
  <c r="W55" i="26"/>
  <c r="W82" i="27" s="1"/>
  <c r="W57" i="26"/>
  <c r="W84" i="27" s="1"/>
  <c r="Y21" i="26"/>
  <c r="Y56" i="26"/>
  <c r="Y83" i="27" s="1"/>
  <c r="Y55" i="26"/>
  <c r="Y82" i="27" s="1"/>
  <c r="Y52" i="26"/>
  <c r="Y79" i="27" s="1"/>
  <c r="Y57" i="26"/>
  <c r="Y84" i="27" s="1"/>
  <c r="B21" i="26"/>
  <c r="B52" i="26"/>
  <c r="B79" i="27" s="1"/>
  <c r="B55" i="26"/>
  <c r="B82" i="27" s="1"/>
  <c r="B56" i="26"/>
  <c r="B83" i="27" s="1"/>
  <c r="B18" i="26"/>
  <c r="E18" i="26"/>
  <c r="F18" i="26"/>
  <c r="G18" i="26"/>
  <c r="Z18" i="26"/>
  <c r="Z21" i="26"/>
  <c r="P18" i="26"/>
  <c r="T18" i="26"/>
  <c r="J18" i="26"/>
  <c r="H18" i="26"/>
  <c r="Y18" i="26"/>
  <c r="L18" i="26"/>
  <c r="O18" i="26"/>
  <c r="AA18" i="26"/>
  <c r="U18" i="26"/>
  <c r="W18" i="26"/>
  <c r="S18" i="26"/>
  <c r="R18" i="26"/>
  <c r="K18" i="26"/>
  <c r="I18" i="26"/>
  <c r="M18" i="26"/>
  <c r="C18" i="26"/>
  <c r="Q18" i="26"/>
  <c r="AB18" i="26"/>
  <c r="V18" i="26"/>
  <c r="X18" i="26"/>
  <c r="D18" i="26"/>
  <c r="N18" i="26"/>
  <c r="AC18" i="26"/>
  <c r="AR2" i="26"/>
  <c r="AQ2" i="26"/>
  <c r="AP2" i="26"/>
  <c r="AS2" i="26"/>
  <c r="B42" i="22"/>
  <c r="B58" i="22"/>
  <c r="C54" i="22"/>
  <c r="B29" i="22"/>
  <c r="G29" i="22" s="1"/>
  <c r="Q32" i="15" s="1"/>
  <c r="Q22" i="23" s="1"/>
  <c r="B46" i="22"/>
  <c r="B54" i="22"/>
  <c r="N205" i="15"/>
  <c r="G209" i="15" s="1"/>
  <c r="C53" i="22"/>
  <c r="C29" i="22"/>
  <c r="D54" i="22"/>
  <c r="B43" i="22"/>
  <c r="B47" i="22"/>
  <c r="B55" i="22"/>
  <c r="D53" i="22"/>
  <c r="D29" i="22"/>
  <c r="B44" i="22"/>
  <c r="B56" i="22"/>
  <c r="B45" i="22"/>
  <c r="B53" i="22"/>
  <c r="G53" i="22" s="1"/>
  <c r="Q56" i="15" s="1"/>
  <c r="BC21" i="23" s="1"/>
  <c r="B57" i="22"/>
  <c r="G54" i="22"/>
  <c r="Q57" i="15" s="1"/>
  <c r="BC22" i="23" s="1"/>
  <c r="D20" i="23"/>
  <c r="AI10" i="26" s="1"/>
  <c r="N272" i="15"/>
  <c r="L275" i="15" s="1"/>
  <c r="B28" i="22"/>
  <c r="G28" i="22" s="1"/>
  <c r="B32" i="22"/>
  <c r="G32" i="22" s="1"/>
  <c r="Q35" i="15" s="1"/>
  <c r="Q25" i="23" s="1"/>
  <c r="C30" i="22"/>
  <c r="D28" i="22"/>
  <c r="D32" i="22"/>
  <c r="E30" i="22"/>
  <c r="E42" i="22"/>
  <c r="E43" i="22"/>
  <c r="G43" i="22" s="1"/>
  <c r="Q46" i="15" s="1"/>
  <c r="AJ22" i="23" s="1"/>
  <c r="AA22" i="23" s="1"/>
  <c r="B33" i="22"/>
  <c r="G33" i="22" s="1"/>
  <c r="Q36" i="15" s="1"/>
  <c r="Q26" i="23" s="1"/>
  <c r="C31" i="22"/>
  <c r="D33" i="22"/>
  <c r="E31" i="22"/>
  <c r="N206" i="15"/>
  <c r="L209" i="15" s="1"/>
  <c r="E44" i="22" s="1"/>
  <c r="N280" i="15"/>
  <c r="G284" i="15" s="1"/>
  <c r="B30" i="22"/>
  <c r="C28" i="22"/>
  <c r="C32" i="22"/>
  <c r="D30" i="22"/>
  <c r="C42" i="22"/>
  <c r="C43" i="22"/>
  <c r="F43" i="22" s="1"/>
  <c r="N46" i="15" s="1"/>
  <c r="N281" i="15"/>
  <c r="L284" i="15" s="1"/>
  <c r="B31" i="22"/>
  <c r="C33" i="22"/>
  <c r="D41" i="22"/>
  <c r="E45" i="22"/>
  <c r="G45" i="22" s="1"/>
  <c r="D44" i="22"/>
  <c r="E41" i="22"/>
  <c r="C41" i="22"/>
  <c r="B224" i="15"/>
  <c r="N237" i="15"/>
  <c r="G241" i="15" s="1"/>
  <c r="N238" i="15"/>
  <c r="L241" i="15" s="1"/>
  <c r="B99" i="15"/>
  <c r="D19" i="23"/>
  <c r="E19" i="23" s="1"/>
  <c r="F19" i="23" s="1"/>
  <c r="G19" i="23" s="1"/>
  <c r="B5" i="23"/>
  <c r="B6" i="23"/>
  <c r="B7" i="23"/>
  <c r="B8" i="23"/>
  <c r="B9" i="23"/>
  <c r="B10" i="23"/>
  <c r="B4" i="23"/>
  <c r="X16" i="8"/>
  <c r="W16" i="8"/>
  <c r="V16" i="8"/>
  <c r="T16" i="8"/>
  <c r="R16" i="8"/>
  <c r="P16" i="8"/>
  <c r="N16" i="8"/>
  <c r="L16" i="8"/>
  <c r="K16" i="8"/>
  <c r="J16" i="8"/>
  <c r="H16" i="8"/>
  <c r="F16" i="8"/>
  <c r="D16" i="8"/>
  <c r="U16" i="8"/>
  <c r="S16" i="8"/>
  <c r="Q16" i="8"/>
  <c r="O16" i="8"/>
  <c r="M16" i="8"/>
  <c r="I16" i="8"/>
  <c r="G16" i="8"/>
  <c r="E16" i="8"/>
  <c r="C16" i="8"/>
  <c r="X23" i="8"/>
  <c r="X22" i="8"/>
  <c r="X21" i="8"/>
  <c r="X20" i="8"/>
  <c r="X19" i="8"/>
  <c r="X18" i="8"/>
  <c r="X17" i="8"/>
  <c r="V23" i="8"/>
  <c r="V22" i="8"/>
  <c r="V21" i="8"/>
  <c r="V20" i="8"/>
  <c r="V19" i="8"/>
  <c r="V18" i="8"/>
  <c r="V17" i="8"/>
  <c r="T23" i="8"/>
  <c r="T22" i="8"/>
  <c r="T21" i="8"/>
  <c r="T20" i="8"/>
  <c r="T19" i="8"/>
  <c r="T18" i="8"/>
  <c r="T17" i="8"/>
  <c r="R23" i="8"/>
  <c r="R22" i="8"/>
  <c r="R21" i="8"/>
  <c r="R20" i="8"/>
  <c r="R19" i="8"/>
  <c r="R18" i="8"/>
  <c r="R17" i="8"/>
  <c r="P23" i="8"/>
  <c r="P22" i="8"/>
  <c r="P21" i="8"/>
  <c r="P20" i="8"/>
  <c r="P19" i="8"/>
  <c r="P18" i="8"/>
  <c r="P17" i="8"/>
  <c r="N23" i="8"/>
  <c r="N22" i="8"/>
  <c r="N21" i="8"/>
  <c r="N20" i="8"/>
  <c r="N19" i="8"/>
  <c r="N18" i="8"/>
  <c r="N17" i="8"/>
  <c r="L23" i="8"/>
  <c r="L22" i="8"/>
  <c r="L21" i="8"/>
  <c r="L20" i="8"/>
  <c r="L19" i="8"/>
  <c r="L18" i="8"/>
  <c r="L17" i="8"/>
  <c r="J23" i="8"/>
  <c r="J22" i="8"/>
  <c r="J21" i="8"/>
  <c r="J20" i="8"/>
  <c r="J19" i="8"/>
  <c r="J18" i="8"/>
  <c r="J17" i="8"/>
  <c r="H23" i="8"/>
  <c r="H22" i="8"/>
  <c r="H21" i="8"/>
  <c r="H20" i="8"/>
  <c r="H19" i="8"/>
  <c r="H18" i="8"/>
  <c r="H17" i="8"/>
  <c r="F23" i="8"/>
  <c r="F22" i="8"/>
  <c r="F21" i="8"/>
  <c r="F20" i="8"/>
  <c r="F19" i="8"/>
  <c r="F18" i="8"/>
  <c r="F17" i="8"/>
  <c r="D18" i="8"/>
  <c r="D19" i="8"/>
  <c r="D20" i="8"/>
  <c r="D21" i="8"/>
  <c r="D22" i="8"/>
  <c r="D23" i="8"/>
  <c r="D17" i="8"/>
  <c r="W22" i="8"/>
  <c r="W21" i="8"/>
  <c r="W20" i="8"/>
  <c r="W19" i="8"/>
  <c r="W18" i="8"/>
  <c r="W17" i="8"/>
  <c r="W23" i="8" s="1"/>
  <c r="U22" i="8"/>
  <c r="U21" i="8"/>
  <c r="U20" i="8"/>
  <c r="U19" i="8"/>
  <c r="U18" i="8"/>
  <c r="U17" i="8"/>
  <c r="U23" i="8" s="1"/>
  <c r="S22" i="8"/>
  <c r="S21" i="8"/>
  <c r="S20" i="8"/>
  <c r="S19" i="8"/>
  <c r="S18" i="8"/>
  <c r="S17" i="8"/>
  <c r="S23" i="8" s="1"/>
  <c r="Q22" i="8"/>
  <c r="Q21" i="8"/>
  <c r="Q20" i="8"/>
  <c r="Q19" i="8"/>
  <c r="Q18" i="8"/>
  <c r="Q17" i="8"/>
  <c r="Q23" i="8" s="1"/>
  <c r="O22" i="8"/>
  <c r="O21" i="8"/>
  <c r="O20" i="8"/>
  <c r="O19" i="8"/>
  <c r="O18" i="8"/>
  <c r="O17" i="8"/>
  <c r="O23" i="8" s="1"/>
  <c r="M22" i="8"/>
  <c r="M21" i="8"/>
  <c r="M20" i="8"/>
  <c r="M19" i="8"/>
  <c r="M23" i="8" s="1"/>
  <c r="M18" i="8"/>
  <c r="M17" i="8"/>
  <c r="K22" i="8"/>
  <c r="K21" i="8"/>
  <c r="K20" i="8"/>
  <c r="K19" i="8"/>
  <c r="K18" i="8"/>
  <c r="K17" i="8"/>
  <c r="K23" i="8" s="1"/>
  <c r="I22" i="8"/>
  <c r="I21" i="8"/>
  <c r="I20" i="8"/>
  <c r="I19" i="8"/>
  <c r="I18" i="8"/>
  <c r="I17" i="8"/>
  <c r="I23" i="8" s="1"/>
  <c r="G22" i="8"/>
  <c r="G21" i="8"/>
  <c r="G20" i="8"/>
  <c r="G19" i="8"/>
  <c r="G18" i="8"/>
  <c r="G17" i="8"/>
  <c r="G23" i="8" s="1"/>
  <c r="E22" i="8"/>
  <c r="E21" i="8"/>
  <c r="E20" i="8"/>
  <c r="E19" i="8"/>
  <c r="E18" i="8"/>
  <c r="E17" i="8"/>
  <c r="E23" i="8" s="1"/>
  <c r="C23" i="8"/>
  <c r="C21" i="8"/>
  <c r="C22" i="8"/>
  <c r="C20" i="8"/>
  <c r="C19" i="8"/>
  <c r="C18" i="8"/>
  <c r="C17" i="8"/>
  <c r="E23" i="22"/>
  <c r="F23" i="22"/>
  <c r="G23" i="22"/>
  <c r="H23" i="22"/>
  <c r="I23" i="22"/>
  <c r="J23" i="22"/>
  <c r="D23" i="22"/>
  <c r="E22" i="22"/>
  <c r="F22" i="22"/>
  <c r="G22" i="22"/>
  <c r="H22" i="22"/>
  <c r="I22" i="22"/>
  <c r="J22" i="22"/>
  <c r="D22" i="22"/>
  <c r="E21" i="22"/>
  <c r="F21" i="22"/>
  <c r="G21" i="22"/>
  <c r="H21" i="22"/>
  <c r="I21" i="22"/>
  <c r="J21" i="22"/>
  <c r="D21" i="22"/>
  <c r="E20" i="22"/>
  <c r="F20" i="22"/>
  <c r="G20" i="22"/>
  <c r="H20" i="22"/>
  <c r="I20" i="22"/>
  <c r="J20" i="22"/>
  <c r="D20" i="22"/>
  <c r="E19" i="22"/>
  <c r="F19" i="22"/>
  <c r="G19" i="22"/>
  <c r="H19" i="22"/>
  <c r="I19" i="22"/>
  <c r="J19" i="22"/>
  <c r="D19" i="22"/>
  <c r="E18" i="22"/>
  <c r="F18" i="22"/>
  <c r="G18" i="22"/>
  <c r="H18" i="22"/>
  <c r="I18" i="22"/>
  <c r="J18" i="22"/>
  <c r="D18" i="22"/>
  <c r="E17" i="22"/>
  <c r="F17" i="22"/>
  <c r="G17" i="22"/>
  <c r="H17" i="22"/>
  <c r="I17" i="22"/>
  <c r="J17" i="22"/>
  <c r="D17" i="22"/>
  <c r="E16" i="22"/>
  <c r="F16" i="22"/>
  <c r="G16" i="22"/>
  <c r="H16" i="22"/>
  <c r="I16" i="22"/>
  <c r="J16" i="22"/>
  <c r="D16" i="22"/>
  <c r="E15" i="22"/>
  <c r="F15" i="22"/>
  <c r="G15" i="22"/>
  <c r="H15" i="22"/>
  <c r="I15" i="22"/>
  <c r="J15" i="22"/>
  <c r="D15" i="22"/>
  <c r="E14" i="22"/>
  <c r="F14" i="22"/>
  <c r="G14" i="22"/>
  <c r="H14" i="22"/>
  <c r="I14" i="22"/>
  <c r="J14" i="22"/>
  <c r="D14" i="22"/>
  <c r="E13" i="22"/>
  <c r="F13" i="22"/>
  <c r="G13" i="22"/>
  <c r="H13" i="22"/>
  <c r="I13" i="22"/>
  <c r="J13" i="22"/>
  <c r="D13" i="22"/>
  <c r="E12" i="22"/>
  <c r="F12" i="22"/>
  <c r="G12" i="22"/>
  <c r="H12" i="22"/>
  <c r="I12" i="22"/>
  <c r="J12" i="22"/>
  <c r="D12" i="22"/>
  <c r="E11" i="22"/>
  <c r="F11" i="22"/>
  <c r="G11" i="22"/>
  <c r="H11" i="22"/>
  <c r="I11" i="22"/>
  <c r="J11" i="22"/>
  <c r="D11" i="22"/>
  <c r="E10" i="22"/>
  <c r="F10" i="22"/>
  <c r="G10" i="22"/>
  <c r="H10" i="22"/>
  <c r="I10" i="22"/>
  <c r="J10" i="22"/>
  <c r="D10" i="22"/>
  <c r="E9" i="22"/>
  <c r="F9" i="22"/>
  <c r="G9" i="22"/>
  <c r="H9" i="22"/>
  <c r="I9" i="22"/>
  <c r="J9" i="22"/>
  <c r="D9" i="22"/>
  <c r="E8" i="22"/>
  <c r="F8" i="22"/>
  <c r="G8" i="22"/>
  <c r="H8" i="22"/>
  <c r="I8" i="22"/>
  <c r="J8" i="22"/>
  <c r="D8" i="22"/>
  <c r="E7" i="22"/>
  <c r="F7" i="22"/>
  <c r="G7" i="22"/>
  <c r="H7" i="22"/>
  <c r="I7" i="22"/>
  <c r="J7" i="22"/>
  <c r="D7" i="22"/>
  <c r="E6" i="22"/>
  <c r="F6" i="22"/>
  <c r="G6" i="22"/>
  <c r="H6" i="22"/>
  <c r="I6" i="22"/>
  <c r="J6" i="22"/>
  <c r="D6" i="22"/>
  <c r="E5" i="22"/>
  <c r="F5" i="22"/>
  <c r="G5" i="22"/>
  <c r="H5" i="22"/>
  <c r="I5" i="22"/>
  <c r="J5" i="22"/>
  <c r="D5" i="22"/>
  <c r="E4" i="22"/>
  <c r="F4" i="22"/>
  <c r="G4" i="22"/>
  <c r="H4" i="22"/>
  <c r="I4" i="22"/>
  <c r="J4" i="22"/>
  <c r="D4" i="22"/>
  <c r="E3" i="22"/>
  <c r="F3" i="22"/>
  <c r="G3" i="22"/>
  <c r="H3" i="22"/>
  <c r="I3" i="22"/>
  <c r="J3" i="22"/>
  <c r="D3" i="22"/>
  <c r="E2" i="22"/>
  <c r="F2" i="22"/>
  <c r="G2" i="22"/>
  <c r="H2" i="22"/>
  <c r="I2" i="22"/>
  <c r="J2" i="22"/>
  <c r="D2" i="22"/>
  <c r="AB22" i="23" l="1"/>
  <c r="AC22" i="23" s="1"/>
  <c r="AD22" i="23" s="1"/>
  <c r="AE22" i="23" s="1"/>
  <c r="AF22" i="23" s="1"/>
  <c r="AG22" i="23" s="1"/>
  <c r="AH22" i="23" s="1"/>
  <c r="AI22" i="23" s="1"/>
  <c r="BA12" i="36"/>
  <c r="AZ12" i="36"/>
  <c r="BD12" i="36" s="1"/>
  <c r="BH12" i="36" s="1"/>
  <c r="BL12" i="36" s="1"/>
  <c r="BP12" i="36" s="1"/>
  <c r="BT12" i="36" s="1"/>
  <c r="BX12" i="36" s="1"/>
  <c r="CB12" i="36" s="1"/>
  <c r="CF12" i="36" s="1"/>
  <c r="CJ12" i="36" s="1"/>
  <c r="AY12" i="36"/>
  <c r="AX12" i="36"/>
  <c r="BB12" i="36" s="1"/>
  <c r="BF12" i="36" s="1"/>
  <c r="BJ12" i="36" s="1"/>
  <c r="BN12" i="36" s="1"/>
  <c r="BR12" i="36" s="1"/>
  <c r="BV12" i="36" s="1"/>
  <c r="BZ12" i="36" s="1"/>
  <c r="CD12" i="36" s="1"/>
  <c r="CH12" i="36" s="1"/>
  <c r="BC27" i="23"/>
  <c r="AI18" i="36"/>
  <c r="AI20" i="36" s="1"/>
  <c r="AI22" i="36" s="1"/>
  <c r="AI24" i="36" s="1"/>
  <c r="AI25" i="36" s="1"/>
  <c r="AI26" i="36" s="1"/>
  <c r="AI21" i="36"/>
  <c r="AI28" i="36"/>
  <c r="AI23" i="36"/>
  <c r="AI27" i="36" s="1"/>
  <c r="Z20" i="23"/>
  <c r="Y27" i="23"/>
  <c r="AQ10" i="36"/>
  <c r="AM9" i="36"/>
  <c r="AK21" i="36"/>
  <c r="AK18" i="36"/>
  <c r="AK20" i="36" s="1"/>
  <c r="AK22" i="36" s="1"/>
  <c r="AK24" i="36" s="1"/>
  <c r="AK25" i="36" s="1"/>
  <c r="AK26" i="36" s="1"/>
  <c r="AK23" i="36"/>
  <c r="AK27" i="36" s="1"/>
  <c r="AK28" i="36"/>
  <c r="AH21" i="36"/>
  <c r="AH18" i="36"/>
  <c r="AH20" i="36" s="1"/>
  <c r="AH28" i="36"/>
  <c r="AH23" i="36"/>
  <c r="AH27" i="36" s="1"/>
  <c r="AJ21" i="36"/>
  <c r="AJ18" i="36"/>
  <c r="AJ20" i="36" s="1"/>
  <c r="AJ23" i="36"/>
  <c r="AJ27" i="36" s="1"/>
  <c r="AJ28" i="36"/>
  <c r="AS10" i="36"/>
  <c r="AO9" i="36"/>
  <c r="AP10" i="36"/>
  <c r="AL9" i="36"/>
  <c r="AR10" i="36"/>
  <c r="AN9" i="36"/>
  <c r="E20" i="23"/>
  <c r="AK10" i="26"/>
  <c r="AH10" i="26"/>
  <c r="AJ10" i="26"/>
  <c r="G19" i="40"/>
  <c r="G19" i="39"/>
  <c r="G91" i="12"/>
  <c r="CH34" i="37"/>
  <c r="CD34" i="37"/>
  <c r="BZ34" i="37"/>
  <c r="BV34" i="37"/>
  <c r="BR34" i="37"/>
  <c r="BN34" i="37"/>
  <c r="BJ34" i="37"/>
  <c r="BF34" i="37"/>
  <c r="BB34" i="37"/>
  <c r="AX34" i="37"/>
  <c r="AT34" i="37"/>
  <c r="AP34" i="37"/>
  <c r="AL34" i="37"/>
  <c r="AH34" i="37"/>
  <c r="AD34" i="37"/>
  <c r="CK34" i="37"/>
  <c r="CG34" i="37"/>
  <c r="CC34" i="37"/>
  <c r="BY34" i="37"/>
  <c r="BU34" i="37"/>
  <c r="BQ34" i="37"/>
  <c r="BM34" i="37"/>
  <c r="BI34" i="37"/>
  <c r="BE34" i="37"/>
  <c r="BA34" i="37"/>
  <c r="AW34" i="37"/>
  <c r="AS34" i="37"/>
  <c r="AO34" i="37"/>
  <c r="AK34" i="37"/>
  <c r="AG34" i="37"/>
  <c r="CF34" i="37"/>
  <c r="BX34" i="37"/>
  <c r="BP34" i="37"/>
  <c r="BH34" i="37"/>
  <c r="AZ34" i="37"/>
  <c r="AR34" i="37"/>
  <c r="AJ34" i="37"/>
  <c r="CE34" i="37"/>
  <c r="BW34" i="37"/>
  <c r="BO34" i="37"/>
  <c r="BG34" i="37"/>
  <c r="AY34" i="37"/>
  <c r="AQ34" i="37"/>
  <c r="AI34" i="37"/>
  <c r="CO28" i="37"/>
  <c r="CJ34" i="37"/>
  <c r="CB34" i="37"/>
  <c r="BT34" i="37"/>
  <c r="BL34" i="37"/>
  <c r="BD34" i="37"/>
  <c r="AV34" i="37"/>
  <c r="AN34" i="37"/>
  <c r="AF34" i="37"/>
  <c r="CI34" i="37"/>
  <c r="CA34" i="37"/>
  <c r="BS34" i="37"/>
  <c r="BK34" i="37"/>
  <c r="BC34" i="37"/>
  <c r="AU34" i="37"/>
  <c r="AM34" i="37"/>
  <c r="AE34" i="37"/>
  <c r="CJ34" i="36"/>
  <c r="CF34" i="36"/>
  <c r="CB34" i="36"/>
  <c r="BX34" i="36"/>
  <c r="BT34" i="36"/>
  <c r="BP34" i="36"/>
  <c r="BL34" i="36"/>
  <c r="BH34" i="36"/>
  <c r="BD34" i="36"/>
  <c r="AZ34" i="36"/>
  <c r="AV34" i="36"/>
  <c r="AR34" i="36"/>
  <c r="AN34" i="36"/>
  <c r="AJ34" i="36"/>
  <c r="AF34" i="36"/>
  <c r="CI34" i="36"/>
  <c r="CE34" i="36"/>
  <c r="CA34" i="36"/>
  <c r="BW34" i="36"/>
  <c r="BS34" i="36"/>
  <c r="BO34" i="36"/>
  <c r="BK34" i="36"/>
  <c r="BG34" i="36"/>
  <c r="BC34" i="36"/>
  <c r="AY34" i="36"/>
  <c r="AU34" i="36"/>
  <c r="AQ34" i="36"/>
  <c r="AM34" i="36"/>
  <c r="AI34" i="36"/>
  <c r="AE34" i="36"/>
  <c r="CH34" i="36"/>
  <c r="CD34" i="36"/>
  <c r="BZ34" i="36"/>
  <c r="BV34" i="36"/>
  <c r="BR34" i="36"/>
  <c r="BN34" i="36"/>
  <c r="BJ34" i="36"/>
  <c r="BF34" i="36"/>
  <c r="BB34" i="36"/>
  <c r="AX34" i="36"/>
  <c r="AT34" i="36"/>
  <c r="AP34" i="36"/>
  <c r="AL34" i="36"/>
  <c r="AH34" i="36"/>
  <c r="AD34" i="36"/>
  <c r="CK34" i="36"/>
  <c r="BU34" i="36"/>
  <c r="BE34" i="36"/>
  <c r="AO34" i="36"/>
  <c r="CG34" i="36"/>
  <c r="BQ34" i="36"/>
  <c r="BA34" i="36"/>
  <c r="AK34" i="36"/>
  <c r="CC34" i="36"/>
  <c r="BM34" i="36"/>
  <c r="AW34" i="36"/>
  <c r="AG34" i="36"/>
  <c r="BY34" i="36"/>
  <c r="BI34" i="36"/>
  <c r="AS34" i="36"/>
  <c r="CO28" i="36"/>
  <c r="CS12" i="26"/>
  <c r="CS15" i="26"/>
  <c r="CS16" i="26" s="1"/>
  <c r="B91" i="27"/>
  <c r="CD34" i="26"/>
  <c r="BV34" i="26"/>
  <c r="AP34" i="26"/>
  <c r="AW34" i="26"/>
  <c r="AX34" i="26"/>
  <c r="BM34" i="26"/>
  <c r="BN34" i="26"/>
  <c r="AH34" i="26"/>
  <c r="CH34" i="26"/>
  <c r="BF34" i="26"/>
  <c r="CC34" i="26"/>
  <c r="AR34" i="26"/>
  <c r="BR34" i="26"/>
  <c r="BB34" i="26"/>
  <c r="AL34" i="26"/>
  <c r="BY34" i="26"/>
  <c r="CJ34" i="26"/>
  <c r="CE34" i="26"/>
  <c r="BX34" i="26"/>
  <c r="BZ34" i="26"/>
  <c r="BJ34" i="26"/>
  <c r="AT34" i="26"/>
  <c r="CK34" i="26"/>
  <c r="BI34" i="26"/>
  <c r="BD34" i="26"/>
  <c r="BS34" i="26"/>
  <c r="AY34" i="26"/>
  <c r="AM34" i="26"/>
  <c r="AS34" i="26"/>
  <c r="BT34" i="26"/>
  <c r="AN34" i="26"/>
  <c r="BO34" i="26"/>
  <c r="AG34" i="26"/>
  <c r="BH34" i="26"/>
  <c r="CI34" i="26"/>
  <c r="BC34" i="26"/>
  <c r="AD34" i="26"/>
  <c r="BU34" i="26"/>
  <c r="BE34" i="26"/>
  <c r="AO34" i="26"/>
  <c r="CF34" i="26"/>
  <c r="BP34" i="26"/>
  <c r="AZ34" i="26"/>
  <c r="AJ34" i="26"/>
  <c r="CA34" i="26"/>
  <c r="BK34" i="26"/>
  <c r="AU34" i="26"/>
  <c r="CG34" i="26"/>
  <c r="BQ34" i="26"/>
  <c r="BA34" i="26"/>
  <c r="AK34" i="26"/>
  <c r="CB34" i="26"/>
  <c r="BL34" i="26"/>
  <c r="AV34" i="26"/>
  <c r="AF34" i="26"/>
  <c r="BW34" i="26"/>
  <c r="BG34" i="26"/>
  <c r="AQ34" i="26"/>
  <c r="AI34" i="26"/>
  <c r="AE34" i="26"/>
  <c r="B90" i="27"/>
  <c r="B87" i="27"/>
  <c r="B92" i="27"/>
  <c r="C90" i="27"/>
  <c r="C91" i="27"/>
  <c r="D87" i="27"/>
  <c r="E90" i="27"/>
  <c r="C92" i="27"/>
  <c r="D90" i="27"/>
  <c r="E91" i="27"/>
  <c r="C87" i="27"/>
  <c r="D91" i="27"/>
  <c r="E92" i="27"/>
  <c r="D92" i="27"/>
  <c r="E87" i="27"/>
  <c r="D20" i="26"/>
  <c r="D22" i="26" s="1"/>
  <c r="D24" i="26" s="1"/>
  <c r="D53" i="26"/>
  <c r="D80" i="27" s="1"/>
  <c r="D54" i="26"/>
  <c r="D81" i="27" s="1"/>
  <c r="Q20" i="26"/>
  <c r="Q22" i="26" s="1"/>
  <c r="Q24" i="26" s="1"/>
  <c r="Q25" i="26" s="1"/>
  <c r="Q26" i="26" s="1"/>
  <c r="Q30" i="26" s="1"/>
  <c r="Q54" i="26"/>
  <c r="Q81" i="27" s="1"/>
  <c r="Q53" i="26"/>
  <c r="Q80" i="27" s="1"/>
  <c r="K20" i="26"/>
  <c r="K22" i="26" s="1"/>
  <c r="K24" i="26" s="1"/>
  <c r="K25" i="26" s="1"/>
  <c r="K26" i="26" s="1"/>
  <c r="K30" i="26" s="1"/>
  <c r="K54" i="26"/>
  <c r="K81" i="27" s="1"/>
  <c r="K53" i="26"/>
  <c r="K80" i="27" s="1"/>
  <c r="U20" i="26"/>
  <c r="U22" i="26" s="1"/>
  <c r="U24" i="26" s="1"/>
  <c r="U25" i="26" s="1"/>
  <c r="U26" i="26" s="1"/>
  <c r="U30" i="26" s="1"/>
  <c r="U54" i="26"/>
  <c r="U81" i="27" s="1"/>
  <c r="U53" i="26"/>
  <c r="U80" i="27" s="1"/>
  <c r="Y20" i="26"/>
  <c r="Y22" i="26" s="1"/>
  <c r="Y24" i="26" s="1"/>
  <c r="Y54" i="26"/>
  <c r="Y81" i="27" s="1"/>
  <c r="Y53" i="26"/>
  <c r="Y80" i="27" s="1"/>
  <c r="T20" i="26"/>
  <c r="T22" i="26" s="1"/>
  <c r="T24" i="26" s="1"/>
  <c r="T25" i="26" s="1"/>
  <c r="T26" i="26" s="1"/>
  <c r="T30" i="26" s="1"/>
  <c r="T53" i="26"/>
  <c r="T80" i="27" s="1"/>
  <c r="T54" i="26"/>
  <c r="T81" i="27" s="1"/>
  <c r="G20" i="26"/>
  <c r="G22" i="26" s="1"/>
  <c r="G24" i="26" s="1"/>
  <c r="G25" i="26" s="1"/>
  <c r="G26" i="26" s="1"/>
  <c r="G30" i="26" s="1"/>
  <c r="G54" i="26"/>
  <c r="G81" i="27" s="1"/>
  <c r="G53" i="26"/>
  <c r="G80" i="27" s="1"/>
  <c r="X20" i="26"/>
  <c r="X22" i="26" s="1"/>
  <c r="X24" i="26" s="1"/>
  <c r="X25" i="26" s="1"/>
  <c r="X26" i="26" s="1"/>
  <c r="X30" i="26" s="1"/>
  <c r="X53" i="26"/>
  <c r="X80" i="27" s="1"/>
  <c r="X54" i="26"/>
  <c r="X81" i="27" s="1"/>
  <c r="C20" i="26"/>
  <c r="C22" i="26" s="1"/>
  <c r="C24" i="26" s="1"/>
  <c r="C54" i="26"/>
  <c r="C81" i="27" s="1"/>
  <c r="C53" i="26"/>
  <c r="C80" i="27" s="1"/>
  <c r="R20" i="26"/>
  <c r="R22" i="26" s="1"/>
  <c r="R24" i="26" s="1"/>
  <c r="R54" i="26"/>
  <c r="R81" i="27" s="1"/>
  <c r="R53" i="26"/>
  <c r="R80" i="27" s="1"/>
  <c r="AA20" i="26"/>
  <c r="AA22" i="26" s="1"/>
  <c r="AA24" i="26" s="1"/>
  <c r="AA25" i="26" s="1"/>
  <c r="AA26" i="26" s="1"/>
  <c r="AA30" i="26" s="1"/>
  <c r="AA54" i="26"/>
  <c r="AA81" i="27" s="1"/>
  <c r="AA53" i="26"/>
  <c r="AA80" i="27" s="1"/>
  <c r="P20" i="26"/>
  <c r="P22" i="26" s="1"/>
  <c r="P24" i="26" s="1"/>
  <c r="P25" i="26" s="1"/>
  <c r="P26" i="26" s="1"/>
  <c r="P30" i="26" s="1"/>
  <c r="P53" i="26"/>
  <c r="P80" i="27" s="1"/>
  <c r="P54" i="26"/>
  <c r="P81" i="27" s="1"/>
  <c r="F20" i="26"/>
  <c r="F22" i="26" s="1"/>
  <c r="F24" i="26" s="1"/>
  <c r="F25" i="26" s="1"/>
  <c r="F26" i="26" s="1"/>
  <c r="F30" i="26" s="1"/>
  <c r="F54" i="26"/>
  <c r="F81" i="27" s="1"/>
  <c r="F53" i="26"/>
  <c r="F80" i="27" s="1"/>
  <c r="AC20" i="26"/>
  <c r="AC22" i="26" s="1"/>
  <c r="AC24" i="26" s="1"/>
  <c r="AC25" i="26" s="1"/>
  <c r="AC26" i="26" s="1"/>
  <c r="AC30" i="26" s="1"/>
  <c r="AC54" i="26"/>
  <c r="AC81" i="27" s="1"/>
  <c r="AC53" i="26"/>
  <c r="AC80" i="27" s="1"/>
  <c r="V20" i="26"/>
  <c r="V22" i="26" s="1"/>
  <c r="V24" i="26" s="1"/>
  <c r="V25" i="26" s="1"/>
  <c r="V26" i="26" s="1"/>
  <c r="V30" i="26" s="1"/>
  <c r="V54" i="26"/>
  <c r="V81" i="27" s="1"/>
  <c r="V53" i="26"/>
  <c r="V80" i="27" s="1"/>
  <c r="M20" i="26"/>
  <c r="M22" i="26" s="1"/>
  <c r="M24" i="26" s="1"/>
  <c r="M25" i="26" s="1"/>
  <c r="M26" i="26" s="1"/>
  <c r="M30" i="26" s="1"/>
  <c r="M54" i="26"/>
  <c r="M81" i="27" s="1"/>
  <c r="M53" i="26"/>
  <c r="M80" i="27" s="1"/>
  <c r="S20" i="26"/>
  <c r="S22" i="26" s="1"/>
  <c r="S24" i="26" s="1"/>
  <c r="S25" i="26" s="1"/>
  <c r="S26" i="26" s="1"/>
  <c r="S30" i="26" s="1"/>
  <c r="S54" i="26"/>
  <c r="S81" i="27" s="1"/>
  <c r="S53" i="26"/>
  <c r="S80" i="27" s="1"/>
  <c r="O20" i="26"/>
  <c r="O22" i="26" s="1"/>
  <c r="O24" i="26" s="1"/>
  <c r="O25" i="26" s="1"/>
  <c r="O26" i="26" s="1"/>
  <c r="O30" i="26" s="1"/>
  <c r="O54" i="26"/>
  <c r="O81" i="27" s="1"/>
  <c r="O53" i="26"/>
  <c r="O80" i="27" s="1"/>
  <c r="H20" i="26"/>
  <c r="H22" i="26" s="1"/>
  <c r="H24" i="26" s="1"/>
  <c r="H25" i="26" s="1"/>
  <c r="H26" i="26" s="1"/>
  <c r="H30" i="26" s="1"/>
  <c r="H53" i="26"/>
  <c r="H80" i="27" s="1"/>
  <c r="H54" i="26"/>
  <c r="H81" i="27" s="1"/>
  <c r="E20" i="26"/>
  <c r="E22" i="26" s="1"/>
  <c r="E24" i="26" s="1"/>
  <c r="E54" i="26"/>
  <c r="E81" i="27" s="1"/>
  <c r="E53" i="26"/>
  <c r="E80" i="27" s="1"/>
  <c r="N20" i="26"/>
  <c r="N22" i="26" s="1"/>
  <c r="N24" i="26" s="1"/>
  <c r="N25" i="26" s="1"/>
  <c r="N26" i="26" s="1"/>
  <c r="N30" i="26" s="1"/>
  <c r="N54" i="26"/>
  <c r="N81" i="27" s="1"/>
  <c r="N53" i="26"/>
  <c r="N80" i="27" s="1"/>
  <c r="AB20" i="26"/>
  <c r="AB22" i="26" s="1"/>
  <c r="AB24" i="26" s="1"/>
  <c r="AB25" i="26" s="1"/>
  <c r="AB26" i="26" s="1"/>
  <c r="AB30" i="26" s="1"/>
  <c r="AB53" i="26"/>
  <c r="AB80" i="27" s="1"/>
  <c r="AB54" i="26"/>
  <c r="AB81" i="27" s="1"/>
  <c r="I20" i="26"/>
  <c r="I22" i="26" s="1"/>
  <c r="I24" i="26" s="1"/>
  <c r="I25" i="26" s="1"/>
  <c r="I26" i="26" s="1"/>
  <c r="I30" i="26" s="1"/>
  <c r="I54" i="26"/>
  <c r="I81" i="27" s="1"/>
  <c r="I53" i="26"/>
  <c r="I80" i="27" s="1"/>
  <c r="W20" i="26"/>
  <c r="W22" i="26" s="1"/>
  <c r="W24" i="26" s="1"/>
  <c r="W25" i="26" s="1"/>
  <c r="W26" i="26" s="1"/>
  <c r="W30" i="26" s="1"/>
  <c r="W54" i="26"/>
  <c r="W81" i="27" s="1"/>
  <c r="W53" i="26"/>
  <c r="W80" i="27" s="1"/>
  <c r="L20" i="26"/>
  <c r="L22" i="26" s="1"/>
  <c r="L24" i="26" s="1"/>
  <c r="L25" i="26" s="1"/>
  <c r="L26" i="26" s="1"/>
  <c r="L30" i="26" s="1"/>
  <c r="L53" i="26"/>
  <c r="L80" i="27" s="1"/>
  <c r="L54" i="26"/>
  <c r="L81" i="27" s="1"/>
  <c r="J20" i="26"/>
  <c r="J22" i="26" s="1"/>
  <c r="J24" i="26" s="1"/>
  <c r="J25" i="26" s="1"/>
  <c r="J26" i="26" s="1"/>
  <c r="J30" i="26" s="1"/>
  <c r="J54" i="26"/>
  <c r="J81" i="27" s="1"/>
  <c r="J53" i="26"/>
  <c r="J80" i="27" s="1"/>
  <c r="Z20" i="26"/>
  <c r="Z22" i="26" s="1"/>
  <c r="Z24" i="26" s="1"/>
  <c r="Z54" i="26"/>
  <c r="Z81" i="27" s="1"/>
  <c r="Z53" i="26"/>
  <c r="Z80" i="27" s="1"/>
  <c r="B20" i="26"/>
  <c r="B22" i="26" s="1"/>
  <c r="B24" i="26" s="1"/>
  <c r="B25" i="26" s="1"/>
  <c r="B26" i="26" s="1"/>
  <c r="B30" i="26" s="1"/>
  <c r="B53" i="26"/>
  <c r="B80" i="27" s="1"/>
  <c r="B54" i="26"/>
  <c r="B81" i="27" s="1"/>
  <c r="C25" i="26"/>
  <c r="C26" i="26" s="1"/>
  <c r="C30" i="26" s="1"/>
  <c r="E25" i="26"/>
  <c r="E26" i="26" s="1"/>
  <c r="E30" i="26" s="1"/>
  <c r="R25" i="26"/>
  <c r="R26" i="26" s="1"/>
  <c r="R30" i="26" s="1"/>
  <c r="D25" i="26"/>
  <c r="D26" i="26" s="1"/>
  <c r="D30" i="26" s="1"/>
  <c r="Y25" i="26"/>
  <c r="Y26" i="26" s="1"/>
  <c r="Y30" i="26" s="1"/>
  <c r="AV2" i="26"/>
  <c r="AW2" i="26"/>
  <c r="AT2" i="26"/>
  <c r="AU2" i="26"/>
  <c r="F32" i="22"/>
  <c r="N35" i="15" s="1"/>
  <c r="F53" i="22"/>
  <c r="N56" i="15" s="1"/>
  <c r="AO21" i="23" s="1"/>
  <c r="F42" i="22"/>
  <c r="N45" i="15" s="1"/>
  <c r="F54" i="22"/>
  <c r="N57" i="15" s="1"/>
  <c r="AO22" i="23" s="1"/>
  <c r="F30" i="22"/>
  <c r="N33" i="15" s="1"/>
  <c r="F29" i="22"/>
  <c r="N32" i="15" s="1"/>
  <c r="C22" i="23" s="1"/>
  <c r="G44" i="22"/>
  <c r="E57" i="22"/>
  <c r="G57" i="22" s="1"/>
  <c r="Q60" i="15" s="1"/>
  <c r="D57" i="22"/>
  <c r="C57" i="22"/>
  <c r="F57" i="22" s="1"/>
  <c r="N60" i="15" s="1"/>
  <c r="E58" i="22"/>
  <c r="G58" i="22" s="1"/>
  <c r="Q61" i="15" s="1"/>
  <c r="D58" i="22"/>
  <c r="C58" i="22"/>
  <c r="F58" i="22" s="1"/>
  <c r="N61" i="15" s="1"/>
  <c r="D56" i="22"/>
  <c r="C55" i="22"/>
  <c r="F55" i="22" s="1"/>
  <c r="N58" i="15" s="1"/>
  <c r="D55" i="22"/>
  <c r="C56" i="22"/>
  <c r="F56" i="22" s="1"/>
  <c r="N59" i="15" s="1"/>
  <c r="E56" i="22"/>
  <c r="G56" i="22" s="1"/>
  <c r="Q59" i="15" s="1"/>
  <c r="E55" i="22"/>
  <c r="G55" i="22" s="1"/>
  <c r="Q58" i="15" s="1"/>
  <c r="F33" i="22"/>
  <c r="N36" i="15" s="1"/>
  <c r="G30" i="22"/>
  <c r="Q33" i="15" s="1"/>
  <c r="Q23" i="23" s="1"/>
  <c r="G42" i="22"/>
  <c r="Q45" i="15" s="1"/>
  <c r="AJ21" i="23" s="1"/>
  <c r="G31" i="22"/>
  <c r="Q34" i="15" s="1"/>
  <c r="Q24" i="23" s="1"/>
  <c r="E47" i="22"/>
  <c r="D47" i="22"/>
  <c r="C47" i="22"/>
  <c r="D45" i="22"/>
  <c r="C45" i="22"/>
  <c r="Q48" i="15" s="1"/>
  <c r="C44" i="22"/>
  <c r="F44" i="22" s="1"/>
  <c r="N47" i="15" s="1"/>
  <c r="F31" i="22"/>
  <c r="N34" i="15" s="1"/>
  <c r="Q47" i="15"/>
  <c r="D46" i="22"/>
  <c r="C46" i="22"/>
  <c r="E46" i="22"/>
  <c r="G46" i="22" s="1"/>
  <c r="F28" i="22"/>
  <c r="N31" i="15" s="1"/>
  <c r="C21" i="23" s="1"/>
  <c r="Q31" i="15"/>
  <c r="Q21" i="23" s="1"/>
  <c r="Q27" i="23" s="1"/>
  <c r="I9" i="15"/>
  <c r="Y7" i="7"/>
  <c r="Y8" i="7"/>
  <c r="Y6" i="7"/>
  <c r="U23" i="15"/>
  <c r="V22" i="15"/>
  <c r="V23" i="15" s="1"/>
  <c r="E167" i="15"/>
  <c r="D166" i="15"/>
  <c r="E166" i="15" s="1"/>
  <c r="E20" i="15"/>
  <c r="P7" i="15"/>
  <c r="Q7" i="15"/>
  <c r="R7" i="15"/>
  <c r="P8" i="15"/>
  <c r="Q8" i="15"/>
  <c r="R8" i="15"/>
  <c r="P9" i="15"/>
  <c r="Q9" i="15"/>
  <c r="R9" i="15"/>
  <c r="P10" i="15"/>
  <c r="Q10" i="15"/>
  <c r="R10" i="15"/>
  <c r="P11" i="15"/>
  <c r="Q11" i="15"/>
  <c r="R11" i="15"/>
  <c r="P12" i="15"/>
  <c r="Q12" i="15"/>
  <c r="R12" i="15"/>
  <c r="P13" i="15"/>
  <c r="Q13" i="15"/>
  <c r="R13" i="15"/>
  <c r="P14" i="15"/>
  <c r="Q14" i="15"/>
  <c r="R14" i="15"/>
  <c r="Q6" i="15"/>
  <c r="R6" i="15"/>
  <c r="AB8" i="8"/>
  <c r="AB9" i="8"/>
  <c r="AB10" i="8"/>
  <c r="AB11" i="8"/>
  <c r="AB12" i="8"/>
  <c r="AB13" i="8"/>
  <c r="AB14" i="8"/>
  <c r="AB7" i="8"/>
  <c r="AA14" i="8"/>
  <c r="AA13" i="8"/>
  <c r="AA11" i="8"/>
  <c r="AA12" i="8"/>
  <c r="AA9" i="8"/>
  <c r="AA10" i="8"/>
  <c r="AA8" i="8"/>
  <c r="AA7" i="8"/>
  <c r="E9" i="15"/>
  <c r="G23" i="18"/>
  <c r="G20" i="18"/>
  <c r="G15" i="18"/>
  <c r="G44" i="18"/>
  <c r="G39" i="18"/>
  <c r="G36" i="18"/>
  <c r="G31" i="18"/>
  <c r="G28" i="18"/>
  <c r="G63" i="18"/>
  <c r="G60" i="18"/>
  <c r="G55" i="18"/>
  <c r="G52" i="18"/>
  <c r="G47" i="18"/>
  <c r="G3" i="18"/>
  <c r="G2" i="18"/>
  <c r="G74" i="18"/>
  <c r="G70" i="18"/>
  <c r="G66" i="18"/>
  <c r="G18" i="18"/>
  <c r="G13" i="18"/>
  <c r="G11" i="18"/>
  <c r="G9" i="18"/>
  <c r="G7" i="18"/>
  <c r="G5" i="18"/>
  <c r="G37" i="18"/>
  <c r="G34" i="18"/>
  <c r="G29" i="18"/>
  <c r="G26" i="18"/>
  <c r="G21" i="18"/>
  <c r="G58" i="18"/>
  <c r="G53" i="18"/>
  <c r="G50" i="18"/>
  <c r="G45" i="18"/>
  <c r="G42" i="18"/>
  <c r="G27" i="18"/>
  <c r="G24" i="18"/>
  <c r="G19" i="18"/>
  <c r="G16" i="18"/>
  <c r="G61" i="18"/>
  <c r="G48" i="18"/>
  <c r="G43" i="18"/>
  <c r="G40" i="18"/>
  <c r="G35" i="18"/>
  <c r="G32" i="18"/>
  <c r="G68" i="18"/>
  <c r="G64" i="18"/>
  <c r="G59" i="18"/>
  <c r="G56" i="18"/>
  <c r="G51" i="18"/>
  <c r="G10" i="18"/>
  <c r="G8" i="18"/>
  <c r="G6" i="18"/>
  <c r="G4" i="18"/>
  <c r="G76" i="18"/>
  <c r="G72" i="18"/>
  <c r="G25" i="18"/>
  <c r="G22" i="18"/>
  <c r="G17" i="18"/>
  <c r="G14" i="18"/>
  <c r="G12" i="18"/>
  <c r="G46" i="18"/>
  <c r="G41" i="18"/>
  <c r="G38" i="18"/>
  <c r="G33" i="18"/>
  <c r="G30" i="18"/>
  <c r="G78" i="18"/>
  <c r="G62" i="18"/>
  <c r="G57" i="18"/>
  <c r="G54" i="18"/>
  <c r="G49" i="18"/>
  <c r="G88" i="18"/>
  <c r="G86" i="18"/>
  <c r="G84" i="18"/>
  <c r="G82" i="18"/>
  <c r="G80" i="18"/>
  <c r="G98" i="18"/>
  <c r="G96" i="18"/>
  <c r="G94" i="18"/>
  <c r="G92" i="18"/>
  <c r="G90" i="18"/>
  <c r="G108" i="18"/>
  <c r="G106" i="18"/>
  <c r="G104" i="18"/>
  <c r="G102" i="18"/>
  <c r="G100" i="18"/>
  <c r="G118" i="18"/>
  <c r="G116" i="18"/>
  <c r="G114" i="18"/>
  <c r="G112" i="18"/>
  <c r="G110" i="18"/>
  <c r="G128" i="18"/>
  <c r="G126" i="18"/>
  <c r="G124" i="18"/>
  <c r="G122" i="18"/>
  <c r="G120" i="18"/>
  <c r="G138" i="18"/>
  <c r="G136" i="18"/>
  <c r="G134" i="18"/>
  <c r="G132" i="18"/>
  <c r="G130" i="18"/>
  <c r="G148" i="18"/>
  <c r="G146" i="18"/>
  <c r="G144" i="18"/>
  <c r="G142" i="18"/>
  <c r="G140" i="18"/>
  <c r="G158" i="18"/>
  <c r="G156" i="18"/>
  <c r="G154" i="18"/>
  <c r="G152" i="18"/>
  <c r="G150" i="18"/>
  <c r="G168" i="18"/>
  <c r="G166" i="18"/>
  <c r="G164" i="18"/>
  <c r="G162" i="18"/>
  <c r="G160" i="18"/>
  <c r="G178" i="18"/>
  <c r="G176" i="18"/>
  <c r="G174" i="18"/>
  <c r="G172" i="18"/>
  <c r="G170" i="18"/>
  <c r="G188" i="18"/>
  <c r="G186" i="18"/>
  <c r="G184" i="18"/>
  <c r="G182" i="18"/>
  <c r="G180" i="18"/>
  <c r="G198" i="18"/>
  <c r="G196" i="18"/>
  <c r="G194" i="18"/>
  <c r="G192" i="18"/>
  <c r="G190" i="18"/>
  <c r="G208" i="18"/>
  <c r="G206" i="18"/>
  <c r="G204" i="18"/>
  <c r="G202" i="18"/>
  <c r="G200" i="18"/>
  <c r="G224" i="18"/>
  <c r="G220" i="18"/>
  <c r="G216" i="18"/>
  <c r="G212" i="18"/>
  <c r="G210" i="18"/>
  <c r="G244" i="18"/>
  <c r="G240" i="18"/>
  <c r="G236" i="18"/>
  <c r="G232" i="18"/>
  <c r="G228" i="18"/>
  <c r="G264" i="18"/>
  <c r="G260" i="18"/>
  <c r="G256" i="18"/>
  <c r="G252" i="18"/>
  <c r="G248" i="18"/>
  <c r="G284" i="18"/>
  <c r="G280" i="18"/>
  <c r="G276" i="18"/>
  <c r="G272" i="18"/>
  <c r="G268" i="18"/>
  <c r="G304" i="18"/>
  <c r="G300" i="18"/>
  <c r="G296" i="18"/>
  <c r="G292" i="18"/>
  <c r="G288" i="18"/>
  <c r="G221" i="18"/>
  <c r="G217" i="18"/>
  <c r="G213" i="18"/>
  <c r="G312" i="18"/>
  <c r="G308" i="18"/>
  <c r="G241" i="18"/>
  <c r="G237" i="18"/>
  <c r="G233" i="18"/>
  <c r="G229" i="18"/>
  <c r="G225" i="18"/>
  <c r="G261" i="18"/>
  <c r="G257" i="18"/>
  <c r="G253" i="18"/>
  <c r="G249" i="18"/>
  <c r="G245" i="18"/>
  <c r="G281" i="18"/>
  <c r="G277" i="18"/>
  <c r="G273" i="18"/>
  <c r="G269" i="18"/>
  <c r="G265" i="18"/>
  <c r="G301" i="18"/>
  <c r="G297" i="18"/>
  <c r="G293" i="18"/>
  <c r="G289" i="18"/>
  <c r="G285" i="18"/>
  <c r="G67" i="18"/>
  <c r="G65" i="18"/>
  <c r="G313" i="18"/>
  <c r="G309" i="18"/>
  <c r="G305" i="18"/>
  <c r="G77" i="18"/>
  <c r="G75" i="18"/>
  <c r="G73" i="18"/>
  <c r="G71" i="18"/>
  <c r="G69" i="18"/>
  <c r="G87" i="18"/>
  <c r="G85" i="18"/>
  <c r="G83" i="18"/>
  <c r="G81" i="18"/>
  <c r="G79" i="18"/>
  <c r="G97" i="18"/>
  <c r="G95" i="18"/>
  <c r="G93" i="18"/>
  <c r="G91" i="18"/>
  <c r="G89" i="18"/>
  <c r="G107" i="18"/>
  <c r="G105" i="18"/>
  <c r="G103" i="18"/>
  <c r="G101" i="18"/>
  <c r="G99" i="18"/>
  <c r="G117" i="18"/>
  <c r="G115" i="18"/>
  <c r="G113" i="18"/>
  <c r="G111" i="18"/>
  <c r="G109" i="18"/>
  <c r="G127" i="18"/>
  <c r="G125" i="18"/>
  <c r="G123" i="18"/>
  <c r="G121" i="18"/>
  <c r="G119" i="18"/>
  <c r="G137" i="18"/>
  <c r="G135" i="18"/>
  <c r="G133" i="18"/>
  <c r="G131" i="18"/>
  <c r="G129" i="18"/>
  <c r="G147" i="18"/>
  <c r="G145" i="18"/>
  <c r="G143" i="18"/>
  <c r="G141" i="18"/>
  <c r="G139" i="18"/>
  <c r="G157" i="18"/>
  <c r="G155" i="18"/>
  <c r="G153" i="18"/>
  <c r="G151" i="18"/>
  <c r="G149" i="18"/>
  <c r="G167" i="18"/>
  <c r="G165" i="18"/>
  <c r="G163" i="18"/>
  <c r="G161" i="18"/>
  <c r="G159" i="18"/>
  <c r="G177" i="18"/>
  <c r="G175" i="18"/>
  <c r="G173" i="18"/>
  <c r="G171" i="18"/>
  <c r="G169" i="18"/>
  <c r="G187" i="18"/>
  <c r="G185" i="18"/>
  <c r="G183" i="18"/>
  <c r="G181" i="18"/>
  <c r="G179" i="18"/>
  <c r="G197" i="18"/>
  <c r="G195" i="18"/>
  <c r="G193" i="18"/>
  <c r="G191" i="18"/>
  <c r="G189" i="18"/>
  <c r="G207" i="18"/>
  <c r="G205" i="18"/>
  <c r="G203" i="18"/>
  <c r="G201" i="18"/>
  <c r="G199" i="18"/>
  <c r="G222" i="18"/>
  <c r="G218" i="18"/>
  <c r="G214" i="18"/>
  <c r="G211" i="18"/>
  <c r="G209" i="18"/>
  <c r="G242" i="18"/>
  <c r="G238" i="18"/>
  <c r="G234" i="18"/>
  <c r="G230" i="18"/>
  <c r="G226" i="18"/>
  <c r="G262" i="18"/>
  <c r="G258" i="18"/>
  <c r="G254" i="18"/>
  <c r="G250" i="18"/>
  <c r="G246" i="18"/>
  <c r="G282" i="18"/>
  <c r="G278" i="18"/>
  <c r="G274" i="18"/>
  <c r="G270" i="18"/>
  <c r="G266" i="18"/>
  <c r="G302" i="18"/>
  <c r="G298" i="18"/>
  <c r="G294" i="18"/>
  <c r="G290" i="18"/>
  <c r="G286" i="18"/>
  <c r="G219" i="18"/>
  <c r="G215" i="18"/>
  <c r="G314" i="18"/>
  <c r="G310" i="18"/>
  <c r="G306" i="18"/>
  <c r="G239" i="18"/>
  <c r="G235" i="18"/>
  <c r="G231" i="18"/>
  <c r="G227" i="18"/>
  <c r="G223" i="18"/>
  <c r="G259" i="18"/>
  <c r="G255" i="18"/>
  <c r="G251" i="18"/>
  <c r="G247" i="18"/>
  <c r="G243" i="18"/>
  <c r="G279" i="18"/>
  <c r="G275" i="18"/>
  <c r="G271" i="18"/>
  <c r="G267" i="18"/>
  <c r="G263" i="18"/>
  <c r="G299" i="18"/>
  <c r="G295" i="18"/>
  <c r="G291" i="18"/>
  <c r="G287" i="18"/>
  <c r="G283" i="18"/>
  <c r="G521" i="18"/>
  <c r="G315" i="18"/>
  <c r="G311" i="18"/>
  <c r="G307" i="18"/>
  <c r="G303" i="18"/>
  <c r="G541" i="18"/>
  <c r="G537" i="18"/>
  <c r="G533" i="18"/>
  <c r="G529" i="18"/>
  <c r="G525" i="18"/>
  <c r="G561" i="18"/>
  <c r="G557" i="18"/>
  <c r="G553" i="18"/>
  <c r="G549" i="18"/>
  <c r="G545" i="18"/>
  <c r="G581" i="18"/>
  <c r="G577" i="18"/>
  <c r="G573" i="18"/>
  <c r="G569" i="18"/>
  <c r="G565" i="18"/>
  <c r="G601" i="18"/>
  <c r="G597" i="18"/>
  <c r="G593" i="18"/>
  <c r="G589" i="18"/>
  <c r="G585" i="18"/>
  <c r="G319" i="18"/>
  <c r="G317" i="18"/>
  <c r="G613" i="18"/>
  <c r="G609" i="18"/>
  <c r="G605" i="18"/>
  <c r="G329" i="18"/>
  <c r="G327" i="18"/>
  <c r="G325" i="18"/>
  <c r="G323" i="18"/>
  <c r="G321" i="18"/>
  <c r="G339" i="18"/>
  <c r="G337" i="18"/>
  <c r="G335" i="18"/>
  <c r="G333" i="18"/>
  <c r="G331" i="18"/>
  <c r="G349" i="18"/>
  <c r="G347" i="18"/>
  <c r="G345" i="18"/>
  <c r="G343" i="18"/>
  <c r="G341" i="18"/>
  <c r="G359" i="18"/>
  <c r="G357" i="18"/>
  <c r="G355" i="18"/>
  <c r="G353" i="18"/>
  <c r="G351" i="18"/>
  <c r="G369" i="18"/>
  <c r="G367" i="18"/>
  <c r="G365" i="18"/>
  <c r="G363" i="18"/>
  <c r="G361" i="18"/>
  <c r="G379" i="18"/>
  <c r="G377" i="18"/>
  <c r="G375" i="18"/>
  <c r="G373" i="18"/>
  <c r="G371" i="18"/>
  <c r="G389" i="18"/>
  <c r="G387" i="18"/>
  <c r="G385" i="18"/>
  <c r="G383" i="18"/>
  <c r="G381" i="18"/>
  <c r="G399" i="18"/>
  <c r="G397" i="18"/>
  <c r="G395" i="18"/>
  <c r="G393" i="18"/>
  <c r="G391" i="18"/>
  <c r="G409" i="18"/>
  <c r="G407" i="18"/>
  <c r="G405" i="18"/>
  <c r="G403" i="18"/>
  <c r="G401" i="18"/>
  <c r="G419" i="18"/>
  <c r="G417" i="18"/>
  <c r="G415" i="18"/>
  <c r="G413" i="18"/>
  <c r="G411" i="18"/>
  <c r="G429" i="18"/>
  <c r="G427" i="18"/>
  <c r="G425" i="18"/>
  <c r="G423" i="18"/>
  <c r="G421" i="18"/>
  <c r="G439" i="18"/>
  <c r="G437" i="18"/>
  <c r="G435" i="18"/>
  <c r="G433" i="18"/>
  <c r="G431" i="18"/>
  <c r="G449" i="18"/>
  <c r="G447" i="18"/>
  <c r="G445" i="18"/>
  <c r="G443" i="18"/>
  <c r="G441" i="18"/>
  <c r="G459" i="18"/>
  <c r="G457" i="18"/>
  <c r="G455" i="18"/>
  <c r="G453" i="18"/>
  <c r="G451" i="18"/>
  <c r="G469" i="18"/>
  <c r="G467" i="18"/>
  <c r="G465" i="18"/>
  <c r="G463" i="18"/>
  <c r="G461" i="18"/>
  <c r="G479" i="18"/>
  <c r="G477" i="18"/>
  <c r="G475" i="18"/>
  <c r="G473" i="18"/>
  <c r="G471" i="18"/>
  <c r="G489" i="18"/>
  <c r="G487" i="18"/>
  <c r="G485" i="18"/>
  <c r="G483" i="18"/>
  <c r="G481" i="18"/>
  <c r="G499" i="18"/>
  <c r="G497" i="18"/>
  <c r="G495" i="18"/>
  <c r="G493" i="18"/>
  <c r="G491" i="18"/>
  <c r="G509" i="18"/>
  <c r="G507" i="18"/>
  <c r="G505" i="18"/>
  <c r="G503" i="18"/>
  <c r="G501" i="18"/>
  <c r="G519" i="18"/>
  <c r="G517" i="18"/>
  <c r="G515" i="18"/>
  <c r="G513" i="18"/>
  <c r="G511" i="18"/>
  <c r="G538" i="18"/>
  <c r="G534" i="18"/>
  <c r="G530" i="18"/>
  <c r="G526" i="18"/>
  <c r="G522" i="18"/>
  <c r="G558" i="18"/>
  <c r="G554" i="18"/>
  <c r="G550" i="18"/>
  <c r="G546" i="18"/>
  <c r="G542" i="18"/>
  <c r="G578" i="18"/>
  <c r="G574" i="18"/>
  <c r="G570" i="18"/>
  <c r="G566" i="18"/>
  <c r="G562" i="18"/>
  <c r="G598" i="18"/>
  <c r="G594" i="18"/>
  <c r="G590" i="18"/>
  <c r="G586" i="18"/>
  <c r="G582" i="18"/>
  <c r="G523" i="18"/>
  <c r="G614" i="18"/>
  <c r="G610" i="18"/>
  <c r="G606" i="18"/>
  <c r="G602" i="18"/>
  <c r="G543" i="18"/>
  <c r="G539" i="18"/>
  <c r="G535" i="18"/>
  <c r="G531" i="18"/>
  <c r="G527" i="18"/>
  <c r="G563" i="18"/>
  <c r="G559" i="18"/>
  <c r="G555" i="18"/>
  <c r="G551" i="18"/>
  <c r="G547" i="18"/>
  <c r="G583" i="18"/>
  <c r="G579" i="18"/>
  <c r="G575" i="18"/>
  <c r="G571" i="18"/>
  <c r="G567" i="18"/>
  <c r="G603" i="18"/>
  <c r="G599" i="18"/>
  <c r="G595" i="18"/>
  <c r="G591" i="18"/>
  <c r="G587" i="18"/>
  <c r="G318" i="18"/>
  <c r="G316" i="18"/>
  <c r="G615" i="18"/>
  <c r="G611" i="18"/>
  <c r="G607" i="18"/>
  <c r="G328" i="18"/>
  <c r="G326" i="18"/>
  <c r="G324" i="18"/>
  <c r="G322" i="18"/>
  <c r="G320" i="18"/>
  <c r="G338" i="18"/>
  <c r="G336" i="18"/>
  <c r="G334" i="18"/>
  <c r="G332" i="18"/>
  <c r="G330" i="18"/>
  <c r="G348" i="18"/>
  <c r="G346" i="18"/>
  <c r="G344" i="18"/>
  <c r="G342" i="18"/>
  <c r="G340" i="18"/>
  <c r="G358" i="18"/>
  <c r="G356" i="18"/>
  <c r="G354" i="18"/>
  <c r="G352" i="18"/>
  <c r="G350" i="18"/>
  <c r="G368" i="18"/>
  <c r="G366" i="18"/>
  <c r="G364" i="18"/>
  <c r="G362" i="18"/>
  <c r="G360" i="18"/>
  <c r="G378" i="18"/>
  <c r="G376" i="18"/>
  <c r="G374" i="18"/>
  <c r="G372" i="18"/>
  <c r="G370" i="18"/>
  <c r="G388" i="18"/>
  <c r="G386" i="18"/>
  <c r="G384" i="18"/>
  <c r="G382" i="18"/>
  <c r="G380" i="18"/>
  <c r="G398" i="18"/>
  <c r="G396" i="18"/>
  <c r="G394" i="18"/>
  <c r="G392" i="18"/>
  <c r="G390" i="18"/>
  <c r="G408" i="18"/>
  <c r="G406" i="18"/>
  <c r="G404" i="18"/>
  <c r="G402" i="18"/>
  <c r="G400" i="18"/>
  <c r="G418" i="18"/>
  <c r="G416" i="18"/>
  <c r="G414" i="18"/>
  <c r="G412" i="18"/>
  <c r="G410" i="18"/>
  <c r="G428" i="18"/>
  <c r="G426" i="18"/>
  <c r="G424" i="18"/>
  <c r="G422" i="18"/>
  <c r="G420" i="18"/>
  <c r="G438" i="18"/>
  <c r="G436" i="18"/>
  <c r="G434" i="18"/>
  <c r="G432" i="18"/>
  <c r="G430" i="18"/>
  <c r="G448" i="18"/>
  <c r="G446" i="18"/>
  <c r="G444" i="18"/>
  <c r="G442" i="18"/>
  <c r="G440" i="18"/>
  <c r="G458" i="18"/>
  <c r="G456" i="18"/>
  <c r="G454" i="18"/>
  <c r="G452" i="18"/>
  <c r="G450" i="18"/>
  <c r="G468" i="18"/>
  <c r="G466" i="18"/>
  <c r="G464" i="18"/>
  <c r="G462" i="18"/>
  <c r="G460" i="18"/>
  <c r="G478" i="18"/>
  <c r="G476" i="18"/>
  <c r="G474" i="18"/>
  <c r="G472" i="18"/>
  <c r="G470" i="18"/>
  <c r="G488" i="18"/>
  <c r="G486" i="18"/>
  <c r="G484" i="18"/>
  <c r="G482" i="18"/>
  <c r="G480" i="18"/>
  <c r="G498" i="18"/>
  <c r="G496" i="18"/>
  <c r="G494" i="18"/>
  <c r="G492" i="18"/>
  <c r="G490" i="18"/>
  <c r="G508" i="18"/>
  <c r="G506" i="18"/>
  <c r="G504" i="18"/>
  <c r="G502" i="18"/>
  <c r="G500" i="18"/>
  <c r="G518" i="18"/>
  <c r="G516" i="18"/>
  <c r="G514" i="18"/>
  <c r="G512" i="18"/>
  <c r="G510" i="18"/>
  <c r="G536" i="18"/>
  <c r="G532" i="18"/>
  <c r="G528" i="18"/>
  <c r="G524" i="18"/>
  <c r="G520" i="18"/>
  <c r="G556" i="18"/>
  <c r="G552" i="18"/>
  <c r="G548" i="18"/>
  <c r="G544" i="18"/>
  <c r="G540" i="18"/>
  <c r="G576" i="18"/>
  <c r="G572" i="18"/>
  <c r="G568" i="18"/>
  <c r="G564" i="18"/>
  <c r="G560" i="18"/>
  <c r="G596" i="18"/>
  <c r="G592" i="18"/>
  <c r="G588" i="18"/>
  <c r="G584" i="18"/>
  <c r="G580" i="18"/>
  <c r="G616" i="18"/>
  <c r="G612" i="18"/>
  <c r="G608" i="18"/>
  <c r="G604" i="18"/>
  <c r="G600" i="18"/>
  <c r="G865" i="18"/>
  <c r="G861" i="18"/>
  <c r="G857" i="18"/>
  <c r="G853" i="18"/>
  <c r="G849" i="18"/>
  <c r="G885" i="18"/>
  <c r="G881" i="18"/>
  <c r="G877" i="18"/>
  <c r="G873" i="18"/>
  <c r="G869" i="18"/>
  <c r="G626" i="18"/>
  <c r="G624" i="18"/>
  <c r="G622" i="18"/>
  <c r="G620" i="18"/>
  <c r="G618" i="18"/>
  <c r="G636" i="18"/>
  <c r="G634" i="18"/>
  <c r="G632" i="18"/>
  <c r="G630" i="18"/>
  <c r="G628" i="18"/>
  <c r="G646" i="18"/>
  <c r="G644" i="18"/>
  <c r="G642" i="18"/>
  <c r="G640" i="18"/>
  <c r="G638" i="18"/>
  <c r="G656" i="18"/>
  <c r="G654" i="18"/>
  <c r="G652" i="18"/>
  <c r="G650" i="18"/>
  <c r="G648" i="18"/>
  <c r="G666" i="18"/>
  <c r="G664" i="18"/>
  <c r="G662" i="18"/>
  <c r="G660" i="18"/>
  <c r="G658" i="18"/>
  <c r="G676" i="18"/>
  <c r="G674" i="18"/>
  <c r="G672" i="18"/>
  <c r="G670" i="18"/>
  <c r="G668" i="18"/>
  <c r="G686" i="18"/>
  <c r="G684" i="18"/>
  <c r="G682" i="18"/>
  <c r="G680" i="18"/>
  <c r="G678" i="18"/>
  <c r="G696" i="18"/>
  <c r="G694" i="18"/>
  <c r="G692" i="18"/>
  <c r="G690" i="18"/>
  <c r="G688" i="18"/>
  <c r="G706" i="18"/>
  <c r="G704" i="18"/>
  <c r="G702" i="18"/>
  <c r="G700" i="18"/>
  <c r="G698" i="18"/>
  <c r="G716" i="18"/>
  <c r="G714" i="18"/>
  <c r="G712" i="18"/>
  <c r="G710" i="18"/>
  <c r="G708" i="18"/>
  <c r="G726" i="18"/>
  <c r="G724" i="18"/>
  <c r="G722" i="18"/>
  <c r="G720" i="18"/>
  <c r="G718" i="18"/>
  <c r="G736" i="18"/>
  <c r="G734" i="18"/>
  <c r="G732" i="18"/>
  <c r="G730" i="18"/>
  <c r="G728" i="18"/>
  <c r="G746" i="18"/>
  <c r="G744" i="18"/>
  <c r="G742" i="18"/>
  <c r="G740" i="18"/>
  <c r="G738" i="18"/>
  <c r="G756" i="18"/>
  <c r="G754" i="18"/>
  <c r="G752" i="18"/>
  <c r="G750" i="18"/>
  <c r="G748" i="18"/>
  <c r="G766" i="18"/>
  <c r="G764" i="18"/>
  <c r="G762" i="18"/>
  <c r="G760" i="18"/>
  <c r="G758" i="18"/>
  <c r="G776" i="18"/>
  <c r="G774" i="18"/>
  <c r="G772" i="18"/>
  <c r="G770" i="18"/>
  <c r="G768" i="18"/>
  <c r="G786" i="18"/>
  <c r="G784" i="18"/>
  <c r="G782" i="18"/>
  <c r="G780" i="18"/>
  <c r="G778" i="18"/>
  <c r="G796" i="18"/>
  <c r="G794" i="18"/>
  <c r="G792" i="18"/>
  <c r="G790" i="18"/>
  <c r="G788" i="18"/>
  <c r="G806" i="18"/>
  <c r="G804" i="18"/>
  <c r="G802" i="18"/>
  <c r="G800" i="18"/>
  <c r="G798" i="18"/>
  <c r="G816" i="18"/>
  <c r="G814" i="18"/>
  <c r="G812" i="18"/>
  <c r="G810" i="18"/>
  <c r="G808" i="18"/>
  <c r="G826" i="18"/>
  <c r="G824" i="18"/>
  <c r="G822" i="18"/>
  <c r="G820" i="18"/>
  <c r="G818" i="18"/>
  <c r="G836" i="18"/>
  <c r="G834" i="18"/>
  <c r="G832" i="18"/>
  <c r="G830" i="18"/>
  <c r="G828" i="18"/>
  <c r="G846" i="18"/>
  <c r="G844" i="18"/>
  <c r="G842" i="18"/>
  <c r="G840" i="18"/>
  <c r="G838" i="18"/>
  <c r="G866" i="18"/>
  <c r="G862" i="18"/>
  <c r="G858" i="18"/>
  <c r="G854" i="18"/>
  <c r="G850" i="18"/>
  <c r="G886" i="18"/>
  <c r="G882" i="18"/>
  <c r="G878" i="18"/>
  <c r="G874" i="18"/>
  <c r="G870" i="18"/>
  <c r="G863" i="18"/>
  <c r="G859" i="18"/>
  <c r="G855" i="18"/>
  <c r="G851" i="18"/>
  <c r="G847" i="18"/>
  <c r="G883" i="18"/>
  <c r="G879" i="18"/>
  <c r="G875" i="18"/>
  <c r="G871" i="18"/>
  <c r="G867" i="18"/>
  <c r="G623" i="18"/>
  <c r="G621" i="18"/>
  <c r="G619" i="18"/>
  <c r="G617" i="18"/>
  <c r="G888" i="18"/>
  <c r="G633" i="18"/>
  <c r="G631" i="18"/>
  <c r="G629" i="18"/>
  <c r="G627" i="18"/>
  <c r="G625" i="18"/>
  <c r="G643" i="18"/>
  <c r="G641" i="18"/>
  <c r="G639" i="18"/>
  <c r="G637" i="18"/>
  <c r="G635" i="18"/>
  <c r="G653" i="18"/>
  <c r="G651" i="18"/>
  <c r="G649" i="18"/>
  <c r="G647" i="18"/>
  <c r="G645" i="18"/>
  <c r="G663" i="18"/>
  <c r="G661" i="18"/>
  <c r="G659" i="18"/>
  <c r="G657" i="18"/>
  <c r="G655" i="18"/>
  <c r="G673" i="18"/>
  <c r="G671" i="18"/>
  <c r="G669" i="18"/>
  <c r="G667" i="18"/>
  <c r="G665" i="18"/>
  <c r="G683" i="18"/>
  <c r="G681" i="18"/>
  <c r="G679" i="18"/>
  <c r="G677" i="18"/>
  <c r="G675" i="18"/>
  <c r="G693" i="18"/>
  <c r="G691" i="18"/>
  <c r="G689" i="18"/>
  <c r="G687" i="18"/>
  <c r="G685" i="18"/>
  <c r="G703" i="18"/>
  <c r="G701" i="18"/>
  <c r="G699" i="18"/>
  <c r="G697" i="18"/>
  <c r="G695" i="18"/>
  <c r="G713" i="18"/>
  <c r="G711" i="18"/>
  <c r="G709" i="18"/>
  <c r="G707" i="18"/>
  <c r="G705" i="18"/>
  <c r="G723" i="18"/>
  <c r="G721" i="18"/>
  <c r="G719" i="18"/>
  <c r="G717" i="18"/>
  <c r="G715" i="18"/>
  <c r="G733" i="18"/>
  <c r="G731" i="18"/>
  <c r="G729" i="18"/>
  <c r="G727" i="18"/>
  <c r="G725" i="18"/>
  <c r="G743" i="18"/>
  <c r="G741" i="18"/>
  <c r="G739" i="18"/>
  <c r="G737" i="18"/>
  <c r="G735" i="18"/>
  <c r="G753" i="18"/>
  <c r="G751" i="18"/>
  <c r="G749" i="18"/>
  <c r="G747" i="18"/>
  <c r="G745" i="18"/>
  <c r="G763" i="18"/>
  <c r="G761" i="18"/>
  <c r="G759" i="18"/>
  <c r="G757" i="18"/>
  <c r="G755" i="18"/>
  <c r="G773" i="18"/>
  <c r="G771" i="18"/>
  <c r="G769" i="18"/>
  <c r="G767" i="18"/>
  <c r="G765" i="18"/>
  <c r="G783" i="18"/>
  <c r="G781" i="18"/>
  <c r="G779" i="18"/>
  <c r="G777" i="18"/>
  <c r="G775" i="18"/>
  <c r="G793" i="18"/>
  <c r="G791" i="18"/>
  <c r="G789" i="18"/>
  <c r="G787" i="18"/>
  <c r="G785" i="18"/>
  <c r="G803" i="18"/>
  <c r="G801" i="18"/>
  <c r="G799" i="18"/>
  <c r="G797" i="18"/>
  <c r="G795" i="18"/>
  <c r="G813" i="18"/>
  <c r="G811" i="18"/>
  <c r="G809" i="18"/>
  <c r="G807" i="18"/>
  <c r="G805" i="18"/>
  <c r="G823" i="18"/>
  <c r="G821" i="18"/>
  <c r="G819" i="18"/>
  <c r="G817" i="18"/>
  <c r="G815" i="18"/>
  <c r="G833" i="18"/>
  <c r="G831" i="18"/>
  <c r="G829" i="18"/>
  <c r="G827" i="18"/>
  <c r="G825" i="18"/>
  <c r="G843" i="18"/>
  <c r="G841" i="18"/>
  <c r="G839" i="18"/>
  <c r="G837" i="18"/>
  <c r="G835" i="18"/>
  <c r="G860" i="18"/>
  <c r="G856" i="18"/>
  <c r="G852" i="18"/>
  <c r="G848" i="18"/>
  <c r="G845" i="18"/>
  <c r="G880" i="18"/>
  <c r="G876" i="18"/>
  <c r="G872" i="18"/>
  <c r="G868" i="18"/>
  <c r="G864" i="18"/>
  <c r="G1002" i="18"/>
  <c r="G997" i="18"/>
  <c r="G994" i="18"/>
  <c r="G890" i="18"/>
  <c r="G884" i="18"/>
  <c r="G1021" i="18"/>
  <c r="G1018" i="18"/>
  <c r="G1013" i="18"/>
  <c r="G1010" i="18"/>
  <c r="G1005" i="18"/>
  <c r="G894" i="18"/>
  <c r="G892" i="18"/>
  <c r="G1034" i="18"/>
  <c r="G1029" i="18"/>
  <c r="G1026" i="18"/>
  <c r="G904" i="18"/>
  <c r="G902" i="18"/>
  <c r="G900" i="18"/>
  <c r="G898" i="18"/>
  <c r="G896" i="18"/>
  <c r="G914" i="18"/>
  <c r="G912" i="18"/>
  <c r="G910" i="18"/>
  <c r="G908" i="18"/>
  <c r="G906" i="18"/>
  <c r="G924" i="18"/>
  <c r="G922" i="18"/>
  <c r="G920" i="18"/>
  <c r="G918" i="18"/>
  <c r="G916" i="18"/>
  <c r="G934" i="18"/>
  <c r="G932" i="18"/>
  <c r="G930" i="18"/>
  <c r="G928" i="18"/>
  <c r="G926" i="18"/>
  <c r="G944" i="18"/>
  <c r="G942" i="18"/>
  <c r="G940" i="18"/>
  <c r="G938" i="18"/>
  <c r="G936" i="18"/>
  <c r="G954" i="18"/>
  <c r="G952" i="18"/>
  <c r="G950" i="18"/>
  <c r="G948" i="18"/>
  <c r="G946" i="18"/>
  <c r="G964" i="18"/>
  <c r="G962" i="18"/>
  <c r="G960" i="18"/>
  <c r="G958" i="18"/>
  <c r="G956" i="18"/>
  <c r="G974" i="18"/>
  <c r="G972" i="18"/>
  <c r="G970" i="18"/>
  <c r="G968" i="18"/>
  <c r="G966" i="18"/>
  <c r="G984" i="18"/>
  <c r="G982" i="18"/>
  <c r="G980" i="18"/>
  <c r="G978" i="18"/>
  <c r="G976" i="18"/>
  <c r="G995" i="18"/>
  <c r="G992" i="18"/>
  <c r="G990" i="18"/>
  <c r="G988" i="18"/>
  <c r="G986" i="18"/>
  <c r="G1016" i="18"/>
  <c r="G1011" i="18"/>
  <c r="G1008" i="18"/>
  <c r="G1003" i="18"/>
  <c r="G1000" i="18"/>
  <c r="G1035" i="18"/>
  <c r="G1032" i="18"/>
  <c r="G1027" i="18"/>
  <c r="G1024" i="18"/>
  <c r="G1019" i="18"/>
  <c r="G1009" i="18"/>
  <c r="G1006" i="18"/>
  <c r="G1001" i="18"/>
  <c r="G998" i="18"/>
  <c r="G993" i="18"/>
  <c r="G1030" i="18"/>
  <c r="G1025" i="18"/>
  <c r="G1022" i="18"/>
  <c r="G1017" i="18"/>
  <c r="G1014" i="18"/>
  <c r="G891" i="18"/>
  <c r="G889" i="18"/>
  <c r="G887" i="18"/>
  <c r="G1037" i="18"/>
  <c r="G1033" i="18"/>
  <c r="G901" i="18"/>
  <c r="G899" i="18"/>
  <c r="G897" i="18"/>
  <c r="G895" i="18"/>
  <c r="G893" i="18"/>
  <c r="G911" i="18"/>
  <c r="G909" i="18"/>
  <c r="G907" i="18"/>
  <c r="G905" i="18"/>
  <c r="G903" i="18"/>
  <c r="G921" i="18"/>
  <c r="G919" i="18"/>
  <c r="G917" i="18"/>
  <c r="G915" i="18"/>
  <c r="G913" i="18"/>
  <c r="G931" i="18"/>
  <c r="G929" i="18"/>
  <c r="G927" i="18"/>
  <c r="G925" i="18"/>
  <c r="G923" i="18"/>
  <c r="G941" i="18"/>
  <c r="G939" i="18"/>
  <c r="G937" i="18"/>
  <c r="G935" i="18"/>
  <c r="G933" i="18"/>
  <c r="G951" i="18"/>
  <c r="G949" i="18"/>
  <c r="G947" i="18"/>
  <c r="G945" i="18"/>
  <c r="G943" i="18"/>
  <c r="G961" i="18"/>
  <c r="G959" i="18"/>
  <c r="G957" i="18"/>
  <c r="G955" i="18"/>
  <c r="G953" i="18"/>
  <c r="G971" i="18"/>
  <c r="G969" i="18"/>
  <c r="G967" i="18"/>
  <c r="G965" i="18"/>
  <c r="G963" i="18"/>
  <c r="G981" i="18"/>
  <c r="G979" i="18"/>
  <c r="G977" i="18"/>
  <c r="G975" i="18"/>
  <c r="G973" i="18"/>
  <c r="G991" i="18"/>
  <c r="G989" i="18"/>
  <c r="G987" i="18"/>
  <c r="G985" i="18"/>
  <c r="G983" i="18"/>
  <c r="G1012" i="18"/>
  <c r="G1007" i="18"/>
  <c r="G1004" i="18"/>
  <c r="G999" i="18"/>
  <c r="G996" i="18"/>
  <c r="G1031" i="18"/>
  <c r="G1028" i="18"/>
  <c r="G1023" i="18"/>
  <c r="G1020" i="18"/>
  <c r="G1015" i="18"/>
  <c r="G1150" i="18"/>
  <c r="G1146" i="18"/>
  <c r="G1143" i="18"/>
  <c r="G1138" i="18"/>
  <c r="G1039" i="18"/>
  <c r="G1170" i="18"/>
  <c r="G1166" i="18"/>
  <c r="G1162" i="18"/>
  <c r="G1158" i="18"/>
  <c r="G1154" i="18"/>
  <c r="G1190" i="18"/>
  <c r="G1186" i="18"/>
  <c r="G1182" i="18"/>
  <c r="G1178" i="18"/>
  <c r="G1174" i="18"/>
  <c r="G1040" i="18"/>
  <c r="G1038" i="18"/>
  <c r="G1036" i="18"/>
  <c r="G1198" i="18"/>
  <c r="G1194" i="18"/>
  <c r="G1050" i="18"/>
  <c r="G1048" i="18"/>
  <c r="G1046" i="18"/>
  <c r="G1044" i="18"/>
  <c r="G1042" i="18"/>
  <c r="G1060" i="18"/>
  <c r="G1058" i="18"/>
  <c r="G1056" i="18"/>
  <c r="G1054" i="18"/>
  <c r="G1052" i="18"/>
  <c r="G1070" i="18"/>
  <c r="G1068" i="18"/>
  <c r="G1066" i="18"/>
  <c r="G1064" i="18"/>
  <c r="G1062" i="18"/>
  <c r="G1080" i="18"/>
  <c r="G1078" i="18"/>
  <c r="G1076" i="18"/>
  <c r="G1074" i="18"/>
  <c r="G1072" i="18"/>
  <c r="G1090" i="18"/>
  <c r="G1088" i="18"/>
  <c r="G1086" i="18"/>
  <c r="G1084" i="18"/>
  <c r="G1082" i="18"/>
  <c r="G1100" i="18"/>
  <c r="G1098" i="18"/>
  <c r="G1096" i="18"/>
  <c r="G1094" i="18"/>
  <c r="G1092" i="18"/>
  <c r="G1110" i="18"/>
  <c r="G1108" i="18"/>
  <c r="G1106" i="18"/>
  <c r="G1104" i="18"/>
  <c r="G1102" i="18"/>
  <c r="G1120" i="18"/>
  <c r="G1118" i="18"/>
  <c r="G1116" i="18"/>
  <c r="G1114" i="18"/>
  <c r="G1112" i="18"/>
  <c r="G1130" i="18"/>
  <c r="G1128" i="18"/>
  <c r="G1126" i="18"/>
  <c r="G1124" i="18"/>
  <c r="G1122" i="18"/>
  <c r="G1144" i="18"/>
  <c r="G1141" i="18"/>
  <c r="G1136" i="18"/>
  <c r="G1134" i="18"/>
  <c r="G1132" i="18"/>
  <c r="G1163" i="18"/>
  <c r="G1159" i="18"/>
  <c r="G1155" i="18"/>
  <c r="G1151" i="18"/>
  <c r="G1147" i="18"/>
  <c r="G1183" i="18"/>
  <c r="G1179" i="18"/>
  <c r="G1175" i="18"/>
  <c r="G1171" i="18"/>
  <c r="G1167" i="18"/>
  <c r="G1139" i="18"/>
  <c r="G1199" i="18"/>
  <c r="G1195" i="18"/>
  <c r="G1191" i="18"/>
  <c r="G1187" i="18"/>
  <c r="G1160" i="18"/>
  <c r="G1156" i="18"/>
  <c r="G1152" i="18"/>
  <c r="G1148" i="18"/>
  <c r="G1142" i="18"/>
  <c r="G1180" i="18"/>
  <c r="G1176" i="18"/>
  <c r="G1172" i="18"/>
  <c r="G1168" i="18"/>
  <c r="G1164" i="18"/>
  <c r="G1200" i="18"/>
  <c r="G1196" i="18"/>
  <c r="G1192" i="18"/>
  <c r="G1188" i="18"/>
  <c r="G1184" i="18"/>
  <c r="G1049" i="18"/>
  <c r="G1047" i="18"/>
  <c r="G1045" i="18"/>
  <c r="G1043" i="18"/>
  <c r="G1041" i="18"/>
  <c r="G1059" i="18"/>
  <c r="G1057" i="18"/>
  <c r="G1055" i="18"/>
  <c r="G1053" i="18"/>
  <c r="G1051" i="18"/>
  <c r="G1069" i="18"/>
  <c r="G1067" i="18"/>
  <c r="G1065" i="18"/>
  <c r="G1063" i="18"/>
  <c r="G1061" i="18"/>
  <c r="G1079" i="18"/>
  <c r="G1077" i="18"/>
  <c r="G1075" i="18"/>
  <c r="G1073" i="18"/>
  <c r="G1071" i="18"/>
  <c r="G1089" i="18"/>
  <c r="G1087" i="18"/>
  <c r="G1085" i="18"/>
  <c r="G1083" i="18"/>
  <c r="G1081" i="18"/>
  <c r="G1099" i="18"/>
  <c r="G1097" i="18"/>
  <c r="G1095" i="18"/>
  <c r="G1093" i="18"/>
  <c r="G1091" i="18"/>
  <c r="G1109" i="18"/>
  <c r="G1107" i="18"/>
  <c r="G1105" i="18"/>
  <c r="G1103" i="18"/>
  <c r="G1101" i="18"/>
  <c r="G1119" i="18"/>
  <c r="G1117" i="18"/>
  <c r="G1115" i="18"/>
  <c r="G1113" i="18"/>
  <c r="G1111" i="18"/>
  <c r="G1129" i="18"/>
  <c r="G1127" i="18"/>
  <c r="G1125" i="18"/>
  <c r="G1123" i="18"/>
  <c r="G1121" i="18"/>
  <c r="G1140" i="18"/>
  <c r="G1137" i="18"/>
  <c r="G1135" i="18"/>
  <c r="G1133" i="18"/>
  <c r="G1131" i="18"/>
  <c r="G1161" i="18"/>
  <c r="G1157" i="18"/>
  <c r="G1153" i="18"/>
  <c r="G1149" i="18"/>
  <c r="G1145" i="18"/>
  <c r="G1181" i="18"/>
  <c r="G1177" i="18"/>
  <c r="G1173" i="18"/>
  <c r="G1169" i="18"/>
  <c r="G1165" i="18"/>
  <c r="G1201" i="18"/>
  <c r="G1197" i="18"/>
  <c r="G1193" i="18"/>
  <c r="G1189" i="18"/>
  <c r="G1185" i="18"/>
  <c r="G1211" i="18"/>
  <c r="G1209" i="18"/>
  <c r="G1207" i="18"/>
  <c r="G1205" i="18"/>
  <c r="G1203" i="18"/>
  <c r="G1221" i="18"/>
  <c r="G1219" i="18"/>
  <c r="G1217" i="18"/>
  <c r="G1215" i="18"/>
  <c r="G1213" i="18"/>
  <c r="G1231" i="18"/>
  <c r="G1229" i="18"/>
  <c r="G1227" i="18"/>
  <c r="G1225" i="18"/>
  <c r="G1223" i="18"/>
  <c r="G1241" i="18"/>
  <c r="G1239" i="18"/>
  <c r="G1237" i="18"/>
  <c r="G1235" i="18"/>
  <c r="G1233" i="18"/>
  <c r="G1251" i="18"/>
  <c r="G1249" i="18"/>
  <c r="G1247" i="18"/>
  <c r="G1245" i="18"/>
  <c r="G1243" i="18"/>
  <c r="G1261" i="18"/>
  <c r="G1259" i="18"/>
  <c r="G1257" i="18"/>
  <c r="G1255" i="18"/>
  <c r="G1253" i="18"/>
  <c r="G1271" i="18"/>
  <c r="G1269" i="18"/>
  <c r="G1267" i="18"/>
  <c r="G1265" i="18"/>
  <c r="G1263" i="18"/>
  <c r="G1281" i="18"/>
  <c r="G1279" i="18"/>
  <c r="G1277" i="18"/>
  <c r="G1275" i="18"/>
  <c r="G1273" i="18"/>
  <c r="G1291" i="18"/>
  <c r="G1289" i="18"/>
  <c r="G1287" i="18"/>
  <c r="G1285" i="18"/>
  <c r="G1283" i="18"/>
  <c r="G1301" i="18"/>
  <c r="G1299" i="18"/>
  <c r="G1297" i="18"/>
  <c r="G1295" i="18"/>
  <c r="G1293" i="18"/>
  <c r="G1206" i="18"/>
  <c r="G1204" i="18"/>
  <c r="G1202" i="18"/>
  <c r="G1305" i="18"/>
  <c r="G1303" i="18"/>
  <c r="G1216" i="18"/>
  <c r="G1214" i="18"/>
  <c r="G1212" i="18"/>
  <c r="G1210" i="18"/>
  <c r="G1208" i="18"/>
  <c r="G1226" i="18"/>
  <c r="G1224" i="18"/>
  <c r="G1222" i="18"/>
  <c r="G1220" i="18"/>
  <c r="G1218" i="18"/>
  <c r="G1236" i="18"/>
  <c r="G1234" i="18"/>
  <c r="G1232" i="18"/>
  <c r="G1230" i="18"/>
  <c r="G1228" i="18"/>
  <c r="G1246" i="18"/>
  <c r="G1244" i="18"/>
  <c r="G1242" i="18"/>
  <c r="G1240" i="18"/>
  <c r="G1238" i="18"/>
  <c r="G1256" i="18"/>
  <c r="G1254" i="18"/>
  <c r="G1252" i="18"/>
  <c r="G1250" i="18"/>
  <c r="G1248" i="18"/>
  <c r="G1266" i="18"/>
  <c r="G1264" i="18"/>
  <c r="G1262" i="18"/>
  <c r="G1260" i="18"/>
  <c r="G1258" i="18"/>
  <c r="G1276" i="18"/>
  <c r="G1274" i="18"/>
  <c r="G1272" i="18"/>
  <c r="G1270" i="18"/>
  <c r="G1268" i="18"/>
  <c r="G1286" i="18"/>
  <c r="G1284" i="18"/>
  <c r="G1282" i="18"/>
  <c r="G1280" i="18"/>
  <c r="G1278" i="18"/>
  <c r="G1296" i="18"/>
  <c r="G1294" i="18"/>
  <c r="G1292" i="18"/>
  <c r="G1290" i="18"/>
  <c r="G1288" i="18"/>
  <c r="G1306" i="18"/>
  <c r="G1304" i="18"/>
  <c r="G1302" i="18"/>
  <c r="G1300" i="18"/>
  <c r="G1298" i="18"/>
  <c r="BE12" i="36" l="1"/>
  <c r="BI12" i="36" s="1"/>
  <c r="BM12" i="36" s="1"/>
  <c r="BQ12" i="36" s="1"/>
  <c r="BU12" i="36" s="1"/>
  <c r="BY12" i="36" s="1"/>
  <c r="CC12" i="36" s="1"/>
  <c r="CG12" i="36" s="1"/>
  <c r="CK12" i="36" s="1"/>
  <c r="D22" i="23"/>
  <c r="E22" i="23" s="1"/>
  <c r="F22" i="23" s="1"/>
  <c r="G22" i="23" s="1"/>
  <c r="H22" i="23" s="1"/>
  <c r="I22" i="23" s="1"/>
  <c r="J22" i="23" s="1"/>
  <c r="K22" i="23" s="1"/>
  <c r="L22" i="23" s="1"/>
  <c r="M22" i="23" s="1"/>
  <c r="N22" i="23" s="1"/>
  <c r="O22" i="23" s="1"/>
  <c r="P22" i="23" s="1"/>
  <c r="AD12" i="26"/>
  <c r="AE12" i="26"/>
  <c r="AF12" i="26"/>
  <c r="AG12" i="26"/>
  <c r="AP22" i="23"/>
  <c r="AQ22" i="23" s="1"/>
  <c r="AR22" i="23" s="1"/>
  <c r="AS22" i="23" s="1"/>
  <c r="AT22" i="23" s="1"/>
  <c r="AU22" i="23" s="1"/>
  <c r="AV22" i="23" s="1"/>
  <c r="AW22" i="23" s="1"/>
  <c r="AX22" i="23" s="1"/>
  <c r="AY22" i="23" s="1"/>
  <c r="AZ22" i="23" s="1"/>
  <c r="BA22" i="23" s="1"/>
  <c r="BB22" i="23" s="1"/>
  <c r="AG12" i="37"/>
  <c r="AF12" i="37"/>
  <c r="AJ12" i="37" s="1"/>
  <c r="AN12" i="37" s="1"/>
  <c r="AR12" i="37" s="1"/>
  <c r="AV12" i="37" s="1"/>
  <c r="AZ12" i="37" s="1"/>
  <c r="BD12" i="37" s="1"/>
  <c r="BH12" i="37" s="1"/>
  <c r="BL12" i="37" s="1"/>
  <c r="BP12" i="37" s="1"/>
  <c r="BT12" i="37" s="1"/>
  <c r="BX12" i="37" s="1"/>
  <c r="CB12" i="37" s="1"/>
  <c r="CF12" i="37" s="1"/>
  <c r="CJ12" i="37" s="1"/>
  <c r="AE12" i="37"/>
  <c r="AD12" i="37"/>
  <c r="AH12" i="37" s="1"/>
  <c r="AL12" i="37" s="1"/>
  <c r="AP12" i="37" s="1"/>
  <c r="AT12" i="37" s="1"/>
  <c r="AX12" i="37" s="1"/>
  <c r="BB12" i="37" s="1"/>
  <c r="BF12" i="37" s="1"/>
  <c r="BJ12" i="37" s="1"/>
  <c r="BN12" i="37" s="1"/>
  <c r="BR12" i="37" s="1"/>
  <c r="BV12" i="37" s="1"/>
  <c r="BZ12" i="37" s="1"/>
  <c r="CD12" i="37" s="1"/>
  <c r="CH12" i="37" s="1"/>
  <c r="BC12" i="36"/>
  <c r="BG12" i="36" s="1"/>
  <c r="BK12" i="36" s="1"/>
  <c r="BO12" i="36" s="1"/>
  <c r="BS12" i="36" s="1"/>
  <c r="BW12" i="36" s="1"/>
  <c r="CA12" i="36" s="1"/>
  <c r="CE12" i="36" s="1"/>
  <c r="CI12" i="36" s="1"/>
  <c r="AD11" i="37"/>
  <c r="AG11" i="37"/>
  <c r="AF11" i="37"/>
  <c r="AE11" i="37"/>
  <c r="AO27" i="23"/>
  <c r="AP21" i="23"/>
  <c r="AJ27" i="23"/>
  <c r="AA21" i="23"/>
  <c r="D21" i="23"/>
  <c r="C27" i="23"/>
  <c r="AE11" i="26"/>
  <c r="AD11" i="26"/>
  <c r="AG11" i="26"/>
  <c r="AF11" i="26"/>
  <c r="AN21" i="36"/>
  <c r="AN18" i="36"/>
  <c r="AN20" i="36" s="1"/>
  <c r="AN22" i="36" s="1"/>
  <c r="AN24" i="36" s="1"/>
  <c r="AN25" i="36" s="1"/>
  <c r="AN26" i="36" s="1"/>
  <c r="AN23" i="36"/>
  <c r="AN27" i="36" s="1"/>
  <c r="AN28" i="36"/>
  <c r="AO21" i="36"/>
  <c r="AO18" i="36"/>
  <c r="AO20" i="36" s="1"/>
  <c r="AO22" i="36" s="1"/>
  <c r="AO24" i="36" s="1"/>
  <c r="AO25" i="36" s="1"/>
  <c r="AO26" i="36" s="1"/>
  <c r="AO28" i="36"/>
  <c r="AO23" i="36"/>
  <c r="AO27" i="36" s="1"/>
  <c r="AJ22" i="36"/>
  <c r="AJ24" i="36" s="1"/>
  <c r="AJ25" i="36" s="1"/>
  <c r="AJ26" i="36" s="1"/>
  <c r="AH22" i="36"/>
  <c r="AH24" i="36" s="1"/>
  <c r="AH25" i="36" s="1"/>
  <c r="AH26" i="36" s="1"/>
  <c r="AU10" i="36"/>
  <c r="AQ9" i="36"/>
  <c r="AV10" i="36"/>
  <c r="AR9" i="36"/>
  <c r="AW10" i="36"/>
  <c r="AS9" i="36"/>
  <c r="AL21" i="36"/>
  <c r="AL18" i="36"/>
  <c r="AL20" i="36" s="1"/>
  <c r="AL22" i="36" s="1"/>
  <c r="AL28" i="36"/>
  <c r="AL23" i="36"/>
  <c r="AL27" i="36" s="1"/>
  <c r="AA20" i="23"/>
  <c r="Z27" i="23"/>
  <c r="AT10" i="36"/>
  <c r="AP9" i="36"/>
  <c r="AM21" i="36"/>
  <c r="AM18" i="36"/>
  <c r="AM20" i="36" s="1"/>
  <c r="AM22" i="36" s="1"/>
  <c r="AM24" i="36" s="1"/>
  <c r="AM25" i="36" s="1"/>
  <c r="AM26" i="36" s="1"/>
  <c r="AM28" i="36"/>
  <c r="AM23" i="36"/>
  <c r="AM27" i="36" s="1"/>
  <c r="AN10" i="26"/>
  <c r="AO10" i="26"/>
  <c r="F20" i="23"/>
  <c r="AL10" i="26"/>
  <c r="AM10" i="26"/>
  <c r="G20" i="40"/>
  <c r="G20" i="39"/>
  <c r="AG48" i="36"/>
  <c r="AG57" i="36" s="1"/>
  <c r="AK48" i="36"/>
  <c r="AK57" i="36" s="1"/>
  <c r="AO48" i="36"/>
  <c r="AO57" i="36" s="1"/>
  <c r="AS48" i="36"/>
  <c r="AS57" i="36" s="1"/>
  <c r="AG47" i="36"/>
  <c r="AG56" i="36" s="1"/>
  <c r="AK47" i="36"/>
  <c r="AK56" i="36" s="1"/>
  <c r="AO47" i="36"/>
  <c r="AO56" i="36" s="1"/>
  <c r="AS47" i="36"/>
  <c r="AS56" i="36" s="1"/>
  <c r="AD47" i="36"/>
  <c r="AD56" i="36" s="1"/>
  <c r="AH47" i="36"/>
  <c r="AH56" i="36" s="1"/>
  <c r="AL47" i="36"/>
  <c r="AL56" i="36" s="1"/>
  <c r="AP47" i="36"/>
  <c r="AP56" i="36" s="1"/>
  <c r="AF47" i="36"/>
  <c r="AF56" i="36" s="1"/>
  <c r="AJ47" i="36"/>
  <c r="AJ56" i="36" s="1"/>
  <c r="AN47" i="36"/>
  <c r="AN56" i="36" s="1"/>
  <c r="AR47" i="36"/>
  <c r="AR56" i="36" s="1"/>
  <c r="AF42" i="36"/>
  <c r="AF55" i="36" s="1"/>
  <c r="AJ42" i="36"/>
  <c r="AJ55" i="36" s="1"/>
  <c r="AN42" i="36"/>
  <c r="AN55" i="36" s="1"/>
  <c r="AR42" i="36"/>
  <c r="AR55" i="36" s="1"/>
  <c r="AG42" i="36"/>
  <c r="AG55" i="36" s="1"/>
  <c r="AK42" i="36"/>
  <c r="AK55" i="36" s="1"/>
  <c r="AO42" i="36"/>
  <c r="AO55" i="36" s="1"/>
  <c r="AS42" i="36"/>
  <c r="AS55" i="36" s="1"/>
  <c r="AD48" i="36"/>
  <c r="AD57" i="36" s="1"/>
  <c r="AH48" i="36"/>
  <c r="AH57" i="36" s="1"/>
  <c r="AL48" i="36"/>
  <c r="AL57" i="36" s="1"/>
  <c r="AP48" i="36"/>
  <c r="AP57" i="36" s="1"/>
  <c r="AD40" i="36"/>
  <c r="AH40" i="36"/>
  <c r="AL40" i="36"/>
  <c r="AP40" i="36"/>
  <c r="AG40" i="36"/>
  <c r="AK40" i="36"/>
  <c r="AO40" i="36"/>
  <c r="AS40" i="36"/>
  <c r="AE40" i="36"/>
  <c r="AI40" i="36"/>
  <c r="AM40" i="36"/>
  <c r="AQ40" i="36"/>
  <c r="AE48" i="36"/>
  <c r="AE57" i="36" s="1"/>
  <c r="AI48" i="36"/>
  <c r="AI57" i="36" s="1"/>
  <c r="AM48" i="36"/>
  <c r="AM57" i="36" s="1"/>
  <c r="AQ48" i="36"/>
  <c r="AQ57" i="36" s="1"/>
  <c r="AF40" i="36"/>
  <c r="AJ40" i="36"/>
  <c r="AN40" i="36"/>
  <c r="AR40" i="36"/>
  <c r="AD42" i="36"/>
  <c r="AD55" i="36" s="1"/>
  <c r="AH42" i="36"/>
  <c r="AH55" i="36" s="1"/>
  <c r="AL42" i="36"/>
  <c r="AL55" i="36" s="1"/>
  <c r="AP42" i="36"/>
  <c r="AP55" i="36" s="1"/>
  <c r="AF48" i="36"/>
  <c r="AF57" i="36" s="1"/>
  <c r="AJ48" i="36"/>
  <c r="AJ57" i="36" s="1"/>
  <c r="AN48" i="36"/>
  <c r="AN57" i="36" s="1"/>
  <c r="AR48" i="36"/>
  <c r="AR57" i="36" s="1"/>
  <c r="AE47" i="36"/>
  <c r="AE56" i="36" s="1"/>
  <c r="AI47" i="36"/>
  <c r="AI56" i="36" s="1"/>
  <c r="AM47" i="36"/>
  <c r="AM56" i="36" s="1"/>
  <c r="AQ47" i="36"/>
  <c r="AQ56" i="36" s="1"/>
  <c r="AE42" i="36"/>
  <c r="AE55" i="36" s="1"/>
  <c r="AI42" i="36"/>
  <c r="AI55" i="36" s="1"/>
  <c r="AM42" i="36"/>
  <c r="AM55" i="36" s="1"/>
  <c r="AQ42" i="36"/>
  <c r="AQ55" i="36" s="1"/>
  <c r="CO16" i="37"/>
  <c r="CO39" i="37" s="1"/>
  <c r="CO16" i="36"/>
  <c r="CO39" i="36" s="1"/>
  <c r="CO16" i="26"/>
  <c r="CO39" i="26" s="1"/>
  <c r="B88" i="27"/>
  <c r="B89" i="27"/>
  <c r="E88" i="27"/>
  <c r="E89" i="27"/>
  <c r="C88" i="27"/>
  <c r="D89" i="27"/>
  <c r="C89" i="27"/>
  <c r="D88" i="27"/>
  <c r="Z25" i="26"/>
  <c r="Z26" i="26" s="1"/>
  <c r="Z30" i="26" s="1"/>
  <c r="C52" i="22"/>
  <c r="D52" i="22"/>
  <c r="D59" i="22" s="1"/>
  <c r="E52" i="22"/>
  <c r="G47" i="22"/>
  <c r="Q50" i="15" s="1"/>
  <c r="F45" i="22"/>
  <c r="N48" i="15" s="1"/>
  <c r="F47" i="22"/>
  <c r="N50" i="15" s="1"/>
  <c r="D48" i="22"/>
  <c r="F46" i="22"/>
  <c r="N49" i="15" s="1"/>
  <c r="C48" i="22"/>
  <c r="Q49" i="15"/>
  <c r="E48" i="22"/>
  <c r="L1306" i="18"/>
  <c r="K1306" i="18"/>
  <c r="J1306" i="18"/>
  <c r="I1306" i="18"/>
  <c r="L1305" i="18"/>
  <c r="K1305" i="18"/>
  <c r="J1305" i="18"/>
  <c r="I1305" i="18"/>
  <c r="L1304" i="18"/>
  <c r="K1304" i="18"/>
  <c r="J1304" i="18"/>
  <c r="I1304" i="18"/>
  <c r="L1303" i="18"/>
  <c r="K1303" i="18"/>
  <c r="J1303" i="18"/>
  <c r="I1303" i="18"/>
  <c r="L1302" i="18"/>
  <c r="K1302" i="18"/>
  <c r="J1302" i="18"/>
  <c r="I1302" i="18"/>
  <c r="L1301" i="18"/>
  <c r="K1301" i="18"/>
  <c r="J1301" i="18"/>
  <c r="I1301" i="18"/>
  <c r="L1300" i="18"/>
  <c r="K1300" i="18"/>
  <c r="J1300" i="18"/>
  <c r="I1300" i="18"/>
  <c r="L1299" i="18"/>
  <c r="K1299" i="18"/>
  <c r="J1299" i="18"/>
  <c r="I1299" i="18"/>
  <c r="L1298" i="18"/>
  <c r="K1298" i="18"/>
  <c r="J1298" i="18"/>
  <c r="I1298" i="18"/>
  <c r="L1297" i="18"/>
  <c r="K1297" i="18"/>
  <c r="J1297" i="18"/>
  <c r="I1297" i="18"/>
  <c r="L1296" i="18"/>
  <c r="K1296" i="18"/>
  <c r="J1296" i="18"/>
  <c r="I1296" i="18"/>
  <c r="L1295" i="18"/>
  <c r="K1295" i="18"/>
  <c r="J1295" i="18"/>
  <c r="I1295" i="18"/>
  <c r="L1294" i="18"/>
  <c r="K1294" i="18"/>
  <c r="J1294" i="18"/>
  <c r="I1294" i="18"/>
  <c r="L1293" i="18"/>
  <c r="K1293" i="18"/>
  <c r="J1293" i="18"/>
  <c r="I1293" i="18"/>
  <c r="L1292" i="18"/>
  <c r="K1292" i="18"/>
  <c r="J1292" i="18"/>
  <c r="I1292" i="18"/>
  <c r="L1291" i="18"/>
  <c r="K1291" i="18"/>
  <c r="J1291" i="18"/>
  <c r="I1291" i="18"/>
  <c r="L1290" i="18"/>
  <c r="K1290" i="18"/>
  <c r="J1290" i="18"/>
  <c r="I1290" i="18"/>
  <c r="L1289" i="18"/>
  <c r="K1289" i="18"/>
  <c r="J1289" i="18"/>
  <c r="I1289" i="18"/>
  <c r="L1288" i="18"/>
  <c r="K1288" i="18"/>
  <c r="J1288" i="18"/>
  <c r="I1288" i="18"/>
  <c r="L1287" i="18"/>
  <c r="K1287" i="18"/>
  <c r="J1287" i="18"/>
  <c r="I1287" i="18"/>
  <c r="L1286" i="18"/>
  <c r="K1286" i="18"/>
  <c r="J1286" i="18"/>
  <c r="I1286" i="18"/>
  <c r="L1285" i="18"/>
  <c r="K1285" i="18"/>
  <c r="J1285" i="18"/>
  <c r="I1285" i="18"/>
  <c r="L1284" i="18"/>
  <c r="K1284" i="18"/>
  <c r="J1284" i="18"/>
  <c r="I1284" i="18"/>
  <c r="L1283" i="18"/>
  <c r="K1283" i="18"/>
  <c r="J1283" i="18"/>
  <c r="I1283" i="18"/>
  <c r="L1282" i="18"/>
  <c r="K1282" i="18"/>
  <c r="J1282" i="18"/>
  <c r="I1282" i="18"/>
  <c r="L1281" i="18"/>
  <c r="K1281" i="18"/>
  <c r="J1281" i="18"/>
  <c r="I1281" i="18"/>
  <c r="L1280" i="18"/>
  <c r="K1280" i="18"/>
  <c r="J1280" i="18"/>
  <c r="I1280" i="18"/>
  <c r="L1279" i="18"/>
  <c r="K1279" i="18"/>
  <c r="J1279" i="18"/>
  <c r="I1279" i="18"/>
  <c r="L1278" i="18"/>
  <c r="K1278" i="18"/>
  <c r="J1278" i="18"/>
  <c r="I1278" i="18"/>
  <c r="L1277" i="18"/>
  <c r="K1277" i="18"/>
  <c r="J1277" i="18"/>
  <c r="I1277" i="18"/>
  <c r="L1276" i="18"/>
  <c r="K1276" i="18"/>
  <c r="J1276" i="18"/>
  <c r="I1276" i="18"/>
  <c r="L1275" i="18"/>
  <c r="K1275" i="18"/>
  <c r="J1275" i="18"/>
  <c r="I1275" i="18"/>
  <c r="L1274" i="18"/>
  <c r="K1274" i="18"/>
  <c r="J1274" i="18"/>
  <c r="I1274" i="18"/>
  <c r="L1273" i="18"/>
  <c r="K1273" i="18"/>
  <c r="J1273" i="18"/>
  <c r="I1273" i="18"/>
  <c r="L1272" i="18"/>
  <c r="K1272" i="18"/>
  <c r="J1272" i="18"/>
  <c r="I1272" i="18"/>
  <c r="L1271" i="18"/>
  <c r="K1271" i="18"/>
  <c r="J1271" i="18"/>
  <c r="I1271" i="18"/>
  <c r="L1270" i="18"/>
  <c r="K1270" i="18"/>
  <c r="J1270" i="18"/>
  <c r="I1270" i="18"/>
  <c r="L1269" i="18"/>
  <c r="K1269" i="18"/>
  <c r="J1269" i="18"/>
  <c r="I1269" i="18"/>
  <c r="L1268" i="18"/>
  <c r="K1268" i="18"/>
  <c r="J1268" i="18"/>
  <c r="I1268" i="18"/>
  <c r="L1267" i="18"/>
  <c r="K1267" i="18"/>
  <c r="J1267" i="18"/>
  <c r="I1267" i="18"/>
  <c r="L1266" i="18"/>
  <c r="K1266" i="18"/>
  <c r="J1266" i="18"/>
  <c r="I1266" i="18"/>
  <c r="L1265" i="18"/>
  <c r="K1265" i="18"/>
  <c r="J1265" i="18"/>
  <c r="I1265" i="18"/>
  <c r="L1264" i="18"/>
  <c r="K1264" i="18"/>
  <c r="J1264" i="18"/>
  <c r="I1264" i="18"/>
  <c r="L1263" i="18"/>
  <c r="K1263" i="18"/>
  <c r="J1263" i="18"/>
  <c r="I1263" i="18"/>
  <c r="L1262" i="18"/>
  <c r="K1262" i="18"/>
  <c r="J1262" i="18"/>
  <c r="I1262" i="18"/>
  <c r="L1261" i="18"/>
  <c r="K1261" i="18"/>
  <c r="J1261" i="18"/>
  <c r="I1261" i="18"/>
  <c r="L1260" i="18"/>
  <c r="K1260" i="18"/>
  <c r="J1260" i="18"/>
  <c r="I1260" i="18"/>
  <c r="L1259" i="18"/>
  <c r="K1259" i="18"/>
  <c r="J1259" i="18"/>
  <c r="I1259" i="18"/>
  <c r="L1258" i="18"/>
  <c r="K1258" i="18"/>
  <c r="J1258" i="18"/>
  <c r="I1258" i="18"/>
  <c r="L1257" i="18"/>
  <c r="K1257" i="18"/>
  <c r="J1257" i="18"/>
  <c r="I1257" i="18"/>
  <c r="L1256" i="18"/>
  <c r="K1256" i="18"/>
  <c r="J1256" i="18"/>
  <c r="I1256" i="18"/>
  <c r="L1255" i="18"/>
  <c r="K1255" i="18"/>
  <c r="J1255" i="18"/>
  <c r="I1255" i="18"/>
  <c r="L1254" i="18"/>
  <c r="K1254" i="18"/>
  <c r="J1254" i="18"/>
  <c r="I1254" i="18"/>
  <c r="L1253" i="18"/>
  <c r="K1253" i="18"/>
  <c r="J1253" i="18"/>
  <c r="I1253" i="18"/>
  <c r="L1252" i="18"/>
  <c r="K1252" i="18"/>
  <c r="J1252" i="18"/>
  <c r="I1252" i="18"/>
  <c r="L1251" i="18"/>
  <c r="K1251" i="18"/>
  <c r="J1251" i="18"/>
  <c r="I1251" i="18"/>
  <c r="L1250" i="18"/>
  <c r="K1250" i="18"/>
  <c r="J1250" i="18"/>
  <c r="I1250" i="18"/>
  <c r="L1249" i="18"/>
  <c r="K1249" i="18"/>
  <c r="J1249" i="18"/>
  <c r="I1249" i="18"/>
  <c r="L1248" i="18"/>
  <c r="K1248" i="18"/>
  <c r="J1248" i="18"/>
  <c r="I1248" i="18"/>
  <c r="L1247" i="18"/>
  <c r="K1247" i="18"/>
  <c r="J1247" i="18"/>
  <c r="I1247" i="18"/>
  <c r="L1246" i="18"/>
  <c r="K1246" i="18"/>
  <c r="J1246" i="18"/>
  <c r="I1246" i="18"/>
  <c r="L1245" i="18"/>
  <c r="K1245" i="18"/>
  <c r="J1245" i="18"/>
  <c r="I1245" i="18"/>
  <c r="L1244" i="18"/>
  <c r="K1244" i="18"/>
  <c r="J1244" i="18"/>
  <c r="I1244" i="18"/>
  <c r="L1243" i="18"/>
  <c r="K1243" i="18"/>
  <c r="J1243" i="18"/>
  <c r="I1243" i="18"/>
  <c r="L1242" i="18"/>
  <c r="K1242" i="18"/>
  <c r="J1242" i="18"/>
  <c r="I1242" i="18"/>
  <c r="L1241" i="18"/>
  <c r="K1241" i="18"/>
  <c r="J1241" i="18"/>
  <c r="I1241" i="18"/>
  <c r="L1240" i="18"/>
  <c r="K1240" i="18"/>
  <c r="J1240" i="18"/>
  <c r="I1240" i="18"/>
  <c r="L1239" i="18"/>
  <c r="K1239" i="18"/>
  <c r="J1239" i="18"/>
  <c r="I1239" i="18"/>
  <c r="L1238" i="18"/>
  <c r="K1238" i="18"/>
  <c r="J1238" i="18"/>
  <c r="I1238" i="18"/>
  <c r="L1237" i="18"/>
  <c r="K1237" i="18"/>
  <c r="J1237" i="18"/>
  <c r="I1237" i="18"/>
  <c r="L1236" i="18"/>
  <c r="K1236" i="18"/>
  <c r="J1236" i="18"/>
  <c r="I1236" i="18"/>
  <c r="L1235" i="18"/>
  <c r="K1235" i="18"/>
  <c r="J1235" i="18"/>
  <c r="I1235" i="18"/>
  <c r="L1234" i="18"/>
  <c r="K1234" i="18"/>
  <c r="J1234" i="18"/>
  <c r="I1234" i="18"/>
  <c r="L1233" i="18"/>
  <c r="K1233" i="18"/>
  <c r="J1233" i="18"/>
  <c r="I1233" i="18"/>
  <c r="L1232" i="18"/>
  <c r="K1232" i="18"/>
  <c r="J1232" i="18"/>
  <c r="I1232" i="18"/>
  <c r="L1231" i="18"/>
  <c r="K1231" i="18"/>
  <c r="J1231" i="18"/>
  <c r="I1231" i="18"/>
  <c r="L1230" i="18"/>
  <c r="K1230" i="18"/>
  <c r="J1230" i="18"/>
  <c r="I1230" i="18"/>
  <c r="L1229" i="18"/>
  <c r="K1229" i="18"/>
  <c r="J1229" i="18"/>
  <c r="I1229" i="18"/>
  <c r="L1228" i="18"/>
  <c r="K1228" i="18"/>
  <c r="J1228" i="18"/>
  <c r="I1228" i="18"/>
  <c r="L1227" i="18"/>
  <c r="K1227" i="18"/>
  <c r="J1227" i="18"/>
  <c r="I1227" i="18"/>
  <c r="L1226" i="18"/>
  <c r="K1226" i="18"/>
  <c r="J1226" i="18"/>
  <c r="I1226" i="18"/>
  <c r="L1225" i="18"/>
  <c r="K1225" i="18"/>
  <c r="J1225" i="18"/>
  <c r="I1225" i="18"/>
  <c r="L1224" i="18"/>
  <c r="K1224" i="18"/>
  <c r="J1224" i="18"/>
  <c r="I1224" i="18"/>
  <c r="L1223" i="18"/>
  <c r="K1223" i="18"/>
  <c r="J1223" i="18"/>
  <c r="I1223" i="18"/>
  <c r="L1222" i="18"/>
  <c r="K1222" i="18"/>
  <c r="J1222" i="18"/>
  <c r="I1222" i="18"/>
  <c r="L1221" i="18"/>
  <c r="K1221" i="18"/>
  <c r="J1221" i="18"/>
  <c r="I1221" i="18"/>
  <c r="L1220" i="18"/>
  <c r="K1220" i="18"/>
  <c r="J1220" i="18"/>
  <c r="I1220" i="18"/>
  <c r="L1219" i="18"/>
  <c r="K1219" i="18"/>
  <c r="J1219" i="18"/>
  <c r="I1219" i="18"/>
  <c r="L1218" i="18"/>
  <c r="K1218" i="18"/>
  <c r="J1218" i="18"/>
  <c r="I1218" i="18"/>
  <c r="L1217" i="18"/>
  <c r="K1217" i="18"/>
  <c r="J1217" i="18"/>
  <c r="I1217" i="18"/>
  <c r="L1216" i="18"/>
  <c r="K1216" i="18"/>
  <c r="J1216" i="18"/>
  <c r="I1216" i="18"/>
  <c r="L1215" i="18"/>
  <c r="K1215" i="18"/>
  <c r="J1215" i="18"/>
  <c r="I1215" i="18"/>
  <c r="L1214" i="18"/>
  <c r="K1214" i="18"/>
  <c r="J1214" i="18"/>
  <c r="I1214" i="18"/>
  <c r="L1213" i="18"/>
  <c r="K1213" i="18"/>
  <c r="J1213" i="18"/>
  <c r="I1213" i="18"/>
  <c r="L1212" i="18"/>
  <c r="K1212" i="18"/>
  <c r="J1212" i="18"/>
  <c r="I1212" i="18"/>
  <c r="L1211" i="18"/>
  <c r="K1211" i="18"/>
  <c r="J1211" i="18"/>
  <c r="I1211" i="18"/>
  <c r="L1210" i="18"/>
  <c r="K1210" i="18"/>
  <c r="J1210" i="18"/>
  <c r="I1210" i="18"/>
  <c r="L1209" i="18"/>
  <c r="K1209" i="18"/>
  <c r="J1209" i="18"/>
  <c r="I1209" i="18"/>
  <c r="L1208" i="18"/>
  <c r="K1208" i="18"/>
  <c r="J1208" i="18"/>
  <c r="I1208" i="18"/>
  <c r="L1207" i="18"/>
  <c r="K1207" i="18"/>
  <c r="J1207" i="18"/>
  <c r="I1207" i="18"/>
  <c r="L1206" i="18"/>
  <c r="K1206" i="18"/>
  <c r="J1206" i="18"/>
  <c r="I1206" i="18"/>
  <c r="L1205" i="18"/>
  <c r="K1205" i="18"/>
  <c r="J1205" i="18"/>
  <c r="I1205" i="18"/>
  <c r="L1204" i="18"/>
  <c r="K1204" i="18"/>
  <c r="J1204" i="18"/>
  <c r="I1204" i="18"/>
  <c r="L1203" i="18"/>
  <c r="K1203" i="18"/>
  <c r="J1203" i="18"/>
  <c r="I1203" i="18"/>
  <c r="L1202" i="18"/>
  <c r="K1202" i="18"/>
  <c r="J1202" i="18"/>
  <c r="I1202" i="18"/>
  <c r="L1201" i="18"/>
  <c r="K1201" i="18"/>
  <c r="J1201" i="18"/>
  <c r="I1201" i="18"/>
  <c r="L1200" i="18"/>
  <c r="K1200" i="18"/>
  <c r="J1200" i="18"/>
  <c r="I1200" i="18"/>
  <c r="L1199" i="18"/>
  <c r="K1199" i="18"/>
  <c r="J1199" i="18"/>
  <c r="I1199" i="18"/>
  <c r="L1198" i="18"/>
  <c r="K1198" i="18"/>
  <c r="J1198" i="18"/>
  <c r="I1198" i="18"/>
  <c r="L1197" i="18"/>
  <c r="K1197" i="18"/>
  <c r="J1197" i="18"/>
  <c r="I1197" i="18"/>
  <c r="L1196" i="18"/>
  <c r="K1196" i="18"/>
  <c r="J1196" i="18"/>
  <c r="I1196" i="18"/>
  <c r="L1195" i="18"/>
  <c r="K1195" i="18"/>
  <c r="J1195" i="18"/>
  <c r="I1195" i="18"/>
  <c r="L1194" i="18"/>
  <c r="K1194" i="18"/>
  <c r="J1194" i="18"/>
  <c r="I1194" i="18"/>
  <c r="L1193" i="18"/>
  <c r="K1193" i="18"/>
  <c r="J1193" i="18"/>
  <c r="I1193" i="18"/>
  <c r="L1192" i="18"/>
  <c r="K1192" i="18"/>
  <c r="J1192" i="18"/>
  <c r="I1192" i="18"/>
  <c r="L1191" i="18"/>
  <c r="K1191" i="18"/>
  <c r="J1191" i="18"/>
  <c r="I1191" i="18"/>
  <c r="L1190" i="18"/>
  <c r="K1190" i="18"/>
  <c r="J1190" i="18"/>
  <c r="I1190" i="18"/>
  <c r="L1189" i="18"/>
  <c r="K1189" i="18"/>
  <c r="J1189" i="18"/>
  <c r="I1189" i="18"/>
  <c r="L1188" i="18"/>
  <c r="K1188" i="18"/>
  <c r="J1188" i="18"/>
  <c r="I1188" i="18"/>
  <c r="L1187" i="18"/>
  <c r="K1187" i="18"/>
  <c r="J1187" i="18"/>
  <c r="I1187" i="18"/>
  <c r="L1186" i="18"/>
  <c r="K1186" i="18"/>
  <c r="J1186" i="18"/>
  <c r="I1186" i="18"/>
  <c r="L1185" i="18"/>
  <c r="K1185" i="18"/>
  <c r="J1185" i="18"/>
  <c r="I1185" i="18"/>
  <c r="L1184" i="18"/>
  <c r="K1184" i="18"/>
  <c r="J1184" i="18"/>
  <c r="I1184" i="18"/>
  <c r="L1183" i="18"/>
  <c r="K1183" i="18"/>
  <c r="J1183" i="18"/>
  <c r="I1183" i="18"/>
  <c r="L1182" i="18"/>
  <c r="K1182" i="18"/>
  <c r="J1182" i="18"/>
  <c r="I1182" i="18"/>
  <c r="L1181" i="18"/>
  <c r="K1181" i="18"/>
  <c r="J1181" i="18"/>
  <c r="I1181" i="18"/>
  <c r="L1180" i="18"/>
  <c r="K1180" i="18"/>
  <c r="J1180" i="18"/>
  <c r="I1180" i="18"/>
  <c r="L1179" i="18"/>
  <c r="K1179" i="18"/>
  <c r="J1179" i="18"/>
  <c r="I1179" i="18"/>
  <c r="L1178" i="18"/>
  <c r="K1178" i="18"/>
  <c r="J1178" i="18"/>
  <c r="I1178" i="18"/>
  <c r="L1177" i="18"/>
  <c r="K1177" i="18"/>
  <c r="J1177" i="18"/>
  <c r="I1177" i="18"/>
  <c r="L1176" i="18"/>
  <c r="K1176" i="18"/>
  <c r="J1176" i="18"/>
  <c r="I1176" i="18"/>
  <c r="L1175" i="18"/>
  <c r="K1175" i="18"/>
  <c r="J1175" i="18"/>
  <c r="I1175" i="18"/>
  <c r="L1174" i="18"/>
  <c r="K1174" i="18"/>
  <c r="J1174" i="18"/>
  <c r="I1174" i="18"/>
  <c r="L1173" i="18"/>
  <c r="K1173" i="18"/>
  <c r="J1173" i="18"/>
  <c r="I1173" i="18"/>
  <c r="L1172" i="18"/>
  <c r="K1172" i="18"/>
  <c r="J1172" i="18"/>
  <c r="I1172" i="18"/>
  <c r="L1171" i="18"/>
  <c r="K1171" i="18"/>
  <c r="J1171" i="18"/>
  <c r="I1171" i="18"/>
  <c r="L1170" i="18"/>
  <c r="K1170" i="18"/>
  <c r="J1170" i="18"/>
  <c r="I1170" i="18"/>
  <c r="L1169" i="18"/>
  <c r="K1169" i="18"/>
  <c r="J1169" i="18"/>
  <c r="I1169" i="18"/>
  <c r="L1168" i="18"/>
  <c r="K1168" i="18"/>
  <c r="J1168" i="18"/>
  <c r="I1168" i="18"/>
  <c r="L1167" i="18"/>
  <c r="K1167" i="18"/>
  <c r="J1167" i="18"/>
  <c r="I1167" i="18"/>
  <c r="L1166" i="18"/>
  <c r="K1166" i="18"/>
  <c r="J1166" i="18"/>
  <c r="I1166" i="18"/>
  <c r="L1165" i="18"/>
  <c r="K1165" i="18"/>
  <c r="J1165" i="18"/>
  <c r="I1165" i="18"/>
  <c r="L1164" i="18"/>
  <c r="K1164" i="18"/>
  <c r="J1164" i="18"/>
  <c r="I1164" i="18"/>
  <c r="L1163" i="18"/>
  <c r="K1163" i="18"/>
  <c r="J1163" i="18"/>
  <c r="I1163" i="18"/>
  <c r="L1162" i="18"/>
  <c r="K1162" i="18"/>
  <c r="J1162" i="18"/>
  <c r="I1162" i="18"/>
  <c r="L1161" i="18"/>
  <c r="K1161" i="18"/>
  <c r="J1161" i="18"/>
  <c r="I1161" i="18"/>
  <c r="L1160" i="18"/>
  <c r="K1160" i="18"/>
  <c r="J1160" i="18"/>
  <c r="I1160" i="18"/>
  <c r="L1159" i="18"/>
  <c r="K1159" i="18"/>
  <c r="J1159" i="18"/>
  <c r="I1159" i="18"/>
  <c r="L1158" i="18"/>
  <c r="K1158" i="18"/>
  <c r="J1158" i="18"/>
  <c r="I1158" i="18"/>
  <c r="L1157" i="18"/>
  <c r="K1157" i="18"/>
  <c r="J1157" i="18"/>
  <c r="I1157" i="18"/>
  <c r="L1156" i="18"/>
  <c r="K1156" i="18"/>
  <c r="J1156" i="18"/>
  <c r="I1156" i="18"/>
  <c r="L1155" i="18"/>
  <c r="K1155" i="18"/>
  <c r="J1155" i="18"/>
  <c r="I1155" i="18"/>
  <c r="L1154" i="18"/>
  <c r="K1154" i="18"/>
  <c r="J1154" i="18"/>
  <c r="I1154" i="18"/>
  <c r="L1153" i="18"/>
  <c r="K1153" i="18"/>
  <c r="J1153" i="18"/>
  <c r="I1153" i="18"/>
  <c r="L1152" i="18"/>
  <c r="K1152" i="18"/>
  <c r="J1152" i="18"/>
  <c r="I1152" i="18"/>
  <c r="L1151" i="18"/>
  <c r="K1151" i="18"/>
  <c r="J1151" i="18"/>
  <c r="I1151" i="18"/>
  <c r="L1150" i="18"/>
  <c r="K1150" i="18"/>
  <c r="J1150" i="18"/>
  <c r="I1150" i="18"/>
  <c r="L1149" i="18"/>
  <c r="K1149" i="18"/>
  <c r="J1149" i="18"/>
  <c r="I1149" i="18"/>
  <c r="L1148" i="18"/>
  <c r="K1148" i="18"/>
  <c r="J1148" i="18"/>
  <c r="I1148" i="18"/>
  <c r="L1147" i="18"/>
  <c r="K1147" i="18"/>
  <c r="J1147" i="18"/>
  <c r="I1147" i="18"/>
  <c r="L1146" i="18"/>
  <c r="K1146" i="18"/>
  <c r="J1146" i="18"/>
  <c r="I1146" i="18"/>
  <c r="L1145" i="18"/>
  <c r="K1145" i="18"/>
  <c r="J1145" i="18"/>
  <c r="I1145" i="18"/>
  <c r="L1144" i="18"/>
  <c r="K1144" i="18"/>
  <c r="J1144" i="18"/>
  <c r="I1144" i="18"/>
  <c r="L1143" i="18"/>
  <c r="K1143" i="18"/>
  <c r="J1143" i="18"/>
  <c r="I1143" i="18"/>
  <c r="L1142" i="18"/>
  <c r="K1142" i="18"/>
  <c r="J1142" i="18"/>
  <c r="I1142" i="18"/>
  <c r="L1141" i="18"/>
  <c r="K1141" i="18"/>
  <c r="J1141" i="18"/>
  <c r="I1141" i="18"/>
  <c r="L1140" i="18"/>
  <c r="K1140" i="18"/>
  <c r="J1140" i="18"/>
  <c r="I1140" i="18"/>
  <c r="L1139" i="18"/>
  <c r="K1139" i="18"/>
  <c r="J1139" i="18"/>
  <c r="I1139" i="18"/>
  <c r="L1138" i="18"/>
  <c r="K1138" i="18"/>
  <c r="J1138" i="18"/>
  <c r="I1138" i="18"/>
  <c r="L1137" i="18"/>
  <c r="K1137" i="18"/>
  <c r="J1137" i="18"/>
  <c r="I1137" i="18"/>
  <c r="L1136" i="18"/>
  <c r="K1136" i="18"/>
  <c r="J1136" i="18"/>
  <c r="I1136" i="18"/>
  <c r="L1135" i="18"/>
  <c r="K1135" i="18"/>
  <c r="J1135" i="18"/>
  <c r="I1135" i="18"/>
  <c r="L1134" i="18"/>
  <c r="K1134" i="18"/>
  <c r="J1134" i="18"/>
  <c r="I1134" i="18"/>
  <c r="L1133" i="18"/>
  <c r="K1133" i="18"/>
  <c r="J1133" i="18"/>
  <c r="I1133" i="18"/>
  <c r="L1132" i="18"/>
  <c r="K1132" i="18"/>
  <c r="J1132" i="18"/>
  <c r="I1132" i="18"/>
  <c r="L1131" i="18"/>
  <c r="K1131" i="18"/>
  <c r="J1131" i="18"/>
  <c r="I1131" i="18"/>
  <c r="L1130" i="18"/>
  <c r="K1130" i="18"/>
  <c r="J1130" i="18"/>
  <c r="I1130" i="18"/>
  <c r="L1129" i="18"/>
  <c r="K1129" i="18"/>
  <c r="J1129" i="18"/>
  <c r="I1129" i="18"/>
  <c r="L1128" i="18"/>
  <c r="K1128" i="18"/>
  <c r="J1128" i="18"/>
  <c r="I1128" i="18"/>
  <c r="L1127" i="18"/>
  <c r="K1127" i="18"/>
  <c r="J1127" i="18"/>
  <c r="I1127" i="18"/>
  <c r="L1126" i="18"/>
  <c r="K1126" i="18"/>
  <c r="J1126" i="18"/>
  <c r="I1126" i="18"/>
  <c r="L1125" i="18"/>
  <c r="K1125" i="18"/>
  <c r="J1125" i="18"/>
  <c r="I1125" i="18"/>
  <c r="L1124" i="18"/>
  <c r="K1124" i="18"/>
  <c r="J1124" i="18"/>
  <c r="I1124" i="18"/>
  <c r="L1123" i="18"/>
  <c r="K1123" i="18"/>
  <c r="J1123" i="18"/>
  <c r="I1123" i="18"/>
  <c r="L1122" i="18"/>
  <c r="K1122" i="18"/>
  <c r="J1122" i="18"/>
  <c r="I1122" i="18"/>
  <c r="L1121" i="18"/>
  <c r="K1121" i="18"/>
  <c r="J1121" i="18"/>
  <c r="I1121" i="18"/>
  <c r="L1120" i="18"/>
  <c r="K1120" i="18"/>
  <c r="J1120" i="18"/>
  <c r="I1120" i="18"/>
  <c r="L1119" i="18"/>
  <c r="K1119" i="18"/>
  <c r="J1119" i="18"/>
  <c r="I1119" i="18"/>
  <c r="L1118" i="18"/>
  <c r="K1118" i="18"/>
  <c r="J1118" i="18"/>
  <c r="I1118" i="18"/>
  <c r="L1117" i="18"/>
  <c r="K1117" i="18"/>
  <c r="J1117" i="18"/>
  <c r="I1117" i="18"/>
  <c r="L1116" i="18"/>
  <c r="K1116" i="18"/>
  <c r="J1116" i="18"/>
  <c r="I1116" i="18"/>
  <c r="L1115" i="18"/>
  <c r="K1115" i="18"/>
  <c r="J1115" i="18"/>
  <c r="I1115" i="18"/>
  <c r="L1114" i="18"/>
  <c r="K1114" i="18"/>
  <c r="J1114" i="18"/>
  <c r="I1114" i="18"/>
  <c r="L1113" i="18"/>
  <c r="K1113" i="18"/>
  <c r="J1113" i="18"/>
  <c r="I1113" i="18"/>
  <c r="L1112" i="18"/>
  <c r="K1112" i="18"/>
  <c r="J1112" i="18"/>
  <c r="I1112" i="18"/>
  <c r="L1111" i="18"/>
  <c r="K1111" i="18"/>
  <c r="J1111" i="18"/>
  <c r="I1111" i="18"/>
  <c r="L1110" i="18"/>
  <c r="K1110" i="18"/>
  <c r="J1110" i="18"/>
  <c r="I1110" i="18"/>
  <c r="L1109" i="18"/>
  <c r="K1109" i="18"/>
  <c r="J1109" i="18"/>
  <c r="I1109" i="18"/>
  <c r="L1108" i="18"/>
  <c r="K1108" i="18"/>
  <c r="J1108" i="18"/>
  <c r="I1108" i="18"/>
  <c r="L1107" i="18"/>
  <c r="K1107" i="18"/>
  <c r="J1107" i="18"/>
  <c r="I1107" i="18"/>
  <c r="L1106" i="18"/>
  <c r="K1106" i="18"/>
  <c r="J1106" i="18"/>
  <c r="I1106" i="18"/>
  <c r="L1105" i="18"/>
  <c r="K1105" i="18"/>
  <c r="J1105" i="18"/>
  <c r="I1105" i="18"/>
  <c r="L1104" i="18"/>
  <c r="K1104" i="18"/>
  <c r="J1104" i="18"/>
  <c r="I1104" i="18"/>
  <c r="L1103" i="18"/>
  <c r="K1103" i="18"/>
  <c r="J1103" i="18"/>
  <c r="I1103" i="18"/>
  <c r="L1102" i="18"/>
  <c r="K1102" i="18"/>
  <c r="J1102" i="18"/>
  <c r="I1102" i="18"/>
  <c r="L1101" i="18"/>
  <c r="K1101" i="18"/>
  <c r="J1101" i="18"/>
  <c r="I1101" i="18"/>
  <c r="L1100" i="18"/>
  <c r="K1100" i="18"/>
  <c r="J1100" i="18"/>
  <c r="I1100" i="18"/>
  <c r="L1099" i="18"/>
  <c r="K1099" i="18"/>
  <c r="J1099" i="18"/>
  <c r="I1099" i="18"/>
  <c r="L1098" i="18"/>
  <c r="K1098" i="18"/>
  <c r="J1098" i="18"/>
  <c r="I1098" i="18"/>
  <c r="L1097" i="18"/>
  <c r="K1097" i="18"/>
  <c r="J1097" i="18"/>
  <c r="I1097" i="18"/>
  <c r="L1096" i="18"/>
  <c r="K1096" i="18"/>
  <c r="J1096" i="18"/>
  <c r="I1096" i="18"/>
  <c r="L1095" i="18"/>
  <c r="K1095" i="18"/>
  <c r="J1095" i="18"/>
  <c r="I1095" i="18"/>
  <c r="L1094" i="18"/>
  <c r="K1094" i="18"/>
  <c r="J1094" i="18"/>
  <c r="I1094" i="18"/>
  <c r="L1093" i="18"/>
  <c r="K1093" i="18"/>
  <c r="J1093" i="18"/>
  <c r="I1093" i="18"/>
  <c r="L1092" i="18"/>
  <c r="K1092" i="18"/>
  <c r="J1092" i="18"/>
  <c r="I1092" i="18"/>
  <c r="L1091" i="18"/>
  <c r="K1091" i="18"/>
  <c r="J1091" i="18"/>
  <c r="I1091" i="18"/>
  <c r="L1090" i="18"/>
  <c r="K1090" i="18"/>
  <c r="J1090" i="18"/>
  <c r="I1090" i="18"/>
  <c r="L1089" i="18"/>
  <c r="K1089" i="18"/>
  <c r="J1089" i="18"/>
  <c r="I1089" i="18"/>
  <c r="L1088" i="18"/>
  <c r="K1088" i="18"/>
  <c r="J1088" i="18"/>
  <c r="I1088" i="18"/>
  <c r="L1087" i="18"/>
  <c r="K1087" i="18"/>
  <c r="J1087" i="18"/>
  <c r="I1087" i="18"/>
  <c r="L1086" i="18"/>
  <c r="K1086" i="18"/>
  <c r="J1086" i="18"/>
  <c r="I1086" i="18"/>
  <c r="L1085" i="18"/>
  <c r="K1085" i="18"/>
  <c r="J1085" i="18"/>
  <c r="I1085" i="18"/>
  <c r="L1084" i="18"/>
  <c r="K1084" i="18"/>
  <c r="J1084" i="18"/>
  <c r="I1084" i="18"/>
  <c r="L1083" i="18"/>
  <c r="K1083" i="18"/>
  <c r="J1083" i="18"/>
  <c r="I1083" i="18"/>
  <c r="L1082" i="18"/>
  <c r="K1082" i="18"/>
  <c r="J1082" i="18"/>
  <c r="I1082" i="18"/>
  <c r="L1081" i="18"/>
  <c r="K1081" i="18"/>
  <c r="J1081" i="18"/>
  <c r="I1081" i="18"/>
  <c r="L1080" i="18"/>
  <c r="K1080" i="18"/>
  <c r="J1080" i="18"/>
  <c r="I1080" i="18"/>
  <c r="L1079" i="18"/>
  <c r="K1079" i="18"/>
  <c r="J1079" i="18"/>
  <c r="I1079" i="18"/>
  <c r="L1078" i="18"/>
  <c r="K1078" i="18"/>
  <c r="J1078" i="18"/>
  <c r="I1078" i="18"/>
  <c r="L1077" i="18"/>
  <c r="K1077" i="18"/>
  <c r="J1077" i="18"/>
  <c r="I1077" i="18"/>
  <c r="L1076" i="18"/>
  <c r="K1076" i="18"/>
  <c r="J1076" i="18"/>
  <c r="I1076" i="18"/>
  <c r="L1075" i="18"/>
  <c r="K1075" i="18"/>
  <c r="J1075" i="18"/>
  <c r="I1075" i="18"/>
  <c r="L1074" i="18"/>
  <c r="K1074" i="18"/>
  <c r="J1074" i="18"/>
  <c r="I1074" i="18"/>
  <c r="L1073" i="18"/>
  <c r="K1073" i="18"/>
  <c r="J1073" i="18"/>
  <c r="I1073" i="18"/>
  <c r="L1072" i="18"/>
  <c r="K1072" i="18"/>
  <c r="J1072" i="18"/>
  <c r="I1072" i="18"/>
  <c r="L1071" i="18"/>
  <c r="K1071" i="18"/>
  <c r="J1071" i="18"/>
  <c r="I1071" i="18"/>
  <c r="L1070" i="18"/>
  <c r="K1070" i="18"/>
  <c r="J1070" i="18"/>
  <c r="I1070" i="18"/>
  <c r="L1069" i="18"/>
  <c r="K1069" i="18"/>
  <c r="J1069" i="18"/>
  <c r="I1069" i="18"/>
  <c r="L1068" i="18"/>
  <c r="K1068" i="18"/>
  <c r="J1068" i="18"/>
  <c r="I1068" i="18"/>
  <c r="L1067" i="18"/>
  <c r="K1067" i="18"/>
  <c r="J1067" i="18"/>
  <c r="I1067" i="18"/>
  <c r="L1066" i="18"/>
  <c r="K1066" i="18"/>
  <c r="J1066" i="18"/>
  <c r="I1066" i="18"/>
  <c r="L1065" i="18"/>
  <c r="K1065" i="18"/>
  <c r="J1065" i="18"/>
  <c r="I1065" i="18"/>
  <c r="L1064" i="18"/>
  <c r="K1064" i="18"/>
  <c r="J1064" i="18"/>
  <c r="I1064" i="18"/>
  <c r="L1063" i="18"/>
  <c r="K1063" i="18"/>
  <c r="J1063" i="18"/>
  <c r="I1063" i="18"/>
  <c r="L1062" i="18"/>
  <c r="K1062" i="18"/>
  <c r="J1062" i="18"/>
  <c r="I1062" i="18"/>
  <c r="L1061" i="18"/>
  <c r="K1061" i="18"/>
  <c r="J1061" i="18"/>
  <c r="I1061" i="18"/>
  <c r="L1060" i="18"/>
  <c r="K1060" i="18"/>
  <c r="J1060" i="18"/>
  <c r="I1060" i="18"/>
  <c r="L1059" i="18"/>
  <c r="K1059" i="18"/>
  <c r="J1059" i="18"/>
  <c r="I1059" i="18"/>
  <c r="L1058" i="18"/>
  <c r="K1058" i="18"/>
  <c r="J1058" i="18"/>
  <c r="I1058" i="18"/>
  <c r="L1057" i="18"/>
  <c r="K1057" i="18"/>
  <c r="J1057" i="18"/>
  <c r="I1057" i="18"/>
  <c r="L1056" i="18"/>
  <c r="K1056" i="18"/>
  <c r="J1056" i="18"/>
  <c r="I1056" i="18"/>
  <c r="L1055" i="18"/>
  <c r="K1055" i="18"/>
  <c r="J1055" i="18"/>
  <c r="I1055" i="18"/>
  <c r="L1054" i="18"/>
  <c r="K1054" i="18"/>
  <c r="J1054" i="18"/>
  <c r="I1054" i="18"/>
  <c r="L1053" i="18"/>
  <c r="K1053" i="18"/>
  <c r="J1053" i="18"/>
  <c r="I1053" i="18"/>
  <c r="L1052" i="18"/>
  <c r="K1052" i="18"/>
  <c r="J1052" i="18"/>
  <c r="I1052" i="18"/>
  <c r="L1051" i="18"/>
  <c r="K1051" i="18"/>
  <c r="J1051" i="18"/>
  <c r="I1051" i="18"/>
  <c r="L1050" i="18"/>
  <c r="K1050" i="18"/>
  <c r="J1050" i="18"/>
  <c r="I1050" i="18"/>
  <c r="L1049" i="18"/>
  <c r="K1049" i="18"/>
  <c r="J1049" i="18"/>
  <c r="I1049" i="18"/>
  <c r="L1048" i="18"/>
  <c r="K1048" i="18"/>
  <c r="J1048" i="18"/>
  <c r="I1048" i="18"/>
  <c r="L1047" i="18"/>
  <c r="K1047" i="18"/>
  <c r="J1047" i="18"/>
  <c r="I1047" i="18"/>
  <c r="L1046" i="18"/>
  <c r="K1046" i="18"/>
  <c r="J1046" i="18"/>
  <c r="I1046" i="18"/>
  <c r="L1045" i="18"/>
  <c r="K1045" i="18"/>
  <c r="J1045" i="18"/>
  <c r="I1045" i="18"/>
  <c r="L1044" i="18"/>
  <c r="K1044" i="18"/>
  <c r="J1044" i="18"/>
  <c r="I1044" i="18"/>
  <c r="L1043" i="18"/>
  <c r="K1043" i="18"/>
  <c r="J1043" i="18"/>
  <c r="I1043" i="18"/>
  <c r="L1042" i="18"/>
  <c r="K1042" i="18"/>
  <c r="J1042" i="18"/>
  <c r="I1042" i="18"/>
  <c r="L1041" i="18"/>
  <c r="K1041" i="18"/>
  <c r="J1041" i="18"/>
  <c r="I1041" i="18"/>
  <c r="L1040" i="18"/>
  <c r="K1040" i="18"/>
  <c r="J1040" i="18"/>
  <c r="I1040" i="18"/>
  <c r="L1039" i="18"/>
  <c r="K1039" i="18"/>
  <c r="J1039" i="18"/>
  <c r="I1039" i="18"/>
  <c r="L1038" i="18"/>
  <c r="K1038" i="18"/>
  <c r="J1038" i="18"/>
  <c r="I1038" i="18"/>
  <c r="L1037" i="18"/>
  <c r="K1037" i="18"/>
  <c r="J1037" i="18"/>
  <c r="I1037" i="18"/>
  <c r="L1036" i="18"/>
  <c r="K1036" i="18"/>
  <c r="J1036" i="18"/>
  <c r="I1036" i="18"/>
  <c r="L1035" i="18"/>
  <c r="K1035" i="18"/>
  <c r="J1035" i="18"/>
  <c r="I1035" i="18"/>
  <c r="L1034" i="18"/>
  <c r="K1034" i="18"/>
  <c r="J1034" i="18"/>
  <c r="I1034" i="18"/>
  <c r="L1033" i="18"/>
  <c r="K1033" i="18"/>
  <c r="J1033" i="18"/>
  <c r="I1033" i="18"/>
  <c r="L1032" i="18"/>
  <c r="K1032" i="18"/>
  <c r="J1032" i="18"/>
  <c r="I1032" i="18"/>
  <c r="L1031" i="18"/>
  <c r="K1031" i="18"/>
  <c r="J1031" i="18"/>
  <c r="I1031" i="18"/>
  <c r="L1030" i="18"/>
  <c r="K1030" i="18"/>
  <c r="J1030" i="18"/>
  <c r="I1030" i="18"/>
  <c r="L1029" i="18"/>
  <c r="K1029" i="18"/>
  <c r="J1029" i="18"/>
  <c r="I1029" i="18"/>
  <c r="L1028" i="18"/>
  <c r="K1028" i="18"/>
  <c r="J1028" i="18"/>
  <c r="I1028" i="18"/>
  <c r="L1027" i="18"/>
  <c r="K1027" i="18"/>
  <c r="J1027" i="18"/>
  <c r="I1027" i="18"/>
  <c r="L1026" i="18"/>
  <c r="K1026" i="18"/>
  <c r="J1026" i="18"/>
  <c r="I1026" i="18"/>
  <c r="L1025" i="18"/>
  <c r="K1025" i="18"/>
  <c r="J1025" i="18"/>
  <c r="I1025" i="18"/>
  <c r="L1024" i="18"/>
  <c r="K1024" i="18"/>
  <c r="J1024" i="18"/>
  <c r="I1024" i="18"/>
  <c r="L1023" i="18"/>
  <c r="K1023" i="18"/>
  <c r="J1023" i="18"/>
  <c r="I1023" i="18"/>
  <c r="L1022" i="18"/>
  <c r="K1022" i="18"/>
  <c r="J1022" i="18"/>
  <c r="I1022" i="18"/>
  <c r="L1021" i="18"/>
  <c r="K1021" i="18"/>
  <c r="J1021" i="18"/>
  <c r="I1021" i="18"/>
  <c r="L1020" i="18"/>
  <c r="K1020" i="18"/>
  <c r="J1020" i="18"/>
  <c r="I1020" i="18"/>
  <c r="L1019" i="18"/>
  <c r="K1019" i="18"/>
  <c r="J1019" i="18"/>
  <c r="I1019" i="18"/>
  <c r="L1018" i="18"/>
  <c r="K1018" i="18"/>
  <c r="J1018" i="18"/>
  <c r="I1018" i="18"/>
  <c r="L1017" i="18"/>
  <c r="K1017" i="18"/>
  <c r="J1017" i="18"/>
  <c r="I1017" i="18"/>
  <c r="L1016" i="18"/>
  <c r="K1016" i="18"/>
  <c r="J1016" i="18"/>
  <c r="I1016" i="18"/>
  <c r="L1015" i="18"/>
  <c r="K1015" i="18"/>
  <c r="J1015" i="18"/>
  <c r="I1015" i="18"/>
  <c r="L1014" i="18"/>
  <c r="K1014" i="18"/>
  <c r="J1014" i="18"/>
  <c r="I1014" i="18"/>
  <c r="L1013" i="18"/>
  <c r="K1013" i="18"/>
  <c r="J1013" i="18"/>
  <c r="I1013" i="18"/>
  <c r="L1012" i="18"/>
  <c r="K1012" i="18"/>
  <c r="J1012" i="18"/>
  <c r="I1012" i="18"/>
  <c r="L1011" i="18"/>
  <c r="K1011" i="18"/>
  <c r="J1011" i="18"/>
  <c r="I1011" i="18"/>
  <c r="L1010" i="18"/>
  <c r="K1010" i="18"/>
  <c r="J1010" i="18"/>
  <c r="I1010" i="18"/>
  <c r="L1009" i="18"/>
  <c r="K1009" i="18"/>
  <c r="J1009" i="18"/>
  <c r="I1009" i="18"/>
  <c r="L1008" i="18"/>
  <c r="K1008" i="18"/>
  <c r="J1008" i="18"/>
  <c r="I1008" i="18"/>
  <c r="L1007" i="18"/>
  <c r="K1007" i="18"/>
  <c r="J1007" i="18"/>
  <c r="I1007" i="18"/>
  <c r="L1006" i="18"/>
  <c r="K1006" i="18"/>
  <c r="J1006" i="18"/>
  <c r="I1006" i="18"/>
  <c r="L1005" i="18"/>
  <c r="K1005" i="18"/>
  <c r="J1005" i="18"/>
  <c r="I1005" i="18"/>
  <c r="L1004" i="18"/>
  <c r="K1004" i="18"/>
  <c r="J1004" i="18"/>
  <c r="I1004" i="18"/>
  <c r="L1003" i="18"/>
  <c r="K1003" i="18"/>
  <c r="J1003" i="18"/>
  <c r="I1003" i="18"/>
  <c r="L1002" i="18"/>
  <c r="K1002" i="18"/>
  <c r="J1002" i="18"/>
  <c r="I1002" i="18"/>
  <c r="L1001" i="18"/>
  <c r="K1001" i="18"/>
  <c r="J1001" i="18"/>
  <c r="I1001" i="18"/>
  <c r="L1000" i="18"/>
  <c r="K1000" i="18"/>
  <c r="J1000" i="18"/>
  <c r="I1000" i="18"/>
  <c r="L999" i="18"/>
  <c r="K999" i="18"/>
  <c r="J999" i="18"/>
  <c r="I999" i="18"/>
  <c r="L998" i="18"/>
  <c r="K998" i="18"/>
  <c r="J998" i="18"/>
  <c r="I998" i="18"/>
  <c r="L997" i="18"/>
  <c r="K997" i="18"/>
  <c r="J997" i="18"/>
  <c r="I997" i="18"/>
  <c r="L996" i="18"/>
  <c r="K996" i="18"/>
  <c r="J996" i="18"/>
  <c r="I996" i="18"/>
  <c r="L995" i="18"/>
  <c r="K995" i="18"/>
  <c r="J995" i="18"/>
  <c r="I995" i="18"/>
  <c r="L994" i="18"/>
  <c r="K994" i="18"/>
  <c r="J994" i="18"/>
  <c r="I994" i="18"/>
  <c r="L993" i="18"/>
  <c r="K993" i="18"/>
  <c r="J993" i="18"/>
  <c r="I993" i="18"/>
  <c r="L992" i="18"/>
  <c r="K992" i="18"/>
  <c r="J992" i="18"/>
  <c r="I992" i="18"/>
  <c r="L991" i="18"/>
  <c r="K991" i="18"/>
  <c r="J991" i="18"/>
  <c r="I991" i="18"/>
  <c r="L990" i="18"/>
  <c r="K990" i="18"/>
  <c r="J990" i="18"/>
  <c r="I990" i="18"/>
  <c r="L989" i="18"/>
  <c r="K989" i="18"/>
  <c r="J989" i="18"/>
  <c r="I989" i="18"/>
  <c r="L988" i="18"/>
  <c r="K988" i="18"/>
  <c r="J988" i="18"/>
  <c r="I988" i="18"/>
  <c r="L987" i="18"/>
  <c r="K987" i="18"/>
  <c r="J987" i="18"/>
  <c r="I987" i="18"/>
  <c r="L986" i="18"/>
  <c r="K986" i="18"/>
  <c r="J986" i="18"/>
  <c r="I986" i="18"/>
  <c r="L985" i="18"/>
  <c r="K985" i="18"/>
  <c r="J985" i="18"/>
  <c r="I985" i="18"/>
  <c r="L984" i="18"/>
  <c r="K984" i="18"/>
  <c r="J984" i="18"/>
  <c r="I984" i="18"/>
  <c r="L983" i="18"/>
  <c r="K983" i="18"/>
  <c r="J983" i="18"/>
  <c r="I983" i="18"/>
  <c r="L982" i="18"/>
  <c r="K982" i="18"/>
  <c r="J982" i="18"/>
  <c r="I982" i="18"/>
  <c r="L981" i="18"/>
  <c r="K981" i="18"/>
  <c r="J981" i="18"/>
  <c r="I981" i="18"/>
  <c r="L980" i="18"/>
  <c r="K980" i="18"/>
  <c r="J980" i="18"/>
  <c r="I980" i="18"/>
  <c r="L979" i="18"/>
  <c r="K979" i="18"/>
  <c r="J979" i="18"/>
  <c r="I979" i="18"/>
  <c r="L978" i="18"/>
  <c r="K978" i="18"/>
  <c r="J978" i="18"/>
  <c r="I978" i="18"/>
  <c r="L977" i="18"/>
  <c r="K977" i="18"/>
  <c r="J977" i="18"/>
  <c r="I977" i="18"/>
  <c r="L976" i="18"/>
  <c r="K976" i="18"/>
  <c r="J976" i="18"/>
  <c r="I976" i="18"/>
  <c r="L975" i="18"/>
  <c r="K975" i="18"/>
  <c r="J975" i="18"/>
  <c r="I975" i="18"/>
  <c r="L974" i="18"/>
  <c r="K974" i="18"/>
  <c r="J974" i="18"/>
  <c r="I974" i="18"/>
  <c r="L973" i="18"/>
  <c r="K973" i="18"/>
  <c r="J973" i="18"/>
  <c r="I973" i="18"/>
  <c r="L972" i="18"/>
  <c r="K972" i="18"/>
  <c r="J972" i="18"/>
  <c r="I972" i="18"/>
  <c r="L971" i="18"/>
  <c r="K971" i="18"/>
  <c r="J971" i="18"/>
  <c r="I971" i="18"/>
  <c r="L970" i="18"/>
  <c r="K970" i="18"/>
  <c r="J970" i="18"/>
  <c r="I970" i="18"/>
  <c r="L969" i="18"/>
  <c r="K969" i="18"/>
  <c r="J969" i="18"/>
  <c r="I969" i="18"/>
  <c r="L968" i="18"/>
  <c r="K968" i="18"/>
  <c r="J968" i="18"/>
  <c r="I968" i="18"/>
  <c r="L967" i="18"/>
  <c r="K967" i="18"/>
  <c r="J967" i="18"/>
  <c r="I967" i="18"/>
  <c r="L966" i="18"/>
  <c r="K966" i="18"/>
  <c r="J966" i="18"/>
  <c r="I966" i="18"/>
  <c r="L965" i="18"/>
  <c r="K965" i="18"/>
  <c r="J965" i="18"/>
  <c r="I965" i="18"/>
  <c r="L964" i="18"/>
  <c r="K964" i="18"/>
  <c r="J964" i="18"/>
  <c r="I964" i="18"/>
  <c r="L963" i="18"/>
  <c r="K963" i="18"/>
  <c r="J963" i="18"/>
  <c r="I963" i="18"/>
  <c r="L962" i="18"/>
  <c r="K962" i="18"/>
  <c r="J962" i="18"/>
  <c r="I962" i="18"/>
  <c r="L961" i="18"/>
  <c r="K961" i="18"/>
  <c r="J961" i="18"/>
  <c r="I961" i="18"/>
  <c r="L960" i="18"/>
  <c r="K960" i="18"/>
  <c r="J960" i="18"/>
  <c r="I960" i="18"/>
  <c r="L959" i="18"/>
  <c r="K959" i="18"/>
  <c r="J959" i="18"/>
  <c r="I959" i="18"/>
  <c r="L958" i="18"/>
  <c r="K958" i="18"/>
  <c r="J958" i="18"/>
  <c r="I958" i="18"/>
  <c r="L957" i="18"/>
  <c r="K957" i="18"/>
  <c r="J957" i="18"/>
  <c r="I957" i="18"/>
  <c r="L956" i="18"/>
  <c r="K956" i="18"/>
  <c r="J956" i="18"/>
  <c r="I956" i="18"/>
  <c r="L955" i="18"/>
  <c r="K955" i="18"/>
  <c r="J955" i="18"/>
  <c r="I955" i="18"/>
  <c r="L954" i="18"/>
  <c r="K954" i="18"/>
  <c r="J954" i="18"/>
  <c r="I954" i="18"/>
  <c r="L953" i="18"/>
  <c r="K953" i="18"/>
  <c r="J953" i="18"/>
  <c r="I953" i="18"/>
  <c r="L952" i="18"/>
  <c r="K952" i="18"/>
  <c r="J952" i="18"/>
  <c r="I952" i="18"/>
  <c r="L951" i="18"/>
  <c r="K951" i="18"/>
  <c r="J951" i="18"/>
  <c r="I951" i="18"/>
  <c r="L950" i="18"/>
  <c r="K950" i="18"/>
  <c r="J950" i="18"/>
  <c r="I950" i="18"/>
  <c r="L949" i="18"/>
  <c r="K949" i="18"/>
  <c r="J949" i="18"/>
  <c r="I949" i="18"/>
  <c r="L948" i="18"/>
  <c r="K948" i="18"/>
  <c r="J948" i="18"/>
  <c r="I948" i="18"/>
  <c r="L947" i="18"/>
  <c r="K947" i="18"/>
  <c r="J947" i="18"/>
  <c r="I947" i="18"/>
  <c r="L946" i="18"/>
  <c r="K946" i="18"/>
  <c r="J946" i="18"/>
  <c r="I946" i="18"/>
  <c r="L945" i="18"/>
  <c r="K945" i="18"/>
  <c r="J945" i="18"/>
  <c r="I945" i="18"/>
  <c r="L944" i="18"/>
  <c r="K944" i="18"/>
  <c r="J944" i="18"/>
  <c r="I944" i="18"/>
  <c r="L943" i="18"/>
  <c r="K943" i="18"/>
  <c r="J943" i="18"/>
  <c r="I943" i="18"/>
  <c r="L942" i="18"/>
  <c r="K942" i="18"/>
  <c r="J942" i="18"/>
  <c r="I942" i="18"/>
  <c r="L941" i="18"/>
  <c r="K941" i="18"/>
  <c r="J941" i="18"/>
  <c r="I941" i="18"/>
  <c r="L940" i="18"/>
  <c r="K940" i="18"/>
  <c r="J940" i="18"/>
  <c r="I940" i="18"/>
  <c r="L939" i="18"/>
  <c r="K939" i="18"/>
  <c r="J939" i="18"/>
  <c r="I939" i="18"/>
  <c r="L938" i="18"/>
  <c r="K938" i="18"/>
  <c r="J938" i="18"/>
  <c r="I938" i="18"/>
  <c r="L937" i="18"/>
  <c r="K937" i="18"/>
  <c r="J937" i="18"/>
  <c r="I937" i="18"/>
  <c r="L936" i="18"/>
  <c r="K936" i="18"/>
  <c r="J936" i="18"/>
  <c r="I936" i="18"/>
  <c r="L935" i="18"/>
  <c r="K935" i="18"/>
  <c r="J935" i="18"/>
  <c r="I935" i="18"/>
  <c r="L934" i="18"/>
  <c r="K934" i="18"/>
  <c r="J934" i="18"/>
  <c r="I934" i="18"/>
  <c r="L933" i="18"/>
  <c r="K933" i="18"/>
  <c r="J933" i="18"/>
  <c r="I933" i="18"/>
  <c r="L932" i="18"/>
  <c r="K932" i="18"/>
  <c r="J932" i="18"/>
  <c r="I932" i="18"/>
  <c r="L931" i="18"/>
  <c r="K931" i="18"/>
  <c r="J931" i="18"/>
  <c r="I931" i="18"/>
  <c r="L930" i="18"/>
  <c r="K930" i="18"/>
  <c r="J930" i="18"/>
  <c r="I930" i="18"/>
  <c r="L929" i="18"/>
  <c r="K929" i="18"/>
  <c r="J929" i="18"/>
  <c r="I929" i="18"/>
  <c r="L928" i="18"/>
  <c r="K928" i="18"/>
  <c r="J928" i="18"/>
  <c r="I928" i="18"/>
  <c r="L927" i="18"/>
  <c r="K927" i="18"/>
  <c r="J927" i="18"/>
  <c r="I927" i="18"/>
  <c r="L926" i="18"/>
  <c r="K926" i="18"/>
  <c r="J926" i="18"/>
  <c r="I926" i="18"/>
  <c r="L925" i="18"/>
  <c r="K925" i="18"/>
  <c r="J925" i="18"/>
  <c r="I925" i="18"/>
  <c r="L924" i="18"/>
  <c r="K924" i="18"/>
  <c r="J924" i="18"/>
  <c r="I924" i="18"/>
  <c r="L923" i="18"/>
  <c r="K923" i="18"/>
  <c r="J923" i="18"/>
  <c r="I923" i="18"/>
  <c r="L922" i="18"/>
  <c r="K922" i="18"/>
  <c r="J922" i="18"/>
  <c r="I922" i="18"/>
  <c r="L921" i="18"/>
  <c r="K921" i="18"/>
  <c r="J921" i="18"/>
  <c r="I921" i="18"/>
  <c r="L920" i="18"/>
  <c r="K920" i="18"/>
  <c r="J920" i="18"/>
  <c r="I920" i="18"/>
  <c r="L919" i="18"/>
  <c r="K919" i="18"/>
  <c r="J919" i="18"/>
  <c r="I919" i="18"/>
  <c r="L918" i="18"/>
  <c r="K918" i="18"/>
  <c r="J918" i="18"/>
  <c r="I918" i="18"/>
  <c r="L917" i="18"/>
  <c r="K917" i="18"/>
  <c r="J917" i="18"/>
  <c r="I917" i="18"/>
  <c r="L916" i="18"/>
  <c r="K916" i="18"/>
  <c r="J916" i="18"/>
  <c r="I916" i="18"/>
  <c r="L915" i="18"/>
  <c r="K915" i="18"/>
  <c r="J915" i="18"/>
  <c r="I915" i="18"/>
  <c r="L914" i="18"/>
  <c r="K914" i="18"/>
  <c r="J914" i="18"/>
  <c r="I914" i="18"/>
  <c r="L913" i="18"/>
  <c r="K913" i="18"/>
  <c r="J913" i="18"/>
  <c r="I913" i="18"/>
  <c r="L912" i="18"/>
  <c r="K912" i="18"/>
  <c r="J912" i="18"/>
  <c r="I912" i="18"/>
  <c r="L911" i="18"/>
  <c r="K911" i="18"/>
  <c r="J911" i="18"/>
  <c r="I911" i="18"/>
  <c r="L910" i="18"/>
  <c r="K910" i="18"/>
  <c r="J910" i="18"/>
  <c r="I910" i="18"/>
  <c r="L909" i="18"/>
  <c r="K909" i="18"/>
  <c r="J909" i="18"/>
  <c r="I909" i="18"/>
  <c r="L908" i="18"/>
  <c r="K908" i="18"/>
  <c r="J908" i="18"/>
  <c r="I908" i="18"/>
  <c r="L907" i="18"/>
  <c r="K907" i="18"/>
  <c r="J907" i="18"/>
  <c r="I907" i="18"/>
  <c r="L906" i="18"/>
  <c r="K906" i="18"/>
  <c r="J906" i="18"/>
  <c r="I906" i="18"/>
  <c r="L905" i="18"/>
  <c r="K905" i="18"/>
  <c r="J905" i="18"/>
  <c r="I905" i="18"/>
  <c r="L904" i="18"/>
  <c r="K904" i="18"/>
  <c r="J904" i="18"/>
  <c r="I904" i="18"/>
  <c r="L903" i="18"/>
  <c r="K903" i="18"/>
  <c r="J903" i="18"/>
  <c r="I903" i="18"/>
  <c r="L902" i="18"/>
  <c r="K902" i="18"/>
  <c r="J902" i="18"/>
  <c r="I902" i="18"/>
  <c r="L901" i="18"/>
  <c r="K901" i="18"/>
  <c r="J901" i="18"/>
  <c r="I901" i="18"/>
  <c r="L900" i="18"/>
  <c r="K900" i="18"/>
  <c r="J900" i="18"/>
  <c r="I900" i="18"/>
  <c r="L899" i="18"/>
  <c r="K899" i="18"/>
  <c r="J899" i="18"/>
  <c r="I899" i="18"/>
  <c r="L898" i="18"/>
  <c r="K898" i="18"/>
  <c r="J898" i="18"/>
  <c r="I898" i="18"/>
  <c r="L897" i="18"/>
  <c r="K897" i="18"/>
  <c r="J897" i="18"/>
  <c r="I897" i="18"/>
  <c r="L896" i="18"/>
  <c r="K896" i="18"/>
  <c r="J896" i="18"/>
  <c r="I896" i="18"/>
  <c r="L895" i="18"/>
  <c r="K895" i="18"/>
  <c r="J895" i="18"/>
  <c r="I895" i="18"/>
  <c r="L894" i="18"/>
  <c r="K894" i="18"/>
  <c r="J894" i="18"/>
  <c r="I894" i="18"/>
  <c r="L893" i="18"/>
  <c r="K893" i="18"/>
  <c r="J893" i="18"/>
  <c r="I893" i="18"/>
  <c r="L892" i="18"/>
  <c r="K892" i="18"/>
  <c r="J892" i="18"/>
  <c r="I892" i="18"/>
  <c r="L891" i="18"/>
  <c r="K891" i="18"/>
  <c r="J891" i="18"/>
  <c r="I891" i="18"/>
  <c r="L890" i="18"/>
  <c r="K890" i="18"/>
  <c r="J890" i="18"/>
  <c r="I890" i="18"/>
  <c r="L889" i="18"/>
  <c r="K889" i="18"/>
  <c r="J889" i="18"/>
  <c r="I889" i="18"/>
  <c r="L888" i="18"/>
  <c r="K888" i="18"/>
  <c r="J888" i="18"/>
  <c r="I888" i="18"/>
  <c r="L887" i="18"/>
  <c r="K887" i="18"/>
  <c r="J887" i="18"/>
  <c r="I887" i="18"/>
  <c r="L886" i="18"/>
  <c r="K886" i="18"/>
  <c r="J886" i="18"/>
  <c r="I886" i="18"/>
  <c r="L885" i="18"/>
  <c r="K885" i="18"/>
  <c r="J885" i="18"/>
  <c r="I885" i="18"/>
  <c r="L884" i="18"/>
  <c r="K884" i="18"/>
  <c r="J884" i="18"/>
  <c r="I884" i="18"/>
  <c r="L883" i="18"/>
  <c r="K883" i="18"/>
  <c r="J883" i="18"/>
  <c r="I883" i="18"/>
  <c r="L882" i="18"/>
  <c r="K882" i="18"/>
  <c r="J882" i="18"/>
  <c r="I882" i="18"/>
  <c r="L881" i="18"/>
  <c r="K881" i="18"/>
  <c r="J881" i="18"/>
  <c r="I881" i="18"/>
  <c r="L880" i="18"/>
  <c r="K880" i="18"/>
  <c r="J880" i="18"/>
  <c r="I880" i="18"/>
  <c r="L879" i="18"/>
  <c r="K879" i="18"/>
  <c r="J879" i="18"/>
  <c r="I879" i="18"/>
  <c r="L878" i="18"/>
  <c r="K878" i="18"/>
  <c r="J878" i="18"/>
  <c r="I878" i="18"/>
  <c r="L877" i="18"/>
  <c r="K877" i="18"/>
  <c r="J877" i="18"/>
  <c r="I877" i="18"/>
  <c r="L876" i="18"/>
  <c r="K876" i="18"/>
  <c r="J876" i="18"/>
  <c r="I876" i="18"/>
  <c r="L875" i="18"/>
  <c r="K875" i="18"/>
  <c r="J875" i="18"/>
  <c r="I875" i="18"/>
  <c r="L874" i="18"/>
  <c r="K874" i="18"/>
  <c r="J874" i="18"/>
  <c r="I874" i="18"/>
  <c r="L873" i="18"/>
  <c r="K873" i="18"/>
  <c r="J873" i="18"/>
  <c r="I873" i="18"/>
  <c r="L872" i="18"/>
  <c r="K872" i="18"/>
  <c r="J872" i="18"/>
  <c r="I872" i="18"/>
  <c r="L871" i="18"/>
  <c r="K871" i="18"/>
  <c r="J871" i="18"/>
  <c r="I871" i="18"/>
  <c r="L870" i="18"/>
  <c r="K870" i="18"/>
  <c r="J870" i="18"/>
  <c r="I870" i="18"/>
  <c r="L869" i="18"/>
  <c r="K869" i="18"/>
  <c r="J869" i="18"/>
  <c r="I869" i="18"/>
  <c r="L868" i="18"/>
  <c r="K868" i="18"/>
  <c r="J868" i="18"/>
  <c r="I868" i="18"/>
  <c r="L867" i="18"/>
  <c r="K867" i="18"/>
  <c r="J867" i="18"/>
  <c r="I867" i="18"/>
  <c r="L866" i="18"/>
  <c r="K866" i="18"/>
  <c r="J866" i="18"/>
  <c r="I866" i="18"/>
  <c r="L865" i="18"/>
  <c r="K865" i="18"/>
  <c r="J865" i="18"/>
  <c r="I865" i="18"/>
  <c r="L864" i="18"/>
  <c r="K864" i="18"/>
  <c r="J864" i="18"/>
  <c r="I864" i="18"/>
  <c r="L863" i="18"/>
  <c r="K863" i="18"/>
  <c r="J863" i="18"/>
  <c r="I863" i="18"/>
  <c r="L862" i="18"/>
  <c r="K862" i="18"/>
  <c r="J862" i="18"/>
  <c r="I862" i="18"/>
  <c r="L861" i="18"/>
  <c r="K861" i="18"/>
  <c r="J861" i="18"/>
  <c r="I861" i="18"/>
  <c r="L860" i="18"/>
  <c r="K860" i="18"/>
  <c r="J860" i="18"/>
  <c r="I860" i="18"/>
  <c r="L859" i="18"/>
  <c r="K859" i="18"/>
  <c r="J859" i="18"/>
  <c r="I859" i="18"/>
  <c r="L858" i="18"/>
  <c r="K858" i="18"/>
  <c r="J858" i="18"/>
  <c r="I858" i="18"/>
  <c r="L857" i="18"/>
  <c r="K857" i="18"/>
  <c r="J857" i="18"/>
  <c r="I857" i="18"/>
  <c r="L856" i="18"/>
  <c r="K856" i="18"/>
  <c r="J856" i="18"/>
  <c r="I856" i="18"/>
  <c r="L855" i="18"/>
  <c r="K855" i="18"/>
  <c r="J855" i="18"/>
  <c r="I855" i="18"/>
  <c r="L854" i="18"/>
  <c r="K854" i="18"/>
  <c r="J854" i="18"/>
  <c r="I854" i="18"/>
  <c r="L853" i="18"/>
  <c r="K853" i="18"/>
  <c r="J853" i="18"/>
  <c r="I853" i="18"/>
  <c r="L852" i="18"/>
  <c r="K852" i="18"/>
  <c r="J852" i="18"/>
  <c r="I852" i="18"/>
  <c r="L851" i="18"/>
  <c r="K851" i="18"/>
  <c r="J851" i="18"/>
  <c r="I851" i="18"/>
  <c r="L850" i="18"/>
  <c r="K850" i="18"/>
  <c r="J850" i="18"/>
  <c r="I850" i="18"/>
  <c r="L849" i="18"/>
  <c r="K849" i="18"/>
  <c r="J849" i="18"/>
  <c r="I849" i="18"/>
  <c r="L848" i="18"/>
  <c r="K848" i="18"/>
  <c r="J848" i="18"/>
  <c r="I848" i="18"/>
  <c r="L847" i="18"/>
  <c r="K847" i="18"/>
  <c r="J847" i="18"/>
  <c r="I847" i="18"/>
  <c r="L846" i="18"/>
  <c r="K846" i="18"/>
  <c r="J846" i="18"/>
  <c r="I846" i="18"/>
  <c r="L845" i="18"/>
  <c r="K845" i="18"/>
  <c r="J845" i="18"/>
  <c r="I845" i="18"/>
  <c r="L844" i="18"/>
  <c r="K844" i="18"/>
  <c r="J844" i="18"/>
  <c r="I844" i="18"/>
  <c r="L843" i="18"/>
  <c r="K843" i="18"/>
  <c r="J843" i="18"/>
  <c r="I843" i="18"/>
  <c r="L842" i="18"/>
  <c r="K842" i="18"/>
  <c r="J842" i="18"/>
  <c r="I842" i="18"/>
  <c r="L841" i="18"/>
  <c r="K841" i="18"/>
  <c r="J841" i="18"/>
  <c r="I841" i="18"/>
  <c r="L840" i="18"/>
  <c r="K840" i="18"/>
  <c r="J840" i="18"/>
  <c r="I840" i="18"/>
  <c r="L839" i="18"/>
  <c r="K839" i="18"/>
  <c r="J839" i="18"/>
  <c r="I839" i="18"/>
  <c r="L838" i="18"/>
  <c r="K838" i="18"/>
  <c r="J838" i="18"/>
  <c r="I838" i="18"/>
  <c r="L837" i="18"/>
  <c r="K837" i="18"/>
  <c r="J837" i="18"/>
  <c r="I837" i="18"/>
  <c r="L836" i="18"/>
  <c r="K836" i="18"/>
  <c r="J836" i="18"/>
  <c r="I836" i="18"/>
  <c r="L835" i="18"/>
  <c r="K835" i="18"/>
  <c r="J835" i="18"/>
  <c r="I835" i="18"/>
  <c r="L834" i="18"/>
  <c r="K834" i="18"/>
  <c r="J834" i="18"/>
  <c r="I834" i="18"/>
  <c r="L833" i="18"/>
  <c r="K833" i="18"/>
  <c r="J833" i="18"/>
  <c r="I833" i="18"/>
  <c r="L832" i="18"/>
  <c r="K832" i="18"/>
  <c r="J832" i="18"/>
  <c r="I832" i="18"/>
  <c r="L831" i="18"/>
  <c r="K831" i="18"/>
  <c r="J831" i="18"/>
  <c r="I831" i="18"/>
  <c r="L830" i="18"/>
  <c r="K830" i="18"/>
  <c r="J830" i="18"/>
  <c r="I830" i="18"/>
  <c r="L829" i="18"/>
  <c r="K829" i="18"/>
  <c r="J829" i="18"/>
  <c r="I829" i="18"/>
  <c r="L828" i="18"/>
  <c r="K828" i="18"/>
  <c r="J828" i="18"/>
  <c r="I828" i="18"/>
  <c r="L827" i="18"/>
  <c r="K827" i="18"/>
  <c r="J827" i="18"/>
  <c r="I827" i="18"/>
  <c r="L826" i="18"/>
  <c r="K826" i="18"/>
  <c r="J826" i="18"/>
  <c r="I826" i="18"/>
  <c r="L825" i="18"/>
  <c r="K825" i="18"/>
  <c r="J825" i="18"/>
  <c r="I825" i="18"/>
  <c r="L824" i="18"/>
  <c r="K824" i="18"/>
  <c r="J824" i="18"/>
  <c r="I824" i="18"/>
  <c r="L823" i="18"/>
  <c r="K823" i="18"/>
  <c r="J823" i="18"/>
  <c r="I823" i="18"/>
  <c r="L822" i="18"/>
  <c r="K822" i="18"/>
  <c r="J822" i="18"/>
  <c r="I822" i="18"/>
  <c r="L821" i="18"/>
  <c r="K821" i="18"/>
  <c r="J821" i="18"/>
  <c r="I821" i="18"/>
  <c r="L820" i="18"/>
  <c r="K820" i="18"/>
  <c r="J820" i="18"/>
  <c r="I820" i="18"/>
  <c r="L819" i="18"/>
  <c r="K819" i="18"/>
  <c r="J819" i="18"/>
  <c r="I819" i="18"/>
  <c r="L818" i="18"/>
  <c r="K818" i="18"/>
  <c r="J818" i="18"/>
  <c r="I818" i="18"/>
  <c r="L817" i="18"/>
  <c r="K817" i="18"/>
  <c r="J817" i="18"/>
  <c r="I817" i="18"/>
  <c r="L816" i="18"/>
  <c r="K816" i="18"/>
  <c r="J816" i="18"/>
  <c r="I816" i="18"/>
  <c r="L815" i="18"/>
  <c r="K815" i="18"/>
  <c r="J815" i="18"/>
  <c r="I815" i="18"/>
  <c r="L814" i="18"/>
  <c r="K814" i="18"/>
  <c r="J814" i="18"/>
  <c r="I814" i="18"/>
  <c r="L813" i="18"/>
  <c r="K813" i="18"/>
  <c r="J813" i="18"/>
  <c r="I813" i="18"/>
  <c r="L812" i="18"/>
  <c r="K812" i="18"/>
  <c r="J812" i="18"/>
  <c r="I812" i="18"/>
  <c r="L811" i="18"/>
  <c r="K811" i="18"/>
  <c r="J811" i="18"/>
  <c r="I811" i="18"/>
  <c r="L810" i="18"/>
  <c r="K810" i="18"/>
  <c r="J810" i="18"/>
  <c r="I810" i="18"/>
  <c r="L809" i="18"/>
  <c r="K809" i="18"/>
  <c r="J809" i="18"/>
  <c r="I809" i="18"/>
  <c r="L808" i="18"/>
  <c r="K808" i="18"/>
  <c r="J808" i="18"/>
  <c r="I808" i="18"/>
  <c r="L807" i="18"/>
  <c r="K807" i="18"/>
  <c r="J807" i="18"/>
  <c r="I807" i="18"/>
  <c r="L806" i="18"/>
  <c r="K806" i="18"/>
  <c r="J806" i="18"/>
  <c r="I806" i="18"/>
  <c r="L805" i="18"/>
  <c r="K805" i="18"/>
  <c r="J805" i="18"/>
  <c r="I805" i="18"/>
  <c r="L804" i="18"/>
  <c r="K804" i="18"/>
  <c r="J804" i="18"/>
  <c r="I804" i="18"/>
  <c r="L803" i="18"/>
  <c r="K803" i="18"/>
  <c r="J803" i="18"/>
  <c r="I803" i="18"/>
  <c r="L802" i="18"/>
  <c r="K802" i="18"/>
  <c r="J802" i="18"/>
  <c r="I802" i="18"/>
  <c r="L801" i="18"/>
  <c r="K801" i="18"/>
  <c r="J801" i="18"/>
  <c r="I801" i="18"/>
  <c r="L800" i="18"/>
  <c r="K800" i="18"/>
  <c r="J800" i="18"/>
  <c r="I800" i="18"/>
  <c r="L799" i="18"/>
  <c r="K799" i="18"/>
  <c r="J799" i="18"/>
  <c r="I799" i="18"/>
  <c r="L798" i="18"/>
  <c r="K798" i="18"/>
  <c r="J798" i="18"/>
  <c r="I798" i="18"/>
  <c r="L797" i="18"/>
  <c r="K797" i="18"/>
  <c r="J797" i="18"/>
  <c r="I797" i="18"/>
  <c r="L796" i="18"/>
  <c r="K796" i="18"/>
  <c r="J796" i="18"/>
  <c r="I796" i="18"/>
  <c r="L795" i="18"/>
  <c r="K795" i="18"/>
  <c r="J795" i="18"/>
  <c r="I795" i="18"/>
  <c r="L794" i="18"/>
  <c r="K794" i="18"/>
  <c r="J794" i="18"/>
  <c r="I794" i="18"/>
  <c r="L793" i="18"/>
  <c r="K793" i="18"/>
  <c r="J793" i="18"/>
  <c r="I793" i="18"/>
  <c r="L792" i="18"/>
  <c r="K792" i="18"/>
  <c r="J792" i="18"/>
  <c r="I792" i="18"/>
  <c r="L791" i="18"/>
  <c r="K791" i="18"/>
  <c r="J791" i="18"/>
  <c r="I791" i="18"/>
  <c r="L790" i="18"/>
  <c r="K790" i="18"/>
  <c r="J790" i="18"/>
  <c r="I790" i="18"/>
  <c r="L789" i="18"/>
  <c r="K789" i="18"/>
  <c r="J789" i="18"/>
  <c r="I789" i="18"/>
  <c r="L788" i="18"/>
  <c r="K788" i="18"/>
  <c r="J788" i="18"/>
  <c r="I788" i="18"/>
  <c r="L787" i="18"/>
  <c r="K787" i="18"/>
  <c r="J787" i="18"/>
  <c r="I787" i="18"/>
  <c r="L786" i="18"/>
  <c r="K786" i="18"/>
  <c r="J786" i="18"/>
  <c r="I786" i="18"/>
  <c r="L785" i="18"/>
  <c r="K785" i="18"/>
  <c r="J785" i="18"/>
  <c r="I785" i="18"/>
  <c r="L784" i="18"/>
  <c r="K784" i="18"/>
  <c r="J784" i="18"/>
  <c r="I784" i="18"/>
  <c r="L783" i="18"/>
  <c r="K783" i="18"/>
  <c r="J783" i="18"/>
  <c r="I783" i="18"/>
  <c r="L782" i="18"/>
  <c r="K782" i="18"/>
  <c r="J782" i="18"/>
  <c r="I782" i="18"/>
  <c r="L781" i="18"/>
  <c r="K781" i="18"/>
  <c r="J781" i="18"/>
  <c r="I781" i="18"/>
  <c r="L780" i="18"/>
  <c r="K780" i="18"/>
  <c r="J780" i="18"/>
  <c r="I780" i="18"/>
  <c r="L779" i="18"/>
  <c r="K779" i="18"/>
  <c r="J779" i="18"/>
  <c r="I779" i="18"/>
  <c r="L778" i="18"/>
  <c r="K778" i="18"/>
  <c r="J778" i="18"/>
  <c r="I778" i="18"/>
  <c r="L777" i="18"/>
  <c r="K777" i="18"/>
  <c r="J777" i="18"/>
  <c r="I777" i="18"/>
  <c r="L776" i="18"/>
  <c r="K776" i="18"/>
  <c r="J776" i="18"/>
  <c r="I776" i="18"/>
  <c r="L775" i="18"/>
  <c r="K775" i="18"/>
  <c r="J775" i="18"/>
  <c r="I775" i="18"/>
  <c r="L774" i="18"/>
  <c r="K774" i="18"/>
  <c r="J774" i="18"/>
  <c r="I774" i="18"/>
  <c r="L773" i="18"/>
  <c r="K773" i="18"/>
  <c r="J773" i="18"/>
  <c r="I773" i="18"/>
  <c r="L772" i="18"/>
  <c r="K772" i="18"/>
  <c r="J772" i="18"/>
  <c r="I772" i="18"/>
  <c r="L771" i="18"/>
  <c r="K771" i="18"/>
  <c r="J771" i="18"/>
  <c r="I771" i="18"/>
  <c r="L770" i="18"/>
  <c r="K770" i="18"/>
  <c r="J770" i="18"/>
  <c r="I770" i="18"/>
  <c r="L769" i="18"/>
  <c r="K769" i="18"/>
  <c r="J769" i="18"/>
  <c r="I769" i="18"/>
  <c r="L768" i="18"/>
  <c r="K768" i="18"/>
  <c r="J768" i="18"/>
  <c r="I768" i="18"/>
  <c r="L767" i="18"/>
  <c r="K767" i="18"/>
  <c r="J767" i="18"/>
  <c r="I767" i="18"/>
  <c r="L766" i="18"/>
  <c r="K766" i="18"/>
  <c r="J766" i="18"/>
  <c r="I766" i="18"/>
  <c r="L765" i="18"/>
  <c r="K765" i="18"/>
  <c r="J765" i="18"/>
  <c r="I765" i="18"/>
  <c r="L764" i="18"/>
  <c r="K764" i="18"/>
  <c r="J764" i="18"/>
  <c r="I764" i="18"/>
  <c r="L763" i="18"/>
  <c r="K763" i="18"/>
  <c r="J763" i="18"/>
  <c r="I763" i="18"/>
  <c r="L762" i="18"/>
  <c r="K762" i="18"/>
  <c r="J762" i="18"/>
  <c r="I762" i="18"/>
  <c r="L761" i="18"/>
  <c r="K761" i="18"/>
  <c r="J761" i="18"/>
  <c r="I761" i="18"/>
  <c r="L760" i="18"/>
  <c r="K760" i="18"/>
  <c r="J760" i="18"/>
  <c r="I760" i="18"/>
  <c r="L759" i="18"/>
  <c r="K759" i="18"/>
  <c r="J759" i="18"/>
  <c r="I759" i="18"/>
  <c r="L758" i="18"/>
  <c r="K758" i="18"/>
  <c r="J758" i="18"/>
  <c r="I758" i="18"/>
  <c r="L757" i="18"/>
  <c r="K757" i="18"/>
  <c r="J757" i="18"/>
  <c r="I757" i="18"/>
  <c r="L756" i="18"/>
  <c r="K756" i="18"/>
  <c r="J756" i="18"/>
  <c r="I756" i="18"/>
  <c r="L755" i="18"/>
  <c r="K755" i="18"/>
  <c r="J755" i="18"/>
  <c r="I755" i="18"/>
  <c r="L754" i="18"/>
  <c r="K754" i="18"/>
  <c r="J754" i="18"/>
  <c r="I754" i="18"/>
  <c r="L753" i="18"/>
  <c r="K753" i="18"/>
  <c r="J753" i="18"/>
  <c r="I753" i="18"/>
  <c r="L752" i="18"/>
  <c r="K752" i="18"/>
  <c r="J752" i="18"/>
  <c r="I752" i="18"/>
  <c r="L751" i="18"/>
  <c r="K751" i="18"/>
  <c r="J751" i="18"/>
  <c r="I751" i="18"/>
  <c r="L750" i="18"/>
  <c r="K750" i="18"/>
  <c r="J750" i="18"/>
  <c r="I750" i="18"/>
  <c r="L749" i="18"/>
  <c r="K749" i="18"/>
  <c r="J749" i="18"/>
  <c r="I749" i="18"/>
  <c r="L748" i="18"/>
  <c r="K748" i="18"/>
  <c r="J748" i="18"/>
  <c r="I748" i="18"/>
  <c r="L747" i="18"/>
  <c r="K747" i="18"/>
  <c r="J747" i="18"/>
  <c r="I747" i="18"/>
  <c r="L746" i="18"/>
  <c r="K746" i="18"/>
  <c r="J746" i="18"/>
  <c r="I746" i="18"/>
  <c r="L745" i="18"/>
  <c r="K745" i="18"/>
  <c r="J745" i="18"/>
  <c r="I745" i="18"/>
  <c r="L744" i="18"/>
  <c r="K744" i="18"/>
  <c r="J744" i="18"/>
  <c r="I744" i="18"/>
  <c r="L743" i="18"/>
  <c r="K743" i="18"/>
  <c r="J743" i="18"/>
  <c r="I743" i="18"/>
  <c r="L742" i="18"/>
  <c r="K742" i="18"/>
  <c r="J742" i="18"/>
  <c r="I742" i="18"/>
  <c r="L741" i="18"/>
  <c r="K741" i="18"/>
  <c r="J741" i="18"/>
  <c r="I741" i="18"/>
  <c r="L740" i="18"/>
  <c r="K740" i="18"/>
  <c r="J740" i="18"/>
  <c r="I740" i="18"/>
  <c r="L739" i="18"/>
  <c r="K739" i="18"/>
  <c r="J739" i="18"/>
  <c r="I739" i="18"/>
  <c r="L738" i="18"/>
  <c r="K738" i="18"/>
  <c r="J738" i="18"/>
  <c r="I738" i="18"/>
  <c r="L737" i="18"/>
  <c r="K737" i="18"/>
  <c r="J737" i="18"/>
  <c r="I737" i="18"/>
  <c r="L736" i="18"/>
  <c r="K736" i="18"/>
  <c r="J736" i="18"/>
  <c r="I736" i="18"/>
  <c r="L735" i="18"/>
  <c r="K735" i="18"/>
  <c r="J735" i="18"/>
  <c r="I735" i="18"/>
  <c r="L734" i="18"/>
  <c r="K734" i="18"/>
  <c r="J734" i="18"/>
  <c r="I734" i="18"/>
  <c r="L733" i="18"/>
  <c r="K733" i="18"/>
  <c r="J733" i="18"/>
  <c r="I733" i="18"/>
  <c r="L732" i="18"/>
  <c r="K732" i="18"/>
  <c r="J732" i="18"/>
  <c r="I732" i="18"/>
  <c r="L731" i="18"/>
  <c r="K731" i="18"/>
  <c r="J731" i="18"/>
  <c r="I731" i="18"/>
  <c r="L730" i="18"/>
  <c r="K730" i="18"/>
  <c r="J730" i="18"/>
  <c r="I730" i="18"/>
  <c r="L729" i="18"/>
  <c r="K729" i="18"/>
  <c r="J729" i="18"/>
  <c r="I729" i="18"/>
  <c r="L728" i="18"/>
  <c r="K728" i="18"/>
  <c r="J728" i="18"/>
  <c r="I728" i="18"/>
  <c r="L727" i="18"/>
  <c r="K727" i="18"/>
  <c r="J727" i="18"/>
  <c r="I727" i="18"/>
  <c r="L726" i="18"/>
  <c r="K726" i="18"/>
  <c r="J726" i="18"/>
  <c r="I726" i="18"/>
  <c r="L725" i="18"/>
  <c r="K725" i="18"/>
  <c r="J725" i="18"/>
  <c r="I725" i="18"/>
  <c r="L724" i="18"/>
  <c r="K724" i="18"/>
  <c r="J724" i="18"/>
  <c r="I724" i="18"/>
  <c r="L723" i="18"/>
  <c r="K723" i="18"/>
  <c r="J723" i="18"/>
  <c r="I723" i="18"/>
  <c r="L722" i="18"/>
  <c r="K722" i="18"/>
  <c r="J722" i="18"/>
  <c r="I722" i="18"/>
  <c r="L721" i="18"/>
  <c r="K721" i="18"/>
  <c r="J721" i="18"/>
  <c r="I721" i="18"/>
  <c r="L720" i="18"/>
  <c r="K720" i="18"/>
  <c r="J720" i="18"/>
  <c r="I720" i="18"/>
  <c r="L719" i="18"/>
  <c r="K719" i="18"/>
  <c r="J719" i="18"/>
  <c r="I719" i="18"/>
  <c r="L718" i="18"/>
  <c r="K718" i="18"/>
  <c r="J718" i="18"/>
  <c r="I718" i="18"/>
  <c r="L717" i="18"/>
  <c r="K717" i="18"/>
  <c r="J717" i="18"/>
  <c r="I717" i="18"/>
  <c r="L716" i="18"/>
  <c r="K716" i="18"/>
  <c r="J716" i="18"/>
  <c r="I716" i="18"/>
  <c r="L715" i="18"/>
  <c r="K715" i="18"/>
  <c r="J715" i="18"/>
  <c r="I715" i="18"/>
  <c r="L714" i="18"/>
  <c r="K714" i="18"/>
  <c r="J714" i="18"/>
  <c r="I714" i="18"/>
  <c r="L713" i="18"/>
  <c r="K713" i="18"/>
  <c r="J713" i="18"/>
  <c r="I713" i="18"/>
  <c r="L712" i="18"/>
  <c r="K712" i="18"/>
  <c r="J712" i="18"/>
  <c r="I712" i="18"/>
  <c r="L711" i="18"/>
  <c r="K711" i="18"/>
  <c r="J711" i="18"/>
  <c r="I711" i="18"/>
  <c r="L710" i="18"/>
  <c r="K710" i="18"/>
  <c r="J710" i="18"/>
  <c r="I710" i="18"/>
  <c r="L709" i="18"/>
  <c r="K709" i="18"/>
  <c r="J709" i="18"/>
  <c r="I709" i="18"/>
  <c r="L708" i="18"/>
  <c r="K708" i="18"/>
  <c r="J708" i="18"/>
  <c r="I708" i="18"/>
  <c r="L707" i="18"/>
  <c r="K707" i="18"/>
  <c r="J707" i="18"/>
  <c r="I707" i="18"/>
  <c r="L706" i="18"/>
  <c r="K706" i="18"/>
  <c r="J706" i="18"/>
  <c r="I706" i="18"/>
  <c r="L705" i="18"/>
  <c r="K705" i="18"/>
  <c r="J705" i="18"/>
  <c r="I705" i="18"/>
  <c r="L704" i="18"/>
  <c r="K704" i="18"/>
  <c r="J704" i="18"/>
  <c r="I704" i="18"/>
  <c r="L703" i="18"/>
  <c r="K703" i="18"/>
  <c r="J703" i="18"/>
  <c r="I703" i="18"/>
  <c r="L702" i="18"/>
  <c r="K702" i="18"/>
  <c r="J702" i="18"/>
  <c r="I702" i="18"/>
  <c r="L701" i="18"/>
  <c r="K701" i="18"/>
  <c r="J701" i="18"/>
  <c r="I701" i="18"/>
  <c r="L700" i="18"/>
  <c r="K700" i="18"/>
  <c r="J700" i="18"/>
  <c r="I700" i="18"/>
  <c r="L699" i="18"/>
  <c r="K699" i="18"/>
  <c r="J699" i="18"/>
  <c r="I699" i="18"/>
  <c r="L698" i="18"/>
  <c r="K698" i="18"/>
  <c r="J698" i="18"/>
  <c r="I698" i="18"/>
  <c r="L697" i="18"/>
  <c r="K697" i="18"/>
  <c r="J697" i="18"/>
  <c r="I697" i="18"/>
  <c r="L696" i="18"/>
  <c r="K696" i="18"/>
  <c r="J696" i="18"/>
  <c r="I696" i="18"/>
  <c r="L695" i="18"/>
  <c r="K695" i="18"/>
  <c r="J695" i="18"/>
  <c r="I695" i="18"/>
  <c r="L694" i="18"/>
  <c r="K694" i="18"/>
  <c r="J694" i="18"/>
  <c r="I694" i="18"/>
  <c r="L693" i="18"/>
  <c r="K693" i="18"/>
  <c r="J693" i="18"/>
  <c r="I693" i="18"/>
  <c r="L692" i="18"/>
  <c r="K692" i="18"/>
  <c r="J692" i="18"/>
  <c r="I692" i="18"/>
  <c r="L691" i="18"/>
  <c r="K691" i="18"/>
  <c r="J691" i="18"/>
  <c r="I691" i="18"/>
  <c r="L690" i="18"/>
  <c r="K690" i="18"/>
  <c r="J690" i="18"/>
  <c r="I690" i="18"/>
  <c r="L689" i="18"/>
  <c r="K689" i="18"/>
  <c r="J689" i="18"/>
  <c r="I689" i="18"/>
  <c r="L688" i="18"/>
  <c r="K688" i="18"/>
  <c r="J688" i="18"/>
  <c r="I688" i="18"/>
  <c r="L687" i="18"/>
  <c r="K687" i="18"/>
  <c r="J687" i="18"/>
  <c r="I687" i="18"/>
  <c r="L686" i="18"/>
  <c r="K686" i="18"/>
  <c r="J686" i="18"/>
  <c r="I686" i="18"/>
  <c r="L685" i="18"/>
  <c r="K685" i="18"/>
  <c r="J685" i="18"/>
  <c r="I685" i="18"/>
  <c r="L684" i="18"/>
  <c r="K684" i="18"/>
  <c r="J684" i="18"/>
  <c r="I684" i="18"/>
  <c r="L683" i="18"/>
  <c r="K683" i="18"/>
  <c r="J683" i="18"/>
  <c r="I683" i="18"/>
  <c r="L682" i="18"/>
  <c r="K682" i="18"/>
  <c r="J682" i="18"/>
  <c r="I682" i="18"/>
  <c r="L681" i="18"/>
  <c r="K681" i="18"/>
  <c r="J681" i="18"/>
  <c r="I681" i="18"/>
  <c r="L680" i="18"/>
  <c r="K680" i="18"/>
  <c r="J680" i="18"/>
  <c r="I680" i="18"/>
  <c r="L679" i="18"/>
  <c r="K679" i="18"/>
  <c r="J679" i="18"/>
  <c r="I679" i="18"/>
  <c r="L678" i="18"/>
  <c r="K678" i="18"/>
  <c r="J678" i="18"/>
  <c r="I678" i="18"/>
  <c r="L677" i="18"/>
  <c r="K677" i="18"/>
  <c r="J677" i="18"/>
  <c r="I677" i="18"/>
  <c r="L676" i="18"/>
  <c r="K676" i="18"/>
  <c r="J676" i="18"/>
  <c r="I676" i="18"/>
  <c r="L675" i="18"/>
  <c r="K675" i="18"/>
  <c r="J675" i="18"/>
  <c r="I675" i="18"/>
  <c r="L674" i="18"/>
  <c r="K674" i="18"/>
  <c r="J674" i="18"/>
  <c r="I674" i="18"/>
  <c r="L673" i="18"/>
  <c r="K673" i="18"/>
  <c r="J673" i="18"/>
  <c r="I673" i="18"/>
  <c r="L672" i="18"/>
  <c r="K672" i="18"/>
  <c r="J672" i="18"/>
  <c r="I672" i="18"/>
  <c r="L671" i="18"/>
  <c r="K671" i="18"/>
  <c r="J671" i="18"/>
  <c r="I671" i="18"/>
  <c r="L670" i="18"/>
  <c r="K670" i="18"/>
  <c r="J670" i="18"/>
  <c r="I670" i="18"/>
  <c r="L669" i="18"/>
  <c r="K669" i="18"/>
  <c r="J669" i="18"/>
  <c r="I669" i="18"/>
  <c r="L668" i="18"/>
  <c r="K668" i="18"/>
  <c r="J668" i="18"/>
  <c r="I668" i="18"/>
  <c r="L667" i="18"/>
  <c r="K667" i="18"/>
  <c r="J667" i="18"/>
  <c r="I667" i="18"/>
  <c r="L666" i="18"/>
  <c r="K666" i="18"/>
  <c r="J666" i="18"/>
  <c r="I666" i="18"/>
  <c r="L665" i="18"/>
  <c r="K665" i="18"/>
  <c r="J665" i="18"/>
  <c r="I665" i="18"/>
  <c r="L664" i="18"/>
  <c r="K664" i="18"/>
  <c r="J664" i="18"/>
  <c r="I664" i="18"/>
  <c r="L663" i="18"/>
  <c r="K663" i="18"/>
  <c r="J663" i="18"/>
  <c r="I663" i="18"/>
  <c r="L662" i="18"/>
  <c r="K662" i="18"/>
  <c r="J662" i="18"/>
  <c r="I662" i="18"/>
  <c r="L661" i="18"/>
  <c r="K661" i="18"/>
  <c r="J661" i="18"/>
  <c r="I661" i="18"/>
  <c r="L660" i="18"/>
  <c r="K660" i="18"/>
  <c r="J660" i="18"/>
  <c r="I660" i="18"/>
  <c r="L659" i="18"/>
  <c r="K659" i="18"/>
  <c r="J659" i="18"/>
  <c r="I659" i="18"/>
  <c r="L658" i="18"/>
  <c r="K658" i="18"/>
  <c r="J658" i="18"/>
  <c r="I658" i="18"/>
  <c r="L657" i="18"/>
  <c r="K657" i="18"/>
  <c r="J657" i="18"/>
  <c r="I657" i="18"/>
  <c r="L656" i="18"/>
  <c r="K656" i="18"/>
  <c r="J656" i="18"/>
  <c r="I656" i="18"/>
  <c r="L655" i="18"/>
  <c r="K655" i="18"/>
  <c r="J655" i="18"/>
  <c r="I655" i="18"/>
  <c r="L654" i="18"/>
  <c r="K654" i="18"/>
  <c r="J654" i="18"/>
  <c r="I654" i="18"/>
  <c r="L653" i="18"/>
  <c r="K653" i="18"/>
  <c r="J653" i="18"/>
  <c r="I653" i="18"/>
  <c r="L652" i="18"/>
  <c r="K652" i="18"/>
  <c r="J652" i="18"/>
  <c r="I652" i="18"/>
  <c r="L651" i="18"/>
  <c r="K651" i="18"/>
  <c r="J651" i="18"/>
  <c r="I651" i="18"/>
  <c r="L650" i="18"/>
  <c r="K650" i="18"/>
  <c r="J650" i="18"/>
  <c r="I650" i="18"/>
  <c r="L649" i="18"/>
  <c r="K649" i="18"/>
  <c r="J649" i="18"/>
  <c r="I649" i="18"/>
  <c r="L648" i="18"/>
  <c r="K648" i="18"/>
  <c r="J648" i="18"/>
  <c r="I648" i="18"/>
  <c r="L647" i="18"/>
  <c r="K647" i="18"/>
  <c r="J647" i="18"/>
  <c r="I647" i="18"/>
  <c r="L646" i="18"/>
  <c r="K646" i="18"/>
  <c r="J646" i="18"/>
  <c r="I646" i="18"/>
  <c r="L645" i="18"/>
  <c r="K645" i="18"/>
  <c r="J645" i="18"/>
  <c r="I645" i="18"/>
  <c r="L644" i="18"/>
  <c r="K644" i="18"/>
  <c r="J644" i="18"/>
  <c r="I644" i="18"/>
  <c r="L643" i="18"/>
  <c r="K643" i="18"/>
  <c r="J643" i="18"/>
  <c r="I643" i="18"/>
  <c r="L642" i="18"/>
  <c r="K642" i="18"/>
  <c r="J642" i="18"/>
  <c r="I642" i="18"/>
  <c r="L641" i="18"/>
  <c r="K641" i="18"/>
  <c r="J641" i="18"/>
  <c r="I641" i="18"/>
  <c r="L640" i="18"/>
  <c r="K640" i="18"/>
  <c r="J640" i="18"/>
  <c r="I640" i="18"/>
  <c r="L639" i="18"/>
  <c r="K639" i="18"/>
  <c r="J639" i="18"/>
  <c r="I639" i="18"/>
  <c r="L638" i="18"/>
  <c r="K638" i="18"/>
  <c r="J638" i="18"/>
  <c r="I638" i="18"/>
  <c r="L637" i="18"/>
  <c r="K637" i="18"/>
  <c r="J637" i="18"/>
  <c r="I637" i="18"/>
  <c r="L636" i="18"/>
  <c r="K636" i="18"/>
  <c r="J636" i="18"/>
  <c r="I636" i="18"/>
  <c r="L635" i="18"/>
  <c r="K635" i="18"/>
  <c r="J635" i="18"/>
  <c r="I635" i="18"/>
  <c r="L634" i="18"/>
  <c r="K634" i="18"/>
  <c r="J634" i="18"/>
  <c r="I634" i="18"/>
  <c r="L633" i="18"/>
  <c r="K633" i="18"/>
  <c r="J633" i="18"/>
  <c r="I633" i="18"/>
  <c r="L632" i="18"/>
  <c r="K632" i="18"/>
  <c r="J632" i="18"/>
  <c r="I632" i="18"/>
  <c r="L631" i="18"/>
  <c r="K631" i="18"/>
  <c r="J631" i="18"/>
  <c r="I631" i="18"/>
  <c r="L630" i="18"/>
  <c r="K630" i="18"/>
  <c r="J630" i="18"/>
  <c r="I630" i="18"/>
  <c r="L629" i="18"/>
  <c r="K629" i="18"/>
  <c r="J629" i="18"/>
  <c r="I629" i="18"/>
  <c r="L628" i="18"/>
  <c r="K628" i="18"/>
  <c r="J628" i="18"/>
  <c r="I628" i="18"/>
  <c r="L627" i="18"/>
  <c r="K627" i="18"/>
  <c r="J627" i="18"/>
  <c r="I627" i="18"/>
  <c r="L626" i="18"/>
  <c r="K626" i="18"/>
  <c r="J626" i="18"/>
  <c r="I626" i="18"/>
  <c r="L625" i="18"/>
  <c r="K625" i="18"/>
  <c r="J625" i="18"/>
  <c r="I625" i="18"/>
  <c r="L624" i="18"/>
  <c r="K624" i="18"/>
  <c r="J624" i="18"/>
  <c r="I624" i="18"/>
  <c r="L623" i="18"/>
  <c r="K623" i="18"/>
  <c r="J623" i="18"/>
  <c r="I623" i="18"/>
  <c r="L622" i="18"/>
  <c r="K622" i="18"/>
  <c r="J622" i="18"/>
  <c r="I622" i="18"/>
  <c r="L621" i="18"/>
  <c r="K621" i="18"/>
  <c r="J621" i="18"/>
  <c r="I621" i="18"/>
  <c r="L620" i="18"/>
  <c r="K620" i="18"/>
  <c r="J620" i="18"/>
  <c r="I620" i="18"/>
  <c r="L619" i="18"/>
  <c r="K619" i="18"/>
  <c r="J619" i="18"/>
  <c r="I619" i="18"/>
  <c r="L618" i="18"/>
  <c r="K618" i="18"/>
  <c r="J618" i="18"/>
  <c r="I618" i="18"/>
  <c r="L617" i="18"/>
  <c r="K617" i="18"/>
  <c r="J617" i="18"/>
  <c r="I617" i="18"/>
  <c r="L616" i="18"/>
  <c r="K616" i="18"/>
  <c r="J616" i="18"/>
  <c r="I616" i="18"/>
  <c r="L615" i="18"/>
  <c r="K615" i="18"/>
  <c r="J615" i="18"/>
  <c r="I615" i="18"/>
  <c r="L614" i="18"/>
  <c r="K614" i="18"/>
  <c r="J614" i="18"/>
  <c r="I614" i="18"/>
  <c r="L613" i="18"/>
  <c r="K613" i="18"/>
  <c r="J613" i="18"/>
  <c r="I613" i="18"/>
  <c r="L612" i="18"/>
  <c r="K612" i="18"/>
  <c r="J612" i="18"/>
  <c r="I612" i="18"/>
  <c r="L611" i="18"/>
  <c r="K611" i="18"/>
  <c r="J611" i="18"/>
  <c r="I611" i="18"/>
  <c r="L610" i="18"/>
  <c r="K610" i="18"/>
  <c r="J610" i="18"/>
  <c r="I610" i="18"/>
  <c r="L609" i="18"/>
  <c r="K609" i="18"/>
  <c r="J609" i="18"/>
  <c r="I609" i="18"/>
  <c r="L608" i="18"/>
  <c r="K608" i="18"/>
  <c r="J608" i="18"/>
  <c r="I608" i="18"/>
  <c r="L607" i="18"/>
  <c r="K607" i="18"/>
  <c r="J607" i="18"/>
  <c r="I607" i="18"/>
  <c r="L606" i="18"/>
  <c r="K606" i="18"/>
  <c r="J606" i="18"/>
  <c r="I606" i="18"/>
  <c r="L605" i="18"/>
  <c r="K605" i="18"/>
  <c r="J605" i="18"/>
  <c r="I605" i="18"/>
  <c r="L604" i="18"/>
  <c r="K604" i="18"/>
  <c r="J604" i="18"/>
  <c r="I604" i="18"/>
  <c r="L603" i="18"/>
  <c r="K603" i="18"/>
  <c r="J603" i="18"/>
  <c r="I603" i="18"/>
  <c r="L602" i="18"/>
  <c r="K602" i="18"/>
  <c r="J602" i="18"/>
  <c r="I602" i="18"/>
  <c r="L601" i="18"/>
  <c r="K601" i="18"/>
  <c r="J601" i="18"/>
  <c r="I601" i="18"/>
  <c r="L600" i="18"/>
  <c r="K600" i="18"/>
  <c r="J600" i="18"/>
  <c r="I600" i="18"/>
  <c r="L599" i="18"/>
  <c r="K599" i="18"/>
  <c r="J599" i="18"/>
  <c r="I599" i="18"/>
  <c r="L598" i="18"/>
  <c r="K598" i="18"/>
  <c r="J598" i="18"/>
  <c r="I598" i="18"/>
  <c r="L597" i="18"/>
  <c r="K597" i="18"/>
  <c r="J597" i="18"/>
  <c r="I597" i="18"/>
  <c r="L596" i="18"/>
  <c r="K596" i="18"/>
  <c r="J596" i="18"/>
  <c r="I596" i="18"/>
  <c r="L595" i="18"/>
  <c r="K595" i="18"/>
  <c r="J595" i="18"/>
  <c r="I595" i="18"/>
  <c r="L594" i="18"/>
  <c r="K594" i="18"/>
  <c r="J594" i="18"/>
  <c r="I594" i="18"/>
  <c r="L593" i="18"/>
  <c r="K593" i="18"/>
  <c r="J593" i="18"/>
  <c r="I593" i="18"/>
  <c r="L592" i="18"/>
  <c r="K592" i="18"/>
  <c r="J592" i="18"/>
  <c r="I592" i="18"/>
  <c r="L591" i="18"/>
  <c r="K591" i="18"/>
  <c r="J591" i="18"/>
  <c r="I591" i="18"/>
  <c r="L590" i="18"/>
  <c r="K590" i="18"/>
  <c r="J590" i="18"/>
  <c r="I590" i="18"/>
  <c r="L589" i="18"/>
  <c r="K589" i="18"/>
  <c r="J589" i="18"/>
  <c r="I589" i="18"/>
  <c r="L588" i="18"/>
  <c r="K588" i="18"/>
  <c r="J588" i="18"/>
  <c r="I588" i="18"/>
  <c r="L587" i="18"/>
  <c r="K587" i="18"/>
  <c r="J587" i="18"/>
  <c r="I587" i="18"/>
  <c r="L586" i="18"/>
  <c r="K586" i="18"/>
  <c r="J586" i="18"/>
  <c r="I586" i="18"/>
  <c r="L585" i="18"/>
  <c r="K585" i="18"/>
  <c r="J585" i="18"/>
  <c r="I585" i="18"/>
  <c r="L584" i="18"/>
  <c r="K584" i="18"/>
  <c r="J584" i="18"/>
  <c r="I584" i="18"/>
  <c r="L583" i="18"/>
  <c r="K583" i="18"/>
  <c r="J583" i="18"/>
  <c r="I583" i="18"/>
  <c r="L582" i="18"/>
  <c r="K582" i="18"/>
  <c r="J582" i="18"/>
  <c r="I582" i="18"/>
  <c r="L581" i="18"/>
  <c r="K581" i="18"/>
  <c r="J581" i="18"/>
  <c r="I581" i="18"/>
  <c r="L580" i="18"/>
  <c r="K580" i="18"/>
  <c r="J580" i="18"/>
  <c r="I580" i="18"/>
  <c r="L579" i="18"/>
  <c r="K579" i="18"/>
  <c r="J579" i="18"/>
  <c r="I579" i="18"/>
  <c r="L578" i="18"/>
  <c r="K578" i="18"/>
  <c r="J578" i="18"/>
  <c r="I578" i="18"/>
  <c r="L577" i="18"/>
  <c r="K577" i="18"/>
  <c r="J577" i="18"/>
  <c r="I577" i="18"/>
  <c r="L576" i="18"/>
  <c r="K576" i="18"/>
  <c r="J576" i="18"/>
  <c r="I576" i="18"/>
  <c r="L575" i="18"/>
  <c r="K575" i="18"/>
  <c r="J575" i="18"/>
  <c r="I575" i="18"/>
  <c r="L574" i="18"/>
  <c r="K574" i="18"/>
  <c r="J574" i="18"/>
  <c r="I574" i="18"/>
  <c r="L573" i="18"/>
  <c r="K573" i="18"/>
  <c r="J573" i="18"/>
  <c r="I573" i="18"/>
  <c r="L572" i="18"/>
  <c r="K572" i="18"/>
  <c r="J572" i="18"/>
  <c r="I572" i="18"/>
  <c r="L571" i="18"/>
  <c r="K571" i="18"/>
  <c r="J571" i="18"/>
  <c r="I571" i="18"/>
  <c r="L570" i="18"/>
  <c r="K570" i="18"/>
  <c r="J570" i="18"/>
  <c r="I570" i="18"/>
  <c r="L569" i="18"/>
  <c r="K569" i="18"/>
  <c r="J569" i="18"/>
  <c r="I569" i="18"/>
  <c r="L568" i="18"/>
  <c r="K568" i="18"/>
  <c r="J568" i="18"/>
  <c r="I568" i="18"/>
  <c r="L567" i="18"/>
  <c r="K567" i="18"/>
  <c r="J567" i="18"/>
  <c r="I567" i="18"/>
  <c r="L566" i="18"/>
  <c r="K566" i="18"/>
  <c r="J566" i="18"/>
  <c r="I566" i="18"/>
  <c r="L565" i="18"/>
  <c r="K565" i="18"/>
  <c r="J565" i="18"/>
  <c r="I565" i="18"/>
  <c r="L564" i="18"/>
  <c r="K564" i="18"/>
  <c r="J564" i="18"/>
  <c r="I564" i="18"/>
  <c r="L563" i="18"/>
  <c r="K563" i="18"/>
  <c r="J563" i="18"/>
  <c r="I563" i="18"/>
  <c r="L562" i="18"/>
  <c r="K562" i="18"/>
  <c r="J562" i="18"/>
  <c r="I562" i="18"/>
  <c r="L561" i="18"/>
  <c r="K561" i="18"/>
  <c r="J561" i="18"/>
  <c r="I561" i="18"/>
  <c r="L560" i="18"/>
  <c r="K560" i="18"/>
  <c r="J560" i="18"/>
  <c r="I560" i="18"/>
  <c r="L559" i="18"/>
  <c r="K559" i="18"/>
  <c r="J559" i="18"/>
  <c r="I559" i="18"/>
  <c r="L558" i="18"/>
  <c r="K558" i="18"/>
  <c r="J558" i="18"/>
  <c r="I558" i="18"/>
  <c r="L557" i="18"/>
  <c r="K557" i="18"/>
  <c r="J557" i="18"/>
  <c r="I557" i="18"/>
  <c r="L556" i="18"/>
  <c r="K556" i="18"/>
  <c r="J556" i="18"/>
  <c r="I556" i="18"/>
  <c r="L555" i="18"/>
  <c r="K555" i="18"/>
  <c r="J555" i="18"/>
  <c r="I555" i="18"/>
  <c r="L554" i="18"/>
  <c r="K554" i="18"/>
  <c r="J554" i="18"/>
  <c r="I554" i="18"/>
  <c r="L553" i="18"/>
  <c r="K553" i="18"/>
  <c r="J553" i="18"/>
  <c r="I553" i="18"/>
  <c r="L552" i="18"/>
  <c r="K552" i="18"/>
  <c r="J552" i="18"/>
  <c r="I552" i="18"/>
  <c r="L551" i="18"/>
  <c r="K551" i="18"/>
  <c r="J551" i="18"/>
  <c r="I551" i="18"/>
  <c r="L550" i="18"/>
  <c r="K550" i="18"/>
  <c r="J550" i="18"/>
  <c r="I550" i="18"/>
  <c r="L549" i="18"/>
  <c r="K549" i="18"/>
  <c r="J549" i="18"/>
  <c r="I549" i="18"/>
  <c r="L548" i="18"/>
  <c r="K548" i="18"/>
  <c r="J548" i="18"/>
  <c r="I548" i="18"/>
  <c r="L547" i="18"/>
  <c r="K547" i="18"/>
  <c r="J547" i="18"/>
  <c r="I547" i="18"/>
  <c r="L546" i="18"/>
  <c r="K546" i="18"/>
  <c r="J546" i="18"/>
  <c r="I546" i="18"/>
  <c r="L545" i="18"/>
  <c r="K545" i="18"/>
  <c r="J545" i="18"/>
  <c r="I545" i="18"/>
  <c r="L544" i="18"/>
  <c r="K544" i="18"/>
  <c r="J544" i="18"/>
  <c r="I544" i="18"/>
  <c r="L543" i="18"/>
  <c r="K543" i="18"/>
  <c r="J543" i="18"/>
  <c r="I543" i="18"/>
  <c r="L542" i="18"/>
  <c r="K542" i="18"/>
  <c r="J542" i="18"/>
  <c r="I542" i="18"/>
  <c r="L541" i="18"/>
  <c r="K541" i="18"/>
  <c r="J541" i="18"/>
  <c r="I541" i="18"/>
  <c r="L540" i="18"/>
  <c r="K540" i="18"/>
  <c r="J540" i="18"/>
  <c r="I540" i="18"/>
  <c r="L539" i="18"/>
  <c r="K539" i="18"/>
  <c r="J539" i="18"/>
  <c r="I539" i="18"/>
  <c r="L538" i="18"/>
  <c r="K538" i="18"/>
  <c r="J538" i="18"/>
  <c r="I538" i="18"/>
  <c r="L537" i="18"/>
  <c r="K537" i="18"/>
  <c r="J537" i="18"/>
  <c r="I537" i="18"/>
  <c r="L536" i="18"/>
  <c r="K536" i="18"/>
  <c r="J536" i="18"/>
  <c r="I536" i="18"/>
  <c r="L535" i="18"/>
  <c r="K535" i="18"/>
  <c r="J535" i="18"/>
  <c r="I535" i="18"/>
  <c r="L534" i="18"/>
  <c r="K534" i="18"/>
  <c r="J534" i="18"/>
  <c r="I534" i="18"/>
  <c r="L533" i="18"/>
  <c r="K533" i="18"/>
  <c r="J533" i="18"/>
  <c r="I533" i="18"/>
  <c r="L532" i="18"/>
  <c r="K532" i="18"/>
  <c r="J532" i="18"/>
  <c r="I532" i="18"/>
  <c r="L531" i="18"/>
  <c r="K531" i="18"/>
  <c r="J531" i="18"/>
  <c r="I531" i="18"/>
  <c r="L530" i="18"/>
  <c r="K530" i="18"/>
  <c r="J530" i="18"/>
  <c r="I530" i="18"/>
  <c r="L529" i="18"/>
  <c r="K529" i="18"/>
  <c r="J529" i="18"/>
  <c r="I529" i="18"/>
  <c r="L528" i="18"/>
  <c r="K528" i="18"/>
  <c r="J528" i="18"/>
  <c r="I528" i="18"/>
  <c r="L527" i="18"/>
  <c r="K527" i="18"/>
  <c r="J527" i="18"/>
  <c r="I527" i="18"/>
  <c r="L526" i="18"/>
  <c r="K526" i="18"/>
  <c r="J526" i="18"/>
  <c r="I526" i="18"/>
  <c r="L525" i="18"/>
  <c r="K525" i="18"/>
  <c r="J525" i="18"/>
  <c r="I525" i="18"/>
  <c r="L524" i="18"/>
  <c r="K524" i="18"/>
  <c r="J524" i="18"/>
  <c r="I524" i="18"/>
  <c r="L523" i="18"/>
  <c r="K523" i="18"/>
  <c r="J523" i="18"/>
  <c r="I523" i="18"/>
  <c r="L522" i="18"/>
  <c r="K522" i="18"/>
  <c r="J522" i="18"/>
  <c r="I522" i="18"/>
  <c r="L521" i="18"/>
  <c r="K521" i="18"/>
  <c r="J521" i="18"/>
  <c r="I521" i="18"/>
  <c r="L520" i="18"/>
  <c r="K520" i="18"/>
  <c r="J520" i="18"/>
  <c r="I520" i="18"/>
  <c r="L519" i="18"/>
  <c r="K519" i="18"/>
  <c r="J519" i="18"/>
  <c r="I519" i="18"/>
  <c r="L518" i="18"/>
  <c r="K518" i="18"/>
  <c r="J518" i="18"/>
  <c r="I518" i="18"/>
  <c r="L517" i="18"/>
  <c r="K517" i="18"/>
  <c r="J517" i="18"/>
  <c r="I517" i="18"/>
  <c r="L516" i="18"/>
  <c r="K516" i="18"/>
  <c r="J516" i="18"/>
  <c r="I516" i="18"/>
  <c r="L515" i="18"/>
  <c r="K515" i="18"/>
  <c r="J515" i="18"/>
  <c r="I515" i="18"/>
  <c r="L514" i="18"/>
  <c r="K514" i="18"/>
  <c r="J514" i="18"/>
  <c r="I514" i="18"/>
  <c r="L513" i="18"/>
  <c r="K513" i="18"/>
  <c r="J513" i="18"/>
  <c r="I513" i="18"/>
  <c r="L512" i="18"/>
  <c r="K512" i="18"/>
  <c r="J512" i="18"/>
  <c r="I512" i="18"/>
  <c r="L511" i="18"/>
  <c r="K511" i="18"/>
  <c r="J511" i="18"/>
  <c r="I511" i="18"/>
  <c r="L510" i="18"/>
  <c r="K510" i="18"/>
  <c r="J510" i="18"/>
  <c r="I510" i="18"/>
  <c r="L509" i="18"/>
  <c r="K509" i="18"/>
  <c r="J509" i="18"/>
  <c r="I509" i="18"/>
  <c r="L508" i="18"/>
  <c r="K508" i="18"/>
  <c r="J508" i="18"/>
  <c r="I508" i="18"/>
  <c r="L507" i="18"/>
  <c r="K507" i="18"/>
  <c r="J507" i="18"/>
  <c r="I507" i="18"/>
  <c r="L506" i="18"/>
  <c r="K506" i="18"/>
  <c r="J506" i="18"/>
  <c r="I506" i="18"/>
  <c r="L505" i="18"/>
  <c r="K505" i="18"/>
  <c r="J505" i="18"/>
  <c r="I505" i="18"/>
  <c r="L504" i="18"/>
  <c r="K504" i="18"/>
  <c r="J504" i="18"/>
  <c r="I504" i="18"/>
  <c r="L503" i="18"/>
  <c r="K503" i="18"/>
  <c r="J503" i="18"/>
  <c r="I503" i="18"/>
  <c r="L502" i="18"/>
  <c r="K502" i="18"/>
  <c r="J502" i="18"/>
  <c r="I502" i="18"/>
  <c r="L501" i="18"/>
  <c r="K501" i="18"/>
  <c r="J501" i="18"/>
  <c r="I501" i="18"/>
  <c r="L500" i="18"/>
  <c r="K500" i="18"/>
  <c r="J500" i="18"/>
  <c r="I500" i="18"/>
  <c r="L499" i="18"/>
  <c r="K499" i="18"/>
  <c r="J499" i="18"/>
  <c r="I499" i="18"/>
  <c r="L498" i="18"/>
  <c r="K498" i="18"/>
  <c r="J498" i="18"/>
  <c r="I498" i="18"/>
  <c r="L497" i="18"/>
  <c r="K497" i="18"/>
  <c r="J497" i="18"/>
  <c r="I497" i="18"/>
  <c r="L496" i="18"/>
  <c r="K496" i="18"/>
  <c r="J496" i="18"/>
  <c r="I496" i="18"/>
  <c r="L495" i="18"/>
  <c r="K495" i="18"/>
  <c r="J495" i="18"/>
  <c r="I495" i="18"/>
  <c r="L494" i="18"/>
  <c r="K494" i="18"/>
  <c r="J494" i="18"/>
  <c r="I494" i="18"/>
  <c r="L493" i="18"/>
  <c r="K493" i="18"/>
  <c r="J493" i="18"/>
  <c r="I493" i="18"/>
  <c r="L492" i="18"/>
  <c r="K492" i="18"/>
  <c r="J492" i="18"/>
  <c r="I492" i="18"/>
  <c r="L491" i="18"/>
  <c r="K491" i="18"/>
  <c r="J491" i="18"/>
  <c r="I491" i="18"/>
  <c r="L490" i="18"/>
  <c r="K490" i="18"/>
  <c r="J490" i="18"/>
  <c r="I490" i="18"/>
  <c r="L489" i="18"/>
  <c r="K489" i="18"/>
  <c r="J489" i="18"/>
  <c r="I489" i="18"/>
  <c r="L488" i="18"/>
  <c r="K488" i="18"/>
  <c r="J488" i="18"/>
  <c r="I488" i="18"/>
  <c r="L487" i="18"/>
  <c r="K487" i="18"/>
  <c r="J487" i="18"/>
  <c r="I487" i="18"/>
  <c r="L486" i="18"/>
  <c r="K486" i="18"/>
  <c r="J486" i="18"/>
  <c r="I486" i="18"/>
  <c r="L485" i="18"/>
  <c r="K485" i="18"/>
  <c r="J485" i="18"/>
  <c r="I485" i="18"/>
  <c r="L484" i="18"/>
  <c r="K484" i="18"/>
  <c r="J484" i="18"/>
  <c r="I484" i="18"/>
  <c r="L483" i="18"/>
  <c r="K483" i="18"/>
  <c r="J483" i="18"/>
  <c r="I483" i="18"/>
  <c r="L482" i="18"/>
  <c r="K482" i="18"/>
  <c r="J482" i="18"/>
  <c r="I482" i="18"/>
  <c r="L481" i="18"/>
  <c r="K481" i="18"/>
  <c r="J481" i="18"/>
  <c r="I481" i="18"/>
  <c r="L480" i="18"/>
  <c r="K480" i="18"/>
  <c r="J480" i="18"/>
  <c r="I480" i="18"/>
  <c r="L479" i="18"/>
  <c r="K479" i="18"/>
  <c r="J479" i="18"/>
  <c r="I479" i="18"/>
  <c r="L478" i="18"/>
  <c r="K478" i="18"/>
  <c r="J478" i="18"/>
  <c r="I478" i="18"/>
  <c r="L477" i="18"/>
  <c r="K477" i="18"/>
  <c r="J477" i="18"/>
  <c r="I477" i="18"/>
  <c r="L476" i="18"/>
  <c r="K476" i="18"/>
  <c r="J476" i="18"/>
  <c r="I476" i="18"/>
  <c r="L475" i="18"/>
  <c r="K475" i="18"/>
  <c r="J475" i="18"/>
  <c r="I475" i="18"/>
  <c r="L474" i="18"/>
  <c r="K474" i="18"/>
  <c r="J474" i="18"/>
  <c r="I474" i="18"/>
  <c r="L473" i="18"/>
  <c r="K473" i="18"/>
  <c r="J473" i="18"/>
  <c r="I473" i="18"/>
  <c r="L472" i="18"/>
  <c r="K472" i="18"/>
  <c r="J472" i="18"/>
  <c r="I472" i="18"/>
  <c r="L471" i="18"/>
  <c r="K471" i="18"/>
  <c r="J471" i="18"/>
  <c r="I471" i="18"/>
  <c r="L470" i="18"/>
  <c r="K470" i="18"/>
  <c r="J470" i="18"/>
  <c r="I470" i="18"/>
  <c r="L469" i="18"/>
  <c r="K469" i="18"/>
  <c r="J469" i="18"/>
  <c r="I469" i="18"/>
  <c r="L468" i="18"/>
  <c r="K468" i="18"/>
  <c r="J468" i="18"/>
  <c r="I468" i="18"/>
  <c r="L467" i="18"/>
  <c r="K467" i="18"/>
  <c r="J467" i="18"/>
  <c r="I467" i="18"/>
  <c r="L466" i="18"/>
  <c r="K466" i="18"/>
  <c r="J466" i="18"/>
  <c r="I466" i="18"/>
  <c r="L465" i="18"/>
  <c r="K465" i="18"/>
  <c r="J465" i="18"/>
  <c r="I465" i="18"/>
  <c r="L464" i="18"/>
  <c r="K464" i="18"/>
  <c r="J464" i="18"/>
  <c r="I464" i="18"/>
  <c r="L463" i="18"/>
  <c r="K463" i="18"/>
  <c r="J463" i="18"/>
  <c r="I463" i="18"/>
  <c r="L462" i="18"/>
  <c r="K462" i="18"/>
  <c r="J462" i="18"/>
  <c r="I462" i="18"/>
  <c r="L461" i="18"/>
  <c r="K461" i="18"/>
  <c r="J461" i="18"/>
  <c r="I461" i="18"/>
  <c r="L460" i="18"/>
  <c r="K460" i="18"/>
  <c r="J460" i="18"/>
  <c r="I460" i="18"/>
  <c r="L459" i="18"/>
  <c r="K459" i="18"/>
  <c r="J459" i="18"/>
  <c r="I459" i="18"/>
  <c r="L458" i="18"/>
  <c r="K458" i="18"/>
  <c r="J458" i="18"/>
  <c r="I458" i="18"/>
  <c r="L457" i="18"/>
  <c r="K457" i="18"/>
  <c r="J457" i="18"/>
  <c r="I457" i="18"/>
  <c r="L456" i="18"/>
  <c r="K456" i="18"/>
  <c r="J456" i="18"/>
  <c r="I456" i="18"/>
  <c r="L455" i="18"/>
  <c r="K455" i="18"/>
  <c r="J455" i="18"/>
  <c r="I455" i="18"/>
  <c r="L454" i="18"/>
  <c r="K454" i="18"/>
  <c r="J454" i="18"/>
  <c r="I454" i="18"/>
  <c r="L453" i="18"/>
  <c r="K453" i="18"/>
  <c r="J453" i="18"/>
  <c r="I453" i="18"/>
  <c r="L452" i="18"/>
  <c r="K452" i="18"/>
  <c r="J452" i="18"/>
  <c r="I452" i="18"/>
  <c r="L451" i="18"/>
  <c r="K451" i="18"/>
  <c r="J451" i="18"/>
  <c r="I451" i="18"/>
  <c r="L450" i="18"/>
  <c r="K450" i="18"/>
  <c r="J450" i="18"/>
  <c r="I450" i="18"/>
  <c r="L449" i="18"/>
  <c r="K449" i="18"/>
  <c r="J449" i="18"/>
  <c r="I449" i="18"/>
  <c r="L448" i="18"/>
  <c r="K448" i="18"/>
  <c r="J448" i="18"/>
  <c r="I448" i="18"/>
  <c r="L447" i="18"/>
  <c r="K447" i="18"/>
  <c r="J447" i="18"/>
  <c r="I447" i="18"/>
  <c r="L446" i="18"/>
  <c r="K446" i="18"/>
  <c r="J446" i="18"/>
  <c r="I446" i="18"/>
  <c r="L445" i="18"/>
  <c r="K445" i="18"/>
  <c r="J445" i="18"/>
  <c r="I445" i="18"/>
  <c r="L444" i="18"/>
  <c r="K444" i="18"/>
  <c r="J444" i="18"/>
  <c r="I444" i="18"/>
  <c r="L443" i="18"/>
  <c r="K443" i="18"/>
  <c r="J443" i="18"/>
  <c r="I443" i="18"/>
  <c r="L442" i="18"/>
  <c r="K442" i="18"/>
  <c r="J442" i="18"/>
  <c r="I442" i="18"/>
  <c r="L441" i="18"/>
  <c r="K441" i="18"/>
  <c r="J441" i="18"/>
  <c r="I441" i="18"/>
  <c r="L440" i="18"/>
  <c r="K440" i="18"/>
  <c r="J440" i="18"/>
  <c r="I440" i="18"/>
  <c r="L439" i="18"/>
  <c r="K439" i="18"/>
  <c r="J439" i="18"/>
  <c r="I439" i="18"/>
  <c r="L438" i="18"/>
  <c r="K438" i="18"/>
  <c r="J438" i="18"/>
  <c r="I438" i="18"/>
  <c r="L437" i="18"/>
  <c r="K437" i="18"/>
  <c r="J437" i="18"/>
  <c r="I437" i="18"/>
  <c r="L436" i="18"/>
  <c r="K436" i="18"/>
  <c r="J436" i="18"/>
  <c r="I436" i="18"/>
  <c r="L435" i="18"/>
  <c r="K435" i="18"/>
  <c r="J435" i="18"/>
  <c r="I435" i="18"/>
  <c r="L434" i="18"/>
  <c r="K434" i="18"/>
  <c r="J434" i="18"/>
  <c r="I434" i="18"/>
  <c r="L433" i="18"/>
  <c r="K433" i="18"/>
  <c r="J433" i="18"/>
  <c r="I433" i="18"/>
  <c r="L432" i="18"/>
  <c r="K432" i="18"/>
  <c r="J432" i="18"/>
  <c r="I432" i="18"/>
  <c r="L431" i="18"/>
  <c r="K431" i="18"/>
  <c r="J431" i="18"/>
  <c r="I431" i="18"/>
  <c r="L430" i="18"/>
  <c r="K430" i="18"/>
  <c r="J430" i="18"/>
  <c r="I430" i="18"/>
  <c r="L429" i="18"/>
  <c r="K429" i="18"/>
  <c r="J429" i="18"/>
  <c r="I429" i="18"/>
  <c r="L428" i="18"/>
  <c r="K428" i="18"/>
  <c r="J428" i="18"/>
  <c r="I428" i="18"/>
  <c r="L427" i="18"/>
  <c r="K427" i="18"/>
  <c r="J427" i="18"/>
  <c r="I427" i="18"/>
  <c r="L426" i="18"/>
  <c r="K426" i="18"/>
  <c r="J426" i="18"/>
  <c r="I426" i="18"/>
  <c r="L425" i="18"/>
  <c r="K425" i="18"/>
  <c r="J425" i="18"/>
  <c r="I425" i="18"/>
  <c r="L424" i="18"/>
  <c r="K424" i="18"/>
  <c r="J424" i="18"/>
  <c r="I424" i="18"/>
  <c r="L423" i="18"/>
  <c r="K423" i="18"/>
  <c r="J423" i="18"/>
  <c r="I423" i="18"/>
  <c r="L422" i="18"/>
  <c r="K422" i="18"/>
  <c r="J422" i="18"/>
  <c r="I422" i="18"/>
  <c r="L421" i="18"/>
  <c r="K421" i="18"/>
  <c r="J421" i="18"/>
  <c r="I421" i="18"/>
  <c r="L420" i="18"/>
  <c r="K420" i="18"/>
  <c r="J420" i="18"/>
  <c r="I420" i="18"/>
  <c r="L419" i="18"/>
  <c r="K419" i="18"/>
  <c r="J419" i="18"/>
  <c r="I419" i="18"/>
  <c r="L418" i="18"/>
  <c r="K418" i="18"/>
  <c r="J418" i="18"/>
  <c r="I418" i="18"/>
  <c r="L417" i="18"/>
  <c r="K417" i="18"/>
  <c r="J417" i="18"/>
  <c r="I417" i="18"/>
  <c r="L416" i="18"/>
  <c r="K416" i="18"/>
  <c r="J416" i="18"/>
  <c r="I416" i="18"/>
  <c r="L415" i="18"/>
  <c r="K415" i="18"/>
  <c r="J415" i="18"/>
  <c r="I415" i="18"/>
  <c r="L414" i="18"/>
  <c r="K414" i="18"/>
  <c r="J414" i="18"/>
  <c r="I414" i="18"/>
  <c r="L413" i="18"/>
  <c r="K413" i="18"/>
  <c r="J413" i="18"/>
  <c r="I413" i="18"/>
  <c r="L412" i="18"/>
  <c r="K412" i="18"/>
  <c r="J412" i="18"/>
  <c r="I412" i="18"/>
  <c r="L411" i="18"/>
  <c r="K411" i="18"/>
  <c r="J411" i="18"/>
  <c r="I411" i="18"/>
  <c r="L410" i="18"/>
  <c r="K410" i="18"/>
  <c r="J410" i="18"/>
  <c r="I410" i="18"/>
  <c r="L409" i="18"/>
  <c r="K409" i="18"/>
  <c r="J409" i="18"/>
  <c r="I409" i="18"/>
  <c r="L408" i="18"/>
  <c r="K408" i="18"/>
  <c r="J408" i="18"/>
  <c r="I408" i="18"/>
  <c r="L407" i="18"/>
  <c r="K407" i="18"/>
  <c r="J407" i="18"/>
  <c r="I407" i="18"/>
  <c r="L406" i="18"/>
  <c r="K406" i="18"/>
  <c r="J406" i="18"/>
  <c r="I406" i="18"/>
  <c r="L405" i="18"/>
  <c r="K405" i="18"/>
  <c r="J405" i="18"/>
  <c r="I405" i="18"/>
  <c r="L404" i="18"/>
  <c r="K404" i="18"/>
  <c r="J404" i="18"/>
  <c r="I404" i="18"/>
  <c r="L403" i="18"/>
  <c r="K403" i="18"/>
  <c r="J403" i="18"/>
  <c r="I403" i="18"/>
  <c r="L402" i="18"/>
  <c r="K402" i="18"/>
  <c r="J402" i="18"/>
  <c r="I402" i="18"/>
  <c r="L401" i="18"/>
  <c r="K401" i="18"/>
  <c r="J401" i="18"/>
  <c r="I401" i="18"/>
  <c r="L400" i="18"/>
  <c r="K400" i="18"/>
  <c r="J400" i="18"/>
  <c r="I400" i="18"/>
  <c r="L399" i="18"/>
  <c r="K399" i="18"/>
  <c r="J399" i="18"/>
  <c r="I399" i="18"/>
  <c r="L398" i="18"/>
  <c r="K398" i="18"/>
  <c r="J398" i="18"/>
  <c r="I398" i="18"/>
  <c r="L397" i="18"/>
  <c r="K397" i="18"/>
  <c r="J397" i="18"/>
  <c r="I397" i="18"/>
  <c r="L396" i="18"/>
  <c r="K396" i="18"/>
  <c r="J396" i="18"/>
  <c r="I396" i="18"/>
  <c r="L395" i="18"/>
  <c r="K395" i="18"/>
  <c r="J395" i="18"/>
  <c r="I395" i="18"/>
  <c r="L394" i="18"/>
  <c r="K394" i="18"/>
  <c r="J394" i="18"/>
  <c r="I394" i="18"/>
  <c r="L393" i="18"/>
  <c r="K393" i="18"/>
  <c r="J393" i="18"/>
  <c r="I393" i="18"/>
  <c r="L392" i="18"/>
  <c r="K392" i="18"/>
  <c r="J392" i="18"/>
  <c r="I392" i="18"/>
  <c r="L391" i="18"/>
  <c r="K391" i="18"/>
  <c r="J391" i="18"/>
  <c r="I391" i="18"/>
  <c r="L390" i="18"/>
  <c r="K390" i="18"/>
  <c r="J390" i="18"/>
  <c r="I390" i="18"/>
  <c r="L389" i="18"/>
  <c r="K389" i="18"/>
  <c r="J389" i="18"/>
  <c r="I389" i="18"/>
  <c r="L388" i="18"/>
  <c r="K388" i="18"/>
  <c r="J388" i="18"/>
  <c r="I388" i="18"/>
  <c r="L387" i="18"/>
  <c r="K387" i="18"/>
  <c r="J387" i="18"/>
  <c r="I387" i="18"/>
  <c r="L386" i="18"/>
  <c r="K386" i="18"/>
  <c r="J386" i="18"/>
  <c r="I386" i="18"/>
  <c r="L385" i="18"/>
  <c r="K385" i="18"/>
  <c r="J385" i="18"/>
  <c r="I385" i="18"/>
  <c r="L384" i="18"/>
  <c r="K384" i="18"/>
  <c r="J384" i="18"/>
  <c r="I384" i="18"/>
  <c r="L383" i="18"/>
  <c r="K383" i="18"/>
  <c r="J383" i="18"/>
  <c r="I383" i="18"/>
  <c r="L382" i="18"/>
  <c r="K382" i="18"/>
  <c r="J382" i="18"/>
  <c r="I382" i="18"/>
  <c r="L381" i="18"/>
  <c r="K381" i="18"/>
  <c r="J381" i="18"/>
  <c r="I381" i="18"/>
  <c r="L380" i="18"/>
  <c r="K380" i="18"/>
  <c r="J380" i="18"/>
  <c r="I380" i="18"/>
  <c r="L379" i="18"/>
  <c r="K379" i="18"/>
  <c r="J379" i="18"/>
  <c r="I379" i="18"/>
  <c r="L378" i="18"/>
  <c r="K378" i="18"/>
  <c r="J378" i="18"/>
  <c r="I378" i="18"/>
  <c r="L377" i="18"/>
  <c r="K377" i="18"/>
  <c r="J377" i="18"/>
  <c r="I377" i="18"/>
  <c r="L376" i="18"/>
  <c r="K376" i="18"/>
  <c r="J376" i="18"/>
  <c r="I376" i="18"/>
  <c r="L375" i="18"/>
  <c r="K375" i="18"/>
  <c r="J375" i="18"/>
  <c r="I375" i="18"/>
  <c r="L374" i="18"/>
  <c r="K374" i="18"/>
  <c r="J374" i="18"/>
  <c r="I374" i="18"/>
  <c r="L373" i="18"/>
  <c r="K373" i="18"/>
  <c r="J373" i="18"/>
  <c r="I373" i="18"/>
  <c r="L372" i="18"/>
  <c r="K372" i="18"/>
  <c r="J372" i="18"/>
  <c r="I372" i="18"/>
  <c r="L371" i="18"/>
  <c r="K371" i="18"/>
  <c r="J371" i="18"/>
  <c r="I371" i="18"/>
  <c r="L370" i="18"/>
  <c r="K370" i="18"/>
  <c r="J370" i="18"/>
  <c r="I370" i="18"/>
  <c r="L369" i="18"/>
  <c r="K369" i="18"/>
  <c r="J369" i="18"/>
  <c r="I369" i="18"/>
  <c r="L368" i="18"/>
  <c r="K368" i="18"/>
  <c r="J368" i="18"/>
  <c r="I368" i="18"/>
  <c r="L367" i="18"/>
  <c r="K367" i="18"/>
  <c r="J367" i="18"/>
  <c r="I367" i="18"/>
  <c r="L366" i="18"/>
  <c r="K366" i="18"/>
  <c r="J366" i="18"/>
  <c r="I366" i="18"/>
  <c r="L365" i="18"/>
  <c r="K365" i="18"/>
  <c r="J365" i="18"/>
  <c r="I365" i="18"/>
  <c r="L364" i="18"/>
  <c r="K364" i="18"/>
  <c r="J364" i="18"/>
  <c r="I364" i="18"/>
  <c r="L363" i="18"/>
  <c r="K363" i="18"/>
  <c r="J363" i="18"/>
  <c r="I363" i="18"/>
  <c r="L362" i="18"/>
  <c r="K362" i="18"/>
  <c r="J362" i="18"/>
  <c r="I362" i="18"/>
  <c r="L361" i="18"/>
  <c r="K361" i="18"/>
  <c r="J361" i="18"/>
  <c r="I361" i="18"/>
  <c r="L360" i="18"/>
  <c r="K360" i="18"/>
  <c r="J360" i="18"/>
  <c r="I360" i="18"/>
  <c r="L359" i="18"/>
  <c r="K359" i="18"/>
  <c r="J359" i="18"/>
  <c r="I359" i="18"/>
  <c r="L358" i="18"/>
  <c r="K358" i="18"/>
  <c r="J358" i="18"/>
  <c r="I358" i="18"/>
  <c r="L357" i="18"/>
  <c r="K357" i="18"/>
  <c r="J357" i="18"/>
  <c r="I357" i="18"/>
  <c r="L356" i="18"/>
  <c r="K356" i="18"/>
  <c r="J356" i="18"/>
  <c r="I356" i="18"/>
  <c r="L355" i="18"/>
  <c r="K355" i="18"/>
  <c r="J355" i="18"/>
  <c r="I355" i="18"/>
  <c r="L354" i="18"/>
  <c r="K354" i="18"/>
  <c r="J354" i="18"/>
  <c r="I354" i="18"/>
  <c r="L353" i="18"/>
  <c r="K353" i="18"/>
  <c r="J353" i="18"/>
  <c r="I353" i="18"/>
  <c r="L352" i="18"/>
  <c r="K352" i="18"/>
  <c r="J352" i="18"/>
  <c r="I352" i="18"/>
  <c r="L351" i="18"/>
  <c r="K351" i="18"/>
  <c r="J351" i="18"/>
  <c r="I351" i="18"/>
  <c r="L350" i="18"/>
  <c r="K350" i="18"/>
  <c r="J350" i="18"/>
  <c r="I350" i="18"/>
  <c r="L349" i="18"/>
  <c r="K349" i="18"/>
  <c r="J349" i="18"/>
  <c r="I349" i="18"/>
  <c r="L348" i="18"/>
  <c r="K348" i="18"/>
  <c r="J348" i="18"/>
  <c r="I348" i="18"/>
  <c r="L347" i="18"/>
  <c r="K347" i="18"/>
  <c r="J347" i="18"/>
  <c r="I347" i="18"/>
  <c r="L346" i="18"/>
  <c r="K346" i="18"/>
  <c r="J346" i="18"/>
  <c r="I346" i="18"/>
  <c r="L345" i="18"/>
  <c r="K345" i="18"/>
  <c r="J345" i="18"/>
  <c r="I345" i="18"/>
  <c r="L344" i="18"/>
  <c r="K344" i="18"/>
  <c r="J344" i="18"/>
  <c r="I344" i="18"/>
  <c r="L343" i="18"/>
  <c r="K343" i="18"/>
  <c r="J343" i="18"/>
  <c r="I343" i="18"/>
  <c r="L342" i="18"/>
  <c r="K342" i="18"/>
  <c r="J342" i="18"/>
  <c r="I342" i="18"/>
  <c r="L341" i="18"/>
  <c r="K341" i="18"/>
  <c r="J341" i="18"/>
  <c r="I341" i="18"/>
  <c r="L340" i="18"/>
  <c r="K340" i="18"/>
  <c r="J340" i="18"/>
  <c r="I340" i="18"/>
  <c r="L339" i="18"/>
  <c r="K339" i="18"/>
  <c r="J339" i="18"/>
  <c r="I339" i="18"/>
  <c r="L338" i="18"/>
  <c r="K338" i="18"/>
  <c r="J338" i="18"/>
  <c r="I338" i="18"/>
  <c r="L337" i="18"/>
  <c r="K337" i="18"/>
  <c r="J337" i="18"/>
  <c r="I337" i="18"/>
  <c r="L336" i="18"/>
  <c r="K336" i="18"/>
  <c r="J336" i="18"/>
  <c r="I336" i="18"/>
  <c r="L335" i="18"/>
  <c r="K335" i="18"/>
  <c r="J335" i="18"/>
  <c r="I335" i="18"/>
  <c r="L334" i="18"/>
  <c r="K334" i="18"/>
  <c r="J334" i="18"/>
  <c r="I334" i="18"/>
  <c r="L333" i="18"/>
  <c r="K333" i="18"/>
  <c r="J333" i="18"/>
  <c r="I333" i="18"/>
  <c r="L332" i="18"/>
  <c r="K332" i="18"/>
  <c r="J332" i="18"/>
  <c r="I332" i="18"/>
  <c r="L331" i="18"/>
  <c r="K331" i="18"/>
  <c r="J331" i="18"/>
  <c r="I331" i="18"/>
  <c r="L330" i="18"/>
  <c r="K330" i="18"/>
  <c r="J330" i="18"/>
  <c r="I330" i="18"/>
  <c r="L329" i="18"/>
  <c r="K329" i="18"/>
  <c r="J329" i="18"/>
  <c r="I329" i="18"/>
  <c r="L328" i="18"/>
  <c r="K328" i="18"/>
  <c r="J328" i="18"/>
  <c r="I328" i="18"/>
  <c r="L327" i="18"/>
  <c r="K327" i="18"/>
  <c r="J327" i="18"/>
  <c r="I327" i="18"/>
  <c r="L326" i="18"/>
  <c r="K326" i="18"/>
  <c r="J326" i="18"/>
  <c r="I326" i="18"/>
  <c r="L325" i="18"/>
  <c r="K325" i="18"/>
  <c r="J325" i="18"/>
  <c r="I325" i="18"/>
  <c r="L324" i="18"/>
  <c r="K324" i="18"/>
  <c r="J324" i="18"/>
  <c r="I324" i="18"/>
  <c r="L323" i="18"/>
  <c r="K323" i="18"/>
  <c r="J323" i="18"/>
  <c r="I323" i="18"/>
  <c r="L322" i="18"/>
  <c r="K322" i="18"/>
  <c r="J322" i="18"/>
  <c r="I322" i="18"/>
  <c r="L321" i="18"/>
  <c r="K321" i="18"/>
  <c r="J321" i="18"/>
  <c r="I321" i="18"/>
  <c r="L320" i="18"/>
  <c r="K320" i="18"/>
  <c r="J320" i="18"/>
  <c r="I320" i="18"/>
  <c r="L319" i="18"/>
  <c r="K319" i="18"/>
  <c r="J319" i="18"/>
  <c r="I319" i="18"/>
  <c r="L318" i="18"/>
  <c r="K318" i="18"/>
  <c r="J318" i="18"/>
  <c r="I318" i="18"/>
  <c r="L317" i="18"/>
  <c r="K317" i="18"/>
  <c r="J317" i="18"/>
  <c r="I317" i="18"/>
  <c r="L316" i="18"/>
  <c r="K316" i="18"/>
  <c r="J316" i="18"/>
  <c r="I316" i="18"/>
  <c r="L315" i="18"/>
  <c r="K315" i="18"/>
  <c r="J315" i="18"/>
  <c r="I315" i="18"/>
  <c r="L314" i="18"/>
  <c r="K314" i="18"/>
  <c r="J314" i="18"/>
  <c r="I314" i="18"/>
  <c r="L313" i="18"/>
  <c r="K313" i="18"/>
  <c r="J313" i="18"/>
  <c r="I313" i="18"/>
  <c r="L312" i="18"/>
  <c r="K312" i="18"/>
  <c r="J312" i="18"/>
  <c r="I312" i="18"/>
  <c r="L311" i="18"/>
  <c r="K311" i="18"/>
  <c r="J311" i="18"/>
  <c r="I311" i="18"/>
  <c r="L310" i="18"/>
  <c r="K310" i="18"/>
  <c r="J310" i="18"/>
  <c r="I310" i="18"/>
  <c r="L309" i="18"/>
  <c r="K309" i="18"/>
  <c r="J309" i="18"/>
  <c r="I309" i="18"/>
  <c r="L308" i="18"/>
  <c r="K308" i="18"/>
  <c r="J308" i="18"/>
  <c r="I308" i="18"/>
  <c r="L307" i="18"/>
  <c r="K307" i="18"/>
  <c r="J307" i="18"/>
  <c r="I307" i="18"/>
  <c r="L306" i="18"/>
  <c r="K306" i="18"/>
  <c r="J306" i="18"/>
  <c r="I306" i="18"/>
  <c r="L305" i="18"/>
  <c r="K305" i="18"/>
  <c r="J305" i="18"/>
  <c r="I305" i="18"/>
  <c r="L304" i="18"/>
  <c r="K304" i="18"/>
  <c r="J304" i="18"/>
  <c r="I304" i="18"/>
  <c r="L303" i="18"/>
  <c r="K303" i="18"/>
  <c r="J303" i="18"/>
  <c r="I303" i="18"/>
  <c r="L302" i="18"/>
  <c r="K302" i="18"/>
  <c r="J302" i="18"/>
  <c r="I302" i="18"/>
  <c r="L301" i="18"/>
  <c r="K301" i="18"/>
  <c r="J301" i="18"/>
  <c r="I301" i="18"/>
  <c r="L300" i="18"/>
  <c r="K300" i="18"/>
  <c r="J300" i="18"/>
  <c r="I300" i="18"/>
  <c r="L299" i="18"/>
  <c r="K299" i="18"/>
  <c r="J299" i="18"/>
  <c r="I299" i="18"/>
  <c r="L298" i="18"/>
  <c r="K298" i="18"/>
  <c r="J298" i="18"/>
  <c r="I298" i="18"/>
  <c r="L297" i="18"/>
  <c r="K297" i="18"/>
  <c r="J297" i="18"/>
  <c r="I297" i="18"/>
  <c r="L296" i="18"/>
  <c r="K296" i="18"/>
  <c r="J296" i="18"/>
  <c r="I296" i="18"/>
  <c r="L295" i="18"/>
  <c r="K295" i="18"/>
  <c r="J295" i="18"/>
  <c r="I295" i="18"/>
  <c r="L294" i="18"/>
  <c r="K294" i="18"/>
  <c r="J294" i="18"/>
  <c r="I294" i="18"/>
  <c r="L293" i="18"/>
  <c r="K293" i="18"/>
  <c r="J293" i="18"/>
  <c r="I293" i="18"/>
  <c r="L292" i="18"/>
  <c r="K292" i="18"/>
  <c r="J292" i="18"/>
  <c r="I292" i="18"/>
  <c r="L291" i="18"/>
  <c r="K291" i="18"/>
  <c r="J291" i="18"/>
  <c r="I291" i="18"/>
  <c r="L290" i="18"/>
  <c r="K290" i="18"/>
  <c r="J290" i="18"/>
  <c r="I290" i="18"/>
  <c r="L289" i="18"/>
  <c r="K289" i="18"/>
  <c r="J289" i="18"/>
  <c r="I289" i="18"/>
  <c r="L288" i="18"/>
  <c r="K288" i="18"/>
  <c r="J288" i="18"/>
  <c r="I288" i="18"/>
  <c r="L287" i="18"/>
  <c r="K287" i="18"/>
  <c r="J287" i="18"/>
  <c r="I287" i="18"/>
  <c r="L286" i="18"/>
  <c r="K286" i="18"/>
  <c r="J286" i="18"/>
  <c r="I286" i="18"/>
  <c r="L285" i="18"/>
  <c r="K285" i="18"/>
  <c r="J285" i="18"/>
  <c r="I285" i="18"/>
  <c r="L284" i="18"/>
  <c r="K284" i="18"/>
  <c r="J284" i="18"/>
  <c r="I284" i="18"/>
  <c r="L283" i="18"/>
  <c r="K283" i="18"/>
  <c r="J283" i="18"/>
  <c r="I283" i="18"/>
  <c r="L282" i="18"/>
  <c r="K282" i="18"/>
  <c r="J282" i="18"/>
  <c r="I282" i="18"/>
  <c r="L281" i="18"/>
  <c r="K281" i="18"/>
  <c r="J281" i="18"/>
  <c r="I281" i="18"/>
  <c r="L280" i="18"/>
  <c r="K280" i="18"/>
  <c r="J280" i="18"/>
  <c r="I280" i="18"/>
  <c r="L279" i="18"/>
  <c r="K279" i="18"/>
  <c r="J279" i="18"/>
  <c r="I279" i="18"/>
  <c r="L278" i="18"/>
  <c r="K278" i="18"/>
  <c r="J278" i="18"/>
  <c r="I278" i="18"/>
  <c r="L277" i="18"/>
  <c r="K277" i="18"/>
  <c r="J277" i="18"/>
  <c r="I277" i="18"/>
  <c r="L276" i="18"/>
  <c r="K276" i="18"/>
  <c r="J276" i="18"/>
  <c r="I276" i="18"/>
  <c r="L275" i="18"/>
  <c r="K275" i="18"/>
  <c r="J275" i="18"/>
  <c r="I275" i="18"/>
  <c r="L274" i="18"/>
  <c r="K274" i="18"/>
  <c r="J274" i="18"/>
  <c r="I274" i="18"/>
  <c r="L273" i="18"/>
  <c r="K273" i="18"/>
  <c r="J273" i="18"/>
  <c r="I273" i="18"/>
  <c r="L272" i="18"/>
  <c r="K272" i="18"/>
  <c r="J272" i="18"/>
  <c r="I272" i="18"/>
  <c r="L271" i="18"/>
  <c r="K271" i="18"/>
  <c r="J271" i="18"/>
  <c r="I271" i="18"/>
  <c r="L270" i="18"/>
  <c r="K270" i="18"/>
  <c r="J270" i="18"/>
  <c r="I270" i="18"/>
  <c r="L269" i="18"/>
  <c r="K269" i="18"/>
  <c r="J269" i="18"/>
  <c r="I269" i="18"/>
  <c r="L268" i="18"/>
  <c r="K268" i="18"/>
  <c r="J268" i="18"/>
  <c r="I268" i="18"/>
  <c r="L267" i="18"/>
  <c r="K267" i="18"/>
  <c r="J267" i="18"/>
  <c r="I267" i="18"/>
  <c r="L266" i="18"/>
  <c r="K266" i="18"/>
  <c r="J266" i="18"/>
  <c r="I266" i="18"/>
  <c r="L265" i="18"/>
  <c r="K265" i="18"/>
  <c r="J265" i="18"/>
  <c r="I265" i="18"/>
  <c r="L264" i="18"/>
  <c r="K264" i="18"/>
  <c r="J264" i="18"/>
  <c r="I264" i="18"/>
  <c r="L263" i="18"/>
  <c r="K263" i="18"/>
  <c r="J263" i="18"/>
  <c r="I263" i="18"/>
  <c r="L262" i="18"/>
  <c r="K262" i="18"/>
  <c r="J262" i="18"/>
  <c r="I262" i="18"/>
  <c r="L261" i="18"/>
  <c r="K261" i="18"/>
  <c r="J261" i="18"/>
  <c r="I261" i="18"/>
  <c r="L260" i="18"/>
  <c r="K260" i="18"/>
  <c r="J260" i="18"/>
  <c r="I260" i="18"/>
  <c r="L259" i="18"/>
  <c r="K259" i="18"/>
  <c r="J259" i="18"/>
  <c r="I259" i="18"/>
  <c r="L258" i="18"/>
  <c r="K258" i="18"/>
  <c r="J258" i="18"/>
  <c r="I258" i="18"/>
  <c r="L257" i="18"/>
  <c r="K257" i="18"/>
  <c r="J257" i="18"/>
  <c r="I257" i="18"/>
  <c r="L256" i="18"/>
  <c r="K256" i="18"/>
  <c r="J256" i="18"/>
  <c r="I256" i="18"/>
  <c r="L255" i="18"/>
  <c r="K255" i="18"/>
  <c r="J255" i="18"/>
  <c r="I255" i="18"/>
  <c r="L254" i="18"/>
  <c r="K254" i="18"/>
  <c r="J254" i="18"/>
  <c r="I254" i="18"/>
  <c r="L253" i="18"/>
  <c r="K253" i="18"/>
  <c r="J253" i="18"/>
  <c r="I253" i="18"/>
  <c r="L252" i="18"/>
  <c r="K252" i="18"/>
  <c r="J252" i="18"/>
  <c r="I252" i="18"/>
  <c r="L251" i="18"/>
  <c r="K251" i="18"/>
  <c r="J251" i="18"/>
  <c r="I251" i="18"/>
  <c r="L250" i="18"/>
  <c r="K250" i="18"/>
  <c r="J250" i="18"/>
  <c r="I250" i="18"/>
  <c r="L249" i="18"/>
  <c r="K249" i="18"/>
  <c r="J249" i="18"/>
  <c r="I249" i="18"/>
  <c r="L248" i="18"/>
  <c r="K248" i="18"/>
  <c r="J248" i="18"/>
  <c r="I248" i="18"/>
  <c r="L247" i="18"/>
  <c r="K247" i="18"/>
  <c r="J247" i="18"/>
  <c r="I247" i="18"/>
  <c r="L246" i="18"/>
  <c r="K246" i="18"/>
  <c r="J246" i="18"/>
  <c r="I246" i="18"/>
  <c r="L245" i="18"/>
  <c r="K245" i="18"/>
  <c r="J245" i="18"/>
  <c r="I245" i="18"/>
  <c r="L244" i="18"/>
  <c r="K244" i="18"/>
  <c r="J244" i="18"/>
  <c r="I244" i="18"/>
  <c r="L243" i="18"/>
  <c r="K243" i="18"/>
  <c r="J243" i="18"/>
  <c r="I243" i="18"/>
  <c r="L242" i="18"/>
  <c r="K242" i="18"/>
  <c r="J242" i="18"/>
  <c r="I242" i="18"/>
  <c r="L241" i="18"/>
  <c r="K241" i="18"/>
  <c r="J241" i="18"/>
  <c r="I241" i="18"/>
  <c r="L240" i="18"/>
  <c r="K240" i="18"/>
  <c r="J240" i="18"/>
  <c r="I240" i="18"/>
  <c r="L239" i="18"/>
  <c r="K239" i="18"/>
  <c r="J239" i="18"/>
  <c r="I239" i="18"/>
  <c r="L238" i="18"/>
  <c r="K238" i="18"/>
  <c r="J238" i="18"/>
  <c r="I238" i="18"/>
  <c r="L237" i="18"/>
  <c r="K237" i="18"/>
  <c r="J237" i="18"/>
  <c r="I237" i="18"/>
  <c r="L236" i="18"/>
  <c r="K236" i="18"/>
  <c r="J236" i="18"/>
  <c r="I236" i="18"/>
  <c r="L235" i="18"/>
  <c r="K235" i="18"/>
  <c r="J235" i="18"/>
  <c r="I235" i="18"/>
  <c r="L234" i="18"/>
  <c r="K234" i="18"/>
  <c r="J234" i="18"/>
  <c r="I234" i="18"/>
  <c r="L233" i="18"/>
  <c r="K233" i="18"/>
  <c r="J233" i="18"/>
  <c r="I233" i="18"/>
  <c r="L232" i="18"/>
  <c r="K232" i="18"/>
  <c r="J232" i="18"/>
  <c r="I232" i="18"/>
  <c r="L231" i="18"/>
  <c r="K231" i="18"/>
  <c r="J231" i="18"/>
  <c r="I231" i="18"/>
  <c r="L230" i="18"/>
  <c r="K230" i="18"/>
  <c r="J230" i="18"/>
  <c r="I230" i="18"/>
  <c r="L229" i="18"/>
  <c r="K229" i="18"/>
  <c r="J229" i="18"/>
  <c r="I229" i="18"/>
  <c r="L228" i="18"/>
  <c r="K228" i="18"/>
  <c r="J228" i="18"/>
  <c r="I228" i="18"/>
  <c r="L227" i="18"/>
  <c r="K227" i="18"/>
  <c r="J227" i="18"/>
  <c r="I227" i="18"/>
  <c r="L226" i="18"/>
  <c r="K226" i="18"/>
  <c r="J226" i="18"/>
  <c r="I226" i="18"/>
  <c r="L225" i="18"/>
  <c r="K225" i="18"/>
  <c r="J225" i="18"/>
  <c r="I225" i="18"/>
  <c r="L224" i="18"/>
  <c r="K224" i="18"/>
  <c r="J224" i="18"/>
  <c r="I224" i="18"/>
  <c r="L223" i="18"/>
  <c r="K223" i="18"/>
  <c r="J223" i="18"/>
  <c r="I223" i="18"/>
  <c r="L222" i="18"/>
  <c r="K222" i="18"/>
  <c r="J222" i="18"/>
  <c r="I222" i="18"/>
  <c r="L221" i="18"/>
  <c r="K221" i="18"/>
  <c r="J221" i="18"/>
  <c r="I221" i="18"/>
  <c r="L220" i="18"/>
  <c r="K220" i="18"/>
  <c r="J220" i="18"/>
  <c r="I220" i="18"/>
  <c r="L219" i="18"/>
  <c r="K219" i="18"/>
  <c r="J219" i="18"/>
  <c r="I219" i="18"/>
  <c r="L218" i="18"/>
  <c r="K218" i="18"/>
  <c r="J218" i="18"/>
  <c r="I218" i="18"/>
  <c r="L217" i="18"/>
  <c r="K217" i="18"/>
  <c r="J217" i="18"/>
  <c r="I217" i="18"/>
  <c r="L216" i="18"/>
  <c r="K216" i="18"/>
  <c r="J216" i="18"/>
  <c r="I216" i="18"/>
  <c r="L215" i="18"/>
  <c r="K215" i="18"/>
  <c r="J215" i="18"/>
  <c r="I215" i="18"/>
  <c r="L214" i="18"/>
  <c r="K214" i="18"/>
  <c r="J214" i="18"/>
  <c r="I214" i="18"/>
  <c r="L213" i="18"/>
  <c r="K213" i="18"/>
  <c r="J213" i="18"/>
  <c r="I213" i="18"/>
  <c r="L212" i="18"/>
  <c r="K212" i="18"/>
  <c r="J212" i="18"/>
  <c r="I212" i="18"/>
  <c r="L211" i="18"/>
  <c r="K211" i="18"/>
  <c r="J211" i="18"/>
  <c r="I211" i="18"/>
  <c r="L210" i="18"/>
  <c r="K210" i="18"/>
  <c r="J210" i="18"/>
  <c r="I210" i="18"/>
  <c r="L209" i="18"/>
  <c r="K209" i="18"/>
  <c r="J209" i="18"/>
  <c r="I209" i="18"/>
  <c r="L208" i="18"/>
  <c r="K208" i="18"/>
  <c r="J208" i="18"/>
  <c r="I208" i="18"/>
  <c r="L207" i="18"/>
  <c r="K207" i="18"/>
  <c r="J207" i="18"/>
  <c r="I207" i="18"/>
  <c r="L206" i="18"/>
  <c r="K206" i="18"/>
  <c r="J206" i="18"/>
  <c r="I206" i="18"/>
  <c r="L205" i="18"/>
  <c r="K205" i="18"/>
  <c r="J205" i="18"/>
  <c r="I205" i="18"/>
  <c r="L204" i="18"/>
  <c r="K204" i="18"/>
  <c r="J204" i="18"/>
  <c r="I204" i="18"/>
  <c r="L203" i="18"/>
  <c r="K203" i="18"/>
  <c r="J203" i="18"/>
  <c r="I203" i="18"/>
  <c r="L202" i="18"/>
  <c r="K202" i="18"/>
  <c r="J202" i="18"/>
  <c r="I202" i="18"/>
  <c r="L201" i="18"/>
  <c r="K201" i="18"/>
  <c r="J201" i="18"/>
  <c r="I201" i="18"/>
  <c r="L200" i="18"/>
  <c r="K200" i="18"/>
  <c r="J200" i="18"/>
  <c r="I200" i="18"/>
  <c r="L199" i="18"/>
  <c r="K199" i="18"/>
  <c r="J199" i="18"/>
  <c r="I199" i="18"/>
  <c r="L198" i="18"/>
  <c r="K198" i="18"/>
  <c r="J198" i="18"/>
  <c r="I198" i="18"/>
  <c r="L197" i="18"/>
  <c r="K197" i="18"/>
  <c r="J197" i="18"/>
  <c r="I197" i="18"/>
  <c r="L196" i="18"/>
  <c r="K196" i="18"/>
  <c r="J196" i="18"/>
  <c r="I196" i="18"/>
  <c r="L195" i="18"/>
  <c r="K195" i="18"/>
  <c r="J195" i="18"/>
  <c r="I195" i="18"/>
  <c r="L194" i="18"/>
  <c r="K194" i="18"/>
  <c r="J194" i="18"/>
  <c r="I194" i="18"/>
  <c r="L193" i="18"/>
  <c r="K193" i="18"/>
  <c r="J193" i="18"/>
  <c r="I193" i="18"/>
  <c r="L192" i="18"/>
  <c r="K192" i="18"/>
  <c r="J192" i="18"/>
  <c r="I192" i="18"/>
  <c r="L191" i="18"/>
  <c r="K191" i="18"/>
  <c r="J191" i="18"/>
  <c r="I191" i="18"/>
  <c r="L190" i="18"/>
  <c r="K190" i="18"/>
  <c r="J190" i="18"/>
  <c r="I190" i="18"/>
  <c r="L189" i="18"/>
  <c r="K189" i="18"/>
  <c r="J189" i="18"/>
  <c r="I189" i="18"/>
  <c r="L188" i="18"/>
  <c r="K188" i="18"/>
  <c r="J188" i="18"/>
  <c r="I188" i="18"/>
  <c r="L187" i="18"/>
  <c r="K187" i="18"/>
  <c r="J187" i="18"/>
  <c r="I187" i="18"/>
  <c r="L186" i="18"/>
  <c r="K186" i="18"/>
  <c r="J186" i="18"/>
  <c r="I186" i="18"/>
  <c r="L185" i="18"/>
  <c r="K185" i="18"/>
  <c r="J185" i="18"/>
  <c r="I185" i="18"/>
  <c r="L184" i="18"/>
  <c r="K184" i="18"/>
  <c r="J184" i="18"/>
  <c r="I184" i="18"/>
  <c r="L183" i="18"/>
  <c r="K183" i="18"/>
  <c r="J183" i="18"/>
  <c r="I183" i="18"/>
  <c r="L182" i="18"/>
  <c r="K182" i="18"/>
  <c r="J182" i="18"/>
  <c r="I182" i="18"/>
  <c r="L181" i="18"/>
  <c r="K181" i="18"/>
  <c r="J181" i="18"/>
  <c r="I181" i="18"/>
  <c r="L180" i="18"/>
  <c r="K180" i="18"/>
  <c r="J180" i="18"/>
  <c r="I180" i="18"/>
  <c r="L179" i="18"/>
  <c r="K179" i="18"/>
  <c r="J179" i="18"/>
  <c r="I179" i="18"/>
  <c r="L178" i="18"/>
  <c r="K178" i="18"/>
  <c r="J178" i="18"/>
  <c r="I178" i="18"/>
  <c r="L177" i="18"/>
  <c r="K177" i="18"/>
  <c r="J177" i="18"/>
  <c r="I177" i="18"/>
  <c r="L176" i="18"/>
  <c r="K176" i="18"/>
  <c r="J176" i="18"/>
  <c r="I176" i="18"/>
  <c r="L175" i="18"/>
  <c r="K175" i="18"/>
  <c r="J175" i="18"/>
  <c r="I175" i="18"/>
  <c r="L174" i="18"/>
  <c r="K174" i="18"/>
  <c r="J174" i="18"/>
  <c r="I174" i="18"/>
  <c r="L173" i="18"/>
  <c r="K173" i="18"/>
  <c r="J173" i="18"/>
  <c r="I173" i="18"/>
  <c r="L172" i="18"/>
  <c r="K172" i="18"/>
  <c r="J172" i="18"/>
  <c r="I172" i="18"/>
  <c r="L171" i="18"/>
  <c r="K171" i="18"/>
  <c r="J171" i="18"/>
  <c r="I171" i="18"/>
  <c r="L170" i="18"/>
  <c r="K170" i="18"/>
  <c r="J170" i="18"/>
  <c r="I170" i="18"/>
  <c r="L169" i="18"/>
  <c r="K169" i="18"/>
  <c r="J169" i="18"/>
  <c r="I169" i="18"/>
  <c r="L168" i="18"/>
  <c r="K168" i="18"/>
  <c r="J168" i="18"/>
  <c r="I168" i="18"/>
  <c r="L167" i="18"/>
  <c r="K167" i="18"/>
  <c r="J167" i="18"/>
  <c r="I167" i="18"/>
  <c r="L166" i="18"/>
  <c r="K166" i="18"/>
  <c r="J166" i="18"/>
  <c r="I166" i="18"/>
  <c r="L165" i="18"/>
  <c r="K165" i="18"/>
  <c r="J165" i="18"/>
  <c r="I165" i="18"/>
  <c r="L164" i="18"/>
  <c r="K164" i="18"/>
  <c r="J164" i="18"/>
  <c r="I164" i="18"/>
  <c r="L163" i="18"/>
  <c r="K163" i="18"/>
  <c r="J163" i="18"/>
  <c r="I163" i="18"/>
  <c r="L162" i="18"/>
  <c r="K162" i="18"/>
  <c r="J162" i="18"/>
  <c r="I162" i="18"/>
  <c r="L161" i="18"/>
  <c r="K161" i="18"/>
  <c r="J161" i="18"/>
  <c r="I161" i="18"/>
  <c r="L160" i="18"/>
  <c r="K160" i="18"/>
  <c r="J160" i="18"/>
  <c r="I160" i="18"/>
  <c r="L159" i="18"/>
  <c r="K159" i="18"/>
  <c r="J159" i="18"/>
  <c r="I159" i="18"/>
  <c r="L158" i="18"/>
  <c r="K158" i="18"/>
  <c r="J158" i="18"/>
  <c r="I158" i="18"/>
  <c r="L157" i="18"/>
  <c r="K157" i="18"/>
  <c r="J157" i="18"/>
  <c r="I157" i="18"/>
  <c r="L156" i="18"/>
  <c r="K156" i="18"/>
  <c r="J156" i="18"/>
  <c r="I156" i="18"/>
  <c r="L155" i="18"/>
  <c r="K155" i="18"/>
  <c r="J155" i="18"/>
  <c r="I155" i="18"/>
  <c r="L154" i="18"/>
  <c r="K154" i="18"/>
  <c r="J154" i="18"/>
  <c r="I154" i="18"/>
  <c r="L153" i="18"/>
  <c r="K153" i="18"/>
  <c r="J153" i="18"/>
  <c r="I153" i="18"/>
  <c r="L152" i="18"/>
  <c r="K152" i="18"/>
  <c r="J152" i="18"/>
  <c r="I152" i="18"/>
  <c r="L151" i="18"/>
  <c r="K151" i="18"/>
  <c r="J151" i="18"/>
  <c r="I151" i="18"/>
  <c r="L150" i="18"/>
  <c r="K150" i="18"/>
  <c r="J150" i="18"/>
  <c r="I150" i="18"/>
  <c r="L149" i="18"/>
  <c r="K149" i="18"/>
  <c r="J149" i="18"/>
  <c r="I149" i="18"/>
  <c r="L148" i="18"/>
  <c r="K148" i="18"/>
  <c r="J148" i="18"/>
  <c r="I148" i="18"/>
  <c r="L147" i="18"/>
  <c r="K147" i="18"/>
  <c r="J147" i="18"/>
  <c r="I147" i="18"/>
  <c r="L146" i="18"/>
  <c r="K146" i="18"/>
  <c r="J146" i="18"/>
  <c r="I146" i="18"/>
  <c r="L145" i="18"/>
  <c r="K145" i="18"/>
  <c r="J145" i="18"/>
  <c r="I145" i="18"/>
  <c r="L144" i="18"/>
  <c r="K144" i="18"/>
  <c r="J144" i="18"/>
  <c r="I144" i="18"/>
  <c r="L143" i="18"/>
  <c r="K143" i="18"/>
  <c r="J143" i="18"/>
  <c r="I143" i="18"/>
  <c r="L142" i="18"/>
  <c r="K142" i="18"/>
  <c r="J142" i="18"/>
  <c r="I142" i="18"/>
  <c r="L141" i="18"/>
  <c r="K141" i="18"/>
  <c r="J141" i="18"/>
  <c r="I141" i="18"/>
  <c r="L140" i="18"/>
  <c r="K140" i="18"/>
  <c r="J140" i="18"/>
  <c r="I140" i="18"/>
  <c r="L139" i="18"/>
  <c r="K139" i="18"/>
  <c r="J139" i="18"/>
  <c r="I139" i="18"/>
  <c r="L138" i="18"/>
  <c r="K138" i="18"/>
  <c r="J138" i="18"/>
  <c r="I138" i="18"/>
  <c r="L137" i="18"/>
  <c r="K137" i="18"/>
  <c r="J137" i="18"/>
  <c r="I137" i="18"/>
  <c r="L136" i="18"/>
  <c r="K136" i="18"/>
  <c r="J136" i="18"/>
  <c r="I136" i="18"/>
  <c r="L135" i="18"/>
  <c r="K135" i="18"/>
  <c r="J135" i="18"/>
  <c r="I135" i="18"/>
  <c r="L134" i="18"/>
  <c r="K134" i="18"/>
  <c r="J134" i="18"/>
  <c r="I134" i="18"/>
  <c r="L133" i="18"/>
  <c r="K133" i="18"/>
  <c r="J133" i="18"/>
  <c r="I133" i="18"/>
  <c r="L132" i="18"/>
  <c r="K132" i="18"/>
  <c r="J132" i="18"/>
  <c r="I132" i="18"/>
  <c r="L131" i="18"/>
  <c r="K131" i="18"/>
  <c r="J131" i="18"/>
  <c r="I131" i="18"/>
  <c r="L130" i="18"/>
  <c r="K130" i="18"/>
  <c r="J130" i="18"/>
  <c r="I130" i="18"/>
  <c r="L129" i="18"/>
  <c r="K129" i="18"/>
  <c r="J129" i="18"/>
  <c r="I129" i="18"/>
  <c r="L128" i="18"/>
  <c r="K128" i="18"/>
  <c r="J128" i="18"/>
  <c r="I128" i="18"/>
  <c r="L127" i="18"/>
  <c r="K127" i="18"/>
  <c r="J127" i="18"/>
  <c r="I127" i="18"/>
  <c r="L126" i="18"/>
  <c r="K126" i="18"/>
  <c r="J126" i="18"/>
  <c r="I126" i="18"/>
  <c r="L125" i="18"/>
  <c r="K125" i="18"/>
  <c r="J125" i="18"/>
  <c r="I125" i="18"/>
  <c r="L124" i="18"/>
  <c r="K124" i="18"/>
  <c r="J124" i="18"/>
  <c r="I124" i="18"/>
  <c r="L123" i="18"/>
  <c r="K123" i="18"/>
  <c r="J123" i="18"/>
  <c r="I123" i="18"/>
  <c r="L122" i="18"/>
  <c r="K122" i="18"/>
  <c r="J122" i="18"/>
  <c r="I122" i="18"/>
  <c r="L121" i="18"/>
  <c r="K121" i="18"/>
  <c r="J121" i="18"/>
  <c r="I121" i="18"/>
  <c r="L120" i="18"/>
  <c r="K120" i="18"/>
  <c r="J120" i="18"/>
  <c r="I120" i="18"/>
  <c r="L119" i="18"/>
  <c r="K119" i="18"/>
  <c r="J119" i="18"/>
  <c r="I119" i="18"/>
  <c r="L118" i="18"/>
  <c r="K118" i="18"/>
  <c r="J118" i="18"/>
  <c r="I118" i="18"/>
  <c r="L117" i="18"/>
  <c r="K117" i="18"/>
  <c r="J117" i="18"/>
  <c r="I117" i="18"/>
  <c r="L116" i="18"/>
  <c r="K116" i="18"/>
  <c r="J116" i="18"/>
  <c r="I116" i="18"/>
  <c r="L115" i="18"/>
  <c r="K115" i="18"/>
  <c r="J115" i="18"/>
  <c r="I115" i="18"/>
  <c r="L114" i="18"/>
  <c r="K114" i="18"/>
  <c r="J114" i="18"/>
  <c r="I114" i="18"/>
  <c r="L113" i="18"/>
  <c r="K113" i="18"/>
  <c r="J113" i="18"/>
  <c r="I113" i="18"/>
  <c r="L112" i="18"/>
  <c r="K112" i="18"/>
  <c r="J112" i="18"/>
  <c r="I112" i="18"/>
  <c r="L111" i="18"/>
  <c r="K111" i="18"/>
  <c r="J111" i="18"/>
  <c r="I111" i="18"/>
  <c r="L110" i="18"/>
  <c r="K110" i="18"/>
  <c r="J110" i="18"/>
  <c r="I110" i="18"/>
  <c r="L109" i="18"/>
  <c r="K109" i="18"/>
  <c r="J109" i="18"/>
  <c r="I109" i="18"/>
  <c r="L108" i="18"/>
  <c r="K108" i="18"/>
  <c r="J108" i="18"/>
  <c r="I108" i="18"/>
  <c r="L107" i="18"/>
  <c r="K107" i="18"/>
  <c r="J107" i="18"/>
  <c r="I107" i="18"/>
  <c r="L106" i="18"/>
  <c r="K106" i="18"/>
  <c r="J106" i="18"/>
  <c r="I106" i="18"/>
  <c r="L105" i="18"/>
  <c r="K105" i="18"/>
  <c r="J105" i="18"/>
  <c r="I105" i="18"/>
  <c r="L104" i="18"/>
  <c r="K104" i="18"/>
  <c r="J104" i="18"/>
  <c r="I104" i="18"/>
  <c r="L103" i="18"/>
  <c r="K103" i="18"/>
  <c r="J103" i="18"/>
  <c r="I103" i="18"/>
  <c r="L102" i="18"/>
  <c r="K102" i="18"/>
  <c r="J102" i="18"/>
  <c r="I102" i="18"/>
  <c r="L101" i="18"/>
  <c r="K101" i="18"/>
  <c r="J101" i="18"/>
  <c r="I101" i="18"/>
  <c r="L100" i="18"/>
  <c r="K100" i="18"/>
  <c r="J100" i="18"/>
  <c r="I100" i="18"/>
  <c r="L99" i="18"/>
  <c r="K99" i="18"/>
  <c r="J99" i="18"/>
  <c r="I99" i="18"/>
  <c r="L98" i="18"/>
  <c r="K98" i="18"/>
  <c r="J98" i="18"/>
  <c r="I98" i="18"/>
  <c r="L97" i="18"/>
  <c r="K97" i="18"/>
  <c r="J97" i="18"/>
  <c r="I97" i="18"/>
  <c r="L96" i="18"/>
  <c r="K96" i="18"/>
  <c r="J96" i="18"/>
  <c r="I96" i="18"/>
  <c r="L95" i="18"/>
  <c r="K95" i="18"/>
  <c r="J95" i="18"/>
  <c r="I95" i="18"/>
  <c r="L94" i="18"/>
  <c r="K94" i="18"/>
  <c r="J94" i="18"/>
  <c r="I94" i="18"/>
  <c r="L93" i="18"/>
  <c r="K93" i="18"/>
  <c r="J93" i="18"/>
  <c r="I93" i="18"/>
  <c r="L92" i="18"/>
  <c r="K92" i="18"/>
  <c r="J92" i="18"/>
  <c r="I92" i="18"/>
  <c r="L91" i="18"/>
  <c r="K91" i="18"/>
  <c r="J91" i="18"/>
  <c r="I91" i="18"/>
  <c r="L90" i="18"/>
  <c r="K90" i="18"/>
  <c r="J90" i="18"/>
  <c r="I90" i="18"/>
  <c r="L89" i="18"/>
  <c r="K89" i="18"/>
  <c r="J89" i="18"/>
  <c r="I89" i="18"/>
  <c r="L88" i="18"/>
  <c r="K88" i="18"/>
  <c r="J88" i="18"/>
  <c r="I88" i="18"/>
  <c r="L87" i="18"/>
  <c r="K87" i="18"/>
  <c r="J87" i="18"/>
  <c r="I87" i="18"/>
  <c r="L86" i="18"/>
  <c r="K86" i="18"/>
  <c r="J86" i="18"/>
  <c r="I86" i="18"/>
  <c r="L85" i="18"/>
  <c r="K85" i="18"/>
  <c r="J85" i="18"/>
  <c r="I85" i="18"/>
  <c r="L84" i="18"/>
  <c r="K84" i="18"/>
  <c r="J84" i="18"/>
  <c r="I84" i="18"/>
  <c r="L83" i="18"/>
  <c r="K83" i="18"/>
  <c r="J83" i="18"/>
  <c r="I83" i="18"/>
  <c r="L82" i="18"/>
  <c r="K82" i="18"/>
  <c r="J82" i="18"/>
  <c r="I82" i="18"/>
  <c r="L81" i="18"/>
  <c r="K81" i="18"/>
  <c r="J81" i="18"/>
  <c r="I81" i="18"/>
  <c r="L80" i="18"/>
  <c r="K80" i="18"/>
  <c r="J80" i="18"/>
  <c r="I80" i="18"/>
  <c r="L79" i="18"/>
  <c r="K79" i="18"/>
  <c r="J79" i="18"/>
  <c r="I79" i="18"/>
  <c r="L78" i="18"/>
  <c r="K78" i="18"/>
  <c r="J78" i="18"/>
  <c r="I78" i="18"/>
  <c r="L77" i="18"/>
  <c r="K77" i="18"/>
  <c r="J77" i="18"/>
  <c r="I77" i="18"/>
  <c r="L76" i="18"/>
  <c r="K76" i="18"/>
  <c r="J76" i="18"/>
  <c r="I76" i="18"/>
  <c r="L75" i="18"/>
  <c r="K75" i="18"/>
  <c r="J75" i="18"/>
  <c r="I75" i="18"/>
  <c r="L74" i="18"/>
  <c r="K74" i="18"/>
  <c r="J74" i="18"/>
  <c r="I74" i="18"/>
  <c r="L73" i="18"/>
  <c r="K73" i="18"/>
  <c r="J73" i="18"/>
  <c r="I73" i="18"/>
  <c r="L72" i="18"/>
  <c r="K72" i="18"/>
  <c r="J72" i="18"/>
  <c r="I72" i="18"/>
  <c r="L71" i="18"/>
  <c r="K71" i="18"/>
  <c r="J71" i="18"/>
  <c r="I71" i="18"/>
  <c r="L70" i="18"/>
  <c r="K70" i="18"/>
  <c r="J70" i="18"/>
  <c r="I70" i="18"/>
  <c r="L69" i="18"/>
  <c r="K69" i="18"/>
  <c r="J69" i="18"/>
  <c r="I69" i="18"/>
  <c r="L68" i="18"/>
  <c r="K68" i="18"/>
  <c r="J68" i="18"/>
  <c r="I68" i="18"/>
  <c r="L67" i="18"/>
  <c r="K67" i="18"/>
  <c r="J67" i="18"/>
  <c r="I67" i="18"/>
  <c r="L66" i="18"/>
  <c r="K66" i="18"/>
  <c r="J66" i="18"/>
  <c r="I66" i="18"/>
  <c r="L65" i="18"/>
  <c r="K65" i="18"/>
  <c r="J65" i="18"/>
  <c r="I65" i="18"/>
  <c r="L64" i="18"/>
  <c r="K64" i="18"/>
  <c r="J64" i="18"/>
  <c r="I64" i="18"/>
  <c r="L63" i="18"/>
  <c r="K63" i="18"/>
  <c r="J63" i="18"/>
  <c r="I63" i="18"/>
  <c r="L62" i="18"/>
  <c r="K62" i="18"/>
  <c r="J62" i="18"/>
  <c r="I62" i="18"/>
  <c r="L61" i="18"/>
  <c r="K61" i="18"/>
  <c r="J61" i="18"/>
  <c r="I61" i="18"/>
  <c r="L60" i="18"/>
  <c r="K60" i="18"/>
  <c r="J60" i="18"/>
  <c r="I60" i="18"/>
  <c r="L59" i="18"/>
  <c r="K59" i="18"/>
  <c r="J59" i="18"/>
  <c r="I59" i="18"/>
  <c r="L58" i="18"/>
  <c r="K58" i="18"/>
  <c r="J58" i="18"/>
  <c r="I58" i="18"/>
  <c r="L57" i="18"/>
  <c r="K57" i="18"/>
  <c r="J57" i="18"/>
  <c r="I57" i="18"/>
  <c r="L56" i="18"/>
  <c r="K56" i="18"/>
  <c r="J56" i="18"/>
  <c r="I56" i="18"/>
  <c r="L55" i="18"/>
  <c r="K55" i="18"/>
  <c r="J55" i="18"/>
  <c r="I55" i="18"/>
  <c r="L54" i="18"/>
  <c r="K54" i="18"/>
  <c r="J54" i="18"/>
  <c r="I54" i="18"/>
  <c r="L53" i="18"/>
  <c r="K53" i="18"/>
  <c r="J53" i="18"/>
  <c r="I53" i="18"/>
  <c r="L52" i="18"/>
  <c r="K52" i="18"/>
  <c r="J52" i="18"/>
  <c r="I52" i="18"/>
  <c r="L51" i="18"/>
  <c r="K51" i="18"/>
  <c r="J51" i="18"/>
  <c r="I51" i="18"/>
  <c r="L50" i="18"/>
  <c r="K50" i="18"/>
  <c r="J50" i="18"/>
  <c r="I50" i="18"/>
  <c r="L49" i="18"/>
  <c r="K49" i="18"/>
  <c r="J49" i="18"/>
  <c r="I49" i="18"/>
  <c r="L48" i="18"/>
  <c r="K48" i="18"/>
  <c r="J48" i="18"/>
  <c r="I48" i="18"/>
  <c r="L47" i="18"/>
  <c r="K47" i="18"/>
  <c r="J47" i="18"/>
  <c r="I47" i="18"/>
  <c r="L46" i="18"/>
  <c r="K46" i="18"/>
  <c r="J46" i="18"/>
  <c r="I46" i="18"/>
  <c r="L45" i="18"/>
  <c r="K45" i="18"/>
  <c r="J45" i="18"/>
  <c r="I45" i="18"/>
  <c r="L44" i="18"/>
  <c r="K44" i="18"/>
  <c r="J44" i="18"/>
  <c r="I44" i="18"/>
  <c r="L43" i="18"/>
  <c r="K43" i="18"/>
  <c r="J43" i="18"/>
  <c r="I43" i="18"/>
  <c r="L42" i="18"/>
  <c r="K42" i="18"/>
  <c r="J42" i="18"/>
  <c r="I42" i="18"/>
  <c r="L41" i="18"/>
  <c r="K41" i="18"/>
  <c r="J41" i="18"/>
  <c r="I41" i="18"/>
  <c r="L40" i="18"/>
  <c r="K40" i="18"/>
  <c r="J40" i="18"/>
  <c r="I40" i="18"/>
  <c r="L39" i="18"/>
  <c r="K39" i="18"/>
  <c r="J39" i="18"/>
  <c r="I39" i="18"/>
  <c r="L38" i="18"/>
  <c r="K38" i="18"/>
  <c r="J38" i="18"/>
  <c r="I38" i="18"/>
  <c r="L37" i="18"/>
  <c r="K37" i="18"/>
  <c r="J37" i="18"/>
  <c r="I37" i="18"/>
  <c r="L36" i="18"/>
  <c r="K36" i="18"/>
  <c r="J36" i="18"/>
  <c r="I36" i="18"/>
  <c r="L35" i="18"/>
  <c r="K35" i="18"/>
  <c r="J35" i="18"/>
  <c r="I35" i="18"/>
  <c r="L34" i="18"/>
  <c r="K34" i="18"/>
  <c r="J34" i="18"/>
  <c r="I34" i="18"/>
  <c r="L33" i="18"/>
  <c r="K33" i="18"/>
  <c r="J33" i="18"/>
  <c r="I33" i="18"/>
  <c r="L32" i="18"/>
  <c r="K32" i="18"/>
  <c r="J32" i="18"/>
  <c r="I32" i="18"/>
  <c r="L31" i="18"/>
  <c r="K31" i="18"/>
  <c r="J31" i="18"/>
  <c r="I31" i="18"/>
  <c r="L30" i="18"/>
  <c r="K30" i="18"/>
  <c r="J30" i="18"/>
  <c r="I30" i="18"/>
  <c r="L29" i="18"/>
  <c r="K29" i="18"/>
  <c r="J29" i="18"/>
  <c r="I29" i="18"/>
  <c r="L28" i="18"/>
  <c r="K28" i="18"/>
  <c r="J28" i="18"/>
  <c r="I28" i="18"/>
  <c r="L27" i="18"/>
  <c r="K27" i="18"/>
  <c r="J27" i="18"/>
  <c r="I27" i="18"/>
  <c r="L26" i="18"/>
  <c r="K26" i="18"/>
  <c r="J26" i="18"/>
  <c r="I26" i="18"/>
  <c r="L25" i="18"/>
  <c r="K25" i="18"/>
  <c r="J25" i="18"/>
  <c r="I25" i="18"/>
  <c r="L24" i="18"/>
  <c r="K24" i="18"/>
  <c r="J24" i="18"/>
  <c r="I24" i="18"/>
  <c r="L23" i="18"/>
  <c r="K23" i="18"/>
  <c r="J23" i="18"/>
  <c r="I23" i="18"/>
  <c r="L22" i="18"/>
  <c r="K22" i="18"/>
  <c r="J22" i="18"/>
  <c r="I22" i="18"/>
  <c r="L21" i="18"/>
  <c r="K21" i="18"/>
  <c r="J21" i="18"/>
  <c r="I21" i="18"/>
  <c r="L20" i="18"/>
  <c r="K20" i="18"/>
  <c r="J20" i="18"/>
  <c r="I20" i="18"/>
  <c r="L19" i="18"/>
  <c r="K19" i="18"/>
  <c r="J19" i="18"/>
  <c r="I19" i="18"/>
  <c r="L18" i="18"/>
  <c r="K18" i="18"/>
  <c r="J18" i="18"/>
  <c r="I18" i="18"/>
  <c r="L17" i="18"/>
  <c r="K17" i="18"/>
  <c r="J17" i="18"/>
  <c r="I17" i="18"/>
  <c r="L16" i="18"/>
  <c r="K16" i="18"/>
  <c r="J16" i="18"/>
  <c r="I16" i="18"/>
  <c r="L15" i="18"/>
  <c r="K15" i="18"/>
  <c r="J15" i="18"/>
  <c r="I15" i="18"/>
  <c r="L14" i="18"/>
  <c r="K14" i="18"/>
  <c r="J14" i="18"/>
  <c r="I14" i="18"/>
  <c r="L13" i="18"/>
  <c r="K13" i="18"/>
  <c r="J13" i="18"/>
  <c r="I13" i="18"/>
  <c r="L12" i="18"/>
  <c r="K12" i="18"/>
  <c r="J12" i="18"/>
  <c r="I12" i="18"/>
  <c r="L11" i="18"/>
  <c r="K11" i="18"/>
  <c r="J11" i="18"/>
  <c r="I11" i="18"/>
  <c r="L10" i="18"/>
  <c r="K10" i="18"/>
  <c r="J10" i="18"/>
  <c r="I10" i="18"/>
  <c r="L9" i="18"/>
  <c r="K9" i="18"/>
  <c r="J9" i="18"/>
  <c r="I9" i="18"/>
  <c r="L8" i="18"/>
  <c r="K8" i="18"/>
  <c r="J8" i="18"/>
  <c r="I8" i="18"/>
  <c r="L7" i="18"/>
  <c r="K7" i="18"/>
  <c r="J7" i="18"/>
  <c r="I7" i="18"/>
  <c r="L6" i="18"/>
  <c r="K6" i="18"/>
  <c r="J6" i="18"/>
  <c r="I6" i="18"/>
  <c r="L5" i="18"/>
  <c r="K5" i="18"/>
  <c r="J5" i="18"/>
  <c r="I5" i="18"/>
  <c r="L4" i="18"/>
  <c r="K4" i="18"/>
  <c r="J4" i="18"/>
  <c r="I4" i="18"/>
  <c r="L3" i="18"/>
  <c r="K3" i="18"/>
  <c r="J3" i="18"/>
  <c r="I3" i="18"/>
  <c r="AK12" i="37" l="1"/>
  <c r="AO12" i="37" s="1"/>
  <c r="AS12" i="37" s="1"/>
  <c r="AW12" i="37" s="1"/>
  <c r="BA12" i="37" s="1"/>
  <c r="BE12" i="37" s="1"/>
  <c r="BI12" i="37" s="1"/>
  <c r="BM12" i="37" s="1"/>
  <c r="BQ12" i="37" s="1"/>
  <c r="BU12" i="37" s="1"/>
  <c r="BY12" i="37" s="1"/>
  <c r="CC12" i="37" s="1"/>
  <c r="CG12" i="37" s="1"/>
  <c r="CK12" i="37" s="1"/>
  <c r="AI12" i="37"/>
  <c r="AM12" i="37" s="1"/>
  <c r="AQ12" i="37" s="1"/>
  <c r="AU12" i="37" s="1"/>
  <c r="AY12" i="37" s="1"/>
  <c r="BC12" i="37" s="1"/>
  <c r="BG12" i="37" s="1"/>
  <c r="BK12" i="37" s="1"/>
  <c r="BO12" i="37" s="1"/>
  <c r="BS12" i="37" s="1"/>
  <c r="BW12" i="37" s="1"/>
  <c r="CA12" i="37" s="1"/>
  <c r="CE12" i="37" s="1"/>
  <c r="CI12" i="37" s="1"/>
  <c r="AJ12" i="26"/>
  <c r="AN12" i="26" s="1"/>
  <c r="AR12" i="26" s="1"/>
  <c r="AV12" i="26" s="1"/>
  <c r="AZ12" i="26" s="1"/>
  <c r="BD12" i="26" s="1"/>
  <c r="BH12" i="26" s="1"/>
  <c r="BL12" i="26" s="1"/>
  <c r="BP12" i="26" s="1"/>
  <c r="BT12" i="26" s="1"/>
  <c r="BX12" i="26" s="1"/>
  <c r="CB12" i="26" s="1"/>
  <c r="CF12" i="26" s="1"/>
  <c r="CJ12" i="26" s="1"/>
  <c r="K183" i="16"/>
  <c r="K188" i="16" s="1"/>
  <c r="AI12" i="26"/>
  <c r="AM12" i="26" s="1"/>
  <c r="AQ12" i="26" s="1"/>
  <c r="AU12" i="26" s="1"/>
  <c r="AY12" i="26" s="1"/>
  <c r="BC12" i="26" s="1"/>
  <c r="BG12" i="26" s="1"/>
  <c r="BK12" i="26" s="1"/>
  <c r="BO12" i="26" s="1"/>
  <c r="BS12" i="26" s="1"/>
  <c r="BW12" i="26" s="1"/>
  <c r="CA12" i="26" s="1"/>
  <c r="CE12" i="26" s="1"/>
  <c r="CI12" i="26" s="1"/>
  <c r="J183" i="16"/>
  <c r="J188" i="16" s="1"/>
  <c r="AH12" i="26"/>
  <c r="AL12" i="26" s="1"/>
  <c r="AP12" i="26" s="1"/>
  <c r="AT12" i="26" s="1"/>
  <c r="AX12" i="26" s="1"/>
  <c r="BB12" i="26" s="1"/>
  <c r="BF12" i="26" s="1"/>
  <c r="BJ12" i="26" s="1"/>
  <c r="BN12" i="26" s="1"/>
  <c r="BR12" i="26" s="1"/>
  <c r="BV12" i="26" s="1"/>
  <c r="BZ12" i="26" s="1"/>
  <c r="CD12" i="26" s="1"/>
  <c r="CH12" i="26" s="1"/>
  <c r="I183" i="16"/>
  <c r="I188" i="16" s="1"/>
  <c r="AK12" i="26"/>
  <c r="AO12" i="26" s="1"/>
  <c r="AS12" i="26" s="1"/>
  <c r="AW12" i="26" s="1"/>
  <c r="BA12" i="26" s="1"/>
  <c r="BE12" i="26" s="1"/>
  <c r="BI12" i="26" s="1"/>
  <c r="BM12" i="26" s="1"/>
  <c r="BQ12" i="26" s="1"/>
  <c r="BU12" i="26" s="1"/>
  <c r="BY12" i="26" s="1"/>
  <c r="CC12" i="26" s="1"/>
  <c r="CG12" i="26" s="1"/>
  <c r="CK12" i="26" s="1"/>
  <c r="L183" i="16"/>
  <c r="L188" i="16" s="1"/>
  <c r="AJ11" i="26"/>
  <c r="AF9" i="26"/>
  <c r="AI11" i="37"/>
  <c r="AE9" i="37"/>
  <c r="AK11" i="26"/>
  <c r="AG9" i="26"/>
  <c r="E21" i="23"/>
  <c r="D27" i="23"/>
  <c r="AJ11" i="37"/>
  <c r="AF9" i="37"/>
  <c r="AH11" i="26"/>
  <c r="AD9" i="26"/>
  <c r="AQ21" i="23"/>
  <c r="AP27" i="23"/>
  <c r="AK11" i="37"/>
  <c r="AG9" i="37"/>
  <c r="AI11" i="26"/>
  <c r="AE9" i="26"/>
  <c r="AB21" i="23"/>
  <c r="AC21" i="23" s="1"/>
  <c r="AD21" i="23" s="1"/>
  <c r="AE21" i="23" s="1"/>
  <c r="AF21" i="23" s="1"/>
  <c r="AG21" i="23" s="1"/>
  <c r="AH21" i="23" s="1"/>
  <c r="AI21" i="23" s="1"/>
  <c r="BA11" i="36"/>
  <c r="BE11" i="36" s="1"/>
  <c r="BI11" i="36" s="1"/>
  <c r="BM11" i="36" s="1"/>
  <c r="BQ11" i="36" s="1"/>
  <c r="BU11" i="36" s="1"/>
  <c r="BY11" i="36" s="1"/>
  <c r="CC11" i="36" s="1"/>
  <c r="CG11" i="36" s="1"/>
  <c r="CK11" i="36" s="1"/>
  <c r="AZ11" i="36"/>
  <c r="BD11" i="36" s="1"/>
  <c r="BH11" i="36" s="1"/>
  <c r="BL11" i="36" s="1"/>
  <c r="BP11" i="36" s="1"/>
  <c r="BT11" i="36" s="1"/>
  <c r="BX11" i="36" s="1"/>
  <c r="CB11" i="36" s="1"/>
  <c r="CF11" i="36" s="1"/>
  <c r="CJ11" i="36" s="1"/>
  <c r="AY11" i="36"/>
  <c r="BC11" i="36" s="1"/>
  <c r="BG11" i="36" s="1"/>
  <c r="BK11" i="36" s="1"/>
  <c r="BO11" i="36" s="1"/>
  <c r="BS11" i="36" s="1"/>
  <c r="BW11" i="36" s="1"/>
  <c r="CA11" i="36" s="1"/>
  <c r="CE11" i="36" s="1"/>
  <c r="CI11" i="36" s="1"/>
  <c r="AX11" i="36"/>
  <c r="BB11" i="36" s="1"/>
  <c r="BF11" i="36" s="1"/>
  <c r="BJ11" i="36" s="1"/>
  <c r="BN11" i="36" s="1"/>
  <c r="BR11" i="36" s="1"/>
  <c r="BV11" i="36" s="1"/>
  <c r="BZ11" i="36" s="1"/>
  <c r="CD11" i="36" s="1"/>
  <c r="CH11" i="36" s="1"/>
  <c r="AH11" i="37"/>
  <c r="AD9" i="37"/>
  <c r="AX10" i="36"/>
  <c r="AT9" i="36"/>
  <c r="AS21" i="36"/>
  <c r="AS18" i="36"/>
  <c r="AS20" i="36" s="1"/>
  <c r="AS23" i="36"/>
  <c r="AS27" i="36" s="1"/>
  <c r="AS28" i="36"/>
  <c r="BA10" i="36"/>
  <c r="AW9" i="36"/>
  <c r="AL24" i="36"/>
  <c r="AL25" i="36" s="1"/>
  <c r="AL26" i="36" s="1"/>
  <c r="AR21" i="36"/>
  <c r="AR18" i="36"/>
  <c r="AR20" i="36" s="1"/>
  <c r="AR23" i="36"/>
  <c r="AR27" i="36" s="1"/>
  <c r="AR28" i="36"/>
  <c r="AQ21" i="36"/>
  <c r="AQ28" i="36"/>
  <c r="AQ18" i="36"/>
  <c r="AQ20" i="36" s="1"/>
  <c r="AQ22" i="36" s="1"/>
  <c r="AQ24" i="36" s="1"/>
  <c r="AQ25" i="36" s="1"/>
  <c r="AQ26" i="36" s="1"/>
  <c r="AQ23" i="36"/>
  <c r="AQ27" i="36" s="1"/>
  <c r="AP21" i="36"/>
  <c r="AP23" i="36"/>
  <c r="AP27" i="36" s="1"/>
  <c r="AP18" i="36"/>
  <c r="AP20" i="36" s="1"/>
  <c r="AP28" i="36"/>
  <c r="AB20" i="23"/>
  <c r="AA27" i="23"/>
  <c r="AZ10" i="36"/>
  <c r="AV9" i="36"/>
  <c r="AY10" i="36"/>
  <c r="AU9" i="36"/>
  <c r="AS10" i="26"/>
  <c r="AQ10" i="26"/>
  <c r="AP10" i="26"/>
  <c r="G20" i="23"/>
  <c r="AR10" i="26"/>
  <c r="G21" i="40"/>
  <c r="G21" i="39"/>
  <c r="AF41" i="36"/>
  <c r="AF53" i="36" s="1"/>
  <c r="AJ41" i="36"/>
  <c r="AJ53" i="36" s="1"/>
  <c r="AN41" i="36"/>
  <c r="AN53" i="36" s="1"/>
  <c r="AR41" i="36"/>
  <c r="AR53" i="36" s="1"/>
  <c r="AG46" i="36"/>
  <c r="AK46" i="36"/>
  <c r="AO46" i="36"/>
  <c r="AS46" i="36"/>
  <c r="AN52" i="36"/>
  <c r="AQ52" i="36"/>
  <c r="AO52" i="36"/>
  <c r="AG52" i="36"/>
  <c r="AP52" i="36"/>
  <c r="AE46" i="36"/>
  <c r="AI46" i="36"/>
  <c r="AM46" i="36"/>
  <c r="AQ46" i="36"/>
  <c r="AG41" i="36"/>
  <c r="AG53" i="36" s="1"/>
  <c r="AK41" i="36"/>
  <c r="AK53" i="36" s="1"/>
  <c r="AO41" i="36"/>
  <c r="AO53" i="36" s="1"/>
  <c r="AS41" i="36"/>
  <c r="AS53" i="36" s="1"/>
  <c r="AR52" i="36"/>
  <c r="AR43" i="36"/>
  <c r="AJ52" i="36"/>
  <c r="AJ43" i="36"/>
  <c r="AI52" i="36"/>
  <c r="AH52" i="36"/>
  <c r="AF46" i="36"/>
  <c r="AJ46" i="36"/>
  <c r="AN46" i="36"/>
  <c r="AR46" i="36"/>
  <c r="AD46" i="36"/>
  <c r="AH46" i="36"/>
  <c r="AL46" i="36"/>
  <c r="AP46" i="36"/>
  <c r="AM52" i="36"/>
  <c r="AS52" i="36"/>
  <c r="AS43" i="36"/>
  <c r="AK52" i="36"/>
  <c r="AK43" i="36"/>
  <c r="AL52" i="36"/>
  <c r="AD52" i="36"/>
  <c r="AE41" i="36"/>
  <c r="AE53" i="36" s="1"/>
  <c r="AI41" i="36"/>
  <c r="AI53" i="36" s="1"/>
  <c r="AM41" i="36"/>
  <c r="AM53" i="36" s="1"/>
  <c r="AQ41" i="36"/>
  <c r="AQ53" i="36" s="1"/>
  <c r="AD41" i="36"/>
  <c r="AD53" i="36" s="1"/>
  <c r="AH41" i="36"/>
  <c r="AH53" i="36" s="1"/>
  <c r="AL41" i="36"/>
  <c r="AL53" i="36" s="1"/>
  <c r="AP41" i="36"/>
  <c r="AP53" i="36" s="1"/>
  <c r="AF52" i="36"/>
  <c r="AF43" i="36"/>
  <c r="AE52" i="36"/>
  <c r="AE43" i="36"/>
  <c r="E59" i="22"/>
  <c r="C59" i="22"/>
  <c r="H15" i="18"/>
  <c r="H20" i="18"/>
  <c r="H23" i="18"/>
  <c r="H28" i="18"/>
  <c r="H31" i="18"/>
  <c r="H36" i="18"/>
  <c r="H39" i="18"/>
  <c r="H44" i="18"/>
  <c r="H47" i="18"/>
  <c r="H52" i="18"/>
  <c r="H55" i="18"/>
  <c r="H60" i="18"/>
  <c r="H63" i="18"/>
  <c r="H66" i="18"/>
  <c r="H70" i="18"/>
  <c r="H74" i="18"/>
  <c r="H3" i="18"/>
  <c r="H5" i="18"/>
  <c r="H7" i="18"/>
  <c r="H9" i="18"/>
  <c r="H11" i="18"/>
  <c r="H13" i="18"/>
  <c r="H18" i="18"/>
  <c r="H21" i="18"/>
  <c r="H26" i="18"/>
  <c r="H29" i="18"/>
  <c r="H34" i="18"/>
  <c r="H37" i="18"/>
  <c r="H42" i="18"/>
  <c r="H45" i="18"/>
  <c r="H50" i="18"/>
  <c r="H53" i="18"/>
  <c r="H58" i="18"/>
  <c r="H61" i="18"/>
  <c r="H16" i="18"/>
  <c r="H19" i="18"/>
  <c r="H24" i="18"/>
  <c r="H27" i="18"/>
  <c r="H32" i="18"/>
  <c r="H35" i="18"/>
  <c r="H40" i="18"/>
  <c r="H43" i="18"/>
  <c r="H48" i="18"/>
  <c r="H51" i="18"/>
  <c r="H56" i="18"/>
  <c r="H59" i="18"/>
  <c r="H64" i="18"/>
  <c r="H68" i="18"/>
  <c r="H72" i="18"/>
  <c r="H76" i="18"/>
  <c r="H4" i="18"/>
  <c r="H6" i="18"/>
  <c r="H8" i="18"/>
  <c r="H10" i="18"/>
  <c r="H12" i="18"/>
  <c r="H14" i="18"/>
  <c r="H17" i="18"/>
  <c r="H22" i="18"/>
  <c r="H25" i="18"/>
  <c r="H30" i="18"/>
  <c r="H33" i="18"/>
  <c r="H38" i="18"/>
  <c r="H41" i="18"/>
  <c r="H46" i="18"/>
  <c r="H49" i="18"/>
  <c r="H54" i="18"/>
  <c r="H57" i="18"/>
  <c r="H62" i="18"/>
  <c r="H78" i="18"/>
  <c r="H80" i="18"/>
  <c r="H82" i="18"/>
  <c r="H84" i="18"/>
  <c r="H86" i="18"/>
  <c r="H88" i="18"/>
  <c r="H90" i="18"/>
  <c r="H92" i="18"/>
  <c r="H94" i="18"/>
  <c r="H96" i="18"/>
  <c r="H98" i="18"/>
  <c r="H100" i="18"/>
  <c r="H102" i="18"/>
  <c r="H104" i="18"/>
  <c r="H106" i="18"/>
  <c r="H108" i="18"/>
  <c r="H110" i="18"/>
  <c r="H112" i="18"/>
  <c r="H114" i="18"/>
  <c r="H116" i="18"/>
  <c r="H118" i="18"/>
  <c r="H120" i="18"/>
  <c r="H122" i="18"/>
  <c r="H124" i="18"/>
  <c r="H126" i="18"/>
  <c r="H128" i="18"/>
  <c r="H130" i="18"/>
  <c r="H132" i="18"/>
  <c r="H134" i="18"/>
  <c r="H136" i="18"/>
  <c r="H138" i="18"/>
  <c r="H140" i="18"/>
  <c r="H142" i="18"/>
  <c r="H144" i="18"/>
  <c r="H146" i="18"/>
  <c r="H148" i="18"/>
  <c r="H150" i="18"/>
  <c r="H152" i="18"/>
  <c r="H154" i="18"/>
  <c r="H156" i="18"/>
  <c r="H158" i="18"/>
  <c r="H160" i="18"/>
  <c r="H162" i="18"/>
  <c r="H164" i="18"/>
  <c r="H166" i="18"/>
  <c r="H168" i="18"/>
  <c r="H170" i="18"/>
  <c r="H172" i="18"/>
  <c r="H174" i="18"/>
  <c r="H176" i="18"/>
  <c r="H178" i="18"/>
  <c r="H180" i="18"/>
  <c r="H182" i="18"/>
  <c r="H184" i="18"/>
  <c r="H186" i="18"/>
  <c r="H188" i="18"/>
  <c r="H190" i="18"/>
  <c r="H192" i="18"/>
  <c r="H194" i="18"/>
  <c r="H196" i="18"/>
  <c r="H198" i="18"/>
  <c r="H200" i="18"/>
  <c r="H202" i="18"/>
  <c r="H204" i="18"/>
  <c r="H206" i="18"/>
  <c r="H208" i="18"/>
  <c r="H210" i="18"/>
  <c r="H212" i="18"/>
  <c r="H216" i="18"/>
  <c r="H220" i="18"/>
  <c r="H224" i="18"/>
  <c r="H228" i="18"/>
  <c r="H232" i="18"/>
  <c r="H236" i="18"/>
  <c r="H240" i="18"/>
  <c r="H244" i="18"/>
  <c r="H248" i="18"/>
  <c r="H252" i="18"/>
  <c r="H256" i="18"/>
  <c r="H260" i="18"/>
  <c r="H264" i="18"/>
  <c r="H268" i="18"/>
  <c r="H272" i="18"/>
  <c r="H276" i="18"/>
  <c r="H280" i="18"/>
  <c r="H284" i="18"/>
  <c r="H288" i="18"/>
  <c r="H292" i="18"/>
  <c r="H296" i="18"/>
  <c r="H300" i="18"/>
  <c r="H304" i="18"/>
  <c r="H308" i="18"/>
  <c r="H312" i="18"/>
  <c r="H213" i="18"/>
  <c r="H217" i="18"/>
  <c r="H221" i="18"/>
  <c r="H225" i="18"/>
  <c r="H229" i="18"/>
  <c r="H233" i="18"/>
  <c r="H237" i="18"/>
  <c r="H241" i="18"/>
  <c r="H245" i="18"/>
  <c r="H249" i="18"/>
  <c r="H253" i="18"/>
  <c r="H257" i="18"/>
  <c r="H261" i="18"/>
  <c r="H265" i="18"/>
  <c r="H269" i="18"/>
  <c r="H273" i="18"/>
  <c r="H277" i="18"/>
  <c r="H281" i="18"/>
  <c r="H285" i="18"/>
  <c r="H289" i="18"/>
  <c r="H293" i="18"/>
  <c r="H297" i="18"/>
  <c r="H301" i="18"/>
  <c r="H305" i="18"/>
  <c r="H309" i="18"/>
  <c r="H313" i="18"/>
  <c r="H65" i="18"/>
  <c r="H67" i="18"/>
  <c r="H69" i="18"/>
  <c r="H71" i="18"/>
  <c r="H73" i="18"/>
  <c r="H75" i="18"/>
  <c r="H77" i="18"/>
  <c r="H79" i="18"/>
  <c r="H81" i="18"/>
  <c r="H83" i="18"/>
  <c r="H85" i="18"/>
  <c r="H87" i="18"/>
  <c r="H89" i="18"/>
  <c r="H91" i="18"/>
  <c r="H93" i="18"/>
  <c r="H95" i="18"/>
  <c r="H97" i="18"/>
  <c r="H99" i="18"/>
  <c r="H101" i="18"/>
  <c r="H103" i="18"/>
  <c r="H105" i="18"/>
  <c r="H107" i="18"/>
  <c r="H109" i="18"/>
  <c r="H111" i="18"/>
  <c r="H113" i="18"/>
  <c r="H115" i="18"/>
  <c r="H117" i="18"/>
  <c r="H119" i="18"/>
  <c r="H121" i="18"/>
  <c r="H123" i="18"/>
  <c r="H125" i="18"/>
  <c r="H127" i="18"/>
  <c r="H129" i="18"/>
  <c r="H131" i="18"/>
  <c r="H133" i="18"/>
  <c r="H135" i="18"/>
  <c r="H137" i="18"/>
  <c r="H139" i="18"/>
  <c r="H141" i="18"/>
  <c r="H143" i="18"/>
  <c r="H145" i="18"/>
  <c r="H147" i="18"/>
  <c r="H149" i="18"/>
  <c r="H151" i="18"/>
  <c r="H153" i="18"/>
  <c r="H155" i="18"/>
  <c r="H157" i="18"/>
  <c r="H159" i="18"/>
  <c r="H161" i="18"/>
  <c r="H163" i="18"/>
  <c r="H165" i="18"/>
  <c r="H167" i="18"/>
  <c r="H169" i="18"/>
  <c r="H171" i="18"/>
  <c r="H173" i="18"/>
  <c r="H175" i="18"/>
  <c r="H177" i="18"/>
  <c r="H179" i="18"/>
  <c r="H181" i="18"/>
  <c r="H183" i="18"/>
  <c r="H185" i="18"/>
  <c r="H187" i="18"/>
  <c r="H189" i="18"/>
  <c r="H191" i="18"/>
  <c r="H193" i="18"/>
  <c r="H195" i="18"/>
  <c r="H197" i="18"/>
  <c r="H199" i="18"/>
  <c r="H201" i="18"/>
  <c r="H203" i="18"/>
  <c r="H205" i="18"/>
  <c r="H207" i="18"/>
  <c r="H209" i="18"/>
  <c r="H211" i="18"/>
  <c r="H214" i="18"/>
  <c r="H218" i="18"/>
  <c r="H222" i="18"/>
  <c r="H226" i="18"/>
  <c r="H230" i="18"/>
  <c r="H234" i="18"/>
  <c r="H238" i="18"/>
  <c r="H242" i="18"/>
  <c r="H246" i="18"/>
  <c r="H250" i="18"/>
  <c r="H254" i="18"/>
  <c r="H258" i="18"/>
  <c r="H262" i="18"/>
  <c r="H266" i="18"/>
  <c r="H270" i="18"/>
  <c r="H274" i="18"/>
  <c r="H278" i="18"/>
  <c r="H282" i="18"/>
  <c r="H286" i="18"/>
  <c r="H290" i="18"/>
  <c r="H294" i="18"/>
  <c r="H298" i="18"/>
  <c r="H302" i="18"/>
  <c r="H306" i="18"/>
  <c r="H310" i="18"/>
  <c r="H314" i="18"/>
  <c r="H215" i="18"/>
  <c r="H219" i="18"/>
  <c r="H223" i="18"/>
  <c r="H227" i="18"/>
  <c r="H231" i="18"/>
  <c r="H235" i="18"/>
  <c r="H239" i="18"/>
  <c r="H243" i="18"/>
  <c r="H247" i="18"/>
  <c r="H251" i="18"/>
  <c r="H255" i="18"/>
  <c r="H259" i="18"/>
  <c r="H263" i="18"/>
  <c r="H267" i="18"/>
  <c r="H271" i="18"/>
  <c r="H275" i="18"/>
  <c r="H279" i="18"/>
  <c r="H283" i="18"/>
  <c r="H287" i="18"/>
  <c r="H291" i="18"/>
  <c r="H295" i="18"/>
  <c r="H299" i="18"/>
  <c r="H303" i="18"/>
  <c r="H307" i="18"/>
  <c r="H311" i="18"/>
  <c r="H315" i="18"/>
  <c r="H521" i="18"/>
  <c r="H525" i="18"/>
  <c r="H529" i="18"/>
  <c r="H533" i="18"/>
  <c r="H537" i="18"/>
  <c r="H541" i="18"/>
  <c r="H545" i="18"/>
  <c r="H549" i="18"/>
  <c r="H553" i="18"/>
  <c r="H557" i="18"/>
  <c r="H561" i="18"/>
  <c r="H565" i="18"/>
  <c r="H569" i="18"/>
  <c r="H573" i="18"/>
  <c r="H577" i="18"/>
  <c r="H581" i="18"/>
  <c r="H585" i="18"/>
  <c r="H589" i="18"/>
  <c r="H593" i="18"/>
  <c r="H597" i="18"/>
  <c r="H601" i="18"/>
  <c r="H605" i="18"/>
  <c r="H609" i="18"/>
  <c r="H613" i="18"/>
  <c r="H317" i="18"/>
  <c r="H319" i="18"/>
  <c r="H321" i="18"/>
  <c r="H323" i="18"/>
  <c r="H325" i="18"/>
  <c r="H327" i="18"/>
  <c r="H329" i="18"/>
  <c r="H331" i="18"/>
  <c r="H333" i="18"/>
  <c r="H335" i="18"/>
  <c r="H337" i="18"/>
  <c r="H339" i="18"/>
  <c r="H341" i="18"/>
  <c r="H343" i="18"/>
  <c r="H345" i="18"/>
  <c r="H347" i="18"/>
  <c r="H349" i="18"/>
  <c r="H351" i="18"/>
  <c r="H353" i="18"/>
  <c r="H355" i="18"/>
  <c r="H357" i="18"/>
  <c r="H359" i="18"/>
  <c r="H361" i="18"/>
  <c r="H363" i="18"/>
  <c r="H365" i="18"/>
  <c r="H367" i="18"/>
  <c r="H369" i="18"/>
  <c r="H371" i="18"/>
  <c r="H373" i="18"/>
  <c r="H375" i="18"/>
  <c r="H377" i="18"/>
  <c r="H379" i="18"/>
  <c r="H381" i="18"/>
  <c r="H383" i="18"/>
  <c r="H385" i="18"/>
  <c r="H387" i="18"/>
  <c r="H389" i="18"/>
  <c r="H391" i="18"/>
  <c r="H393" i="18"/>
  <c r="H395" i="18"/>
  <c r="H397" i="18"/>
  <c r="H399" i="18"/>
  <c r="H401" i="18"/>
  <c r="H403" i="18"/>
  <c r="H405" i="18"/>
  <c r="H407" i="18"/>
  <c r="H409" i="18"/>
  <c r="H411" i="18"/>
  <c r="H413" i="18"/>
  <c r="H415" i="18"/>
  <c r="H417" i="18"/>
  <c r="H419" i="18"/>
  <c r="H421" i="18"/>
  <c r="H423" i="18"/>
  <c r="H425" i="18"/>
  <c r="H427" i="18"/>
  <c r="H429" i="18"/>
  <c r="H431" i="18"/>
  <c r="H433" i="18"/>
  <c r="H435" i="18"/>
  <c r="H437" i="18"/>
  <c r="H439" i="18"/>
  <c r="H441" i="18"/>
  <c r="H443" i="18"/>
  <c r="H445" i="18"/>
  <c r="H447" i="18"/>
  <c r="H449" i="18"/>
  <c r="H451" i="18"/>
  <c r="H453" i="18"/>
  <c r="H455" i="18"/>
  <c r="H457" i="18"/>
  <c r="H459" i="18"/>
  <c r="H461" i="18"/>
  <c r="H463" i="18"/>
  <c r="H465" i="18"/>
  <c r="H467" i="18"/>
  <c r="H469" i="18"/>
  <c r="H471" i="18"/>
  <c r="H473" i="18"/>
  <c r="H475" i="18"/>
  <c r="H477" i="18"/>
  <c r="H479" i="18"/>
  <c r="H481" i="18"/>
  <c r="H483" i="18"/>
  <c r="H485" i="18"/>
  <c r="H487" i="18"/>
  <c r="H489" i="18"/>
  <c r="H491" i="18"/>
  <c r="H493" i="18"/>
  <c r="H495" i="18"/>
  <c r="H497" i="18"/>
  <c r="H499" i="18"/>
  <c r="H501" i="18"/>
  <c r="H503" i="18"/>
  <c r="H505" i="18"/>
  <c r="H507" i="18"/>
  <c r="H509" i="18"/>
  <c r="H511" i="18"/>
  <c r="H513" i="18"/>
  <c r="H515" i="18"/>
  <c r="H517" i="18"/>
  <c r="H519" i="18"/>
  <c r="H522" i="18"/>
  <c r="H526" i="18"/>
  <c r="H530" i="18"/>
  <c r="H534" i="18"/>
  <c r="H538" i="18"/>
  <c r="H542" i="18"/>
  <c r="H546" i="18"/>
  <c r="H550" i="18"/>
  <c r="H554" i="18"/>
  <c r="H558" i="18"/>
  <c r="H562" i="18"/>
  <c r="H566" i="18"/>
  <c r="H570" i="18"/>
  <c r="H574" i="18"/>
  <c r="H578" i="18"/>
  <c r="H582" i="18"/>
  <c r="H586" i="18"/>
  <c r="H590" i="18"/>
  <c r="H594" i="18"/>
  <c r="H598" i="18"/>
  <c r="H602" i="18"/>
  <c r="H606" i="18"/>
  <c r="H610" i="18"/>
  <c r="H614" i="18"/>
  <c r="H523" i="18"/>
  <c r="H527" i="18"/>
  <c r="H531" i="18"/>
  <c r="H535" i="18"/>
  <c r="H539" i="18"/>
  <c r="H543" i="18"/>
  <c r="H547" i="18"/>
  <c r="H551" i="18"/>
  <c r="H555" i="18"/>
  <c r="H559" i="18"/>
  <c r="H563" i="18"/>
  <c r="H567" i="18"/>
  <c r="H571" i="18"/>
  <c r="H575" i="18"/>
  <c r="H579" i="18"/>
  <c r="H583" i="18"/>
  <c r="H587" i="18"/>
  <c r="H591" i="18"/>
  <c r="H595" i="18"/>
  <c r="H599" i="18"/>
  <c r="H603" i="18"/>
  <c r="H607" i="18"/>
  <c r="H611" i="18"/>
  <c r="H615" i="18"/>
  <c r="H316" i="18"/>
  <c r="H318" i="18"/>
  <c r="H320" i="18"/>
  <c r="H322" i="18"/>
  <c r="H324" i="18"/>
  <c r="H326" i="18"/>
  <c r="H328" i="18"/>
  <c r="H330" i="18"/>
  <c r="H332" i="18"/>
  <c r="H334" i="18"/>
  <c r="H336" i="18"/>
  <c r="H338" i="18"/>
  <c r="H340" i="18"/>
  <c r="H342" i="18"/>
  <c r="H344" i="18"/>
  <c r="H346" i="18"/>
  <c r="H348" i="18"/>
  <c r="H350" i="18"/>
  <c r="H352" i="18"/>
  <c r="H354" i="18"/>
  <c r="H356" i="18"/>
  <c r="H358" i="18"/>
  <c r="H360" i="18"/>
  <c r="H362" i="18"/>
  <c r="H364" i="18"/>
  <c r="H366" i="18"/>
  <c r="H368" i="18"/>
  <c r="H370" i="18"/>
  <c r="H372" i="18"/>
  <c r="H374" i="18"/>
  <c r="H376" i="18"/>
  <c r="H378" i="18"/>
  <c r="H380" i="18"/>
  <c r="H382" i="18"/>
  <c r="H384" i="18"/>
  <c r="H386" i="18"/>
  <c r="H388" i="18"/>
  <c r="H390" i="18"/>
  <c r="H392" i="18"/>
  <c r="H394" i="18"/>
  <c r="H396" i="18"/>
  <c r="H398" i="18"/>
  <c r="H400" i="18"/>
  <c r="H402" i="18"/>
  <c r="H404" i="18"/>
  <c r="H406" i="18"/>
  <c r="H408" i="18"/>
  <c r="H410" i="18"/>
  <c r="H412" i="18"/>
  <c r="H414" i="18"/>
  <c r="H416" i="18"/>
  <c r="H418" i="18"/>
  <c r="H420" i="18"/>
  <c r="H422" i="18"/>
  <c r="H424" i="18"/>
  <c r="H426" i="18"/>
  <c r="H428" i="18"/>
  <c r="H430" i="18"/>
  <c r="H432" i="18"/>
  <c r="H434" i="18"/>
  <c r="H436" i="18"/>
  <c r="H438" i="18"/>
  <c r="H440" i="18"/>
  <c r="H442" i="18"/>
  <c r="H444" i="18"/>
  <c r="H446" i="18"/>
  <c r="H448" i="18"/>
  <c r="H450" i="18"/>
  <c r="H452" i="18"/>
  <c r="H454" i="18"/>
  <c r="H456" i="18"/>
  <c r="H458" i="18"/>
  <c r="H460" i="18"/>
  <c r="H462" i="18"/>
  <c r="H464" i="18"/>
  <c r="H466" i="18"/>
  <c r="H468" i="18"/>
  <c r="H470" i="18"/>
  <c r="H472" i="18"/>
  <c r="H474" i="18"/>
  <c r="H476" i="18"/>
  <c r="H478" i="18"/>
  <c r="H480" i="18"/>
  <c r="H482" i="18"/>
  <c r="H484" i="18"/>
  <c r="H486" i="18"/>
  <c r="H488" i="18"/>
  <c r="H490" i="18"/>
  <c r="H492" i="18"/>
  <c r="H494" i="18"/>
  <c r="H496" i="18"/>
  <c r="H498" i="18"/>
  <c r="H500" i="18"/>
  <c r="H502" i="18"/>
  <c r="H504" i="18"/>
  <c r="H506" i="18"/>
  <c r="H508" i="18"/>
  <c r="H510" i="18"/>
  <c r="H512" i="18"/>
  <c r="H514" i="18"/>
  <c r="H516" i="18"/>
  <c r="H518" i="18"/>
  <c r="H520" i="18"/>
  <c r="H524" i="18"/>
  <c r="H528" i="18"/>
  <c r="H532" i="18"/>
  <c r="H536" i="18"/>
  <c r="H540" i="18"/>
  <c r="H544" i="18"/>
  <c r="H548" i="18"/>
  <c r="H552" i="18"/>
  <c r="H556" i="18"/>
  <c r="H560" i="18"/>
  <c r="H564" i="18"/>
  <c r="H568" i="18"/>
  <c r="H572" i="18"/>
  <c r="H576" i="18"/>
  <c r="H580" i="18"/>
  <c r="H584" i="18"/>
  <c r="H588" i="18"/>
  <c r="H592" i="18"/>
  <c r="H596" i="18"/>
  <c r="H600" i="18"/>
  <c r="H604" i="18"/>
  <c r="H608" i="18"/>
  <c r="H612" i="18"/>
  <c r="H616" i="18"/>
  <c r="H849" i="18"/>
  <c r="H853" i="18"/>
  <c r="H857" i="18"/>
  <c r="H861" i="18"/>
  <c r="H865" i="18"/>
  <c r="H869" i="18"/>
  <c r="H873" i="18"/>
  <c r="H877" i="18"/>
  <c r="H881" i="18"/>
  <c r="H885" i="18"/>
  <c r="H618" i="18"/>
  <c r="H620" i="18"/>
  <c r="H622" i="18"/>
  <c r="H624" i="18"/>
  <c r="H626" i="18"/>
  <c r="H628" i="18"/>
  <c r="H630" i="18"/>
  <c r="H632" i="18"/>
  <c r="H634" i="18"/>
  <c r="H636" i="18"/>
  <c r="H638" i="18"/>
  <c r="H640" i="18"/>
  <c r="H642" i="18"/>
  <c r="H644" i="18"/>
  <c r="H646" i="18"/>
  <c r="H648" i="18"/>
  <c r="H650" i="18"/>
  <c r="H652" i="18"/>
  <c r="H654" i="18"/>
  <c r="H656" i="18"/>
  <c r="H658" i="18"/>
  <c r="H660" i="18"/>
  <c r="H662" i="18"/>
  <c r="H664" i="18"/>
  <c r="H666" i="18"/>
  <c r="H668" i="18"/>
  <c r="H670" i="18"/>
  <c r="H672" i="18"/>
  <c r="H674" i="18"/>
  <c r="H676" i="18"/>
  <c r="H678" i="18"/>
  <c r="H680" i="18"/>
  <c r="H682" i="18"/>
  <c r="H684" i="18"/>
  <c r="H686" i="18"/>
  <c r="H688" i="18"/>
  <c r="H690" i="18"/>
  <c r="H692" i="18"/>
  <c r="H694" i="18"/>
  <c r="H696" i="18"/>
  <c r="H698" i="18"/>
  <c r="H700" i="18"/>
  <c r="H702" i="18"/>
  <c r="H704" i="18"/>
  <c r="H706" i="18"/>
  <c r="H708" i="18"/>
  <c r="H710" i="18"/>
  <c r="H712" i="18"/>
  <c r="H714" i="18"/>
  <c r="H716" i="18"/>
  <c r="H718" i="18"/>
  <c r="H720" i="18"/>
  <c r="H722" i="18"/>
  <c r="H724" i="18"/>
  <c r="H726" i="18"/>
  <c r="H728" i="18"/>
  <c r="H730" i="18"/>
  <c r="H732" i="18"/>
  <c r="H734" i="18"/>
  <c r="H736" i="18"/>
  <c r="H738" i="18"/>
  <c r="H740" i="18"/>
  <c r="H742" i="18"/>
  <c r="H744" i="18"/>
  <c r="H746" i="18"/>
  <c r="H748" i="18"/>
  <c r="H750" i="18"/>
  <c r="H752" i="18"/>
  <c r="H754" i="18"/>
  <c r="H756" i="18"/>
  <c r="H758" i="18"/>
  <c r="H760" i="18"/>
  <c r="H762" i="18"/>
  <c r="H764" i="18"/>
  <c r="H766" i="18"/>
  <c r="H768" i="18"/>
  <c r="H770" i="18"/>
  <c r="H772" i="18"/>
  <c r="H774" i="18"/>
  <c r="H776" i="18"/>
  <c r="H778" i="18"/>
  <c r="H780" i="18"/>
  <c r="H782" i="18"/>
  <c r="H784" i="18"/>
  <c r="H786" i="18"/>
  <c r="H788" i="18"/>
  <c r="H790" i="18"/>
  <c r="H792" i="18"/>
  <c r="H794" i="18"/>
  <c r="H796" i="18"/>
  <c r="H798" i="18"/>
  <c r="H800" i="18"/>
  <c r="H802" i="18"/>
  <c r="H804" i="18"/>
  <c r="H806" i="18"/>
  <c r="H808" i="18"/>
  <c r="H810" i="18"/>
  <c r="H812" i="18"/>
  <c r="H814" i="18"/>
  <c r="H816" i="18"/>
  <c r="H818" i="18"/>
  <c r="H820" i="18"/>
  <c r="H822" i="18"/>
  <c r="H824" i="18"/>
  <c r="H826" i="18"/>
  <c r="H828" i="18"/>
  <c r="H830" i="18"/>
  <c r="H832" i="18"/>
  <c r="H834" i="18"/>
  <c r="H836" i="18"/>
  <c r="H838" i="18"/>
  <c r="H840" i="18"/>
  <c r="H842" i="18"/>
  <c r="H844" i="18"/>
  <c r="H846" i="18"/>
  <c r="H850" i="18"/>
  <c r="H854" i="18"/>
  <c r="H858" i="18"/>
  <c r="H862" i="18"/>
  <c r="H866" i="18"/>
  <c r="H870" i="18"/>
  <c r="H874" i="18"/>
  <c r="H878" i="18"/>
  <c r="H882" i="18"/>
  <c r="H886" i="18"/>
  <c r="H847" i="18"/>
  <c r="H851" i="18"/>
  <c r="H855" i="18"/>
  <c r="H859" i="18"/>
  <c r="H863" i="18"/>
  <c r="H867" i="18"/>
  <c r="H871" i="18"/>
  <c r="H875" i="18"/>
  <c r="H879" i="18"/>
  <c r="H883" i="18"/>
  <c r="H888" i="18"/>
  <c r="H617" i="18"/>
  <c r="H619" i="18"/>
  <c r="H621" i="18"/>
  <c r="H623" i="18"/>
  <c r="H625" i="18"/>
  <c r="H627" i="18"/>
  <c r="H629" i="18"/>
  <c r="H631" i="18"/>
  <c r="H633" i="18"/>
  <c r="H635" i="18"/>
  <c r="H637" i="18"/>
  <c r="H639" i="18"/>
  <c r="H641" i="18"/>
  <c r="H643" i="18"/>
  <c r="H645" i="18"/>
  <c r="H647" i="18"/>
  <c r="H649" i="18"/>
  <c r="H651" i="18"/>
  <c r="H653" i="18"/>
  <c r="H655" i="18"/>
  <c r="H657" i="18"/>
  <c r="H659" i="18"/>
  <c r="H661" i="18"/>
  <c r="H663" i="18"/>
  <c r="H665" i="18"/>
  <c r="H667" i="18"/>
  <c r="H669" i="18"/>
  <c r="H671" i="18"/>
  <c r="H673" i="18"/>
  <c r="H675" i="18"/>
  <c r="H677" i="18"/>
  <c r="H679" i="18"/>
  <c r="H681" i="18"/>
  <c r="H683" i="18"/>
  <c r="H685" i="18"/>
  <c r="H687" i="18"/>
  <c r="H689" i="18"/>
  <c r="H691" i="18"/>
  <c r="H693" i="18"/>
  <c r="H695" i="18"/>
  <c r="H697" i="18"/>
  <c r="H699" i="18"/>
  <c r="H701" i="18"/>
  <c r="H703" i="18"/>
  <c r="H705" i="18"/>
  <c r="H707" i="18"/>
  <c r="H709" i="18"/>
  <c r="H711" i="18"/>
  <c r="H713" i="18"/>
  <c r="H715" i="18"/>
  <c r="H717" i="18"/>
  <c r="H719" i="18"/>
  <c r="H721" i="18"/>
  <c r="H723" i="18"/>
  <c r="H725" i="18"/>
  <c r="H727" i="18"/>
  <c r="H729" i="18"/>
  <c r="H731" i="18"/>
  <c r="H733" i="18"/>
  <c r="H735" i="18"/>
  <c r="H737" i="18"/>
  <c r="H739" i="18"/>
  <c r="H741" i="18"/>
  <c r="H743" i="18"/>
  <c r="H745" i="18"/>
  <c r="H747" i="18"/>
  <c r="H749" i="18"/>
  <c r="H751" i="18"/>
  <c r="H753" i="18"/>
  <c r="H755" i="18"/>
  <c r="H757" i="18"/>
  <c r="H759" i="18"/>
  <c r="H761" i="18"/>
  <c r="H763" i="18"/>
  <c r="H765" i="18"/>
  <c r="H767" i="18"/>
  <c r="H769" i="18"/>
  <c r="H771" i="18"/>
  <c r="H773" i="18"/>
  <c r="H775" i="18"/>
  <c r="H777" i="18"/>
  <c r="H779" i="18"/>
  <c r="H781" i="18"/>
  <c r="H783" i="18"/>
  <c r="H785" i="18"/>
  <c r="H787" i="18"/>
  <c r="H789" i="18"/>
  <c r="H791" i="18"/>
  <c r="H793" i="18"/>
  <c r="H795" i="18"/>
  <c r="H797" i="18"/>
  <c r="H799" i="18"/>
  <c r="H801" i="18"/>
  <c r="H803" i="18"/>
  <c r="H805" i="18"/>
  <c r="H807" i="18"/>
  <c r="H809" i="18"/>
  <c r="H811" i="18"/>
  <c r="H813" i="18"/>
  <c r="H815" i="18"/>
  <c r="H817" i="18"/>
  <c r="H819" i="18"/>
  <c r="H821" i="18"/>
  <c r="H823" i="18"/>
  <c r="H825" i="18"/>
  <c r="H827" i="18"/>
  <c r="H829" i="18"/>
  <c r="H831" i="18"/>
  <c r="H833" i="18"/>
  <c r="H835" i="18"/>
  <c r="H837" i="18"/>
  <c r="H839" i="18"/>
  <c r="H841" i="18"/>
  <c r="H843" i="18"/>
  <c r="H845" i="18"/>
  <c r="H848" i="18"/>
  <c r="H852" i="18"/>
  <c r="H856" i="18"/>
  <c r="H860" i="18"/>
  <c r="H864" i="18"/>
  <c r="H868" i="18"/>
  <c r="H872" i="18"/>
  <c r="H876" i="18"/>
  <c r="H880" i="18"/>
  <c r="H884" i="18"/>
  <c r="H890" i="18"/>
  <c r="H994" i="18"/>
  <c r="H997" i="18"/>
  <c r="H1002" i="18"/>
  <c r="H1005" i="18"/>
  <c r="H1010" i="18"/>
  <c r="H1013" i="18"/>
  <c r="H1018" i="18"/>
  <c r="H1021" i="18"/>
  <c r="H1026" i="18"/>
  <c r="H1029" i="18"/>
  <c r="H1034" i="18"/>
  <c r="H892" i="18"/>
  <c r="H894" i="18"/>
  <c r="H896" i="18"/>
  <c r="H898" i="18"/>
  <c r="H900" i="18"/>
  <c r="H902" i="18"/>
  <c r="H904" i="18"/>
  <c r="H906" i="18"/>
  <c r="H908" i="18"/>
  <c r="H910" i="18"/>
  <c r="H912" i="18"/>
  <c r="H914" i="18"/>
  <c r="H916" i="18"/>
  <c r="H918" i="18"/>
  <c r="H920" i="18"/>
  <c r="H922" i="18"/>
  <c r="H924" i="18"/>
  <c r="H926" i="18"/>
  <c r="H928" i="18"/>
  <c r="H930" i="18"/>
  <c r="H932" i="18"/>
  <c r="H934" i="18"/>
  <c r="H936" i="18"/>
  <c r="H938" i="18"/>
  <c r="H940" i="18"/>
  <c r="H942" i="18"/>
  <c r="H944" i="18"/>
  <c r="H946" i="18"/>
  <c r="H948" i="18"/>
  <c r="H950" i="18"/>
  <c r="H952" i="18"/>
  <c r="H954" i="18"/>
  <c r="H956" i="18"/>
  <c r="H958" i="18"/>
  <c r="H960" i="18"/>
  <c r="H962" i="18"/>
  <c r="H964" i="18"/>
  <c r="H966" i="18"/>
  <c r="H968" i="18"/>
  <c r="H970" i="18"/>
  <c r="H972" i="18"/>
  <c r="H974" i="18"/>
  <c r="H976" i="18"/>
  <c r="H978" i="18"/>
  <c r="H980" i="18"/>
  <c r="H982" i="18"/>
  <c r="H984" i="18"/>
  <c r="H986" i="18"/>
  <c r="H988" i="18"/>
  <c r="H990" i="18"/>
  <c r="H992" i="18"/>
  <c r="H995" i="18"/>
  <c r="H1000" i="18"/>
  <c r="H1003" i="18"/>
  <c r="H1008" i="18"/>
  <c r="H1011" i="18"/>
  <c r="H1016" i="18"/>
  <c r="H1019" i="18"/>
  <c r="H1024" i="18"/>
  <c r="H1027" i="18"/>
  <c r="H1032" i="18"/>
  <c r="H1035" i="18"/>
  <c r="H993" i="18"/>
  <c r="H998" i="18"/>
  <c r="H1001" i="18"/>
  <c r="H1006" i="18"/>
  <c r="H1009" i="18"/>
  <c r="H1014" i="18"/>
  <c r="H1017" i="18"/>
  <c r="H1022" i="18"/>
  <c r="H1025" i="18"/>
  <c r="H1030" i="18"/>
  <c r="H1033" i="18"/>
  <c r="H1037" i="18"/>
  <c r="H887" i="18"/>
  <c r="H889" i="18"/>
  <c r="H891" i="18"/>
  <c r="H893" i="18"/>
  <c r="H895" i="18"/>
  <c r="H897" i="18"/>
  <c r="H899" i="18"/>
  <c r="H901" i="18"/>
  <c r="H903" i="18"/>
  <c r="H905" i="18"/>
  <c r="H907" i="18"/>
  <c r="H909" i="18"/>
  <c r="H911" i="18"/>
  <c r="H913" i="18"/>
  <c r="H915" i="18"/>
  <c r="H917" i="18"/>
  <c r="H919" i="18"/>
  <c r="H921" i="18"/>
  <c r="H923" i="18"/>
  <c r="H925" i="18"/>
  <c r="H927" i="18"/>
  <c r="H929" i="18"/>
  <c r="H931" i="18"/>
  <c r="H933" i="18"/>
  <c r="H935" i="18"/>
  <c r="H937" i="18"/>
  <c r="H939" i="18"/>
  <c r="H941" i="18"/>
  <c r="H943" i="18"/>
  <c r="H945" i="18"/>
  <c r="H947" i="18"/>
  <c r="H949" i="18"/>
  <c r="H951" i="18"/>
  <c r="H953" i="18"/>
  <c r="H955" i="18"/>
  <c r="H957" i="18"/>
  <c r="H959" i="18"/>
  <c r="H961" i="18"/>
  <c r="H963" i="18"/>
  <c r="H965" i="18"/>
  <c r="H967" i="18"/>
  <c r="H969" i="18"/>
  <c r="H971" i="18"/>
  <c r="H973" i="18"/>
  <c r="H975" i="18"/>
  <c r="H977" i="18"/>
  <c r="H979" i="18"/>
  <c r="H981" i="18"/>
  <c r="H983" i="18"/>
  <c r="H985" i="18"/>
  <c r="H987" i="18"/>
  <c r="H989" i="18"/>
  <c r="H991" i="18"/>
  <c r="H996" i="18"/>
  <c r="H999" i="18"/>
  <c r="H1004" i="18"/>
  <c r="H1007" i="18"/>
  <c r="H1012" i="18"/>
  <c r="H1015" i="18"/>
  <c r="H1020" i="18"/>
  <c r="H1023" i="18"/>
  <c r="H1028" i="18"/>
  <c r="H1031" i="18"/>
  <c r="H1039" i="18"/>
  <c r="H1138" i="18"/>
  <c r="H1143" i="18"/>
  <c r="H1146" i="18"/>
  <c r="H1150" i="18"/>
  <c r="H1154" i="18"/>
  <c r="H1158" i="18"/>
  <c r="H1162" i="18"/>
  <c r="H1166" i="18"/>
  <c r="H1170" i="18"/>
  <c r="H1174" i="18"/>
  <c r="H1178" i="18"/>
  <c r="H1182" i="18"/>
  <c r="H1186" i="18"/>
  <c r="H1190" i="18"/>
  <c r="H1194" i="18"/>
  <c r="H1198" i="18"/>
  <c r="H1036" i="18"/>
  <c r="H1038" i="18"/>
  <c r="H1040" i="18"/>
  <c r="H1042" i="18"/>
  <c r="H1044" i="18"/>
  <c r="H1046" i="18"/>
  <c r="H1048" i="18"/>
  <c r="H1050" i="18"/>
  <c r="H1052" i="18"/>
  <c r="H1054" i="18"/>
  <c r="H1056" i="18"/>
  <c r="H1058" i="18"/>
  <c r="H1060" i="18"/>
  <c r="H1062" i="18"/>
  <c r="H1064" i="18"/>
  <c r="H1066" i="18"/>
  <c r="H1068" i="18"/>
  <c r="H1070" i="18"/>
  <c r="H1072" i="18"/>
  <c r="H1074" i="18"/>
  <c r="H1076" i="18"/>
  <c r="H1078" i="18"/>
  <c r="H1080" i="18"/>
  <c r="H1082" i="18"/>
  <c r="H1084" i="18"/>
  <c r="H1086" i="18"/>
  <c r="H1088" i="18"/>
  <c r="H1090" i="18"/>
  <c r="H1092" i="18"/>
  <c r="H1094" i="18"/>
  <c r="H1096" i="18"/>
  <c r="H1098" i="18"/>
  <c r="H1100" i="18"/>
  <c r="H1102" i="18"/>
  <c r="H1104" i="18"/>
  <c r="H1106" i="18"/>
  <c r="H1108" i="18"/>
  <c r="H1110" i="18"/>
  <c r="H1112" i="18"/>
  <c r="H1114" i="18"/>
  <c r="H1116" i="18"/>
  <c r="H1118" i="18"/>
  <c r="H1120" i="18"/>
  <c r="H1122" i="18"/>
  <c r="H1124" i="18"/>
  <c r="H1126" i="18"/>
  <c r="H1128" i="18"/>
  <c r="H1130" i="18"/>
  <c r="H1132" i="18"/>
  <c r="H1134" i="18"/>
  <c r="H1136" i="18"/>
  <c r="H1141" i="18"/>
  <c r="H1144" i="18"/>
  <c r="H1147" i="18"/>
  <c r="H1151" i="18"/>
  <c r="H1155" i="18"/>
  <c r="H1159" i="18"/>
  <c r="H1163" i="18"/>
  <c r="H1167" i="18"/>
  <c r="H1171" i="18"/>
  <c r="H1175" i="18"/>
  <c r="H1179" i="18"/>
  <c r="H1183" i="18"/>
  <c r="H1187" i="18"/>
  <c r="H1191" i="18"/>
  <c r="H1195" i="18"/>
  <c r="H1199" i="18"/>
  <c r="H1139" i="18"/>
  <c r="H1142" i="18"/>
  <c r="H1148" i="18"/>
  <c r="H1152" i="18"/>
  <c r="H1156" i="18"/>
  <c r="H1160" i="18"/>
  <c r="H1164" i="18"/>
  <c r="H1168" i="18"/>
  <c r="H1172" i="18"/>
  <c r="H1176" i="18"/>
  <c r="H1180" i="18"/>
  <c r="H1184" i="18"/>
  <c r="H1188" i="18"/>
  <c r="H1192" i="18"/>
  <c r="H1196" i="18"/>
  <c r="H1200" i="18"/>
  <c r="H1041" i="18"/>
  <c r="H1043" i="18"/>
  <c r="H1045" i="18"/>
  <c r="H1047" i="18"/>
  <c r="H1049" i="18"/>
  <c r="H1051" i="18"/>
  <c r="H1053" i="18"/>
  <c r="H1055" i="18"/>
  <c r="H1057" i="18"/>
  <c r="H1059" i="18"/>
  <c r="H1061" i="18"/>
  <c r="H1063" i="18"/>
  <c r="H1065" i="18"/>
  <c r="H1067" i="18"/>
  <c r="H1069" i="18"/>
  <c r="H1071" i="18"/>
  <c r="H1073" i="18"/>
  <c r="H1075" i="18"/>
  <c r="H1077" i="18"/>
  <c r="H1079" i="18"/>
  <c r="H1081" i="18"/>
  <c r="H1083" i="18"/>
  <c r="H1085" i="18"/>
  <c r="H1087" i="18"/>
  <c r="H1089" i="18"/>
  <c r="H1091" i="18"/>
  <c r="H1093" i="18"/>
  <c r="H1095" i="18"/>
  <c r="H1097" i="18"/>
  <c r="H1099" i="18"/>
  <c r="H1101" i="18"/>
  <c r="H1103" i="18"/>
  <c r="H1105" i="18"/>
  <c r="H1107" i="18"/>
  <c r="H1109" i="18"/>
  <c r="H1111" i="18"/>
  <c r="H1113" i="18"/>
  <c r="H1115" i="18"/>
  <c r="H1117" i="18"/>
  <c r="H1119" i="18"/>
  <c r="H1121" i="18"/>
  <c r="H1123" i="18"/>
  <c r="H1125" i="18"/>
  <c r="H1127" i="18"/>
  <c r="H1129" i="18"/>
  <c r="H1131" i="18"/>
  <c r="H1133" i="18"/>
  <c r="H1135" i="18"/>
  <c r="H1137" i="18"/>
  <c r="H1140" i="18"/>
  <c r="H1145" i="18"/>
  <c r="H1149" i="18"/>
  <c r="H1153" i="18"/>
  <c r="H1157" i="18"/>
  <c r="H1161" i="18"/>
  <c r="H1165" i="18"/>
  <c r="H1169" i="18"/>
  <c r="H1173" i="18"/>
  <c r="H1177" i="18"/>
  <c r="H1181" i="18"/>
  <c r="H1185" i="18"/>
  <c r="H1189" i="18"/>
  <c r="H1193" i="18"/>
  <c r="H1197" i="18"/>
  <c r="H1201" i="18"/>
  <c r="H1203" i="18"/>
  <c r="H1205" i="18"/>
  <c r="H1207" i="18"/>
  <c r="H1209" i="18"/>
  <c r="H1211" i="18"/>
  <c r="H1213" i="18"/>
  <c r="H1215" i="18"/>
  <c r="H1217" i="18"/>
  <c r="H1219" i="18"/>
  <c r="H1221" i="18"/>
  <c r="H1223" i="18"/>
  <c r="H1225" i="18"/>
  <c r="H1227" i="18"/>
  <c r="H1229" i="18"/>
  <c r="H1231" i="18"/>
  <c r="H1233" i="18"/>
  <c r="H1235" i="18"/>
  <c r="H1237" i="18"/>
  <c r="H1239" i="18"/>
  <c r="H1241" i="18"/>
  <c r="H1243" i="18"/>
  <c r="H1245" i="18"/>
  <c r="H1247" i="18"/>
  <c r="H1249" i="18"/>
  <c r="H1251" i="18"/>
  <c r="H1253" i="18"/>
  <c r="H1255" i="18"/>
  <c r="H1257" i="18"/>
  <c r="H1259" i="18"/>
  <c r="H1261" i="18"/>
  <c r="H1263" i="18"/>
  <c r="H1265" i="18"/>
  <c r="H1267" i="18"/>
  <c r="H1269" i="18"/>
  <c r="H1271" i="18"/>
  <c r="H1273" i="18"/>
  <c r="H1275" i="18"/>
  <c r="H1277" i="18"/>
  <c r="H1279" i="18"/>
  <c r="H1281" i="18"/>
  <c r="H1283" i="18"/>
  <c r="H1285" i="18"/>
  <c r="H1287" i="18"/>
  <c r="H1289" i="18"/>
  <c r="H1291" i="18"/>
  <c r="H1293" i="18"/>
  <c r="H1295" i="18"/>
  <c r="H1297" i="18"/>
  <c r="H1299" i="18"/>
  <c r="H1301" i="18"/>
  <c r="H1303" i="18"/>
  <c r="H1305" i="18"/>
  <c r="H1202" i="18"/>
  <c r="H1204" i="18"/>
  <c r="H1206" i="18"/>
  <c r="H1208" i="18"/>
  <c r="H1210" i="18"/>
  <c r="H1212" i="18"/>
  <c r="H1214" i="18"/>
  <c r="H1216" i="18"/>
  <c r="H1218" i="18"/>
  <c r="H1220" i="18"/>
  <c r="H1222" i="18"/>
  <c r="H1224" i="18"/>
  <c r="H1226" i="18"/>
  <c r="H1228" i="18"/>
  <c r="H1230" i="18"/>
  <c r="H1232" i="18"/>
  <c r="H1234" i="18"/>
  <c r="H1236" i="18"/>
  <c r="H1238" i="18"/>
  <c r="H1240" i="18"/>
  <c r="H1242" i="18"/>
  <c r="H1244" i="18"/>
  <c r="H1246" i="18"/>
  <c r="H1248" i="18"/>
  <c r="H1250" i="18"/>
  <c r="H1252" i="18"/>
  <c r="H1254" i="18"/>
  <c r="H1256" i="18"/>
  <c r="H1258" i="18"/>
  <c r="H1260" i="18"/>
  <c r="H1262" i="18"/>
  <c r="H1264" i="18"/>
  <c r="H1266" i="18"/>
  <c r="H1268" i="18"/>
  <c r="H1270" i="18"/>
  <c r="H1272" i="18"/>
  <c r="H1274" i="18"/>
  <c r="H1276" i="18"/>
  <c r="H1278" i="18"/>
  <c r="H1280" i="18"/>
  <c r="H1282" i="18"/>
  <c r="H1284" i="18"/>
  <c r="H1286" i="18"/>
  <c r="H1288" i="18"/>
  <c r="H1290" i="18"/>
  <c r="H1292" i="18"/>
  <c r="H1294" i="18"/>
  <c r="H1296" i="18"/>
  <c r="H1298" i="18"/>
  <c r="H1300" i="18"/>
  <c r="H1302" i="18"/>
  <c r="H1304" i="18"/>
  <c r="H1306" i="18"/>
  <c r="Q70" i="17"/>
  <c r="Q67" i="17"/>
  <c r="B32" i="15"/>
  <c r="F33" i="15" s="1"/>
  <c r="Q62" i="17"/>
  <c r="Q59" i="17"/>
  <c r="Q34" i="17"/>
  <c r="E162" i="15"/>
  <c r="D161" i="15"/>
  <c r="J115" i="15"/>
  <c r="F71" i="16" l="1"/>
  <c r="F75" i="16" s="1"/>
  <c r="AL11" i="37"/>
  <c r="AH9" i="37"/>
  <c r="AR21" i="23"/>
  <c r="AQ27" i="23"/>
  <c r="F21" i="23"/>
  <c r="E27" i="23"/>
  <c r="AM11" i="37"/>
  <c r="AI9" i="37"/>
  <c r="AG18" i="37"/>
  <c r="AG20" i="37" s="1"/>
  <c r="AG21" i="37"/>
  <c r="AG28" i="37"/>
  <c r="AG23" i="37"/>
  <c r="AG27" i="37" s="1"/>
  <c r="AG42" i="37"/>
  <c r="AG55" i="37" s="1"/>
  <c r="AG40" i="37"/>
  <c r="AG48" i="37"/>
  <c r="AG57" i="37" s="1"/>
  <c r="AG47" i="37"/>
  <c r="AG56" i="37" s="1"/>
  <c r="I11" i="38"/>
  <c r="AD21" i="26"/>
  <c r="I7" i="38" s="1"/>
  <c r="AD18" i="26"/>
  <c r="AD20" i="26" s="1"/>
  <c r="AD22" i="26" s="1"/>
  <c r="AD28" i="26"/>
  <c r="M30" i="13"/>
  <c r="AD23" i="26"/>
  <c r="AD40" i="26"/>
  <c r="AD52" i="26" s="1"/>
  <c r="AD47" i="26"/>
  <c r="AD56" i="26" s="1"/>
  <c r="AD48" i="26"/>
  <c r="AD57" i="26" s="1"/>
  <c r="AD42" i="26"/>
  <c r="AD55" i="26" s="1"/>
  <c r="AF18" i="37"/>
  <c r="AF20" i="37" s="1"/>
  <c r="AF21" i="37"/>
  <c r="AF23" i="37"/>
  <c r="AF27" i="37" s="1"/>
  <c r="AF28" i="37"/>
  <c r="AF47" i="37"/>
  <c r="AF56" i="37" s="1"/>
  <c r="AF42" i="37"/>
  <c r="AF55" i="37" s="1"/>
  <c r="AF48" i="37"/>
  <c r="AF57" i="37" s="1"/>
  <c r="AF40" i="37"/>
  <c r="E4" i="38"/>
  <c r="E11" i="38"/>
  <c r="AG18" i="26"/>
  <c r="AG20" i="26" s="1"/>
  <c r="AG22" i="26" s="1"/>
  <c r="AG24" i="26" s="1"/>
  <c r="AG25" i="26" s="1"/>
  <c r="AG26" i="26" s="1"/>
  <c r="E5" i="38"/>
  <c r="AG23" i="26"/>
  <c r="AG21" i="26"/>
  <c r="E7" i="38" s="1"/>
  <c r="AG28" i="26"/>
  <c r="AG48" i="26"/>
  <c r="AG57" i="26" s="1"/>
  <c r="AG40" i="26"/>
  <c r="AG52" i="26" s="1"/>
  <c r="AG47" i="26"/>
  <c r="AG56" i="26" s="1"/>
  <c r="AG42" i="26"/>
  <c r="AG55" i="26" s="1"/>
  <c r="AF23" i="26"/>
  <c r="AF18" i="26"/>
  <c r="AF20" i="26" s="1"/>
  <c r="AF28" i="26"/>
  <c r="AF21" i="26"/>
  <c r="D7" i="38" s="1"/>
  <c r="D11" i="38"/>
  <c r="D5" i="38"/>
  <c r="G226" i="16" s="1"/>
  <c r="D4" i="38"/>
  <c r="G225" i="16" s="1"/>
  <c r="AF40" i="26"/>
  <c r="AF52" i="26" s="1"/>
  <c r="AF42" i="26"/>
  <c r="AF55" i="26" s="1"/>
  <c r="AF47" i="26"/>
  <c r="AF56" i="26" s="1"/>
  <c r="AF48" i="26"/>
  <c r="AF57" i="26" s="1"/>
  <c r="C11" i="38"/>
  <c r="C4" i="38"/>
  <c r="F225" i="16" s="1"/>
  <c r="AE23" i="26"/>
  <c r="AE21" i="26"/>
  <c r="C7" i="38" s="1"/>
  <c r="C5" i="38"/>
  <c r="F226" i="16" s="1"/>
  <c r="AE18" i="26"/>
  <c r="AE20" i="26" s="1"/>
  <c r="AE28" i="26"/>
  <c r="AE40" i="26"/>
  <c r="AE52" i="26" s="1"/>
  <c r="AE48" i="26"/>
  <c r="AE57" i="26" s="1"/>
  <c r="AE42" i="26"/>
  <c r="AE55" i="26" s="1"/>
  <c r="AE47" i="26"/>
  <c r="AE56" i="26" s="1"/>
  <c r="AO11" i="37"/>
  <c r="AK9" i="37"/>
  <c r="AL11" i="26"/>
  <c r="AH9" i="26"/>
  <c r="AN11" i="37"/>
  <c r="AJ9" i="37"/>
  <c r="AO11" i="26"/>
  <c r="AK9" i="26"/>
  <c r="AN11" i="26"/>
  <c r="AJ9" i="26"/>
  <c r="AD18" i="37"/>
  <c r="AD20" i="37" s="1"/>
  <c r="AD22" i="37" s="1"/>
  <c r="AD24" i="37" s="1"/>
  <c r="AD25" i="37" s="1"/>
  <c r="AD26" i="37" s="1"/>
  <c r="AD21" i="37"/>
  <c r="AD23" i="37"/>
  <c r="AD27" i="37" s="1"/>
  <c r="AD28" i="37"/>
  <c r="AD47" i="37"/>
  <c r="AD56" i="37" s="1"/>
  <c r="AD48" i="37"/>
  <c r="AD57" i="37" s="1"/>
  <c r="AD40" i="37"/>
  <c r="AD52" i="37" s="1"/>
  <c r="AD42" i="37"/>
  <c r="AD55" i="37" s="1"/>
  <c r="AM11" i="26"/>
  <c r="AI9" i="26"/>
  <c r="AE18" i="37"/>
  <c r="AE20" i="37" s="1"/>
  <c r="AE21" i="37"/>
  <c r="AE28" i="37"/>
  <c r="AE23" i="37"/>
  <c r="AE27" i="37" s="1"/>
  <c r="AE47" i="37"/>
  <c r="AE56" i="37" s="1"/>
  <c r="AE42" i="37"/>
  <c r="AE55" i="37" s="1"/>
  <c r="AE40" i="37"/>
  <c r="AE52" i="37" s="1"/>
  <c r="AE48" i="37"/>
  <c r="AE57" i="37" s="1"/>
  <c r="AD43" i="36"/>
  <c r="AV28" i="36"/>
  <c r="AV21" i="36"/>
  <c r="AV18" i="36"/>
  <c r="AV23" i="36"/>
  <c r="AV27" i="36" s="1"/>
  <c r="AV48" i="36"/>
  <c r="AV57" i="36" s="1"/>
  <c r="AV47" i="36"/>
  <c r="AV56" i="36" s="1"/>
  <c r="AV40" i="36"/>
  <c r="AV42" i="36"/>
  <c r="AV55" i="36" s="1"/>
  <c r="AR22" i="36"/>
  <c r="AR24" i="36" s="1"/>
  <c r="AR25" i="36" s="1"/>
  <c r="AR26" i="36" s="1"/>
  <c r="AW23" i="36"/>
  <c r="AW27" i="36" s="1"/>
  <c r="AW18" i="36"/>
  <c r="AW28" i="36"/>
  <c r="AW21" i="36"/>
  <c r="AW47" i="36"/>
  <c r="AW56" i="36" s="1"/>
  <c r="AW48" i="36"/>
  <c r="AW57" i="36" s="1"/>
  <c r="AW42" i="36"/>
  <c r="AW55" i="36" s="1"/>
  <c r="AW40" i="36"/>
  <c r="AW52" i="36" s="1"/>
  <c r="AS22" i="36"/>
  <c r="AS24" i="36" s="1"/>
  <c r="AS25" i="36" s="1"/>
  <c r="AS26" i="36" s="1"/>
  <c r="BD10" i="36"/>
  <c r="AZ9" i="36"/>
  <c r="AP22" i="36"/>
  <c r="AP24" i="36" s="1"/>
  <c r="AP25" i="36" s="1"/>
  <c r="AP26" i="36" s="1"/>
  <c r="BE10" i="36"/>
  <c r="BA9" i="36"/>
  <c r="AN43" i="36"/>
  <c r="AU21" i="36"/>
  <c r="AU28" i="36"/>
  <c r="AU23" i="36"/>
  <c r="AU27" i="36" s="1"/>
  <c r="AU18" i="36"/>
  <c r="AU48" i="36"/>
  <c r="AU57" i="36" s="1"/>
  <c r="AU47" i="36"/>
  <c r="AU56" i="36" s="1"/>
  <c r="AU40" i="36"/>
  <c r="AU42" i="36"/>
  <c r="AU55" i="36" s="1"/>
  <c r="AT18" i="36"/>
  <c r="AT23" i="36"/>
  <c r="AT27" i="36" s="1"/>
  <c r="AT28" i="36"/>
  <c r="AT21" i="36"/>
  <c r="AT47" i="36"/>
  <c r="AT56" i="36" s="1"/>
  <c r="AT42" i="36"/>
  <c r="AT55" i="36" s="1"/>
  <c r="AT48" i="36"/>
  <c r="AT57" i="36" s="1"/>
  <c r="AT40" i="36"/>
  <c r="BC10" i="36"/>
  <c r="AY9" i="36"/>
  <c r="AC20" i="23"/>
  <c r="AB27" i="23"/>
  <c r="BB10" i="36"/>
  <c r="AX9" i="36"/>
  <c r="AT10" i="26"/>
  <c r="AW10" i="26"/>
  <c r="AV10" i="26"/>
  <c r="AU10" i="26"/>
  <c r="G22" i="40"/>
  <c r="G22" i="39"/>
  <c r="AL43" i="36"/>
  <c r="AD54" i="36"/>
  <c r="AD49" i="36"/>
  <c r="AD37" i="36" s="1"/>
  <c r="AD29" i="36" s="1"/>
  <c r="AD30" i="36" s="1"/>
  <c r="AD35" i="36" s="1"/>
  <c r="AN54" i="36"/>
  <c r="AN49" i="36"/>
  <c r="AN37" i="36" s="1"/>
  <c r="AF49" i="36"/>
  <c r="AF54" i="36"/>
  <c r="AM49" i="36"/>
  <c r="AM54" i="36"/>
  <c r="AE54" i="36"/>
  <c r="AE49" i="36"/>
  <c r="AP43" i="36"/>
  <c r="AO43" i="36"/>
  <c r="AQ43" i="36"/>
  <c r="AS54" i="36"/>
  <c r="AS49" i="36"/>
  <c r="AS37" i="36" s="1"/>
  <c r="AF37" i="36"/>
  <c r="AF29" i="36" s="1"/>
  <c r="AF30" i="36" s="1"/>
  <c r="AF35" i="36" s="1"/>
  <c r="AL49" i="36"/>
  <c r="AL54" i="36"/>
  <c r="AH43" i="36"/>
  <c r="AG54" i="36"/>
  <c r="AG49" i="36"/>
  <c r="AM43" i="36"/>
  <c r="AM37" i="36" s="1"/>
  <c r="AH54" i="36"/>
  <c r="AH49" i="36"/>
  <c r="AR54" i="36"/>
  <c r="AR49" i="36"/>
  <c r="AR37" i="36" s="1"/>
  <c r="AR29" i="36" s="1"/>
  <c r="AR30" i="36" s="1"/>
  <c r="AR35" i="36" s="1"/>
  <c r="AJ54" i="36"/>
  <c r="AJ49" i="36"/>
  <c r="AJ37" i="36" s="1"/>
  <c r="AJ29" i="36" s="1"/>
  <c r="AJ30" i="36" s="1"/>
  <c r="AJ35" i="36" s="1"/>
  <c r="AI43" i="36"/>
  <c r="AQ54" i="36"/>
  <c r="AQ49" i="36"/>
  <c r="AQ37" i="36" s="1"/>
  <c r="AI54" i="36"/>
  <c r="AI49" i="36"/>
  <c r="AI37" i="36" s="1"/>
  <c r="AG43" i="36"/>
  <c r="AG37" i="36" s="1"/>
  <c r="AG29" i="36" s="1"/>
  <c r="AG30" i="36" s="1"/>
  <c r="AG35" i="36" s="1"/>
  <c r="AO49" i="36"/>
  <c r="AO54" i="36"/>
  <c r="AE37" i="36"/>
  <c r="AE29" i="36" s="1"/>
  <c r="AE30" i="36" s="1"/>
  <c r="AE35" i="36" s="1"/>
  <c r="AP49" i="36"/>
  <c r="AP54" i="36"/>
  <c r="AK49" i="36"/>
  <c r="AK37" i="36" s="1"/>
  <c r="AK29" i="36" s="1"/>
  <c r="AK30" i="36" s="1"/>
  <c r="AK35" i="36" s="1"/>
  <c r="AK54" i="36"/>
  <c r="E163" i="15"/>
  <c r="N3" i="18"/>
  <c r="D39" i="15" s="1"/>
  <c r="Q3" i="18"/>
  <c r="D42" i="15" s="1"/>
  <c r="P3" i="18"/>
  <c r="D41" i="15" s="1"/>
  <c r="E41" i="15" s="1"/>
  <c r="C23" i="23" s="1"/>
  <c r="D23" i="23" s="1"/>
  <c r="E23" i="23" s="1"/>
  <c r="F23" i="23" s="1"/>
  <c r="G23" i="23" s="1"/>
  <c r="H23" i="23" s="1"/>
  <c r="I23" i="23" s="1"/>
  <c r="J23" i="23" s="1"/>
  <c r="K23" i="23" s="1"/>
  <c r="L23" i="23" s="1"/>
  <c r="M23" i="23" s="1"/>
  <c r="N23" i="23" s="1"/>
  <c r="O23" i="23" s="1"/>
  <c r="P23" i="23" s="1"/>
  <c r="O3" i="18"/>
  <c r="D40" i="15" s="1"/>
  <c r="F23" i="16"/>
  <c r="F22" i="16"/>
  <c r="F21" i="16"/>
  <c r="F24" i="16"/>
  <c r="I78" i="10"/>
  <c r="H78" i="10"/>
  <c r="G78" i="10"/>
  <c r="F78" i="10"/>
  <c r="AE75" i="10"/>
  <c r="AF75" i="10"/>
  <c r="AG75" i="10"/>
  <c r="AD75" i="10"/>
  <c r="AA75" i="10"/>
  <c r="AB75" i="10"/>
  <c r="AC75" i="10"/>
  <c r="Z75" i="10"/>
  <c r="W75" i="10"/>
  <c r="X75" i="10"/>
  <c r="Y75" i="10"/>
  <c r="V75" i="10"/>
  <c r="S75" i="10"/>
  <c r="T75" i="10"/>
  <c r="U75" i="10"/>
  <c r="R75" i="10"/>
  <c r="O75" i="10"/>
  <c r="P75" i="10"/>
  <c r="Q75" i="10"/>
  <c r="N75" i="10"/>
  <c r="K75" i="10"/>
  <c r="L75" i="10"/>
  <c r="M75" i="10"/>
  <c r="J75" i="10"/>
  <c r="G75" i="10"/>
  <c r="H75" i="10"/>
  <c r="I75" i="10"/>
  <c r="F75" i="10"/>
  <c r="Z19" i="13"/>
  <c r="Y19" i="13"/>
  <c r="AC19" i="13"/>
  <c r="X19" i="13"/>
  <c r="AB19" i="13"/>
  <c r="AA19" i="13"/>
  <c r="W19" i="13"/>
  <c r="K11" i="38" l="1"/>
  <c r="G232" i="16"/>
  <c r="G5" i="38"/>
  <c r="J11" i="38"/>
  <c r="F232" i="16"/>
  <c r="K7" i="38"/>
  <c r="G228" i="16"/>
  <c r="G4" i="38"/>
  <c r="J7" i="38"/>
  <c r="F228" i="16"/>
  <c r="L7" i="38"/>
  <c r="G7" i="38"/>
  <c r="L11" i="38"/>
  <c r="G11" i="38"/>
  <c r="AE22" i="37"/>
  <c r="AE22" i="26"/>
  <c r="AE24" i="26" s="1"/>
  <c r="AE25" i="26" s="1"/>
  <c r="AE26" i="26" s="1"/>
  <c r="AE24" i="37"/>
  <c r="AE25" i="37" s="1"/>
  <c r="AE26" i="37" s="1"/>
  <c r="AG22" i="37"/>
  <c r="AG24" i="37" s="1"/>
  <c r="AG25" i="37" s="1"/>
  <c r="AG26" i="37" s="1"/>
  <c r="G71" i="16"/>
  <c r="AF22" i="26"/>
  <c r="AF22" i="37"/>
  <c r="AF24" i="37" s="1"/>
  <c r="AF25" i="37" s="1"/>
  <c r="AF26" i="37" s="1"/>
  <c r="AQ11" i="26"/>
  <c r="AM9" i="26"/>
  <c r="AK48" i="26"/>
  <c r="AK57" i="26" s="1"/>
  <c r="AK40" i="26"/>
  <c r="AK21" i="26"/>
  <c r="AK47" i="26"/>
  <c r="AK56" i="26" s="1"/>
  <c r="AK28" i="26"/>
  <c r="AK42" i="26"/>
  <c r="AK55" i="26" s="1"/>
  <c r="AK23" i="26"/>
  <c r="AK27" i="26" s="1"/>
  <c r="AK18" i="26"/>
  <c r="AH42" i="26"/>
  <c r="AH55" i="26" s="1"/>
  <c r="AH48" i="26"/>
  <c r="AH57" i="26" s="1"/>
  <c r="AH40" i="26"/>
  <c r="AH28" i="26"/>
  <c r="AH23" i="26"/>
  <c r="AH27" i="26" s="1"/>
  <c r="AH21" i="26"/>
  <c r="AH18" i="26"/>
  <c r="AH47" i="26"/>
  <c r="AH56" i="26" s="1"/>
  <c r="K4" i="38"/>
  <c r="D6" i="38"/>
  <c r="AF52" i="37"/>
  <c r="AF41" i="37"/>
  <c r="AF53" i="37" s="1"/>
  <c r="AF46" i="37"/>
  <c r="AG52" i="37"/>
  <c r="AQ11" i="37"/>
  <c r="AM9" i="37"/>
  <c r="AS21" i="23"/>
  <c r="AR27" i="23"/>
  <c r="AD41" i="37"/>
  <c r="AD46" i="37"/>
  <c r="AS11" i="26"/>
  <c r="AO9" i="26"/>
  <c r="AP11" i="26"/>
  <c r="AL9" i="26"/>
  <c r="AE27" i="26"/>
  <c r="C9" i="38"/>
  <c r="AF24" i="26"/>
  <c r="AF25" i="26" s="1"/>
  <c r="AF26" i="26" s="1"/>
  <c r="L5" i="38"/>
  <c r="AG41" i="26"/>
  <c r="AG46" i="26"/>
  <c r="AD24" i="26"/>
  <c r="AD25" i="26" s="1"/>
  <c r="AD26" i="26" s="1"/>
  <c r="K30" i="13"/>
  <c r="B6" i="38"/>
  <c r="I4" i="38"/>
  <c r="AH18" i="37"/>
  <c r="AH21" i="37"/>
  <c r="AH23" i="37"/>
  <c r="AH27" i="37" s="1"/>
  <c r="AH28" i="37"/>
  <c r="AH47" i="37"/>
  <c r="AH56" i="37" s="1"/>
  <c r="AH48" i="37"/>
  <c r="AH57" i="37" s="1"/>
  <c r="AH40" i="37"/>
  <c r="AH42" i="37"/>
  <c r="AH55" i="37" s="1"/>
  <c r="AE46" i="37"/>
  <c r="AE41" i="37"/>
  <c r="AJ42" i="26"/>
  <c r="AJ55" i="26" s="1"/>
  <c r="AJ47" i="26"/>
  <c r="AJ56" i="26" s="1"/>
  <c r="AJ40" i="26"/>
  <c r="AJ48" i="26"/>
  <c r="AJ57" i="26" s="1"/>
  <c r="AJ18" i="26"/>
  <c r="AJ21" i="26"/>
  <c r="AJ28" i="26"/>
  <c r="AJ23" i="26"/>
  <c r="AJ27" i="26" s="1"/>
  <c r="AJ21" i="37"/>
  <c r="AJ18" i="37"/>
  <c r="AJ23" i="37"/>
  <c r="AJ27" i="37" s="1"/>
  <c r="AJ28" i="37"/>
  <c r="AJ47" i="37"/>
  <c r="AJ56" i="37" s="1"/>
  <c r="AJ42" i="37"/>
  <c r="AJ55" i="37" s="1"/>
  <c r="AJ40" i="37"/>
  <c r="AJ48" i="37"/>
  <c r="AJ57" i="37" s="1"/>
  <c r="AK18" i="37"/>
  <c r="AK21" i="37"/>
  <c r="AK28" i="37"/>
  <c r="AK23" i="37"/>
  <c r="AK27" i="37" s="1"/>
  <c r="AK48" i="37"/>
  <c r="AK57" i="37" s="1"/>
  <c r="AK47" i="37"/>
  <c r="AK56" i="37" s="1"/>
  <c r="AK42" i="37"/>
  <c r="AK55" i="37" s="1"/>
  <c r="AK40" i="37"/>
  <c r="J5" i="38"/>
  <c r="AE46" i="26"/>
  <c r="AE41" i="26"/>
  <c r="J4" i="38"/>
  <c r="C6" i="38"/>
  <c r="K5" i="38"/>
  <c r="AF41" i="26"/>
  <c r="AF46" i="26"/>
  <c r="AD27" i="26"/>
  <c r="I9" i="38"/>
  <c r="I5" i="38"/>
  <c r="AD46" i="26"/>
  <c r="AD41" i="26"/>
  <c r="AG41" i="37"/>
  <c r="AG53" i="37" s="1"/>
  <c r="AG46" i="37"/>
  <c r="G21" i="23"/>
  <c r="F27" i="23"/>
  <c r="AP11" i="37"/>
  <c r="AL9" i="37"/>
  <c r="AI23" i="26"/>
  <c r="AI27" i="26" s="1"/>
  <c r="AI21" i="26"/>
  <c r="AI20" i="26"/>
  <c r="AI18" i="26"/>
  <c r="AI28" i="26"/>
  <c r="AI40" i="26"/>
  <c r="AI48" i="26"/>
  <c r="AI57" i="26" s="1"/>
  <c r="AI47" i="26"/>
  <c r="AI56" i="26" s="1"/>
  <c r="AI42" i="26"/>
  <c r="AI55" i="26" s="1"/>
  <c r="AR11" i="26"/>
  <c r="AN9" i="26"/>
  <c r="AR11" i="37"/>
  <c r="AN9" i="37"/>
  <c r="AS11" i="37"/>
  <c r="AO9" i="37"/>
  <c r="AF27" i="26"/>
  <c r="D9" i="38"/>
  <c r="AG27" i="26"/>
  <c r="E9" i="38"/>
  <c r="E6" i="38"/>
  <c r="L4" i="38"/>
  <c r="L6" i="38" s="1"/>
  <c r="L8" i="38" s="1"/>
  <c r="AI21" i="37"/>
  <c r="AI20" i="37"/>
  <c r="AI22" i="37" s="1"/>
  <c r="AI18" i="37"/>
  <c r="AI28" i="37"/>
  <c r="AI23" i="37"/>
  <c r="AI27" i="37" s="1"/>
  <c r="AI47" i="37"/>
  <c r="AI56" i="37" s="1"/>
  <c r="AI42" i="37"/>
  <c r="AI55" i="37" s="1"/>
  <c r="AI40" i="37"/>
  <c r="AI48" i="37"/>
  <c r="AI57" i="37" s="1"/>
  <c r="AQ29" i="36"/>
  <c r="AQ30" i="36" s="1"/>
  <c r="AQ35" i="36" s="1"/>
  <c r="AD20" i="23"/>
  <c r="AC27" i="23"/>
  <c r="AU52" i="36"/>
  <c r="BA18" i="36"/>
  <c r="BA28" i="36"/>
  <c r="BA21" i="36"/>
  <c r="BA23" i="36"/>
  <c r="BA27" i="36" s="1"/>
  <c r="BA48" i="36"/>
  <c r="BA57" i="36" s="1"/>
  <c r="BA47" i="36"/>
  <c r="BA56" i="36" s="1"/>
  <c r="BA42" i="36"/>
  <c r="BA55" i="36" s="1"/>
  <c r="BA40" i="36"/>
  <c r="BH10" i="36"/>
  <c r="BD9" i="36"/>
  <c r="AW20" i="36"/>
  <c r="AW22" i="36" s="1"/>
  <c r="AW24" i="36" s="1"/>
  <c r="AW25" i="36" s="1"/>
  <c r="AW26" i="36" s="1"/>
  <c r="AW46" i="36"/>
  <c r="AW41" i="36"/>
  <c r="AV52" i="36"/>
  <c r="AV20" i="36"/>
  <c r="AV22" i="36" s="1"/>
  <c r="AV24" i="36" s="1"/>
  <c r="AV25" i="36" s="1"/>
  <c r="AV26" i="36" s="1"/>
  <c r="AV41" i="36"/>
  <c r="AV53" i="36" s="1"/>
  <c r="AV46" i="36"/>
  <c r="AX23" i="36"/>
  <c r="AX27" i="36" s="1"/>
  <c r="AX28" i="36"/>
  <c r="AX18" i="36"/>
  <c r="AX21" i="36"/>
  <c r="AX47" i="36"/>
  <c r="AX56" i="36" s="1"/>
  <c r="AX40" i="36"/>
  <c r="AX48" i="36"/>
  <c r="AX57" i="36" s="1"/>
  <c r="AX42" i="36"/>
  <c r="AX55" i="36" s="1"/>
  <c r="AY21" i="36"/>
  <c r="AY23" i="36"/>
  <c r="AY27" i="36" s="1"/>
  <c r="AY28" i="36"/>
  <c r="AY18" i="36"/>
  <c r="AY20" i="36" s="1"/>
  <c r="AY40" i="36"/>
  <c r="AY42" i="36"/>
  <c r="AY55" i="36" s="1"/>
  <c r="AY47" i="36"/>
  <c r="AY56" i="36" s="1"/>
  <c r="AY48" i="36"/>
  <c r="AY57" i="36" s="1"/>
  <c r="BI10" i="36"/>
  <c r="BE9" i="36"/>
  <c r="AP37" i="36"/>
  <c r="BF10" i="36"/>
  <c r="BB9" i="36"/>
  <c r="BG10" i="36"/>
  <c r="BC9" i="36"/>
  <c r="AT20" i="36"/>
  <c r="AT22" i="36" s="1"/>
  <c r="AT24" i="36" s="1"/>
  <c r="AT41" i="36"/>
  <c r="AT53" i="36" s="1"/>
  <c r="AT46" i="36"/>
  <c r="AT52" i="36"/>
  <c r="AU20" i="36"/>
  <c r="AU22" i="36" s="1"/>
  <c r="AU24" i="36" s="1"/>
  <c r="AU25" i="36" s="1"/>
  <c r="AU26" i="36" s="1"/>
  <c r="AU46" i="36"/>
  <c r="AU41" i="36"/>
  <c r="AU53" i="36" s="1"/>
  <c r="AZ18" i="36"/>
  <c r="AZ28" i="36"/>
  <c r="AZ21" i="36"/>
  <c r="AZ23" i="36"/>
  <c r="AZ27" i="36" s="1"/>
  <c r="AZ48" i="36"/>
  <c r="AZ57" i="36" s="1"/>
  <c r="AZ42" i="36"/>
  <c r="AZ55" i="36" s="1"/>
  <c r="AZ40" i="36"/>
  <c r="AZ47" i="36"/>
  <c r="AZ56" i="36" s="1"/>
  <c r="G23" i="40"/>
  <c r="G23" i="39"/>
  <c r="AO37" i="36"/>
  <c r="AO29" i="36" s="1"/>
  <c r="AO30" i="36" s="1"/>
  <c r="AO35" i="36" s="1"/>
  <c r="AM29" i="36"/>
  <c r="AM30" i="36" s="1"/>
  <c r="AM35" i="36" s="1"/>
  <c r="AN29" i="36"/>
  <c r="AN30" i="36" s="1"/>
  <c r="AN35" i="36" s="1"/>
  <c r="AI29" i="36"/>
  <c r="AI30" i="36" s="1"/>
  <c r="AI35" i="36" s="1"/>
  <c r="AH37" i="36"/>
  <c r="AH29" i="36" s="1"/>
  <c r="AH30" i="36" s="1"/>
  <c r="AH35" i="36" s="1"/>
  <c r="AL37" i="36"/>
  <c r="AL29" i="36" s="1"/>
  <c r="AL30" i="36" s="1"/>
  <c r="AL35" i="36" s="1"/>
  <c r="W23" i="13"/>
  <c r="W22" i="13"/>
  <c r="AA23" i="13"/>
  <c r="AA22" i="13"/>
  <c r="X23" i="13"/>
  <c r="X22" i="13"/>
  <c r="Y23" i="13"/>
  <c r="Y22" i="13"/>
  <c r="Z22" i="13"/>
  <c r="Z23" i="13"/>
  <c r="Z27" i="13"/>
  <c r="Z25" i="13"/>
  <c r="Z31" i="13" s="1"/>
  <c r="Z24" i="13"/>
  <c r="Z26" i="13"/>
  <c r="W27" i="13"/>
  <c r="W24" i="13"/>
  <c r="W25" i="13"/>
  <c r="W31" i="13" s="1"/>
  <c r="W26" i="13"/>
  <c r="AA26" i="13"/>
  <c r="AA24" i="13"/>
  <c r="AA27" i="13"/>
  <c r="AA25" i="13"/>
  <c r="AA31" i="13" s="1"/>
  <c r="AB25" i="13"/>
  <c r="AB31" i="13" s="1"/>
  <c r="AB27" i="13"/>
  <c r="AB22" i="13"/>
  <c r="AB26" i="13"/>
  <c r="AB24" i="13"/>
  <c r="AB23" i="13"/>
  <c r="X25" i="13"/>
  <c r="X31" i="13" s="1"/>
  <c r="X26" i="13"/>
  <c r="X24" i="13"/>
  <c r="X27" i="13"/>
  <c r="AC24" i="13"/>
  <c r="AC25" i="13"/>
  <c r="AC31" i="13" s="1"/>
  <c r="AC22" i="13"/>
  <c r="AC27" i="13"/>
  <c r="AC23" i="13"/>
  <c r="AC26" i="13"/>
  <c r="Y24" i="13"/>
  <c r="Y25" i="13"/>
  <c r="Y31" i="13" s="1"/>
  <c r="Y26" i="13"/>
  <c r="Y27" i="13"/>
  <c r="B41" i="22"/>
  <c r="B52" i="22"/>
  <c r="B27" i="22"/>
  <c r="B34" i="22" s="1"/>
  <c r="D27" i="22"/>
  <c r="D34" i="22" s="1"/>
  <c r="E27" i="22"/>
  <c r="F26" i="16"/>
  <c r="C19" i="13"/>
  <c r="P19" i="13"/>
  <c r="Q19" i="13"/>
  <c r="I19" i="13"/>
  <c r="E19" i="13"/>
  <c r="F19" i="13"/>
  <c r="G19" i="13"/>
  <c r="D19" i="13"/>
  <c r="H19" i="13"/>
  <c r="C8" i="38" l="1"/>
  <c r="F227" i="16"/>
  <c r="K9" i="38"/>
  <c r="G230" i="16"/>
  <c r="E8" i="38"/>
  <c r="L9" i="38"/>
  <c r="G9" i="38"/>
  <c r="J9" i="38"/>
  <c r="F230" i="16"/>
  <c r="D8" i="38"/>
  <c r="G229" i="16" s="1"/>
  <c r="G227" i="16"/>
  <c r="G6" i="38"/>
  <c r="G8" i="38" s="1"/>
  <c r="B8" i="38"/>
  <c r="J6" i="38"/>
  <c r="J8" i="38" s="1"/>
  <c r="J10" i="38" s="1"/>
  <c r="J12" i="38" s="1"/>
  <c r="L10" i="38"/>
  <c r="L12" i="38" s="1"/>
  <c r="L13" i="38" s="1"/>
  <c r="L14" i="38" s="1"/>
  <c r="L16" i="38" s="1"/>
  <c r="H71" i="16"/>
  <c r="AI46" i="37"/>
  <c r="AI41" i="37"/>
  <c r="AI53" i="37" s="1"/>
  <c r="E10" i="38"/>
  <c r="AV11" i="37"/>
  <c r="AR9" i="37"/>
  <c r="AI41" i="26"/>
  <c r="AI53" i="26" s="1"/>
  <c r="AI46" i="26"/>
  <c r="AL18" i="37"/>
  <c r="AL20" i="37" s="1"/>
  <c r="AL21" i="37"/>
  <c r="AL28" i="37"/>
  <c r="AL23" i="37"/>
  <c r="AL27" i="37" s="1"/>
  <c r="AL48" i="37"/>
  <c r="AL57" i="37" s="1"/>
  <c r="AL42" i="37"/>
  <c r="AL55" i="37" s="1"/>
  <c r="AL47" i="37"/>
  <c r="AL56" i="37" s="1"/>
  <c r="AL40" i="37"/>
  <c r="AG49" i="37"/>
  <c r="AG54" i="37"/>
  <c r="AF53" i="26"/>
  <c r="AF43" i="26"/>
  <c r="AE53" i="26"/>
  <c r="AE43" i="26"/>
  <c r="AJ52" i="37"/>
  <c r="AJ52" i="26"/>
  <c r="AE49" i="37"/>
  <c r="AE54" i="37"/>
  <c r="AH20" i="37"/>
  <c r="AH22" i="37" s="1"/>
  <c r="AH24" i="37" s="1"/>
  <c r="AH25" i="37" s="1"/>
  <c r="AH26" i="37" s="1"/>
  <c r="AH41" i="37"/>
  <c r="AH53" i="37" s="1"/>
  <c r="AH46" i="37"/>
  <c r="AT11" i="26"/>
  <c r="AP9" i="26"/>
  <c r="AD53" i="37"/>
  <c r="AD43" i="37"/>
  <c r="AU11" i="37"/>
  <c r="AQ9" i="37"/>
  <c r="K6" i="38"/>
  <c r="K8" i="38" s="1"/>
  <c r="K10" i="38" s="1"/>
  <c r="K12" i="38" s="1"/>
  <c r="K13" i="38" s="1"/>
  <c r="K14" i="38" s="1"/>
  <c r="K16" i="38" s="1"/>
  <c r="AK52" i="26"/>
  <c r="AY22" i="36"/>
  <c r="AY24" i="36" s="1"/>
  <c r="AY25" i="36" s="1"/>
  <c r="AY26" i="36" s="1"/>
  <c r="AI24" i="37"/>
  <c r="AI25" i="37" s="1"/>
  <c r="AI26" i="37" s="1"/>
  <c r="AO20" i="37"/>
  <c r="AO18" i="37"/>
  <c r="AO21" i="37"/>
  <c r="AO28" i="37"/>
  <c r="AO23" i="37"/>
  <c r="AO27" i="37" s="1"/>
  <c r="AO40" i="37"/>
  <c r="AO48" i="37"/>
  <c r="AO57" i="37" s="1"/>
  <c r="AO47" i="37"/>
  <c r="AO56" i="37" s="1"/>
  <c r="AO42" i="37"/>
  <c r="AO55" i="37" s="1"/>
  <c r="AN23" i="26"/>
  <c r="AN27" i="26" s="1"/>
  <c r="AN28" i="26"/>
  <c r="AN47" i="26"/>
  <c r="AN56" i="26" s="1"/>
  <c r="AN42" i="26"/>
  <c r="AN55" i="26" s="1"/>
  <c r="AN48" i="26"/>
  <c r="AN57" i="26" s="1"/>
  <c r="AN18" i="26"/>
  <c r="AN21" i="26"/>
  <c r="AN40" i="26"/>
  <c r="AN52" i="26" s="1"/>
  <c r="AI22" i="26"/>
  <c r="AI24" i="26" s="1"/>
  <c r="AI25" i="26" s="1"/>
  <c r="AI26" i="26" s="1"/>
  <c r="AT11" i="37"/>
  <c r="AP9" i="37"/>
  <c r="AE54" i="26"/>
  <c r="AE49" i="26"/>
  <c r="AJ20" i="37"/>
  <c r="AJ22" i="37" s="1"/>
  <c r="AJ24" i="37" s="1"/>
  <c r="AJ25" i="37" s="1"/>
  <c r="AJ26" i="37" s="1"/>
  <c r="AJ41" i="37"/>
  <c r="AJ53" i="37" s="1"/>
  <c r="AJ46" i="37"/>
  <c r="I6" i="38"/>
  <c r="I8" i="38" s="1"/>
  <c r="I10" i="38" s="1"/>
  <c r="I12" i="38" s="1"/>
  <c r="I13" i="38" s="1"/>
  <c r="I14" i="38" s="1"/>
  <c r="I16" i="38" s="1"/>
  <c r="AG54" i="26"/>
  <c r="AG49" i="26"/>
  <c r="AO23" i="26"/>
  <c r="AO27" i="26" s="1"/>
  <c r="AO28" i="26"/>
  <c r="AO42" i="26"/>
  <c r="AO55" i="26" s="1"/>
  <c r="AO47" i="26"/>
  <c r="AO56" i="26" s="1"/>
  <c r="AO18" i="26"/>
  <c r="AO20" i="26" s="1"/>
  <c r="AO48" i="26"/>
  <c r="AO57" i="26" s="1"/>
  <c r="AO21" i="26"/>
  <c r="AO40" i="26"/>
  <c r="AO52" i="26" s="1"/>
  <c r="AG43" i="37"/>
  <c r="AW11" i="37"/>
  <c r="AS9" i="37"/>
  <c r="AV11" i="26"/>
  <c r="AR9" i="26"/>
  <c r="AI52" i="26"/>
  <c r="AI43" i="26"/>
  <c r="AD53" i="26"/>
  <c r="AD43" i="26"/>
  <c r="AK20" i="37"/>
  <c r="AK22" i="37" s="1"/>
  <c r="AK24" i="37" s="1"/>
  <c r="AK25" i="37" s="1"/>
  <c r="AK26" i="37" s="1"/>
  <c r="AK41" i="37"/>
  <c r="AK53" i="37" s="1"/>
  <c r="AK46" i="37"/>
  <c r="AJ20" i="26"/>
  <c r="AJ22" i="26" s="1"/>
  <c r="AJ24" i="26" s="1"/>
  <c r="AJ25" i="26" s="1"/>
  <c r="AJ26" i="26" s="1"/>
  <c r="AJ46" i="26"/>
  <c r="AJ41" i="26"/>
  <c r="AJ53" i="26" s="1"/>
  <c r="AH52" i="37"/>
  <c r="AG53" i="26"/>
  <c r="AG43" i="26"/>
  <c r="AW11" i="26"/>
  <c r="AS9" i="26"/>
  <c r="AT21" i="23"/>
  <c r="AS27" i="23"/>
  <c r="AF43" i="37"/>
  <c r="AH46" i="26"/>
  <c r="AH41" i="26"/>
  <c r="AH53" i="26" s="1"/>
  <c r="AH20" i="26"/>
  <c r="AH22" i="26" s="1"/>
  <c r="AH24" i="26" s="1"/>
  <c r="AH25" i="26" s="1"/>
  <c r="AH26" i="26" s="1"/>
  <c r="AK20" i="26"/>
  <c r="AK22" i="26" s="1"/>
  <c r="AK24" i="26" s="1"/>
  <c r="AK25" i="26" s="1"/>
  <c r="AK26" i="26" s="1"/>
  <c r="AK41" i="26"/>
  <c r="AK53" i="26" s="1"/>
  <c r="AK46" i="26"/>
  <c r="AM40" i="26"/>
  <c r="AM52" i="26" s="1"/>
  <c r="AM28" i="26"/>
  <c r="AM47" i="26"/>
  <c r="AM56" i="26" s="1"/>
  <c r="AM18" i="26"/>
  <c r="AM48" i="26"/>
  <c r="AM57" i="26" s="1"/>
  <c r="AM21" i="26"/>
  <c r="AM23" i="26"/>
  <c r="AM27" i="26" s="1"/>
  <c r="AM42" i="26"/>
  <c r="AM55" i="26" s="1"/>
  <c r="AI52" i="37"/>
  <c r="AI43" i="37"/>
  <c r="AN18" i="37"/>
  <c r="AN20" i="37" s="1"/>
  <c r="AN21" i="37"/>
  <c r="AN23" i="37"/>
  <c r="AN27" i="37" s="1"/>
  <c r="AN28" i="37"/>
  <c r="AN42" i="37"/>
  <c r="AN55" i="37" s="1"/>
  <c r="AN47" i="37"/>
  <c r="AN56" i="37" s="1"/>
  <c r="AN40" i="37"/>
  <c r="AN48" i="37"/>
  <c r="AN57" i="37" s="1"/>
  <c r="H21" i="23"/>
  <c r="I21" i="23" s="1"/>
  <c r="J21" i="23" s="1"/>
  <c r="K21" i="23" s="1"/>
  <c r="L21" i="23" s="1"/>
  <c r="M21" i="23" s="1"/>
  <c r="N21" i="23" s="1"/>
  <c r="O21" i="23" s="1"/>
  <c r="P21" i="23" s="1"/>
  <c r="G27" i="23"/>
  <c r="AD49" i="26"/>
  <c r="AD54" i="26"/>
  <c r="AF54" i="26"/>
  <c r="AF49" i="26"/>
  <c r="AF37" i="26" s="1"/>
  <c r="AF29" i="26" s="1"/>
  <c r="AF30" i="26" s="1"/>
  <c r="AF35" i="26" s="1"/>
  <c r="J13" i="38"/>
  <c r="J14" i="38" s="1"/>
  <c r="J16" i="38" s="1"/>
  <c r="AK52" i="37"/>
  <c r="AE53" i="37"/>
  <c r="AE43" i="37"/>
  <c r="AE37" i="37" s="1"/>
  <c r="AE29" i="37" s="1"/>
  <c r="AE30" i="37" s="1"/>
  <c r="AE35" i="37" s="1"/>
  <c r="AL40" i="26"/>
  <c r="AL52" i="26" s="1"/>
  <c r="AL48" i="26"/>
  <c r="AL57" i="26" s="1"/>
  <c r="AL42" i="26"/>
  <c r="AL55" i="26" s="1"/>
  <c r="AL21" i="26"/>
  <c r="AL23" i="26"/>
  <c r="AL27" i="26" s="1"/>
  <c r="AL47" i="26"/>
  <c r="AL56" i="26" s="1"/>
  <c r="AL28" i="26"/>
  <c r="AL18" i="26"/>
  <c r="AD49" i="37"/>
  <c r="AD54" i="37"/>
  <c r="AM21" i="37"/>
  <c r="AM18" i="37"/>
  <c r="AM23" i="37"/>
  <c r="AM27" i="37" s="1"/>
  <c r="AM28" i="37"/>
  <c r="AM48" i="37"/>
  <c r="AM57" i="37" s="1"/>
  <c r="AM47" i="37"/>
  <c r="AM56" i="37" s="1"/>
  <c r="AM40" i="37"/>
  <c r="AM42" i="37"/>
  <c r="AM55" i="37" s="1"/>
  <c r="AF54" i="37"/>
  <c r="AF49" i="37"/>
  <c r="D10" i="38"/>
  <c r="AH52" i="26"/>
  <c r="AH43" i="26"/>
  <c r="AU11" i="26"/>
  <c r="AQ9" i="26"/>
  <c r="AZ20" i="36"/>
  <c r="AZ22" i="36" s="1"/>
  <c r="AZ24" i="36" s="1"/>
  <c r="AZ25" i="36" s="1"/>
  <c r="AZ26" i="36" s="1"/>
  <c r="AZ41" i="36"/>
  <c r="AZ53" i="36" s="1"/>
  <c r="AZ46" i="36"/>
  <c r="AT43" i="36"/>
  <c r="AT25" i="36"/>
  <c r="AT26" i="36"/>
  <c r="BJ10" i="36"/>
  <c r="BF9" i="36"/>
  <c r="BC18" i="36"/>
  <c r="BC28" i="36"/>
  <c r="BC21" i="36"/>
  <c r="BC42" i="36"/>
  <c r="BC55" i="36" s="1"/>
  <c r="BC23" i="36"/>
  <c r="BC27" i="36" s="1"/>
  <c r="BC40" i="36"/>
  <c r="BC48" i="36"/>
  <c r="BC57" i="36" s="1"/>
  <c r="BC47" i="36"/>
  <c r="BC56" i="36" s="1"/>
  <c r="BC20" i="36"/>
  <c r="AY41" i="36"/>
  <c r="AY53" i="36" s="1"/>
  <c r="AY46" i="36"/>
  <c r="AV54" i="36"/>
  <c r="AV49" i="36"/>
  <c r="AV43" i="36"/>
  <c r="AV37" i="36" s="1"/>
  <c r="AV29" i="36" s="1"/>
  <c r="AV30" i="36" s="1"/>
  <c r="AV35" i="36" s="1"/>
  <c r="BD23" i="36"/>
  <c r="BD27" i="36" s="1"/>
  <c r="BD18" i="36"/>
  <c r="BD28" i="36"/>
  <c r="BD21" i="36"/>
  <c r="BD47" i="36"/>
  <c r="BD56" i="36" s="1"/>
  <c r="BD42" i="36"/>
  <c r="BD55" i="36" s="1"/>
  <c r="BD40" i="36"/>
  <c r="BD48" i="36"/>
  <c r="BD57" i="36" s="1"/>
  <c r="AZ52" i="36"/>
  <c r="AU54" i="36"/>
  <c r="AU49" i="36"/>
  <c r="AT54" i="36"/>
  <c r="AT49" i="36"/>
  <c r="BK10" i="36"/>
  <c r="BG9" i="36"/>
  <c r="BE21" i="36"/>
  <c r="BE23" i="36"/>
  <c r="BE27" i="36" s="1"/>
  <c r="BE47" i="36"/>
  <c r="BE56" i="36" s="1"/>
  <c r="BE18" i="36"/>
  <c r="BE28" i="36"/>
  <c r="BE40" i="36"/>
  <c r="BE42" i="36"/>
  <c r="BE55" i="36" s="1"/>
  <c r="BE48" i="36"/>
  <c r="BE57" i="36" s="1"/>
  <c r="AX20" i="36"/>
  <c r="AX22" i="36" s="1"/>
  <c r="AX24" i="36" s="1"/>
  <c r="AX25" i="36" s="1"/>
  <c r="AX26" i="36" s="1"/>
  <c r="AX41" i="36"/>
  <c r="AX53" i="36" s="1"/>
  <c r="AX46" i="36"/>
  <c r="AW53" i="36"/>
  <c r="AW43" i="36"/>
  <c r="BL10" i="36"/>
  <c r="BH9" i="36"/>
  <c r="BA20" i="36"/>
  <c r="BA22" i="36" s="1"/>
  <c r="BA24" i="36" s="1"/>
  <c r="BA25" i="36" s="1"/>
  <c r="BA26" i="36" s="1"/>
  <c r="BA46" i="36"/>
  <c r="BA41" i="36"/>
  <c r="BA53" i="36" s="1"/>
  <c r="AE20" i="23"/>
  <c r="AD27" i="23"/>
  <c r="BB48" i="36"/>
  <c r="BB57" i="36" s="1"/>
  <c r="BB18" i="36"/>
  <c r="BB20" i="36" s="1"/>
  <c r="BB28" i="36"/>
  <c r="BB23" i="36"/>
  <c r="BB27" i="36" s="1"/>
  <c r="BB21" i="36"/>
  <c r="BB40" i="36"/>
  <c r="BB47" i="36"/>
  <c r="BB56" i="36" s="1"/>
  <c r="BB42" i="36"/>
  <c r="BB55" i="36" s="1"/>
  <c r="BM10" i="36"/>
  <c r="BI9" i="36"/>
  <c r="AY52" i="36"/>
  <c r="AY43" i="36"/>
  <c r="AX52" i="36"/>
  <c r="AW49" i="36"/>
  <c r="AW37" i="36" s="1"/>
  <c r="AW29" i="36" s="1"/>
  <c r="AW30" i="36" s="1"/>
  <c r="AW35" i="36" s="1"/>
  <c r="AW54" i="36"/>
  <c r="BA52" i="36"/>
  <c r="AU43" i="36"/>
  <c r="AP29" i="36"/>
  <c r="AP30" i="36" s="1"/>
  <c r="AP35" i="36" s="1"/>
  <c r="AS29" i="36"/>
  <c r="AS30" i="36" s="1"/>
  <c r="AS35" i="36" s="1"/>
  <c r="G27" i="22"/>
  <c r="B59" i="22"/>
  <c r="G52" i="22"/>
  <c r="Q55" i="15" s="1"/>
  <c r="F52" i="22"/>
  <c r="N55" i="15" s="1"/>
  <c r="B48" i="22"/>
  <c r="F41" i="22"/>
  <c r="N44" i="15" s="1"/>
  <c r="G41" i="22"/>
  <c r="Q44" i="15" s="1"/>
  <c r="E34" i="22"/>
  <c r="G34" i="22" s="1"/>
  <c r="Q30" i="15"/>
  <c r="Q20" i="23" s="1"/>
  <c r="C34" i="22"/>
  <c r="F34" i="22" s="1"/>
  <c r="N37" i="15" s="1"/>
  <c r="F27" i="22"/>
  <c r="N30" i="15" s="1"/>
  <c r="F25" i="16"/>
  <c r="S19" i="13"/>
  <c r="S18" i="13"/>
  <c r="S20" i="13"/>
  <c r="S17" i="13"/>
  <c r="S30" i="13"/>
  <c r="B9" i="13"/>
  <c r="D12" i="38" l="1"/>
  <c r="G231" i="16"/>
  <c r="E12" i="38"/>
  <c r="G10" i="38"/>
  <c r="G12" i="38" s="1"/>
  <c r="C10" i="38"/>
  <c r="F229" i="16"/>
  <c r="B10" i="38"/>
  <c r="AL22" i="37"/>
  <c r="I71" i="16"/>
  <c r="AE37" i="26"/>
  <c r="AE29" i="26" s="1"/>
  <c r="AE30" i="26" s="1"/>
  <c r="AE35" i="26" s="1"/>
  <c r="AJ43" i="26"/>
  <c r="AL24" i="37"/>
  <c r="AL25" i="37" s="1"/>
  <c r="AL26" i="37" s="1"/>
  <c r="AK43" i="37"/>
  <c r="AN22" i="37"/>
  <c r="AN24" i="37" s="1"/>
  <c r="AN25" i="37" s="1"/>
  <c r="AN26" i="37" s="1"/>
  <c r="BA43" i="36"/>
  <c r="AX43" i="36"/>
  <c r="AG37" i="26"/>
  <c r="AG29" i="26" s="1"/>
  <c r="AG30" i="26" s="1"/>
  <c r="AG35" i="26" s="1"/>
  <c r="AK54" i="37"/>
  <c r="AK49" i="37"/>
  <c r="AD37" i="26"/>
  <c r="AD29" i="26" s="1"/>
  <c r="AD30" i="26" s="1"/>
  <c r="AD35" i="26" s="1"/>
  <c r="AR23" i="26"/>
  <c r="AR27" i="26" s="1"/>
  <c r="AR18" i="26"/>
  <c r="AR48" i="26"/>
  <c r="AR57" i="26" s="1"/>
  <c r="AR40" i="26"/>
  <c r="AR52" i="26" s="1"/>
  <c r="AR28" i="26"/>
  <c r="AR21" i="26"/>
  <c r="AR42" i="26"/>
  <c r="AR55" i="26" s="1"/>
  <c r="AR47" i="26"/>
  <c r="AR56" i="26" s="1"/>
  <c r="AO41" i="26"/>
  <c r="AO46" i="26"/>
  <c r="AO52" i="37"/>
  <c r="AO46" i="37"/>
  <c r="AO41" i="37"/>
  <c r="AO53" i="37" s="1"/>
  <c r="AK43" i="26"/>
  <c r="AY11" i="37"/>
  <c r="AU9" i="37"/>
  <c r="AX11" i="26"/>
  <c r="BB11" i="26" s="1"/>
  <c r="BF11" i="26" s="1"/>
  <c r="BJ11" i="26" s="1"/>
  <c r="BN11" i="26" s="1"/>
  <c r="BR11" i="26" s="1"/>
  <c r="BV11" i="26" s="1"/>
  <c r="BZ11" i="26" s="1"/>
  <c r="CD11" i="26" s="1"/>
  <c r="CH11" i="26" s="1"/>
  <c r="AT9" i="26"/>
  <c r="AJ43" i="37"/>
  <c r="AL52" i="37"/>
  <c r="AL43" i="37"/>
  <c r="AL46" i="37"/>
  <c r="AL41" i="37"/>
  <c r="AL53" i="37" s="1"/>
  <c r="AZ11" i="37"/>
  <c r="AV9" i="37"/>
  <c r="AZ43" i="36"/>
  <c r="AQ42" i="26"/>
  <c r="AQ55" i="26" s="1"/>
  <c r="AQ23" i="26"/>
  <c r="AQ27" i="26" s="1"/>
  <c r="AQ21" i="26"/>
  <c r="AQ18" i="26"/>
  <c r="AQ20" i="26" s="1"/>
  <c r="AQ40" i="26"/>
  <c r="AQ52" i="26" s="1"/>
  <c r="AQ28" i="26"/>
  <c r="AQ48" i="26"/>
  <c r="AQ57" i="26" s="1"/>
  <c r="AQ47" i="26"/>
  <c r="AQ56" i="26" s="1"/>
  <c r="AM52" i="37"/>
  <c r="AM20" i="26"/>
  <c r="AM22" i="26" s="1"/>
  <c r="AM24" i="26" s="1"/>
  <c r="AM25" i="26" s="1"/>
  <c r="AM26" i="26" s="1"/>
  <c r="AM46" i="26"/>
  <c r="AM41" i="26"/>
  <c r="AK54" i="26"/>
  <c r="AK49" i="26"/>
  <c r="AU21" i="23"/>
  <c r="AT27" i="23"/>
  <c r="AZ11" i="26"/>
  <c r="BD11" i="26" s="1"/>
  <c r="BH11" i="26" s="1"/>
  <c r="BL11" i="26" s="1"/>
  <c r="BP11" i="26" s="1"/>
  <c r="BT11" i="26" s="1"/>
  <c r="BX11" i="26" s="1"/>
  <c r="CB11" i="26" s="1"/>
  <c r="CF11" i="26" s="1"/>
  <c r="CJ11" i="26" s="1"/>
  <c r="AV9" i="26"/>
  <c r="AJ54" i="37"/>
  <c r="AJ49" i="37"/>
  <c r="AJ37" i="37" s="1"/>
  <c r="AO22" i="37"/>
  <c r="AO24" i="37" s="1"/>
  <c r="AO25" i="37" s="1"/>
  <c r="AO26" i="37" s="1"/>
  <c r="AD37" i="37"/>
  <c r="AD29" i="37" s="1"/>
  <c r="AD30" i="37" s="1"/>
  <c r="AD35" i="37" s="1"/>
  <c r="AH54" i="37"/>
  <c r="AH49" i="37"/>
  <c r="AI54" i="26"/>
  <c r="AI49" i="26"/>
  <c r="AY11" i="26"/>
  <c r="BC11" i="26" s="1"/>
  <c r="BG11" i="26" s="1"/>
  <c r="BK11" i="26" s="1"/>
  <c r="BO11" i="26" s="1"/>
  <c r="BS11" i="26" s="1"/>
  <c r="BW11" i="26" s="1"/>
  <c r="CA11" i="26" s="1"/>
  <c r="CE11" i="26" s="1"/>
  <c r="CI11" i="26" s="1"/>
  <c r="AU9" i="26"/>
  <c r="AM20" i="37"/>
  <c r="AM22" i="37" s="1"/>
  <c r="AM24" i="37" s="1"/>
  <c r="AM25" i="37" s="1"/>
  <c r="AM26" i="37" s="1"/>
  <c r="AM46" i="37"/>
  <c r="AM41" i="37"/>
  <c r="AM53" i="37" s="1"/>
  <c r="AL41" i="26"/>
  <c r="AL46" i="26"/>
  <c r="AL20" i="26"/>
  <c r="AL22" i="26" s="1"/>
  <c r="AL24" i="26" s="1"/>
  <c r="AL25" i="26" s="1"/>
  <c r="AL26" i="26" s="1"/>
  <c r="AN46" i="37"/>
  <c r="AN41" i="37"/>
  <c r="AN53" i="37" s="1"/>
  <c r="AH49" i="26"/>
  <c r="AH37" i="26" s="1"/>
  <c r="AH29" i="26" s="1"/>
  <c r="AH30" i="26" s="1"/>
  <c r="AH35" i="26" s="1"/>
  <c r="AH54" i="26"/>
  <c r="AS28" i="26"/>
  <c r="AS21" i="26"/>
  <c r="AS48" i="26"/>
  <c r="AS57" i="26" s="1"/>
  <c r="AS42" i="26"/>
  <c r="AS55" i="26" s="1"/>
  <c r="AS23" i="26"/>
  <c r="AS27" i="26" s="1"/>
  <c r="AS18" i="26"/>
  <c r="AS47" i="26"/>
  <c r="AS56" i="26" s="1"/>
  <c r="AS40" i="26"/>
  <c r="AS52" i="26" s="1"/>
  <c r="AJ49" i="26"/>
  <c r="AJ54" i="26"/>
  <c r="AI37" i="26"/>
  <c r="AI29" i="26" s="1"/>
  <c r="AI30" i="26" s="1"/>
  <c r="AI35" i="26" s="1"/>
  <c r="AS21" i="37"/>
  <c r="AS18" i="37"/>
  <c r="AS20" i="37" s="1"/>
  <c r="AS28" i="37"/>
  <c r="AS23" i="37"/>
  <c r="AS27" i="37" s="1"/>
  <c r="AS48" i="37"/>
  <c r="AS57" i="37" s="1"/>
  <c r="AS47" i="37"/>
  <c r="AS56" i="37" s="1"/>
  <c r="AS42" i="37"/>
  <c r="AS55" i="37" s="1"/>
  <c r="AS40" i="37"/>
  <c r="AP18" i="37"/>
  <c r="AP21" i="37"/>
  <c r="AP23" i="37"/>
  <c r="AP27" i="37" s="1"/>
  <c r="AP28" i="37"/>
  <c r="AP47" i="37"/>
  <c r="AP56" i="37" s="1"/>
  <c r="AP48" i="37"/>
  <c r="AP57" i="37" s="1"/>
  <c r="AP40" i="37"/>
  <c r="AP42" i="37"/>
  <c r="AP55" i="37" s="1"/>
  <c r="AJ37" i="26"/>
  <c r="AJ29" i="26" s="1"/>
  <c r="AJ30" i="26" s="1"/>
  <c r="AJ35" i="26" s="1"/>
  <c r="AN52" i="37"/>
  <c r="AN43" i="37"/>
  <c r="AF37" i="37"/>
  <c r="AF29" i="37" s="1"/>
  <c r="AF30" i="37" s="1"/>
  <c r="AF35" i="37" s="1"/>
  <c r="BA11" i="26"/>
  <c r="BE11" i="26" s="1"/>
  <c r="BI11" i="26" s="1"/>
  <c r="BM11" i="26" s="1"/>
  <c r="BQ11" i="26" s="1"/>
  <c r="BU11" i="26" s="1"/>
  <c r="BY11" i="26" s="1"/>
  <c r="CC11" i="26" s="1"/>
  <c r="CG11" i="26" s="1"/>
  <c r="CK11" i="26" s="1"/>
  <c r="AW9" i="26"/>
  <c r="AH43" i="37"/>
  <c r="AH37" i="37" s="1"/>
  <c r="AH29" i="37" s="1"/>
  <c r="AH30" i="37" s="1"/>
  <c r="AH35" i="37" s="1"/>
  <c r="BA11" i="37"/>
  <c r="AW9" i="37"/>
  <c r="AO22" i="26"/>
  <c r="AO24" i="26" s="1"/>
  <c r="AO25" i="26" s="1"/>
  <c r="AO26" i="26" s="1"/>
  <c r="AX11" i="37"/>
  <c r="AT9" i="37"/>
  <c r="AN20" i="26"/>
  <c r="AN22" i="26" s="1"/>
  <c r="AN24" i="26" s="1"/>
  <c r="AN25" i="26" s="1"/>
  <c r="AN26" i="26" s="1"/>
  <c r="AN46" i="26"/>
  <c r="AN41" i="26"/>
  <c r="AQ21" i="37"/>
  <c r="AQ18" i="37"/>
  <c r="AQ28" i="37"/>
  <c r="AQ23" i="37"/>
  <c r="AQ27" i="37" s="1"/>
  <c r="AQ47" i="37"/>
  <c r="AQ56" i="37" s="1"/>
  <c r="AQ42" i="37"/>
  <c r="AQ55" i="37" s="1"/>
  <c r="AQ48" i="37"/>
  <c r="AQ57" i="37" s="1"/>
  <c r="AQ40" i="37"/>
  <c r="AP48" i="26"/>
  <c r="AP57" i="26" s="1"/>
  <c r="AP23" i="26"/>
  <c r="AP27" i="26" s="1"/>
  <c r="AP18" i="26"/>
  <c r="AP40" i="26"/>
  <c r="AP52" i="26" s="1"/>
  <c r="AP42" i="26"/>
  <c r="AP55" i="26" s="1"/>
  <c r="AP47" i="26"/>
  <c r="AP56" i="26" s="1"/>
  <c r="AP21" i="26"/>
  <c r="AP28" i="26"/>
  <c r="AG37" i="37"/>
  <c r="AG29" i="37" s="1"/>
  <c r="AG30" i="37" s="1"/>
  <c r="AG35" i="37" s="1"/>
  <c r="AR18" i="37"/>
  <c r="AR20" i="37" s="1"/>
  <c r="AR21" i="37"/>
  <c r="AR23" i="37"/>
  <c r="AR27" i="37" s="1"/>
  <c r="AR28" i="37"/>
  <c r="AR40" i="37"/>
  <c r="AR47" i="37"/>
  <c r="AR56" i="37" s="1"/>
  <c r="AR42" i="37"/>
  <c r="AR55" i="37" s="1"/>
  <c r="AR48" i="37"/>
  <c r="AR57" i="37" s="1"/>
  <c r="AI49" i="37"/>
  <c r="AI37" i="37" s="1"/>
  <c r="AI29" i="37" s="1"/>
  <c r="AI30" i="37" s="1"/>
  <c r="AI35" i="37" s="1"/>
  <c r="AI54" i="37"/>
  <c r="BQ10" i="36"/>
  <c r="BM9" i="36"/>
  <c r="BB52" i="36"/>
  <c r="BB46" i="36"/>
  <c r="BB41" i="36"/>
  <c r="BB53" i="36" s="1"/>
  <c r="BP10" i="36"/>
  <c r="BL9" i="36"/>
  <c r="BE52" i="36"/>
  <c r="BD20" i="36"/>
  <c r="BD22" i="36" s="1"/>
  <c r="BD24" i="36" s="1"/>
  <c r="BD25" i="36" s="1"/>
  <c r="BD26" i="36" s="1"/>
  <c r="BD46" i="36"/>
  <c r="BD41" i="36"/>
  <c r="BD53" i="36" s="1"/>
  <c r="BF47" i="36"/>
  <c r="BF56" i="36" s="1"/>
  <c r="BF18" i="36"/>
  <c r="BF40" i="36"/>
  <c r="BF21" i="36"/>
  <c r="BF48" i="36"/>
  <c r="BF57" i="36" s="1"/>
  <c r="BF23" i="36"/>
  <c r="BF27" i="36" s="1"/>
  <c r="BF42" i="36"/>
  <c r="BF55" i="36" s="1"/>
  <c r="BF28" i="36"/>
  <c r="AT37" i="36"/>
  <c r="AT29" i="36" s="1"/>
  <c r="AT30" i="36" s="1"/>
  <c r="AT35" i="36" s="1"/>
  <c r="BA54" i="36"/>
  <c r="BA49" i="36"/>
  <c r="BA37" i="36" s="1"/>
  <c r="BA29" i="36" s="1"/>
  <c r="BA30" i="36" s="1"/>
  <c r="BA35" i="36" s="1"/>
  <c r="AY54" i="36"/>
  <c r="AY49" i="36"/>
  <c r="AY37" i="36" s="1"/>
  <c r="AY29" i="36" s="1"/>
  <c r="AY30" i="36" s="1"/>
  <c r="AY35" i="36" s="1"/>
  <c r="BN10" i="36"/>
  <c r="BJ9" i="36"/>
  <c r="AZ54" i="36"/>
  <c r="AZ49" i="36"/>
  <c r="AZ37" i="36" s="1"/>
  <c r="AZ29" i="36" s="1"/>
  <c r="AZ30" i="36" s="1"/>
  <c r="AZ35" i="36" s="1"/>
  <c r="BE20" i="36"/>
  <c r="BE22" i="36" s="1"/>
  <c r="BE24" i="36" s="1"/>
  <c r="BE25" i="36" s="1"/>
  <c r="BE26" i="36" s="1"/>
  <c r="BE41" i="36"/>
  <c r="BE53" i="36" s="1"/>
  <c r="BE46" i="36"/>
  <c r="BG47" i="36"/>
  <c r="BG56" i="36" s="1"/>
  <c r="BG18" i="36"/>
  <c r="BG40" i="36"/>
  <c r="BG21" i="36"/>
  <c r="BG42" i="36"/>
  <c r="BG55" i="36" s="1"/>
  <c r="BG23" i="36"/>
  <c r="BG27" i="36" s="1"/>
  <c r="BG48" i="36"/>
  <c r="BG57" i="36" s="1"/>
  <c r="BG28" i="36"/>
  <c r="AU37" i="36"/>
  <c r="AU29" i="36" s="1"/>
  <c r="AU30" i="36" s="1"/>
  <c r="AU35" i="36" s="1"/>
  <c r="BC52" i="36"/>
  <c r="BI28" i="36"/>
  <c r="BI23" i="36"/>
  <c r="BI27" i="36" s="1"/>
  <c r="BI48" i="36"/>
  <c r="BI57" i="36" s="1"/>
  <c r="BI18" i="36"/>
  <c r="BI47" i="36"/>
  <c r="BI56" i="36" s="1"/>
  <c r="BI40" i="36"/>
  <c r="BI42" i="36"/>
  <c r="BI55" i="36" s="1"/>
  <c r="BI21" i="36"/>
  <c r="BB22" i="36"/>
  <c r="BB24" i="36" s="1"/>
  <c r="BB25" i="36" s="1"/>
  <c r="BB26" i="36" s="1"/>
  <c r="AF20" i="23"/>
  <c r="AE27" i="23"/>
  <c r="BH21" i="36"/>
  <c r="BH23" i="36"/>
  <c r="BH27" i="36" s="1"/>
  <c r="BH18" i="36"/>
  <c r="BH28" i="36"/>
  <c r="BH47" i="36"/>
  <c r="BH56" i="36" s="1"/>
  <c r="BH48" i="36"/>
  <c r="BH57" i="36" s="1"/>
  <c r="BH42" i="36"/>
  <c r="BH55" i="36" s="1"/>
  <c r="BH40" i="36"/>
  <c r="AX49" i="36"/>
  <c r="AX37" i="36" s="1"/>
  <c r="AX29" i="36" s="1"/>
  <c r="AX30" i="36" s="1"/>
  <c r="AX35" i="36" s="1"/>
  <c r="AX54" i="36"/>
  <c r="BO10" i="36"/>
  <c r="BK9" i="36"/>
  <c r="BD52" i="36"/>
  <c r="BD43" i="36"/>
  <c r="BC22" i="36"/>
  <c r="BC24" i="36" s="1"/>
  <c r="BC25" i="36" s="1"/>
  <c r="BC26" i="36" s="1"/>
  <c r="BC41" i="36"/>
  <c r="BC53" i="36" s="1"/>
  <c r="BC46" i="36"/>
  <c r="G59" i="22"/>
  <c r="Q62" i="15" s="1"/>
  <c r="BC19" i="23" s="1"/>
  <c r="AT19" i="23" s="1"/>
  <c r="AU19" i="23" s="1"/>
  <c r="AV19" i="23" s="1"/>
  <c r="AW19" i="23" s="1"/>
  <c r="AX19" i="23" s="1"/>
  <c r="AY19" i="23" s="1"/>
  <c r="AZ19" i="23" s="1"/>
  <c r="BA19" i="23" s="1"/>
  <c r="BB19" i="23" s="1"/>
  <c r="F59" i="22"/>
  <c r="N62" i="15" s="1"/>
  <c r="G48" i="22"/>
  <c r="Q51" i="15" s="1"/>
  <c r="AJ19" i="23" s="1"/>
  <c r="AA19" i="23" s="1"/>
  <c r="AB19" i="23" s="1"/>
  <c r="AC19" i="23" s="1"/>
  <c r="AD19" i="23" s="1"/>
  <c r="AE19" i="23" s="1"/>
  <c r="AF19" i="23" s="1"/>
  <c r="AG19" i="23" s="1"/>
  <c r="AH19" i="23" s="1"/>
  <c r="AI19" i="23" s="1"/>
  <c r="F48" i="22"/>
  <c r="N51" i="15" s="1"/>
  <c r="H20" i="23"/>
  <c r="Q37" i="15"/>
  <c r="Q19" i="23" s="1"/>
  <c r="H19" i="23" s="1"/>
  <c r="I19" i="23" s="1"/>
  <c r="J19" i="23" s="1"/>
  <c r="K19" i="23" s="1"/>
  <c r="L19" i="23" s="1"/>
  <c r="M19" i="23" s="1"/>
  <c r="N19" i="23" s="1"/>
  <c r="O19" i="23" s="1"/>
  <c r="P19" i="23" s="1"/>
  <c r="G22" i="16"/>
  <c r="G25" i="16"/>
  <c r="G20" i="16"/>
  <c r="G21" i="16"/>
  <c r="G24" i="16"/>
  <c r="G23" i="16"/>
  <c r="G26" i="16"/>
  <c r="E13" i="38" l="1"/>
  <c r="C12" i="38"/>
  <c r="F231" i="16"/>
  <c r="D13" i="38"/>
  <c r="G233" i="16"/>
  <c r="B12" i="38"/>
  <c r="B13" i="38" s="1"/>
  <c r="G13" i="38" s="1"/>
  <c r="G14" i="38" s="1"/>
  <c r="G16" i="38" s="1"/>
  <c r="AQ22" i="26"/>
  <c r="AQ24" i="26" s="1"/>
  <c r="AQ25" i="26" s="1"/>
  <c r="AQ26" i="26" s="1"/>
  <c r="AS22" i="37"/>
  <c r="AS24" i="37" s="1"/>
  <c r="AS25" i="37" s="1"/>
  <c r="AS26" i="37" s="1"/>
  <c r="J71" i="16"/>
  <c r="AR22" i="37"/>
  <c r="AO43" i="37"/>
  <c r="AR24" i="37"/>
  <c r="AR25" i="37" s="1"/>
  <c r="AR26" i="37" s="1"/>
  <c r="AK37" i="37"/>
  <c r="AQ52" i="37"/>
  <c r="AN53" i="26"/>
  <c r="AN43" i="26"/>
  <c r="BB11" i="37"/>
  <c r="AX9" i="37"/>
  <c r="AP20" i="37"/>
  <c r="AP22" i="37" s="1"/>
  <c r="AP24" i="37" s="1"/>
  <c r="AP25" i="37" s="1"/>
  <c r="AP26" i="37" s="1"/>
  <c r="AP41" i="37"/>
  <c r="AP53" i="37" s="1"/>
  <c r="AP46" i="37"/>
  <c r="AN49" i="37"/>
  <c r="AN37" i="37" s="1"/>
  <c r="AN29" i="37" s="1"/>
  <c r="AN30" i="37" s="1"/>
  <c r="AN35" i="37" s="1"/>
  <c r="AN54" i="37"/>
  <c r="AV21" i="23"/>
  <c r="AU27" i="23"/>
  <c r="AM49" i="26"/>
  <c r="AM54" i="26"/>
  <c r="BC11" i="37"/>
  <c r="AY9" i="37"/>
  <c r="AR52" i="37"/>
  <c r="AP46" i="26"/>
  <c r="AP41" i="26"/>
  <c r="AP20" i="26"/>
  <c r="AP22" i="26" s="1"/>
  <c r="AP24" i="26" s="1"/>
  <c r="AP25" i="26" s="1"/>
  <c r="AP26" i="26" s="1"/>
  <c r="AN54" i="26"/>
  <c r="AN49" i="26"/>
  <c r="AW18" i="26"/>
  <c r="AW47" i="26"/>
  <c r="AW56" i="26" s="1"/>
  <c r="AW28" i="26"/>
  <c r="AW21" i="26"/>
  <c r="AW40" i="26"/>
  <c r="AW52" i="26" s="1"/>
  <c r="AW42" i="26"/>
  <c r="AW55" i="26" s="1"/>
  <c r="AW48" i="26"/>
  <c r="AW57" i="26" s="1"/>
  <c r="AW23" i="26"/>
  <c r="AW27" i="26" s="1"/>
  <c r="AS52" i="37"/>
  <c r="AM54" i="37"/>
  <c r="AM49" i="37"/>
  <c r="AV23" i="26"/>
  <c r="AV27" i="26" s="1"/>
  <c r="AV28" i="26"/>
  <c r="AV48" i="26"/>
  <c r="AV57" i="26" s="1"/>
  <c r="AV40" i="26"/>
  <c r="AV52" i="26" s="1"/>
  <c r="AV21" i="26"/>
  <c r="AV42" i="26"/>
  <c r="AV55" i="26" s="1"/>
  <c r="AV47" i="26"/>
  <c r="AV56" i="26" s="1"/>
  <c r="AV18" i="26"/>
  <c r="AQ46" i="26"/>
  <c r="AQ41" i="26"/>
  <c r="AL54" i="37"/>
  <c r="AL49" i="37"/>
  <c r="AL37" i="37" s="1"/>
  <c r="AL29" i="37" s="1"/>
  <c r="AL30" i="37" s="1"/>
  <c r="AL35" i="37" s="1"/>
  <c r="AT28" i="26"/>
  <c r="AT48" i="26"/>
  <c r="AT57" i="26" s="1"/>
  <c r="AT40" i="26"/>
  <c r="AT52" i="26" s="1"/>
  <c r="AT21" i="26"/>
  <c r="AT18" i="26"/>
  <c r="AT42" i="26"/>
  <c r="AT55" i="26" s="1"/>
  <c r="AT47" i="26"/>
  <c r="AT56" i="26" s="1"/>
  <c r="AT23" i="26"/>
  <c r="AT27" i="26" s="1"/>
  <c r="AK37" i="26"/>
  <c r="AK29" i="26" s="1"/>
  <c r="AK30" i="26" s="1"/>
  <c r="AK35" i="26" s="1"/>
  <c r="AK29" i="37"/>
  <c r="AK30" i="37" s="1"/>
  <c r="AK35" i="37" s="1"/>
  <c r="AR41" i="37"/>
  <c r="AR53" i="37" s="1"/>
  <c r="AR46" i="37"/>
  <c r="AQ20" i="37"/>
  <c r="AQ22" i="37" s="1"/>
  <c r="AQ24" i="37" s="1"/>
  <c r="AQ25" i="37" s="1"/>
  <c r="AQ26" i="37" s="1"/>
  <c r="AQ46" i="37"/>
  <c r="AQ41" i="37"/>
  <c r="AQ53" i="37" s="1"/>
  <c r="AW18" i="37"/>
  <c r="AW21" i="37"/>
  <c r="AW28" i="37"/>
  <c r="AW23" i="37"/>
  <c r="AW27" i="37" s="1"/>
  <c r="AW42" i="37"/>
  <c r="AW55" i="37" s="1"/>
  <c r="AW40" i="37"/>
  <c r="AW48" i="37"/>
  <c r="AW57" i="37" s="1"/>
  <c r="AW47" i="37"/>
  <c r="AW56" i="37" s="1"/>
  <c r="AP52" i="37"/>
  <c r="AL49" i="26"/>
  <c r="AL54" i="26"/>
  <c r="AM43" i="37"/>
  <c r="AM37" i="37" s="1"/>
  <c r="AM29" i="37" s="1"/>
  <c r="AM30" i="37" s="1"/>
  <c r="AM35" i="37" s="1"/>
  <c r="AV18" i="37"/>
  <c r="AV21" i="37"/>
  <c r="AV23" i="37"/>
  <c r="AV27" i="37" s="1"/>
  <c r="AV28" i="37"/>
  <c r="AV42" i="37"/>
  <c r="AV55" i="37" s="1"/>
  <c r="AV48" i="37"/>
  <c r="AV57" i="37" s="1"/>
  <c r="AV47" i="37"/>
  <c r="AV56" i="37" s="1"/>
  <c r="AV40" i="37"/>
  <c r="AO49" i="26"/>
  <c r="AO54" i="26"/>
  <c r="AR20" i="26"/>
  <c r="AR22" i="26" s="1"/>
  <c r="AR24" i="26" s="1"/>
  <c r="AR25" i="26" s="1"/>
  <c r="AR26" i="26" s="1"/>
  <c r="AR46" i="26"/>
  <c r="AR41" i="26"/>
  <c r="AT18" i="37"/>
  <c r="AT20" i="37" s="1"/>
  <c r="AT21" i="37"/>
  <c r="AT23" i="37"/>
  <c r="AT27" i="37" s="1"/>
  <c r="AT28" i="37"/>
  <c r="AT42" i="37"/>
  <c r="AT55" i="37" s="1"/>
  <c r="AT47" i="37"/>
  <c r="AT56" i="37" s="1"/>
  <c r="AT48" i="37"/>
  <c r="AT57" i="37" s="1"/>
  <c r="AT40" i="37"/>
  <c r="BE11" i="37"/>
  <c r="BA9" i="37"/>
  <c r="AS41" i="37"/>
  <c r="AS53" i="37" s="1"/>
  <c r="AS46" i="37"/>
  <c r="AS20" i="26"/>
  <c r="AS22" i="26" s="1"/>
  <c r="AS24" i="26" s="1"/>
  <c r="AS25" i="26" s="1"/>
  <c r="AS26" i="26" s="1"/>
  <c r="AS46" i="26"/>
  <c r="AS41" i="26"/>
  <c r="AL53" i="26"/>
  <c r="AL43" i="26"/>
  <c r="AU21" i="26"/>
  <c r="AU40" i="26"/>
  <c r="AU52" i="26" s="1"/>
  <c r="AU28" i="26"/>
  <c r="AU48" i="26"/>
  <c r="AU57" i="26" s="1"/>
  <c r="AU42" i="26"/>
  <c r="AU55" i="26" s="1"/>
  <c r="AU18" i="26"/>
  <c r="AU23" i="26"/>
  <c r="AU27" i="26" s="1"/>
  <c r="AU47" i="26"/>
  <c r="AU56" i="26" s="1"/>
  <c r="AJ29" i="37"/>
  <c r="AJ30" i="37" s="1"/>
  <c r="AJ35" i="37" s="1"/>
  <c r="AM53" i="26"/>
  <c r="AM43" i="26"/>
  <c r="AM37" i="26" s="1"/>
  <c r="AM29" i="26" s="1"/>
  <c r="AM30" i="26" s="1"/>
  <c r="AM35" i="26" s="1"/>
  <c r="BD11" i="37"/>
  <c r="AZ9" i="37"/>
  <c r="AU21" i="37"/>
  <c r="AU18" i="37"/>
  <c r="AU28" i="37"/>
  <c r="AU23" i="37"/>
  <c r="AU27" i="37" s="1"/>
  <c r="AU40" i="37"/>
  <c r="AU48" i="37"/>
  <c r="AU57" i="37" s="1"/>
  <c r="AU47" i="37"/>
  <c r="AU56" i="37" s="1"/>
  <c r="AU42" i="37"/>
  <c r="AU55" i="37" s="1"/>
  <c r="AO54" i="37"/>
  <c r="AO49" i="37"/>
  <c r="AO37" i="37" s="1"/>
  <c r="AO29" i="37" s="1"/>
  <c r="AO30" i="37" s="1"/>
  <c r="AO35" i="37" s="1"/>
  <c r="AO53" i="26"/>
  <c r="AO43" i="26"/>
  <c r="AO37" i="26" s="1"/>
  <c r="AO29" i="26" s="1"/>
  <c r="AO30" i="26" s="1"/>
  <c r="AO35" i="26" s="1"/>
  <c r="BS10" i="36"/>
  <c r="BO9" i="36"/>
  <c r="BH20" i="36"/>
  <c r="BH22" i="36" s="1"/>
  <c r="BH24" i="36" s="1"/>
  <c r="BH25" i="36" s="1"/>
  <c r="BH26" i="36" s="1"/>
  <c r="BH41" i="36"/>
  <c r="BH53" i="36" s="1"/>
  <c r="BH46" i="36"/>
  <c r="AG20" i="23"/>
  <c r="AF27" i="23"/>
  <c r="BI52" i="36"/>
  <c r="BG20" i="36"/>
  <c r="BG22" i="36" s="1"/>
  <c r="BG24" i="36" s="1"/>
  <c r="BG25" i="36" s="1"/>
  <c r="BG26" i="36" s="1"/>
  <c r="BG41" i="36"/>
  <c r="BG53" i="36" s="1"/>
  <c r="BG46" i="36"/>
  <c r="BR10" i="36"/>
  <c r="BN9" i="36"/>
  <c r="BF52" i="36"/>
  <c r="BD54" i="36"/>
  <c r="BD49" i="36"/>
  <c r="BD37" i="36" s="1"/>
  <c r="BD29" i="36" s="1"/>
  <c r="BD30" i="36" s="1"/>
  <c r="BD35" i="36" s="1"/>
  <c r="BL42" i="36"/>
  <c r="BL55" i="36" s="1"/>
  <c r="BL18" i="36"/>
  <c r="BL48" i="36"/>
  <c r="BL57" i="36" s="1"/>
  <c r="BL28" i="36"/>
  <c r="BL40" i="36"/>
  <c r="BL21" i="36"/>
  <c r="BL47" i="36"/>
  <c r="BL56" i="36" s="1"/>
  <c r="BL23" i="36"/>
  <c r="BL27" i="36" s="1"/>
  <c r="BB43" i="36"/>
  <c r="BF20" i="36"/>
  <c r="BF22" i="36" s="1"/>
  <c r="BF24" i="36" s="1"/>
  <c r="BF25" i="36" s="1"/>
  <c r="BF26" i="36" s="1"/>
  <c r="BF46" i="36"/>
  <c r="BF41" i="36"/>
  <c r="BF53" i="36" s="1"/>
  <c r="BT10" i="36"/>
  <c r="BP9" i="36"/>
  <c r="BC54" i="36"/>
  <c r="BC49" i="36"/>
  <c r="BI20" i="36"/>
  <c r="BI22" i="36" s="1"/>
  <c r="BI24" i="36" s="1"/>
  <c r="BI25" i="36" s="1"/>
  <c r="BI26" i="36" s="1"/>
  <c r="BI46" i="36"/>
  <c r="BI41" i="36"/>
  <c r="BI53" i="36" s="1"/>
  <c r="BE54" i="36"/>
  <c r="BE49" i="36"/>
  <c r="BE43" i="36"/>
  <c r="BM42" i="36"/>
  <c r="BM55" i="36" s="1"/>
  <c r="BM21" i="36"/>
  <c r="BM48" i="36"/>
  <c r="BM57" i="36" s="1"/>
  <c r="BM23" i="36"/>
  <c r="BM27" i="36" s="1"/>
  <c r="BM28" i="36"/>
  <c r="BM18" i="36"/>
  <c r="BM47" i="36"/>
  <c r="BM56" i="36" s="1"/>
  <c r="BM40" i="36"/>
  <c r="BK40" i="36"/>
  <c r="BK18" i="36"/>
  <c r="BK42" i="36"/>
  <c r="BK55" i="36" s="1"/>
  <c r="BK21" i="36"/>
  <c r="BK48" i="36"/>
  <c r="BK57" i="36" s="1"/>
  <c r="BK28" i="36"/>
  <c r="BK47" i="36"/>
  <c r="BK56" i="36" s="1"/>
  <c r="BK23" i="36"/>
  <c r="BK27" i="36" s="1"/>
  <c r="BH52" i="36"/>
  <c r="BC43" i="36"/>
  <c r="BG52" i="36"/>
  <c r="BJ48" i="36"/>
  <c r="BJ57" i="36" s="1"/>
  <c r="BJ47" i="36"/>
  <c r="BJ56" i="36" s="1"/>
  <c r="BJ42" i="36"/>
  <c r="BJ55" i="36" s="1"/>
  <c r="BJ28" i="36"/>
  <c r="BJ40" i="36"/>
  <c r="BJ21" i="36"/>
  <c r="BJ23" i="36"/>
  <c r="BJ27" i="36" s="1"/>
  <c r="BJ18" i="36"/>
  <c r="BJ20" i="36" s="1"/>
  <c r="BB49" i="36"/>
  <c r="BB54" i="36"/>
  <c r="BU10" i="36"/>
  <c r="BQ9" i="36"/>
  <c r="I20" i="23"/>
  <c r="H27" i="23"/>
  <c r="AY10" i="26"/>
  <c r="BA10" i="26"/>
  <c r="AZ10" i="26"/>
  <c r="AX10" i="26"/>
  <c r="S17" i="23"/>
  <c r="S18" i="23" s="1"/>
  <c r="C13" i="38" l="1"/>
  <c r="F233" i="16"/>
  <c r="D14" i="38"/>
  <c r="G234" i="16"/>
  <c r="E14" i="38"/>
  <c r="B14" i="38"/>
  <c r="BH43" i="36"/>
  <c r="AP43" i="37"/>
  <c r="AL37" i="26"/>
  <c r="AL29" i="26" s="1"/>
  <c r="AL30" i="26" s="1"/>
  <c r="AL35" i="26" s="1"/>
  <c r="BJ22" i="36"/>
  <c r="BJ24" i="36" s="1"/>
  <c r="BJ25" i="36" s="1"/>
  <c r="BJ26" i="36" s="1"/>
  <c r="BG43" i="36"/>
  <c r="BC37" i="36"/>
  <c r="BC29" i="36" s="1"/>
  <c r="BC30" i="36" s="1"/>
  <c r="BC35" i="36" s="1"/>
  <c r="BF43" i="36"/>
  <c r="BH11" i="37"/>
  <c r="BD9" i="37"/>
  <c r="BI11" i="37"/>
  <c r="BE9" i="37"/>
  <c r="AV52" i="37"/>
  <c r="AW20" i="37"/>
  <c r="AW22" i="37" s="1"/>
  <c r="AW24" i="37" s="1"/>
  <c r="AW25" i="37" s="1"/>
  <c r="AW26" i="37" s="1"/>
  <c r="AW46" i="37"/>
  <c r="AW41" i="37"/>
  <c r="AW53" i="37" s="1"/>
  <c r="AR49" i="37"/>
  <c r="AR54" i="37"/>
  <c r="AV46" i="26"/>
  <c r="AV41" i="26"/>
  <c r="AV20" i="26"/>
  <c r="AV22" i="26" s="1"/>
  <c r="AV24" i="26" s="1"/>
  <c r="AV25" i="26" s="1"/>
  <c r="AV26" i="26" s="1"/>
  <c r="AP54" i="26"/>
  <c r="AP49" i="26"/>
  <c r="BG11" i="37"/>
  <c r="BC9" i="37"/>
  <c r="AW21" i="23"/>
  <c r="AV27" i="23"/>
  <c r="AN37" i="26"/>
  <c r="AN29" i="26" s="1"/>
  <c r="AN30" i="26" s="1"/>
  <c r="AN35" i="26" s="1"/>
  <c r="AU20" i="37"/>
  <c r="AU22" i="37" s="1"/>
  <c r="AU24" i="37" s="1"/>
  <c r="AU25" i="37" s="1"/>
  <c r="AU26" i="37" s="1"/>
  <c r="AU46" i="37"/>
  <c r="AU41" i="37"/>
  <c r="AU53" i="37" s="1"/>
  <c r="AS54" i="37"/>
  <c r="AS49" i="37"/>
  <c r="AT52" i="37"/>
  <c r="AT46" i="37"/>
  <c r="AT41" i="37"/>
  <c r="AT53" i="37" s="1"/>
  <c r="AR43" i="37"/>
  <c r="AU52" i="37"/>
  <c r="AU43" i="37"/>
  <c r="AU46" i="26"/>
  <c r="AU20" i="26"/>
  <c r="AU22" i="26" s="1"/>
  <c r="AU24" i="26" s="1"/>
  <c r="AU25" i="26" s="1"/>
  <c r="AU26" i="26" s="1"/>
  <c r="AU41" i="26"/>
  <c r="AS53" i="26"/>
  <c r="AS43" i="26"/>
  <c r="AR53" i="26"/>
  <c r="AR43" i="26"/>
  <c r="AQ54" i="37"/>
  <c r="AQ49" i="37"/>
  <c r="AQ53" i="26"/>
  <c r="AQ43" i="26"/>
  <c r="AX28" i="37"/>
  <c r="AX18" i="37"/>
  <c r="AX21" i="37"/>
  <c r="AX23" i="37"/>
  <c r="AX27" i="37" s="1"/>
  <c r="AX47" i="37"/>
  <c r="AX56" i="37" s="1"/>
  <c r="AX48" i="37"/>
  <c r="AX57" i="37" s="1"/>
  <c r="AX40" i="37"/>
  <c r="AX42" i="37"/>
  <c r="AX55" i="37" s="1"/>
  <c r="AQ43" i="37"/>
  <c r="AZ28" i="37"/>
  <c r="AZ18" i="37"/>
  <c r="AZ21" i="37"/>
  <c r="AZ23" i="37"/>
  <c r="AZ27" i="37" s="1"/>
  <c r="AZ47" i="37"/>
  <c r="AZ56" i="37" s="1"/>
  <c r="AZ42" i="37"/>
  <c r="AZ55" i="37" s="1"/>
  <c r="AZ48" i="37"/>
  <c r="AZ57" i="37" s="1"/>
  <c r="AZ40" i="37"/>
  <c r="AS49" i="26"/>
  <c r="AS54" i="26"/>
  <c r="BA18" i="37"/>
  <c r="BA21" i="37"/>
  <c r="BA23" i="37"/>
  <c r="BA27" i="37" s="1"/>
  <c r="BA28" i="37"/>
  <c r="BA42" i="37"/>
  <c r="BA55" i="37" s="1"/>
  <c r="BA40" i="37"/>
  <c r="BA48" i="37"/>
  <c r="BA57" i="37" s="1"/>
  <c r="BA47" i="37"/>
  <c r="BA56" i="37" s="1"/>
  <c r="AT22" i="37"/>
  <c r="AT24" i="37" s="1"/>
  <c r="AT25" i="37" s="1"/>
  <c r="AT26" i="37" s="1"/>
  <c r="AR49" i="26"/>
  <c r="AR54" i="26"/>
  <c r="AV20" i="37"/>
  <c r="AV22" i="37" s="1"/>
  <c r="AV24" i="37" s="1"/>
  <c r="AV25" i="37" s="1"/>
  <c r="AV26" i="37" s="1"/>
  <c r="AV41" i="37"/>
  <c r="AV53" i="37" s="1"/>
  <c r="AV46" i="37"/>
  <c r="AW52" i="37"/>
  <c r="AW43" i="37"/>
  <c r="AT20" i="26"/>
  <c r="AT22" i="26" s="1"/>
  <c r="AT24" i="26" s="1"/>
  <c r="AT25" i="26" s="1"/>
  <c r="AT26" i="26" s="1"/>
  <c r="AT46" i="26"/>
  <c r="AT41" i="26"/>
  <c r="AQ54" i="26"/>
  <c r="AQ49" i="26"/>
  <c r="AS43" i="37"/>
  <c r="AS37" i="37" s="1"/>
  <c r="AS29" i="37" s="1"/>
  <c r="AS30" i="37" s="1"/>
  <c r="AS35" i="37" s="1"/>
  <c r="AW20" i="26"/>
  <c r="AW22" i="26" s="1"/>
  <c r="AW24" i="26" s="1"/>
  <c r="AW25" i="26" s="1"/>
  <c r="AW26" i="26" s="1"/>
  <c r="AW41" i="26"/>
  <c r="AW46" i="26"/>
  <c r="AP53" i="26"/>
  <c r="AP43" i="26"/>
  <c r="AP37" i="26" s="1"/>
  <c r="AP29" i="26" s="1"/>
  <c r="AP30" i="26" s="1"/>
  <c r="AP35" i="26" s="1"/>
  <c r="AY21" i="37"/>
  <c r="AY18" i="37"/>
  <c r="AY23" i="37"/>
  <c r="AY27" i="37" s="1"/>
  <c r="AY28" i="37"/>
  <c r="AY47" i="37"/>
  <c r="AY56" i="37" s="1"/>
  <c r="AY42" i="37"/>
  <c r="AY55" i="37" s="1"/>
  <c r="AY40" i="37"/>
  <c r="AY48" i="37"/>
  <c r="AY57" i="37" s="1"/>
  <c r="AP49" i="37"/>
  <c r="AP37" i="37" s="1"/>
  <c r="AP29" i="37" s="1"/>
  <c r="AP30" i="37" s="1"/>
  <c r="AP35" i="37" s="1"/>
  <c r="AP54" i="37"/>
  <c r="BF11" i="37"/>
  <c r="BB9" i="37"/>
  <c r="BQ28" i="36"/>
  <c r="BQ48" i="36"/>
  <c r="BQ57" i="36" s="1"/>
  <c r="BQ21" i="36"/>
  <c r="BQ23" i="36"/>
  <c r="BQ27" i="36" s="1"/>
  <c r="BQ42" i="36"/>
  <c r="BQ55" i="36" s="1"/>
  <c r="BQ40" i="36"/>
  <c r="BQ18" i="36"/>
  <c r="BQ47" i="36"/>
  <c r="BQ56" i="36" s="1"/>
  <c r="BY10" i="36"/>
  <c r="BU9" i="36"/>
  <c r="BJ46" i="36"/>
  <c r="BJ41" i="36"/>
  <c r="BJ53" i="36" s="1"/>
  <c r="BK41" i="36"/>
  <c r="BK53" i="36" s="1"/>
  <c r="BK46" i="36"/>
  <c r="BM20" i="36"/>
  <c r="BM22" i="36" s="1"/>
  <c r="BM24" i="36" s="1"/>
  <c r="BM25" i="36" s="1"/>
  <c r="BM26" i="36" s="1"/>
  <c r="BM46" i="36"/>
  <c r="BM41" i="36"/>
  <c r="BM53" i="36" s="1"/>
  <c r="BB37" i="36"/>
  <c r="BB29" i="36" s="1"/>
  <c r="BB30" i="36" s="1"/>
  <c r="BB35" i="36" s="1"/>
  <c r="BL52" i="36"/>
  <c r="BJ52" i="36"/>
  <c r="BX10" i="36"/>
  <c r="BT9" i="36"/>
  <c r="BL20" i="36"/>
  <c r="BL22" i="36" s="1"/>
  <c r="BL24" i="36" s="1"/>
  <c r="BL25" i="36" s="1"/>
  <c r="BL26" i="36" s="1"/>
  <c r="BL46" i="36"/>
  <c r="BL41" i="36"/>
  <c r="BL53" i="36" s="1"/>
  <c r="BG54" i="36"/>
  <c r="BG49" i="36"/>
  <c r="BG37" i="36" s="1"/>
  <c r="BG29" i="36" s="1"/>
  <c r="BG30" i="36" s="1"/>
  <c r="BG35" i="36" s="1"/>
  <c r="BK20" i="36"/>
  <c r="BK22" i="36" s="1"/>
  <c r="BK24" i="36" s="1"/>
  <c r="BK25" i="36" s="1"/>
  <c r="BK26" i="36" s="1"/>
  <c r="BK52" i="36"/>
  <c r="BK43" i="36"/>
  <c r="BF54" i="36"/>
  <c r="BF49" i="36"/>
  <c r="BF37" i="36" s="1"/>
  <c r="BF29" i="36" s="1"/>
  <c r="BF30" i="36" s="1"/>
  <c r="BF35" i="36" s="1"/>
  <c r="BN42" i="36"/>
  <c r="BN55" i="36" s="1"/>
  <c r="BN28" i="36"/>
  <c r="BN18" i="36"/>
  <c r="BN20" i="36" s="1"/>
  <c r="BN22" i="36" s="1"/>
  <c r="BN47" i="36"/>
  <c r="BN56" i="36" s="1"/>
  <c r="BN40" i="36"/>
  <c r="BN21" i="36"/>
  <c r="BN48" i="36"/>
  <c r="BN57" i="36" s="1"/>
  <c r="BN23" i="36"/>
  <c r="BN27" i="36" s="1"/>
  <c r="AH20" i="23"/>
  <c r="AG27" i="23"/>
  <c r="BO47" i="36"/>
  <c r="BO56" i="36" s="1"/>
  <c r="BO18" i="36"/>
  <c r="BO40" i="36"/>
  <c r="BO21" i="36"/>
  <c r="BO42" i="36"/>
  <c r="BO55" i="36" s="1"/>
  <c r="BO23" i="36"/>
  <c r="BO27" i="36" s="1"/>
  <c r="BO48" i="36"/>
  <c r="BO57" i="36" s="1"/>
  <c r="BO28" i="36"/>
  <c r="BM52" i="36"/>
  <c r="BM43" i="36"/>
  <c r="BE37" i="36"/>
  <c r="BE29" i="36" s="1"/>
  <c r="BE30" i="36" s="1"/>
  <c r="BE35" i="36" s="1"/>
  <c r="BI54" i="36"/>
  <c r="BI49" i="36"/>
  <c r="BP40" i="36"/>
  <c r="BP23" i="36"/>
  <c r="BP27" i="36" s="1"/>
  <c r="BP42" i="36"/>
  <c r="BP55" i="36" s="1"/>
  <c r="BP18" i="36"/>
  <c r="BP48" i="36"/>
  <c r="BP57" i="36" s="1"/>
  <c r="BP28" i="36"/>
  <c r="BP47" i="36"/>
  <c r="BP56" i="36" s="1"/>
  <c r="BP21" i="36"/>
  <c r="BP20" i="36"/>
  <c r="BV10" i="36"/>
  <c r="BR9" i="36"/>
  <c r="BI43" i="36"/>
  <c r="BI37" i="36" s="1"/>
  <c r="BH54" i="36"/>
  <c r="BH49" i="36"/>
  <c r="BH37" i="36" s="1"/>
  <c r="BH29" i="36" s="1"/>
  <c r="BH30" i="36" s="1"/>
  <c r="BH35" i="36" s="1"/>
  <c r="BW10" i="36"/>
  <c r="BS9" i="36"/>
  <c r="BA9" i="26"/>
  <c r="BE10" i="26"/>
  <c r="BC10" i="26"/>
  <c r="AY9" i="26"/>
  <c r="BB10" i="26"/>
  <c r="AX9" i="26"/>
  <c r="BD10" i="26"/>
  <c r="AZ9" i="26"/>
  <c r="J20" i="23"/>
  <c r="I27" i="23"/>
  <c r="D16" i="38" l="1"/>
  <c r="G237" i="16" s="1"/>
  <c r="G252" i="16" s="1"/>
  <c r="G235" i="16"/>
  <c r="E16" i="38"/>
  <c r="G253" i="16" s="1"/>
  <c r="C14" i="38"/>
  <c r="F234" i="16"/>
  <c r="B16" i="38"/>
  <c r="K71" i="16"/>
  <c r="K75" i="16" s="1"/>
  <c r="AQ37" i="37"/>
  <c r="AQ29" i="37" s="1"/>
  <c r="AQ30" i="37" s="1"/>
  <c r="AQ35" i="37" s="1"/>
  <c r="BN24" i="36"/>
  <c r="BN25" i="36" s="1"/>
  <c r="BN26" i="36" s="1"/>
  <c r="BI29" i="36"/>
  <c r="BI30" i="36" s="1"/>
  <c r="BI35" i="36" s="1"/>
  <c r="BB23" i="37"/>
  <c r="BB27" i="37" s="1"/>
  <c r="BB28" i="37"/>
  <c r="BB18" i="37"/>
  <c r="BB21" i="37"/>
  <c r="BB42" i="37"/>
  <c r="BB55" i="37" s="1"/>
  <c r="BB47" i="37"/>
  <c r="BB56" i="37" s="1"/>
  <c r="BB48" i="37"/>
  <c r="BB57" i="37" s="1"/>
  <c r="BB40" i="37"/>
  <c r="AT53" i="26"/>
  <c r="AT43" i="26"/>
  <c r="AZ20" i="37"/>
  <c r="AZ22" i="37" s="1"/>
  <c r="AZ24" i="37" s="1"/>
  <c r="AZ25" i="37" s="1"/>
  <c r="AZ26" i="37" s="1"/>
  <c r="AZ41" i="37"/>
  <c r="AZ53" i="37" s="1"/>
  <c r="AZ46" i="37"/>
  <c r="AX52" i="37"/>
  <c r="AQ37" i="26"/>
  <c r="AQ29" i="26" s="1"/>
  <c r="AQ30" i="26" s="1"/>
  <c r="AQ35" i="26" s="1"/>
  <c r="AR37" i="26"/>
  <c r="AR29" i="26" s="1"/>
  <c r="AR30" i="26" s="1"/>
  <c r="AR35" i="26" s="1"/>
  <c r="AU53" i="26"/>
  <c r="AU43" i="26"/>
  <c r="AV49" i="26"/>
  <c r="AV54" i="26"/>
  <c r="AW54" i="37"/>
  <c r="AW49" i="37"/>
  <c r="BE23" i="37"/>
  <c r="BE27" i="37" s="1"/>
  <c r="BE28" i="37"/>
  <c r="BE21" i="37"/>
  <c r="BE18" i="37"/>
  <c r="BE40" i="37"/>
  <c r="BE48" i="37"/>
  <c r="BE57" i="37" s="1"/>
  <c r="BE47" i="37"/>
  <c r="BE56" i="37" s="1"/>
  <c r="BE42" i="37"/>
  <c r="BE55" i="37" s="1"/>
  <c r="BJ11" i="37"/>
  <c r="BF9" i="37"/>
  <c r="AY52" i="37"/>
  <c r="AT49" i="26"/>
  <c r="AT54" i="26"/>
  <c r="AT43" i="37"/>
  <c r="AU49" i="37"/>
  <c r="AU54" i="37"/>
  <c r="AX21" i="23"/>
  <c r="AW27" i="23"/>
  <c r="BM11" i="37"/>
  <c r="BI9" i="37"/>
  <c r="BP22" i="36"/>
  <c r="BP24" i="36" s="1"/>
  <c r="BP25" i="36" s="1"/>
  <c r="BP26" i="36" s="1"/>
  <c r="AY20" i="37"/>
  <c r="AY22" i="37" s="1"/>
  <c r="AY24" i="37" s="1"/>
  <c r="AY25" i="37" s="1"/>
  <c r="AY26" i="37" s="1"/>
  <c r="AY46" i="37"/>
  <c r="AY41" i="37"/>
  <c r="AY53" i="37" s="1"/>
  <c r="AW49" i="26"/>
  <c r="AW54" i="26"/>
  <c r="AV54" i="37"/>
  <c r="AV49" i="37"/>
  <c r="BA52" i="37"/>
  <c r="AZ52" i="37"/>
  <c r="AZ43" i="37"/>
  <c r="AX41" i="37"/>
  <c r="AX53" i="37" s="1"/>
  <c r="AX46" i="37"/>
  <c r="AS37" i="26"/>
  <c r="AS29" i="26" s="1"/>
  <c r="AS30" i="26" s="1"/>
  <c r="AS35" i="26" s="1"/>
  <c r="AU54" i="26"/>
  <c r="AU49" i="26"/>
  <c r="BC28" i="37"/>
  <c r="BC21" i="37"/>
  <c r="BC23" i="37"/>
  <c r="BC27" i="37" s="1"/>
  <c r="BC18" i="37"/>
  <c r="BC20" i="37"/>
  <c r="BC40" i="37"/>
  <c r="BC48" i="37"/>
  <c r="BC57" i="37" s="1"/>
  <c r="BC47" i="37"/>
  <c r="BC56" i="37" s="1"/>
  <c r="BC42" i="37"/>
  <c r="BC55" i="37" s="1"/>
  <c r="AR37" i="37"/>
  <c r="AR29" i="37" s="1"/>
  <c r="AR30" i="37" s="1"/>
  <c r="AR35" i="37" s="1"/>
  <c r="BD21" i="37"/>
  <c r="BD28" i="37"/>
  <c r="BD23" i="37"/>
  <c r="BD27" i="37" s="1"/>
  <c r="BD18" i="37"/>
  <c r="BD40" i="37"/>
  <c r="BD47" i="37"/>
  <c r="BD56" i="37" s="1"/>
  <c r="BD42" i="37"/>
  <c r="BD55" i="37" s="1"/>
  <c r="BD48" i="37"/>
  <c r="BD57" i="37" s="1"/>
  <c r="BJ43" i="36"/>
  <c r="AW43" i="26"/>
  <c r="AW53" i="26"/>
  <c r="AW37" i="37"/>
  <c r="AW29" i="37" s="1"/>
  <c r="AW30" i="37" s="1"/>
  <c r="AW35" i="37" s="1"/>
  <c r="BA20" i="37"/>
  <c r="BA22" i="37" s="1"/>
  <c r="BA24" i="37" s="1"/>
  <c r="BA41" i="37"/>
  <c r="BA53" i="37" s="1"/>
  <c r="BA46" i="37"/>
  <c r="AX20" i="37"/>
  <c r="AX22" i="37" s="1"/>
  <c r="AX24" i="37" s="1"/>
  <c r="AX25" i="37" s="1"/>
  <c r="AX26" i="37" s="1"/>
  <c r="AU37" i="37"/>
  <c r="AU29" i="37" s="1"/>
  <c r="AU30" i="37" s="1"/>
  <c r="AU35" i="37" s="1"/>
  <c r="AT54" i="37"/>
  <c r="AT49" i="37"/>
  <c r="AT37" i="37" s="1"/>
  <c r="AT29" i="37" s="1"/>
  <c r="AT30" i="37" s="1"/>
  <c r="AT35" i="37" s="1"/>
  <c r="BK11" i="37"/>
  <c r="BG9" i="37"/>
  <c r="AV53" i="26"/>
  <c r="AV43" i="26"/>
  <c r="AV37" i="26" s="1"/>
  <c r="AV29" i="26" s="1"/>
  <c r="AV30" i="26" s="1"/>
  <c r="AV35" i="26" s="1"/>
  <c r="AV43" i="37"/>
  <c r="BL11" i="37"/>
  <c r="BH9" i="37"/>
  <c r="CA10" i="36"/>
  <c r="BW9" i="36"/>
  <c r="BR48" i="36"/>
  <c r="BR57" i="36" s="1"/>
  <c r="BR28" i="36"/>
  <c r="BR42" i="36"/>
  <c r="BR55" i="36" s="1"/>
  <c r="BR23" i="36"/>
  <c r="BR27" i="36" s="1"/>
  <c r="BR40" i="36"/>
  <c r="BR21" i="36"/>
  <c r="BR47" i="36"/>
  <c r="BR56" i="36" s="1"/>
  <c r="BR18" i="36"/>
  <c r="BN46" i="36"/>
  <c r="BN41" i="36"/>
  <c r="BN53" i="36" s="1"/>
  <c r="BU48" i="36"/>
  <c r="BU57" i="36" s="1"/>
  <c r="BU23" i="36"/>
  <c r="BU27" i="36" s="1"/>
  <c r="BU42" i="36"/>
  <c r="BU55" i="36" s="1"/>
  <c r="BU40" i="36"/>
  <c r="BU28" i="36"/>
  <c r="BU18" i="36"/>
  <c r="BU47" i="36"/>
  <c r="BU56" i="36" s="1"/>
  <c r="BU21" i="36"/>
  <c r="BZ10" i="36"/>
  <c r="BV9" i="36"/>
  <c r="BO52" i="36"/>
  <c r="AI20" i="23"/>
  <c r="AI27" i="23" s="1"/>
  <c r="AH27" i="23"/>
  <c r="BT40" i="36"/>
  <c r="BT42" i="36"/>
  <c r="BT55" i="36" s="1"/>
  <c r="BT18" i="36"/>
  <c r="BT28" i="36"/>
  <c r="BT48" i="36"/>
  <c r="BT57" i="36" s="1"/>
  <c r="BT47" i="36"/>
  <c r="BT56" i="36" s="1"/>
  <c r="BT21" i="36"/>
  <c r="BT23" i="36"/>
  <c r="BT27" i="36" s="1"/>
  <c r="BL43" i="36"/>
  <c r="BM54" i="36"/>
  <c r="BM49" i="36"/>
  <c r="BM37" i="36" s="1"/>
  <c r="BM29" i="36" s="1"/>
  <c r="BM30" i="36" s="1"/>
  <c r="BM35" i="36" s="1"/>
  <c r="CC10" i="36"/>
  <c r="BY9" i="36"/>
  <c r="BQ20" i="36"/>
  <c r="BQ22" i="36" s="1"/>
  <c r="BQ24" i="36" s="1"/>
  <c r="BQ25" i="36" s="1"/>
  <c r="BQ26" i="36" s="1"/>
  <c r="BQ41" i="36"/>
  <c r="BQ53" i="36" s="1"/>
  <c r="BQ46" i="36"/>
  <c r="BP52" i="36"/>
  <c r="BO20" i="36"/>
  <c r="BO22" i="36" s="1"/>
  <c r="BO24" i="36" s="1"/>
  <c r="BO25" i="36" s="1"/>
  <c r="BO26" i="36" s="1"/>
  <c r="BO41" i="36"/>
  <c r="BO53" i="36" s="1"/>
  <c r="BO46" i="36"/>
  <c r="BN52" i="36"/>
  <c r="CB10" i="36"/>
  <c r="BX9" i="36"/>
  <c r="BQ52" i="36"/>
  <c r="BS48" i="36"/>
  <c r="BS57" i="36" s="1"/>
  <c r="BS42" i="36"/>
  <c r="BS55" i="36" s="1"/>
  <c r="BS47" i="36"/>
  <c r="BS56" i="36" s="1"/>
  <c r="BS23" i="36"/>
  <c r="BS27" i="36" s="1"/>
  <c r="BS40" i="36"/>
  <c r="BS18" i="36"/>
  <c r="BS20" i="36" s="1"/>
  <c r="BS28" i="36"/>
  <c r="BS21" i="36"/>
  <c r="BP41" i="36"/>
  <c r="BP53" i="36" s="1"/>
  <c r="BP46" i="36"/>
  <c r="BL54" i="36"/>
  <c r="BL49" i="36"/>
  <c r="BK54" i="36"/>
  <c r="BK49" i="36"/>
  <c r="BK37" i="36" s="1"/>
  <c r="BK29" i="36" s="1"/>
  <c r="BK30" i="36" s="1"/>
  <c r="BK35" i="36" s="1"/>
  <c r="BJ49" i="36"/>
  <c r="BJ37" i="36" s="1"/>
  <c r="BJ29" i="36" s="1"/>
  <c r="BJ30" i="36" s="1"/>
  <c r="BJ35" i="36" s="1"/>
  <c r="BJ54" i="36"/>
  <c r="BD9" i="26"/>
  <c r="BH10" i="26"/>
  <c r="AY28" i="26"/>
  <c r="AY21" i="26"/>
  <c r="AY18" i="26"/>
  <c r="AY23" i="26"/>
  <c r="AY27" i="26" s="1"/>
  <c r="AY40" i="26"/>
  <c r="AY47" i="26"/>
  <c r="AY56" i="26" s="1"/>
  <c r="AY42" i="26"/>
  <c r="AY55" i="26" s="1"/>
  <c r="AY48" i="26"/>
  <c r="AY57" i="26" s="1"/>
  <c r="BG10" i="26"/>
  <c r="BC9" i="26"/>
  <c r="BI10" i="26"/>
  <c r="BE9" i="26"/>
  <c r="K20" i="23"/>
  <c r="J27" i="23"/>
  <c r="AX23" i="26"/>
  <c r="AX27" i="26" s="1"/>
  <c r="AX18" i="26"/>
  <c r="AX21" i="26"/>
  <c r="AX28" i="26"/>
  <c r="AX47" i="26"/>
  <c r="AX56" i="26" s="1"/>
  <c r="AX42" i="26"/>
  <c r="AX55" i="26" s="1"/>
  <c r="AX40" i="26"/>
  <c r="AX48" i="26"/>
  <c r="AX57" i="26" s="1"/>
  <c r="BA21" i="26"/>
  <c r="BA23" i="26"/>
  <c r="BA27" i="26" s="1"/>
  <c r="BA18" i="26"/>
  <c r="BA28" i="26"/>
  <c r="BA42" i="26"/>
  <c r="BA55" i="26" s="1"/>
  <c r="BA47" i="26"/>
  <c r="BA56" i="26" s="1"/>
  <c r="BA40" i="26"/>
  <c r="BA48" i="26"/>
  <c r="BA57" i="26" s="1"/>
  <c r="AZ21" i="26"/>
  <c r="AZ23" i="26"/>
  <c r="AZ27" i="26" s="1"/>
  <c r="AZ18" i="26"/>
  <c r="AZ28" i="26"/>
  <c r="AZ42" i="26"/>
  <c r="AZ55" i="26" s="1"/>
  <c r="AZ40" i="26"/>
  <c r="AZ48" i="26"/>
  <c r="AZ57" i="26" s="1"/>
  <c r="AZ47" i="26"/>
  <c r="AZ56" i="26" s="1"/>
  <c r="BF10" i="26"/>
  <c r="BB9" i="26"/>
  <c r="C16" i="38" l="1"/>
  <c r="F237" i="16" s="1"/>
  <c r="G251" i="16" s="1"/>
  <c r="F235" i="16"/>
  <c r="G250" i="16"/>
  <c r="O30" i="13"/>
  <c r="AW37" i="26"/>
  <c r="AW29" i="26" s="1"/>
  <c r="AW30" i="26" s="1"/>
  <c r="AW35" i="26" s="1"/>
  <c r="BC22" i="37"/>
  <c r="BC24" i="37" s="1"/>
  <c r="BC25" i="37" s="1"/>
  <c r="BC26" i="37" s="1"/>
  <c r="BQ43" i="36"/>
  <c r="BN43" i="36"/>
  <c r="BA49" i="37"/>
  <c r="BA54" i="37"/>
  <c r="AX54" i="37"/>
  <c r="AX49" i="37"/>
  <c r="BA43" i="37"/>
  <c r="BE46" i="37"/>
  <c r="BE41" i="37"/>
  <c r="BE53" i="37" s="1"/>
  <c r="AU37" i="26"/>
  <c r="AU29" i="26" s="1"/>
  <c r="AU30" i="26" s="1"/>
  <c r="AU35" i="26" s="1"/>
  <c r="AX43" i="37"/>
  <c r="BB20" i="37"/>
  <c r="BB22" i="37" s="1"/>
  <c r="BB24" i="37" s="1"/>
  <c r="BB25" i="37" s="1"/>
  <c r="BB26" i="37" s="1"/>
  <c r="BB46" i="37"/>
  <c r="BB41" i="37"/>
  <c r="BB53" i="37" s="1"/>
  <c r="BH28" i="37"/>
  <c r="BH23" i="37"/>
  <c r="BH27" i="37" s="1"/>
  <c r="BH18" i="37"/>
  <c r="BH21" i="37"/>
  <c r="BH47" i="37"/>
  <c r="BH56" i="37" s="1"/>
  <c r="BH42" i="37"/>
  <c r="BH55" i="37" s="1"/>
  <c r="BH48" i="37"/>
  <c r="BH57" i="37" s="1"/>
  <c r="BH40" i="37"/>
  <c r="BC46" i="37"/>
  <c r="BC41" i="37"/>
  <c r="BC53" i="37" s="1"/>
  <c r="AY21" i="23"/>
  <c r="AX27" i="23"/>
  <c r="BF28" i="37"/>
  <c r="BF18" i="37"/>
  <c r="BF21" i="37"/>
  <c r="BF23" i="37"/>
  <c r="BF27" i="37" s="1"/>
  <c r="BF48" i="37"/>
  <c r="BF57" i="37" s="1"/>
  <c r="BF40" i="37"/>
  <c r="BF42" i="37"/>
  <c r="BF55" i="37" s="1"/>
  <c r="BF47" i="37"/>
  <c r="BF56" i="37" s="1"/>
  <c r="AT37" i="26"/>
  <c r="AT29" i="26" s="1"/>
  <c r="AT30" i="26" s="1"/>
  <c r="AT35" i="26" s="1"/>
  <c r="BP11" i="37"/>
  <c r="BL9" i="37"/>
  <c r="BG23" i="37"/>
  <c r="BG27" i="37" s="1"/>
  <c r="BG18" i="37"/>
  <c r="BG28" i="37"/>
  <c r="BG21" i="37"/>
  <c r="BG47" i="37"/>
  <c r="BG56" i="37" s="1"/>
  <c r="BG42" i="37"/>
  <c r="BG55" i="37" s="1"/>
  <c r="BG40" i="37"/>
  <c r="BG48" i="37"/>
  <c r="BG57" i="37" s="1"/>
  <c r="BA25" i="37"/>
  <c r="BA26" i="37" s="1"/>
  <c r="BD52" i="37"/>
  <c r="AV37" i="37"/>
  <c r="AV29" i="37" s="1"/>
  <c r="AV30" i="37" s="1"/>
  <c r="AV35" i="37" s="1"/>
  <c r="BI28" i="37"/>
  <c r="BI18" i="37"/>
  <c r="BI21" i="37"/>
  <c r="BI23" i="37"/>
  <c r="BI27" i="37" s="1"/>
  <c r="BI42" i="37"/>
  <c r="BI55" i="37" s="1"/>
  <c r="BI40" i="37"/>
  <c r="BI48" i="37"/>
  <c r="BI57" i="37" s="1"/>
  <c r="BI47" i="37"/>
  <c r="BI56" i="37" s="1"/>
  <c r="BN11" i="37"/>
  <c r="BJ9" i="37"/>
  <c r="BE52" i="37"/>
  <c r="BE43" i="37"/>
  <c r="AZ54" i="37"/>
  <c r="AZ49" i="37"/>
  <c r="AZ37" i="37" s="1"/>
  <c r="AZ29" i="37" s="1"/>
  <c r="AZ30" i="37" s="1"/>
  <c r="AZ35" i="37" s="1"/>
  <c r="BS22" i="36"/>
  <c r="BS24" i="36" s="1"/>
  <c r="BS25" i="36" s="1"/>
  <c r="BS26" i="36" s="1"/>
  <c r="BO11" i="37"/>
  <c r="BK9" i="37"/>
  <c r="BD20" i="37"/>
  <c r="BD22" i="37" s="1"/>
  <c r="BD24" i="37" s="1"/>
  <c r="BD25" i="37" s="1"/>
  <c r="BD26" i="37" s="1"/>
  <c r="BD41" i="37"/>
  <c r="BD53" i="37" s="1"/>
  <c r="BD46" i="37"/>
  <c r="BC52" i="37"/>
  <c r="BC43" i="37"/>
  <c r="AY54" i="37"/>
  <c r="AY49" i="37"/>
  <c r="BQ11" i="37"/>
  <c r="BM9" i="37"/>
  <c r="AY43" i="37"/>
  <c r="BE20" i="37"/>
  <c r="BE22" i="37" s="1"/>
  <c r="BE24" i="37" s="1"/>
  <c r="BE25" i="37" s="1"/>
  <c r="BE26" i="37" s="1"/>
  <c r="BB52" i="37"/>
  <c r="BB43" i="37"/>
  <c r="BS52" i="36"/>
  <c r="CF10" i="36"/>
  <c r="CB9" i="36"/>
  <c r="BY48" i="36"/>
  <c r="BY57" i="36" s="1"/>
  <c r="BY23" i="36"/>
  <c r="BY27" i="36" s="1"/>
  <c r="BY28" i="36"/>
  <c r="BY18" i="36"/>
  <c r="BY47" i="36"/>
  <c r="BY56" i="36" s="1"/>
  <c r="BY40" i="36"/>
  <c r="BY42" i="36"/>
  <c r="BY55" i="36" s="1"/>
  <c r="BY21" i="36"/>
  <c r="BL37" i="36"/>
  <c r="BL29" i="36" s="1"/>
  <c r="BL30" i="36" s="1"/>
  <c r="BL35" i="36" s="1"/>
  <c r="BT52" i="36"/>
  <c r="BO43" i="36"/>
  <c r="BU52" i="36"/>
  <c r="BQ54" i="36"/>
  <c r="BQ49" i="36"/>
  <c r="BQ37" i="36" s="1"/>
  <c r="BQ29" i="36" s="1"/>
  <c r="BQ30" i="36" s="1"/>
  <c r="BQ35" i="36" s="1"/>
  <c r="CG10" i="36"/>
  <c r="CC9" i="36"/>
  <c r="BN49" i="36"/>
  <c r="BN37" i="36" s="1"/>
  <c r="BN29" i="36" s="1"/>
  <c r="BN30" i="36" s="1"/>
  <c r="BN35" i="36" s="1"/>
  <c r="BN54" i="36"/>
  <c r="BR52" i="36"/>
  <c r="BP54" i="36"/>
  <c r="BP49" i="36"/>
  <c r="BT20" i="36"/>
  <c r="BT22" i="36" s="1"/>
  <c r="BT24" i="36" s="1"/>
  <c r="BT25" i="36" s="1"/>
  <c r="BT26" i="36" s="1"/>
  <c r="BT46" i="36"/>
  <c r="BT41" i="36"/>
  <c r="BT53" i="36" s="1"/>
  <c r="BV47" i="36"/>
  <c r="BV56" i="36" s="1"/>
  <c r="BV21" i="36"/>
  <c r="BV40" i="36"/>
  <c r="BV28" i="36"/>
  <c r="BV48" i="36"/>
  <c r="BV57" i="36" s="1"/>
  <c r="BV23" i="36"/>
  <c r="BV27" i="36" s="1"/>
  <c r="BV42" i="36"/>
  <c r="BV55" i="36" s="1"/>
  <c r="BV18" i="36"/>
  <c r="BU20" i="36"/>
  <c r="BU22" i="36" s="1"/>
  <c r="BU24" i="36" s="1"/>
  <c r="BU25" i="36" s="1"/>
  <c r="BU26" i="36" s="1"/>
  <c r="BU41" i="36"/>
  <c r="BU53" i="36" s="1"/>
  <c r="BU46" i="36"/>
  <c r="BR20" i="36"/>
  <c r="BR22" i="36" s="1"/>
  <c r="BR24" i="36" s="1"/>
  <c r="BR25" i="36" s="1"/>
  <c r="BR26" i="36" s="1"/>
  <c r="BR46" i="36"/>
  <c r="BR41" i="36"/>
  <c r="BR53" i="36" s="1"/>
  <c r="BW42" i="36"/>
  <c r="BW55" i="36" s="1"/>
  <c r="BW23" i="36"/>
  <c r="BW27" i="36" s="1"/>
  <c r="BW48" i="36"/>
  <c r="BW57" i="36" s="1"/>
  <c r="BW28" i="36"/>
  <c r="BW47" i="36"/>
  <c r="BW56" i="36" s="1"/>
  <c r="BW18" i="36"/>
  <c r="BW40" i="36"/>
  <c r="BW21" i="36"/>
  <c r="BS41" i="36"/>
  <c r="BS53" i="36" s="1"/>
  <c r="BS46" i="36"/>
  <c r="BX47" i="36"/>
  <c r="BX56" i="36" s="1"/>
  <c r="BX21" i="36"/>
  <c r="BX40" i="36"/>
  <c r="BX23" i="36"/>
  <c r="BX27" i="36" s="1"/>
  <c r="BX42" i="36"/>
  <c r="BX55" i="36" s="1"/>
  <c r="BX18" i="36"/>
  <c r="BX48" i="36"/>
  <c r="BX57" i="36" s="1"/>
  <c r="BX28" i="36"/>
  <c r="BO54" i="36"/>
  <c r="BO49" i="36"/>
  <c r="BP43" i="36"/>
  <c r="CD10" i="36"/>
  <c r="BZ9" i="36"/>
  <c r="CE10" i="36"/>
  <c r="CA9" i="36"/>
  <c r="BC21" i="26"/>
  <c r="BC18" i="26"/>
  <c r="BC23" i="26"/>
  <c r="BC27" i="26" s="1"/>
  <c r="BC28" i="26"/>
  <c r="BC47" i="26"/>
  <c r="BC56" i="26" s="1"/>
  <c r="BC40" i="26"/>
  <c r="BC48" i="26"/>
  <c r="BC57" i="26" s="1"/>
  <c r="BC42" i="26"/>
  <c r="BC55" i="26" s="1"/>
  <c r="AZ20" i="26"/>
  <c r="AZ22" i="26" s="1"/>
  <c r="AZ24" i="26" s="1"/>
  <c r="AZ25" i="26" s="1"/>
  <c r="AZ26" i="26" s="1"/>
  <c r="AZ46" i="26"/>
  <c r="AZ41" i="26"/>
  <c r="AZ53" i="26" s="1"/>
  <c r="BA52" i="26"/>
  <c r="BA20" i="26"/>
  <c r="BA22" i="26" s="1"/>
  <c r="BA24" i="26" s="1"/>
  <c r="BA25" i="26" s="1"/>
  <c r="BA26" i="26" s="1"/>
  <c r="BA41" i="26"/>
  <c r="BA53" i="26" s="1"/>
  <c r="BA46" i="26"/>
  <c r="AX52" i="26"/>
  <c r="L20" i="23"/>
  <c r="K27" i="23"/>
  <c r="BK10" i="26"/>
  <c r="BG9" i="26"/>
  <c r="AY52" i="26"/>
  <c r="BB23" i="26"/>
  <c r="BB27" i="26" s="1"/>
  <c r="BB47" i="26"/>
  <c r="BB56" i="26" s="1"/>
  <c r="BB21" i="26"/>
  <c r="BB28" i="26"/>
  <c r="BB18" i="26"/>
  <c r="BB42" i="26"/>
  <c r="BB55" i="26" s="1"/>
  <c r="BB40" i="26"/>
  <c r="BB48" i="26"/>
  <c r="BB57" i="26" s="1"/>
  <c r="AZ52" i="26"/>
  <c r="AZ43" i="26"/>
  <c r="AX20" i="26"/>
  <c r="AX22" i="26" s="1"/>
  <c r="AX24" i="26" s="1"/>
  <c r="AX25" i="26" s="1"/>
  <c r="AX26" i="26" s="1"/>
  <c r="AX41" i="26"/>
  <c r="AX53" i="26" s="1"/>
  <c r="AX46" i="26"/>
  <c r="BE21" i="26"/>
  <c r="BE28" i="26"/>
  <c r="BE18" i="26"/>
  <c r="BE23" i="26"/>
  <c r="BE27" i="26" s="1"/>
  <c r="BE48" i="26"/>
  <c r="BE57" i="26" s="1"/>
  <c r="BE40" i="26"/>
  <c r="BE42" i="26"/>
  <c r="BE55" i="26" s="1"/>
  <c r="BE47" i="26"/>
  <c r="BE56" i="26" s="1"/>
  <c r="BL10" i="26"/>
  <c r="BH9" i="26"/>
  <c r="BF9" i="26"/>
  <c r="BJ10" i="26"/>
  <c r="BM10" i="26"/>
  <c r="BI9" i="26"/>
  <c r="AY20" i="26"/>
  <c r="AY22" i="26" s="1"/>
  <c r="AY24" i="26" s="1"/>
  <c r="AY25" i="26" s="1"/>
  <c r="AY26" i="26" s="1"/>
  <c r="AY46" i="26"/>
  <c r="AY41" i="26"/>
  <c r="AY53" i="26" s="1"/>
  <c r="BD21" i="26"/>
  <c r="BD18" i="26"/>
  <c r="BD28" i="26"/>
  <c r="BD23" i="26"/>
  <c r="BD27" i="26" s="1"/>
  <c r="BD47" i="26"/>
  <c r="BD56" i="26" s="1"/>
  <c r="BD42" i="26"/>
  <c r="BD55" i="26" s="1"/>
  <c r="BD48" i="26"/>
  <c r="BD57" i="26" s="1"/>
  <c r="BD40" i="26"/>
  <c r="AY37" i="37" l="1"/>
  <c r="AY29" i="37" s="1"/>
  <c r="AY30" i="37" s="1"/>
  <c r="AY35" i="37" s="1"/>
  <c r="BH52" i="37"/>
  <c r="BM18" i="37"/>
  <c r="BM21" i="37"/>
  <c r="BM23" i="37"/>
  <c r="BM27" i="37" s="1"/>
  <c r="BM28" i="37"/>
  <c r="BM40" i="37"/>
  <c r="BM47" i="37"/>
  <c r="BM56" i="37" s="1"/>
  <c r="BM48" i="37"/>
  <c r="BM57" i="37" s="1"/>
  <c r="BM42" i="37"/>
  <c r="BM55" i="37" s="1"/>
  <c r="BM20" i="37"/>
  <c r="BM22" i="37" s="1"/>
  <c r="BM24" i="37" s="1"/>
  <c r="BM25" i="37" s="1"/>
  <c r="BM26" i="37" s="1"/>
  <c r="BJ28" i="37"/>
  <c r="BJ23" i="37"/>
  <c r="BJ27" i="37" s="1"/>
  <c r="BJ18" i="37"/>
  <c r="BJ21" i="37"/>
  <c r="BJ47" i="37"/>
  <c r="BJ56" i="37" s="1"/>
  <c r="BJ48" i="37"/>
  <c r="BJ57" i="37" s="1"/>
  <c r="BJ40" i="37"/>
  <c r="BJ42" i="37"/>
  <c r="BJ55" i="37" s="1"/>
  <c r="BI52" i="37"/>
  <c r="BI20" i="37"/>
  <c r="BI22" i="37" s="1"/>
  <c r="BI24" i="37" s="1"/>
  <c r="BI25" i="37" s="1"/>
  <c r="BI26" i="37" s="1"/>
  <c r="BI46" i="37"/>
  <c r="BI41" i="37"/>
  <c r="BI53" i="37" s="1"/>
  <c r="BD43" i="37"/>
  <c r="BL28" i="37"/>
  <c r="BL21" i="37"/>
  <c r="BL23" i="37"/>
  <c r="BL27" i="37" s="1"/>
  <c r="BL18" i="37"/>
  <c r="BL47" i="37"/>
  <c r="BL56" i="37" s="1"/>
  <c r="BL48" i="37"/>
  <c r="BL57" i="37" s="1"/>
  <c r="BL40" i="37"/>
  <c r="BL42" i="37"/>
  <c r="BL55" i="37" s="1"/>
  <c r="AZ21" i="23"/>
  <c r="AY27" i="23"/>
  <c r="BH20" i="37"/>
  <c r="BH22" i="37" s="1"/>
  <c r="BH24" i="37" s="1"/>
  <c r="BH25" i="37" s="1"/>
  <c r="BH26" i="37" s="1"/>
  <c r="BH41" i="37"/>
  <c r="BH53" i="37" s="1"/>
  <c r="BH46" i="37"/>
  <c r="BB54" i="37"/>
  <c r="BB49" i="37"/>
  <c r="BB37" i="37" s="1"/>
  <c r="BU11" i="37"/>
  <c r="BQ9" i="37"/>
  <c r="BK21" i="37"/>
  <c r="BK28" i="37"/>
  <c r="BK23" i="37"/>
  <c r="BK27" i="37" s="1"/>
  <c r="BK18" i="37"/>
  <c r="BK42" i="37"/>
  <c r="BK55" i="37" s="1"/>
  <c r="BK48" i="37"/>
  <c r="BK57" i="37" s="1"/>
  <c r="BK40" i="37"/>
  <c r="BK20" i="37"/>
  <c r="BK47" i="37"/>
  <c r="BK56" i="37" s="1"/>
  <c r="BR11" i="37"/>
  <c r="BN9" i="37"/>
  <c r="BG52" i="37"/>
  <c r="BT11" i="37"/>
  <c r="BP9" i="37"/>
  <c r="BF52" i="37"/>
  <c r="BF20" i="37"/>
  <c r="BF22" i="37" s="1"/>
  <c r="BF24" i="37" s="1"/>
  <c r="BF25" i="37" s="1"/>
  <c r="BF26" i="37" s="1"/>
  <c r="BF46" i="37"/>
  <c r="BF41" i="37"/>
  <c r="BF53" i="37" s="1"/>
  <c r="BE54" i="37"/>
  <c r="BE49" i="37"/>
  <c r="BE37" i="37" s="1"/>
  <c r="BD49" i="37"/>
  <c r="BD37" i="37" s="1"/>
  <c r="BD29" i="37" s="1"/>
  <c r="BD30" i="37" s="1"/>
  <c r="BD35" i="37" s="1"/>
  <c r="BD54" i="37"/>
  <c r="BS11" i="37"/>
  <c r="BO9" i="37"/>
  <c r="BG20" i="37"/>
  <c r="BG22" i="37" s="1"/>
  <c r="BG24" i="37" s="1"/>
  <c r="BG25" i="37" s="1"/>
  <c r="BG26" i="37" s="1"/>
  <c r="BG46" i="37"/>
  <c r="BG41" i="37"/>
  <c r="BG53" i="37" s="1"/>
  <c r="BC54" i="37"/>
  <c r="BC49" i="37"/>
  <c r="BC37" i="37" s="1"/>
  <c r="BC29" i="37" s="1"/>
  <c r="BC30" i="37" s="1"/>
  <c r="BC35" i="37" s="1"/>
  <c r="AX37" i="37"/>
  <c r="AX29" i="37" s="1"/>
  <c r="AX30" i="37" s="1"/>
  <c r="AX35" i="37" s="1"/>
  <c r="BA37" i="37"/>
  <c r="BA29" i="37" s="1"/>
  <c r="BA30" i="37" s="1"/>
  <c r="BA35" i="37" s="1"/>
  <c r="CI10" i="36"/>
  <c r="CI9" i="36" s="1"/>
  <c r="CE9" i="36"/>
  <c r="BX20" i="36"/>
  <c r="BX22" i="36" s="1"/>
  <c r="BX24" i="36" s="1"/>
  <c r="BX25" i="36" s="1"/>
  <c r="BX26" i="36" s="1"/>
  <c r="BX46" i="36"/>
  <c r="BX41" i="36"/>
  <c r="BX53" i="36" s="1"/>
  <c r="CK10" i="36"/>
  <c r="CK9" i="36" s="1"/>
  <c r="CG9" i="36"/>
  <c r="BT43" i="36"/>
  <c r="BY46" i="36"/>
  <c r="BY41" i="36"/>
  <c r="BY53" i="36" s="1"/>
  <c r="CB48" i="36"/>
  <c r="CB57" i="36" s="1"/>
  <c r="CB28" i="36"/>
  <c r="CB47" i="36"/>
  <c r="CB56" i="36" s="1"/>
  <c r="CB21" i="36"/>
  <c r="CB40" i="36"/>
  <c r="CB23" i="36"/>
  <c r="CB27" i="36" s="1"/>
  <c r="CB42" i="36"/>
  <c r="CB55" i="36" s="1"/>
  <c r="CB18" i="36"/>
  <c r="CB20" i="36" s="1"/>
  <c r="CB22" i="36" s="1"/>
  <c r="BZ40" i="36"/>
  <c r="BZ18" i="36"/>
  <c r="BZ20" i="36" s="1"/>
  <c r="BZ48" i="36"/>
  <c r="BZ57" i="36" s="1"/>
  <c r="BZ23" i="36"/>
  <c r="BZ27" i="36" s="1"/>
  <c r="BZ42" i="36"/>
  <c r="BZ55" i="36" s="1"/>
  <c r="BZ28" i="36"/>
  <c r="BZ47" i="36"/>
  <c r="BZ56" i="36" s="1"/>
  <c r="BZ21" i="36"/>
  <c r="BW52" i="36"/>
  <c r="BR54" i="36"/>
  <c r="BR49" i="36"/>
  <c r="BP37" i="36"/>
  <c r="BP29" i="36" s="1"/>
  <c r="BP30" i="36" s="1"/>
  <c r="BP35" i="36" s="1"/>
  <c r="BU43" i="36"/>
  <c r="CJ10" i="36"/>
  <c r="CJ9" i="36" s="1"/>
  <c r="CF9" i="36"/>
  <c r="CH10" i="36"/>
  <c r="CH9" i="36" s="1"/>
  <c r="CD9" i="36"/>
  <c r="BS49" i="36"/>
  <c r="BS54" i="36"/>
  <c r="BW20" i="36"/>
  <c r="BW22" i="36" s="1"/>
  <c r="BW24" i="36" s="1"/>
  <c r="BW25" i="36" s="1"/>
  <c r="BW26" i="36" s="1"/>
  <c r="BW41" i="36"/>
  <c r="BW53" i="36" s="1"/>
  <c r="BW46" i="36"/>
  <c r="BV20" i="36"/>
  <c r="BV22" i="36" s="1"/>
  <c r="BV24" i="36" s="1"/>
  <c r="BV25" i="36" s="1"/>
  <c r="BV26" i="36" s="1"/>
  <c r="BV46" i="36"/>
  <c r="BV41" i="36"/>
  <c r="BV53" i="36" s="1"/>
  <c r="BY52" i="36"/>
  <c r="BS43" i="36"/>
  <c r="CA48" i="36"/>
  <c r="CA57" i="36" s="1"/>
  <c r="CA28" i="36"/>
  <c r="CA47" i="36"/>
  <c r="CA56" i="36" s="1"/>
  <c r="CA23" i="36"/>
  <c r="CA27" i="36" s="1"/>
  <c r="CA40" i="36"/>
  <c r="CA18" i="36"/>
  <c r="CA42" i="36"/>
  <c r="CA55" i="36" s="1"/>
  <c r="CA21" i="36"/>
  <c r="BX43" i="36"/>
  <c r="BX52" i="36"/>
  <c r="BU54" i="36"/>
  <c r="BU49" i="36"/>
  <c r="BV52" i="36"/>
  <c r="BV43" i="36"/>
  <c r="BT54" i="36"/>
  <c r="BT49" i="36"/>
  <c r="BR43" i="36"/>
  <c r="BR37" i="36" s="1"/>
  <c r="BR29" i="36" s="1"/>
  <c r="BR30" i="36" s="1"/>
  <c r="BR35" i="36" s="1"/>
  <c r="CC23" i="36"/>
  <c r="CC27" i="36" s="1"/>
  <c r="CC28" i="36"/>
  <c r="CC18" i="36"/>
  <c r="CC40" i="36"/>
  <c r="CC47" i="36"/>
  <c r="CC56" i="36" s="1"/>
  <c r="CC42" i="36"/>
  <c r="CC55" i="36" s="1"/>
  <c r="CC21" i="36"/>
  <c r="CC48" i="36"/>
  <c r="CC57" i="36" s="1"/>
  <c r="BO37" i="36"/>
  <c r="BO29" i="36" s="1"/>
  <c r="BO30" i="36" s="1"/>
  <c r="BO35" i="36" s="1"/>
  <c r="BY20" i="36"/>
  <c r="BY22" i="36" s="1"/>
  <c r="BY24" i="36" s="1"/>
  <c r="BY25" i="36" s="1"/>
  <c r="BY26" i="36" s="1"/>
  <c r="BD20" i="26"/>
  <c r="BD22" i="26" s="1"/>
  <c r="BD24" i="26" s="1"/>
  <c r="BD25" i="26" s="1"/>
  <c r="BD26" i="26" s="1"/>
  <c r="BD46" i="26"/>
  <c r="BD41" i="26"/>
  <c r="BD53" i="26" s="1"/>
  <c r="BF40" i="26"/>
  <c r="BF23" i="26"/>
  <c r="BF27" i="26" s="1"/>
  <c r="BF48" i="26"/>
  <c r="BF57" i="26" s="1"/>
  <c r="BF21" i="26"/>
  <c r="BF47" i="26"/>
  <c r="BF56" i="26" s="1"/>
  <c r="BF28" i="26"/>
  <c r="BF42" i="26"/>
  <c r="BF55" i="26" s="1"/>
  <c r="BF18" i="26"/>
  <c r="BE20" i="26"/>
  <c r="BE22" i="26" s="1"/>
  <c r="BE24" i="26" s="1"/>
  <c r="BE25" i="26" s="1"/>
  <c r="BE26" i="26" s="1"/>
  <c r="BE46" i="26"/>
  <c r="BE41" i="26"/>
  <c r="BE53" i="26" s="1"/>
  <c r="AY43" i="26"/>
  <c r="BA54" i="26"/>
  <c r="BA49" i="26"/>
  <c r="BI47" i="26"/>
  <c r="BI56" i="26" s="1"/>
  <c r="BI21" i="26"/>
  <c r="BI40" i="26"/>
  <c r="BI48" i="26"/>
  <c r="BI57" i="26" s="1"/>
  <c r="BI42" i="26"/>
  <c r="BI55" i="26" s="1"/>
  <c r="BI18" i="26"/>
  <c r="BI23" i="26"/>
  <c r="BI27" i="26" s="1"/>
  <c r="BI28" i="26"/>
  <c r="BH48" i="26"/>
  <c r="BH57" i="26" s="1"/>
  <c r="BH21" i="26"/>
  <c r="BH40" i="26"/>
  <c r="BH42" i="26"/>
  <c r="BH55" i="26" s="1"/>
  <c r="BH47" i="26"/>
  <c r="BH56" i="26" s="1"/>
  <c r="BH18" i="26"/>
  <c r="BH23" i="26"/>
  <c r="BH27" i="26" s="1"/>
  <c r="BH28" i="26"/>
  <c r="BE52" i="26"/>
  <c r="BB52" i="26"/>
  <c r="M20" i="23"/>
  <c r="L27" i="23"/>
  <c r="BD52" i="26"/>
  <c r="BQ10" i="26"/>
  <c r="BM9" i="26"/>
  <c r="BL9" i="26"/>
  <c r="BP10" i="26"/>
  <c r="BG42" i="26"/>
  <c r="BG55" i="26" s="1"/>
  <c r="BG18" i="26"/>
  <c r="BG21" i="26"/>
  <c r="BG28" i="26"/>
  <c r="BG48" i="26"/>
  <c r="BG57" i="26" s="1"/>
  <c r="BG23" i="26"/>
  <c r="BG27" i="26" s="1"/>
  <c r="BG40" i="26"/>
  <c r="BG47" i="26"/>
  <c r="BG56" i="26" s="1"/>
  <c r="AX43" i="26"/>
  <c r="AZ54" i="26"/>
  <c r="AZ49" i="26"/>
  <c r="AZ37" i="26" s="1"/>
  <c r="AZ29" i="26" s="1"/>
  <c r="AZ30" i="26" s="1"/>
  <c r="AZ35" i="26" s="1"/>
  <c r="BC52" i="26"/>
  <c r="BC20" i="26"/>
  <c r="BC22" i="26" s="1"/>
  <c r="BC24" i="26" s="1"/>
  <c r="BC25" i="26" s="1"/>
  <c r="BC26" i="26" s="1"/>
  <c r="BC46" i="26"/>
  <c r="BC41" i="26"/>
  <c r="BC53" i="26" s="1"/>
  <c r="AY54" i="26"/>
  <c r="AY49" i="26"/>
  <c r="BN10" i="26"/>
  <c r="BJ9" i="26"/>
  <c r="AX54" i="26"/>
  <c r="AX49" i="26"/>
  <c r="BB20" i="26"/>
  <c r="BB22" i="26" s="1"/>
  <c r="BB24" i="26" s="1"/>
  <c r="BB46" i="26"/>
  <c r="BB41" i="26"/>
  <c r="BB53" i="26" s="1"/>
  <c r="BK9" i="26"/>
  <c r="BO10" i="26"/>
  <c r="BA43" i="26"/>
  <c r="BC43" i="26" l="1"/>
  <c r="BE43" i="26"/>
  <c r="BI43" i="37"/>
  <c r="BB29" i="37"/>
  <c r="BB30" i="37" s="1"/>
  <c r="BB35" i="37" s="1"/>
  <c r="BE29" i="37"/>
  <c r="BE30" i="37" s="1"/>
  <c r="BE35" i="37" s="1"/>
  <c r="BK22" i="37"/>
  <c r="BK24" i="37" s="1"/>
  <c r="BK25" i="37" s="1"/>
  <c r="BK26" i="37" s="1"/>
  <c r="BU37" i="36"/>
  <c r="BU29" i="36" s="1"/>
  <c r="BU30" i="36" s="1"/>
  <c r="BU35" i="36" s="1"/>
  <c r="CB24" i="36"/>
  <c r="CB25" i="36" s="1"/>
  <c r="CB26" i="36" s="1"/>
  <c r="BS37" i="36"/>
  <c r="BA37" i="26"/>
  <c r="BA29" i="26" s="1"/>
  <c r="BA30" i="26" s="1"/>
  <c r="BA35" i="26" s="1"/>
  <c r="BD43" i="26"/>
  <c r="BY43" i="36"/>
  <c r="BG54" i="37"/>
  <c r="BG49" i="37"/>
  <c r="BW11" i="37"/>
  <c r="BS9" i="37"/>
  <c r="BF43" i="37"/>
  <c r="BG43" i="37"/>
  <c r="BG37" i="37" s="1"/>
  <c r="BG29" i="37" s="1"/>
  <c r="BG30" i="37" s="1"/>
  <c r="BG35" i="37" s="1"/>
  <c r="BI49" i="37"/>
  <c r="BI54" i="37"/>
  <c r="BK41" i="37"/>
  <c r="BK53" i="37" s="1"/>
  <c r="BK46" i="37"/>
  <c r="BQ47" i="37"/>
  <c r="BQ56" i="37" s="1"/>
  <c r="BQ18" i="37"/>
  <c r="BQ40" i="37"/>
  <c r="BQ21" i="37"/>
  <c r="BQ42" i="37"/>
  <c r="BQ55" i="37" s="1"/>
  <c r="BQ23" i="37"/>
  <c r="BQ27" i="37" s="1"/>
  <c r="BQ48" i="37"/>
  <c r="BQ57" i="37" s="1"/>
  <c r="BQ28" i="37"/>
  <c r="BH54" i="37"/>
  <c r="BH49" i="37"/>
  <c r="BA21" i="23"/>
  <c r="AZ27" i="23"/>
  <c r="BJ52" i="37"/>
  <c r="BJ20" i="37"/>
  <c r="BJ22" i="37" s="1"/>
  <c r="BJ24" i="37" s="1"/>
  <c r="BJ25" i="37" s="1"/>
  <c r="BJ26" i="37" s="1"/>
  <c r="BJ41" i="37"/>
  <c r="BJ53" i="37" s="1"/>
  <c r="BJ46" i="37"/>
  <c r="BM52" i="37"/>
  <c r="BM41" i="37"/>
  <c r="BM53" i="37" s="1"/>
  <c r="BM46" i="37"/>
  <c r="AY37" i="26"/>
  <c r="AY29" i="26" s="1"/>
  <c r="AY30" i="26" s="1"/>
  <c r="AY35" i="26" s="1"/>
  <c r="BF54" i="37"/>
  <c r="BF49" i="37"/>
  <c r="BP40" i="37"/>
  <c r="BP21" i="37"/>
  <c r="BP47" i="37"/>
  <c r="BP56" i="37" s="1"/>
  <c r="BP28" i="37"/>
  <c r="BP48" i="37"/>
  <c r="BP57" i="37" s="1"/>
  <c r="BP23" i="37"/>
  <c r="BP27" i="37" s="1"/>
  <c r="BP42" i="37"/>
  <c r="BP55" i="37" s="1"/>
  <c r="BP18" i="37"/>
  <c r="BN40" i="37"/>
  <c r="BN21" i="37"/>
  <c r="BN42" i="37"/>
  <c r="BN55" i="37" s="1"/>
  <c r="BN23" i="37"/>
  <c r="BN27" i="37" s="1"/>
  <c r="BN48" i="37"/>
  <c r="BN57" i="37" s="1"/>
  <c r="BN28" i="37"/>
  <c r="BN47" i="37"/>
  <c r="BN56" i="37" s="1"/>
  <c r="BN18" i="37"/>
  <c r="BN20" i="37" s="1"/>
  <c r="BK52" i="37"/>
  <c r="BK43" i="37"/>
  <c r="BY11" i="37"/>
  <c r="BU9" i="37"/>
  <c r="BL20" i="37"/>
  <c r="BL22" i="37" s="1"/>
  <c r="BL24" i="37" s="1"/>
  <c r="BL25" i="37" s="1"/>
  <c r="BL26" i="37" s="1"/>
  <c r="BL41" i="37"/>
  <c r="BL53" i="37" s="1"/>
  <c r="BL46" i="37"/>
  <c r="BI37" i="37"/>
  <c r="BI29" i="37" s="1"/>
  <c r="BI30" i="37" s="1"/>
  <c r="BI35" i="37" s="1"/>
  <c r="BH43" i="37"/>
  <c r="BH37" i="37" s="1"/>
  <c r="BH29" i="37" s="1"/>
  <c r="BH30" i="37" s="1"/>
  <c r="BH35" i="37" s="1"/>
  <c r="BO28" i="37"/>
  <c r="BO18" i="37"/>
  <c r="BO20" i="37" s="1"/>
  <c r="BO22" i="37" s="1"/>
  <c r="BO24" i="37" s="1"/>
  <c r="BO25" i="37" s="1"/>
  <c r="BO26" i="37" s="1"/>
  <c r="BO48" i="37"/>
  <c r="BO57" i="37" s="1"/>
  <c r="BO40" i="37"/>
  <c r="BO47" i="37"/>
  <c r="BO56" i="37" s="1"/>
  <c r="BO21" i="37"/>
  <c r="BO42" i="37"/>
  <c r="BO55" i="37" s="1"/>
  <c r="BO23" i="37"/>
  <c r="BO27" i="37" s="1"/>
  <c r="BX11" i="37"/>
  <c r="BT9" i="37"/>
  <c r="BV11" i="37"/>
  <c r="BR9" i="37"/>
  <c r="BL52" i="37"/>
  <c r="BL43" i="37"/>
  <c r="CF40" i="36"/>
  <c r="CF23" i="36"/>
  <c r="CF27" i="36" s="1"/>
  <c r="CF42" i="36"/>
  <c r="CF55" i="36" s="1"/>
  <c r="CF18" i="36"/>
  <c r="CF48" i="36"/>
  <c r="CF57" i="36" s="1"/>
  <c r="CF28" i="36"/>
  <c r="CF47" i="36"/>
  <c r="CF56" i="36" s="1"/>
  <c r="CF21" i="36"/>
  <c r="BZ22" i="36"/>
  <c r="BZ24" i="36" s="1"/>
  <c r="BZ25" i="36" s="1"/>
  <c r="BZ26" i="36" s="1"/>
  <c r="BZ52" i="36"/>
  <c r="BT37" i="36"/>
  <c r="BT29" i="36" s="1"/>
  <c r="BT30" i="36" s="1"/>
  <c r="BT35" i="36" s="1"/>
  <c r="BX54" i="36"/>
  <c r="BX49" i="36"/>
  <c r="BX37" i="36" s="1"/>
  <c r="BX29" i="36" s="1"/>
  <c r="BX30" i="36" s="1"/>
  <c r="BX35" i="36" s="1"/>
  <c r="CA20" i="36"/>
  <c r="CA22" i="36" s="1"/>
  <c r="CA24" i="36" s="1"/>
  <c r="CA25" i="36" s="1"/>
  <c r="CA26" i="36" s="1"/>
  <c r="CA41" i="36"/>
  <c r="CA53" i="36" s="1"/>
  <c r="CA46" i="36"/>
  <c r="BW54" i="36"/>
  <c r="BW49" i="36"/>
  <c r="CJ42" i="36"/>
  <c r="CJ55" i="36" s="1"/>
  <c r="CJ18" i="36"/>
  <c r="CJ48" i="36"/>
  <c r="CJ57" i="36" s="1"/>
  <c r="CJ28" i="36"/>
  <c r="CJ47" i="36"/>
  <c r="CJ56" i="36" s="1"/>
  <c r="CJ21" i="36"/>
  <c r="CJ40" i="36"/>
  <c r="CJ23" i="36"/>
  <c r="CJ27" i="36" s="1"/>
  <c r="CJ20" i="36"/>
  <c r="CJ22" i="36" s="1"/>
  <c r="CB52" i="36"/>
  <c r="CG47" i="36"/>
  <c r="CG56" i="36" s="1"/>
  <c r="CG28" i="36"/>
  <c r="CG18" i="36"/>
  <c r="CG48" i="36"/>
  <c r="CG57" i="36" s="1"/>
  <c r="CG21" i="36"/>
  <c r="CG42" i="36"/>
  <c r="CG55" i="36" s="1"/>
  <c r="CG23" i="36"/>
  <c r="CG27" i="36" s="1"/>
  <c r="CG40" i="36"/>
  <c r="CC52" i="36"/>
  <c r="CA52" i="36"/>
  <c r="CA43" i="36"/>
  <c r="CD42" i="36"/>
  <c r="CD55" i="36" s="1"/>
  <c r="CD18" i="36"/>
  <c r="CD20" i="36" s="1"/>
  <c r="CD22" i="36" s="1"/>
  <c r="CD24" i="36" s="1"/>
  <c r="CD25" i="36" s="1"/>
  <c r="CD26" i="36" s="1"/>
  <c r="CD47" i="36"/>
  <c r="CD56" i="36" s="1"/>
  <c r="CD40" i="36"/>
  <c r="CD21" i="36"/>
  <c r="CD28" i="36"/>
  <c r="CD48" i="36"/>
  <c r="CD57" i="36" s="1"/>
  <c r="CD23" i="36"/>
  <c r="CD27" i="36" s="1"/>
  <c r="BW43" i="36"/>
  <c r="CB46" i="36"/>
  <c r="CB41" i="36"/>
  <c r="CB53" i="36" s="1"/>
  <c r="CK48" i="36"/>
  <c r="CK57" i="36" s="1"/>
  <c r="CK23" i="36"/>
  <c r="CK27" i="36" s="1"/>
  <c r="CK42" i="36"/>
  <c r="CK55" i="36" s="1"/>
  <c r="CK40" i="36"/>
  <c r="CK47" i="36"/>
  <c r="CK56" i="36" s="1"/>
  <c r="CK28" i="36"/>
  <c r="CK18" i="36"/>
  <c r="CK21" i="36"/>
  <c r="CE40" i="36"/>
  <c r="CE21" i="36"/>
  <c r="CE47" i="36"/>
  <c r="CE56" i="36" s="1"/>
  <c r="CE42" i="36"/>
  <c r="CE55" i="36" s="1"/>
  <c r="CE23" i="36"/>
  <c r="CE27" i="36" s="1"/>
  <c r="CE48" i="36"/>
  <c r="CE57" i="36" s="1"/>
  <c r="CE28" i="36"/>
  <c r="CE18" i="36"/>
  <c r="CE20" i="36" s="1"/>
  <c r="CE22" i="36" s="1"/>
  <c r="CC20" i="36"/>
  <c r="CC22" i="36" s="1"/>
  <c r="CC24" i="36" s="1"/>
  <c r="CC25" i="36" s="1"/>
  <c r="CC26" i="36" s="1"/>
  <c r="CC41" i="36"/>
  <c r="CC53" i="36" s="1"/>
  <c r="CC46" i="36"/>
  <c r="BS29" i="36"/>
  <c r="BS30" i="36" s="1"/>
  <c r="BS35" i="36" s="1"/>
  <c r="BV54" i="36"/>
  <c r="BV49" i="36"/>
  <c r="BV37" i="36" s="1"/>
  <c r="BV29" i="36" s="1"/>
  <c r="BV30" i="36" s="1"/>
  <c r="BV35" i="36" s="1"/>
  <c r="CH47" i="36"/>
  <c r="CH56" i="36" s="1"/>
  <c r="CH18" i="36"/>
  <c r="CH21" i="36"/>
  <c r="CH48" i="36"/>
  <c r="CH57" i="36" s="1"/>
  <c r="CH28" i="36"/>
  <c r="CH40" i="36"/>
  <c r="CH42" i="36"/>
  <c r="CH55" i="36" s="1"/>
  <c r="CH23" i="36"/>
  <c r="CH27" i="36" s="1"/>
  <c r="BZ41" i="36"/>
  <c r="BZ53" i="36" s="1"/>
  <c r="BZ46" i="36"/>
  <c r="BY49" i="36"/>
  <c r="BY37" i="36" s="1"/>
  <c r="BY29" i="36" s="1"/>
  <c r="BY30" i="36" s="1"/>
  <c r="BY35" i="36" s="1"/>
  <c r="BY54" i="36"/>
  <c r="CI48" i="36"/>
  <c r="CI57" i="36" s="1"/>
  <c r="CI23" i="36"/>
  <c r="CI27" i="36" s="1"/>
  <c r="CI47" i="36"/>
  <c r="CI56" i="36" s="1"/>
  <c r="CI18" i="36"/>
  <c r="CI28" i="36"/>
  <c r="CI40" i="36"/>
  <c r="CI42" i="36"/>
  <c r="CI55" i="36" s="1"/>
  <c r="CI21" i="36"/>
  <c r="CI20" i="36"/>
  <c r="CI22" i="36" s="1"/>
  <c r="BK40" i="26"/>
  <c r="BK47" i="26"/>
  <c r="BK56" i="26" s="1"/>
  <c r="BK21" i="26"/>
  <c r="BK28" i="26"/>
  <c r="BK18" i="26"/>
  <c r="BK42" i="26"/>
  <c r="BK55" i="26" s="1"/>
  <c r="BK48" i="26"/>
  <c r="BK57" i="26" s="1"/>
  <c r="BK23" i="26"/>
  <c r="BK27" i="26" s="1"/>
  <c r="BK20" i="26"/>
  <c r="BG20" i="26"/>
  <c r="BG22" i="26" s="1"/>
  <c r="BG24" i="26" s="1"/>
  <c r="BG25" i="26" s="1"/>
  <c r="BG26" i="26" s="1"/>
  <c r="BG46" i="26"/>
  <c r="BG41" i="26"/>
  <c r="BG53" i="26" s="1"/>
  <c r="BL40" i="26"/>
  <c r="BL42" i="26"/>
  <c r="BL55" i="26" s="1"/>
  <c r="BL23" i="26"/>
  <c r="BL27" i="26" s="1"/>
  <c r="BL48" i="26"/>
  <c r="BL57" i="26" s="1"/>
  <c r="BL21" i="26"/>
  <c r="BL47" i="26"/>
  <c r="BL56" i="26" s="1"/>
  <c r="BL18" i="26"/>
  <c r="BL28" i="26"/>
  <c r="BH52" i="26"/>
  <c r="BI52" i="26"/>
  <c r="BF52" i="26"/>
  <c r="AX37" i="26"/>
  <c r="AX29" i="26" s="1"/>
  <c r="AX30" i="26" s="1"/>
  <c r="AX35" i="26" s="1"/>
  <c r="BM40" i="26"/>
  <c r="BM48" i="26"/>
  <c r="BM57" i="26" s="1"/>
  <c r="BM23" i="26"/>
  <c r="BM27" i="26" s="1"/>
  <c r="BM47" i="26"/>
  <c r="BM56" i="26" s="1"/>
  <c r="BM21" i="26"/>
  <c r="BM42" i="26"/>
  <c r="BM55" i="26" s="1"/>
  <c r="BM18" i="26"/>
  <c r="BM28" i="26"/>
  <c r="BH20" i="26"/>
  <c r="BH22" i="26" s="1"/>
  <c r="BH24" i="26" s="1"/>
  <c r="BH25" i="26" s="1"/>
  <c r="BH26" i="26" s="1"/>
  <c r="BH46" i="26"/>
  <c r="BH41" i="26"/>
  <c r="BH53" i="26" s="1"/>
  <c r="BI20" i="26"/>
  <c r="BI22" i="26" s="1"/>
  <c r="BI24" i="26" s="1"/>
  <c r="BI25" i="26" s="1"/>
  <c r="BI26" i="26" s="1"/>
  <c r="BI41" i="26"/>
  <c r="BI53" i="26" s="1"/>
  <c r="BI46" i="26"/>
  <c r="BF20" i="26"/>
  <c r="BF22" i="26" s="1"/>
  <c r="BF24" i="26" s="1"/>
  <c r="BF25" i="26" s="1"/>
  <c r="BF26" i="26" s="1"/>
  <c r="BF41" i="26"/>
  <c r="BF53" i="26" s="1"/>
  <c r="BF46" i="26"/>
  <c r="BB54" i="26"/>
  <c r="BB49" i="26"/>
  <c r="BJ48" i="26"/>
  <c r="BJ57" i="26" s="1"/>
  <c r="BJ23" i="26"/>
  <c r="BJ27" i="26" s="1"/>
  <c r="BJ42" i="26"/>
  <c r="BJ55" i="26" s="1"/>
  <c r="BJ21" i="26"/>
  <c r="BJ47" i="26"/>
  <c r="BJ56" i="26" s="1"/>
  <c r="BJ18" i="26"/>
  <c r="BJ28" i="26"/>
  <c r="BJ40" i="26"/>
  <c r="BQ9" i="26"/>
  <c r="BU10" i="26"/>
  <c r="N20" i="23"/>
  <c r="M27" i="23"/>
  <c r="BD54" i="26"/>
  <c r="BD49" i="26"/>
  <c r="BS10" i="26"/>
  <c r="BO9" i="26"/>
  <c r="BB25" i="26"/>
  <c r="BB26" i="26" s="1"/>
  <c r="BR10" i="26"/>
  <c r="BN9" i="26"/>
  <c r="BC54" i="26"/>
  <c r="BC49" i="26"/>
  <c r="BC37" i="26" s="1"/>
  <c r="BC29" i="26" s="1"/>
  <c r="BC30" i="26" s="1"/>
  <c r="BC35" i="26" s="1"/>
  <c r="BG52" i="26"/>
  <c r="BG43" i="26"/>
  <c r="BT10" i="26"/>
  <c r="BP9" i="26"/>
  <c r="BD37" i="26"/>
  <c r="BD29" i="26" s="1"/>
  <c r="BD30" i="26" s="1"/>
  <c r="BD35" i="26" s="1"/>
  <c r="BB43" i="26"/>
  <c r="BE54" i="26"/>
  <c r="BE49" i="26"/>
  <c r="BE37" i="26" s="1"/>
  <c r="BE29" i="26" s="1"/>
  <c r="BE30" i="26" s="1"/>
  <c r="BE35" i="26" s="1"/>
  <c r="BB37" i="26" l="1"/>
  <c r="BB29" i="26" s="1"/>
  <c r="BB30" i="26" s="1"/>
  <c r="BB35" i="26" s="1"/>
  <c r="CE24" i="36"/>
  <c r="CE25" i="36" s="1"/>
  <c r="CE26" i="36" s="1"/>
  <c r="BN22" i="37"/>
  <c r="BN24" i="37" s="1"/>
  <c r="BN25" i="37" s="1"/>
  <c r="BN26" i="37" s="1"/>
  <c r="BW37" i="36"/>
  <c r="BW29" i="36" s="1"/>
  <c r="BW30" i="36" s="1"/>
  <c r="BW35" i="36" s="1"/>
  <c r="CJ24" i="36"/>
  <c r="CJ25" i="36" s="1"/>
  <c r="CJ26" i="36" s="1"/>
  <c r="BT47" i="37"/>
  <c r="BT56" i="37" s="1"/>
  <c r="BT23" i="37"/>
  <c r="BT27" i="37" s="1"/>
  <c r="BT48" i="37"/>
  <c r="BT57" i="37" s="1"/>
  <c r="BT28" i="37"/>
  <c r="BT42" i="37"/>
  <c r="BT55" i="37" s="1"/>
  <c r="BT18" i="37"/>
  <c r="BT40" i="37"/>
  <c r="BT21" i="37"/>
  <c r="BU42" i="37"/>
  <c r="BU55" i="37" s="1"/>
  <c r="BU21" i="37"/>
  <c r="BU48" i="37"/>
  <c r="BU57" i="37" s="1"/>
  <c r="BU23" i="37"/>
  <c r="BU27" i="37" s="1"/>
  <c r="BU47" i="37"/>
  <c r="BU56" i="37" s="1"/>
  <c r="BU28" i="37"/>
  <c r="BU40" i="37"/>
  <c r="BU18" i="37"/>
  <c r="BU20" i="37" s="1"/>
  <c r="BU22" i="37" s="1"/>
  <c r="BU24" i="37" s="1"/>
  <c r="BU25" i="37" s="1"/>
  <c r="BU26" i="37" s="1"/>
  <c r="BN52" i="37"/>
  <c r="BP52" i="37"/>
  <c r="BM54" i="37"/>
  <c r="BM49" i="37"/>
  <c r="BJ54" i="37"/>
  <c r="BJ49" i="37"/>
  <c r="CA11" i="37"/>
  <c r="BW9" i="37"/>
  <c r="CB11" i="37"/>
  <c r="BX9" i="37"/>
  <c r="BO46" i="37"/>
  <c r="BO41" i="37"/>
  <c r="BO53" i="37" s="1"/>
  <c r="BL54" i="37"/>
  <c r="BL49" i="37"/>
  <c r="BL37" i="37" s="1"/>
  <c r="BL29" i="37" s="1"/>
  <c r="BL30" i="37" s="1"/>
  <c r="BL35" i="37" s="1"/>
  <c r="CC11" i="37"/>
  <c r="BY9" i="37"/>
  <c r="BN46" i="37"/>
  <c r="BN41" i="37"/>
  <c r="BN53" i="37" s="1"/>
  <c r="BP20" i="37"/>
  <c r="BP22" i="37" s="1"/>
  <c r="BP24" i="37" s="1"/>
  <c r="BP25" i="37" s="1"/>
  <c r="BP26" i="37" s="1"/>
  <c r="BP46" i="37"/>
  <c r="BP41" i="37"/>
  <c r="BP53" i="37" s="1"/>
  <c r="BK49" i="37"/>
  <c r="BK37" i="37" s="1"/>
  <c r="BK29" i="37" s="1"/>
  <c r="BK30" i="37" s="1"/>
  <c r="BK35" i="37" s="1"/>
  <c r="BK54" i="37"/>
  <c r="BR47" i="37"/>
  <c r="BR56" i="37" s="1"/>
  <c r="BR18" i="37"/>
  <c r="BR40" i="37"/>
  <c r="BR21" i="37"/>
  <c r="BR42" i="37"/>
  <c r="BR55" i="37" s="1"/>
  <c r="BR23" i="37"/>
  <c r="BR27" i="37" s="1"/>
  <c r="BR48" i="37"/>
  <c r="BR57" i="37" s="1"/>
  <c r="BR28" i="37"/>
  <c r="BM43" i="37"/>
  <c r="BM37" i="37" s="1"/>
  <c r="BM29" i="37" s="1"/>
  <c r="BM30" i="37" s="1"/>
  <c r="BM35" i="37" s="1"/>
  <c r="BB21" i="23"/>
  <c r="BB27" i="23" s="1"/>
  <c r="BA27" i="23"/>
  <c r="BQ52" i="37"/>
  <c r="BF37" i="37"/>
  <c r="BF29" i="37" s="1"/>
  <c r="BF30" i="37" s="1"/>
  <c r="BF35" i="37" s="1"/>
  <c r="BZ11" i="37"/>
  <c r="BV9" i="37"/>
  <c r="BO52" i="37"/>
  <c r="BO43" i="37"/>
  <c r="BJ43" i="37"/>
  <c r="BJ37" i="37" s="1"/>
  <c r="BQ20" i="37"/>
  <c r="BQ22" i="37" s="1"/>
  <c r="BQ24" i="37" s="1"/>
  <c r="BQ25" i="37" s="1"/>
  <c r="BQ26" i="37" s="1"/>
  <c r="BQ46" i="37"/>
  <c r="BQ41" i="37"/>
  <c r="BQ53" i="37" s="1"/>
  <c r="BS28" i="37"/>
  <c r="BS18" i="37"/>
  <c r="BS48" i="37"/>
  <c r="BS57" i="37" s="1"/>
  <c r="BS40" i="37"/>
  <c r="BS47" i="37"/>
  <c r="BS56" i="37" s="1"/>
  <c r="BS21" i="37"/>
  <c r="BS42" i="37"/>
  <c r="BS55" i="37" s="1"/>
  <c r="BS23" i="37"/>
  <c r="BS27" i="37" s="1"/>
  <c r="CD46" i="36"/>
  <c r="CD41" i="36"/>
  <c r="CD53" i="36" s="1"/>
  <c r="CC43" i="36"/>
  <c r="CJ46" i="36"/>
  <c r="CJ41" i="36"/>
  <c r="CJ53" i="36" s="1"/>
  <c r="CA54" i="36"/>
  <c r="CA49" i="36"/>
  <c r="CI52" i="36"/>
  <c r="BZ54" i="36"/>
  <c r="BZ49" i="36"/>
  <c r="CH52" i="36"/>
  <c r="CH20" i="36"/>
  <c r="CH22" i="36" s="1"/>
  <c r="CH41" i="36"/>
  <c r="CH53" i="36" s="1"/>
  <c r="CH46" i="36"/>
  <c r="CE52" i="36"/>
  <c r="CF52" i="36"/>
  <c r="CI24" i="36"/>
  <c r="CI25" i="36" s="1"/>
  <c r="CI26" i="36" s="1"/>
  <c r="CC54" i="36"/>
  <c r="CC49" i="36"/>
  <c r="CE41" i="36"/>
  <c r="CE53" i="36" s="1"/>
  <c r="CE46" i="36"/>
  <c r="CK52" i="36"/>
  <c r="CD52" i="36"/>
  <c r="CD43" i="36"/>
  <c r="CA37" i="36"/>
  <c r="CA29" i="36" s="1"/>
  <c r="CA30" i="36" s="1"/>
  <c r="CA35" i="36" s="1"/>
  <c r="CG52" i="36"/>
  <c r="CB43" i="36"/>
  <c r="CF20" i="36"/>
  <c r="CF22" i="36" s="1"/>
  <c r="CF24" i="36" s="1"/>
  <c r="CF25" i="36" s="1"/>
  <c r="CF26" i="36" s="1"/>
  <c r="CF46" i="36"/>
  <c r="CF41" i="36"/>
  <c r="CF53" i="36" s="1"/>
  <c r="CI41" i="36"/>
  <c r="CI53" i="36" s="1"/>
  <c r="CI46" i="36"/>
  <c r="CK20" i="36"/>
  <c r="CK22" i="36" s="1"/>
  <c r="CK24" i="36" s="1"/>
  <c r="CK25" i="36" s="1"/>
  <c r="CK26" i="36" s="1"/>
  <c r="CK46" i="36"/>
  <c r="CK41" i="36"/>
  <c r="CK53" i="36" s="1"/>
  <c r="CB49" i="36"/>
  <c r="CB54" i="36"/>
  <c r="CG20" i="36"/>
  <c r="CG22" i="36" s="1"/>
  <c r="CG24" i="36" s="1"/>
  <c r="CG25" i="36" s="1"/>
  <c r="CG26" i="36" s="1"/>
  <c r="CG46" i="36"/>
  <c r="CG41" i="36"/>
  <c r="CG53" i="36" s="1"/>
  <c r="CJ52" i="36"/>
  <c r="CJ43" i="36"/>
  <c r="BZ43" i="36"/>
  <c r="BZ37" i="36" s="1"/>
  <c r="BZ29" i="36" s="1"/>
  <c r="BZ30" i="36" s="1"/>
  <c r="BZ35" i="36" s="1"/>
  <c r="BV10" i="26"/>
  <c r="BR9" i="26"/>
  <c r="BW10" i="26"/>
  <c r="BS9" i="26"/>
  <c r="O20" i="23"/>
  <c r="N27" i="23"/>
  <c r="BJ52" i="26"/>
  <c r="BP47" i="26"/>
  <c r="BP56" i="26" s="1"/>
  <c r="BP18" i="26"/>
  <c r="BP28" i="26"/>
  <c r="BP40" i="26"/>
  <c r="BP42" i="26"/>
  <c r="BP55" i="26" s="1"/>
  <c r="BP23" i="26"/>
  <c r="BP27" i="26" s="1"/>
  <c r="BP48" i="26"/>
  <c r="BP57" i="26" s="1"/>
  <c r="BP21" i="26"/>
  <c r="BU9" i="26"/>
  <c r="BY10" i="26"/>
  <c r="BI54" i="26"/>
  <c r="BI49" i="26"/>
  <c r="BH54" i="26"/>
  <c r="BH49" i="26"/>
  <c r="BM41" i="26"/>
  <c r="BM53" i="26" s="1"/>
  <c r="BM46" i="26"/>
  <c r="BF43" i="26"/>
  <c r="BH43" i="26"/>
  <c r="BH37" i="26" s="1"/>
  <c r="BH29" i="26" s="1"/>
  <c r="BH30" i="26" s="1"/>
  <c r="BH35" i="26" s="1"/>
  <c r="BL46" i="26"/>
  <c r="BL41" i="26"/>
  <c r="BL53" i="26" s="1"/>
  <c r="BG54" i="26"/>
  <c r="BG49" i="26"/>
  <c r="BG37" i="26" s="1"/>
  <c r="BG29" i="26" s="1"/>
  <c r="BG30" i="26" s="1"/>
  <c r="BG35" i="26" s="1"/>
  <c r="BX10" i="26"/>
  <c r="BT9" i="26"/>
  <c r="BQ48" i="26"/>
  <c r="BQ57" i="26" s="1"/>
  <c r="BQ23" i="26"/>
  <c r="BQ27" i="26" s="1"/>
  <c r="BQ47" i="26"/>
  <c r="BQ56" i="26" s="1"/>
  <c r="BQ21" i="26"/>
  <c r="BQ42" i="26"/>
  <c r="BQ55" i="26" s="1"/>
  <c r="BQ18" i="26"/>
  <c r="BQ28" i="26"/>
  <c r="BQ40" i="26"/>
  <c r="BJ41" i="26"/>
  <c r="BJ53" i="26" s="1"/>
  <c r="BJ46" i="26"/>
  <c r="BF54" i="26"/>
  <c r="BF49" i="26"/>
  <c r="BN42" i="26"/>
  <c r="BN55" i="26" s="1"/>
  <c r="BN18" i="26"/>
  <c r="BN20" i="26" s="1"/>
  <c r="BN47" i="26"/>
  <c r="BN56" i="26" s="1"/>
  <c r="BN28" i="26"/>
  <c r="BN23" i="26"/>
  <c r="BN27" i="26" s="1"/>
  <c r="BN40" i="26"/>
  <c r="BN48" i="26"/>
  <c r="BN57" i="26" s="1"/>
  <c r="BN21" i="26"/>
  <c r="BO28" i="26"/>
  <c r="BO40" i="26"/>
  <c r="BO48" i="26"/>
  <c r="BO57" i="26" s="1"/>
  <c r="BO23" i="26"/>
  <c r="BO27" i="26" s="1"/>
  <c r="BO47" i="26"/>
  <c r="BO56" i="26" s="1"/>
  <c r="BO21" i="26"/>
  <c r="BO42" i="26"/>
  <c r="BO55" i="26" s="1"/>
  <c r="BO18" i="26"/>
  <c r="BJ20" i="26"/>
  <c r="BJ22" i="26" s="1"/>
  <c r="BJ24" i="26" s="1"/>
  <c r="BJ25" i="26" s="1"/>
  <c r="BJ26" i="26" s="1"/>
  <c r="BM20" i="26"/>
  <c r="BM22" i="26" s="1"/>
  <c r="BM24" i="26" s="1"/>
  <c r="BM25" i="26" s="1"/>
  <c r="BM26" i="26" s="1"/>
  <c r="BM52" i="26"/>
  <c r="BM43" i="26"/>
  <c r="BI43" i="26"/>
  <c r="BL20" i="26"/>
  <c r="BL22" i="26" s="1"/>
  <c r="BL24" i="26" s="1"/>
  <c r="BL25" i="26" s="1"/>
  <c r="BL26" i="26" s="1"/>
  <c r="BL52" i="26"/>
  <c r="BK22" i="26"/>
  <c r="BK24" i="26" s="1"/>
  <c r="BK25" i="26" s="1"/>
  <c r="BK26" i="26" s="1"/>
  <c r="BK46" i="26"/>
  <c r="BK41" i="26"/>
  <c r="BK53" i="26" s="1"/>
  <c r="BK52" i="26"/>
  <c r="BK43" i="26"/>
  <c r="BL43" i="26" l="1"/>
  <c r="BL37" i="26" s="1"/>
  <c r="BL29" i="26" s="1"/>
  <c r="BL30" i="26" s="1"/>
  <c r="BL35" i="26" s="1"/>
  <c r="BS20" i="37"/>
  <c r="BS22" i="37" s="1"/>
  <c r="BS24" i="37" s="1"/>
  <c r="BS41" i="37"/>
  <c r="BS53" i="37" s="1"/>
  <c r="BS46" i="37"/>
  <c r="BV40" i="37"/>
  <c r="BV18" i="37"/>
  <c r="BV42" i="37"/>
  <c r="BV55" i="37" s="1"/>
  <c r="BV21" i="37"/>
  <c r="BV28" i="37"/>
  <c r="BV48" i="37"/>
  <c r="BV57" i="37" s="1"/>
  <c r="BV47" i="37"/>
  <c r="BV56" i="37" s="1"/>
  <c r="BV23" i="37"/>
  <c r="BV27" i="37" s="1"/>
  <c r="BP54" i="37"/>
  <c r="BP49" i="37"/>
  <c r="BY42" i="37"/>
  <c r="BY55" i="37" s="1"/>
  <c r="BY21" i="37"/>
  <c r="BY48" i="37"/>
  <c r="BY57" i="37" s="1"/>
  <c r="BY23" i="37"/>
  <c r="BY27" i="37" s="1"/>
  <c r="BY47" i="37"/>
  <c r="BY56" i="37" s="1"/>
  <c r="BY28" i="37"/>
  <c r="BY40" i="37"/>
  <c r="BY18" i="37"/>
  <c r="BW42" i="37"/>
  <c r="BW55" i="37" s="1"/>
  <c r="BW23" i="37"/>
  <c r="BW27" i="37" s="1"/>
  <c r="BW40" i="37"/>
  <c r="BW18" i="37"/>
  <c r="BW48" i="37"/>
  <c r="BW57" i="37" s="1"/>
  <c r="BW28" i="37"/>
  <c r="BW47" i="37"/>
  <c r="BW56" i="37" s="1"/>
  <c r="BW21" i="37"/>
  <c r="BN43" i="37"/>
  <c r="BU52" i="37"/>
  <c r="BT52" i="37"/>
  <c r="BJ29" i="37"/>
  <c r="BJ30" i="37" s="1"/>
  <c r="BJ35" i="37" s="1"/>
  <c r="CD11" i="37"/>
  <c r="BZ9" i="37"/>
  <c r="CG11" i="37"/>
  <c r="CC9" i="37"/>
  <c r="BO49" i="37"/>
  <c r="BO37" i="37" s="1"/>
  <c r="BO29" i="37" s="1"/>
  <c r="BO30" i="37" s="1"/>
  <c r="BO35" i="37" s="1"/>
  <c r="BO54" i="37"/>
  <c r="CE11" i="37"/>
  <c r="CA9" i="37"/>
  <c r="BT20" i="37"/>
  <c r="BT22" i="37" s="1"/>
  <c r="BT24" i="37" s="1"/>
  <c r="BT25" i="37" s="1"/>
  <c r="BT26" i="37" s="1"/>
  <c r="BT41" i="37"/>
  <c r="BT53" i="37" s="1"/>
  <c r="BT46" i="37"/>
  <c r="BS52" i="37"/>
  <c r="BS43" i="37"/>
  <c r="BR52" i="37"/>
  <c r="BX42" i="37"/>
  <c r="BX55" i="37" s="1"/>
  <c r="BX18" i="37"/>
  <c r="BX23" i="37"/>
  <c r="BX27" i="37" s="1"/>
  <c r="BX40" i="37"/>
  <c r="BX21" i="37"/>
  <c r="BX48" i="37"/>
  <c r="BX57" i="37" s="1"/>
  <c r="BX28" i="37"/>
  <c r="BX47" i="37"/>
  <c r="BX56" i="37" s="1"/>
  <c r="BP43" i="37"/>
  <c r="BP37" i="37" s="1"/>
  <c r="BP29" i="37" s="1"/>
  <c r="BP30" i="37" s="1"/>
  <c r="BP35" i="37" s="1"/>
  <c r="BQ54" i="37"/>
  <c r="BQ49" i="37"/>
  <c r="BQ43" i="37"/>
  <c r="BR20" i="37"/>
  <c r="BR22" i="37" s="1"/>
  <c r="BR24" i="37" s="1"/>
  <c r="BR25" i="37" s="1"/>
  <c r="BR26" i="37" s="1"/>
  <c r="BR46" i="37"/>
  <c r="BR41" i="37"/>
  <c r="BR53" i="37" s="1"/>
  <c r="BN54" i="37"/>
  <c r="BN49" i="37"/>
  <c r="CF11" i="37"/>
  <c r="CB9" i="37"/>
  <c r="BU46" i="37"/>
  <c r="BU41" i="37"/>
  <c r="BU53" i="37" s="1"/>
  <c r="CF54" i="36"/>
  <c r="CF49" i="36"/>
  <c r="CK43" i="36"/>
  <c r="CC37" i="36"/>
  <c r="CC29" i="36" s="1"/>
  <c r="CC30" i="36" s="1"/>
  <c r="CC35" i="36" s="1"/>
  <c r="CI54" i="36"/>
  <c r="CI49" i="36"/>
  <c r="CE43" i="36"/>
  <c r="CO13" i="36"/>
  <c r="CH24" i="36"/>
  <c r="CH25" i="36" s="1"/>
  <c r="CH26" i="36" s="1"/>
  <c r="CG49" i="36"/>
  <c r="CG54" i="36"/>
  <c r="CB37" i="36"/>
  <c r="CB29" i="36" s="1"/>
  <c r="CB30" i="36" s="1"/>
  <c r="CB35" i="36" s="1"/>
  <c r="CE49" i="36"/>
  <c r="CE54" i="36"/>
  <c r="CH43" i="36"/>
  <c r="CI43" i="36"/>
  <c r="CD54" i="36"/>
  <c r="CD49" i="36"/>
  <c r="CD37" i="36" s="1"/>
  <c r="CD29" i="36" s="1"/>
  <c r="CD30" i="36" s="1"/>
  <c r="CD35" i="36" s="1"/>
  <c r="CK54" i="36"/>
  <c r="CK49" i="36"/>
  <c r="CG43" i="36"/>
  <c r="CF43" i="36"/>
  <c r="CH54" i="36"/>
  <c r="CH49" i="36"/>
  <c r="CJ54" i="36"/>
  <c r="CJ49" i="36"/>
  <c r="CJ37" i="36" s="1"/>
  <c r="BO46" i="26"/>
  <c r="BO41" i="26"/>
  <c r="BO53" i="26" s="1"/>
  <c r="BN22" i="26"/>
  <c r="BN24" i="26" s="1"/>
  <c r="BN25" i="26" s="1"/>
  <c r="BN26" i="26" s="1"/>
  <c r="BJ49" i="26"/>
  <c r="BJ54" i="26"/>
  <c r="CB10" i="26"/>
  <c r="BX9" i="26"/>
  <c r="BL49" i="26"/>
  <c r="BL54" i="26"/>
  <c r="BP52" i="26"/>
  <c r="BJ43" i="26"/>
  <c r="BS28" i="26"/>
  <c r="BS18" i="26"/>
  <c r="BS42" i="26"/>
  <c r="BS55" i="26" s="1"/>
  <c r="BS40" i="26"/>
  <c r="BS48" i="26"/>
  <c r="BS57" i="26" s="1"/>
  <c r="BS23" i="26"/>
  <c r="BS27" i="26" s="1"/>
  <c r="BS47" i="26"/>
  <c r="BS56" i="26" s="1"/>
  <c r="BS21" i="26"/>
  <c r="BK49" i="26"/>
  <c r="BK37" i="26" s="1"/>
  <c r="BK29" i="26" s="1"/>
  <c r="BK30" i="26" s="1"/>
  <c r="BK35" i="26" s="1"/>
  <c r="BK54" i="26"/>
  <c r="BQ46" i="26"/>
  <c r="BQ41" i="26"/>
  <c r="BQ53" i="26" s="1"/>
  <c r="BY9" i="26"/>
  <c r="CC10" i="26"/>
  <c r="CA10" i="26"/>
  <c r="BW9" i="26"/>
  <c r="BO52" i="26"/>
  <c r="BQ20" i="26"/>
  <c r="BQ22" i="26" s="1"/>
  <c r="BQ24" i="26" s="1"/>
  <c r="BQ25" i="26" s="1"/>
  <c r="BQ26" i="26" s="1"/>
  <c r="BF37" i="26"/>
  <c r="BF29" i="26" s="1"/>
  <c r="BF30" i="26" s="1"/>
  <c r="BF35" i="26" s="1"/>
  <c r="BU48" i="26"/>
  <c r="BU57" i="26" s="1"/>
  <c r="BU23" i="26"/>
  <c r="BU27" i="26" s="1"/>
  <c r="BU47" i="26"/>
  <c r="BU56" i="26" s="1"/>
  <c r="BU21" i="26"/>
  <c r="BU42" i="26"/>
  <c r="BU55" i="26" s="1"/>
  <c r="BU18" i="26"/>
  <c r="BU28" i="26"/>
  <c r="BU40" i="26"/>
  <c r="BP41" i="26"/>
  <c r="BP53" i="26" s="1"/>
  <c r="BP46" i="26"/>
  <c r="BR28" i="26"/>
  <c r="BR40" i="26"/>
  <c r="BR48" i="26"/>
  <c r="BR57" i="26" s="1"/>
  <c r="BR23" i="26"/>
  <c r="BR27" i="26" s="1"/>
  <c r="BR42" i="26"/>
  <c r="BR55" i="26" s="1"/>
  <c r="BR21" i="26"/>
  <c r="BR47" i="26"/>
  <c r="BR56" i="26" s="1"/>
  <c r="BR18" i="26"/>
  <c r="BO20" i="26"/>
  <c r="BO22" i="26" s="1"/>
  <c r="BO24" i="26" s="1"/>
  <c r="BO25" i="26" s="1"/>
  <c r="BO26" i="26" s="1"/>
  <c r="BN52" i="26"/>
  <c r="BN41" i="26"/>
  <c r="BN53" i="26" s="1"/>
  <c r="BN46" i="26"/>
  <c r="BQ52" i="26"/>
  <c r="BQ43" i="26"/>
  <c r="BT48" i="26"/>
  <c r="BT57" i="26" s="1"/>
  <c r="BT21" i="26"/>
  <c r="BT47" i="26"/>
  <c r="BT56" i="26" s="1"/>
  <c r="BT18" i="26"/>
  <c r="BT28" i="26"/>
  <c r="BT40" i="26"/>
  <c r="BT42" i="26"/>
  <c r="BT55" i="26" s="1"/>
  <c r="BT23" i="26"/>
  <c r="BT27" i="26" s="1"/>
  <c r="BM54" i="26"/>
  <c r="BM49" i="26"/>
  <c r="BM37" i="26" s="1"/>
  <c r="BI37" i="26"/>
  <c r="BI29" i="26" s="1"/>
  <c r="BI30" i="26" s="1"/>
  <c r="BI35" i="26" s="1"/>
  <c r="BP20" i="26"/>
  <c r="BP22" i="26" s="1"/>
  <c r="BP24" i="26" s="1"/>
  <c r="BP25" i="26" s="1"/>
  <c r="BP26" i="26" s="1"/>
  <c r="P20" i="23"/>
  <c r="P27" i="23" s="1"/>
  <c r="O27" i="23"/>
  <c r="BZ10" i="26"/>
  <c r="BV9" i="26"/>
  <c r="CI37" i="36" l="1"/>
  <c r="BO43" i="26"/>
  <c r="CG37" i="36"/>
  <c r="CG29" i="36" s="1"/>
  <c r="CG30" i="36" s="1"/>
  <c r="CG35" i="36" s="1"/>
  <c r="BQ37" i="37"/>
  <c r="BQ29" i="37" s="1"/>
  <c r="BQ30" i="37" s="1"/>
  <c r="BQ35" i="37" s="1"/>
  <c r="BT43" i="37"/>
  <c r="CH37" i="36"/>
  <c r="BU54" i="37"/>
  <c r="BU49" i="37"/>
  <c r="BX52" i="37"/>
  <c r="BR43" i="37"/>
  <c r="CH11" i="37"/>
  <c r="CH9" i="37" s="1"/>
  <c r="CD9" i="37"/>
  <c r="BU43" i="37"/>
  <c r="BW52" i="37"/>
  <c r="BY52" i="37"/>
  <c r="BV52" i="37"/>
  <c r="CB47" i="37"/>
  <c r="CB56" i="37" s="1"/>
  <c r="CB23" i="37"/>
  <c r="CB27" i="37" s="1"/>
  <c r="CB48" i="37"/>
  <c r="CB57" i="37" s="1"/>
  <c r="CB28" i="37"/>
  <c r="CB42" i="37"/>
  <c r="CB55" i="37" s="1"/>
  <c r="CB18" i="37"/>
  <c r="CB40" i="37"/>
  <c r="CB21" i="37"/>
  <c r="CA48" i="37"/>
  <c r="CA57" i="37" s="1"/>
  <c r="CA28" i="37"/>
  <c r="CA47" i="37"/>
  <c r="CA56" i="37" s="1"/>
  <c r="CA21" i="37"/>
  <c r="CA42" i="37"/>
  <c r="CA55" i="37" s="1"/>
  <c r="CA23" i="37"/>
  <c r="CA27" i="37" s="1"/>
  <c r="CA40" i="37"/>
  <c r="CA18" i="37"/>
  <c r="CA20" i="37" s="1"/>
  <c r="CA22" i="37" s="1"/>
  <c r="CA24" i="37" s="1"/>
  <c r="CA25" i="37" s="1"/>
  <c r="CA26" i="37" s="1"/>
  <c r="CC47" i="37"/>
  <c r="CC56" i="37" s="1"/>
  <c r="CC28" i="37"/>
  <c r="CC40" i="37"/>
  <c r="CC18" i="37"/>
  <c r="CC42" i="37"/>
  <c r="CC55" i="37" s="1"/>
  <c r="CC21" i="37"/>
  <c r="CC48" i="37"/>
  <c r="CC57" i="37" s="1"/>
  <c r="CC23" i="37"/>
  <c r="CC27" i="37" s="1"/>
  <c r="BS49" i="37"/>
  <c r="BS37" i="37" s="1"/>
  <c r="BS29" i="37" s="1"/>
  <c r="BS54" i="37"/>
  <c r="CJ11" i="37"/>
  <c r="CJ9" i="37" s="1"/>
  <c r="CF9" i="37"/>
  <c r="BR54" i="37"/>
  <c r="BR49" i="37"/>
  <c r="BX20" i="37"/>
  <c r="BX22" i="37" s="1"/>
  <c r="BX24" i="37" s="1"/>
  <c r="BX25" i="37" s="1"/>
  <c r="BX26" i="37" s="1"/>
  <c r="BX41" i="37"/>
  <c r="BX53" i="37" s="1"/>
  <c r="BX46" i="37"/>
  <c r="BT54" i="37"/>
  <c r="BT49" i="37"/>
  <c r="BT37" i="37" s="1"/>
  <c r="BT29" i="37" s="1"/>
  <c r="BT30" i="37" s="1"/>
  <c r="BT35" i="37" s="1"/>
  <c r="CI11" i="37"/>
  <c r="CI9" i="37" s="1"/>
  <c r="CE9" i="37"/>
  <c r="CK11" i="37"/>
  <c r="CK9" i="37" s="1"/>
  <c r="CG9" i="37"/>
  <c r="BN37" i="37"/>
  <c r="BN29" i="37" s="1"/>
  <c r="BN30" i="37" s="1"/>
  <c r="BN35" i="37" s="1"/>
  <c r="BZ48" i="37"/>
  <c r="BZ57" i="37" s="1"/>
  <c r="BZ28" i="37"/>
  <c r="BZ47" i="37"/>
  <c r="BZ56" i="37" s="1"/>
  <c r="BZ18" i="37"/>
  <c r="BZ20" i="37" s="1"/>
  <c r="BZ22" i="37" s="1"/>
  <c r="BZ40" i="37"/>
  <c r="BZ21" i="37"/>
  <c r="BZ42" i="37"/>
  <c r="BZ55" i="37" s="1"/>
  <c r="BZ23" i="37"/>
  <c r="BZ27" i="37" s="1"/>
  <c r="BW20" i="37"/>
  <c r="BW22" i="37" s="1"/>
  <c r="BW24" i="37" s="1"/>
  <c r="BW25" i="37" s="1"/>
  <c r="BW26" i="37" s="1"/>
  <c r="BW46" i="37"/>
  <c r="BW41" i="37"/>
  <c r="BW53" i="37" s="1"/>
  <c r="BY20" i="37"/>
  <c r="BY22" i="37" s="1"/>
  <c r="BY24" i="37" s="1"/>
  <c r="BY25" i="37" s="1"/>
  <c r="BY26" i="37" s="1"/>
  <c r="BY46" i="37"/>
  <c r="BY41" i="37"/>
  <c r="BY53" i="37" s="1"/>
  <c r="BV20" i="37"/>
  <c r="BV22" i="37" s="1"/>
  <c r="BV24" i="37" s="1"/>
  <c r="BV25" i="37" s="1"/>
  <c r="BV26" i="37" s="1"/>
  <c r="BV46" i="37"/>
  <c r="BV41" i="37"/>
  <c r="BV53" i="37" s="1"/>
  <c r="BS25" i="37"/>
  <c r="BS26" i="37"/>
  <c r="CE37" i="36"/>
  <c r="CE29" i="36" s="1"/>
  <c r="CE30" i="36" s="1"/>
  <c r="CE35" i="36" s="1"/>
  <c r="CK37" i="36"/>
  <c r="CK29" i="36" s="1"/>
  <c r="CK30" i="36" s="1"/>
  <c r="CK35" i="36" s="1"/>
  <c r="CF37" i="36"/>
  <c r="CF29" i="36" s="1"/>
  <c r="CF30" i="36" s="1"/>
  <c r="CF35" i="36" s="1"/>
  <c r="CH29" i="36"/>
  <c r="CH30" i="36" s="1"/>
  <c r="CO51" i="36"/>
  <c r="CO15" i="36"/>
  <c r="BM29" i="26"/>
  <c r="BM30" i="26" s="1"/>
  <c r="BM35" i="26" s="1"/>
  <c r="BN43" i="26"/>
  <c r="CD10" i="26"/>
  <c r="BZ9" i="26"/>
  <c r="BW48" i="26"/>
  <c r="BW57" i="26" s="1"/>
  <c r="BW23" i="26"/>
  <c r="BW27" i="26" s="1"/>
  <c r="BW47" i="26"/>
  <c r="BW56" i="26" s="1"/>
  <c r="BW21" i="26"/>
  <c r="BW42" i="26"/>
  <c r="BW55" i="26" s="1"/>
  <c r="BW18" i="26"/>
  <c r="BW20" i="26" s="1"/>
  <c r="BW28" i="26"/>
  <c r="BW40" i="26"/>
  <c r="BS52" i="26"/>
  <c r="BJ37" i="26"/>
  <c r="BJ29" i="26" s="1"/>
  <c r="BJ30" i="26" s="1"/>
  <c r="BJ35" i="26" s="1"/>
  <c r="BT52" i="26"/>
  <c r="BN54" i="26"/>
  <c r="BN49" i="26"/>
  <c r="BR20" i="26"/>
  <c r="BR22" i="26" s="1"/>
  <c r="BR24" i="26" s="1"/>
  <c r="BR25" i="26" s="1"/>
  <c r="BR26" i="26" s="1"/>
  <c r="BR46" i="26"/>
  <c r="BR41" i="26"/>
  <c r="BR53" i="26" s="1"/>
  <c r="BP49" i="26"/>
  <c r="BP54" i="26"/>
  <c r="BU20" i="26"/>
  <c r="BU22" i="26" s="1"/>
  <c r="BU24" i="26" s="1"/>
  <c r="BU25" i="26" s="1"/>
  <c r="BU26" i="26" s="1"/>
  <c r="BU41" i="26"/>
  <c r="BU53" i="26" s="1"/>
  <c r="BU46" i="26"/>
  <c r="CA9" i="26"/>
  <c r="CE10" i="26"/>
  <c r="BQ54" i="26"/>
  <c r="BQ49" i="26"/>
  <c r="BP43" i="26"/>
  <c r="BP37" i="26" s="1"/>
  <c r="BP29" i="26" s="1"/>
  <c r="BP30" i="26" s="1"/>
  <c r="BP35" i="26" s="1"/>
  <c r="BX42" i="26"/>
  <c r="BX55" i="26" s="1"/>
  <c r="BX23" i="26"/>
  <c r="BX27" i="26" s="1"/>
  <c r="BX48" i="26"/>
  <c r="BX57" i="26" s="1"/>
  <c r="BX21" i="26"/>
  <c r="BX47" i="26"/>
  <c r="BX56" i="26" s="1"/>
  <c r="BX18" i="26"/>
  <c r="BX28" i="26"/>
  <c r="BX40" i="26"/>
  <c r="CC9" i="26"/>
  <c r="CG10" i="26"/>
  <c r="BS20" i="26"/>
  <c r="BS22" i="26" s="1"/>
  <c r="BS24" i="26" s="1"/>
  <c r="BS25" i="26" s="1"/>
  <c r="BS26" i="26" s="1"/>
  <c r="BS41" i="26"/>
  <c r="BS53" i="26" s="1"/>
  <c r="BS46" i="26"/>
  <c r="CF10" i="26"/>
  <c r="CB9" i="26"/>
  <c r="BV48" i="26"/>
  <c r="BV57" i="26" s="1"/>
  <c r="BV21" i="26"/>
  <c r="BV42" i="26"/>
  <c r="BV55" i="26" s="1"/>
  <c r="BV18" i="26"/>
  <c r="BV47" i="26"/>
  <c r="BV56" i="26" s="1"/>
  <c r="BV28" i="26"/>
  <c r="BV23" i="26"/>
  <c r="BV27" i="26" s="1"/>
  <c r="BV40" i="26"/>
  <c r="BV20" i="26"/>
  <c r="BT20" i="26"/>
  <c r="BT22" i="26" s="1"/>
  <c r="BT24" i="26" s="1"/>
  <c r="BT25" i="26" s="1"/>
  <c r="BT26" i="26" s="1"/>
  <c r="BT41" i="26"/>
  <c r="BT53" i="26" s="1"/>
  <c r="BT46" i="26"/>
  <c r="BQ37" i="26"/>
  <c r="BQ29" i="26" s="1"/>
  <c r="BQ30" i="26" s="1"/>
  <c r="BQ35" i="26" s="1"/>
  <c r="BR52" i="26"/>
  <c r="BR43" i="26"/>
  <c r="BU52" i="26"/>
  <c r="BU43" i="26"/>
  <c r="BY28" i="26"/>
  <c r="BY40" i="26"/>
  <c r="BY48" i="26"/>
  <c r="BY57" i="26" s="1"/>
  <c r="BY23" i="26"/>
  <c r="BY27" i="26" s="1"/>
  <c r="BY47" i="26"/>
  <c r="BY56" i="26" s="1"/>
  <c r="BY21" i="26"/>
  <c r="BY42" i="26"/>
  <c r="BY55" i="26" s="1"/>
  <c r="BY18" i="26"/>
  <c r="BO54" i="26"/>
  <c r="BO49" i="26"/>
  <c r="BO37" i="26" s="1"/>
  <c r="BO29" i="26" s="1"/>
  <c r="BO30" i="26" s="1"/>
  <c r="BO35" i="26" s="1"/>
  <c r="BN37" i="26" l="1"/>
  <c r="BZ24" i="37"/>
  <c r="BZ25" i="37" s="1"/>
  <c r="BZ26" i="37" s="1"/>
  <c r="BW54" i="37"/>
  <c r="BW49" i="37"/>
  <c r="CI18" i="37"/>
  <c r="CI48" i="37"/>
  <c r="CI57" i="37" s="1"/>
  <c r="CI28" i="37"/>
  <c r="CI23" i="37"/>
  <c r="CI27" i="37" s="1"/>
  <c r="CI47" i="37"/>
  <c r="CI56" i="37" s="1"/>
  <c r="CI21" i="37"/>
  <c r="CI42" i="37"/>
  <c r="CI55" i="37" s="1"/>
  <c r="CI40" i="37"/>
  <c r="CI20" i="37"/>
  <c r="CF40" i="37"/>
  <c r="CF47" i="37"/>
  <c r="CF56" i="37" s="1"/>
  <c r="CF23" i="37"/>
  <c r="CF27" i="37" s="1"/>
  <c r="CF48" i="37"/>
  <c r="CF57" i="37" s="1"/>
  <c r="CF28" i="37"/>
  <c r="CF21" i="37"/>
  <c r="CF42" i="37"/>
  <c r="CF55" i="37" s="1"/>
  <c r="CF18" i="37"/>
  <c r="CC20" i="37"/>
  <c r="CC22" i="37" s="1"/>
  <c r="CC24" i="37" s="1"/>
  <c r="CC25" i="37" s="1"/>
  <c r="CC26" i="37" s="1"/>
  <c r="CC46" i="37"/>
  <c r="CC41" i="37"/>
  <c r="CC53" i="37" s="1"/>
  <c r="CD21" i="37"/>
  <c r="CD48" i="37"/>
  <c r="CD57" i="37" s="1"/>
  <c r="CD28" i="37"/>
  <c r="CD47" i="37"/>
  <c r="CD56" i="37" s="1"/>
  <c r="CD23" i="37"/>
  <c r="CD27" i="37" s="1"/>
  <c r="CD42" i="37"/>
  <c r="CD55" i="37" s="1"/>
  <c r="CD40" i="37"/>
  <c r="CD18" i="37"/>
  <c r="BY54" i="37"/>
  <c r="BY49" i="37"/>
  <c r="CG40" i="37"/>
  <c r="CG18" i="37"/>
  <c r="CG42" i="37"/>
  <c r="CG55" i="37" s="1"/>
  <c r="CG21" i="37"/>
  <c r="CG47" i="37"/>
  <c r="CG56" i="37" s="1"/>
  <c r="CG48" i="37"/>
  <c r="CG57" i="37" s="1"/>
  <c r="CG23" i="37"/>
  <c r="CG27" i="37" s="1"/>
  <c r="CG28" i="37"/>
  <c r="CJ48" i="37"/>
  <c r="CJ57" i="37" s="1"/>
  <c r="CJ40" i="37"/>
  <c r="CJ21" i="37"/>
  <c r="CJ28" i="37"/>
  <c r="CJ42" i="37"/>
  <c r="CJ55" i="37" s="1"/>
  <c r="CJ47" i="37"/>
  <c r="CJ56" i="37" s="1"/>
  <c r="CJ23" i="37"/>
  <c r="CJ27" i="37" s="1"/>
  <c r="CJ18" i="37"/>
  <c r="CC52" i="37"/>
  <c r="CC43" i="37"/>
  <c r="CA46" i="37"/>
  <c r="CA41" i="37"/>
  <c r="CA53" i="37" s="1"/>
  <c r="BV43" i="37"/>
  <c r="BW43" i="37"/>
  <c r="BW37" i="37" s="1"/>
  <c r="BW29" i="37" s="1"/>
  <c r="BW30" i="37" s="1"/>
  <c r="BW35" i="37" s="1"/>
  <c r="CH48" i="37"/>
  <c r="CH57" i="37" s="1"/>
  <c r="CH47" i="37"/>
  <c r="CH56" i="37" s="1"/>
  <c r="CH18" i="37"/>
  <c r="CH40" i="37"/>
  <c r="CH23" i="37"/>
  <c r="CH27" i="37" s="1"/>
  <c r="CH28" i="37"/>
  <c r="CH21" i="37"/>
  <c r="CH42" i="37"/>
  <c r="CH55" i="37" s="1"/>
  <c r="BV49" i="37"/>
  <c r="BV54" i="37"/>
  <c r="BZ52" i="37"/>
  <c r="CK21" i="37"/>
  <c r="CK47" i="37"/>
  <c r="CK56" i="37" s="1"/>
  <c r="CK28" i="37"/>
  <c r="CK42" i="37"/>
  <c r="CK55" i="37" s="1"/>
  <c r="CK48" i="37"/>
  <c r="CK57" i="37" s="1"/>
  <c r="CK40" i="37"/>
  <c r="CK18" i="37"/>
  <c r="CK23" i="37"/>
  <c r="CK27" i="37" s="1"/>
  <c r="CA52" i="37"/>
  <c r="CB52" i="37"/>
  <c r="BR37" i="37"/>
  <c r="BR29" i="37" s="1"/>
  <c r="BR30" i="37" s="1"/>
  <c r="BR35" i="37" s="1"/>
  <c r="BZ46" i="37"/>
  <c r="BZ41" i="37"/>
  <c r="BZ53" i="37" s="1"/>
  <c r="CE21" i="37"/>
  <c r="CE42" i="37"/>
  <c r="CE55" i="37" s="1"/>
  <c r="CE23" i="37"/>
  <c r="CE27" i="37" s="1"/>
  <c r="CE40" i="37"/>
  <c r="CE18" i="37"/>
  <c r="CE47" i="37"/>
  <c r="CE56" i="37" s="1"/>
  <c r="CE48" i="37"/>
  <c r="CE57" i="37" s="1"/>
  <c r="CE28" i="37"/>
  <c r="BX49" i="37"/>
  <c r="BX54" i="37"/>
  <c r="BS30" i="37"/>
  <c r="BS35" i="37" s="1"/>
  <c r="CB20" i="37"/>
  <c r="CB22" i="37" s="1"/>
  <c r="CB24" i="37" s="1"/>
  <c r="CB25" i="37" s="1"/>
  <c r="CB26" i="37" s="1"/>
  <c r="CB41" i="37"/>
  <c r="CB53" i="37" s="1"/>
  <c r="CB46" i="37"/>
  <c r="BY43" i="37"/>
  <c r="BU37" i="37"/>
  <c r="BU29" i="37" s="1"/>
  <c r="BU30" i="37" s="1"/>
  <c r="BU35" i="37" s="1"/>
  <c r="BX43" i="37"/>
  <c r="BX37" i="37" s="1"/>
  <c r="BX29" i="37" s="1"/>
  <c r="BX30" i="37" s="1"/>
  <c r="BX35" i="37" s="1"/>
  <c r="CH35" i="36"/>
  <c r="CI29" i="36"/>
  <c r="CI30" i="36" s="1"/>
  <c r="CI35" i="36" s="1"/>
  <c r="CJ29" i="36"/>
  <c r="CJ30" i="36" s="1"/>
  <c r="CJ35" i="36" s="1"/>
  <c r="CO17" i="36"/>
  <c r="CO29" i="36"/>
  <c r="BV22" i="26"/>
  <c r="BV24" i="26" s="1"/>
  <c r="BV25" i="26" s="1"/>
  <c r="BV26" i="26" s="1"/>
  <c r="BN29" i="26"/>
  <c r="BN30" i="26" s="1"/>
  <c r="BN35" i="26" s="1"/>
  <c r="BW22" i="26"/>
  <c r="BW24" i="26" s="1"/>
  <c r="BW25" i="26" s="1"/>
  <c r="BW26" i="26" s="1"/>
  <c r="BY20" i="26"/>
  <c r="BY22" i="26" s="1"/>
  <c r="BY24" i="26" s="1"/>
  <c r="BY25" i="26" s="1"/>
  <c r="BY26" i="26" s="1"/>
  <c r="BY41" i="26"/>
  <c r="BY53" i="26" s="1"/>
  <c r="BY46" i="26"/>
  <c r="BX52" i="26"/>
  <c r="CA47" i="26"/>
  <c r="CA56" i="26" s="1"/>
  <c r="CA21" i="26"/>
  <c r="CA28" i="26"/>
  <c r="CA18" i="26"/>
  <c r="CA20" i="26" s="1"/>
  <c r="CA42" i="26"/>
  <c r="CA55" i="26" s="1"/>
  <c r="CA40" i="26"/>
  <c r="CA48" i="26"/>
  <c r="CA57" i="26" s="1"/>
  <c r="CA23" i="26"/>
  <c r="CA27" i="26" s="1"/>
  <c r="BR49" i="26"/>
  <c r="BR37" i="26" s="1"/>
  <c r="BR29" i="26" s="1"/>
  <c r="BR30" i="26" s="1"/>
  <c r="BR35" i="26" s="1"/>
  <c r="BR54" i="26"/>
  <c r="BT43" i="26"/>
  <c r="BW46" i="26"/>
  <c r="BW41" i="26"/>
  <c r="BW53" i="26" s="1"/>
  <c r="BT49" i="26"/>
  <c r="BT54" i="26"/>
  <c r="BV52" i="26"/>
  <c r="BV41" i="26"/>
  <c r="BV53" i="26" s="1"/>
  <c r="BV46" i="26"/>
  <c r="CB28" i="26"/>
  <c r="CB40" i="26"/>
  <c r="CB42" i="26"/>
  <c r="CB55" i="26" s="1"/>
  <c r="CB23" i="26"/>
  <c r="CB27" i="26" s="1"/>
  <c r="CB48" i="26"/>
  <c r="CB57" i="26" s="1"/>
  <c r="CB21" i="26"/>
  <c r="CB47" i="26"/>
  <c r="CB56" i="26" s="1"/>
  <c r="CB18" i="26"/>
  <c r="BY52" i="26"/>
  <c r="CJ10" i="26"/>
  <c r="CJ9" i="26" s="1"/>
  <c r="CF9" i="26"/>
  <c r="CK10" i="26"/>
  <c r="CK9" i="26" s="1"/>
  <c r="CG9" i="26"/>
  <c r="BX20" i="26"/>
  <c r="BX22" i="26" s="1"/>
  <c r="BX24" i="26" s="1"/>
  <c r="BX25" i="26" s="1"/>
  <c r="BX26" i="26" s="1"/>
  <c r="BX41" i="26"/>
  <c r="BX53" i="26" s="1"/>
  <c r="BX46" i="26"/>
  <c r="BU54" i="26"/>
  <c r="BU49" i="26"/>
  <c r="BU37" i="26" s="1"/>
  <c r="BU29" i="26" s="1"/>
  <c r="BU30" i="26" s="1"/>
  <c r="BU35" i="26" s="1"/>
  <c r="BW52" i="26"/>
  <c r="BW43" i="26"/>
  <c r="BZ47" i="26"/>
  <c r="BZ56" i="26" s="1"/>
  <c r="BZ18" i="26"/>
  <c r="BZ28" i="26"/>
  <c r="BZ40" i="26"/>
  <c r="BZ48" i="26"/>
  <c r="BZ57" i="26" s="1"/>
  <c r="BZ23" i="26"/>
  <c r="BZ27" i="26" s="1"/>
  <c r="BZ42" i="26"/>
  <c r="BZ55" i="26" s="1"/>
  <c r="BZ21" i="26"/>
  <c r="BS54" i="26"/>
  <c r="BS49" i="26"/>
  <c r="CC47" i="26"/>
  <c r="CC56" i="26" s="1"/>
  <c r="CC21" i="26"/>
  <c r="CC42" i="26"/>
  <c r="CC55" i="26" s="1"/>
  <c r="CC18" i="26"/>
  <c r="CC28" i="26"/>
  <c r="CC40" i="26"/>
  <c r="CC48" i="26"/>
  <c r="CC57" i="26" s="1"/>
  <c r="CC23" i="26"/>
  <c r="CC27" i="26" s="1"/>
  <c r="CI10" i="26"/>
  <c r="CI9" i="26" s="1"/>
  <c r="CE9" i="26"/>
  <c r="BS43" i="26"/>
  <c r="CH10" i="26"/>
  <c r="CH9" i="26" s="1"/>
  <c r="CD9" i="26"/>
  <c r="B16" i="13"/>
  <c r="BS37" i="26" l="1"/>
  <c r="BS29" i="26" s="1"/>
  <c r="BS30" i="26" s="1"/>
  <c r="BS35" i="26" s="1"/>
  <c r="CA43" i="37"/>
  <c r="CI22" i="37"/>
  <c r="CI24" i="37" s="1"/>
  <c r="CI25" i="37" s="1"/>
  <c r="CI26" i="37" s="1"/>
  <c r="BY43" i="26"/>
  <c r="CA22" i="26"/>
  <c r="CA24" i="26" s="1"/>
  <c r="CA25" i="26" s="1"/>
  <c r="CA26" i="26" s="1"/>
  <c r="CB54" i="37"/>
  <c r="CB49" i="37"/>
  <c r="BZ49" i="37"/>
  <c r="BZ54" i="37"/>
  <c r="CK52" i="37"/>
  <c r="CH46" i="37"/>
  <c r="CH41" i="37"/>
  <c r="CH53" i="37" s="1"/>
  <c r="BV37" i="37"/>
  <c r="BV29" i="37" s="1"/>
  <c r="BV30" i="37" s="1"/>
  <c r="BV35" i="37" s="1"/>
  <c r="CG52" i="37"/>
  <c r="CD46" i="37"/>
  <c r="CD41" i="37"/>
  <c r="CD53" i="37" s="1"/>
  <c r="CF46" i="37"/>
  <c r="CF41" i="37"/>
  <c r="CF53" i="37" s="1"/>
  <c r="CI46" i="37"/>
  <c r="CI41" i="37"/>
  <c r="CI53" i="37" s="1"/>
  <c r="CE20" i="37"/>
  <c r="CE22" i="37" s="1"/>
  <c r="CE24" i="37" s="1"/>
  <c r="CE25" i="37" s="1"/>
  <c r="CE26" i="37" s="1"/>
  <c r="CE41" i="37"/>
  <c r="CE53" i="37" s="1"/>
  <c r="CE46" i="37"/>
  <c r="CJ20" i="37"/>
  <c r="CJ22" i="37" s="1"/>
  <c r="CJ24" i="37" s="1"/>
  <c r="CJ25" i="37" s="1"/>
  <c r="CJ26" i="37" s="1"/>
  <c r="CJ46" i="37"/>
  <c r="CJ41" i="37"/>
  <c r="CJ53" i="37" s="1"/>
  <c r="BY37" i="37"/>
  <c r="BY29" i="37" s="1"/>
  <c r="BY30" i="37" s="1"/>
  <c r="BY35" i="37" s="1"/>
  <c r="CD52" i="37"/>
  <c r="CC54" i="37"/>
  <c r="CC49" i="37"/>
  <c r="CI52" i="37"/>
  <c r="CE52" i="37"/>
  <c r="CB43" i="37"/>
  <c r="BZ43" i="37"/>
  <c r="CH20" i="37"/>
  <c r="CH22" i="37" s="1"/>
  <c r="CA49" i="37"/>
  <c r="CA37" i="37" s="1"/>
  <c r="CA29" i="37" s="1"/>
  <c r="CA30" i="37" s="1"/>
  <c r="CA35" i="37" s="1"/>
  <c r="CA54" i="37"/>
  <c r="CO27" i="36"/>
  <c r="CK20" i="37"/>
  <c r="CK22" i="37" s="1"/>
  <c r="CK24" i="37" s="1"/>
  <c r="CK25" i="37" s="1"/>
  <c r="CK26" i="37" s="1"/>
  <c r="CK46" i="37"/>
  <c r="CK41" i="37"/>
  <c r="CK53" i="37" s="1"/>
  <c r="CH52" i="37"/>
  <c r="CH43" i="37"/>
  <c r="CC37" i="37"/>
  <c r="CC29" i="37" s="1"/>
  <c r="CC30" i="37" s="1"/>
  <c r="CC35" i="37" s="1"/>
  <c r="CJ52" i="37"/>
  <c r="CG20" i="37"/>
  <c r="CG22" i="37" s="1"/>
  <c r="CG24" i="37" s="1"/>
  <c r="CG25" i="37" s="1"/>
  <c r="CG26" i="37" s="1"/>
  <c r="CG46" i="37"/>
  <c r="CG41" i="37"/>
  <c r="CG53" i="37" s="1"/>
  <c r="CD20" i="37"/>
  <c r="CD22" i="37" s="1"/>
  <c r="CD24" i="37" s="1"/>
  <c r="CD25" i="37" s="1"/>
  <c r="CD26" i="37" s="1"/>
  <c r="CF20" i="37"/>
  <c r="CF22" i="37" s="1"/>
  <c r="CF24" i="37" s="1"/>
  <c r="CF25" i="37" s="1"/>
  <c r="CF26" i="37" s="1"/>
  <c r="CF52" i="37"/>
  <c r="CF43" i="37"/>
  <c r="CO10" i="36"/>
  <c r="CO19" i="36" s="1"/>
  <c r="CO22" i="36" s="1"/>
  <c r="CO24" i="36" s="1"/>
  <c r="CO30" i="36"/>
  <c r="CO36" i="36"/>
  <c r="CO38" i="36" s="1"/>
  <c r="BT37" i="26"/>
  <c r="BT29" i="26" s="1"/>
  <c r="BT30" i="26" s="1"/>
  <c r="BT35" i="26" s="1"/>
  <c r="CG28" i="26"/>
  <c r="CG40" i="26"/>
  <c r="CG48" i="26"/>
  <c r="CG57" i="26" s="1"/>
  <c r="CG23" i="26"/>
  <c r="CG27" i="26" s="1"/>
  <c r="CG47" i="26"/>
  <c r="CG56" i="26" s="1"/>
  <c r="CG21" i="26"/>
  <c r="CG42" i="26"/>
  <c r="CG55" i="26" s="1"/>
  <c r="CG18" i="26"/>
  <c r="CC52" i="26"/>
  <c r="CD47" i="26"/>
  <c r="CD56" i="26" s="1"/>
  <c r="CD28" i="26"/>
  <c r="CD23" i="26"/>
  <c r="CD27" i="26" s="1"/>
  <c r="CD40" i="26"/>
  <c r="CD48" i="26"/>
  <c r="CD57" i="26" s="1"/>
  <c r="CD21" i="26"/>
  <c r="CD42" i="26"/>
  <c r="CD55" i="26" s="1"/>
  <c r="CD18" i="26"/>
  <c r="CD20" i="26" s="1"/>
  <c r="CD22" i="26" s="1"/>
  <c r="CD24" i="26" s="1"/>
  <c r="CD25" i="26" s="1"/>
  <c r="CD26" i="26" s="1"/>
  <c r="CI28" i="26"/>
  <c r="CI18" i="26"/>
  <c r="CI20" i="26" s="1"/>
  <c r="CI42" i="26"/>
  <c r="CI55" i="26" s="1"/>
  <c r="CI40" i="26"/>
  <c r="CI48" i="26"/>
  <c r="CI57" i="26" s="1"/>
  <c r="CI23" i="26"/>
  <c r="CI27" i="26" s="1"/>
  <c r="CI47" i="26"/>
  <c r="CI56" i="26" s="1"/>
  <c r="CI21" i="26"/>
  <c r="BZ52" i="26"/>
  <c r="BX54" i="26"/>
  <c r="BX49" i="26"/>
  <c r="CK28" i="26"/>
  <c r="CK40" i="26"/>
  <c r="CK48" i="26"/>
  <c r="CK57" i="26" s="1"/>
  <c r="CK23" i="26"/>
  <c r="CK27" i="26" s="1"/>
  <c r="CK47" i="26"/>
  <c r="CK56" i="26" s="1"/>
  <c r="CK21" i="26"/>
  <c r="CK42" i="26"/>
  <c r="CK55" i="26" s="1"/>
  <c r="CK18" i="26"/>
  <c r="CB52" i="26"/>
  <c r="BV43" i="26"/>
  <c r="CA52" i="26"/>
  <c r="BY54" i="26"/>
  <c r="BY49" i="26"/>
  <c r="BY37" i="26" s="1"/>
  <c r="BY29" i="26" s="1"/>
  <c r="BY30" i="26" s="1"/>
  <c r="BY35" i="26" s="1"/>
  <c r="CE48" i="26"/>
  <c r="CE57" i="26" s="1"/>
  <c r="CE23" i="26"/>
  <c r="CE27" i="26" s="1"/>
  <c r="CE47" i="26"/>
  <c r="CE56" i="26" s="1"/>
  <c r="CE21" i="26"/>
  <c r="CE42" i="26"/>
  <c r="CE55" i="26" s="1"/>
  <c r="CE18" i="26"/>
  <c r="CE28" i="26"/>
  <c r="CE40" i="26"/>
  <c r="CH47" i="26"/>
  <c r="CH56" i="26" s="1"/>
  <c r="CH18" i="26"/>
  <c r="CH28" i="26"/>
  <c r="CH40" i="26"/>
  <c r="CH48" i="26"/>
  <c r="CH57" i="26" s="1"/>
  <c r="CH23" i="26"/>
  <c r="CH27" i="26" s="1"/>
  <c r="CH42" i="26"/>
  <c r="CH55" i="26" s="1"/>
  <c r="CH21" i="26"/>
  <c r="CC20" i="26"/>
  <c r="CC22" i="26" s="1"/>
  <c r="CC24" i="26" s="1"/>
  <c r="CC25" i="26" s="1"/>
  <c r="CC26" i="26" s="1"/>
  <c r="CC41" i="26"/>
  <c r="CC53" i="26" s="1"/>
  <c r="CC46" i="26"/>
  <c r="CF48" i="26"/>
  <c r="CF57" i="26" s="1"/>
  <c r="CF21" i="26"/>
  <c r="CF28" i="26"/>
  <c r="CF18" i="26"/>
  <c r="CF47" i="26"/>
  <c r="CF56" i="26" s="1"/>
  <c r="CF40" i="26"/>
  <c r="CF42" i="26"/>
  <c r="CF55" i="26" s="1"/>
  <c r="CF23" i="26"/>
  <c r="CF27" i="26" s="1"/>
  <c r="BW49" i="26"/>
  <c r="BW37" i="26" s="1"/>
  <c r="BW29" i="26" s="1"/>
  <c r="BW30" i="26" s="1"/>
  <c r="BW35" i="26" s="1"/>
  <c r="BW54" i="26"/>
  <c r="BZ20" i="26"/>
  <c r="BZ22" i="26" s="1"/>
  <c r="BZ24" i="26" s="1"/>
  <c r="BZ25" i="26" s="1"/>
  <c r="BZ26" i="26" s="1"/>
  <c r="BZ46" i="26"/>
  <c r="BZ41" i="26"/>
  <c r="BZ53" i="26" s="1"/>
  <c r="CJ47" i="26"/>
  <c r="CJ56" i="26" s="1"/>
  <c r="CJ40" i="26"/>
  <c r="CJ42" i="26"/>
  <c r="CJ55" i="26" s="1"/>
  <c r="CJ23" i="26"/>
  <c r="CJ27" i="26" s="1"/>
  <c r="CJ18" i="26"/>
  <c r="CJ48" i="26"/>
  <c r="CJ57" i="26" s="1"/>
  <c r="CJ21" i="26"/>
  <c r="CJ28" i="26"/>
  <c r="CB20" i="26"/>
  <c r="CB22" i="26" s="1"/>
  <c r="CB24" i="26" s="1"/>
  <c r="CB25" i="26" s="1"/>
  <c r="CB26" i="26" s="1"/>
  <c r="CB46" i="26"/>
  <c r="CB41" i="26"/>
  <c r="CB53" i="26" s="1"/>
  <c r="BV54" i="26"/>
  <c r="BV49" i="26"/>
  <c r="CA46" i="26"/>
  <c r="CA41" i="26"/>
  <c r="CA53" i="26" s="1"/>
  <c r="BX43" i="26"/>
  <c r="BX37" i="26" s="1"/>
  <c r="BX29" i="26" s="1"/>
  <c r="BX30" i="26" s="1"/>
  <c r="BX35" i="26" s="1"/>
  <c r="S16" i="13"/>
  <c r="I27" i="13"/>
  <c r="I50" i="13" s="1"/>
  <c r="I24" i="13"/>
  <c r="I47" i="13" s="1"/>
  <c r="I26" i="13"/>
  <c r="I49" i="13" s="1"/>
  <c r="I23" i="13"/>
  <c r="I46" i="13" s="1"/>
  <c r="I22" i="13"/>
  <c r="I45" i="13" s="1"/>
  <c r="I25" i="13"/>
  <c r="CE43" i="37" l="1"/>
  <c r="CJ43" i="37"/>
  <c r="CI43" i="37"/>
  <c r="CD43" i="37"/>
  <c r="CB37" i="37"/>
  <c r="CB29" i="37" s="1"/>
  <c r="CB30" i="37" s="1"/>
  <c r="CB35" i="37" s="1"/>
  <c r="CG54" i="37"/>
  <c r="CG49" i="37"/>
  <c r="CK49" i="37"/>
  <c r="CK54" i="37"/>
  <c r="CE54" i="37"/>
  <c r="CE49" i="37"/>
  <c r="CE37" i="37" s="1"/>
  <c r="CE29" i="37" s="1"/>
  <c r="CE30" i="37" s="1"/>
  <c r="CE35" i="37" s="1"/>
  <c r="CI49" i="37"/>
  <c r="CI37" i="37" s="1"/>
  <c r="CI54" i="37"/>
  <c r="CD49" i="37"/>
  <c r="CD54" i="37"/>
  <c r="CH24" i="37"/>
  <c r="CH25" i="37" s="1"/>
  <c r="CH26" i="37" s="1"/>
  <c r="CO13" i="37"/>
  <c r="CG43" i="37"/>
  <c r="CG37" i="37" s="1"/>
  <c r="CG29" i="37" s="1"/>
  <c r="CG30" i="37" s="1"/>
  <c r="CG35" i="37" s="1"/>
  <c r="CH54" i="37"/>
  <c r="CH49" i="37"/>
  <c r="CH37" i="37" s="1"/>
  <c r="CD37" i="37"/>
  <c r="CJ54" i="37"/>
  <c r="CJ49" i="37"/>
  <c r="CJ37" i="37" s="1"/>
  <c r="CF54" i="37"/>
  <c r="CF49" i="37"/>
  <c r="CF37" i="37" s="1"/>
  <c r="CF29" i="37" s="1"/>
  <c r="CF30" i="37" s="1"/>
  <c r="CF35" i="37" s="1"/>
  <c r="CK43" i="37"/>
  <c r="BZ37" i="37"/>
  <c r="BZ29" i="37" s="1"/>
  <c r="BZ30" i="37" s="1"/>
  <c r="BZ35" i="37" s="1"/>
  <c r="CO33" i="36"/>
  <c r="C5" i="42"/>
  <c r="C20" i="42" s="1"/>
  <c r="CS11" i="36"/>
  <c r="CO52" i="36"/>
  <c r="CO53" i="36" s="1"/>
  <c r="CO40" i="36"/>
  <c r="CO11" i="36"/>
  <c r="CO18" i="36"/>
  <c r="CH52" i="26"/>
  <c r="CE52" i="26"/>
  <c r="BV37" i="26"/>
  <c r="BV29" i="26" s="1"/>
  <c r="BV30" i="26" s="1"/>
  <c r="BV35" i="26" s="1"/>
  <c r="CI22" i="26"/>
  <c r="CI24" i="26" s="1"/>
  <c r="CI25" i="26" s="1"/>
  <c r="CI26" i="26" s="1"/>
  <c r="CG20" i="26"/>
  <c r="CG22" i="26" s="1"/>
  <c r="CG24" i="26" s="1"/>
  <c r="CG25" i="26" s="1"/>
  <c r="CG26" i="26" s="1"/>
  <c r="CG46" i="26"/>
  <c r="CG41" i="26"/>
  <c r="CG53" i="26" s="1"/>
  <c r="BZ54" i="26"/>
  <c r="BZ49" i="26"/>
  <c r="CF20" i="26"/>
  <c r="CF22" i="26" s="1"/>
  <c r="CF24" i="26" s="1"/>
  <c r="CF25" i="26" s="1"/>
  <c r="CF26" i="26" s="1"/>
  <c r="CF41" i="26"/>
  <c r="CF53" i="26" s="1"/>
  <c r="CF46" i="26"/>
  <c r="CC54" i="26"/>
  <c r="CC49" i="26"/>
  <c r="CB43" i="26"/>
  <c r="CK52" i="26"/>
  <c r="CI52" i="26"/>
  <c r="CA54" i="26"/>
  <c r="CA49" i="26"/>
  <c r="CH20" i="26"/>
  <c r="CH22" i="26" s="1"/>
  <c r="CH46" i="26"/>
  <c r="CH41" i="26"/>
  <c r="CH53" i="26" s="1"/>
  <c r="CE20" i="26"/>
  <c r="CE22" i="26" s="1"/>
  <c r="CE24" i="26" s="1"/>
  <c r="CE25" i="26" s="1"/>
  <c r="CE26" i="26" s="1"/>
  <c r="CE41" i="26"/>
  <c r="CE53" i="26" s="1"/>
  <c r="CE46" i="26"/>
  <c r="CA43" i="26"/>
  <c r="BZ43" i="26"/>
  <c r="BZ37" i="26" s="1"/>
  <c r="BZ29" i="26" s="1"/>
  <c r="BZ30" i="26" s="1"/>
  <c r="BZ35" i="26" s="1"/>
  <c r="CD41" i="26"/>
  <c r="CD53" i="26" s="1"/>
  <c r="CD46" i="26"/>
  <c r="CD52" i="26"/>
  <c r="CD43" i="26"/>
  <c r="CC43" i="26"/>
  <c r="CC37" i="26" s="1"/>
  <c r="CC29" i="26" s="1"/>
  <c r="CC30" i="26" s="1"/>
  <c r="CC35" i="26" s="1"/>
  <c r="CG52" i="26"/>
  <c r="CB54" i="26"/>
  <c r="CB49" i="26"/>
  <c r="CJ52" i="26"/>
  <c r="CJ20" i="26"/>
  <c r="CJ22" i="26" s="1"/>
  <c r="CJ24" i="26" s="1"/>
  <c r="CJ25" i="26" s="1"/>
  <c r="CJ26" i="26" s="1"/>
  <c r="CJ46" i="26"/>
  <c r="CJ41" i="26"/>
  <c r="CJ53" i="26" s="1"/>
  <c r="CF52" i="26"/>
  <c r="CF43" i="26"/>
  <c r="CK20" i="26"/>
  <c r="CK22" i="26" s="1"/>
  <c r="CK24" i="26" s="1"/>
  <c r="CK25" i="26" s="1"/>
  <c r="CK26" i="26" s="1"/>
  <c r="CK46" i="26"/>
  <c r="CK41" i="26"/>
  <c r="CK53" i="26" s="1"/>
  <c r="CI46" i="26"/>
  <c r="CI41" i="26"/>
  <c r="CI53" i="26" s="1"/>
  <c r="I48" i="13"/>
  <c r="I31" i="13"/>
  <c r="E39" i="13"/>
  <c r="E49" i="13" s="1"/>
  <c r="F10" i="42" s="1"/>
  <c r="E23" i="13"/>
  <c r="E36" i="13" s="1"/>
  <c r="E46" i="13" s="1"/>
  <c r="C10" i="42" s="1"/>
  <c r="C25" i="42" s="1"/>
  <c r="E22" i="13"/>
  <c r="E35" i="13" s="1"/>
  <c r="E45" i="13" s="1"/>
  <c r="E25" i="13"/>
  <c r="E27" i="13"/>
  <c r="E40" i="13" s="1"/>
  <c r="E50" i="13" s="1"/>
  <c r="G10" i="42" s="1"/>
  <c r="G25" i="42" s="1"/>
  <c r="E24" i="13"/>
  <c r="E37" i="13" s="1"/>
  <c r="E47" i="13" s="1"/>
  <c r="D10" i="42" s="1"/>
  <c r="D25" i="42" l="1"/>
  <c r="CH29" i="37"/>
  <c r="CH30" i="37" s="1"/>
  <c r="CD29" i="37"/>
  <c r="CD30" i="37" s="1"/>
  <c r="CD35" i="37" s="1"/>
  <c r="CI29" i="37"/>
  <c r="CI30" i="37" s="1"/>
  <c r="CI35" i="37" s="1"/>
  <c r="CJ29" i="37"/>
  <c r="CJ30" i="37" s="1"/>
  <c r="CJ35" i="37" s="1"/>
  <c r="CH35" i="37"/>
  <c r="CO51" i="37"/>
  <c r="CO15" i="37"/>
  <c r="CK37" i="37"/>
  <c r="CK29" i="37" s="1"/>
  <c r="CK30" i="37" s="1"/>
  <c r="CK35" i="37" s="1"/>
  <c r="CO42" i="36"/>
  <c r="CO45" i="36" s="1"/>
  <c r="CO47" i="36" s="1"/>
  <c r="CO55" i="36" s="1"/>
  <c r="CJ43" i="26"/>
  <c r="CG43" i="26"/>
  <c r="CA37" i="26"/>
  <c r="CA29" i="26" s="1"/>
  <c r="CA30" i="26" s="1"/>
  <c r="CA35" i="26" s="1"/>
  <c r="CJ49" i="26"/>
  <c r="CJ54" i="26"/>
  <c r="CO13" i="26"/>
  <c r="CH24" i="26"/>
  <c r="CH25" i="26" s="1"/>
  <c r="CH26" i="26" s="1"/>
  <c r="CI43" i="26"/>
  <c r="CG54" i="26"/>
  <c r="CG49" i="26"/>
  <c r="CG37" i="26" s="1"/>
  <c r="CG29" i="26" s="1"/>
  <c r="CG30" i="26" s="1"/>
  <c r="CG35" i="26" s="1"/>
  <c r="CE43" i="26"/>
  <c r="CK43" i="26"/>
  <c r="CF54" i="26"/>
  <c r="CF49" i="26"/>
  <c r="CF37" i="26" s="1"/>
  <c r="CH43" i="26"/>
  <c r="CI54" i="26"/>
  <c r="CI49" i="26"/>
  <c r="CK54" i="26"/>
  <c r="CK49" i="26"/>
  <c r="CD54" i="26"/>
  <c r="CD49" i="26"/>
  <c r="CD37" i="26" s="1"/>
  <c r="CD29" i="26" s="1"/>
  <c r="CD30" i="26" s="1"/>
  <c r="CD35" i="26" s="1"/>
  <c r="CE54" i="26"/>
  <c r="CE49" i="26"/>
  <c r="CH49" i="26"/>
  <c r="CH54" i="26"/>
  <c r="CB37" i="26"/>
  <c r="CB29" i="26" s="1"/>
  <c r="CB30" i="26" s="1"/>
  <c r="CB35" i="26" s="1"/>
  <c r="E38" i="13"/>
  <c r="E48" i="13" s="1"/>
  <c r="E10" i="42" s="1"/>
  <c r="E25" i="42" s="1"/>
  <c r="E31" i="13"/>
  <c r="H24" i="13"/>
  <c r="H47" i="13" s="1"/>
  <c r="D8" i="42" s="1"/>
  <c r="H22" i="13"/>
  <c r="H45" i="13" s="1"/>
  <c r="H23" i="13"/>
  <c r="H46" i="13" s="1"/>
  <c r="C8" i="42" s="1"/>
  <c r="C23" i="42" s="1"/>
  <c r="H27" i="13"/>
  <c r="H50" i="13" s="1"/>
  <c r="G8" i="42" s="1"/>
  <c r="H26" i="13"/>
  <c r="H49" i="13" s="1"/>
  <c r="F8" i="42" s="1"/>
  <c r="H25" i="13"/>
  <c r="F25" i="42" l="1"/>
  <c r="CO10" i="37"/>
  <c r="CO33" i="37" s="1"/>
  <c r="CO36" i="37"/>
  <c r="CO38" i="37" s="1"/>
  <c r="CO27" i="37"/>
  <c r="D23" i="42"/>
  <c r="CI37" i="26"/>
  <c r="CO29" i="37"/>
  <c r="CO17" i="37"/>
  <c r="G23" i="42"/>
  <c r="C4" i="42"/>
  <c r="CO34" i="36"/>
  <c r="CS22" i="36"/>
  <c r="CO41" i="36"/>
  <c r="CJ37" i="26"/>
  <c r="CJ29" i="26" s="1"/>
  <c r="CJ30" i="26" s="1"/>
  <c r="CJ35" i="26" s="1"/>
  <c r="CO51" i="26"/>
  <c r="CO15" i="26"/>
  <c r="CE37" i="26"/>
  <c r="CE29" i="26" s="1"/>
  <c r="CE30" i="26" s="1"/>
  <c r="CE35" i="26" s="1"/>
  <c r="CH37" i="26"/>
  <c r="CH29" i="26" s="1"/>
  <c r="CH30" i="26" s="1"/>
  <c r="CK37" i="26"/>
  <c r="CK29" i="26" s="1"/>
  <c r="CK30" i="26" s="1"/>
  <c r="CK35" i="26" s="1"/>
  <c r="CF29" i="26"/>
  <c r="CF30" i="26" s="1"/>
  <c r="CF35" i="26" s="1"/>
  <c r="H48" i="13"/>
  <c r="E8" i="42" s="1"/>
  <c r="E23" i="42" s="1"/>
  <c r="H31" i="13"/>
  <c r="D25" i="13"/>
  <c r="D27" i="13"/>
  <c r="D23" i="13"/>
  <c r="CO19" i="37" l="1"/>
  <c r="CO22" i="37" s="1"/>
  <c r="CO24" i="37" s="1"/>
  <c r="CO30" i="37"/>
  <c r="CO52" i="37"/>
  <c r="CO53" i="37" s="1"/>
  <c r="CO40" i="37"/>
  <c r="CO58" i="36"/>
  <c r="F23" i="42"/>
  <c r="CO29" i="26"/>
  <c r="CO17" i="26"/>
  <c r="CH35" i="26"/>
  <c r="CI29" i="26"/>
  <c r="CI30" i="26" s="1"/>
  <c r="CI35" i="26" s="1"/>
  <c r="D37" i="13"/>
  <c r="D47" i="13" s="1"/>
  <c r="D7" i="42" s="1"/>
  <c r="D22" i="42" s="1"/>
  <c r="F33" i="42" s="1"/>
  <c r="F50" i="42" s="1"/>
  <c r="D35" i="13"/>
  <c r="D45" i="13" s="1"/>
  <c r="D36" i="13"/>
  <c r="D46" i="13" s="1"/>
  <c r="C7" i="42" s="1"/>
  <c r="C22" i="42" s="1"/>
  <c r="F32" i="42" s="1"/>
  <c r="F49" i="42" s="1"/>
  <c r="D40" i="13"/>
  <c r="D50" i="13" s="1"/>
  <c r="G7" i="42" s="1"/>
  <c r="D38" i="13"/>
  <c r="D48" i="13" s="1"/>
  <c r="E7" i="42" s="1"/>
  <c r="D31" i="13"/>
  <c r="D39" i="13"/>
  <c r="D49" i="13" s="1"/>
  <c r="F7" i="42" s="1"/>
  <c r="G27" i="13"/>
  <c r="G40" i="13" s="1"/>
  <c r="G50" i="13" s="1"/>
  <c r="G9" i="42" s="1"/>
  <c r="G22" i="13"/>
  <c r="G35" i="13" s="1"/>
  <c r="G45" i="13" s="1"/>
  <c r="G25" i="13"/>
  <c r="G23" i="13"/>
  <c r="G36" i="13" s="1"/>
  <c r="G46" i="13" s="1"/>
  <c r="C9" i="42" s="1"/>
  <c r="C24" i="42" s="1"/>
  <c r="H32" i="42" s="1"/>
  <c r="G24" i="13"/>
  <c r="G37" i="13" s="1"/>
  <c r="G47" i="13" s="1"/>
  <c r="D9" i="42" s="1"/>
  <c r="G26" i="13"/>
  <c r="G39" i="13" s="1"/>
  <c r="G49" i="13" s="1"/>
  <c r="F9" i="42" s="1"/>
  <c r="E22" i="42" l="1"/>
  <c r="F34" i="42" s="1"/>
  <c r="F51" i="42" s="1"/>
  <c r="D24" i="42"/>
  <c r="H33" i="42" s="1"/>
  <c r="G24" i="42"/>
  <c r="H36" i="42" s="1"/>
  <c r="CO18" i="37"/>
  <c r="CO11" i="37"/>
  <c r="CO42" i="37"/>
  <c r="CO41" i="37" s="1"/>
  <c r="CS11" i="37"/>
  <c r="G5" i="42"/>
  <c r="G22" i="42"/>
  <c r="F36" i="42" s="1"/>
  <c r="F53" i="42" s="1"/>
  <c r="CO10" i="26"/>
  <c r="CO33" i="26" s="1"/>
  <c r="CO27" i="26"/>
  <c r="CO30" i="26" s="1"/>
  <c r="F22" i="42"/>
  <c r="F35" i="42" s="1"/>
  <c r="F52" i="42" s="1"/>
  <c r="CO36" i="26"/>
  <c r="CO38" i="26" s="1"/>
  <c r="G38" i="13"/>
  <c r="G48" i="13" s="1"/>
  <c r="E9" i="42" s="1"/>
  <c r="E24" i="42" s="1"/>
  <c r="H34" i="42" s="1"/>
  <c r="G31" i="13"/>
  <c r="F26" i="13"/>
  <c r="F23" i="13"/>
  <c r="F27" i="13"/>
  <c r="F25" i="13"/>
  <c r="F24" i="13"/>
  <c r="F22" i="13"/>
  <c r="F24" i="42" l="1"/>
  <c r="H35" i="42" s="1"/>
  <c r="CO45" i="37"/>
  <c r="CO47" i="37" s="1"/>
  <c r="CO34" i="37"/>
  <c r="CO40" i="26"/>
  <c r="CO42" i="26" s="1"/>
  <c r="CO45" i="26" s="1"/>
  <c r="CO47" i="26" s="1"/>
  <c r="CO52" i="26"/>
  <c r="CO53" i="26" s="1"/>
  <c r="F38" i="13"/>
  <c r="F48" i="13" s="1"/>
  <c r="E6" i="42" s="1"/>
  <c r="F31" i="13"/>
  <c r="F40" i="13"/>
  <c r="F50" i="13" s="1"/>
  <c r="G6" i="42" s="1"/>
  <c r="F35" i="13"/>
  <c r="F45" i="13" s="1"/>
  <c r="F36" i="13"/>
  <c r="F46" i="13" s="1"/>
  <c r="C6" i="42" s="1"/>
  <c r="C21" i="42" s="1"/>
  <c r="E32" i="42" s="1"/>
  <c r="E49" i="42" s="1"/>
  <c r="F39" i="13"/>
  <c r="F49" i="13" s="1"/>
  <c r="F6" i="42" s="1"/>
  <c r="F37" i="13"/>
  <c r="F47" i="13" s="1"/>
  <c r="D6" i="42" s="1"/>
  <c r="CO19" i="26"/>
  <c r="CO11" i="26" s="1"/>
  <c r="G4" i="42" l="1"/>
  <c r="CO55" i="37"/>
  <c r="CS22" i="37"/>
  <c r="F21" i="42"/>
  <c r="E35" i="42" s="1"/>
  <c r="E52" i="42" s="1"/>
  <c r="E21" i="42"/>
  <c r="E34" i="42" s="1"/>
  <c r="E51" i="42" s="1"/>
  <c r="D21" i="42"/>
  <c r="E33" i="42" s="1"/>
  <c r="E50" i="42" s="1"/>
  <c r="G21" i="42"/>
  <c r="E36" i="42" s="1"/>
  <c r="E53" i="42" s="1"/>
  <c r="CS22" i="26"/>
  <c r="E4" i="42"/>
  <c r="CO41" i="26"/>
  <c r="CO22" i="26"/>
  <c r="CO24" i="26" s="1"/>
  <c r="CO55" i="26" s="1"/>
  <c r="CO58" i="26" s="1"/>
  <c r="CO34" i="26"/>
  <c r="CO18" i="26"/>
  <c r="CO58" i="37" l="1"/>
  <c r="CS11" i="26"/>
  <c r="E5" i="42"/>
  <c r="E13" i="42" s="1"/>
  <c r="C19" i="42" l="1"/>
  <c r="C32" i="42" s="1"/>
  <c r="C49" i="42" s="1"/>
  <c r="D4" i="42"/>
  <c r="E19" i="42" s="1"/>
  <c r="C34" i="42" s="1"/>
  <c r="C51" i="42" s="1"/>
  <c r="R40" i="42" l="1"/>
  <c r="N78" i="1"/>
  <c r="J304" i="16" s="1"/>
  <c r="D19" i="42"/>
  <c r="C33" i="42" s="1"/>
  <c r="C50" i="42" s="1"/>
  <c r="F4" i="42"/>
  <c r="F19" i="42" s="1"/>
  <c r="C35" i="42" s="1"/>
  <c r="C52" i="42" s="1"/>
  <c r="O78" i="1" l="1"/>
  <c r="N80" i="1"/>
  <c r="J306" i="16" s="1"/>
  <c r="G19" i="42"/>
  <c r="C36" i="42" s="1"/>
  <c r="C53" i="42" s="1"/>
  <c r="D32" i="42"/>
  <c r="D49" i="42" s="1"/>
  <c r="D5" i="42"/>
  <c r="O80" i="1" l="1"/>
  <c r="K306" i="16" s="1"/>
  <c r="K304" i="16"/>
  <c r="D20" i="42"/>
  <c r="D33" i="42" s="1"/>
  <c r="D50" i="42" s="1"/>
  <c r="E20" i="42"/>
  <c r="D34" i="42" s="1"/>
  <c r="D51" i="42" s="1"/>
  <c r="F5" i="42"/>
  <c r="F20" i="42" l="1"/>
  <c r="D35" i="42" s="1"/>
  <c r="D52" i="42" s="1"/>
  <c r="G20" i="42"/>
  <c r="D36" i="42" s="1"/>
  <c r="D53" i="42" s="1"/>
  <c r="G32" i="42"/>
  <c r="G49" i="42" s="1"/>
  <c r="G34" i="42"/>
  <c r="G51" i="42" s="1"/>
  <c r="I35" i="42"/>
  <c r="E14" i="42"/>
  <c r="G33" i="42"/>
  <c r="G50" i="42" s="1"/>
  <c r="G35" i="42"/>
  <c r="G52" i="42" s="1"/>
  <c r="G36" i="42"/>
  <c r="G53" i="42" s="1"/>
  <c r="I32" i="42"/>
  <c r="I34" i="42"/>
  <c r="I36" i="42"/>
  <c r="I33" i="42" l="1"/>
  <c r="C44" i="42"/>
  <c r="C45" i="42"/>
</calcChain>
</file>

<file path=xl/comments1.xml><?xml version="1.0" encoding="utf-8"?>
<comments xmlns="http://schemas.openxmlformats.org/spreadsheetml/2006/main">
  <authors>
    <author>Valay Shah</author>
  </authors>
  <commentList>
    <comment ref="B16" authorId="0">
      <text>
        <r>
          <rPr>
            <b/>
            <sz val="9"/>
            <color indexed="81"/>
            <rFont val="Tahoma"/>
            <family val="2"/>
          </rPr>
          <t>Valay Shah:</t>
        </r>
        <r>
          <rPr>
            <sz val="9"/>
            <color indexed="81"/>
            <rFont val="Tahoma"/>
            <family val="2"/>
          </rPr>
          <t xml:space="preserve">
Almost a pure play chocolate bar company</t>
        </r>
      </text>
    </comment>
    <comment ref="B17" authorId="0">
      <text>
        <r>
          <rPr>
            <b/>
            <sz val="9"/>
            <color indexed="81"/>
            <rFont val="Tahoma"/>
            <family val="2"/>
          </rPr>
          <t>Valay Shah:</t>
        </r>
        <r>
          <rPr>
            <sz val="9"/>
            <color indexed="81"/>
            <rFont val="Tahoma"/>
            <family val="2"/>
          </rPr>
          <t xml:space="preserve">
Pure play soup company</t>
        </r>
      </text>
    </comment>
    <comment ref="B18" authorId="0">
      <text>
        <r>
          <rPr>
            <b/>
            <sz val="9"/>
            <color indexed="81"/>
            <rFont val="Tahoma"/>
            <family val="2"/>
          </rPr>
          <t>Valay Shah:</t>
        </r>
        <r>
          <rPr>
            <sz val="9"/>
            <color indexed="81"/>
            <rFont val="Tahoma"/>
            <family val="2"/>
          </rPr>
          <t xml:space="preserve">
Main product offerings are jam and peanut butter (bread spreads)</t>
        </r>
      </text>
    </comment>
    <comment ref="B19" authorId="0">
      <text>
        <r>
          <rPr>
            <b/>
            <sz val="9"/>
            <color indexed="81"/>
            <rFont val="Tahoma"/>
            <family val="2"/>
          </rPr>
          <t>Valay Shah:</t>
        </r>
        <r>
          <rPr>
            <sz val="9"/>
            <color indexed="81"/>
            <rFont val="Tahoma"/>
            <family val="2"/>
          </rPr>
          <t xml:space="preserve">
They have a more diverse product line but 60% of their revneues are dervied from consumer healthcare products from which baby formula products constitute a majority of their sales in this revenue segment</t>
        </r>
      </text>
    </comment>
    <comment ref="B20" authorId="0">
      <text>
        <r>
          <rPr>
            <b/>
            <sz val="9"/>
            <color indexed="81"/>
            <rFont val="Tahoma"/>
            <family val="2"/>
          </rPr>
          <t>Valay Shah:</t>
        </r>
        <r>
          <rPr>
            <sz val="9"/>
            <color indexed="81"/>
            <rFont val="Tahoma"/>
            <family val="2"/>
          </rPr>
          <t xml:space="preserve">
Primary product offerings is non-dairy beverages mostly related to almond milk</t>
        </r>
      </text>
    </comment>
    <comment ref="AA30" authorId="0">
      <text>
        <r>
          <rPr>
            <b/>
            <sz val="9"/>
            <color indexed="81"/>
            <rFont val="Tahoma"/>
            <family val="2"/>
          </rPr>
          <t>Valay Shah:</t>
        </r>
        <r>
          <rPr>
            <sz val="9"/>
            <color indexed="81"/>
            <rFont val="Tahoma"/>
            <family val="2"/>
          </rPr>
          <t xml:space="preserve">
Market Value of Equity</t>
        </r>
      </text>
    </comment>
    <comment ref="AA31" authorId="0">
      <text>
        <r>
          <rPr>
            <b/>
            <sz val="9"/>
            <color indexed="81"/>
            <rFont val="Tahoma"/>
            <family val="2"/>
          </rPr>
          <t>Valay Shah:</t>
        </r>
        <r>
          <rPr>
            <sz val="9"/>
            <color indexed="81"/>
            <rFont val="Tahoma"/>
            <family val="2"/>
          </rPr>
          <t xml:space="preserve">
Not comparable and immaterial because MJN's book equity value is very low (in fact it is negative) as is the case in many staples companies. MJN is valued on it's market value of equity</t>
        </r>
      </text>
    </comment>
  </commentList>
</comments>
</file>

<file path=xl/comments2.xml><?xml version="1.0" encoding="utf-8"?>
<comments xmlns="http://schemas.openxmlformats.org/spreadsheetml/2006/main">
  <authors>
    <author>Valay Shah</author>
  </authors>
  <commentList>
    <comment ref="B27" authorId="0">
      <text>
        <r>
          <rPr>
            <b/>
            <sz val="9"/>
            <color indexed="81"/>
            <rFont val="Tahoma"/>
            <family val="2"/>
          </rPr>
          <t>Valay Shah:</t>
        </r>
        <r>
          <rPr>
            <sz val="9"/>
            <color indexed="81"/>
            <rFont val="Tahoma"/>
            <family val="2"/>
          </rPr>
          <t xml:space="preserve">
This was with the one child policy only</t>
        </r>
      </text>
    </comment>
    <comment ref="C27" authorId="0">
      <text>
        <r>
          <rPr>
            <b/>
            <sz val="9"/>
            <color indexed="81"/>
            <rFont val="Tahoma"/>
            <family val="2"/>
          </rPr>
          <t>Valay Shah:</t>
        </r>
        <r>
          <rPr>
            <sz val="9"/>
            <color indexed="81"/>
            <rFont val="Tahoma"/>
            <family val="2"/>
          </rPr>
          <t xml:space="preserve">
Starting here we get an incremental increase of 3.4m new babies every single year</t>
        </r>
      </text>
    </comment>
    <comment ref="B41" authorId="0">
      <text>
        <r>
          <rPr>
            <b/>
            <sz val="9"/>
            <color indexed="81"/>
            <rFont val="Tahoma"/>
            <family val="2"/>
          </rPr>
          <t>Valay Shah:</t>
        </r>
        <r>
          <rPr>
            <sz val="9"/>
            <color indexed="81"/>
            <rFont val="Tahoma"/>
            <family val="2"/>
          </rPr>
          <t xml:space="preserve">
This was with the one child policy only</t>
        </r>
      </text>
    </comment>
    <comment ref="C41" authorId="0">
      <text>
        <r>
          <rPr>
            <b/>
            <sz val="9"/>
            <color indexed="81"/>
            <rFont val="Tahoma"/>
            <family val="2"/>
          </rPr>
          <t>Valay Shah:</t>
        </r>
        <r>
          <rPr>
            <sz val="9"/>
            <color indexed="81"/>
            <rFont val="Tahoma"/>
            <family val="2"/>
          </rPr>
          <t xml:space="preserve">
Starting here we get an incremental increase of 3.4m new babies every single year</t>
        </r>
      </text>
    </comment>
    <comment ref="B52" authorId="0">
      <text>
        <r>
          <rPr>
            <b/>
            <sz val="9"/>
            <color indexed="81"/>
            <rFont val="Tahoma"/>
            <family val="2"/>
          </rPr>
          <t>Valay Shah:</t>
        </r>
        <r>
          <rPr>
            <sz val="9"/>
            <color indexed="81"/>
            <rFont val="Tahoma"/>
            <family val="2"/>
          </rPr>
          <t xml:space="preserve">
This was with the one child policy only</t>
        </r>
      </text>
    </comment>
    <comment ref="C52" authorId="0">
      <text>
        <r>
          <rPr>
            <b/>
            <sz val="9"/>
            <color indexed="81"/>
            <rFont val="Tahoma"/>
            <family val="2"/>
          </rPr>
          <t>Valay Shah:</t>
        </r>
        <r>
          <rPr>
            <sz val="9"/>
            <color indexed="81"/>
            <rFont val="Tahoma"/>
            <family val="2"/>
          </rPr>
          <t xml:space="preserve">
Starting here we get an incremental increase of 3.4m new babies every single year</t>
        </r>
      </text>
    </comment>
  </commentList>
</comments>
</file>

<file path=xl/comments3.xml><?xml version="1.0" encoding="utf-8"?>
<comments xmlns="http://schemas.openxmlformats.org/spreadsheetml/2006/main">
  <authors>
    <author>Valay Shah</author>
  </authors>
  <commentList>
    <comment ref="B6" authorId="0">
      <text>
        <r>
          <rPr>
            <b/>
            <sz val="9"/>
            <color indexed="81"/>
            <rFont val="Tahoma"/>
            <family val="2"/>
          </rPr>
          <t>Valay Shah:</t>
        </r>
        <r>
          <rPr>
            <sz val="9"/>
            <color indexed="81"/>
            <rFont val="Tahoma"/>
            <family val="2"/>
          </rPr>
          <t xml:space="preserve">
http://marketrealist.com/2016/01/analyzing-financials-mead-johnson-heavy-hitter-pediatric-nutrition/</t>
        </r>
      </text>
    </comment>
    <comment ref="B11" authorId="0">
      <text>
        <r>
          <rPr>
            <b/>
            <sz val="9"/>
            <color indexed="81"/>
            <rFont val="Tahoma"/>
            <family val="2"/>
          </rPr>
          <t>Valay Shah:</t>
        </r>
        <r>
          <rPr>
            <sz val="9"/>
            <color indexed="81"/>
            <rFont val="Tahoma"/>
            <family val="2"/>
          </rPr>
          <t xml:space="preserve">
http://www.zenithinternational.com/articles/1355?7%25+growth+for+%2450+Billion+global+infant+nutrition+market</t>
        </r>
      </text>
    </comment>
    <comment ref="E13" authorId="0">
      <text>
        <r>
          <rPr>
            <b/>
            <sz val="9"/>
            <color indexed="81"/>
            <rFont val="Tahoma"/>
            <family val="2"/>
          </rPr>
          <t>Valay Shah:</t>
        </r>
        <r>
          <rPr>
            <sz val="9"/>
            <color indexed="81"/>
            <rFont val="Tahoma"/>
            <family val="2"/>
          </rPr>
          <t xml:space="preserve">
Base</t>
        </r>
      </text>
    </comment>
    <comment ref="J13" authorId="0">
      <text>
        <r>
          <rPr>
            <b/>
            <sz val="9"/>
            <color indexed="81"/>
            <rFont val="Tahoma"/>
            <family val="2"/>
          </rPr>
          <t>Valay Shah:</t>
        </r>
        <r>
          <rPr>
            <sz val="9"/>
            <color indexed="81"/>
            <rFont val="Tahoma"/>
            <family val="2"/>
          </rPr>
          <t xml:space="preserve">
According to bullish industry analysts</t>
        </r>
      </text>
    </comment>
    <comment ref="E21" authorId="0">
      <text>
        <r>
          <rPr>
            <b/>
            <sz val="9"/>
            <color indexed="81"/>
            <rFont val="Tahoma"/>
            <family val="2"/>
          </rPr>
          <t>Valay Shah:</t>
        </r>
        <r>
          <rPr>
            <sz val="9"/>
            <color indexed="81"/>
            <rFont val="Tahoma"/>
            <family val="2"/>
          </rPr>
          <t xml:space="preserve">
Bear</t>
        </r>
      </text>
    </comment>
    <comment ref="B30" authorId="0">
      <text>
        <r>
          <rPr>
            <b/>
            <sz val="9"/>
            <color indexed="81"/>
            <rFont val="Tahoma"/>
            <family val="2"/>
          </rPr>
          <t>Valay Shah:</t>
        </r>
        <r>
          <rPr>
            <sz val="9"/>
            <color indexed="81"/>
            <rFont val="Tahoma"/>
            <family val="2"/>
          </rPr>
          <t xml:space="preserve">
From Investor Presentation</t>
        </r>
      </text>
    </comment>
    <comment ref="B31" authorId="0">
      <text>
        <r>
          <rPr>
            <b/>
            <sz val="9"/>
            <color indexed="81"/>
            <rFont val="Tahoma"/>
            <family val="2"/>
          </rPr>
          <t>Valay Shah:</t>
        </r>
        <r>
          <rPr>
            <sz val="9"/>
            <color indexed="81"/>
            <rFont val="Tahoma"/>
            <family val="2"/>
          </rPr>
          <t xml:space="preserve">
From 10K</t>
        </r>
      </text>
    </comment>
    <comment ref="N31" authorId="0">
      <text>
        <r>
          <rPr>
            <b/>
            <sz val="9"/>
            <color indexed="81"/>
            <rFont val="Tahoma"/>
            <family val="2"/>
          </rPr>
          <t>Valay Shah:</t>
        </r>
        <r>
          <rPr>
            <sz val="9"/>
            <color indexed="81"/>
            <rFont val="Tahoma"/>
            <family val="2"/>
          </rPr>
          <t xml:space="preserve">
Used for Base Case</t>
        </r>
      </text>
    </comment>
    <comment ref="E41" authorId="0">
      <text>
        <r>
          <rPr>
            <b/>
            <sz val="9"/>
            <color indexed="81"/>
            <rFont val="Tahoma"/>
            <family val="2"/>
          </rPr>
          <t>Valay Shah:</t>
        </r>
        <r>
          <rPr>
            <sz val="9"/>
            <color indexed="81"/>
            <rFont val="Tahoma"/>
            <family val="2"/>
          </rPr>
          <t xml:space="preserve">
Base Case: Taking away half the effects of the forex</t>
        </r>
      </text>
    </comment>
    <comment ref="F41" authorId="0">
      <text>
        <r>
          <rPr>
            <b/>
            <sz val="9"/>
            <color indexed="81"/>
            <rFont val="Tahoma"/>
            <family val="2"/>
          </rPr>
          <t>Valay Shah:</t>
        </r>
        <r>
          <rPr>
            <sz val="9"/>
            <color indexed="81"/>
            <rFont val="Tahoma"/>
            <family val="2"/>
          </rPr>
          <t xml:space="preserve">
Bull Case: Taking away 
the effects of the forex</t>
        </r>
      </text>
    </comment>
    <comment ref="E43" authorId="0">
      <text>
        <r>
          <rPr>
            <b/>
            <sz val="9"/>
            <color indexed="81"/>
            <rFont val="Tahoma"/>
            <family val="2"/>
          </rPr>
          <t>Valay Shah:</t>
        </r>
        <r>
          <rPr>
            <sz val="9"/>
            <color indexed="81"/>
            <rFont val="Tahoma"/>
            <family val="2"/>
          </rPr>
          <t xml:space="preserve">
Base Case: Taking away half the effects of the forex</t>
        </r>
      </text>
    </comment>
    <comment ref="F43" authorId="0">
      <text>
        <r>
          <rPr>
            <b/>
            <sz val="9"/>
            <color indexed="81"/>
            <rFont val="Tahoma"/>
            <family val="2"/>
          </rPr>
          <t>Valay Shah:</t>
        </r>
        <r>
          <rPr>
            <sz val="9"/>
            <color indexed="81"/>
            <rFont val="Tahoma"/>
            <family val="2"/>
          </rPr>
          <t xml:space="preserve">
Bull Case: Taking away 
the effects of the forex</t>
        </r>
      </text>
    </comment>
    <comment ref="N56" authorId="0">
      <text>
        <r>
          <rPr>
            <b/>
            <sz val="9"/>
            <color indexed="81"/>
            <rFont val="Tahoma"/>
            <family val="2"/>
          </rPr>
          <t>Valay Shah:</t>
        </r>
        <r>
          <rPr>
            <sz val="9"/>
            <color indexed="81"/>
            <rFont val="Tahoma"/>
            <family val="2"/>
          </rPr>
          <t xml:space="preserve">
Used for Bull Case</t>
        </r>
      </text>
    </comment>
    <comment ref="E91" authorId="0">
      <text>
        <r>
          <rPr>
            <b/>
            <sz val="9"/>
            <color indexed="81"/>
            <rFont val="Tahoma"/>
            <family val="2"/>
          </rPr>
          <t>Valay Shah:</t>
        </r>
        <r>
          <rPr>
            <sz val="9"/>
            <color indexed="81"/>
            <rFont val="Tahoma"/>
            <family val="2"/>
          </rPr>
          <t xml:space="preserve">
Bearish Case
Zenith International Number</t>
        </r>
      </text>
    </comment>
    <comment ref="B101" authorId="0">
      <text>
        <r>
          <rPr>
            <b/>
            <sz val="9"/>
            <color indexed="81"/>
            <rFont val="Tahoma"/>
            <family val="2"/>
          </rPr>
          <t>Valay Shah:</t>
        </r>
        <r>
          <rPr>
            <sz val="9"/>
            <color indexed="81"/>
            <rFont val="Tahoma"/>
            <family val="2"/>
          </rPr>
          <t xml:space="preserve">
Base Case</t>
        </r>
      </text>
    </comment>
    <comment ref="G101" authorId="0">
      <text>
        <r>
          <rPr>
            <b/>
            <sz val="9"/>
            <color indexed="81"/>
            <rFont val="Tahoma"/>
            <family val="2"/>
          </rPr>
          <t>Valay Shah:</t>
        </r>
        <r>
          <rPr>
            <sz val="9"/>
            <color indexed="81"/>
            <rFont val="Tahoma"/>
            <family val="2"/>
          </rPr>
          <t xml:space="preserve">
bull Case</t>
        </r>
      </text>
    </comment>
    <comment ref="L101" authorId="0">
      <text>
        <r>
          <rPr>
            <b/>
            <sz val="9"/>
            <color indexed="81"/>
            <rFont val="Tahoma"/>
            <family val="2"/>
          </rPr>
          <t>Valay Shah:</t>
        </r>
        <r>
          <rPr>
            <sz val="9"/>
            <color indexed="81"/>
            <rFont val="Tahoma"/>
            <family val="2"/>
          </rPr>
          <t xml:space="preserve">
Bear Case</t>
        </r>
      </text>
    </comment>
    <comment ref="G113" authorId="0">
      <text>
        <r>
          <rPr>
            <b/>
            <sz val="9"/>
            <color indexed="81"/>
            <rFont val="Tahoma"/>
            <family val="2"/>
          </rPr>
          <t>Valay Shah:</t>
        </r>
        <r>
          <rPr>
            <sz val="9"/>
            <color indexed="81"/>
            <rFont val="Tahoma"/>
            <family val="2"/>
          </rPr>
          <t xml:space="preserve">
Bullish</t>
        </r>
      </text>
    </comment>
    <comment ref="E116" authorId="0">
      <text>
        <r>
          <rPr>
            <b/>
            <sz val="9"/>
            <color indexed="81"/>
            <rFont val="Tahoma"/>
            <family val="2"/>
          </rPr>
          <t>Valay Shah:</t>
        </r>
        <r>
          <rPr>
            <sz val="9"/>
            <color indexed="81"/>
            <rFont val="Tahoma"/>
            <family val="2"/>
          </rPr>
          <t xml:space="preserve">
Zenith International Number</t>
        </r>
      </text>
    </comment>
    <comment ref="I116" authorId="0">
      <text>
        <r>
          <rPr>
            <b/>
            <sz val="9"/>
            <color indexed="81"/>
            <rFont val="Tahoma"/>
            <family val="2"/>
          </rPr>
          <t>Valay Shah:</t>
        </r>
        <r>
          <rPr>
            <sz val="9"/>
            <color indexed="81"/>
            <rFont val="Tahoma"/>
            <family val="2"/>
          </rPr>
          <t xml:space="preserve">
Calculated for Bear Case</t>
        </r>
      </text>
    </comment>
    <comment ref="F157" authorId="0">
      <text>
        <r>
          <rPr>
            <b/>
            <sz val="9"/>
            <color indexed="81"/>
            <rFont val="Tahoma"/>
            <family val="2"/>
          </rPr>
          <t>Valay Shah:</t>
        </r>
        <r>
          <rPr>
            <sz val="9"/>
            <color indexed="81"/>
            <rFont val="Tahoma"/>
            <family val="2"/>
          </rPr>
          <t xml:space="preserve">
Bearish</t>
        </r>
      </text>
    </comment>
    <comment ref="E163" authorId="0">
      <text>
        <r>
          <rPr>
            <b/>
            <sz val="9"/>
            <color indexed="81"/>
            <rFont val="Tahoma"/>
            <family val="2"/>
          </rPr>
          <t>Valay Shah:</t>
        </r>
        <r>
          <rPr>
            <sz val="9"/>
            <color indexed="81"/>
            <rFont val="Tahoma"/>
            <family val="2"/>
          </rPr>
          <t xml:space="preserve">
Base Case</t>
        </r>
      </text>
    </comment>
    <comment ref="E167" authorId="0">
      <text>
        <r>
          <rPr>
            <b/>
            <sz val="9"/>
            <color indexed="81"/>
            <rFont val="Tahoma"/>
            <family val="2"/>
          </rPr>
          <t>Valay Shah:</t>
        </r>
        <r>
          <rPr>
            <sz val="9"/>
            <color indexed="81"/>
            <rFont val="Tahoma"/>
            <family val="2"/>
          </rPr>
          <t xml:space="preserve">
Bullish Case
</t>
        </r>
      </text>
    </comment>
    <comment ref="E179" authorId="0">
      <text>
        <r>
          <rPr>
            <b/>
            <sz val="9"/>
            <color indexed="81"/>
            <rFont val="Tahoma"/>
            <family val="2"/>
          </rPr>
          <t>Valay Shah:</t>
        </r>
        <r>
          <rPr>
            <sz val="9"/>
            <color indexed="81"/>
            <rFont val="Tahoma"/>
            <family val="2"/>
          </rPr>
          <t xml:space="preserve">
Bear Case</t>
        </r>
      </text>
    </comment>
    <comment ref="C182" authorId="0">
      <text>
        <r>
          <rPr>
            <b/>
            <sz val="9"/>
            <color indexed="81"/>
            <rFont val="Tahoma"/>
            <family val="2"/>
          </rPr>
          <t>Valay Shah:</t>
        </r>
        <r>
          <rPr>
            <sz val="9"/>
            <color indexed="81"/>
            <rFont val="Tahoma"/>
            <family val="2"/>
          </rPr>
          <t xml:space="preserve">
Bear Case</t>
        </r>
      </text>
    </comment>
    <comment ref="N204" authorId="0">
      <text>
        <r>
          <rPr>
            <b/>
            <sz val="9"/>
            <color indexed="81"/>
            <rFont val="Tahoma"/>
            <family val="2"/>
          </rPr>
          <t>Valay Shah:</t>
        </r>
        <r>
          <rPr>
            <sz val="9"/>
            <color indexed="81"/>
            <rFont val="Tahoma"/>
            <family val="2"/>
          </rPr>
          <t xml:space="preserve">
Multiplied by 0.25 because 24 months/6 months is 4 so we assume straight line depreciation of breastfeeding</t>
        </r>
      </text>
    </comment>
    <comment ref="B209" authorId="0">
      <text>
        <r>
          <rPr>
            <b/>
            <sz val="9"/>
            <color indexed="81"/>
            <rFont val="Tahoma"/>
            <family val="2"/>
          </rPr>
          <t>Valay Shah:</t>
        </r>
        <r>
          <rPr>
            <sz val="9"/>
            <color indexed="81"/>
            <rFont val="Tahoma"/>
            <family val="2"/>
          </rPr>
          <t xml:space="preserve">
Base Case</t>
        </r>
      </text>
    </comment>
    <comment ref="G209" authorId="0">
      <text>
        <r>
          <rPr>
            <b/>
            <sz val="9"/>
            <color indexed="81"/>
            <rFont val="Tahoma"/>
            <family val="2"/>
          </rPr>
          <t>Valay Shah:</t>
        </r>
        <r>
          <rPr>
            <sz val="9"/>
            <color indexed="81"/>
            <rFont val="Tahoma"/>
            <family val="2"/>
          </rPr>
          <t xml:space="preserve">
Bull Case</t>
        </r>
      </text>
    </comment>
    <comment ref="L209" authorId="0">
      <text>
        <r>
          <rPr>
            <b/>
            <sz val="9"/>
            <color indexed="81"/>
            <rFont val="Tahoma"/>
            <family val="2"/>
          </rPr>
          <t>Valay Shah:</t>
        </r>
        <r>
          <rPr>
            <sz val="9"/>
            <color indexed="81"/>
            <rFont val="Tahoma"/>
            <family val="2"/>
          </rPr>
          <t xml:space="preserve">
Bear Case</t>
        </r>
      </text>
    </comment>
    <comment ref="B226" authorId="0">
      <text>
        <r>
          <rPr>
            <b/>
            <sz val="9"/>
            <color indexed="81"/>
            <rFont val="Tahoma"/>
            <family val="2"/>
          </rPr>
          <t>Valay Shah:</t>
        </r>
        <r>
          <rPr>
            <sz val="9"/>
            <color indexed="81"/>
            <rFont val="Tahoma"/>
            <family val="2"/>
          </rPr>
          <t xml:space="preserve">
Base Case</t>
        </r>
      </text>
    </comment>
    <comment ref="G226" authorId="0">
      <text>
        <r>
          <rPr>
            <b/>
            <sz val="9"/>
            <color indexed="81"/>
            <rFont val="Tahoma"/>
            <family val="2"/>
          </rPr>
          <t>Valay Shah:</t>
        </r>
        <r>
          <rPr>
            <sz val="9"/>
            <color indexed="81"/>
            <rFont val="Tahoma"/>
            <family val="2"/>
          </rPr>
          <t xml:space="preserve">
Bull
 Case</t>
        </r>
      </text>
    </comment>
    <comment ref="L226" authorId="0">
      <text>
        <r>
          <rPr>
            <b/>
            <sz val="9"/>
            <color indexed="81"/>
            <rFont val="Tahoma"/>
            <family val="2"/>
          </rPr>
          <t>Valay Shah:</t>
        </r>
        <r>
          <rPr>
            <sz val="9"/>
            <color indexed="81"/>
            <rFont val="Tahoma"/>
            <family val="2"/>
          </rPr>
          <t xml:space="preserve">
Bear Case</t>
        </r>
      </text>
    </comment>
    <comment ref="N236" authorId="0">
      <text>
        <r>
          <rPr>
            <b/>
            <sz val="9"/>
            <color indexed="81"/>
            <rFont val="Tahoma"/>
            <family val="2"/>
          </rPr>
          <t>Valay Shah:</t>
        </r>
        <r>
          <rPr>
            <sz val="9"/>
            <color indexed="81"/>
            <rFont val="Tahoma"/>
            <family val="2"/>
          </rPr>
          <t xml:space="preserve">
Multiplied by 0.25 because 24 months/6 months is 4 so we assume straight line depreciation of breastfeeding</t>
        </r>
      </text>
    </comment>
    <comment ref="B241" authorId="0">
      <text>
        <r>
          <rPr>
            <b/>
            <sz val="9"/>
            <color indexed="81"/>
            <rFont val="Tahoma"/>
            <family val="2"/>
          </rPr>
          <t>Valay Shah:</t>
        </r>
        <r>
          <rPr>
            <sz val="9"/>
            <color indexed="81"/>
            <rFont val="Tahoma"/>
            <family val="2"/>
          </rPr>
          <t xml:space="preserve">
Base Case</t>
        </r>
      </text>
    </comment>
    <comment ref="G241" authorId="0">
      <text>
        <r>
          <rPr>
            <b/>
            <sz val="9"/>
            <color indexed="81"/>
            <rFont val="Tahoma"/>
            <family val="2"/>
          </rPr>
          <t>Valay Shah:</t>
        </r>
        <r>
          <rPr>
            <sz val="9"/>
            <color indexed="81"/>
            <rFont val="Tahoma"/>
            <family val="2"/>
          </rPr>
          <t xml:space="preserve">
Bull Case</t>
        </r>
      </text>
    </comment>
    <comment ref="L241" authorId="0">
      <text>
        <r>
          <rPr>
            <b/>
            <sz val="9"/>
            <color indexed="81"/>
            <rFont val="Tahoma"/>
            <family val="2"/>
          </rPr>
          <t>Valay Shah:</t>
        </r>
        <r>
          <rPr>
            <sz val="9"/>
            <color indexed="81"/>
            <rFont val="Tahoma"/>
            <family val="2"/>
          </rPr>
          <t xml:space="preserve">
Bear Case</t>
        </r>
      </text>
    </comment>
    <comment ref="N252" authorId="0">
      <text>
        <r>
          <rPr>
            <b/>
            <sz val="9"/>
            <color indexed="81"/>
            <rFont val="Tahoma"/>
            <family val="2"/>
          </rPr>
          <t>Valay Shah:</t>
        </r>
        <r>
          <rPr>
            <sz val="9"/>
            <color indexed="81"/>
            <rFont val="Tahoma"/>
            <family val="2"/>
          </rPr>
          <t xml:space="preserve">
Multiplied by 0.25 because 24 months/6 months is 4 so we assume straight line depreciation of breastfeeding</t>
        </r>
      </text>
    </comment>
    <comment ref="B257" authorId="0">
      <text>
        <r>
          <rPr>
            <b/>
            <sz val="9"/>
            <color indexed="81"/>
            <rFont val="Tahoma"/>
            <family val="2"/>
          </rPr>
          <t>Valay Shah:</t>
        </r>
        <r>
          <rPr>
            <sz val="9"/>
            <color indexed="81"/>
            <rFont val="Tahoma"/>
            <family val="2"/>
          </rPr>
          <t xml:space="preserve">
Base Case</t>
        </r>
      </text>
    </comment>
    <comment ref="G257" authorId="0">
      <text>
        <r>
          <rPr>
            <b/>
            <sz val="9"/>
            <color indexed="81"/>
            <rFont val="Tahoma"/>
            <family val="2"/>
          </rPr>
          <t>Valay Shah:</t>
        </r>
        <r>
          <rPr>
            <sz val="9"/>
            <color indexed="81"/>
            <rFont val="Tahoma"/>
            <family val="2"/>
          </rPr>
          <t xml:space="preserve">
Bull Case</t>
        </r>
      </text>
    </comment>
    <comment ref="L257" authorId="0">
      <text>
        <r>
          <rPr>
            <b/>
            <sz val="9"/>
            <color indexed="81"/>
            <rFont val="Tahoma"/>
            <family val="2"/>
          </rPr>
          <t>Valay Shah:</t>
        </r>
        <r>
          <rPr>
            <sz val="9"/>
            <color indexed="81"/>
            <rFont val="Tahoma"/>
            <family val="2"/>
          </rPr>
          <t xml:space="preserve">
Bear Case</t>
        </r>
      </text>
    </comment>
    <comment ref="N261" authorId="0">
      <text>
        <r>
          <rPr>
            <b/>
            <sz val="9"/>
            <color indexed="81"/>
            <rFont val="Tahoma"/>
            <family val="2"/>
          </rPr>
          <t>Valay Shah:</t>
        </r>
        <r>
          <rPr>
            <sz val="9"/>
            <color indexed="81"/>
            <rFont val="Tahoma"/>
            <family val="2"/>
          </rPr>
          <t xml:space="preserve">
Multiplied by 0.25 because 24 months/6 months is 4 so we assume straight line depreciation of breastfeeding</t>
        </r>
      </text>
    </comment>
    <comment ref="B266" authorId="0">
      <text>
        <r>
          <rPr>
            <b/>
            <sz val="9"/>
            <color indexed="81"/>
            <rFont val="Tahoma"/>
            <family val="2"/>
          </rPr>
          <t>Valay Shah:</t>
        </r>
        <r>
          <rPr>
            <sz val="9"/>
            <color indexed="81"/>
            <rFont val="Tahoma"/>
            <family val="2"/>
          </rPr>
          <t xml:space="preserve">
Base Case</t>
        </r>
      </text>
    </comment>
    <comment ref="G266" authorId="0">
      <text>
        <r>
          <rPr>
            <b/>
            <sz val="9"/>
            <color indexed="81"/>
            <rFont val="Tahoma"/>
            <family val="2"/>
          </rPr>
          <t>Valay Shah:</t>
        </r>
        <r>
          <rPr>
            <sz val="9"/>
            <color indexed="81"/>
            <rFont val="Tahoma"/>
            <family val="2"/>
          </rPr>
          <t xml:space="preserve">
Bull Case</t>
        </r>
      </text>
    </comment>
    <comment ref="L266" authorId="0">
      <text>
        <r>
          <rPr>
            <b/>
            <sz val="9"/>
            <color indexed="81"/>
            <rFont val="Tahoma"/>
            <family val="2"/>
          </rPr>
          <t>Valay Shah:</t>
        </r>
        <r>
          <rPr>
            <sz val="9"/>
            <color indexed="81"/>
            <rFont val="Tahoma"/>
            <family val="2"/>
          </rPr>
          <t xml:space="preserve">
Bear Case</t>
        </r>
      </text>
    </comment>
    <comment ref="N270" authorId="0">
      <text>
        <r>
          <rPr>
            <b/>
            <sz val="9"/>
            <color indexed="81"/>
            <rFont val="Tahoma"/>
            <family val="2"/>
          </rPr>
          <t>Valay Shah:</t>
        </r>
        <r>
          <rPr>
            <sz val="9"/>
            <color indexed="81"/>
            <rFont val="Tahoma"/>
            <family val="2"/>
          </rPr>
          <t xml:space="preserve">
Multiplied by 0.25 because 24 months/6 months is 4 so we assume straight line depreciation of breastfeeding</t>
        </r>
      </text>
    </comment>
    <comment ref="B275" authorId="0">
      <text>
        <r>
          <rPr>
            <b/>
            <sz val="9"/>
            <color indexed="81"/>
            <rFont val="Tahoma"/>
            <family val="2"/>
          </rPr>
          <t>Valay Shah:</t>
        </r>
        <r>
          <rPr>
            <sz val="9"/>
            <color indexed="81"/>
            <rFont val="Tahoma"/>
            <family val="2"/>
          </rPr>
          <t xml:space="preserve">
Base Case</t>
        </r>
      </text>
    </comment>
    <comment ref="G275" authorId="0">
      <text>
        <r>
          <rPr>
            <b/>
            <sz val="9"/>
            <color indexed="81"/>
            <rFont val="Tahoma"/>
            <family val="2"/>
          </rPr>
          <t>Valay Shah:</t>
        </r>
        <r>
          <rPr>
            <sz val="9"/>
            <color indexed="81"/>
            <rFont val="Tahoma"/>
            <family val="2"/>
          </rPr>
          <t xml:space="preserve">
Bull Case</t>
        </r>
      </text>
    </comment>
    <comment ref="L275" authorId="0">
      <text>
        <r>
          <rPr>
            <b/>
            <sz val="9"/>
            <color indexed="81"/>
            <rFont val="Tahoma"/>
            <family val="2"/>
          </rPr>
          <t>Valay Shah:</t>
        </r>
        <r>
          <rPr>
            <sz val="9"/>
            <color indexed="81"/>
            <rFont val="Tahoma"/>
            <family val="2"/>
          </rPr>
          <t xml:space="preserve">
Bear Case</t>
        </r>
      </text>
    </comment>
    <comment ref="N279" authorId="0">
      <text>
        <r>
          <rPr>
            <b/>
            <sz val="9"/>
            <color indexed="81"/>
            <rFont val="Tahoma"/>
            <family val="2"/>
          </rPr>
          <t>Valay Shah:</t>
        </r>
        <r>
          <rPr>
            <sz val="9"/>
            <color indexed="81"/>
            <rFont val="Tahoma"/>
            <family val="2"/>
          </rPr>
          <t xml:space="preserve">
Multiplied by 0.25 because 24 months/6 months is 4 so we assume straight line depreciation of breastfeeding</t>
        </r>
      </text>
    </comment>
    <comment ref="B284" authorId="0">
      <text>
        <r>
          <rPr>
            <b/>
            <sz val="9"/>
            <color indexed="81"/>
            <rFont val="Tahoma"/>
            <family val="2"/>
          </rPr>
          <t>Valay Shah:</t>
        </r>
        <r>
          <rPr>
            <sz val="9"/>
            <color indexed="81"/>
            <rFont val="Tahoma"/>
            <family val="2"/>
          </rPr>
          <t xml:space="preserve">
Base Case</t>
        </r>
      </text>
    </comment>
    <comment ref="G284" authorId="0">
      <text>
        <r>
          <rPr>
            <b/>
            <sz val="9"/>
            <color indexed="81"/>
            <rFont val="Tahoma"/>
            <family val="2"/>
          </rPr>
          <t>Valay Shah:</t>
        </r>
        <r>
          <rPr>
            <sz val="9"/>
            <color indexed="81"/>
            <rFont val="Tahoma"/>
            <family val="2"/>
          </rPr>
          <t xml:space="preserve">
Bull Case</t>
        </r>
      </text>
    </comment>
    <comment ref="L284" authorId="0">
      <text>
        <r>
          <rPr>
            <b/>
            <sz val="9"/>
            <color indexed="81"/>
            <rFont val="Tahoma"/>
            <family val="2"/>
          </rPr>
          <t>Valay Shah:</t>
        </r>
        <r>
          <rPr>
            <sz val="9"/>
            <color indexed="81"/>
            <rFont val="Tahoma"/>
            <family val="2"/>
          </rPr>
          <t xml:space="preserve">
Bear Case</t>
        </r>
      </text>
    </comment>
  </commentList>
</comments>
</file>

<file path=xl/comments4.xml><?xml version="1.0" encoding="utf-8"?>
<comments xmlns="http://schemas.openxmlformats.org/spreadsheetml/2006/main">
  <authors>
    <author>Valay Shah</author>
  </authors>
  <commentList>
    <comment ref="C23" authorId="0">
      <text>
        <r>
          <rPr>
            <b/>
            <sz val="9"/>
            <color indexed="81"/>
            <rFont val="Tahoma"/>
            <family val="2"/>
          </rPr>
          <t>Valay Shah:</t>
        </r>
        <r>
          <rPr>
            <sz val="9"/>
            <color indexed="81"/>
            <rFont val="Tahoma"/>
            <family val="2"/>
          </rPr>
          <t xml:space="preserve">
Base Case: Taking away half the effects of the forex</t>
        </r>
      </text>
    </comment>
    <comment ref="V23" authorId="0">
      <text>
        <r>
          <rPr>
            <b/>
            <sz val="9"/>
            <color indexed="81"/>
            <rFont val="Tahoma"/>
            <family val="2"/>
          </rPr>
          <t>Valay Shah:</t>
        </r>
        <r>
          <rPr>
            <sz val="9"/>
            <color indexed="81"/>
            <rFont val="Tahoma"/>
            <family val="2"/>
          </rPr>
          <t xml:space="preserve">
Bear Case: Keeping the forex effects in</t>
        </r>
      </text>
    </comment>
    <comment ref="AO23" authorId="0">
      <text>
        <r>
          <rPr>
            <b/>
            <sz val="9"/>
            <color indexed="81"/>
            <rFont val="Tahoma"/>
            <family val="2"/>
          </rPr>
          <t>Valay Shah:</t>
        </r>
        <r>
          <rPr>
            <sz val="9"/>
            <color indexed="81"/>
            <rFont val="Tahoma"/>
            <family val="2"/>
          </rPr>
          <t xml:space="preserve">
Bull Case: Taking away the effects of the forex</t>
        </r>
      </text>
    </comment>
    <comment ref="B25" authorId="0">
      <text>
        <r>
          <rPr>
            <b/>
            <sz val="9"/>
            <color indexed="81"/>
            <rFont val="Tahoma"/>
            <family val="2"/>
          </rPr>
          <t>Valay Shah:</t>
        </r>
        <r>
          <rPr>
            <sz val="9"/>
            <color indexed="81"/>
            <rFont val="Tahoma"/>
            <family val="2"/>
          </rPr>
          <t xml:space="preserve">
Only YoY 2014 to 2015
</t>
        </r>
      </text>
    </comment>
    <comment ref="U25" authorId="0">
      <text>
        <r>
          <rPr>
            <b/>
            <sz val="9"/>
            <color indexed="81"/>
            <rFont val="Tahoma"/>
            <family val="2"/>
          </rPr>
          <t>Valay Shah:</t>
        </r>
        <r>
          <rPr>
            <sz val="9"/>
            <color indexed="81"/>
            <rFont val="Tahoma"/>
            <family val="2"/>
          </rPr>
          <t xml:space="preserve">
Only YoY 2014 to 2015
</t>
        </r>
      </text>
    </comment>
    <comment ref="AN25" authorId="0">
      <text>
        <r>
          <rPr>
            <b/>
            <sz val="9"/>
            <color indexed="81"/>
            <rFont val="Tahoma"/>
            <family val="2"/>
          </rPr>
          <t>Valay Shah:</t>
        </r>
        <r>
          <rPr>
            <sz val="9"/>
            <color indexed="81"/>
            <rFont val="Tahoma"/>
            <family val="2"/>
          </rPr>
          <t xml:space="preserve">
Only YoY 2014 to 2015
</t>
        </r>
      </text>
    </comment>
    <comment ref="B26" authorId="0">
      <text>
        <r>
          <rPr>
            <b/>
            <sz val="9"/>
            <color indexed="81"/>
            <rFont val="Tahoma"/>
            <family val="2"/>
          </rPr>
          <t>Valay Shah:</t>
        </r>
        <r>
          <rPr>
            <sz val="9"/>
            <color indexed="81"/>
            <rFont val="Tahoma"/>
            <family val="2"/>
          </rPr>
          <t xml:space="preserve">
Only YoY 2014 to 2015</t>
        </r>
      </text>
    </comment>
    <comment ref="U26" authorId="0">
      <text>
        <r>
          <rPr>
            <b/>
            <sz val="9"/>
            <color indexed="81"/>
            <rFont val="Tahoma"/>
            <family val="2"/>
          </rPr>
          <t>Valay Shah:</t>
        </r>
        <r>
          <rPr>
            <sz val="9"/>
            <color indexed="81"/>
            <rFont val="Tahoma"/>
            <family val="2"/>
          </rPr>
          <t xml:space="preserve">
Only YoY 2014 to 2015</t>
        </r>
      </text>
    </comment>
    <comment ref="AN26" authorId="0">
      <text>
        <r>
          <rPr>
            <b/>
            <sz val="9"/>
            <color indexed="81"/>
            <rFont val="Tahoma"/>
            <family val="2"/>
          </rPr>
          <t>Valay Shah:</t>
        </r>
        <r>
          <rPr>
            <sz val="9"/>
            <color indexed="81"/>
            <rFont val="Tahoma"/>
            <family val="2"/>
          </rPr>
          <t xml:space="preserve">
Only YoY 2014 to 2015</t>
        </r>
      </text>
    </comment>
  </commentList>
</comments>
</file>

<file path=xl/comments5.xml><?xml version="1.0" encoding="utf-8"?>
<comments xmlns="http://schemas.openxmlformats.org/spreadsheetml/2006/main">
  <authors>
    <author>Valay Shah</author>
    <author>Training The Street</author>
  </authors>
  <commentList>
    <comment ref="F25" authorId="0">
      <text>
        <r>
          <rPr>
            <b/>
            <sz val="9"/>
            <color indexed="81"/>
            <rFont val="Tahoma"/>
            <family val="2"/>
          </rPr>
          <t>Valay Shah:</t>
        </r>
        <r>
          <rPr>
            <sz val="9"/>
            <color indexed="81"/>
            <rFont val="Tahoma"/>
            <family val="2"/>
          </rPr>
          <t xml:space="preserve">
Mead Johnson does not have any prefferd shareholders</t>
        </r>
      </text>
    </comment>
    <comment ref="L26" authorId="0">
      <text>
        <r>
          <rPr>
            <b/>
            <sz val="9"/>
            <color indexed="81"/>
            <rFont val="Tahoma"/>
            <family val="2"/>
          </rPr>
          <t>Valay Shah:</t>
        </r>
        <r>
          <rPr>
            <sz val="9"/>
            <color indexed="81"/>
            <rFont val="Tahoma"/>
            <family val="2"/>
          </rPr>
          <t xml:space="preserve">
Last bond issued at yield of 5.08%
http://quicktake.morningstar.com/stocknet/bonds.aspx?symbol=mjn</t>
        </r>
      </text>
    </comment>
    <comment ref="Q50" authorId="1">
      <text>
        <r>
          <rPr>
            <b/>
            <sz val="9"/>
            <color indexed="81"/>
            <rFont val="Tahoma"/>
            <family val="2"/>
          </rPr>
          <t>Training The Street:</t>
        </r>
        <r>
          <rPr>
            <sz val="9"/>
            <color indexed="81"/>
            <rFont val="Tahoma"/>
            <family val="2"/>
          </rPr>
          <t xml:space="preserve">
KPMG has a popular website to source marginal tax rates.
</t>
        </r>
        <r>
          <rPr>
            <u/>
            <sz val="9"/>
            <color indexed="39"/>
            <rFont val="Tahoma"/>
            <family val="2"/>
          </rPr>
          <t>https://home.kpmg.com/xx/en/home/services/tax/tax-tools-and-resources/tax-rates-online.html</t>
        </r>
        <r>
          <rPr>
            <sz val="9"/>
            <color indexed="81"/>
            <rFont val="Tahoma"/>
            <family val="2"/>
          </rPr>
          <t xml:space="preserve">
</t>
        </r>
      </text>
    </comment>
  </commentList>
</comments>
</file>

<file path=xl/comments6.xml><?xml version="1.0" encoding="utf-8"?>
<comments xmlns="http://schemas.openxmlformats.org/spreadsheetml/2006/main">
  <authors>
    <author>Valay Shah</author>
  </authors>
  <commentList>
    <comment ref="AD18" authorId="0">
      <text>
        <r>
          <rPr>
            <b/>
            <sz val="9"/>
            <color indexed="81"/>
            <rFont val="Tahoma"/>
            <family val="2"/>
          </rPr>
          <t>Valay Shah:</t>
        </r>
        <r>
          <rPr>
            <sz val="9"/>
            <color indexed="81"/>
            <rFont val="Tahoma"/>
            <family val="2"/>
          </rPr>
          <t xml:space="preserve">
With the Dairy price fuctuations</t>
        </r>
      </text>
    </comment>
  </commentList>
</comments>
</file>

<file path=xl/comments7.xml><?xml version="1.0" encoding="utf-8"?>
<comments xmlns="http://schemas.openxmlformats.org/spreadsheetml/2006/main">
  <authors>
    <author>Valay Shah</author>
  </authors>
  <commentList>
    <comment ref="AD18" authorId="0">
      <text>
        <r>
          <rPr>
            <b/>
            <sz val="9"/>
            <color indexed="81"/>
            <rFont val="Tahoma"/>
            <family val="2"/>
          </rPr>
          <t>Valay Shah:</t>
        </r>
        <r>
          <rPr>
            <sz val="9"/>
            <color indexed="81"/>
            <rFont val="Tahoma"/>
            <family val="2"/>
          </rPr>
          <t xml:space="preserve">
With the Dairy price fuctuations</t>
        </r>
      </text>
    </comment>
  </commentList>
</comments>
</file>

<file path=xl/comments8.xml><?xml version="1.0" encoding="utf-8"?>
<comments xmlns="http://schemas.openxmlformats.org/spreadsheetml/2006/main">
  <authors>
    <author>Valay Shah</author>
  </authors>
  <commentList>
    <comment ref="AD18" authorId="0">
      <text>
        <r>
          <rPr>
            <b/>
            <sz val="9"/>
            <color indexed="81"/>
            <rFont val="Tahoma"/>
            <family val="2"/>
          </rPr>
          <t>Valay Shah:</t>
        </r>
        <r>
          <rPr>
            <sz val="9"/>
            <color indexed="81"/>
            <rFont val="Tahoma"/>
            <family val="2"/>
          </rPr>
          <t xml:space="preserve">
With the Dairy price fuctuations</t>
        </r>
      </text>
    </comment>
  </commentList>
</comments>
</file>

<file path=xl/comments9.xml><?xml version="1.0" encoding="utf-8"?>
<comments xmlns="http://schemas.openxmlformats.org/spreadsheetml/2006/main">
  <authors>
    <author>Valay Shah</author>
  </authors>
  <commentList>
    <comment ref="A16" authorId="0">
      <text>
        <r>
          <rPr>
            <b/>
            <sz val="9"/>
            <color indexed="81"/>
            <rFont val="Tahoma"/>
            <family val="2"/>
          </rPr>
          <t>Valay Shah:</t>
        </r>
        <r>
          <rPr>
            <sz val="9"/>
            <color indexed="81"/>
            <rFont val="Tahoma"/>
            <family val="2"/>
          </rPr>
          <t xml:space="preserve">
Diluted EPS</t>
        </r>
      </text>
    </comment>
    <comment ref="M16" authorId="0">
      <text>
        <r>
          <rPr>
            <b/>
            <sz val="9"/>
            <color indexed="81"/>
            <rFont val="Tahoma"/>
            <family val="2"/>
          </rPr>
          <t>Valay Shah:</t>
        </r>
        <r>
          <rPr>
            <sz val="9"/>
            <color indexed="81"/>
            <rFont val="Tahoma"/>
            <family val="2"/>
          </rPr>
          <t xml:space="preserve">
Diluted EPS</t>
        </r>
      </text>
    </comment>
  </commentList>
</comments>
</file>

<file path=xl/comments10.xml><?xml version="1.0" encoding="utf-8"?>
<comments xmlns="http://schemas.openxmlformats.org/spreadsheetml/2006/main">
  <authors>
    <author>Valay Shah</author>
  </authors>
  <commentList>
    <comment ref="F20" authorId="0">
      <text>
        <r>
          <rPr>
            <b/>
            <sz val="9"/>
            <color indexed="81"/>
            <rFont val="Tahoma"/>
            <family val="2"/>
          </rPr>
          <t>Valay Shah:</t>
        </r>
        <r>
          <rPr>
            <sz val="9"/>
            <color indexed="81"/>
            <rFont val="Tahoma"/>
            <family val="2"/>
          </rPr>
          <t xml:space="preserve">
Still not completely accurate since it represents nutrition and health science together and not just infant products</t>
        </r>
      </text>
    </comment>
  </commentList>
</comments>
</file>

<file path=xl/sharedStrings.xml><?xml version="1.0" encoding="utf-8"?>
<sst xmlns="http://schemas.openxmlformats.org/spreadsheetml/2006/main" count="5778" uniqueCount="1588">
  <si>
    <t>Mead Johnson Nutrition Co (MJN US) - Adjusted</t>
  </si>
  <si>
    <t>In Millions of USD except Per Share</t>
  </si>
  <si>
    <t>FY 2005</t>
  </si>
  <si>
    <t>FY 2006</t>
  </si>
  <si>
    <t>FY 2007</t>
  </si>
  <si>
    <t>FY 2008</t>
  </si>
  <si>
    <t>FY 2009</t>
  </si>
  <si>
    <t>FY 2010</t>
  </si>
  <si>
    <t>FY 2011</t>
  </si>
  <si>
    <t>FY 2012</t>
  </si>
  <si>
    <t>FY 2013</t>
  </si>
  <si>
    <t>FY 2014</t>
  </si>
  <si>
    <t>FY 2015</t>
  </si>
  <si>
    <t>Last 12M</t>
  </si>
  <si>
    <t>FY 2016 Est</t>
  </si>
  <si>
    <t>FY 2017 Est</t>
  </si>
  <si>
    <t>12 Months Ending</t>
  </si>
  <si>
    <t>12/30/2005</t>
  </si>
  <si>
    <t>12/31/2006</t>
  </si>
  <si>
    <t>12/31/2007</t>
  </si>
  <si>
    <t>12/31/2008</t>
  </si>
  <si>
    <t>12/31/2009</t>
  </si>
  <si>
    <t>12/31/2010</t>
  </si>
  <si>
    <t>12/31/2011</t>
  </si>
  <si>
    <t>12/31/2012</t>
  </si>
  <si>
    <t>12/31/2013</t>
  </si>
  <si>
    <t>12/31/2014</t>
  </si>
  <si>
    <t>12/31/2015</t>
  </si>
  <si>
    <t>12/31/2016</t>
  </si>
  <si>
    <t>12/31/2017</t>
  </si>
  <si>
    <t>Revenue</t>
  </si>
  <si>
    <t>SALES_REV_TURN</t>
  </si>
  <si>
    <t xml:space="preserve">    + Sales &amp; Services Revenue</t>
  </si>
  <si>
    <t>IS_S&amp;SR_GAAP</t>
  </si>
  <si>
    <t xml:space="preserve">  - Cost of Revenue</t>
  </si>
  <si>
    <t>IS_COGS_TO_FE_AND_PP_AND_G</t>
  </si>
  <si>
    <t xml:space="preserve">    + Cost of Goods &amp; Services</t>
  </si>
  <si>
    <t>IS_COG&amp;SS_GAAP</t>
  </si>
  <si>
    <t>Gross Profit</t>
  </si>
  <si>
    <t>GROSS_PROFIT</t>
  </si>
  <si>
    <t xml:space="preserve">  + Other Operating Income</t>
  </si>
  <si>
    <t>IS_OTHER_OPER_INC</t>
  </si>
  <si>
    <t xml:space="preserve">  - Operating Expenses</t>
  </si>
  <si>
    <t>IS_OPERATING_EXPN</t>
  </si>
  <si>
    <t xml:space="preserve">    + Selling, General &amp; Admin</t>
  </si>
  <si>
    <t>IS_SG&amp;A_EXPENSE</t>
  </si>
  <si>
    <t xml:space="preserve">    + Selling &amp; Marketing</t>
  </si>
  <si>
    <t>IS_SELLING_EXPENSES</t>
  </si>
  <si>
    <t xml:space="preserve">    + General &amp; Administrative</t>
  </si>
  <si>
    <t>IS_GENERAL_AND_ADMIN_GAAP</t>
  </si>
  <si>
    <t xml:space="preserve">    + Research &amp; Development</t>
  </si>
  <si>
    <t>IS_OPEX_R&amp;D</t>
  </si>
  <si>
    <t xml:space="preserve">    + Other Operating Expense</t>
  </si>
  <si>
    <t>IS_OTHER_OPERATING_EXPENSES_GAAP</t>
  </si>
  <si>
    <t>Operating Income (Loss)</t>
  </si>
  <si>
    <t>IS_OPER_INC</t>
  </si>
  <si>
    <t xml:space="preserve">  - Non-Operating (Income) Loss</t>
  </si>
  <si>
    <t>IS_NON-OPERATING_INC_LOSS_GAAP</t>
  </si>
  <si>
    <t xml:space="preserve">    + Interest Expense, Net</t>
  </si>
  <si>
    <t>IS_NET_INTEREST_EXPENSE</t>
  </si>
  <si>
    <t xml:space="preserve">    + Interest Expense</t>
  </si>
  <si>
    <t>IS_INT_EXPENSE</t>
  </si>
  <si>
    <t xml:space="preserve">    - Interest Income</t>
  </si>
  <si>
    <t>IS_INT_INC</t>
  </si>
  <si>
    <t xml:space="preserve">    + Foreign Exch (Gain) Loss</t>
  </si>
  <si>
    <t>IS_FOREIGN_EXCH_LOSS</t>
  </si>
  <si>
    <t xml:space="preserve">    + (Income) Loss from Affiliates</t>
  </si>
  <si>
    <t>INCOME_LOSS_FROM_AFFILIATES</t>
  </si>
  <si>
    <t xml:space="preserve">    + Other Non-Op (Income) Loss</t>
  </si>
  <si>
    <t>IS_OTHER_NONOP_INC_LOSS_GAAP</t>
  </si>
  <si>
    <t>Pretax Income (Loss), Adjusted</t>
  </si>
  <si>
    <t>PRETAX_INC</t>
  </si>
  <si>
    <t xml:space="preserve">  - Abnormal Losses (Gains)</t>
  </si>
  <si>
    <t>IS_ABNORMAL_ITEM</t>
  </si>
  <si>
    <t xml:space="preserve">    + Disposal of Assets</t>
  </si>
  <si>
    <t>IS_GAIN_LOSS_DISPOSAL_ASSETS</t>
  </si>
  <si>
    <t xml:space="preserve">    + Legal Settlement</t>
  </si>
  <si>
    <t>IS_LEGAL_LITIGATION_SETTLEMENT</t>
  </si>
  <si>
    <t xml:space="preserve">    + Restructuring</t>
  </si>
  <si>
    <t>IS_RESTRUCTURING_CHARGES</t>
  </si>
  <si>
    <t xml:space="preserve">    + Other Abnormal Items</t>
  </si>
  <si>
    <t>IS_OTHER_ONE_TIME_ITEMS</t>
  </si>
  <si>
    <t>Pretax Income (Loss), GAAP</t>
  </si>
  <si>
    <t xml:space="preserve">  - Income Tax Expense (Benefit)</t>
  </si>
  <si>
    <t>IS_INC_TAX_EXP</t>
  </si>
  <si>
    <t xml:space="preserve">    + Current Income Tax</t>
  </si>
  <si>
    <t>IS_CURRENT_INCOME_TAX_BENEFIT</t>
  </si>
  <si>
    <t xml:space="preserve">    + Deferred Income Tax</t>
  </si>
  <si>
    <t>IS_DEFERRED_INCOME_TAX_BENEFIT</t>
  </si>
  <si>
    <t xml:space="preserve">    + Tax Allowance/Credit</t>
  </si>
  <si>
    <t>IS_TAX_VALN_ALLOWNCE_CREDITS</t>
  </si>
  <si>
    <t>Income (Loss) from Cont Ops</t>
  </si>
  <si>
    <t>IS_INC_BEF_XO_ITEM</t>
  </si>
  <si>
    <t xml:space="preserve">  - Net Extraordinary Losses (Gains)</t>
  </si>
  <si>
    <t>XO_GL_NET_OF_TAX</t>
  </si>
  <si>
    <t xml:space="preserve">    + Discontinued Operations</t>
  </si>
  <si>
    <t>IS_DISCONTINUED_OPERATIONS</t>
  </si>
  <si>
    <t xml:space="preserve">    + XO &amp; Accounting Changes</t>
  </si>
  <si>
    <t>IS_EXTRAORD_ITEMS_&amp;_ACCTG_CHNG</t>
  </si>
  <si>
    <t>Income (Loss) Incl. MI</t>
  </si>
  <si>
    <t>NI_INCLUDING_MINORITY_INT_RATIO</t>
  </si>
  <si>
    <t xml:space="preserve">  - Minority Interest</t>
  </si>
  <si>
    <t>MIN_NONCONTROL_INTEREST_CREDITS</t>
  </si>
  <si>
    <t>Net Income, GAAP</t>
  </si>
  <si>
    <t>NET_INCOME</t>
  </si>
  <si>
    <t xml:space="preserve">  - Preferred Dividends</t>
  </si>
  <si>
    <t>IS_TOT_CASH_PFD_DVD</t>
  </si>
  <si>
    <t xml:space="preserve">  - Other Adjustments</t>
  </si>
  <si>
    <t>OTHER_ADJUSTMENTS</t>
  </si>
  <si>
    <t>Net Income Avail to Common, GAAP</t>
  </si>
  <si>
    <t>EARN_FOR_COMMON</t>
  </si>
  <si>
    <t>Net Income Avail to Common, Adj</t>
  </si>
  <si>
    <t xml:space="preserve">  Net Abnormal Losses (Gains)</t>
  </si>
  <si>
    <t>IS_NET_ABNORMAL_ITEMS</t>
  </si>
  <si>
    <t xml:space="preserve">  Net Extraordinary Losses (Gains)</t>
  </si>
  <si>
    <t>Basic Weighted Avg Shares</t>
  </si>
  <si>
    <t>IS_AVG_NUM_SH_FOR_EPS</t>
  </si>
  <si>
    <t>Basic EPS, GAAP</t>
  </si>
  <si>
    <t>IS_EPS</t>
  </si>
  <si>
    <t>Basic EPS from Cont Ops</t>
  </si>
  <si>
    <t>IS_EARN_BEF_XO_ITEMS_PER_SH</t>
  </si>
  <si>
    <t>Basic EPS from Cont Ops, Adjusted</t>
  </si>
  <si>
    <t>IS_BASIC_EPS_CONT_OPS</t>
  </si>
  <si>
    <t>Diluted Weighted Avg Shares</t>
  </si>
  <si>
    <t>IS_SH_FOR_DILUTED_EPS</t>
  </si>
  <si>
    <t>Diluted EPS, GAAP</t>
  </si>
  <si>
    <t>IS_DILUTED_EPS</t>
  </si>
  <si>
    <t>Diluted EPS from Cont Ops</t>
  </si>
  <si>
    <t>IS_DIL_EPS_BEF_XO</t>
  </si>
  <si>
    <t>Diluted EPS from Cont Ops, Adjusted</t>
  </si>
  <si>
    <t>IS_DIL_EPS_CONT_OPS</t>
  </si>
  <si>
    <t>Reference Items</t>
  </si>
  <si>
    <t>Accounting Standard</t>
  </si>
  <si>
    <t>ACCOUNTING_STANDARD</t>
  </si>
  <si>
    <t>US GAAP</t>
  </si>
  <si>
    <t>EBITDA</t>
  </si>
  <si>
    <t>EBITDA Margin (T12M)</t>
  </si>
  <si>
    <t>EBITDA_MARGIN</t>
  </si>
  <si>
    <t>EBITA</t>
  </si>
  <si>
    <t>EBIT</t>
  </si>
  <si>
    <t>Gross Margin</t>
  </si>
  <si>
    <t>GROSS_MARGIN</t>
  </si>
  <si>
    <t>Operating Margin</t>
  </si>
  <si>
    <t>OPER_MARGIN</t>
  </si>
  <si>
    <t>Profit Margin</t>
  </si>
  <si>
    <t>PROF_MARGIN</t>
  </si>
  <si>
    <t>Sales per Employee</t>
  </si>
  <si>
    <t>ACTUAL_SALES_PER_EMPL</t>
  </si>
  <si>
    <t>Dividends per Share</t>
  </si>
  <si>
    <t>EQY_DPS</t>
  </si>
  <si>
    <t>Total Cash Common Dividends</t>
  </si>
  <si>
    <t>IS_TOT_CASH_COM_DVD</t>
  </si>
  <si>
    <t>Capitalized Interest Expense</t>
  </si>
  <si>
    <t>IS_CAP_INT_EXP</t>
  </si>
  <si>
    <t>Depreciation Expense</t>
  </si>
  <si>
    <t>IS_DEPR_EXP</t>
  </si>
  <si>
    <t>Rental Expense</t>
  </si>
  <si>
    <t>BS_CURR_RENTAL_EXPENSE</t>
  </si>
  <si>
    <t>Source: Bloomberg</t>
  </si>
  <si>
    <t>Right click to show data transparency (not supported for all values)</t>
  </si>
  <si>
    <t>—</t>
  </si>
  <si>
    <t>Mead Johnson Nutrition Co (MJN US) - Standardized</t>
  </si>
  <si>
    <t>Total Assets</t>
  </si>
  <si>
    <t xml:space="preserve">  + Cash, Cash Equivalents &amp; STI</t>
  </si>
  <si>
    <t>C&amp;CE_AND_STI_DETAILED</t>
  </si>
  <si>
    <t xml:space="preserve">    + Cash &amp; Cash Equivalents</t>
  </si>
  <si>
    <t>BS_CASH_NEAR_CASH_ITEM</t>
  </si>
  <si>
    <t xml:space="preserve">    + ST Investments</t>
  </si>
  <si>
    <t>BS_MKT_SEC_OTHER_ST_INVEST</t>
  </si>
  <si>
    <t xml:space="preserve">  + Accounts &amp; Notes Receiv</t>
  </si>
  <si>
    <t>BS_ACCT_NOTE_RCV</t>
  </si>
  <si>
    <t xml:space="preserve">    + Accounts Receivable, Net</t>
  </si>
  <si>
    <t>BS_ACCTS_REC_EXCL_NOTES_REC</t>
  </si>
  <si>
    <t xml:space="preserve">    + Notes Receivable, Net</t>
  </si>
  <si>
    <t>NOTES_RECEIVABLE</t>
  </si>
  <si>
    <t xml:space="preserve">  + Inventories</t>
  </si>
  <si>
    <t>BS_INVENTORIES</t>
  </si>
  <si>
    <t xml:space="preserve">    + Raw Materials</t>
  </si>
  <si>
    <t>INVTRY_RAW_MATERIALS</t>
  </si>
  <si>
    <t xml:space="preserve">    + Work In Process</t>
  </si>
  <si>
    <t>INVTRY_IN_PROGRESS</t>
  </si>
  <si>
    <t xml:space="preserve">    + Finished Goods</t>
  </si>
  <si>
    <t>INVTRY_FINISHED_GOODS</t>
  </si>
  <si>
    <t xml:space="preserve">    + Other Inventory</t>
  </si>
  <si>
    <t>BS_OTHER_INV</t>
  </si>
  <si>
    <t xml:space="preserve">  + Other ST Assets</t>
  </si>
  <si>
    <t>OTHER_CURRENT_ASSETS_DETAILED</t>
  </si>
  <si>
    <t xml:space="preserve">    + Derivative &amp; Hedging Assets</t>
  </si>
  <si>
    <t>BS_DERIV_&amp;_HEDGING_ASSETS_ST</t>
  </si>
  <si>
    <t xml:space="preserve">    + Deferred Tax Assets</t>
  </si>
  <si>
    <t>BS_DEFERRED_TAX_ASSETS_ST</t>
  </si>
  <si>
    <t xml:space="preserve">    + Income Taxes Receivable</t>
  </si>
  <si>
    <t>BS_INCOME_TAX_RECEIVABLE_ST</t>
  </si>
  <si>
    <t xml:space="preserve">    + Misc ST Assets</t>
  </si>
  <si>
    <t>BS_OTHER_CUR_ASSET_LESS_PREPAY</t>
  </si>
  <si>
    <t>Total Current Assets</t>
  </si>
  <si>
    <t>BS_CUR_ASSET_REPORT</t>
  </si>
  <si>
    <t xml:space="preserve">  + Property, Plant &amp; Equip, Net</t>
  </si>
  <si>
    <t>BS_NET_FIX_ASSET</t>
  </si>
  <si>
    <t xml:space="preserve">    + Property, Plant &amp; Equip</t>
  </si>
  <si>
    <t>BS_GROSS_FIX_ASSET</t>
  </si>
  <si>
    <t xml:space="preserve">    - Accumulated Depreciation</t>
  </si>
  <si>
    <t>BS_ACCUM_DEPR</t>
  </si>
  <si>
    <t xml:space="preserve">  + LT Investments &amp; Receivables</t>
  </si>
  <si>
    <t>BS_LT_INVEST</t>
  </si>
  <si>
    <t xml:space="preserve">  + Other LT Assets</t>
  </si>
  <si>
    <t>BS_OTHER_ASSETS_DEF_CHRG_OTHER</t>
  </si>
  <si>
    <t xml:space="preserve">    + Total Intangible Assets</t>
  </si>
  <si>
    <t>BS_DISCLOSED_INTANGIBLES</t>
  </si>
  <si>
    <t xml:space="preserve">    + Goodwill</t>
  </si>
  <si>
    <t>BS_GOODWILL</t>
  </si>
  <si>
    <t xml:space="preserve">    + Other Intangible Assets</t>
  </si>
  <si>
    <t>OTHER_INTANGIBLE_ASSETS_DETAILED</t>
  </si>
  <si>
    <t>BS_DEFERRED_TAX_ASSETS_LT</t>
  </si>
  <si>
    <t>BS_DERIV_&amp;_HEDGING_ASSETS_LT</t>
  </si>
  <si>
    <t xml:space="preserve">    + Misc LT Assets</t>
  </si>
  <si>
    <t>OTHER_NONCURRENT_ASSETS_DETAILED</t>
  </si>
  <si>
    <t>Total Noncurrent Assets</t>
  </si>
  <si>
    <t>BS_TOT_NON_CUR_ASSET</t>
  </si>
  <si>
    <t>BS_TOT_ASSET</t>
  </si>
  <si>
    <t>Liabilities &amp; Shareholders' Equity</t>
  </si>
  <si>
    <t xml:space="preserve">  + Payables &amp; Accruals</t>
  </si>
  <si>
    <t>ACCT_PAYABLE_&amp;_ACCRUALS_DETAILED</t>
  </si>
  <si>
    <t xml:space="preserve">    + Accounts Payable</t>
  </si>
  <si>
    <t>BS_ACCT_PAYABLE</t>
  </si>
  <si>
    <t xml:space="preserve">    + Accrued Taxes</t>
  </si>
  <si>
    <t>BS_TAXES_PAYABLE</t>
  </si>
  <si>
    <t xml:space="preserve">    + Interest &amp; Dividends Payable</t>
  </si>
  <si>
    <t>BS_INTEREST_&amp;_DIVIDENDS_PAYABLE</t>
  </si>
  <si>
    <t xml:space="preserve">    + Other Payables &amp; Accruals</t>
  </si>
  <si>
    <t>BS_ACCRUAL</t>
  </si>
  <si>
    <t xml:space="preserve">  + ST Debt</t>
  </si>
  <si>
    <t>BS_ST_BORROW</t>
  </si>
  <si>
    <t xml:space="preserve">    + ST Borrowings</t>
  </si>
  <si>
    <t>SHORT_TERM_DEBT_DETAILED</t>
  </si>
  <si>
    <t xml:space="preserve">    + Current Portion of LT Debt</t>
  </si>
  <si>
    <t>BS_CURR_PORTION_LT_DEBT</t>
  </si>
  <si>
    <t xml:space="preserve">  + Other ST Liabilities</t>
  </si>
  <si>
    <t>OTHER_CURRENT_LIABS_SUB_DETAILED</t>
  </si>
  <si>
    <t xml:space="preserve">    + Deferred Revenue</t>
  </si>
  <si>
    <t>ST_DEFERRED_REVENUE</t>
  </si>
  <si>
    <t xml:space="preserve">    + Derivatives &amp; Hedging</t>
  </si>
  <si>
    <t>BS_DERIVATIVE_&amp;_HEDGING_LIABS_ST</t>
  </si>
  <si>
    <t xml:space="preserve">    + Deferred Tax Liabilities</t>
  </si>
  <si>
    <t>BS_DEFERRED_TAX_LIABS_ST</t>
  </si>
  <si>
    <t xml:space="preserve">    + Misc ST Liabilities</t>
  </si>
  <si>
    <t>OTHER_CURRENT_LIABS_DETAILED</t>
  </si>
  <si>
    <t>Total Current Liabilities</t>
  </si>
  <si>
    <t>BS_CUR_LIAB</t>
  </si>
  <si>
    <t xml:space="preserve">  + LT Debt</t>
  </si>
  <si>
    <t>BS_LT_BORROW</t>
  </si>
  <si>
    <t xml:space="preserve">    + LT Borrowings</t>
  </si>
  <si>
    <t>LONG_TERM_BORROWINGS_DETAILED</t>
  </si>
  <si>
    <t xml:space="preserve">  + Other LT Liabilities</t>
  </si>
  <si>
    <t>OTHER_NONCUR_LIABS_SUB_DETAILED</t>
  </si>
  <si>
    <t xml:space="preserve">    + Accrued Liabilities</t>
  </si>
  <si>
    <t>BS_ACCRUED_LIABILITIES</t>
  </si>
  <si>
    <t xml:space="preserve">    + Pension Liabilities</t>
  </si>
  <si>
    <t>PENSION_LIABILITIES</t>
  </si>
  <si>
    <t>LT_DEFERRED_REVENUE</t>
  </si>
  <si>
    <t>BS_DEFERRED_TAX_LIABILITIES_LT</t>
  </si>
  <si>
    <t>BS_DERIVATIVE_&amp;_HEDGING_LIABS_LT</t>
  </si>
  <si>
    <t xml:space="preserve">    + Misc LT Liabilities</t>
  </si>
  <si>
    <t>OTHER_NONCURRENT_LIABS_DETAILED</t>
  </si>
  <si>
    <t>Total Noncurrent Liabilities</t>
  </si>
  <si>
    <t>NON_CUR_LIAB</t>
  </si>
  <si>
    <t>Total Liabilities</t>
  </si>
  <si>
    <t>BS_TOT_LIAB2</t>
  </si>
  <si>
    <t xml:space="preserve">  + Preferred Equity</t>
  </si>
  <si>
    <t>BS_PFD_EQY</t>
  </si>
  <si>
    <t xml:space="preserve">  + Share Capital &amp; APIC</t>
  </si>
  <si>
    <t>BS_SH_CAP_AND_APIC</t>
  </si>
  <si>
    <t xml:space="preserve">    + Common Stock</t>
  </si>
  <si>
    <t>BS_COMMON_STOCK</t>
  </si>
  <si>
    <t xml:space="preserve">    + Additional Paid in Capital</t>
  </si>
  <si>
    <t>BS_ADD_PAID_IN_CAP</t>
  </si>
  <si>
    <t xml:space="preserve">  - Treasury Stock</t>
  </si>
  <si>
    <t>BS_AMT_OF_TSY_STOCK</t>
  </si>
  <si>
    <t xml:space="preserve">  + Retained Earnings</t>
  </si>
  <si>
    <t>BS_PURE_RETAINED_EARNINGS</t>
  </si>
  <si>
    <t xml:space="preserve">  + Other Equity</t>
  </si>
  <si>
    <t>OTHER_INS_RES_TO_SHRHLDR_EQY</t>
  </si>
  <si>
    <t>Equity Before Minority Interest</t>
  </si>
  <si>
    <t>EQTY_BEF_MINORITY_INT_DETAILED</t>
  </si>
  <si>
    <t xml:space="preserve">  + Minority Interest</t>
  </si>
  <si>
    <t>MINORITY_NONCONTROLLING_INTEREST</t>
  </si>
  <si>
    <t>Total Equity</t>
  </si>
  <si>
    <t>TOTAL_EQUITY</t>
  </si>
  <si>
    <t>Total Liabilities &amp; Equity</t>
  </si>
  <si>
    <t>TOT_LIAB_AND_EQY</t>
  </si>
  <si>
    <t>Shares Outstanding</t>
  </si>
  <si>
    <t>BS_SH_OUT</t>
  </si>
  <si>
    <t>Number of Treasury Shares</t>
  </si>
  <si>
    <t>BS_NUM_OF_TSY_SH</t>
  </si>
  <si>
    <t>Pension Obligations</t>
  </si>
  <si>
    <t>BS_PENSION_RSRV</t>
  </si>
  <si>
    <t>Future Minimum Operating Lease Obligations</t>
  </si>
  <si>
    <t>BS_FUTURE_MIN_OPER_LEASE_OBLIG</t>
  </si>
  <si>
    <t>Capital Leases - Total</t>
  </si>
  <si>
    <t>BS_TOTAL_CAPITAL_LEASES</t>
  </si>
  <si>
    <t>Options Granted During Period</t>
  </si>
  <si>
    <t>BS_OPTIONS_GRANTED</t>
  </si>
  <si>
    <t>Options Outstanding at Period End</t>
  </si>
  <si>
    <t>BS_OPTIONS_OUTSTANDING</t>
  </si>
  <si>
    <t>Net Debt</t>
  </si>
  <si>
    <t>NET_DEBT</t>
  </si>
  <si>
    <t>Net Debt to Equity</t>
  </si>
  <si>
    <t>NET_DEBT_TO_SHRHLDR_EQTY</t>
  </si>
  <si>
    <t>Tangible Common Equity Ratio</t>
  </si>
  <si>
    <t>TCE_RATIO</t>
  </si>
  <si>
    <t>Current Ratio</t>
  </si>
  <si>
    <t>CUR_RATIO</t>
  </si>
  <si>
    <t>Cash Conversion Cycle</t>
  </si>
  <si>
    <t>CASH_CONVERSION_CYCLE</t>
  </si>
  <si>
    <t>Number of Employees</t>
  </si>
  <si>
    <t>NUM_OF_EMPLOYEES</t>
  </si>
  <si>
    <t>Cash from Operating Activities</t>
  </si>
  <si>
    <t xml:space="preserve">  + Net Income</t>
  </si>
  <si>
    <t>CF_NET_INC</t>
  </si>
  <si>
    <t xml:space="preserve">  + Depreciation &amp; Amortization</t>
  </si>
  <si>
    <t>CF_DEPR_AMORT</t>
  </si>
  <si>
    <t xml:space="preserve">  + Non-Cash Items</t>
  </si>
  <si>
    <t>NON_CASH_ITEMS_DETAILED</t>
  </si>
  <si>
    <t xml:space="preserve">    + Stock-Based Compensation</t>
  </si>
  <si>
    <t>CF_STOCK_BASED_COMPENSATION</t>
  </si>
  <si>
    <t xml:space="preserve">    + Deferred Income Taxes</t>
  </si>
  <si>
    <t>CF_DEF_INC_TAX</t>
  </si>
  <si>
    <t xml:space="preserve">    + Other Non-Cash Adj</t>
  </si>
  <si>
    <t>OTHER_NON_CASH_ADJ_LESS_DETAILED</t>
  </si>
  <si>
    <t xml:space="preserve">  + Chg in Non-Cash Work Cap</t>
  </si>
  <si>
    <t>CF_CHNG_NON_CASH_WORK_CAP</t>
  </si>
  <si>
    <t xml:space="preserve">    + (Inc) Dec in Accts Receiv</t>
  </si>
  <si>
    <t>CF_ACCT_RCV_UNBILLED_REV</t>
  </si>
  <si>
    <t xml:space="preserve">    + (Inc) Dec in Inventories</t>
  </si>
  <si>
    <t>CF_CHANGE_IN_INVENTORIES</t>
  </si>
  <si>
    <t xml:space="preserve">    + Inc (Dec) in Accts Payable</t>
  </si>
  <si>
    <t>CF_CHANGE_IN_ACCOUNTS_PAYABLE</t>
  </si>
  <si>
    <t xml:space="preserve">    + Inc (Dec) in Other</t>
  </si>
  <si>
    <t>INC_DEC_IN_OT_OP_AST_LIAB_DETAIL</t>
  </si>
  <si>
    <t xml:space="preserve">  + Net Cash From Disc Ops</t>
  </si>
  <si>
    <t>CF_NET_CASH_DISCONT_OPS_OPER</t>
  </si>
  <si>
    <t>CF_CASH_FROM_OPER</t>
  </si>
  <si>
    <t>Cash from Investing Activities</t>
  </si>
  <si>
    <t xml:space="preserve">  + Change in Fixed &amp; Intang</t>
  </si>
  <si>
    <t>CHG_IN_FXD_&amp;_INTANG_AST_DETAILED</t>
  </si>
  <si>
    <t xml:space="preserve">    + Disp in Fixed &amp; Intang</t>
  </si>
  <si>
    <t>DISP_FXD_&amp;_INTANGIBLES_DETAILED</t>
  </si>
  <si>
    <t xml:space="preserve">    + Disp of Fixed Prod Assets</t>
  </si>
  <si>
    <t>CF_DISPOSAL_OF_FIXED_PROD_ASSETS</t>
  </si>
  <si>
    <t xml:space="preserve">    + Disp of Intangible Assets</t>
  </si>
  <si>
    <t>CF_DISPOSAL_OF_INTANGIBLE_ASSETS</t>
  </si>
  <si>
    <t xml:space="preserve">    + Acq of Fixed &amp; Intang</t>
  </si>
  <si>
    <t>ACQUIS_FXD_&amp;_INTANG_DETAILED</t>
  </si>
  <si>
    <t xml:space="preserve">    + Acq of Fixed Prod Assets</t>
  </si>
  <si>
    <t>CF_PURCHASE_OF_FIXED_PROD_ASSETS</t>
  </si>
  <si>
    <t xml:space="preserve">    + Acq of Intangible Assets</t>
  </si>
  <si>
    <t>CF_ACQUISITION_OF_INTANG_ASSETS</t>
  </si>
  <si>
    <t xml:space="preserve">  + Net Change in LT Investment</t>
  </si>
  <si>
    <t>NET_CHG_IN_LT_INVEST_DETAILED</t>
  </si>
  <si>
    <t xml:space="preserve">    + Dec in LT Investment</t>
  </si>
  <si>
    <t>CF_DECR_INVEST</t>
  </si>
  <si>
    <t xml:space="preserve">    + Inc in LT Investment</t>
  </si>
  <si>
    <t>CF_INCR_INVEST</t>
  </si>
  <si>
    <t xml:space="preserve">  + Net Cash From Acq &amp; Div</t>
  </si>
  <si>
    <t>CF_NT_CSH_RCVD_PD_FOR_ACQUIS_DIV</t>
  </si>
  <si>
    <t xml:space="preserve">    + Cash from Divestitures</t>
  </si>
  <si>
    <t>CF_CASH_FOR_DIVESTITURES</t>
  </si>
  <si>
    <t xml:space="preserve">    + Cash for Acq of Subs</t>
  </si>
  <si>
    <t>CF_CASH_FOR_ACQUIS_SUBSIDIARIES</t>
  </si>
  <si>
    <t xml:space="preserve">    + Cash for JVs</t>
  </si>
  <si>
    <t>CF_CASH_FOR_JOINT_VENTURES_ASSOC</t>
  </si>
  <si>
    <t xml:space="preserve">  + Other Investing Activities</t>
  </si>
  <si>
    <t>OTHER_INVESTING_ACT_DETAILED</t>
  </si>
  <si>
    <t>CF_NET_CASH_DISCONTINUED_OPS_INV</t>
  </si>
  <si>
    <t>CF_CASH_FROM_INV_ACT</t>
  </si>
  <si>
    <t>Cash from Financing Activities</t>
  </si>
  <si>
    <t xml:space="preserve">  + Dividends Paid</t>
  </si>
  <si>
    <t>CF_DVD_PAID</t>
  </si>
  <si>
    <t xml:space="preserve">  + Cash From (Repayment) Debt</t>
  </si>
  <si>
    <t>PROC_FR_REPAYMNTS_BOR_DETAILED</t>
  </si>
  <si>
    <t xml:space="preserve">    + Cash From (Repay) ST Debt</t>
  </si>
  <si>
    <t>CF_NET_CHG_IN_ST_DBT_&amp;_CPTL_LEAS</t>
  </si>
  <si>
    <t xml:space="preserve">    + Cash From LT Debt</t>
  </si>
  <si>
    <t>CF_PROC_LT_DEBT_&amp;_CAPITAL_LEASE</t>
  </si>
  <si>
    <t xml:space="preserve">    + Repayments of LT Debt</t>
  </si>
  <si>
    <t>CF_PYMT_LT_DEBT_&amp;_CAPITAL_LEASE</t>
  </si>
  <si>
    <t xml:space="preserve">  + Cash (Repurchase) of Equity</t>
  </si>
  <si>
    <t>PROC_FR_REPURCH_EQTY_DETAILED</t>
  </si>
  <si>
    <t xml:space="preserve">    + Increase in Capital Stock</t>
  </si>
  <si>
    <t>CF_INCR_CAP_STOCK</t>
  </si>
  <si>
    <t xml:space="preserve">    + Decrease in Capital Stock</t>
  </si>
  <si>
    <t>CF_DECR_CAP_STOCK</t>
  </si>
  <si>
    <t xml:space="preserve">  + Other Financing Activities</t>
  </si>
  <si>
    <t>CF_OTHER_FINANCING_ACT_EXCL_FX</t>
  </si>
  <si>
    <t>CF_NET_CASH_DISCONTINUED_OPS_FIN</t>
  </si>
  <si>
    <t>CFF_ACTIVITIES_DETAILED</t>
  </si>
  <si>
    <t xml:space="preserve">  Effect of Foreign Exchange Rates</t>
  </si>
  <si>
    <t>CF_EFFECT_FOREIGN_EXCHANGES</t>
  </si>
  <si>
    <t>Net Changes in Cash</t>
  </si>
  <si>
    <t>CF_NET_CHNG_CASH</t>
  </si>
  <si>
    <t>Cash Paid for Taxes</t>
  </si>
  <si>
    <t>CF_CASH_PAID_FOR_TAX</t>
  </si>
  <si>
    <t>Trailing 12M EBITDA Margin</t>
  </si>
  <si>
    <t>Net Cash Paid for Acquisitions</t>
  </si>
  <si>
    <t>CF_NET_CASH_PAID_FOR_AQUIS</t>
  </si>
  <si>
    <t>Tax Benefit from Stock Options</t>
  </si>
  <si>
    <t>CF_TAX_BENEFIT_FRM_STOCK_OPTIONS</t>
  </si>
  <si>
    <t>Free Cash Flow</t>
  </si>
  <si>
    <t>CF_FREE_CASH_FLOW</t>
  </si>
  <si>
    <t>Free Cash Flow to Firm</t>
  </si>
  <si>
    <t>CF_FREE_CASH_FLOW_FIRM</t>
  </si>
  <si>
    <t>Free Cash Flow to Equity</t>
  </si>
  <si>
    <t>FREE_CASH_FLOW_EQUITY</t>
  </si>
  <si>
    <t>Free Cash Flow per Basic Share</t>
  </si>
  <si>
    <t>FREE_CASH_FLOW_PER_SH</t>
  </si>
  <si>
    <t>Price to Free Cash Flow</t>
  </si>
  <si>
    <t>PX_TO_FREE_CASH_FLOW</t>
  </si>
  <si>
    <t>Cash Flow to Net Income</t>
  </si>
  <si>
    <t>CASH_FLOW_TO_NET_INC</t>
  </si>
  <si>
    <t>Mead Johnson Nutrition Co (MJN US) - Liquidity</t>
  </si>
  <si>
    <t>Cash Ratio</t>
  </si>
  <si>
    <t>CASH_RATIO</t>
  </si>
  <si>
    <t>Quick Ratio</t>
  </si>
  <si>
    <t>QUICK_RATIO</t>
  </si>
  <si>
    <t>CFO/Avg Current Liab</t>
  </si>
  <si>
    <t>CFO_TO_AVG_CURRENT_LIABILITIES</t>
  </si>
  <si>
    <t>Common Equity/Total Assets</t>
  </si>
  <si>
    <t>COM_EQY_TO_TOT_ASSET</t>
  </si>
  <si>
    <t>Long-Term Debt/Equity</t>
  </si>
  <si>
    <t>LT_DEBT_TO_TOT_EQY</t>
  </si>
  <si>
    <t>Long-Term Debt/Capital</t>
  </si>
  <si>
    <t>LT_DEBT_TO_TOT_CAP</t>
  </si>
  <si>
    <t>Long-Term Debt/Total Assets</t>
  </si>
  <si>
    <t>LT_DEBT_TO_TOT_ASSET</t>
  </si>
  <si>
    <t>Total Debt/Equity</t>
  </si>
  <si>
    <t>TOT_DEBT_TO_TOT_EQY</t>
  </si>
  <si>
    <t>Total Debt/Capital</t>
  </si>
  <si>
    <t>TOT_DEBT_TO_TOT_CAP</t>
  </si>
  <si>
    <t>Total Debt/Total Assets</t>
  </si>
  <si>
    <t>TOT_DEBT_TO_TOT_ASSET</t>
  </si>
  <si>
    <t>CFO/Total Liabilities</t>
  </si>
  <si>
    <t>CASH_FLOW_TO_TOT_LIAB</t>
  </si>
  <si>
    <t>CFO/CapEx</t>
  </si>
  <si>
    <t>CAP_EXPEND_RATIO</t>
  </si>
  <si>
    <t>Altman's Z-Score</t>
  </si>
  <si>
    <t>ALTMAN_Z_SCORE</t>
  </si>
  <si>
    <t>Total Line of Credit</t>
  </si>
  <si>
    <t>BS_TOTAL_LINE_OF_CREDIT</t>
  </si>
  <si>
    <t xml:space="preserve">  Total Available Line Of Credit</t>
  </si>
  <si>
    <t>BS_TOTAL_AVAIL_LINE_OF_CREDIT</t>
  </si>
  <si>
    <t xml:space="preserve">  Total Credit Lines Drawn</t>
  </si>
  <si>
    <t>LINE_OF_CREDIT_UTILIZED_AMOUNT</t>
  </si>
  <si>
    <t>Mead Johnson Nutrition Co (MJN US) - Profitability</t>
  </si>
  <si>
    <t>Returns</t>
  </si>
  <si>
    <t>Return on Common Equity</t>
  </si>
  <si>
    <t>RETURN_COM_EQY</t>
  </si>
  <si>
    <t>Return on Assets</t>
  </si>
  <si>
    <t>RETURN_ON_ASSET</t>
  </si>
  <si>
    <t>Return on Capital</t>
  </si>
  <si>
    <t>RETURN_ON_CAP</t>
  </si>
  <si>
    <t>Return on Invested Capital</t>
  </si>
  <si>
    <t>RETURN_ON_INV_CAPITAL</t>
  </si>
  <si>
    <t>Margins</t>
  </si>
  <si>
    <t>EBITDA Margin</t>
  </si>
  <si>
    <t>EBITDA_TO_REVENUE</t>
  </si>
  <si>
    <t>Incremental Operating Margin</t>
  </si>
  <si>
    <t>INCREMENTAL_OPERATING_MARGIN</t>
  </si>
  <si>
    <t>Pretax Margin</t>
  </si>
  <si>
    <t>PRETAX_INC_TO_NET_SALES</t>
  </si>
  <si>
    <t>Income before XO Margin</t>
  </si>
  <si>
    <t>INC_BEF_XO_ITEMS_TO_NET_SALES</t>
  </si>
  <si>
    <t>Net Income Margin</t>
  </si>
  <si>
    <t>Net Income to Common Margin</t>
  </si>
  <si>
    <t>NET_INCOME_TO_COMMON_MARGIN</t>
  </si>
  <si>
    <t>Additional</t>
  </si>
  <si>
    <t>Effective Tax Rate</t>
  </si>
  <si>
    <t>EFF_TAX_RATE</t>
  </si>
  <si>
    <t>Dvd Payout Ratio</t>
  </si>
  <si>
    <t>DVD_PAYOUT_RATIO</t>
  </si>
  <si>
    <t>Sustainable Growth Rate</t>
  </si>
  <si>
    <t>SUSTAIN_GROWTH_RT</t>
  </si>
  <si>
    <t>Mead Johnson Nutrition Co (MJN US) - Growth</t>
  </si>
  <si>
    <t>1 Year Growth</t>
  </si>
  <si>
    <t>SALES_GROWTH</t>
  </si>
  <si>
    <t>EBITDA_GROWTH</t>
  </si>
  <si>
    <t>Operating Income</t>
  </si>
  <si>
    <t>OPER_INC_GROWTH</t>
  </si>
  <si>
    <t>Net Income to Common</t>
  </si>
  <si>
    <t>EARN_FOR_COM_GROWTH</t>
  </si>
  <si>
    <t>EPS Diluted</t>
  </si>
  <si>
    <t>DILUTED_EPS_AFT_XO_ITEMS_GROWTH</t>
  </si>
  <si>
    <t>EPS Diluted before XO</t>
  </si>
  <si>
    <t>DILUTED_EPS_BEF_XO_ITEMS_GROWTH</t>
  </si>
  <si>
    <t>EPS Diluted before Abnormal</t>
  </si>
  <si>
    <t>RR_DIL_EPS_CONT_OPS_GROWTH</t>
  </si>
  <si>
    <t>Dividend per Share</t>
  </si>
  <si>
    <t>DIVIDEND_PER_SHARE_1_YEAR_GROWTH</t>
  </si>
  <si>
    <t>Accounts Receivable</t>
  </si>
  <si>
    <t>ACCOUNTS_RECEIVABLE_GROWTH</t>
  </si>
  <si>
    <t>Inventory</t>
  </si>
  <si>
    <t>INVENTORY_GROWTH</t>
  </si>
  <si>
    <t>Fixed Assets</t>
  </si>
  <si>
    <t>NET_FIXED_ASSETS_1_YEAR_GROWTH</t>
  </si>
  <si>
    <t>ASSET_GROWTH</t>
  </si>
  <si>
    <t>Modified Working Capital</t>
  </si>
  <si>
    <t>MODIFIED_WORK_CAP_GROWTH</t>
  </si>
  <si>
    <t>Working Capital</t>
  </si>
  <si>
    <t>WORK_CAP_GROWTH</t>
  </si>
  <si>
    <t>Employees</t>
  </si>
  <si>
    <t>EMPL_GROWTH</t>
  </si>
  <si>
    <t>Accounts Payable</t>
  </si>
  <si>
    <t>ACCOUNTS_PAYABLE_GROWTH_1YR</t>
  </si>
  <si>
    <t>Short-Term Debt</t>
  </si>
  <si>
    <t>SHORT_TERM_DEBT_1_YEAR_GROWTH</t>
  </si>
  <si>
    <t>Total Debt</t>
  </si>
  <si>
    <t>TOTAL_DEBT_1_YEAR_GROWTH</t>
  </si>
  <si>
    <t>TOTAL_EQUITY_1_YEAR_GROWTH</t>
  </si>
  <si>
    <t>Capital</t>
  </si>
  <si>
    <t>GROWTH_IN_CAP</t>
  </si>
  <si>
    <t>Book Value per Share</t>
  </si>
  <si>
    <t>BVPS_GROWTH</t>
  </si>
  <si>
    <t>Cash From Operations</t>
  </si>
  <si>
    <t>CASH_FLOW_GROWTH</t>
  </si>
  <si>
    <t>Capital Expenditures</t>
  </si>
  <si>
    <t>TOT_CAP_EXPEND_GROWTH</t>
  </si>
  <si>
    <t>Net Change In Cash</t>
  </si>
  <si>
    <t>NET_CHANGE_IN_CASH_1_YEAR_GROWTH</t>
  </si>
  <si>
    <t>FREE_CASH_FLOW_1_YEAR_GROWTH</t>
  </si>
  <si>
    <t>Cash Flow to Firm</t>
  </si>
  <si>
    <t>CASH_FLOW_TO_FIRM_1_YEAR_GROWTH</t>
  </si>
  <si>
    <t>FCF_TO_FIRM_1_YEAR_GROWTH</t>
  </si>
  <si>
    <t>5 Year Growth</t>
  </si>
  <si>
    <t>GEO_GROW_NET_SALES</t>
  </si>
  <si>
    <t>GEO_GROW_EBITDA</t>
  </si>
  <si>
    <t>GEO_GROW_OPER_INC</t>
  </si>
  <si>
    <t>NET_INCOME_TO_COMMON_5_YR_GROWTH</t>
  </si>
  <si>
    <t>5Y_GEO_GROWTH_DILUTED_EPS</t>
  </si>
  <si>
    <t>5Y_GEO_GROWTH_DILUTED_EPS_BEF_XO</t>
  </si>
  <si>
    <t>GEO_GROW_DILUTED_EPS_CONT_OPS</t>
  </si>
  <si>
    <t>GEO_GROW_DVD_PER_SH</t>
  </si>
  <si>
    <t>ACCOUNTS_RECEIVABLE_5_YR_GROWTH</t>
  </si>
  <si>
    <t>INVENTORY_5_YEAR_GROWTH</t>
  </si>
  <si>
    <t>NET_FIXED_ASSETS_5_YEAR_GROWTH</t>
  </si>
  <si>
    <t>GEO_GROW_TOT_ASSET</t>
  </si>
  <si>
    <t>MODIFIED_WORKING_CPTL_5YR_GRWTH</t>
  </si>
  <si>
    <t>WORKING_CAPITAL_5_YEAR_GROWTH</t>
  </si>
  <si>
    <t>EMPLOYEES_5_YEAR_GROWTH</t>
  </si>
  <si>
    <t>ACCOUNTS_PAYABLE_5_YEAR_GROWTH</t>
  </si>
  <si>
    <t>SHORT_TERM_DEBT_5_YEAR_GROWTH</t>
  </si>
  <si>
    <t>TOTAL_DEBT_5_YEAR_GROWTH</t>
  </si>
  <si>
    <t>Total Capital 5 Year Growth</t>
  </si>
  <si>
    <t>TOTAL_CAPITAL_5_YEAR_GROWTH</t>
  </si>
  <si>
    <t>GEO_GROW_CASH_OPER_ACT</t>
  </si>
  <si>
    <t>NET_CHANGE_IN_CASH_5_YEAR_GROWTH</t>
  </si>
  <si>
    <t>FREE_CASH_FLOW_5_YEAR_GROWTH</t>
  </si>
  <si>
    <t>CASH_FLOW_TO_FIRM_5_YEAR_GROWTH</t>
  </si>
  <si>
    <t>FCF_TO_FIRM_5_YEAR_GROWTH</t>
  </si>
  <si>
    <t>Sequential Growth</t>
  </si>
  <si>
    <t>REVENUE_SEQUENTIAL_GROWTH</t>
  </si>
  <si>
    <t>EBITDA_SEQUENTIAL_GROWTH</t>
  </si>
  <si>
    <t>OPERATING_INCOME_SEQ_GROWTH</t>
  </si>
  <si>
    <t>NET_INCOME_TO_COMMON_SEQ_GROWTH</t>
  </si>
  <si>
    <t>EPS_DILUTED_SEQUENTIAL_GROWTH</t>
  </si>
  <si>
    <t>EPS_DIL_BEF_EXTRAORD_SEQ_GRWTH</t>
  </si>
  <si>
    <t>EPS_DILUTED_BEF_ABNRML_SEQ_GRWTH</t>
  </si>
  <si>
    <t>DPS_SEQUENTIAL_GROWTH</t>
  </si>
  <si>
    <t>ACCOUNTS_RECEIVABLE_SEQ_GROWTH</t>
  </si>
  <si>
    <t>INVENTORY_SEQUENTIAL_GROWTH</t>
  </si>
  <si>
    <t>FIXED_ASSETS_SEQUENTIAL_GROWTH</t>
  </si>
  <si>
    <t>TOTAL_ASSETS_SEQUENTIAL_GROWTH</t>
  </si>
  <si>
    <t>MODIFIED_WORKING_CPTL_SEQ_GRWTH</t>
  </si>
  <si>
    <t>WORKING_CAPITAL_SEQ_GROWTH</t>
  </si>
  <si>
    <t>EMPLOYEES_SEQUENTIAL_GROWTH</t>
  </si>
  <si>
    <t>ACCOUNTS_PAYABLE_SEQ_GROWTH</t>
  </si>
  <si>
    <t>ST_DEBT_SEQUENTIAL_GROWTH</t>
  </si>
  <si>
    <t>TOTAL_DEBT_SEQUENTIAL_GROWTH</t>
  </si>
  <si>
    <t>TOTAL_EQUITY_SEQUENTIAL_GROWTH</t>
  </si>
  <si>
    <t>TOTAL_CAPITAL_SEQUENTIAL_GROWTH</t>
  </si>
  <si>
    <t>BPS_SEQUENTIAL_GROWTH</t>
  </si>
  <si>
    <t>CFO_SEQUENTIAL_GROWTH</t>
  </si>
  <si>
    <t>CAPEX_SEQUENTIAL_GROWTH</t>
  </si>
  <si>
    <t>NET_CHANGE_IN_CASH_SEQ_GROWTH</t>
  </si>
  <si>
    <t>FREE_CASH_FLOW_SEQUENTIAL_GROWTH</t>
  </si>
  <si>
    <t>CF_TO_FIRM_SEQUENTIAL_GROWTH</t>
  </si>
  <si>
    <t>FCF_TO_FIRM_SEQUENTIAL_GROWTH</t>
  </si>
  <si>
    <t>Mead Johnson Nutrition Co (MJN US) - By Measure</t>
  </si>
  <si>
    <t xml:space="preserve">  Infant Formula</t>
  </si>
  <si>
    <t xml:space="preserve">  Children's Nutrition</t>
  </si>
  <si>
    <t xml:space="preserve">  Other Nutitional Products</t>
  </si>
  <si>
    <t>Assets</t>
  </si>
  <si>
    <t xml:space="preserve">  Nutritional Products</t>
  </si>
  <si>
    <t>Mead Johnson Nutrition Co (MJN US) - By Geography</t>
  </si>
  <si>
    <t xml:space="preserve">  Rest of the World</t>
  </si>
  <si>
    <t xml:space="preserve">  China</t>
  </si>
  <si>
    <t xml:space="preserve">  United States</t>
  </si>
  <si>
    <t xml:space="preserve">  Mexico</t>
  </si>
  <si>
    <t xml:space="preserve">  Asia Excluding China</t>
  </si>
  <si>
    <t>Revenue - Supplementary Breakdown</t>
  </si>
  <si>
    <t xml:space="preserve">  Asia/Latin America</t>
  </si>
  <si>
    <t xml:space="preserve">  North America/Europe</t>
  </si>
  <si>
    <t xml:space="preserve">  Latin America</t>
  </si>
  <si>
    <t xml:space="preserve">  Asia</t>
  </si>
  <si>
    <t xml:space="preserve">  Corporate and Other</t>
  </si>
  <si>
    <t>Sales Change - Volume</t>
  </si>
  <si>
    <t xml:space="preserve">  Total Company</t>
  </si>
  <si>
    <t xml:space="preserve">    Asia/Latin America</t>
  </si>
  <si>
    <t>Sales Change - Prices</t>
  </si>
  <si>
    <t>Sales Change - Currencies</t>
  </si>
  <si>
    <t>Long-Term Assets</t>
  </si>
  <si>
    <t xml:space="preserve">  Unallocated Assets</t>
  </si>
  <si>
    <t>Depreciation and Amortization</t>
  </si>
  <si>
    <t>Mead Johnson Nutrition Co (MJN US) - Working Capital</t>
  </si>
  <si>
    <t>Accounts Receivable Turnover</t>
  </si>
  <si>
    <t>ACCT_RCV_TURN</t>
  </si>
  <si>
    <t xml:space="preserve">  Days Sales Outstanding</t>
  </si>
  <si>
    <t>ACCT_RCV_DAYS</t>
  </si>
  <si>
    <t>Inventory Turnover</t>
  </si>
  <si>
    <t>INVENT_TURN</t>
  </si>
  <si>
    <t xml:space="preserve">  Days Inventory Outstanding</t>
  </si>
  <si>
    <t>INVENT_DAYS</t>
  </si>
  <si>
    <t>Accounts Payable Turnover</t>
  </si>
  <si>
    <t>ACCOUNTS_PAYABLE_TURNOVER</t>
  </si>
  <si>
    <t xml:space="preserve">  Accounts Payable Turnover Days</t>
  </si>
  <si>
    <t>ACCOUNTS_PAYABLE_TURNOVER_DAYS</t>
  </si>
  <si>
    <t>Inventory to Cash Days</t>
  </si>
  <si>
    <t>INV_TO_CASH_DAYS</t>
  </si>
  <si>
    <t>Total Inventory</t>
  </si>
  <si>
    <t xml:space="preserve">  Inventory Raw Materials</t>
  </si>
  <si>
    <t xml:space="preserve">  Inventory In Progress</t>
  </si>
  <si>
    <t xml:space="preserve">  Inventory Finished Goods</t>
  </si>
  <si>
    <t xml:space="preserve">  Other Inventory</t>
  </si>
  <si>
    <t>Q2 2008</t>
  </si>
  <si>
    <t>Q3 2008</t>
  </si>
  <si>
    <t>Q4 2008</t>
  </si>
  <si>
    <t>Q1 2009</t>
  </si>
  <si>
    <t>Q2 2009</t>
  </si>
  <si>
    <t>Q3 2009</t>
  </si>
  <si>
    <t>Q4 2009</t>
  </si>
  <si>
    <t>Q1 2010</t>
  </si>
  <si>
    <t>Q2 2010</t>
  </si>
  <si>
    <t>Q3 2010</t>
  </si>
  <si>
    <t>Q4 2010</t>
  </si>
  <si>
    <t>Q1 2011</t>
  </si>
  <si>
    <t>Q2 2011</t>
  </si>
  <si>
    <t>Q3 2011</t>
  </si>
  <si>
    <t>Q4 2011</t>
  </si>
  <si>
    <t>Q1 2012</t>
  </si>
  <si>
    <t>Q2 2012</t>
  </si>
  <si>
    <t>Q3 2012</t>
  </si>
  <si>
    <t>Q4 2012</t>
  </si>
  <si>
    <t>Q1 2013</t>
  </si>
  <si>
    <t>Q2 2013</t>
  </si>
  <si>
    <t>Q3 2013</t>
  </si>
  <si>
    <t>Q4 2013</t>
  </si>
  <si>
    <t>Q1 2014</t>
  </si>
  <si>
    <t>Q2 2014</t>
  </si>
  <si>
    <t>Q3 2014</t>
  </si>
  <si>
    <t>Q4 2014</t>
  </si>
  <si>
    <t>Q1 2015</t>
  </si>
  <si>
    <t>Q2 2015</t>
  </si>
  <si>
    <t>Q3 2015</t>
  </si>
  <si>
    <t>Q4 2015</t>
  </si>
  <si>
    <t>Q1 2016 Est</t>
  </si>
  <si>
    <t>Q2 2016 Est</t>
  </si>
  <si>
    <t>3 Months Ending</t>
  </si>
  <si>
    <t>06/30/2008</t>
  </si>
  <si>
    <t>09/30/2008</t>
  </si>
  <si>
    <t>03/31/2009</t>
  </si>
  <si>
    <t>06/30/2009</t>
  </si>
  <si>
    <t>09/30/2009</t>
  </si>
  <si>
    <t>03/31/2010</t>
  </si>
  <si>
    <t>06/30/2010</t>
  </si>
  <si>
    <t>09/30/2010</t>
  </si>
  <si>
    <t>03/31/2011</t>
  </si>
  <si>
    <t>06/30/2011</t>
  </si>
  <si>
    <t>09/30/2011</t>
  </si>
  <si>
    <t>03/31/2012</t>
  </si>
  <si>
    <t>06/30/2012</t>
  </si>
  <si>
    <t>09/30/2012</t>
  </si>
  <si>
    <t>03/31/2013</t>
  </si>
  <si>
    <t>06/30/2013</t>
  </si>
  <si>
    <t>09/30/2013</t>
  </si>
  <si>
    <t>03/31/2014</t>
  </si>
  <si>
    <t>06/30/2014</t>
  </si>
  <si>
    <t>09/30/2014</t>
  </si>
  <si>
    <t>03/31/2015</t>
  </si>
  <si>
    <t>06/30/2015</t>
  </si>
  <si>
    <t>09/30/2015</t>
  </si>
  <si>
    <t>03/31/2016</t>
  </si>
  <si>
    <t>06/30/2016</t>
  </si>
  <si>
    <t xml:space="preserve">    + Sale of Investments</t>
  </si>
  <si>
    <t>IS_GAIN_LOSS_ON_INVESTMENTS</t>
  </si>
  <si>
    <t>Valay Shah</t>
  </si>
  <si>
    <t>Initiating Coverage</t>
  </si>
  <si>
    <t>NYSE:MJN</t>
  </si>
  <si>
    <t>Equity</t>
  </si>
  <si>
    <t>Other</t>
  </si>
  <si>
    <t>Company Name</t>
  </si>
  <si>
    <t>Debt</t>
  </si>
  <si>
    <t>Median</t>
  </si>
  <si>
    <t>Relative Valuation - Comparable Analysis</t>
  </si>
  <si>
    <t>Ticker</t>
  </si>
  <si>
    <t>NYSE:HSY</t>
  </si>
  <si>
    <t>NYSE:CPB</t>
  </si>
  <si>
    <t>NYSE:SJM</t>
  </si>
  <si>
    <t>NYSE:WWAV</t>
  </si>
  <si>
    <t>Mkt Cap ($mm)</t>
  </si>
  <si>
    <t>Enterprise Value ($mm)</t>
  </si>
  <si>
    <t>Shares Outstanding (mm)</t>
  </si>
  <si>
    <t>EV / EBITDA NTM</t>
  </si>
  <si>
    <t>EV / EBITDA LTM</t>
  </si>
  <si>
    <t>EV / Rev NTM</t>
  </si>
  <si>
    <t>EV / Rev LTM</t>
  </si>
  <si>
    <t>P / E NTM</t>
  </si>
  <si>
    <t>P / E LTM</t>
  </si>
  <si>
    <t>Implied Price Per Share</t>
  </si>
  <si>
    <t>Average</t>
  </si>
  <si>
    <t>Min</t>
  </si>
  <si>
    <t>Q1</t>
  </si>
  <si>
    <t>Q3</t>
  </si>
  <si>
    <t>Max</t>
  </si>
  <si>
    <t>Diluted EPS</t>
  </si>
  <si>
    <t>Revenues ($mm)</t>
  </si>
  <si>
    <t>NYSE:PRGO</t>
  </si>
  <si>
    <t>Comparable Companies Criteria</t>
  </si>
  <si>
    <t>1. US Based</t>
  </si>
  <si>
    <t>3. Revenues between $3-$8B (Rounded to nearest Billion)</t>
  </si>
  <si>
    <t>4. Companies must be focused on one type of product offering or derive most of their revenues from one type of product offering</t>
  </si>
  <si>
    <t xml:space="preserve">Nestle, Abbott Laboratories, and Danone, Mead Johnson's biggest two competitors are exluded from this comps set as they are massive conglomerates. </t>
  </si>
  <si>
    <t xml:space="preserve">2. Beverages or Dairy product Companies </t>
  </si>
  <si>
    <t>LTM</t>
  </si>
  <si>
    <t>Trading Multiples</t>
  </si>
  <si>
    <t>Market Balance Sheet</t>
  </si>
  <si>
    <t>EBITDA ($mm)</t>
  </si>
  <si>
    <t>EPS</t>
  </si>
  <si>
    <t>Net Debt ($mm)</t>
  </si>
  <si>
    <t>Other Comparable Ratios</t>
  </si>
  <si>
    <t>Implied Enterprise Value</t>
  </si>
  <si>
    <t>Implied Share Price</t>
  </si>
  <si>
    <t>Bear</t>
  </si>
  <si>
    <t>Bull</t>
  </si>
  <si>
    <t>Base</t>
  </si>
  <si>
    <t>Close Price</t>
  </si>
  <si>
    <t>NTM</t>
  </si>
  <si>
    <t xml:space="preserve">NTM </t>
  </si>
  <si>
    <t xml:space="preserve"> EPS</t>
  </si>
  <si>
    <t>Net Margin</t>
  </si>
  <si>
    <t>ROA</t>
  </si>
  <si>
    <t>ROE</t>
  </si>
  <si>
    <t>Debt/EBITDA</t>
  </si>
  <si>
    <t>EBITDA/Interest Expense</t>
  </si>
  <si>
    <t>Overvalued/Undervalued</t>
  </si>
  <si>
    <t>Quarterly Earnings as a % of Annual Earnings</t>
  </si>
  <si>
    <t xml:space="preserve">Q2 </t>
  </si>
  <si>
    <t xml:space="preserve">Q3 </t>
  </si>
  <si>
    <t xml:space="preserve">Q4 </t>
  </si>
  <si>
    <t>Market Realist</t>
  </si>
  <si>
    <t>CAGR</t>
  </si>
  <si>
    <t>Between 2010 and 2015</t>
  </si>
  <si>
    <t>http://marketrealist.com/2016/01/infant-nutrition-may-fastest-growing-packaged-food-market/</t>
  </si>
  <si>
    <t>billion</t>
  </si>
  <si>
    <t>Of global baby food market</t>
  </si>
  <si>
    <t>Zenith International estimates that</t>
  </si>
  <si>
    <t>with an annual growth rate of</t>
  </si>
  <si>
    <t>Sales Comparison of Direct Competitors</t>
  </si>
  <si>
    <t>Peer group comparison</t>
  </si>
  <si>
    <t>Mead Johnson’s competitor in the infant and child nutrition business (XLP) Nestlé (NSRGY) generated 15.9% of its total sales from its nutrition and health science segment in fiscal 2014. By comparison, pediatric nutrition accounted for 19.2% of Abbott Laboratories’ (ABT) fiscal 2014 revenue, whereas Kraft Heinz Foods Company (KHC) generated 4% or $1.2 billion of its total pro forma fiscal 2014 revenue from infant nutrition business. Infant nutrition accounts for approximately 20% of the Danone’s revenues.</t>
  </si>
  <si>
    <t>Revenues</t>
  </si>
  <si>
    <t>SWX:NESN</t>
  </si>
  <si>
    <t>ENXTPA:BN</t>
  </si>
  <si>
    <t>NasdaqGS:KHC</t>
  </si>
  <si>
    <t>NYSE:ABT</t>
  </si>
  <si>
    <t>Segment %</t>
  </si>
  <si>
    <t>Segment Revenues</t>
  </si>
  <si>
    <t>Others</t>
  </si>
  <si>
    <t>% of Global Revenues</t>
  </si>
  <si>
    <r>
      <t xml:space="preserve">ABT and MJN account for </t>
    </r>
    <r>
      <rPr>
        <b/>
        <sz val="11"/>
        <color theme="1"/>
        <rFont val="Calibri"/>
        <family val="2"/>
        <scheme val="minor"/>
      </rPr>
      <t xml:space="preserve">80% of sales </t>
    </r>
    <r>
      <rPr>
        <sz val="11"/>
        <color theme="1"/>
        <rFont val="Calibri"/>
        <family val="2"/>
        <scheme val="minor"/>
      </rPr>
      <t>in the US infant category according to Zenith</t>
    </r>
  </si>
  <si>
    <t>US</t>
  </si>
  <si>
    <t>In fiscal 2014, pediatric nutritionals accounted for 7.5% and 20.3% of Abbott Laboratories’ (ABT) total revenues in the US and the rest of the world, respectively. For Nestlé (NSRGY), nutrition accounted for 11.9% of its rest of the world revenue in fiscal 2014. Fiscal 2014 ended on December 31, 2014, for both these companies.</t>
  </si>
  <si>
    <t>Nestle US Revenues</t>
  </si>
  <si>
    <t>Pediatric Nutrition for Abbott  for it's Total US Revenues</t>
  </si>
  <si>
    <t>Asia Annual Growth Rate of Infant Nutrition Market</t>
  </si>
  <si>
    <t>Current Chinese Baby Formula Sales</t>
  </si>
  <si>
    <t>in millions</t>
  </si>
  <si>
    <t>2020 Chinese Baby Formula Sales</t>
  </si>
  <si>
    <t>Asia Segmented Market Revenues</t>
  </si>
  <si>
    <t>Past 5 Year Revenue CAGR</t>
  </si>
  <si>
    <t>US Segmented Market Revenues</t>
  </si>
  <si>
    <t>US Sales CAGR Past 5 Years</t>
  </si>
  <si>
    <t>Revenues of Infant Formula</t>
  </si>
  <si>
    <t>of</t>
  </si>
  <si>
    <t>Total Industry in China</t>
  </si>
  <si>
    <t>Imported Premium Branded</t>
  </si>
  <si>
    <t>China</t>
  </si>
  <si>
    <t>Global</t>
  </si>
  <si>
    <t>Increase in cost of milk</t>
  </si>
  <si>
    <t>http://www.bloomberg.com/news/articles/2015-08-13/china-s-nursing-mothers-slower-growth-add-to-mead-johnson-woes</t>
  </si>
  <si>
    <t>In Rural China</t>
  </si>
  <si>
    <t>of babies 6 months or younger</t>
  </si>
  <si>
    <t>are breastfed</t>
  </si>
  <si>
    <t>Government wants overall rate to rise to</t>
  </si>
  <si>
    <t>History of Penalties and Fines</t>
  </si>
  <si>
    <t xml:space="preserve">In 2013, MJN was fined </t>
  </si>
  <si>
    <t xml:space="preserve">million for </t>
  </si>
  <si>
    <t>price fixing in China</t>
  </si>
  <si>
    <t xml:space="preserve">MJN fined </t>
  </si>
  <si>
    <t xml:space="preserve">million for bribing health care </t>
  </si>
  <si>
    <t>professionals in China for recommending their baby formula</t>
  </si>
  <si>
    <t>In Urban China</t>
  </si>
  <si>
    <t>Weighted Average</t>
  </si>
  <si>
    <t>Total Rural Population</t>
  </si>
  <si>
    <t>Total Urban Population</t>
  </si>
  <si>
    <t xml:space="preserve">% of Population Currently </t>
  </si>
  <si>
    <t>Breastfed</t>
  </si>
  <si>
    <t>impact in 2015</t>
  </si>
  <si>
    <t>The perception among Chinese consumers is that breastfeeding is inferior than baby formula especially imported ones.</t>
  </si>
  <si>
    <t>of COGS is related to milk powder price fluctuations</t>
  </si>
  <si>
    <t>Trading Events Historical Data</t>
  </si>
  <si>
    <r>
      <t>TE 1 - 2 Jul 2008 to TE 159 - 1 Mar 2016</t>
    </r>
    <r>
      <rPr>
        <b/>
        <sz val="11"/>
        <color indexed="10"/>
        <rFont val="Arial"/>
        <family val="2"/>
      </rPr>
      <t xml:space="preserve"> - GDT Price Index</t>
    </r>
  </si>
  <si>
    <t>Trading Event</t>
  </si>
  <si>
    <t>Event Date</t>
  </si>
  <si>
    <t>GDT-AMF Price Index</t>
  </si>
  <si>
    <t>GDT-SMP Price Index</t>
  </si>
  <si>
    <t>GDT-WMP Price Index</t>
  </si>
  <si>
    <t>GDT Price Index</t>
  </si>
  <si>
    <t>% Change AMF</t>
  </si>
  <si>
    <t>% Change SMP</t>
  </si>
  <si>
    <t>% Change WMP</t>
  </si>
  <si>
    <t>% Change GDT</t>
  </si>
  <si>
    <t>106</t>
  </si>
  <si>
    <t>17 Dec 2013</t>
  </si>
  <si>
    <t>107</t>
  </si>
  <si>
    <t>7 Jan 2014</t>
  </si>
  <si>
    <t>108</t>
  </si>
  <si>
    <t>21 Jan 2014</t>
  </si>
  <si>
    <t>109</t>
  </si>
  <si>
    <t>4 Feb 2014</t>
  </si>
  <si>
    <t>110</t>
  </si>
  <si>
    <t>18 Feb 2014</t>
  </si>
  <si>
    <t>111</t>
  </si>
  <si>
    <t>4 Mar 2014</t>
  </si>
  <si>
    <t>112</t>
  </si>
  <si>
    <t>18 Mar 2014</t>
  </si>
  <si>
    <t>113</t>
  </si>
  <si>
    <t>1 Apr 2014</t>
  </si>
  <si>
    <t>114</t>
  </si>
  <si>
    <t>15 Apr 2014</t>
  </si>
  <si>
    <t>115</t>
  </si>
  <si>
    <t>6 May 2014</t>
  </si>
  <si>
    <t>116</t>
  </si>
  <si>
    <t>20 May 2014</t>
  </si>
  <si>
    <t>117</t>
  </si>
  <si>
    <t>3 Jun 2014</t>
  </si>
  <si>
    <t>118</t>
  </si>
  <si>
    <t>17 Jun 2014</t>
  </si>
  <si>
    <t>119</t>
  </si>
  <si>
    <t>1 Jul 2014</t>
  </si>
  <si>
    <t>120</t>
  </si>
  <si>
    <t>15 Jul 2014</t>
  </si>
  <si>
    <t>121</t>
  </si>
  <si>
    <t>5 Aug 2014</t>
  </si>
  <si>
    <t>122</t>
  </si>
  <si>
    <t>19 Aug 2014</t>
  </si>
  <si>
    <t>123</t>
  </si>
  <si>
    <t>2 Sep 2014</t>
  </si>
  <si>
    <t>124</t>
  </si>
  <si>
    <t>16 Sep 2014</t>
  </si>
  <si>
    <t>125</t>
  </si>
  <si>
    <t>1 Oct 2014</t>
  </si>
  <si>
    <t>126</t>
  </si>
  <si>
    <t>15 Oct 2014</t>
  </si>
  <si>
    <t>127</t>
  </si>
  <si>
    <t>4 Nov 2014</t>
  </si>
  <si>
    <t>128</t>
  </si>
  <si>
    <t>18 Nov 2014</t>
  </si>
  <si>
    <t>129</t>
  </si>
  <si>
    <t>2 Dec 2014</t>
  </si>
  <si>
    <t>130</t>
  </si>
  <si>
    <t>16 Dec 2014</t>
  </si>
  <si>
    <t>131</t>
  </si>
  <si>
    <t>6 Jan 2015</t>
  </si>
  <si>
    <t>132</t>
  </si>
  <si>
    <t>20 Jan 2015</t>
  </si>
  <si>
    <t>133</t>
  </si>
  <si>
    <t>3 Feb 2015</t>
  </si>
  <si>
    <t>134</t>
  </si>
  <si>
    <t>17 Feb 2015</t>
  </si>
  <si>
    <t>135</t>
  </si>
  <si>
    <t>3 Mar 2015</t>
  </si>
  <si>
    <t>136</t>
  </si>
  <si>
    <t>17 Mar 2015</t>
  </si>
  <si>
    <t>137</t>
  </si>
  <si>
    <t>1 Apr 2015</t>
  </si>
  <si>
    <t>138</t>
  </si>
  <si>
    <t>15 Apr 2015</t>
  </si>
  <si>
    <t>139</t>
  </si>
  <si>
    <t>5 May 2015</t>
  </si>
  <si>
    <t>140</t>
  </si>
  <si>
    <t>19 May 2015</t>
  </si>
  <si>
    <t>141</t>
  </si>
  <si>
    <t>2 Jun 2015</t>
  </si>
  <si>
    <t>142</t>
  </si>
  <si>
    <t>16 Jun 2015</t>
  </si>
  <si>
    <t>143</t>
  </si>
  <si>
    <t>1 Jul 2015</t>
  </si>
  <si>
    <t>144</t>
  </si>
  <si>
    <t>15 Jul 2015</t>
  </si>
  <si>
    <t>145</t>
  </si>
  <si>
    <t>4 Aug 2015</t>
  </si>
  <si>
    <t>146</t>
  </si>
  <si>
    <t>18 Aug 2015</t>
  </si>
  <si>
    <t>147</t>
  </si>
  <si>
    <t>1 Sep 2015</t>
  </si>
  <si>
    <t>148</t>
  </si>
  <si>
    <t>15 Sep 2015</t>
  </si>
  <si>
    <t>149</t>
  </si>
  <si>
    <t>6 Oct 2015</t>
  </si>
  <si>
    <t>150</t>
  </si>
  <si>
    <t>20 Oct 2015</t>
  </si>
  <si>
    <t>151</t>
  </si>
  <si>
    <t>3 Nov 2015</t>
  </si>
  <si>
    <t>152</t>
  </si>
  <si>
    <t>17 Nov 2015</t>
  </si>
  <si>
    <t>153</t>
  </si>
  <si>
    <t>1 Dec 2015</t>
  </si>
  <si>
    <t>154</t>
  </si>
  <si>
    <t>15 Dec 2015</t>
  </si>
  <si>
    <t>155</t>
  </si>
  <si>
    <t>5 Jan 2016</t>
  </si>
  <si>
    <t>156</t>
  </si>
  <si>
    <t>19 Jan 2016</t>
  </si>
  <si>
    <t>157</t>
  </si>
  <si>
    <t>2 Feb 2016</t>
  </si>
  <si>
    <t>158</t>
  </si>
  <si>
    <t>16 Feb 2016</t>
  </si>
  <si>
    <t>159</t>
  </si>
  <si>
    <t>1 Mar 2016</t>
  </si>
  <si>
    <t>Average 2014 Price</t>
  </si>
  <si>
    <t>Global Dairy Trade Index</t>
  </si>
  <si>
    <t>Average 2015 Price</t>
  </si>
  <si>
    <t>Change in Price</t>
  </si>
  <si>
    <t>From 2014 to 2015</t>
  </si>
  <si>
    <t>COGS impact of milk prices declining</t>
  </si>
  <si>
    <t>from 2014 to 2015</t>
  </si>
  <si>
    <t>Every 1% change in milk prices causes a</t>
  </si>
  <si>
    <t>decrease in COGS</t>
  </si>
  <si>
    <t>Average 2016 Price</t>
  </si>
  <si>
    <t>From 2015 to 2016</t>
  </si>
  <si>
    <t>Thus far in 2016:</t>
  </si>
  <si>
    <t>According to Statista, global baby food market growth was</t>
  </si>
  <si>
    <r>
      <t>Some industry experts predict even higher growth levels of</t>
    </r>
    <r>
      <rPr>
        <b/>
        <sz val="11"/>
        <color theme="1"/>
        <rFont val="Calibri"/>
        <family val="2"/>
        <scheme val="minor"/>
      </rPr>
      <t xml:space="preserve"> 8-9% </t>
    </r>
    <r>
      <rPr>
        <sz val="11"/>
        <color theme="1"/>
        <rFont val="Calibri"/>
        <family val="2"/>
        <scheme val="minor"/>
      </rPr>
      <t>a year. The strong growth has been bolstered by emerging markets, where the global financial crisis was less severe and where birth rates are still relatively high.</t>
    </r>
  </si>
  <si>
    <t>High Growth Levels</t>
  </si>
  <si>
    <t>Infant nutrition will be the fastest packaged foods market over the next 5 years globally</t>
  </si>
  <si>
    <t>Read more: http://www.minyanville.com/trading-and-investing/stocks/articles/boomer-stocks-stocks-to-watch-stocks/6/18/2012/id/41797#ixzz422W8E2VF</t>
  </si>
  <si>
    <t>MJN's Enfamil</t>
  </si>
  <si>
    <t>ABT's Similac</t>
  </si>
  <si>
    <t>Nestle</t>
  </si>
  <si>
    <t>Nestle's Good Start</t>
  </si>
  <si>
    <t>The US market is dominated by three brands with a combined 90% share of sales: </t>
  </si>
  <si>
    <t>Asia is the fastest-growing infant nutrition market, with an annual growth rate of 19%— mainly driven by China, according to Zenith International. Euromonitor expects baby formula sales in China to double in the next five years, from $19.9 billion to $40.6 billion in 2020. This is driven by the lifting of the 1 child policy</t>
  </si>
  <si>
    <t>Another Driver for increased baby formula sales are women joining the workforce</t>
  </si>
  <si>
    <t xml:space="preserve">Latin America experienced a </t>
  </si>
  <si>
    <t>YoY growth in baby formula products</t>
  </si>
  <si>
    <t>driven primarily by an increase in women joining the workforce</t>
  </si>
  <si>
    <t>http://fortune.com/2015/08/27/global-baby-market-value-worth/</t>
  </si>
  <si>
    <t>(in $mm)</t>
  </si>
  <si>
    <t>Pricing Date</t>
  </si>
  <si>
    <t xml:space="preserve">$EURUSD - Share Pricing </t>
  </si>
  <si>
    <t xml:space="preserve">$CADUSD - Share Pricing </t>
  </si>
  <si>
    <t xml:space="preserve">$MXNUSD - Share Pricing </t>
  </si>
  <si>
    <t xml:space="preserve">$CNYUSD - Share Pricing </t>
  </si>
  <si>
    <t>MJN Returns</t>
  </si>
  <si>
    <t>Euro/USD % Changes</t>
  </si>
  <si>
    <t>CAD/USD % Changes</t>
  </si>
  <si>
    <t>Peso/USD % Changes</t>
  </si>
  <si>
    <t>Yuan/USD % Changes</t>
  </si>
  <si>
    <t>Euro/USD MJN Correl</t>
  </si>
  <si>
    <t>CAD/USD MJN Correl</t>
  </si>
  <si>
    <t>Peso/USD MJN Correl</t>
  </si>
  <si>
    <t>Yuan/USD MJN Correl</t>
  </si>
  <si>
    <t>-</t>
  </si>
  <si>
    <t xml:space="preserve">Impact of: </t>
  </si>
  <si>
    <t>Euro/USD</t>
  </si>
  <si>
    <t>CAD/USD</t>
  </si>
  <si>
    <t>Peso/USD</t>
  </si>
  <si>
    <t>Yuan/USD</t>
  </si>
  <si>
    <t>http://www.zenithinternational.com/articles/1355?7%25+growth+for+%2450+Billion+global+infant+nutrition+market</t>
  </si>
  <si>
    <t>Maternity leaves in Latin America are usually only 45 days</t>
  </si>
  <si>
    <t xml:space="preserve">In Canada, maternity leave is between 17 to 52 weeks off depending on work </t>
  </si>
  <si>
    <t>history and parents can split their portions however they please</t>
  </si>
  <si>
    <t>on share price of MJN</t>
  </si>
  <si>
    <t>Mead Johnson</t>
  </si>
  <si>
    <t>Chinese Market Share Leaders for Baby Formula</t>
  </si>
  <si>
    <t>Danone</t>
  </si>
  <si>
    <t xml:space="preserve">Nestle </t>
  </si>
  <si>
    <t>GLOBAL MARKET</t>
  </si>
  <si>
    <t>AMERICAN MARKET</t>
  </si>
  <si>
    <t>CHINESE MARKET</t>
  </si>
  <si>
    <t>LATIN AMERICAN MARKET</t>
  </si>
  <si>
    <t>MJN % of Total Revenue for Children's Nutrition</t>
  </si>
  <si>
    <t>http://csimarket.com/stocks/competitionSEG2.php?code=MJN</t>
  </si>
  <si>
    <t>Market Share</t>
  </si>
  <si>
    <t>MJN Share Price Increased</t>
  </si>
  <si>
    <t>on news of China lifting it's one child policy</t>
  </si>
  <si>
    <t>http://money.cnn.com/2015/10/29/investing/china-two-children-enfamil-baby-formula-mead-johnson/</t>
  </si>
  <si>
    <t>United States</t>
  </si>
  <si>
    <t>Europe</t>
  </si>
  <si>
    <t>Mexico</t>
  </si>
  <si>
    <t>Other Latin America</t>
  </si>
  <si>
    <t>Other Asia</t>
  </si>
  <si>
    <t>Europe &amp; Canada</t>
  </si>
  <si>
    <t>% of Revenues</t>
  </si>
  <si>
    <t>Total</t>
  </si>
  <si>
    <t>ROW</t>
  </si>
  <si>
    <t>ROW (Australia, ME, Africa)</t>
  </si>
  <si>
    <t>MJN 2015 Revenue Breakdown</t>
  </si>
  <si>
    <t>Nestle owns 85% of market share in India</t>
  </si>
  <si>
    <t>Report by Allied Market Research</t>
  </si>
  <si>
    <t>2020 Global Baby Food Market</t>
  </si>
  <si>
    <t>Annual growth rate of</t>
  </si>
  <si>
    <t>Allied Market Research estime of next 5 year CAGR in Asia-Pacific</t>
  </si>
  <si>
    <t>This was before the lifting of the one child policy</t>
  </si>
  <si>
    <t>http://www.prnewswire.com/news-releases/baby-food-market-is-expected-to-reach-727-billion-worldwide-by-2020-532316242.html</t>
  </si>
  <si>
    <t>http://www.scmp.com/news/china/policies-politics/article/1877679/chinas-population-peak-2029-under-two-child-policy</t>
  </si>
  <si>
    <t>An extra 17 million babies will be born in the next 5 years</t>
  </si>
  <si>
    <t>More than 38% of the population will be older than 60 in China by 2050; two child policy will cut this by 2% points</t>
  </si>
  <si>
    <t>Increase in Labor Force by 30 million by 2050</t>
  </si>
  <si>
    <t>According to EuroMonitor International</t>
  </si>
  <si>
    <t>by the year 2020</t>
  </si>
  <si>
    <t>New Births in Rural Areas</t>
  </si>
  <si>
    <t>New Births in Urban Areas</t>
  </si>
  <si>
    <t>% of Population to be</t>
  </si>
  <si>
    <t>Weighted</t>
  </si>
  <si>
    <t>China Breastfeeding Patterns</t>
  </si>
  <si>
    <t xml:space="preserve">US and European market accounts for </t>
  </si>
  <si>
    <t>of Baby Food Market</t>
  </si>
  <si>
    <t>of Baby Formula Market</t>
  </si>
  <si>
    <t>http://www.nielsen.com/content/dam/nielsenglobal/de/docs/Nielsen%20Global%20Baby%20Care%20Report%20-%20August%202015.pdf</t>
  </si>
  <si>
    <t>Birthrates in Developed World</t>
  </si>
  <si>
    <t>Birthrates in Developing World</t>
  </si>
  <si>
    <t>per 1000 people</t>
  </si>
  <si>
    <t>Sales</t>
  </si>
  <si>
    <t>Sales Growth</t>
  </si>
  <si>
    <t>% of Sales</t>
  </si>
  <si>
    <t>Asia-Pacific</t>
  </si>
  <si>
    <t>Africa/ME</t>
  </si>
  <si>
    <t>Latin America</t>
  </si>
  <si>
    <t>North America</t>
  </si>
  <si>
    <t>Baby Food Industry YoY Growth 2014-2015</t>
  </si>
  <si>
    <t xml:space="preserve">CAGR </t>
  </si>
  <si>
    <t>5 Year</t>
  </si>
  <si>
    <t>These products are all milk formula products as well just for toddlers instead of infants</t>
  </si>
  <si>
    <t>MJN's 2010-2014 CAGR</t>
  </si>
  <si>
    <t>MJN 2010-2015 CAGR</t>
  </si>
  <si>
    <t>Terminal Growth Rate</t>
  </si>
  <si>
    <t>Country Name</t>
  </si>
  <si>
    <t>Country Code</t>
  </si>
  <si>
    <t>Series Name</t>
  </si>
  <si>
    <t>Series Code</t>
  </si>
  <si>
    <t>2015 [YR2015]</t>
  </si>
  <si>
    <t>2020 [YR2020]</t>
  </si>
  <si>
    <t>2025 [YR2025]</t>
  </si>
  <si>
    <t>2030 [YR2030]</t>
  </si>
  <si>
    <t>2040 [YR2040]</t>
  </si>
  <si>
    <t>2045 [YR2045]</t>
  </si>
  <si>
    <t>2050 [YR2050]</t>
  </si>
  <si>
    <t>CHN</t>
  </si>
  <si>
    <t>Age population, age 0, female, interpolated</t>
  </si>
  <si>
    <t>SP.POP.AG00.FE.IN</t>
  </si>
  <si>
    <t>Age population, age 0, male, interpolated</t>
  </si>
  <si>
    <t>SP.POP.AG00.MA.IN</t>
  </si>
  <si>
    <t>Age population, age 01, female, interpolated</t>
  </si>
  <si>
    <t>SP.POP.AG01.FE.IN</t>
  </si>
  <si>
    <t>Age population, age 01, male, interpolated</t>
  </si>
  <si>
    <t>SP.POP.AG01.MA.IN</t>
  </si>
  <si>
    <t>USA</t>
  </si>
  <si>
    <t>MEX</t>
  </si>
  <si>
    <t>Indonesia</t>
  </si>
  <si>
    <t>IDN</t>
  </si>
  <si>
    <t>India</t>
  </si>
  <si>
    <t>IND</t>
  </si>
  <si>
    <t>Australia</t>
  </si>
  <si>
    <t>AUS</t>
  </si>
  <si>
    <t>Canada</t>
  </si>
  <si>
    <t>CAN</t>
  </si>
  <si>
    <t>Germany</t>
  </si>
  <si>
    <t>DEU</t>
  </si>
  <si>
    <t>France</t>
  </si>
  <si>
    <t>FRA</t>
  </si>
  <si>
    <t>Russian Federation</t>
  </si>
  <si>
    <t>RUS</t>
  </si>
  <si>
    <t>United Kingdom</t>
  </si>
  <si>
    <t>GBR</t>
  </si>
  <si>
    <t>Saudi Arabia</t>
  </si>
  <si>
    <t>SAU</t>
  </si>
  <si>
    <t>Egypt, Arab Rep.</t>
  </si>
  <si>
    <t>EGY</t>
  </si>
  <si>
    <t>Iran, Islamic Rep.</t>
  </si>
  <si>
    <t>IRN</t>
  </si>
  <si>
    <t>Turkey</t>
  </si>
  <si>
    <t>TUR</t>
  </si>
  <si>
    <t>Iraq</t>
  </si>
  <si>
    <t>IRQ</t>
  </si>
  <si>
    <t>Data from database: Health Nutrition and Population Statistics: Population estimates and projections</t>
  </si>
  <si>
    <t>Last Updated: 01/05/2016</t>
  </si>
  <si>
    <t>Code</t>
  </si>
  <si>
    <t>Indicator Name</t>
  </si>
  <si>
    <t>Long definition</t>
  </si>
  <si>
    <t>Source</t>
  </si>
  <si>
    <t>Age population, female refers to female population at the specified age level, as estimated by World Bank staff.</t>
  </si>
  <si>
    <t>The United Nations Population Division’s World Population Prospects, and World Bank’s estimates from World Bank’s population projections.</t>
  </si>
  <si>
    <t>Age population, male refers to male population at the specified age level, as estimated by World Bank staff.</t>
  </si>
  <si>
    <t>Region</t>
  </si>
  <si>
    <t>Brazil</t>
  </si>
  <si>
    <t>BRA</t>
  </si>
  <si>
    <t>Colombia</t>
  </si>
  <si>
    <t>COL</t>
  </si>
  <si>
    <t>South Africa</t>
  </si>
  <si>
    <t>ZAF</t>
  </si>
  <si>
    <t>Argentina</t>
  </si>
  <si>
    <t>ARG</t>
  </si>
  <si>
    <t>Venezuela, RB</t>
  </si>
  <si>
    <t>VEN</t>
  </si>
  <si>
    <t>Nigeria</t>
  </si>
  <si>
    <t>NGA</t>
  </si>
  <si>
    <t>2015-2020 CAGR</t>
  </si>
  <si>
    <t>increase/</t>
  </si>
  <si>
    <t>7 Regions:</t>
  </si>
  <si>
    <t>3 Scenarios:</t>
  </si>
  <si>
    <t>Bearish</t>
  </si>
  <si>
    <t>Bullish</t>
  </si>
  <si>
    <t>Terminal Value</t>
  </si>
  <si>
    <t>2 Child Policy Impact</t>
  </si>
  <si>
    <t>5 Yr Historical CAGR</t>
  </si>
  <si>
    <t>Convergence Steps</t>
  </si>
  <si>
    <t>breastfed in the future</t>
  </si>
  <si>
    <t>Calculated 5 Yr Revenue CAGR</t>
  </si>
  <si>
    <t>extra babies born every year</t>
  </si>
  <si>
    <t xml:space="preserve">million extra babies </t>
  </si>
  <si>
    <t>BASE</t>
  </si>
  <si>
    <t>http://www.savethechildren.org/atf/cf/%7B9def2ebe-10ae-432c-9bd0-df91d2eba74a%7D/BREASTFEEDING_POLICY_SCORECARD_FOR_DEVELOPED_COUNTRIES.PDF</t>
  </si>
  <si>
    <t>US Breastfeeding Patterns</t>
  </si>
  <si>
    <t xml:space="preserve">So </t>
  </si>
  <si>
    <t>of babies that were ever breastfeed are still breastfed 6 months later</t>
  </si>
  <si>
    <t>% of Babies Breastfed for 1 Year</t>
  </si>
  <si>
    <t>% of Babies Breastfed for 6 Months</t>
  </si>
  <si>
    <t>% of Babies Breastfed for Entire 24 Months</t>
  </si>
  <si>
    <t>% of Babies Ever Breastfed</t>
  </si>
  <si>
    <t>Base Assumption: Keep going with this 59% for every 6 months</t>
  </si>
  <si>
    <t>Bearish Assumption: Go with a 80% retention rate for every 6 months</t>
  </si>
  <si>
    <t>Bullish Assumption: Go with a 40% breastfeeding retention rate for every 6 months</t>
  </si>
  <si>
    <t>EUROPEAN MARKET</t>
  </si>
  <si>
    <t>Germany Breastfeeding Patterns</t>
  </si>
  <si>
    <t>24 Months Used instead of 12 Months because MJN's product line</t>
  </si>
  <si>
    <t>after 12 months shifts to "milk powder" instead of baby formula</t>
  </si>
  <si>
    <t>powders and because of that, if babies are still being breastfed, it</t>
  </si>
  <si>
    <t>still have a significant impact on MJN's overall revenues.</t>
  </si>
  <si>
    <t>http://data.un.org/Data.aspx?d=WHO&amp;f=MEASURE_CODE%3aWHOSIS_000006</t>
  </si>
  <si>
    <t>Mexico Breastfeeding Patterns</t>
  </si>
  <si>
    <t>Base Assumption: Keep going with this 15%*0.25 for every 6 months</t>
  </si>
  <si>
    <t>Bullish Assumption: Go with a 15%*0.15 breastfeeding retention rate for every 6 months</t>
  </si>
  <si>
    <t>Bearish Assumption: Go with a 15%*0.35 retention rate for every 6 months</t>
  </si>
  <si>
    <t>Indonesia Breastfeeding Patterns</t>
  </si>
  <si>
    <t>Australia Breastfeeding Patterns</t>
  </si>
  <si>
    <t>Nigeria Breastfeeding Patterns</t>
  </si>
  <si>
    <t>ROW Breastfeeding Patterns</t>
  </si>
  <si>
    <t>Base Assumption: Keep going with this 63% for every 6 months</t>
  </si>
  <si>
    <t>Base Assumption: Keep going with this 50% for every 6 months</t>
  </si>
  <si>
    <t>Bullish Assumption: Go with a 30% breastfeeding retention rate for every 6 months</t>
  </si>
  <si>
    <t>Bearish Assumption: Go with a 70% retention rate for every 6 months</t>
  </si>
  <si>
    <t>Bullish Assumption: Go with a 43% breastfeeding retention rate for every 6 months</t>
  </si>
  <si>
    <t>Bearish Assumption: Go with a 83% retention rate for every 6 months</t>
  </si>
  <si>
    <t>Egypt Breastfeeding Patterns</t>
  </si>
  <si>
    <t>Base Assumption: Keep going with this 53%*0.25 for every 6 months</t>
  </si>
  <si>
    <t>Bullish Assumption: Go with a 53%*0.15 breastfeeding retention rate for every 6 months</t>
  </si>
  <si>
    <t>Bearish Assumption: Go with a 53%*0.35 retention rate for every 6 months</t>
  </si>
  <si>
    <t>Base Assumption: Keep going with this 43%*0.25 for every 6 months</t>
  </si>
  <si>
    <t>Bullish Assumption: Go with a 43%*0.15 breastfeeding retention rate for every 6 months</t>
  </si>
  <si>
    <t>Bearish Assumption: Go with a 43%*0.35 retention rate for every 6 months</t>
  </si>
  <si>
    <t>BEAR</t>
  </si>
  <si>
    <t>BULL</t>
  </si>
  <si>
    <t>0-24 Months of Age w/ Bear % Being Breastfed</t>
  </si>
  <si>
    <t>0-24 Months of Age w/ Bull % Being Breastfed</t>
  </si>
  <si>
    <t>Base Terminal Growth Rates</t>
  </si>
  <si>
    <t>Bear Terminal Growth Rates</t>
  </si>
  <si>
    <t>Bull Terminal Growth Rates</t>
  </si>
  <si>
    <t>Base Projections</t>
  </si>
  <si>
    <t>2015-2030 CAGR</t>
  </si>
  <si>
    <t>caclulated</t>
  </si>
  <si>
    <t>Population of 0-24 Month Babies  w/ Base % Being Breastfed</t>
  </si>
  <si>
    <t>Base NTM 5yr CAGR</t>
  </si>
  <si>
    <t>Bear NTM 5yr CAGR</t>
  </si>
  <si>
    <t>Bull NTM 5yr CAGR</t>
  </si>
  <si>
    <t>Based on Baby Population Growth</t>
  </si>
  <si>
    <t>Calculated Past 5yr CAGR for MJN</t>
  </si>
  <si>
    <t>Baby Formula Industry YoY Growth 2014-2015</t>
  </si>
  <si>
    <t>Red Cell</t>
  </si>
  <si>
    <t>Orange Cell</t>
  </si>
  <si>
    <t>Green Cell</t>
  </si>
  <si>
    <t>&gt;&gt; Number was used as BEAR case for Forecasting Revenues</t>
  </si>
  <si>
    <t>&gt;&gt; Number was used as BASE case for Forecasting Revenues</t>
  </si>
  <si>
    <t>&gt;&gt; Number was used as BULL case for Forecasting Revenues</t>
  </si>
  <si>
    <t>Rest of Latin America 5yr CAGR for MJN</t>
  </si>
  <si>
    <t>European Market 5yr CAGR for MJN</t>
  </si>
  <si>
    <t>Other Asia Market 5yr CAGR for MJN</t>
  </si>
  <si>
    <t>Current Forex Fluctuations</t>
  </si>
  <si>
    <t>Real/USD</t>
  </si>
  <si>
    <t xml:space="preserve">$BRLUSD - Share Pricing </t>
  </si>
  <si>
    <t>Real/USD MJN Correl</t>
  </si>
  <si>
    <t>Bear Projections</t>
  </si>
  <si>
    <t>Bullish Projections</t>
  </si>
  <si>
    <t>COGS</t>
  </si>
  <si>
    <t>Weighted Sales</t>
  </si>
  <si>
    <t>((COGS as a % of Sales)*(1-'Projection Assumptions'!B30))*(1+('Projection Assumptions'!B30*'Projection Assumptions'!E36))</t>
  </si>
  <si>
    <t>Q3 2016 Est</t>
  </si>
  <si>
    <t>Q4 2016 Est</t>
  </si>
  <si>
    <t>Q1 2017 Est</t>
  </si>
  <si>
    <t>Q2 2017 Est</t>
  </si>
  <si>
    <t>Q3 2017 Est</t>
  </si>
  <si>
    <t>Q4 2017 Est</t>
  </si>
  <si>
    <t>Q1 2018 Est</t>
  </si>
  <si>
    <t>Q2 2018 Est</t>
  </si>
  <si>
    <t>Q3 2018 Est</t>
  </si>
  <si>
    <t>Q4 2018 Est</t>
  </si>
  <si>
    <t>Q1 2019 Est</t>
  </si>
  <si>
    <t>Q2 2019 Est</t>
  </si>
  <si>
    <t>Q3 2019 Est</t>
  </si>
  <si>
    <t>Q4 2019 Est</t>
  </si>
  <si>
    <t>Q1 2020 Est</t>
  </si>
  <si>
    <t>Q2 2020 Est</t>
  </si>
  <si>
    <t>Q3 2020 Est</t>
  </si>
  <si>
    <t>Q4 2020 Est</t>
  </si>
  <si>
    <t>Less: Depreciation &amp; Amortization</t>
  </si>
  <si>
    <t>EBIAT</t>
  </si>
  <si>
    <t>Add: Depreciation &amp; Amortization</t>
  </si>
  <si>
    <t>Less: Capex</t>
  </si>
  <si>
    <t>Less: Increase in NWC</t>
  </si>
  <si>
    <t>Unlevered Cash Flow</t>
  </si>
  <si>
    <t>CQ12010</t>
  </si>
  <si>
    <t>CQ22010</t>
  </si>
  <si>
    <t>CQ32010</t>
  </si>
  <si>
    <t>CQ42010</t>
  </si>
  <si>
    <t>CQ12011</t>
  </si>
  <si>
    <t>CQ22011</t>
  </si>
  <si>
    <t>CQ32011</t>
  </si>
  <si>
    <t>CQ42011</t>
  </si>
  <si>
    <t>CQ12012</t>
  </si>
  <si>
    <t>CQ22012</t>
  </si>
  <si>
    <t>CQ32012</t>
  </si>
  <si>
    <t>CQ42012</t>
  </si>
  <si>
    <t>CQ12013</t>
  </si>
  <si>
    <t>CQ22013</t>
  </si>
  <si>
    <t>CQ32013</t>
  </si>
  <si>
    <t>CQ42013</t>
  </si>
  <si>
    <t>CQ12014</t>
  </si>
  <si>
    <t>CQ22014</t>
  </si>
  <si>
    <t>CQ32014</t>
  </si>
  <si>
    <t>CQ42014</t>
  </si>
  <si>
    <t>CQ12015</t>
  </si>
  <si>
    <t>CQ22015</t>
  </si>
  <si>
    <t>CQ32015</t>
  </si>
  <si>
    <t>CQ42015</t>
  </si>
  <si>
    <t>CQ12009</t>
  </si>
  <si>
    <t>CQ22009</t>
  </si>
  <si>
    <t>CQ32009</t>
  </si>
  <si>
    <t>CQ42009</t>
  </si>
  <si>
    <t>Current Assets</t>
  </si>
  <si>
    <t>Inventories</t>
  </si>
  <si>
    <t>Prepaid Expense</t>
  </si>
  <si>
    <t>Current Liabilities</t>
  </si>
  <si>
    <t>Accrued Expenses</t>
  </si>
  <si>
    <t>Total Current Liabilites</t>
  </si>
  <si>
    <t>Total Receivables</t>
  </si>
  <si>
    <t>Net Working Capital</t>
  </si>
  <si>
    <t>Days Sales Outstanding</t>
  </si>
  <si>
    <t>Days Payables Outstanding</t>
  </si>
  <si>
    <t>Days Inventory Outstanding</t>
  </si>
  <si>
    <t>Prepaid Expenses (% of Sales)</t>
  </si>
  <si>
    <t>Accrued Expenses (% of Sales)</t>
  </si>
  <si>
    <t>Other Current Liabilities</t>
  </si>
  <si>
    <t>Other Current Liabilities (% of Sales)</t>
  </si>
  <si>
    <t>Q1 Average</t>
  </si>
  <si>
    <t>Q2 Average</t>
  </si>
  <si>
    <t>Q3 Average</t>
  </si>
  <si>
    <t>Q4 Average</t>
  </si>
  <si>
    <t>Net Working Capital Assumptions</t>
  </si>
  <si>
    <t>Other Assumptions</t>
  </si>
  <si>
    <t>Operating Expenses</t>
  </si>
  <si>
    <t>Capex</t>
  </si>
  <si>
    <t>COGS (% of Sales)</t>
  </si>
  <si>
    <t>Operating Expenses (% of Sales)</t>
  </si>
  <si>
    <t>Depreciation and Amortization (% of Sales)</t>
  </si>
  <si>
    <t>Capex (% of Sales)</t>
  </si>
  <si>
    <t>Income Tax % of Pre-Tax Income</t>
  </si>
  <si>
    <t>Operating Expense % of Sales</t>
  </si>
  <si>
    <t>Cost of Revenue % of Sales</t>
  </si>
  <si>
    <t>Depreciation as a % of Sales</t>
  </si>
  <si>
    <t>Income Tax Rate (% of pre-tax income)</t>
  </si>
  <si>
    <t>Capex as a % of Sales</t>
  </si>
  <si>
    <t>09/30/2016</t>
  </si>
  <si>
    <t>Q1 2021 Est</t>
  </si>
  <si>
    <t>Q2 2021 Est</t>
  </si>
  <si>
    <t>Q3 2021 Est</t>
  </si>
  <si>
    <t>Q4 2021 Est</t>
  </si>
  <si>
    <t>Q1 2022 Est</t>
  </si>
  <si>
    <t>Q2 2022 Est</t>
  </si>
  <si>
    <t>Q3 2022 Est</t>
  </si>
  <si>
    <t>Q4 2022 Est</t>
  </si>
  <si>
    <t>Q1 2023 Est</t>
  </si>
  <si>
    <t>Q2 2023 Est</t>
  </si>
  <si>
    <t>Q3 2023 Est</t>
  </si>
  <si>
    <t>Q4 2023 Est</t>
  </si>
  <si>
    <t>Q1 2024 Est</t>
  </si>
  <si>
    <t>Q2 2024 Est</t>
  </si>
  <si>
    <t>Q3 2024 Est</t>
  </si>
  <si>
    <t>Q4 2024 Est</t>
  </si>
  <si>
    <t>Q1 2025 Est</t>
  </si>
  <si>
    <t>Q2 2025 Est</t>
  </si>
  <si>
    <t>Q3 2025 Est</t>
  </si>
  <si>
    <t>Q4 2025 Est</t>
  </si>
  <si>
    <t>Q1 2026 Est</t>
  </si>
  <si>
    <t>Q2 2026 Est</t>
  </si>
  <si>
    <t>Q3 2026 Est</t>
  </si>
  <si>
    <t>Q4 2026 Est</t>
  </si>
  <si>
    <t>Q1 2027 Est</t>
  </si>
  <si>
    <t>Q2 2027 Est</t>
  </si>
  <si>
    <t>Q3 2027 Est</t>
  </si>
  <si>
    <t>Q4 2027 Est</t>
  </si>
  <si>
    <t>Q1 2028 Est</t>
  </si>
  <si>
    <t>Q2 2028 Est</t>
  </si>
  <si>
    <t>Q3 2028 Est</t>
  </si>
  <si>
    <t>Q4 2028 Est</t>
  </si>
  <si>
    <t>Q1 2029 Est</t>
  </si>
  <si>
    <t>Q2 2029 Est</t>
  </si>
  <si>
    <t>Q3 2029 Est</t>
  </si>
  <si>
    <t>Q4 2029 Est</t>
  </si>
  <si>
    <t>Q1 2030 Est</t>
  </si>
  <si>
    <t>Q2 2030 Est</t>
  </si>
  <si>
    <t>Q3 2030 Est</t>
  </si>
  <si>
    <t>Q4 2030 Est</t>
  </si>
  <si>
    <t>What this formula does:</t>
  </si>
  <si>
    <t>You multiply COGS by (1-(% of COGS affected by dairy)) which gives you the COGS amount NOT composed of dairy products as an input</t>
  </si>
  <si>
    <t>Next, you multiply the amount in step 1 by (1+(% of COGS which IS composed of dairy inputs * estimated decline/incline of dairy prices))</t>
  </si>
  <si>
    <t>Step 1</t>
  </si>
  <si>
    <t>Step 2</t>
  </si>
  <si>
    <t>Step 3</t>
  </si>
  <si>
    <t>*Only for first 4 quarters</t>
  </si>
  <si>
    <t>Milk Prices have gone down by 7.8%</t>
  </si>
  <si>
    <t>Bottom-Up Beta</t>
  </si>
  <si>
    <t>Beta Regression</t>
  </si>
  <si>
    <t>Competitors Betas</t>
  </si>
  <si>
    <t>Betas</t>
  </si>
  <si>
    <t>R Squared</t>
  </si>
  <si>
    <t>1 Year</t>
  </si>
  <si>
    <t>2 Year</t>
  </si>
  <si>
    <t>Model Notes:</t>
  </si>
  <si>
    <t>Input</t>
  </si>
  <si>
    <r>
      <rPr>
        <b/>
        <sz val="10.5"/>
        <rFont val="Arial"/>
        <family val="2"/>
      </rPr>
      <t xml:space="preserve"> </t>
    </r>
    <r>
      <rPr>
        <b/>
        <sz val="10"/>
        <color indexed="12"/>
        <rFont val="Arial"/>
        <family val="2"/>
      </rPr>
      <t xml:space="preserve">Blue </t>
    </r>
    <r>
      <rPr>
        <sz val="10"/>
        <rFont val="Arial"/>
        <family val="2"/>
      </rPr>
      <t>cells with yellow fill are for data input</t>
    </r>
  </si>
  <si>
    <t>NYSE:TEN</t>
  </si>
  <si>
    <t xml:space="preserve">Ticker: </t>
  </si>
  <si>
    <t>CIQ Formula</t>
  </si>
  <si>
    <r>
      <rPr>
        <b/>
        <sz val="10.5"/>
        <rFont val="Arial"/>
        <family val="2"/>
      </rPr>
      <t xml:space="preserve"> </t>
    </r>
    <r>
      <rPr>
        <b/>
        <sz val="10"/>
        <color indexed="16"/>
        <rFont val="Arial"/>
        <family val="2"/>
      </rPr>
      <t xml:space="preserve">Dark Red </t>
    </r>
    <r>
      <rPr>
        <sz val="10"/>
        <rFont val="Arial"/>
        <family val="2"/>
      </rPr>
      <t xml:space="preserve">cells are values that download from S&amp;P Capital IQ. Use the right click to </t>
    </r>
    <r>
      <rPr>
        <b/>
        <sz val="10"/>
        <color indexed="16"/>
        <rFont val="Arial"/>
        <family val="2"/>
      </rPr>
      <t>"Audit Data"</t>
    </r>
  </si>
  <si>
    <t>NYSE:AXL</t>
  </si>
  <si>
    <t>Reference</t>
  </si>
  <si>
    <r>
      <rPr>
        <b/>
        <sz val="10.5"/>
        <rFont val="Arial"/>
        <family val="2"/>
      </rPr>
      <t xml:space="preserve"> </t>
    </r>
    <r>
      <rPr>
        <b/>
        <sz val="10"/>
        <color indexed="17"/>
        <rFont val="Arial"/>
        <family val="2"/>
      </rPr>
      <t xml:space="preserve">Green </t>
    </r>
    <r>
      <rPr>
        <sz val="10"/>
        <rFont val="Arial"/>
        <family val="2"/>
      </rPr>
      <t xml:space="preserve">cells are links to between different worksheets.  </t>
    </r>
  </si>
  <si>
    <t>TSX:MG</t>
  </si>
  <si>
    <t xml:space="preserve">Name: </t>
  </si>
  <si>
    <t>Formula</t>
  </si>
  <si>
    <r>
      <rPr>
        <b/>
        <sz val="10.5"/>
        <rFont val="Arial"/>
        <family val="2"/>
      </rPr>
      <t xml:space="preserve"> </t>
    </r>
    <r>
      <rPr>
        <b/>
        <sz val="10"/>
        <rFont val="Arial"/>
        <family val="2"/>
      </rPr>
      <t xml:space="preserve">Black </t>
    </r>
    <r>
      <rPr>
        <sz val="10"/>
        <rFont val="Arial"/>
        <family val="2"/>
      </rPr>
      <t xml:space="preserve">cells are formulas. NOTE: For the summary pages, black cells were used for links to between different worksheets.  </t>
    </r>
  </si>
  <si>
    <t>NYSE:MTOR</t>
  </si>
  <si>
    <t>NasdaqGS:FDML</t>
  </si>
  <si>
    <t xml:space="preserve">Sector: </t>
  </si>
  <si>
    <t>NYSE:MOD</t>
  </si>
  <si>
    <t xml:space="preserve"> Last FYE: </t>
  </si>
  <si>
    <t xml:space="preserve"> Filing currency: </t>
  </si>
  <si>
    <t xml:space="preserve"> Trading currency: </t>
  </si>
  <si>
    <t xml:space="preserve">Day count: </t>
  </si>
  <si>
    <t>WACC</t>
  </si>
  <si>
    <t>Cost of debt:</t>
  </si>
  <si>
    <t>Cost of debt</t>
  </si>
  <si>
    <t>After tax</t>
  </si>
  <si>
    <t>Marginal tax rate</t>
  </si>
  <si>
    <t>x</t>
  </si>
  <si>
    <t>cost of debt</t>
  </si>
  <si>
    <t>Weighted cost</t>
  </si>
  <si>
    <r>
      <t xml:space="preserve">1 </t>
    </r>
    <r>
      <rPr>
        <b/>
        <sz val="10"/>
        <rFont val="Arial"/>
        <family val="2"/>
      </rPr>
      <t>–</t>
    </r>
    <r>
      <rPr>
        <b/>
        <sz val="10"/>
        <rFont val="Arial"/>
        <family val="2"/>
      </rPr>
      <t xml:space="preserve"> Tax rate</t>
    </r>
  </si>
  <si>
    <t>of debt</t>
  </si>
  <si>
    <t>Cost of equity:</t>
  </si>
  <si>
    <t>% of debt</t>
  </si>
  <si>
    <t xml:space="preserve">Weighted average </t>
  </si>
  <si>
    <r>
      <t>Risk free rate</t>
    </r>
    <r>
      <rPr>
        <vertAlign val="superscript"/>
        <sz val="10"/>
        <rFont val="Arial"/>
        <family val="2"/>
      </rPr>
      <t>(1)</t>
    </r>
  </si>
  <si>
    <t xml:space="preserve">cost of capital </t>
  </si>
  <si>
    <t>Beta</t>
  </si>
  <si>
    <t>Risk free rate</t>
  </si>
  <si>
    <t>+</t>
  </si>
  <si>
    <t>Market risk premium</t>
  </si>
  <si>
    <t>% of equity</t>
  </si>
  <si>
    <t>of equity</t>
  </si>
  <si>
    <t>X</t>
  </si>
  <si>
    <t>Percentage of capital:</t>
  </si>
  <si>
    <t>Cost of equity</t>
  </si>
  <si>
    <t>Total debt</t>
  </si>
  <si>
    <t>Total capital</t>
  </si>
  <si>
    <t>Weighted average cost of capital:</t>
  </si>
  <si>
    <t>1)</t>
  </si>
  <si>
    <t>DO NOT DELETE</t>
  </si>
  <si>
    <t>Keep = 1</t>
  </si>
  <si>
    <t>Mkt. Val.</t>
  </si>
  <si>
    <t>Debt /</t>
  </si>
  <si>
    <t xml:space="preserve">Marginal </t>
  </si>
  <si>
    <t>Unlevered</t>
  </si>
  <si>
    <t>Quick Comps</t>
  </si>
  <si>
    <t>Exclude = 0</t>
  </si>
  <si>
    <t>Comparable Companies</t>
  </si>
  <si>
    <t>Mkt. Cap.</t>
  </si>
  <si>
    <t>Total Cap.</t>
  </si>
  <si>
    <t>Tax Rate</t>
  </si>
  <si>
    <t>Country</t>
  </si>
  <si>
    <t>_</t>
  </si>
  <si>
    <t>Re-levered Beta</t>
  </si>
  <si>
    <t>WACC via Comparables</t>
  </si>
  <si>
    <t>Cost of Debt:</t>
  </si>
  <si>
    <t>Historical weighted average cost of debt</t>
  </si>
  <si>
    <t xml:space="preserve">Marginal tax rate </t>
  </si>
  <si>
    <t>Cost of Equity:</t>
  </si>
  <si>
    <t>Re-levered beta</t>
  </si>
  <si>
    <t>Percentage of Capital</t>
  </si>
  <si>
    <t>Weighted Average Cost of Capital:</t>
  </si>
  <si>
    <t>Weighted Average WACC (Regression + Comps)</t>
  </si>
  <si>
    <t>Weighting</t>
  </si>
  <si>
    <t>Regression WACC</t>
  </si>
  <si>
    <t>Comps WACC</t>
  </si>
  <si>
    <t>Final WACC</t>
  </si>
  <si>
    <t>MJN</t>
  </si>
  <si>
    <t>30 Year Bond Yield for U.S</t>
  </si>
  <si>
    <t>S&amp;P500</t>
  </si>
  <si>
    <t>Daily Returns</t>
  </si>
  <si>
    <t xml:space="preserve">NYSE:MJN - Share Pricing </t>
  </si>
  <si>
    <t>Consumer Staples Index</t>
  </si>
  <si>
    <t>Beta S&amp;P500 &amp; MJN</t>
  </si>
  <si>
    <t xml:space="preserve">R^2 </t>
  </si>
  <si>
    <t>S&amp;P500 &amp; MJN</t>
  </si>
  <si>
    <t>Consumer Staples &amp; MJN</t>
  </si>
  <si>
    <t>S&amp;P 500 Daily Returns</t>
  </si>
  <si>
    <t>MJN Daily Returns</t>
  </si>
  <si>
    <t>Staples Daily Returns</t>
  </si>
  <si>
    <t>Last 5 Years</t>
  </si>
  <si>
    <t>Daily ReturnsSince Inception (2009)</t>
  </si>
  <si>
    <t>Last 3 Years</t>
  </si>
  <si>
    <t>Last 1 Year</t>
  </si>
  <si>
    <t>Beta =</t>
  </si>
  <si>
    <t>Consumer Staples</t>
  </si>
  <si>
    <t>S&amp;P500 Index</t>
  </si>
  <si>
    <t>5 Yr Levered</t>
  </si>
  <si>
    <t>Discount Period</t>
  </si>
  <si>
    <t>Discount Factor</t>
  </si>
  <si>
    <t>PV of FCF</t>
  </si>
  <si>
    <t>FCFF Exit Multiple</t>
  </si>
  <si>
    <t>Cumulative PV of Free Cash Flow</t>
  </si>
  <si>
    <t>% of Enterprise Value</t>
  </si>
  <si>
    <t>Terminal  Value</t>
  </si>
  <si>
    <t>Exit Multiple</t>
  </si>
  <si>
    <t>PV of Terminal Value</t>
  </si>
  <si>
    <t>Enterprise Value</t>
  </si>
  <si>
    <t>Less: Total Debt</t>
  </si>
  <si>
    <t>Add: Cash and Cash Equivalent</t>
  </si>
  <si>
    <t>Equity Value</t>
  </si>
  <si>
    <t>Common Shares Outstanding</t>
  </si>
  <si>
    <t>Perpetuity Growth Rate</t>
  </si>
  <si>
    <t>Free Cash Flow Perpetual Growth Method</t>
  </si>
  <si>
    <t>Total PV of Free Cash Flow</t>
  </si>
  <si>
    <t>Present Value of Terminal Value</t>
  </si>
  <si>
    <t>Add: Cash and Cash Equivalents</t>
  </si>
  <si>
    <t>Common Shares Outstanding (million)</t>
  </si>
  <si>
    <t>Implied Exit Multiple</t>
  </si>
  <si>
    <t>Current Price</t>
  </si>
  <si>
    <t>Upside</t>
  </si>
  <si>
    <t>FY2030 EBITDA</t>
  </si>
  <si>
    <t>2030E Free Cash Flow</t>
  </si>
  <si>
    <t>FY2030E Free Cash Flow</t>
  </si>
  <si>
    <t xml:space="preserve">Implied Price Per Share </t>
  </si>
  <si>
    <t>2030E EBITDA</t>
  </si>
  <si>
    <t>Averaged Price Per Share</t>
  </si>
  <si>
    <t>EV/EBITDA Exit Multiple</t>
  </si>
  <si>
    <t>Interest Expense as a % of Sales</t>
  </si>
  <si>
    <t>Q2</t>
  </si>
  <si>
    <t>Q4</t>
  </si>
  <si>
    <t>Interest Expense</t>
  </si>
  <si>
    <t>EBT</t>
  </si>
  <si>
    <t>Income Tax</t>
  </si>
  <si>
    <t>Earnings</t>
  </si>
  <si>
    <t># of Common Shares</t>
  </si>
  <si>
    <t>w/o any Dairy Price Fluctuations</t>
  </si>
  <si>
    <t>W/ Dairy Price Fluctuations</t>
  </si>
  <si>
    <t>Daily</t>
  </si>
  <si>
    <t>% Daily Returns</t>
  </si>
  <si>
    <t>% Monthly Returns</t>
  </si>
  <si>
    <t>Monthly</t>
  </si>
  <si>
    <t>Value At Risk %</t>
  </si>
  <si>
    <t>Expected Return %</t>
  </si>
  <si>
    <t>Mead Johnson Nutrition Company Daily</t>
  </si>
  <si>
    <t>Mead Johnson Nutrition Company Monthly</t>
  </si>
  <si>
    <t>Nestle's Acquisition of Pfizer Nutrition Segment</t>
  </si>
  <si>
    <t>http://www.wsj.com/articles/SB10001424052702303592404577361070078138812</t>
  </si>
  <si>
    <t>Acquisition Price</t>
  </si>
  <si>
    <t>bn</t>
  </si>
  <si>
    <t>Football Field W/ NTM Historical Multiples and LTM Comparables</t>
  </si>
  <si>
    <t>DCF Perpetuity</t>
  </si>
  <si>
    <t>DCF Exit Multiple</t>
  </si>
  <si>
    <t>Comparables NTM EV/EBITDA</t>
  </si>
  <si>
    <t>Comparables NTM P/E</t>
  </si>
  <si>
    <t>Comparables LTM EV/EBITDA</t>
  </si>
  <si>
    <t>Comparables LTM P/E</t>
  </si>
  <si>
    <t>Target Price</t>
  </si>
  <si>
    <t>Implied Upside (Downside)</t>
  </si>
  <si>
    <t>Football Field Chart</t>
  </si>
  <si>
    <t>Mead Johnson Nutrition Company Valuation Football Field</t>
  </si>
  <si>
    <t>Comparables NTM EV/Revenues</t>
  </si>
  <si>
    <t>Comparables LTM EV/Revenues</t>
  </si>
  <si>
    <t>Analyst Expected Price</t>
  </si>
  <si>
    <t xml:space="preserve">Nestle is paying </t>
  </si>
  <si>
    <t>Danone paid</t>
  </si>
  <si>
    <t>for Dutch food company Numico in  2007</t>
  </si>
  <si>
    <t>Global Market Share</t>
  </si>
  <si>
    <t>Mead Johnson Nutrition</t>
  </si>
  <si>
    <t>Nestle Before Pfizer Nutrition</t>
  </si>
  <si>
    <t>Nestle Post Acquisition</t>
  </si>
  <si>
    <t>Abbot Laboratories</t>
  </si>
  <si>
    <t>Analysts are lauding and applauding the move even though it comes at a premium because it allows Nestle not to spend 10 years of R&amp;D and production inventing new premium brands</t>
  </si>
  <si>
    <t>85% of Pfizer's nutrional baby formula sales came from emerging markets</t>
  </si>
  <si>
    <t>http://europe.chinadaily.com.cn/europe/2012-04/25/content_15136624.htm</t>
  </si>
  <si>
    <t>Mead Johnson's EV/EBITDA is currently at</t>
  </si>
  <si>
    <t>Indicated Premium</t>
  </si>
  <si>
    <t>Nestle beat out a joint offer by Danone and MJN which was around 11bn</t>
  </si>
  <si>
    <t>Nestle paid</t>
  </si>
  <si>
    <t>EBITDA to get Gerber from Novartis AG back in 2007 (same year Danone acquired Numico)</t>
  </si>
  <si>
    <t>Euromonitor Growth Rate CAGR Projections</t>
  </si>
  <si>
    <t>Annual</t>
  </si>
  <si>
    <t>Total US Market</t>
  </si>
  <si>
    <t>Global Market Size (bn)</t>
  </si>
  <si>
    <t>NA Market Size</t>
  </si>
  <si>
    <t>http://www.nielsen.com/us/en/press-room/2015/oh-baby-global-baby-food-and-formula-sales-will-reach-nearly-35-billion.html</t>
  </si>
  <si>
    <t>Asia-Pacific Market Size</t>
  </si>
  <si>
    <t>Europe Market Size</t>
  </si>
  <si>
    <t>ther Regions</t>
  </si>
  <si>
    <t>Q1 2016</t>
  </si>
  <si>
    <t>Q2 2016</t>
  </si>
  <si>
    <t>Q3 2016</t>
  </si>
  <si>
    <t>Q4 2016</t>
  </si>
  <si>
    <t>The step above is basically multiplying the COGS not composed of dairy products as inputs by the new expected COGS amount that is composed of</t>
  </si>
  <si>
    <t xml:space="preserve"> dairy products as an input and this new amount is based on historical and market dairy prices speculation</t>
  </si>
  <si>
    <t>MJN Revenue Segmentation</t>
  </si>
  <si>
    <t>FY 2016</t>
  </si>
  <si>
    <t>FY 2017</t>
  </si>
  <si>
    <t>Actual EPS</t>
  </si>
  <si>
    <t>Analyst EPS Estimates</t>
  </si>
  <si>
    <t xml:space="preserve">EPS Estimates </t>
  </si>
  <si>
    <t>Dividend Yield</t>
  </si>
  <si>
    <t>Share Price</t>
  </si>
  <si>
    <t>DPS</t>
  </si>
  <si>
    <t>Dividend Per Share</t>
  </si>
  <si>
    <t>Institutions</t>
  </si>
  <si>
    <t>Individuals/Insiders</t>
  </si>
  <si>
    <t>Tradtional Investment Managers</t>
  </si>
  <si>
    <t>Hedge Fund Managers</t>
  </si>
  <si>
    <t>Government Pension Sponsors</t>
  </si>
  <si>
    <t>Insurance Companies</t>
  </si>
  <si>
    <t>Capital Research and Management Company</t>
  </si>
  <si>
    <t>BlackRock</t>
  </si>
  <si>
    <t>The Vanguard Group</t>
  </si>
  <si>
    <t>Fidelity Investments</t>
  </si>
  <si>
    <t>Morgan Stanley Investment Managements</t>
  </si>
  <si>
    <t>Buy Transactions Shares</t>
  </si>
  <si>
    <t>Sell Transactions Shares</t>
  </si>
  <si>
    <t>Kasper Jakobsen</t>
  </si>
  <si>
    <t>Charles Urbain</t>
  </si>
  <si>
    <t>Total Share Value of shares sold</t>
  </si>
  <si>
    <t>Downside</t>
  </si>
  <si>
    <t>HSY</t>
  </si>
  <si>
    <t>CPB</t>
  </si>
  <si>
    <t>SJM</t>
  </si>
  <si>
    <t>PRGO</t>
  </si>
  <si>
    <t>WWAV</t>
  </si>
  <si>
    <t>Base Comps</t>
  </si>
  <si>
    <t>Adjusted Q1 EPS</t>
  </si>
  <si>
    <t>Average of Q1 and Q4</t>
  </si>
  <si>
    <t>Adjusted Q4 EPS</t>
  </si>
  <si>
    <t>Average of All years</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</si>
</sst>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6" formatCode="&quot;$&quot;#,##0;[Red]\-&quot;$&quot;#,##0"/>
    <numFmt numFmtId="44" formatCode="_-&quot;$&quot;* #,##0.00_-;\-&quot;$&quot;* #,##0.00_-;_-&quot;$&quot;* &quot;-&quot;??_-;_-@_-"/>
    <numFmt numFmtId="43" formatCode="_-* #,##0.00_-;\-* #,##0.00_-;_-* &quot;-&quot;??_-;_-@_-"/>
    <numFmt numFmtId="164" formatCode="#,##0.0"/>
    <numFmt numFmtId="165" formatCode="0.0%"/>
    <numFmt numFmtId="166" formatCode="_(&quot;$&quot;* #,##0.00_);_(&quot;$&quot;* \(#,##0.00\);_(&quot;$&quot;* &quot;-&quot;??_);_(@_)"/>
    <numFmt numFmtId="167" formatCode="#,##0.000_);\(#,##0.000\)"/>
    <numFmt numFmtId="168" formatCode="&quot;$&quot;#,##0.00"/>
    <numFmt numFmtId="169" formatCode="0.0"/>
    <numFmt numFmtId="170" formatCode="0.0\x"/>
    <numFmt numFmtId="171" formatCode="_-* #,##0.0_-;\-* #,##0.0_-;_-* &quot;-&quot;??_-;_-@_-"/>
    <numFmt numFmtId="172" formatCode="_-* #,##0_-;\-* #,##0_-;_-* &quot;-&quot;??_-;_-@_-"/>
    <numFmt numFmtId="173" formatCode="0.00000"/>
    <numFmt numFmtId="174" formatCode="_-* #,##0.0_-;\-* #,##0.0_-;_-* &quot;-&quot;?_-;_-@_-"/>
    <numFmt numFmtId="175" formatCode="&quot;$&quot;#,##0"/>
    <numFmt numFmtId="176" formatCode="0.000"/>
    <numFmt numFmtId="177" formatCode="0.000%"/>
    <numFmt numFmtId="178" formatCode="[$-10409]#,##0;\(#,##0\)"/>
    <numFmt numFmtId="179" formatCode="[$-10409]0.0%"/>
    <numFmt numFmtId="180" formatCode="[$-409]mmm\-dd\-yyyy;@"/>
    <numFmt numFmtId="181" formatCode=";;;"/>
    <numFmt numFmtId="182" formatCode="#,##0.00%_);\(#,##0.00%\)"/>
    <numFmt numFmtId="183" formatCode="d\-mmm\-yyyy"/>
    <numFmt numFmtId="184" formatCode="#0.00%_);\(#0.00%\)"/>
    <numFmt numFmtId="185" formatCode="#0.00%;\(#0.00%\)"/>
    <numFmt numFmtId="186" formatCode="#0.0%;\(#0.0%\)"/>
    <numFmt numFmtId="187" formatCode="#,##0.000_);\(#,##0.000\);#,##0.000_);@_)"/>
    <numFmt numFmtId="188" formatCode="#,##0.000;\(#,##0.000\)"/>
    <numFmt numFmtId="189" formatCode="#,##0.0_);\(#,##0.0\)"/>
    <numFmt numFmtId="190" formatCode="#0.0%_);\(#0.0%\)"/>
    <numFmt numFmtId="191" formatCode="&quot;$&quot;#,##0.00_);\(&quot;$&quot;#,##0.00\)"/>
    <numFmt numFmtId="192" formatCode="&quot;$&quot;#,##0.0_);\(&quot;$&quot;#,##0.0\)"/>
    <numFmt numFmtId="193" formatCode="_(* #,##0.0_);_(* \(#,##0.0\);_(* &quot;-&quot;??_);_(@_)"/>
  </numFmts>
  <fonts count="9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9"/>
      <name val="Calibri"/>
      <family val="2"/>
    </font>
    <font>
      <sz val="10"/>
      <name val="Calibri"/>
      <family val="2"/>
    </font>
    <font>
      <b/>
      <sz val="10"/>
      <color indexed="9"/>
      <name val="Arial"/>
      <family val="2"/>
    </font>
    <font>
      <b/>
      <sz val="10"/>
      <color indexed="8"/>
      <name val="Arial"/>
      <family val="2"/>
    </font>
    <font>
      <sz val="10"/>
      <color indexed="63"/>
      <name val="Arial"/>
      <family val="2"/>
    </font>
    <font>
      <i/>
      <sz val="10"/>
      <color indexed="63"/>
      <name val="Arial"/>
      <family val="2"/>
    </font>
    <font>
      <i/>
      <sz val="10"/>
      <color indexed="8"/>
      <name val="Arial"/>
      <family val="2"/>
    </font>
    <font>
      <b/>
      <sz val="16"/>
      <color indexed="9"/>
      <name val="Arial"/>
      <family val="2"/>
    </font>
    <font>
      <sz val="10"/>
      <color indexed="8"/>
      <name val="Arial"/>
      <family val="2"/>
    </font>
    <font>
      <b/>
      <sz val="11"/>
      <color rgb="FFFFFFFF"/>
      <name val="Calibri"/>
      <family val="2"/>
    </font>
    <font>
      <sz val="11"/>
      <color theme="1"/>
      <name val="Calibri"/>
      <family val="2"/>
    </font>
    <font>
      <b/>
      <sz val="16"/>
      <color rgb="FFFFFFFF"/>
      <name val="Arial"/>
      <family val="2"/>
    </font>
    <font>
      <b/>
      <sz val="10"/>
      <color rgb="FFFFFFFF"/>
      <name val="Arial"/>
      <family val="2"/>
    </font>
    <font>
      <b/>
      <sz val="10"/>
      <color rgb="FF000000"/>
      <name val="Arial"/>
      <family val="2"/>
    </font>
    <font>
      <sz val="10"/>
      <color rgb="FF333333"/>
      <name val="Arial"/>
      <family val="2"/>
    </font>
    <font>
      <sz val="10"/>
      <color rgb="FF000000"/>
      <name val="Arial"/>
      <family val="2"/>
    </font>
    <font>
      <i/>
      <sz val="10"/>
      <color rgb="FF333333"/>
      <name val="Arial"/>
      <family val="2"/>
    </font>
    <font>
      <i/>
      <sz val="10"/>
      <color rgb="FF000000"/>
      <name val="Arial"/>
      <family val="2"/>
    </font>
    <font>
      <sz val="10"/>
      <name val="Arial"/>
      <family val="2"/>
    </font>
    <font>
      <b/>
      <sz val="11"/>
      <name val="Calibri"/>
      <family val="2"/>
      <scheme val="minor"/>
    </font>
    <font>
      <sz val="11"/>
      <name val="Calibri"/>
      <family val="2"/>
      <scheme val="minor"/>
    </font>
    <font>
      <b/>
      <sz val="11"/>
      <color indexed="9"/>
      <name val="Calibri"/>
      <family val="2"/>
      <scheme val="minor"/>
    </font>
    <font>
      <sz val="11"/>
      <color indexed="9"/>
      <name val="Calibri"/>
      <family val="2"/>
      <scheme val="minor"/>
    </font>
    <font>
      <b/>
      <sz val="10"/>
      <color theme="0"/>
      <name val="Arial"/>
      <family val="2"/>
    </font>
    <font>
      <b/>
      <sz val="10"/>
      <name val="Arial"/>
      <family val="2"/>
    </font>
    <font>
      <sz val="8"/>
      <name val="Arial"/>
      <family val="2"/>
    </font>
    <font>
      <sz val="10"/>
      <color rgb="FFFF0000"/>
      <name val="Arial"/>
      <family val="2"/>
    </font>
    <font>
      <sz val="9"/>
      <color indexed="81"/>
      <name val="Tahoma"/>
      <family val="2"/>
    </font>
    <font>
      <b/>
      <sz val="9"/>
      <color indexed="81"/>
      <name val="Tahoma"/>
      <family val="2"/>
    </font>
    <font>
      <b/>
      <sz val="11"/>
      <color theme="1"/>
      <name val="Calibri"/>
      <family val="2"/>
    </font>
    <font>
      <u/>
      <sz val="11"/>
      <color theme="10"/>
      <name val="Calibri"/>
      <family val="2"/>
      <scheme val="minor"/>
    </font>
    <font>
      <sz val="18"/>
      <color theme="1"/>
      <name val="Calibri"/>
      <family val="2"/>
      <scheme val="minor"/>
    </font>
    <font>
      <sz val="20"/>
      <color theme="1"/>
      <name val="Calibri"/>
      <family val="2"/>
      <scheme val="minor"/>
    </font>
    <font>
      <b/>
      <sz val="16"/>
      <color indexed="10"/>
      <name val="Arial"/>
      <family val="2"/>
    </font>
    <font>
      <b/>
      <sz val="11"/>
      <color indexed="10"/>
      <name val="Arial"/>
      <family val="2"/>
    </font>
    <font>
      <b/>
      <sz val="8"/>
      <color indexed="10"/>
      <name val="Arial"/>
      <family val="2"/>
    </font>
    <font>
      <sz val="8"/>
      <color indexed="8"/>
      <name val="Arial"/>
      <family val="2"/>
    </font>
    <font>
      <sz val="24"/>
      <color theme="1"/>
      <name val="Calibri"/>
      <family val="2"/>
      <scheme val="minor"/>
    </font>
    <font>
      <sz val="9"/>
      <color indexed="0"/>
      <name val="Helvetica"/>
    </font>
    <font>
      <b/>
      <u val="singleAccounting"/>
      <sz val="10"/>
      <color indexed="12"/>
      <name val="Arial"/>
      <family val="2"/>
    </font>
    <font>
      <sz val="8"/>
      <color indexed="23"/>
      <name val="Arial"/>
      <family val="2"/>
    </font>
    <font>
      <sz val="7"/>
      <name val="Arial"/>
      <family val="2"/>
    </font>
    <font>
      <u/>
      <sz val="10"/>
      <name val="Arial"/>
      <family val="2"/>
    </font>
    <font>
      <b/>
      <u/>
      <sz val="10"/>
      <name val="Arial"/>
      <family val="2"/>
    </font>
    <font>
      <sz val="10"/>
      <color indexed="16"/>
      <name val="Arial"/>
      <family val="2"/>
    </font>
    <font>
      <sz val="10"/>
      <color rgb="FF800000"/>
      <name val="Arial"/>
      <family val="2"/>
    </font>
    <font>
      <sz val="8"/>
      <color rgb="FF0000FF"/>
      <name val="Arial"/>
      <family val="2"/>
    </font>
    <font>
      <b/>
      <sz val="9"/>
      <color indexed="12"/>
      <name val="Arial"/>
      <family val="2"/>
    </font>
    <font>
      <b/>
      <sz val="8"/>
      <name val="Arial"/>
      <family val="2"/>
    </font>
    <font>
      <b/>
      <sz val="10.5"/>
      <name val="Arial"/>
      <family val="2"/>
    </font>
    <font>
      <b/>
      <sz val="10"/>
      <color indexed="12"/>
      <name val="Arial"/>
      <family val="2"/>
    </font>
    <font>
      <sz val="8"/>
      <color indexed="55"/>
      <name val="Arial"/>
      <family val="2"/>
    </font>
    <font>
      <b/>
      <sz val="9"/>
      <color rgb="FF990000"/>
      <name val="Arial"/>
      <family val="2"/>
    </font>
    <font>
      <b/>
      <sz val="10"/>
      <color indexed="16"/>
      <name val="Arial"/>
      <family val="2"/>
    </font>
    <font>
      <b/>
      <sz val="9"/>
      <color rgb="FF008000"/>
      <name val="Arial"/>
      <family val="2"/>
    </font>
    <font>
      <b/>
      <sz val="10"/>
      <color indexed="17"/>
      <name val="Arial"/>
      <family val="2"/>
    </font>
    <font>
      <sz val="10"/>
      <color indexed="12"/>
      <name val="Arial"/>
      <family val="2"/>
    </font>
    <font>
      <b/>
      <sz val="9"/>
      <color indexed="8"/>
      <name val="Arial"/>
      <family val="2"/>
    </font>
    <font>
      <b/>
      <sz val="10"/>
      <color rgb="FF800000"/>
      <name val="Arial"/>
      <family val="2"/>
    </font>
    <font>
      <b/>
      <sz val="10"/>
      <color rgb="FF0000FF"/>
      <name val="Arial"/>
      <family val="2"/>
    </font>
    <font>
      <b/>
      <sz val="14"/>
      <name val="Arial"/>
      <family val="2"/>
    </font>
    <font>
      <i/>
      <sz val="10"/>
      <name val="Arial"/>
      <family val="2"/>
    </font>
    <font>
      <i/>
      <sz val="8"/>
      <name val="Arial"/>
      <family val="2"/>
    </font>
    <font>
      <sz val="10"/>
      <color rgb="FF0000FF"/>
      <name val="Arial"/>
      <family val="2"/>
    </font>
    <font>
      <vertAlign val="superscript"/>
      <sz val="10"/>
      <name val="Arial"/>
      <family val="2"/>
    </font>
    <font>
      <sz val="10"/>
      <color theme="0" tint="-0.34998626667073579"/>
      <name val="Arial"/>
      <family val="2"/>
    </font>
    <font>
      <sz val="10"/>
      <color theme="1" tint="0.24994659260841701"/>
      <name val="Arial"/>
      <family val="2"/>
    </font>
    <font>
      <sz val="8.5"/>
      <color rgb="FF0000FF"/>
      <name val="Arial"/>
      <family val="2"/>
    </font>
    <font>
      <u/>
      <sz val="9"/>
      <color indexed="39"/>
      <name val="Tahoma"/>
      <family val="2"/>
    </font>
    <font>
      <b/>
      <sz val="8"/>
      <color theme="0"/>
      <name val="Arial"/>
      <family val="2"/>
    </font>
    <font>
      <i/>
      <sz val="8"/>
      <color theme="0" tint="-0.499984740745262"/>
      <name val="Arial"/>
      <family val="2"/>
    </font>
    <font>
      <b/>
      <sz val="8"/>
      <color theme="1"/>
      <name val="Arial"/>
      <family val="2"/>
    </font>
    <font>
      <sz val="8"/>
      <color theme="1"/>
      <name val="Arial"/>
      <family val="2"/>
    </font>
    <font>
      <i/>
      <sz val="8"/>
      <color theme="2" tint="-0.499984740745262"/>
      <name val="Arial"/>
      <family val="2"/>
    </font>
    <font>
      <sz val="8"/>
      <color theme="0"/>
      <name val="Arial"/>
      <family val="2"/>
    </font>
    <font>
      <b/>
      <u/>
      <sz val="8"/>
      <name val="Arial"/>
      <family val="2"/>
    </font>
    <font>
      <u/>
      <sz val="8"/>
      <name val="Arial"/>
      <family val="2"/>
    </font>
  </fonts>
  <fills count="7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rgb="FFD8D8D8"/>
        <bgColor indexed="64"/>
      </patternFill>
    </fill>
    <fill>
      <patternFill patternType="solid">
        <fgColor rgb="FF4F81BD"/>
        <bgColor rgb="FF000000"/>
      </patternFill>
    </fill>
    <fill>
      <patternFill patternType="solid">
        <fgColor rgb="FFFFFFFF"/>
        <bgColor rgb="FF000000"/>
      </patternFill>
    </fill>
    <fill>
      <patternFill patternType="solid">
        <fgColor rgb="FFF2F2F2"/>
        <bgColor rgb="FF000000"/>
      </patternFill>
    </fill>
    <fill>
      <patternFill patternType="solid">
        <fgColor rgb="FFD8D8D8"/>
        <bgColor rgb="FF000000"/>
      </patternFill>
    </fill>
    <fill>
      <patternFill patternType="solid">
        <fgColor theme="3"/>
        <bgColor indexed="64"/>
      </patternFill>
    </fill>
    <fill>
      <patternFill patternType="solid">
        <fgColor rgb="FFFFFF00"/>
        <bgColor indexed="64"/>
      </patternFill>
    </fill>
    <fill>
      <patternFill patternType="solid">
        <fgColor rgb="FF002060"/>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indexed="9"/>
        <bgColor indexed="0"/>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00B0F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theme="2" tint="-9.9978637043366805E-2"/>
        <bgColor rgb="FF000000"/>
      </patternFill>
    </fill>
    <fill>
      <patternFill patternType="solid">
        <fgColor rgb="FFFFC000"/>
        <bgColor rgb="FF000000"/>
      </patternFill>
    </fill>
    <fill>
      <patternFill patternType="solid">
        <fgColor theme="2" tint="-0.249977111117893"/>
        <bgColor rgb="FF000000"/>
      </patternFill>
    </fill>
    <fill>
      <patternFill patternType="solid">
        <fgColor indexed="43"/>
        <bgColor indexed="64"/>
      </patternFill>
    </fill>
    <fill>
      <patternFill patternType="solid">
        <fgColor theme="4" tint="0.59999389629810485"/>
        <bgColor rgb="FF000000"/>
      </patternFill>
    </fill>
    <fill>
      <patternFill patternType="solid">
        <fgColor theme="7" tint="0.59999389629810485"/>
        <bgColor rgb="FF000000"/>
      </patternFill>
    </fill>
    <fill>
      <patternFill patternType="solid">
        <fgColor rgb="FFFFFFCC"/>
        <bgColor indexed="64"/>
      </patternFill>
    </fill>
    <fill>
      <patternFill patternType="solid">
        <fgColor indexed="9"/>
        <bgColor indexed="64"/>
      </patternFill>
    </fill>
  </fills>
  <borders count="7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bottom/>
      <diagonal/>
    </border>
    <border>
      <left/>
      <right/>
      <top style="thin">
        <color auto="1"/>
      </top>
      <bottom/>
      <diagonal/>
    </border>
    <border>
      <left/>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thin">
        <color indexed="13"/>
      </left>
      <right style="thin">
        <color indexed="13"/>
      </right>
      <top style="thin">
        <color indexed="13"/>
      </top>
      <bottom style="thin">
        <color indexed="13"/>
      </bottom>
      <diagonal/>
    </border>
    <border>
      <left/>
      <right style="thin">
        <color indexed="13"/>
      </right>
      <top style="thin">
        <color indexed="13"/>
      </top>
      <bottom style="thin">
        <color indexed="13"/>
      </bottom>
      <diagonal/>
    </border>
    <border>
      <left style="thin">
        <color indexed="13"/>
      </left>
      <right/>
      <top style="thin">
        <color indexed="13"/>
      </top>
      <bottom style="thin">
        <color indexed="13"/>
      </bottom>
      <diagonal/>
    </border>
    <border>
      <left style="thin">
        <color indexed="13"/>
      </left>
      <right style="thin">
        <color indexed="13"/>
      </right>
      <top/>
      <bottom style="thin">
        <color indexed="13"/>
      </bottom>
      <diagonal/>
    </border>
    <border>
      <left style="medium">
        <color indexed="64"/>
      </left>
      <right style="medium">
        <color indexed="64"/>
      </right>
      <top style="medium">
        <color indexed="64"/>
      </top>
      <bottom style="thin">
        <color indexed="13"/>
      </bottom>
      <diagonal/>
    </border>
    <border>
      <left style="medium">
        <color indexed="64"/>
      </left>
      <right style="medium">
        <color indexed="64"/>
      </right>
      <top style="thin">
        <color indexed="13"/>
      </top>
      <bottom style="thin">
        <color indexed="13"/>
      </bottom>
      <diagonal/>
    </border>
    <border>
      <left style="medium">
        <color indexed="64"/>
      </left>
      <right style="medium">
        <color indexed="64"/>
      </right>
      <top style="thin">
        <color indexed="13"/>
      </top>
      <bottom style="medium">
        <color indexed="64"/>
      </bottom>
      <diagonal/>
    </border>
    <border>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top style="medium">
        <color indexed="64"/>
      </top>
      <bottom/>
      <diagonal/>
    </border>
    <border>
      <left/>
      <right style="thin">
        <color auto="1"/>
      </right>
      <top style="medium">
        <color indexed="64"/>
      </top>
      <bottom/>
      <diagonal/>
    </border>
    <border>
      <left style="thin">
        <color auto="1"/>
      </left>
      <right/>
      <top/>
      <bottom style="medium">
        <color indexed="64"/>
      </bottom>
      <diagonal/>
    </border>
    <border>
      <left/>
      <right style="thin">
        <color auto="1"/>
      </right>
      <top/>
      <bottom style="medium">
        <color indexed="64"/>
      </bottom>
      <diagonal/>
    </border>
    <border>
      <left style="thin">
        <color auto="1"/>
      </left>
      <right style="thin">
        <color auto="1"/>
      </right>
      <top style="medium">
        <color indexed="64"/>
      </top>
      <bottom/>
      <diagonal/>
    </border>
    <border>
      <left style="thin">
        <color auto="1"/>
      </left>
      <right style="thin">
        <color auto="1"/>
      </right>
      <top/>
      <bottom style="medium">
        <color indexed="64"/>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top/>
      <bottom style="thin">
        <color indexed="55"/>
      </bottom>
      <diagonal/>
    </border>
    <border>
      <left/>
      <right style="thin">
        <color theme="0" tint="-0.24994659260841701"/>
      </right>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style="thin">
        <color indexed="55"/>
      </top>
      <bottom style="thin">
        <color indexed="55"/>
      </bottom>
      <diagonal/>
    </border>
    <border>
      <left/>
      <right style="thin">
        <color theme="0" tint="-0.24994659260841701"/>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bottom style="thin">
        <color indexed="55"/>
      </bottom>
      <diagonal/>
    </border>
    <border>
      <left/>
      <right/>
      <top style="thin">
        <color indexed="55"/>
      </top>
      <bottom/>
      <diagonal/>
    </border>
    <border>
      <left/>
      <right style="thin">
        <color theme="0" tint="-0.24994659260841701"/>
      </right>
      <top style="thin">
        <color indexed="55"/>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right/>
      <top style="thin">
        <color indexed="23"/>
      </top>
      <bottom/>
      <diagonal/>
    </border>
    <border>
      <left/>
      <right style="thick">
        <color theme="0" tint="-4.9989318521683403E-2"/>
      </right>
      <top/>
      <bottom/>
      <diagonal/>
    </border>
    <border>
      <left style="thick">
        <color theme="0" tint="-4.9989318521683403E-2"/>
      </left>
      <right style="thick">
        <color theme="0" tint="-4.9989318521683403E-2"/>
      </right>
      <top/>
      <bottom/>
      <diagonal/>
    </border>
    <border>
      <left style="thick">
        <color theme="0" tint="-4.9989318521683403E-2"/>
      </left>
      <right/>
      <top/>
      <bottom/>
      <diagonal/>
    </border>
    <border>
      <left/>
      <right/>
      <top/>
      <bottom style="hair">
        <color theme="0" tint="-0.24994659260841701"/>
      </bottom>
      <diagonal/>
    </border>
    <border>
      <left/>
      <right/>
      <top style="hair">
        <color theme="0" tint="-0.24994659260841701"/>
      </top>
      <bottom style="hair">
        <color theme="0" tint="-0.24994659260841701"/>
      </bottom>
      <diagonal/>
    </border>
    <border>
      <left/>
      <right/>
      <top style="thin">
        <color indexed="64"/>
      </top>
      <bottom style="double">
        <color indexed="64"/>
      </bottom>
      <diagonal/>
    </border>
  </borders>
  <cellStyleXfs count="8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33" borderId="0"/>
    <xf numFmtId="0" fontId="19" fillId="34" borderId="0" applyNumberFormat="0" applyBorder="0" applyProtection="0">
      <alignment horizontal="center"/>
    </xf>
    <xf numFmtId="0" fontId="20" fillId="33" borderId="10">
      <alignment horizontal="left"/>
    </xf>
    <xf numFmtId="0" fontId="20" fillId="33" borderId="10">
      <alignment horizontal="right"/>
    </xf>
    <xf numFmtId="0" fontId="20" fillId="33" borderId="11">
      <alignment horizontal="right"/>
    </xf>
    <xf numFmtId="0" fontId="21" fillId="34" borderId="12"/>
    <xf numFmtId="0" fontId="22" fillId="34" borderId="12"/>
    <xf numFmtId="0" fontId="23" fillId="34" borderId="12"/>
    <xf numFmtId="0" fontId="24" fillId="35" borderId="13" applyNumberFormat="0" applyAlignment="0" applyProtection="0"/>
    <xf numFmtId="0" fontId="25" fillId="33" borderId="14" applyNumberFormat="0" applyProtection="0">
      <alignment horizontal="left" vertical="center" readingOrder="1"/>
    </xf>
    <xf numFmtId="0" fontId="20" fillId="33" borderId="11">
      <alignment horizontal="left"/>
    </xf>
    <xf numFmtId="3" fontId="26" fillId="34" borderId="15">
      <alignment horizontal="right"/>
    </xf>
    <xf numFmtId="164" fontId="26" fillId="34" borderId="15">
      <alignment horizontal="right"/>
    </xf>
    <xf numFmtId="4" fontId="26" fillId="34" borderId="15">
      <alignment horizontal="right"/>
    </xf>
    <xf numFmtId="3" fontId="26" fillId="36" borderId="15">
      <alignment horizontal="right"/>
    </xf>
    <xf numFmtId="164" fontId="26" fillId="36" borderId="15">
      <alignment horizontal="right"/>
    </xf>
    <xf numFmtId="4" fontId="26" fillId="36" borderId="15">
      <alignment horizontal="right"/>
    </xf>
    <xf numFmtId="3" fontId="21" fillId="34" borderId="15">
      <alignment horizontal="right"/>
    </xf>
    <xf numFmtId="164" fontId="21" fillId="34" borderId="15">
      <alignment horizontal="right"/>
    </xf>
    <xf numFmtId="4" fontId="21" fillId="34" borderId="15">
      <alignment horizontal="right"/>
    </xf>
    <xf numFmtId="3" fontId="21" fillId="36" borderId="15">
      <alignment horizontal="right"/>
    </xf>
    <xf numFmtId="164" fontId="21" fillId="36" borderId="15">
      <alignment horizontal="right"/>
    </xf>
    <xf numFmtId="4" fontId="21" fillId="36" borderId="15">
      <alignment horizontal="right"/>
    </xf>
    <xf numFmtId="164" fontId="24" fillId="34" borderId="15">
      <alignment horizontal="right"/>
    </xf>
    <xf numFmtId="164" fontId="24" fillId="36" borderId="15">
      <alignment horizontal="right"/>
    </xf>
    <xf numFmtId="0" fontId="20" fillId="33" borderId="10">
      <alignment horizontal="centerContinuous"/>
    </xf>
    <xf numFmtId="0" fontId="20" fillId="33" borderId="11">
      <alignment horizontal="centerContinuous"/>
    </xf>
    <xf numFmtId="164" fontId="21" fillId="34" borderId="12">
      <alignment horizontal="right"/>
    </xf>
    <xf numFmtId="165" fontId="21" fillId="34" borderId="16">
      <alignment horizontal="right"/>
    </xf>
    <xf numFmtId="164" fontId="26" fillId="34" borderId="12">
      <alignment horizontal="right"/>
    </xf>
    <xf numFmtId="165" fontId="26" fillId="34" borderId="16">
      <alignment horizontal="right"/>
    </xf>
    <xf numFmtId="4" fontId="21" fillId="34" borderId="12">
      <alignment horizontal="right"/>
    </xf>
    <xf numFmtId="10" fontId="21" fillId="34" borderId="16">
      <alignment horizontal="right"/>
    </xf>
    <xf numFmtId="4" fontId="26" fillId="34" borderId="12">
      <alignment horizontal="right"/>
    </xf>
    <xf numFmtId="10" fontId="26" fillId="34" borderId="16">
      <alignment horizontal="right"/>
    </xf>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36" fillId="0" borderId="0"/>
    <xf numFmtId="0" fontId="48" fillId="0" borderId="0" applyNumberFormat="0" applyFill="0" applyBorder="0" applyAlignment="0" applyProtection="0"/>
    <xf numFmtId="0" fontId="56" fillId="0" borderId="0"/>
    <xf numFmtId="0" fontId="36" fillId="0" borderId="0"/>
    <xf numFmtId="9" fontId="36" fillId="0" borderId="0" applyFont="0" applyFill="0" applyBorder="0" applyAlignment="0" applyProtection="0"/>
    <xf numFmtId="9" fontId="1" fillId="0" borderId="0" applyFont="0" applyFill="0" applyBorder="0" applyAlignment="0" applyProtection="0"/>
    <xf numFmtId="0" fontId="36" fillId="0" borderId="0"/>
  </cellStyleXfs>
  <cellXfs count="962">
    <xf numFmtId="0" fontId="0" fillId="0" borderId="0" xfId="0"/>
    <xf numFmtId="0" fontId="18" fillId="33" borderId="0" xfId="42" applyNumberFormat="1" applyFont="1" applyFill="1" applyBorder="1" applyAlignment="1" applyProtection="1"/>
    <xf numFmtId="0" fontId="25" fillId="33" borderId="14" xfId="51" applyFont="1" applyFill="1" applyBorder="1" applyAlignment="1">
      <alignment horizontal="left" vertical="center" readingOrder="1"/>
    </xf>
    <xf numFmtId="0" fontId="19" fillId="34" borderId="0" xfId="43" applyFont="1" applyFill="1" applyAlignment="1">
      <alignment horizontal="center"/>
    </xf>
    <xf numFmtId="0" fontId="20" fillId="33" borderId="10" xfId="44" applyNumberFormat="1" applyFont="1" applyFill="1" applyBorder="1" applyAlignment="1" applyProtection="1">
      <alignment horizontal="left"/>
    </xf>
    <xf numFmtId="0" fontId="20" fillId="33" borderId="10" xfId="45" applyNumberFormat="1" applyFont="1" applyFill="1" applyBorder="1" applyAlignment="1" applyProtection="1">
      <alignment horizontal="right"/>
    </xf>
    <xf numFmtId="0" fontId="20" fillId="33" borderId="11" xfId="52" applyNumberFormat="1" applyFont="1" applyFill="1" applyBorder="1" applyAlignment="1" applyProtection="1">
      <alignment horizontal="left"/>
    </xf>
    <xf numFmtId="0" fontId="20" fillId="33" borderId="11" xfId="46" applyNumberFormat="1" applyFont="1" applyFill="1" applyBorder="1" applyAlignment="1" applyProtection="1">
      <alignment horizontal="right"/>
    </xf>
    <xf numFmtId="0" fontId="21" fillId="34" borderId="12" xfId="47" applyNumberFormat="1" applyFont="1" applyFill="1" applyBorder="1" applyAlignment="1" applyProtection="1"/>
    <xf numFmtId="164" fontId="21" fillId="34" borderId="15" xfId="60" applyNumberFormat="1" applyFont="1" applyFill="1" applyBorder="1" applyAlignment="1" applyProtection="1">
      <alignment horizontal="right"/>
    </xf>
    <xf numFmtId="164" fontId="21" fillId="36" borderId="15" xfId="63" applyNumberFormat="1" applyFont="1" applyFill="1" applyBorder="1" applyAlignment="1" applyProtection="1">
      <alignment horizontal="right"/>
    </xf>
    <xf numFmtId="0" fontId="22" fillId="34" borderId="12" xfId="48" applyNumberFormat="1" applyFont="1" applyFill="1" applyBorder="1" applyAlignment="1" applyProtection="1"/>
    <xf numFmtId="164" fontId="26" fillId="34" borderId="15" xfId="54" applyNumberFormat="1" applyFont="1" applyFill="1" applyBorder="1" applyAlignment="1" applyProtection="1">
      <alignment horizontal="right"/>
    </xf>
    <xf numFmtId="164" fontId="26" fillId="36" borderId="15" xfId="57" applyNumberFormat="1" applyFont="1" applyFill="1" applyBorder="1" applyAlignment="1" applyProtection="1">
      <alignment horizontal="right"/>
    </xf>
    <xf numFmtId="0" fontId="23" fillId="34" borderId="12" xfId="49" applyNumberFormat="1" applyFont="1" applyFill="1" applyBorder="1" applyAlignment="1" applyProtection="1"/>
    <xf numFmtId="164" fontId="24" fillId="34" borderId="15" xfId="65" applyNumberFormat="1" applyFont="1" applyFill="1" applyBorder="1" applyAlignment="1" applyProtection="1">
      <alignment horizontal="right"/>
    </xf>
    <xf numFmtId="164" fontId="24" fillId="36" borderId="15" xfId="66" applyNumberFormat="1" applyFont="1" applyFill="1" applyBorder="1" applyAlignment="1" applyProtection="1">
      <alignment horizontal="right"/>
    </xf>
    <xf numFmtId="3" fontId="21" fillId="34" borderId="15" xfId="59" applyNumberFormat="1" applyFont="1" applyFill="1" applyBorder="1" applyAlignment="1" applyProtection="1">
      <alignment horizontal="right"/>
    </xf>
    <xf numFmtId="3" fontId="21" fillId="36" borderId="15" xfId="62" applyNumberFormat="1" applyFont="1" applyFill="1" applyBorder="1" applyAlignment="1" applyProtection="1">
      <alignment horizontal="right"/>
    </xf>
    <xf numFmtId="4" fontId="21" fillId="34" borderId="15" xfId="61" applyNumberFormat="1" applyFont="1" applyFill="1" applyBorder="1" applyAlignment="1" applyProtection="1">
      <alignment horizontal="right"/>
    </xf>
    <xf numFmtId="4" fontId="21" fillId="36" borderId="15" xfId="64" applyNumberFormat="1" applyFont="1" applyFill="1" applyBorder="1" applyAlignment="1" applyProtection="1">
      <alignment horizontal="right"/>
    </xf>
    <xf numFmtId="3" fontId="26" fillId="34" borderId="15" xfId="53" applyNumberFormat="1" applyFont="1" applyFill="1" applyBorder="1" applyAlignment="1" applyProtection="1">
      <alignment horizontal="right"/>
    </xf>
    <xf numFmtId="3" fontId="26" fillId="36" borderId="15" xfId="56" applyNumberFormat="1" applyFont="1" applyFill="1" applyBorder="1" applyAlignment="1" applyProtection="1">
      <alignment horizontal="right"/>
    </xf>
    <xf numFmtId="4" fontId="26" fillId="34" borderId="15" xfId="55" applyNumberFormat="1" applyFont="1" applyFill="1" applyBorder="1" applyAlignment="1" applyProtection="1">
      <alignment horizontal="right"/>
    </xf>
    <xf numFmtId="4" fontId="26" fillId="36" borderId="15" xfId="58" applyNumberFormat="1" applyFont="1" applyFill="1" applyBorder="1" applyAlignment="1" applyProtection="1">
      <alignment horizontal="right"/>
    </xf>
    <xf numFmtId="0" fontId="24" fillId="35" borderId="13" xfId="50" applyFont="1" applyFill="1" applyBorder="1"/>
    <xf numFmtId="0" fontId="27" fillId="37" borderId="0" xfId="42" applyNumberFormat="1" applyFont="1" applyFill="1" applyBorder="1" applyAlignment="1" applyProtection="1"/>
    <xf numFmtId="0" fontId="28" fillId="0" borderId="0" xfId="0" applyFont="1" applyFill="1" applyBorder="1"/>
    <xf numFmtId="0" fontId="29" fillId="37" borderId="14" xfId="51" applyFont="1" applyFill="1" applyBorder="1" applyAlignment="1">
      <alignment horizontal="left" vertical="center" readingOrder="1"/>
    </xf>
    <xf numFmtId="0" fontId="19" fillId="38" borderId="0" xfId="43" applyFont="1" applyFill="1" applyBorder="1" applyAlignment="1">
      <alignment horizontal="center"/>
    </xf>
    <xf numFmtId="0" fontId="30" fillId="37" borderId="10" xfId="44" applyNumberFormat="1" applyFont="1" applyFill="1" applyBorder="1" applyAlignment="1" applyProtection="1">
      <alignment horizontal="left"/>
    </xf>
    <xf numFmtId="0" fontId="30" fillId="37" borderId="10" xfId="45" applyNumberFormat="1" applyFont="1" applyFill="1" applyBorder="1" applyAlignment="1" applyProtection="1">
      <alignment horizontal="right"/>
    </xf>
    <xf numFmtId="0" fontId="30" fillId="37" borderId="11" xfId="52" applyNumberFormat="1" applyFont="1" applyFill="1" applyBorder="1" applyAlignment="1" applyProtection="1">
      <alignment horizontal="left"/>
    </xf>
    <xf numFmtId="0" fontId="30" fillId="37" borderId="11" xfId="46" applyNumberFormat="1" applyFont="1" applyFill="1" applyBorder="1" applyAlignment="1" applyProtection="1">
      <alignment horizontal="right"/>
    </xf>
    <xf numFmtId="0" fontId="31" fillId="38" borderId="12" xfId="47" applyNumberFormat="1" applyFont="1" applyFill="1" applyBorder="1" applyAlignment="1" applyProtection="1"/>
    <xf numFmtId="3" fontId="31" fillId="38" borderId="15" xfId="59" applyNumberFormat="1" applyFont="1" applyFill="1" applyBorder="1" applyAlignment="1" applyProtection="1">
      <alignment horizontal="right"/>
    </xf>
    <xf numFmtId="0" fontId="32" fillId="38" borderId="12" xfId="48" applyNumberFormat="1" applyFont="1" applyFill="1" applyBorder="1" applyAlignment="1" applyProtection="1"/>
    <xf numFmtId="164" fontId="33" fillId="38" borderId="15" xfId="54" applyNumberFormat="1" applyFont="1" applyFill="1" applyBorder="1" applyAlignment="1" applyProtection="1">
      <alignment horizontal="right"/>
    </xf>
    <xf numFmtId="164" fontId="31" fillId="38" borderId="15" xfId="60" applyNumberFormat="1" applyFont="1" applyFill="1" applyBorder="1" applyAlignment="1" applyProtection="1">
      <alignment horizontal="right"/>
    </xf>
    <xf numFmtId="0" fontId="34" fillId="38" borderId="12" xfId="49" applyNumberFormat="1" applyFont="1" applyFill="1" applyBorder="1" applyAlignment="1" applyProtection="1"/>
    <xf numFmtId="164" fontId="35" fillId="38" borderId="15" xfId="65" applyNumberFormat="1" applyFont="1" applyFill="1" applyBorder="1" applyAlignment="1" applyProtection="1">
      <alignment horizontal="right"/>
    </xf>
    <xf numFmtId="3" fontId="33" fillId="38" borderId="15" xfId="53" applyNumberFormat="1" applyFont="1" applyFill="1" applyBorder="1" applyAlignment="1" applyProtection="1">
      <alignment horizontal="right"/>
    </xf>
    <xf numFmtId="4" fontId="33" fillId="38" borderId="15" xfId="55" applyNumberFormat="1" applyFont="1" applyFill="1" applyBorder="1" applyAlignment="1" applyProtection="1">
      <alignment horizontal="right"/>
    </xf>
    <xf numFmtId="0" fontId="35" fillId="39" borderId="13" xfId="50" applyFont="1" applyFill="1" applyBorder="1"/>
    <xf numFmtId="3" fontId="31" fillId="40" borderId="15" xfId="62" applyNumberFormat="1" applyFont="1" applyFill="1" applyBorder="1" applyAlignment="1" applyProtection="1">
      <alignment horizontal="right"/>
    </xf>
    <xf numFmtId="164" fontId="33" fillId="40" borderId="15" xfId="57" applyNumberFormat="1" applyFont="1" applyFill="1" applyBorder="1" applyAlignment="1" applyProtection="1">
      <alignment horizontal="right"/>
    </xf>
    <xf numFmtId="164" fontId="31" fillId="40" borderId="15" xfId="63" applyNumberFormat="1" applyFont="1" applyFill="1" applyBorder="1" applyAlignment="1" applyProtection="1">
      <alignment horizontal="right"/>
    </xf>
    <xf numFmtId="164" fontId="35" fillId="40" borderId="15" xfId="66" applyNumberFormat="1" applyFont="1" applyFill="1" applyBorder="1" applyAlignment="1" applyProtection="1">
      <alignment horizontal="right"/>
    </xf>
    <xf numFmtId="4" fontId="33" fillId="40" borderId="15" xfId="58" applyNumberFormat="1" applyFont="1" applyFill="1" applyBorder="1" applyAlignment="1" applyProtection="1">
      <alignment horizontal="right"/>
    </xf>
    <xf numFmtId="0" fontId="30" fillId="37" borderId="10" xfId="67" applyNumberFormat="1" applyFont="1" applyFill="1" applyBorder="1" applyAlignment="1" applyProtection="1">
      <alignment horizontal="centerContinuous"/>
    </xf>
    <xf numFmtId="0" fontId="30" fillId="37" borderId="11" xfId="68" applyNumberFormat="1" applyFont="1" applyFill="1" applyBorder="1" applyAlignment="1" applyProtection="1">
      <alignment horizontal="centerContinuous"/>
    </xf>
    <xf numFmtId="164" fontId="31" fillId="38" borderId="12" xfId="69" applyNumberFormat="1" applyFont="1" applyFill="1" applyBorder="1" applyAlignment="1" applyProtection="1">
      <alignment horizontal="right"/>
    </xf>
    <xf numFmtId="165" fontId="31" fillId="38" borderId="16" xfId="70" applyNumberFormat="1" applyFont="1" applyFill="1" applyBorder="1" applyAlignment="1" applyProtection="1">
      <alignment horizontal="right"/>
    </xf>
    <xf numFmtId="164" fontId="33" fillId="38" borderId="12" xfId="71" applyNumberFormat="1" applyFont="1" applyFill="1" applyBorder="1" applyAlignment="1" applyProtection="1">
      <alignment horizontal="right"/>
    </xf>
    <xf numFmtId="165" fontId="33" fillId="38" borderId="16" xfId="72" applyNumberFormat="1" applyFont="1" applyFill="1" applyBorder="1" applyAlignment="1" applyProtection="1">
      <alignment horizontal="right"/>
    </xf>
    <xf numFmtId="4" fontId="31" fillId="38" borderId="12" xfId="73" applyNumberFormat="1" applyFont="1" applyFill="1" applyBorder="1" applyAlignment="1" applyProtection="1">
      <alignment horizontal="right"/>
    </xf>
    <xf numFmtId="10" fontId="31" fillId="38" borderId="16" xfId="74" applyNumberFormat="1" applyFont="1" applyFill="1" applyBorder="1" applyAlignment="1" applyProtection="1">
      <alignment horizontal="right"/>
    </xf>
    <xf numFmtId="4" fontId="33" fillId="38" borderId="12" xfId="75" applyNumberFormat="1" applyFont="1" applyFill="1" applyBorder="1" applyAlignment="1" applyProtection="1">
      <alignment horizontal="right"/>
    </xf>
    <xf numFmtId="10" fontId="33" fillId="38" borderId="16" xfId="76" applyNumberFormat="1" applyFont="1" applyFill="1" applyBorder="1" applyAlignment="1" applyProtection="1">
      <alignment horizontal="right"/>
    </xf>
    <xf numFmtId="4" fontId="31" fillId="38" borderId="15" xfId="61" applyNumberFormat="1" applyFont="1" applyFill="1" applyBorder="1" applyAlignment="1" applyProtection="1">
      <alignment horizontal="right"/>
    </xf>
    <xf numFmtId="15" fontId="0" fillId="0" borderId="0" xfId="0" applyNumberFormat="1"/>
    <xf numFmtId="0" fontId="36" fillId="0" borderId="0" xfId="80"/>
    <xf numFmtId="0" fontId="37" fillId="0" borderId="0" xfId="80" applyFont="1"/>
    <xf numFmtId="0" fontId="38" fillId="0" borderId="0" xfId="80" applyFont="1"/>
    <xf numFmtId="0" fontId="39" fillId="41" borderId="17" xfId="0" applyFont="1" applyFill="1" applyBorder="1" applyAlignment="1">
      <alignment horizontal="left"/>
    </xf>
    <xf numFmtId="0" fontId="40" fillId="41" borderId="12" xfId="80" applyFont="1" applyFill="1" applyBorder="1"/>
    <xf numFmtId="0" fontId="39" fillId="41" borderId="19" xfId="80" applyFont="1" applyFill="1" applyBorder="1"/>
    <xf numFmtId="0" fontId="16" fillId="42" borderId="24" xfId="0" applyFont="1" applyFill="1" applyBorder="1" applyAlignment="1">
      <alignment vertical="center"/>
    </xf>
    <xf numFmtId="0" fontId="16" fillId="42" borderId="25" xfId="0" applyFont="1" applyFill="1" applyBorder="1" applyAlignment="1">
      <alignment vertical="center"/>
    </xf>
    <xf numFmtId="0" fontId="16" fillId="42" borderId="26" xfId="0" applyFont="1" applyFill="1" applyBorder="1" applyAlignment="1">
      <alignment vertical="center"/>
    </xf>
    <xf numFmtId="0" fontId="16" fillId="42" borderId="27" xfId="0" applyFont="1" applyFill="1" applyBorder="1" applyAlignment="1">
      <alignment vertical="center"/>
    </xf>
    <xf numFmtId="0" fontId="16" fillId="42" borderId="28" xfId="0" applyFont="1" applyFill="1" applyBorder="1" applyAlignment="1">
      <alignment vertical="center"/>
    </xf>
    <xf numFmtId="0" fontId="16" fillId="42" borderId="29" xfId="0" applyFont="1" applyFill="1" applyBorder="1" applyAlignment="1">
      <alignment vertical="center"/>
    </xf>
    <xf numFmtId="0" fontId="21" fillId="44" borderId="0" xfId="0" applyFont="1" applyFill="1" applyAlignment="1">
      <alignment horizontal="left" vertical="top" wrapText="1"/>
    </xf>
    <xf numFmtId="0" fontId="42" fillId="45" borderId="0" xfId="0" applyFont="1" applyFill="1"/>
    <xf numFmtId="0" fontId="41" fillId="43" borderId="0" xfId="0" applyFont="1" applyFill="1" applyAlignment="1">
      <alignment horizontal="center" vertical="center" wrapText="1"/>
    </xf>
    <xf numFmtId="0" fontId="36" fillId="45" borderId="0" xfId="0" applyFont="1" applyFill="1"/>
    <xf numFmtId="169" fontId="36" fillId="45" borderId="0" xfId="0" applyNumberFormat="1" applyFont="1" applyFill="1"/>
    <xf numFmtId="0" fontId="36" fillId="45" borderId="0" xfId="0" applyFont="1" applyFill="1" applyAlignment="1">
      <alignment horizontal="right"/>
    </xf>
    <xf numFmtId="0" fontId="42" fillId="0" borderId="0" xfId="0" applyFont="1" applyBorder="1"/>
    <xf numFmtId="0" fontId="43" fillId="45" borderId="0" xfId="0" applyFont="1" applyFill="1"/>
    <xf numFmtId="170" fontId="36" fillId="45" borderId="0" xfId="0" applyNumberFormat="1" applyFont="1" applyFill="1"/>
    <xf numFmtId="170" fontId="42" fillId="45" borderId="0" xfId="0" applyNumberFormat="1" applyFont="1" applyFill="1"/>
    <xf numFmtId="43" fontId="0" fillId="0" borderId="0" xfId="77" applyFont="1"/>
    <xf numFmtId="172" fontId="0" fillId="0" borderId="0" xfId="77" applyNumberFormat="1" applyFont="1"/>
    <xf numFmtId="2" fontId="38" fillId="0" borderId="0" xfId="80" applyNumberFormat="1" applyFont="1"/>
    <xf numFmtId="172" fontId="38" fillId="0" borderId="0" xfId="77" applyNumberFormat="1" applyFont="1"/>
    <xf numFmtId="0" fontId="0" fillId="47" borderId="0" xfId="0" applyFill="1"/>
    <xf numFmtId="0" fontId="0" fillId="48" borderId="0" xfId="0" applyFill="1"/>
    <xf numFmtId="0" fontId="0" fillId="49" borderId="0" xfId="0" applyFill="1"/>
    <xf numFmtId="0" fontId="38" fillId="49" borderId="0" xfId="80" applyFont="1" applyFill="1"/>
    <xf numFmtId="0" fontId="42" fillId="49" borderId="0" xfId="80" applyFont="1" applyFill="1"/>
    <xf numFmtId="0" fontId="44" fillId="49" borderId="0" xfId="80" applyFont="1" applyFill="1"/>
    <xf numFmtId="0" fontId="14" fillId="49" borderId="0" xfId="80" applyFont="1" applyFill="1"/>
    <xf numFmtId="0" fontId="0" fillId="51" borderId="0" xfId="0" applyFill="1"/>
    <xf numFmtId="0" fontId="39" fillId="41" borderId="12" xfId="80" applyFont="1" applyFill="1" applyBorder="1" applyAlignment="1">
      <alignment horizontal="center"/>
    </xf>
    <xf numFmtId="0" fontId="39" fillId="41" borderId="12" xfId="80" applyFont="1" applyFill="1" applyBorder="1"/>
    <xf numFmtId="0" fontId="39" fillId="41" borderId="19" xfId="80" applyFont="1" applyFill="1" applyBorder="1" applyAlignment="1">
      <alignment horizontal="center"/>
    </xf>
    <xf numFmtId="2" fontId="0" fillId="0" borderId="0" xfId="0" applyNumberFormat="1"/>
    <xf numFmtId="169" fontId="0" fillId="0" borderId="0" xfId="0" applyNumberFormat="1"/>
    <xf numFmtId="1" fontId="0" fillId="0" borderId="0" xfId="0" applyNumberFormat="1"/>
    <xf numFmtId="173" fontId="0" fillId="0" borderId="0" xfId="0" applyNumberFormat="1"/>
    <xf numFmtId="172" fontId="0" fillId="0" borderId="0" xfId="0" applyNumberFormat="1"/>
    <xf numFmtId="175" fontId="36" fillId="45" borderId="0" xfId="78" applyNumberFormat="1" applyFont="1" applyFill="1"/>
    <xf numFmtId="175" fontId="42" fillId="45" borderId="0" xfId="78" applyNumberFormat="1" applyFont="1" applyFill="1"/>
    <xf numFmtId="0" fontId="13" fillId="47" borderId="0" xfId="0" applyFont="1" applyFill="1"/>
    <xf numFmtId="170" fontId="0" fillId="0" borderId="0" xfId="77" applyNumberFormat="1" applyFont="1"/>
    <xf numFmtId="170" fontId="0" fillId="0" borderId="0" xfId="77" applyNumberFormat="1" applyFont="1" applyAlignment="1">
      <alignment horizontal="right"/>
    </xf>
    <xf numFmtId="176" fontId="0" fillId="0" borderId="0" xfId="0" applyNumberFormat="1"/>
    <xf numFmtId="9" fontId="0" fillId="0" borderId="0" xfId="79" applyFont="1"/>
    <xf numFmtId="9" fontId="16" fillId="0" borderId="0" xfId="79" applyFont="1"/>
    <xf numFmtId="2" fontId="16" fillId="0" borderId="0" xfId="0" applyNumberFormat="1" applyFont="1"/>
    <xf numFmtId="10" fontId="0" fillId="0" borderId="0" xfId="79" applyNumberFormat="1" applyFont="1"/>
    <xf numFmtId="165" fontId="0" fillId="0" borderId="0" xfId="79" applyNumberFormat="1" applyFont="1"/>
    <xf numFmtId="9" fontId="0" fillId="0" borderId="0" xfId="79" applyNumberFormat="1" applyFont="1"/>
    <xf numFmtId="9" fontId="31" fillId="38" borderId="15" xfId="79" applyFont="1" applyFill="1" applyBorder="1" applyAlignment="1" applyProtection="1">
      <alignment horizontal="right"/>
    </xf>
    <xf numFmtId="0" fontId="32" fillId="38" borderId="0" xfId="48" applyNumberFormat="1" applyFont="1" applyFill="1" applyBorder="1" applyAlignment="1" applyProtection="1"/>
    <xf numFmtId="9" fontId="47" fillId="0" borderId="0" xfId="0" applyNumberFormat="1" applyFont="1" applyFill="1" applyBorder="1"/>
    <xf numFmtId="10" fontId="0" fillId="0" borderId="0" xfId="0" applyNumberFormat="1"/>
    <xf numFmtId="0" fontId="48" fillId="0" borderId="0" xfId="81"/>
    <xf numFmtId="0" fontId="0" fillId="0" borderId="24" xfId="0" applyBorder="1"/>
    <xf numFmtId="0" fontId="0" fillId="0" borderId="25" xfId="0" applyBorder="1"/>
    <xf numFmtId="0" fontId="0" fillId="0" borderId="26" xfId="0" applyBorder="1"/>
    <xf numFmtId="0" fontId="0" fillId="0" borderId="31" xfId="0" applyBorder="1"/>
    <xf numFmtId="0" fontId="0" fillId="0" borderId="0" xfId="0" applyBorder="1"/>
    <xf numFmtId="0" fontId="0" fillId="0" borderId="32" xfId="0" applyBorder="1"/>
    <xf numFmtId="0" fontId="0" fillId="0" borderId="28" xfId="0" applyBorder="1"/>
    <xf numFmtId="0" fontId="0" fillId="0" borderId="29" xfId="0" applyBorder="1"/>
    <xf numFmtId="9" fontId="0" fillId="0" borderId="0" xfId="0" applyNumberFormat="1"/>
    <xf numFmtId="0" fontId="0" fillId="0" borderId="0" xfId="0" applyAlignment="1"/>
    <xf numFmtId="0" fontId="49" fillId="0" borderId="0" xfId="0" applyFont="1"/>
    <xf numFmtId="0" fontId="50" fillId="0" borderId="0" xfId="0" applyFont="1"/>
    <xf numFmtId="165" fontId="0" fillId="0" borderId="0" xfId="0" applyNumberFormat="1"/>
    <xf numFmtId="43" fontId="0" fillId="0" borderId="0" xfId="0" applyNumberFormat="1"/>
    <xf numFmtId="0" fontId="16" fillId="0" borderId="0" xfId="0" applyFont="1" applyBorder="1"/>
    <xf numFmtId="0" fontId="0" fillId="0" borderId="27" xfId="0" applyBorder="1"/>
    <xf numFmtId="9" fontId="0" fillId="0" borderId="0" xfId="0" applyNumberFormat="1" applyBorder="1"/>
    <xf numFmtId="172" fontId="0" fillId="0" borderId="28" xfId="77" applyNumberFormat="1" applyFont="1" applyBorder="1"/>
    <xf numFmtId="0" fontId="16" fillId="0" borderId="24" xfId="0" applyFont="1" applyBorder="1"/>
    <xf numFmtId="172" fontId="0" fillId="0" borderId="0" xfId="77" applyNumberFormat="1" applyFont="1" applyBorder="1"/>
    <xf numFmtId="9" fontId="0" fillId="0" borderId="0" xfId="79" applyFont="1" applyBorder="1"/>
    <xf numFmtId="0" fontId="16" fillId="0" borderId="0" xfId="0" applyFont="1"/>
    <xf numFmtId="10" fontId="16" fillId="0" borderId="0" xfId="0" applyNumberFormat="1" applyFont="1"/>
    <xf numFmtId="0" fontId="0" fillId="55" borderId="0" xfId="0" applyFill="1" applyAlignment="1" applyProtection="1">
      <alignment vertical="top" wrapText="1"/>
      <protection locked="0"/>
    </xf>
    <xf numFmtId="0" fontId="53" fillId="55" borderId="33" xfId="0" applyFont="1" applyFill="1" applyBorder="1" applyAlignment="1" applyProtection="1">
      <alignment vertical="top" wrapText="1" readingOrder="1"/>
      <protection locked="0"/>
    </xf>
    <xf numFmtId="178" fontId="54" fillId="0" borderId="33" xfId="0" applyNumberFormat="1" applyFont="1" applyBorder="1" applyAlignment="1" applyProtection="1">
      <alignment vertical="top" wrapText="1" readingOrder="1"/>
      <protection locked="0"/>
    </xf>
    <xf numFmtId="179" fontId="54" fillId="0" borderId="33" xfId="0" applyNumberFormat="1" applyFont="1" applyBorder="1" applyAlignment="1" applyProtection="1">
      <alignment horizontal="right" vertical="top" wrapText="1" readingOrder="1"/>
      <protection locked="0"/>
    </xf>
    <xf numFmtId="179" fontId="0" fillId="0" borderId="0" xfId="0" applyNumberFormat="1"/>
    <xf numFmtId="0" fontId="0" fillId="44" borderId="0" xfId="0" applyFill="1"/>
    <xf numFmtId="0" fontId="0" fillId="54" borderId="0" xfId="0" applyFill="1"/>
    <xf numFmtId="0" fontId="0" fillId="56" borderId="0" xfId="0" applyFill="1"/>
    <xf numFmtId="178" fontId="54" fillId="49" borderId="33" xfId="0" applyNumberFormat="1" applyFont="1" applyFill="1" applyBorder="1" applyAlignment="1" applyProtection="1">
      <alignment vertical="top" wrapText="1" readingOrder="1"/>
      <protection locked="0"/>
    </xf>
    <xf numFmtId="179" fontId="54" fillId="49" borderId="33" xfId="0" applyNumberFormat="1" applyFont="1" applyFill="1" applyBorder="1" applyAlignment="1" applyProtection="1">
      <alignment horizontal="right" vertical="top" wrapText="1" readingOrder="1"/>
      <protection locked="0"/>
    </xf>
    <xf numFmtId="0" fontId="0" fillId="58" borderId="0" xfId="0" applyFill="1"/>
    <xf numFmtId="178" fontId="54" fillId="49" borderId="35" xfId="0" applyNumberFormat="1" applyFont="1" applyFill="1" applyBorder="1" applyAlignment="1" applyProtection="1">
      <alignment vertical="top" wrapText="1" readingOrder="1"/>
      <protection locked="0"/>
    </xf>
    <xf numFmtId="179" fontId="54" fillId="49" borderId="34" xfId="0" applyNumberFormat="1" applyFont="1" applyFill="1" applyBorder="1" applyAlignment="1" applyProtection="1">
      <alignment horizontal="right" vertical="top" wrapText="1" readingOrder="1"/>
      <protection locked="0"/>
    </xf>
    <xf numFmtId="178" fontId="54" fillId="0" borderId="36" xfId="0" applyNumberFormat="1" applyFont="1" applyBorder="1" applyAlignment="1" applyProtection="1">
      <alignment vertical="top" wrapText="1" readingOrder="1"/>
      <protection locked="0"/>
    </xf>
    <xf numFmtId="178" fontId="54" fillId="49" borderId="37" xfId="0" applyNumberFormat="1" applyFont="1" applyFill="1" applyBorder="1" applyAlignment="1" applyProtection="1">
      <alignment vertical="top" wrapText="1" readingOrder="1"/>
      <protection locked="0"/>
    </xf>
    <xf numFmtId="178" fontId="54" fillId="49" borderId="38" xfId="0" applyNumberFormat="1" applyFont="1" applyFill="1" applyBorder="1" applyAlignment="1" applyProtection="1">
      <alignment vertical="top" wrapText="1" readingOrder="1"/>
      <protection locked="0"/>
    </xf>
    <xf numFmtId="178" fontId="54" fillId="49" borderId="39" xfId="0" applyNumberFormat="1" applyFont="1" applyFill="1" applyBorder="1" applyAlignment="1" applyProtection="1">
      <alignment vertical="top" wrapText="1" readingOrder="1"/>
      <protection locked="0"/>
    </xf>
    <xf numFmtId="179" fontId="54" fillId="49" borderId="35" xfId="0" applyNumberFormat="1" applyFont="1" applyFill="1" applyBorder="1" applyAlignment="1" applyProtection="1">
      <alignment horizontal="right" vertical="top" wrapText="1" readingOrder="1"/>
      <protection locked="0"/>
    </xf>
    <xf numFmtId="179" fontId="54" fillId="0" borderId="36" xfId="0" applyNumberFormat="1" applyFont="1" applyBorder="1" applyAlignment="1" applyProtection="1">
      <alignment horizontal="right" vertical="top" wrapText="1" readingOrder="1"/>
      <protection locked="0"/>
    </xf>
    <xf numFmtId="179" fontId="54" fillId="49" borderId="37" xfId="0" applyNumberFormat="1" applyFont="1" applyFill="1" applyBorder="1" applyAlignment="1" applyProtection="1">
      <alignment horizontal="right" vertical="top" wrapText="1" readingOrder="1"/>
      <protection locked="0"/>
    </xf>
    <xf numFmtId="179" fontId="54" fillId="49" borderId="38" xfId="0" applyNumberFormat="1" applyFont="1" applyFill="1" applyBorder="1" applyAlignment="1" applyProtection="1">
      <alignment horizontal="right" vertical="top" wrapText="1" readingOrder="1"/>
      <protection locked="0"/>
    </xf>
    <xf numFmtId="179" fontId="54" fillId="49" borderId="39" xfId="0" applyNumberFormat="1" applyFont="1" applyFill="1" applyBorder="1" applyAlignment="1" applyProtection="1">
      <alignment horizontal="right" vertical="top" wrapText="1" readingOrder="1"/>
      <protection locked="0"/>
    </xf>
    <xf numFmtId="0" fontId="0" fillId="59" borderId="0" xfId="0" applyFill="1"/>
    <xf numFmtId="0" fontId="0" fillId="60" borderId="0" xfId="0" applyFill="1"/>
    <xf numFmtId="178" fontId="54" fillId="60" borderId="33" xfId="0" applyNumberFormat="1" applyFont="1" applyFill="1" applyBorder="1" applyAlignment="1" applyProtection="1">
      <alignment vertical="top" wrapText="1" readingOrder="1"/>
      <protection locked="0"/>
    </xf>
    <xf numFmtId="179" fontId="54" fillId="60" borderId="33" xfId="0" applyNumberFormat="1" applyFont="1" applyFill="1" applyBorder="1" applyAlignment="1" applyProtection="1">
      <alignment horizontal="right" vertical="top" wrapText="1" readingOrder="1"/>
      <protection locked="0"/>
    </xf>
    <xf numFmtId="178" fontId="54" fillId="60" borderId="35" xfId="0" applyNumberFormat="1" applyFont="1" applyFill="1" applyBorder="1" applyAlignment="1" applyProtection="1">
      <alignment vertical="top" wrapText="1" readingOrder="1"/>
      <protection locked="0"/>
    </xf>
    <xf numFmtId="179" fontId="54" fillId="60" borderId="34" xfId="0" applyNumberFormat="1" applyFont="1" applyFill="1" applyBorder="1" applyAlignment="1" applyProtection="1">
      <alignment horizontal="right" vertical="top" wrapText="1" readingOrder="1"/>
      <protection locked="0"/>
    </xf>
    <xf numFmtId="178" fontId="54" fillId="60" borderId="37" xfId="0" applyNumberFormat="1" applyFont="1" applyFill="1" applyBorder="1" applyAlignment="1" applyProtection="1">
      <alignment vertical="top" wrapText="1" readingOrder="1"/>
      <protection locked="0"/>
    </xf>
    <xf numFmtId="178" fontId="54" fillId="60" borderId="38" xfId="0" applyNumberFormat="1" applyFont="1" applyFill="1" applyBorder="1" applyAlignment="1" applyProtection="1">
      <alignment vertical="top" wrapText="1" readingOrder="1"/>
      <protection locked="0"/>
    </xf>
    <xf numFmtId="178" fontId="54" fillId="60" borderId="39" xfId="0" applyNumberFormat="1" applyFont="1" applyFill="1" applyBorder="1" applyAlignment="1" applyProtection="1">
      <alignment vertical="top" wrapText="1" readingOrder="1"/>
      <protection locked="0"/>
    </xf>
    <xf numFmtId="179" fontId="54" fillId="60" borderId="35" xfId="0" applyNumberFormat="1" applyFont="1" applyFill="1" applyBorder="1" applyAlignment="1" applyProtection="1">
      <alignment horizontal="right" vertical="top" wrapText="1" readingOrder="1"/>
      <protection locked="0"/>
    </xf>
    <xf numFmtId="179" fontId="54" fillId="60" borderId="37" xfId="0" applyNumberFormat="1" applyFont="1" applyFill="1" applyBorder="1" applyAlignment="1" applyProtection="1">
      <alignment horizontal="right" vertical="top" wrapText="1" readingOrder="1"/>
      <protection locked="0"/>
    </xf>
    <xf numFmtId="179" fontId="54" fillId="60" borderId="38" xfId="0" applyNumberFormat="1" applyFont="1" applyFill="1" applyBorder="1" applyAlignment="1" applyProtection="1">
      <alignment horizontal="right" vertical="top" wrapText="1" readingOrder="1"/>
      <protection locked="0"/>
    </xf>
    <xf numFmtId="179" fontId="54" fillId="60" borderId="39" xfId="0" applyNumberFormat="1" applyFont="1" applyFill="1" applyBorder="1" applyAlignment="1" applyProtection="1">
      <alignment horizontal="right" vertical="top" wrapText="1" readingOrder="1"/>
      <protection locked="0"/>
    </xf>
    <xf numFmtId="178" fontId="0" fillId="0" borderId="0" xfId="0" applyNumberFormat="1"/>
    <xf numFmtId="165" fontId="16" fillId="0" borderId="0" xfId="79" applyNumberFormat="1" applyFont="1"/>
    <xf numFmtId="9" fontId="0" fillId="0" borderId="28" xfId="0" applyNumberFormat="1" applyBorder="1"/>
    <xf numFmtId="9" fontId="0" fillId="0" borderId="29" xfId="0" applyNumberFormat="1" applyBorder="1"/>
    <xf numFmtId="10" fontId="0" fillId="0" borderId="0" xfId="79" applyNumberFormat="1" applyFont="1" applyBorder="1"/>
    <xf numFmtId="165" fontId="0" fillId="0" borderId="28" xfId="79" applyNumberFormat="1" applyFont="1" applyBorder="1"/>
    <xf numFmtId="0" fontId="42" fillId="0" borderId="0" xfId="0" applyFont="1"/>
    <xf numFmtId="180" fontId="0" fillId="0" borderId="0" xfId="0" applyNumberFormat="1"/>
    <xf numFmtId="9" fontId="36" fillId="0" borderId="0" xfId="79" applyFont="1"/>
    <xf numFmtId="0" fontId="36" fillId="0" borderId="0" xfId="0" applyFont="1"/>
    <xf numFmtId="0" fontId="0" fillId="44" borderId="31" xfId="0" applyFill="1" applyBorder="1"/>
    <xf numFmtId="0" fontId="0" fillId="54" borderId="24" xfId="0" applyFill="1" applyBorder="1" applyAlignment="1"/>
    <xf numFmtId="0" fontId="0" fillId="54" borderId="25" xfId="0" applyFill="1" applyBorder="1" applyAlignment="1"/>
    <xf numFmtId="0" fontId="0" fillId="54" borderId="26" xfId="0" applyFill="1" applyBorder="1" applyAlignment="1"/>
    <xf numFmtId="0" fontId="16" fillId="54" borderId="31" xfId="0" applyFont="1" applyFill="1" applyBorder="1" applyAlignment="1"/>
    <xf numFmtId="0" fontId="16" fillId="54" borderId="0" xfId="0" applyFont="1" applyFill="1" applyBorder="1" applyAlignment="1"/>
    <xf numFmtId="0" fontId="0" fillId="54" borderId="0" xfId="0" applyFill="1" applyBorder="1" applyAlignment="1"/>
    <xf numFmtId="0" fontId="0" fillId="54" borderId="32" xfId="0" applyFill="1" applyBorder="1" applyAlignment="1"/>
    <xf numFmtId="9" fontId="0" fillId="54" borderId="27" xfId="0" applyNumberFormat="1" applyFill="1" applyBorder="1" applyAlignment="1"/>
    <xf numFmtId="0" fontId="0" fillId="54" borderId="28" xfId="0" applyFill="1" applyBorder="1" applyAlignment="1"/>
    <xf numFmtId="9" fontId="0" fillId="54" borderId="28" xfId="0" applyNumberFormat="1" applyFill="1" applyBorder="1" applyAlignment="1"/>
    <xf numFmtId="0" fontId="0" fillId="54" borderId="29" xfId="0" applyFill="1" applyBorder="1" applyAlignment="1"/>
    <xf numFmtId="0" fontId="0" fillId="54" borderId="0" xfId="0" applyFill="1" applyBorder="1"/>
    <xf numFmtId="0" fontId="0" fillId="54" borderId="24" xfId="0" applyFill="1" applyBorder="1"/>
    <xf numFmtId="0" fontId="0" fillId="54" borderId="25" xfId="0" applyFill="1" applyBorder="1"/>
    <xf numFmtId="0" fontId="0" fillId="54" borderId="26" xfId="0" applyFill="1" applyBorder="1"/>
    <xf numFmtId="0" fontId="0" fillId="54" borderId="31" xfId="0" applyFill="1" applyBorder="1"/>
    <xf numFmtId="10" fontId="0" fillId="54" borderId="0" xfId="0" applyNumberFormat="1" applyFill="1" applyBorder="1"/>
    <xf numFmtId="0" fontId="0" fillId="54" borderId="32" xfId="0" applyFill="1" applyBorder="1"/>
    <xf numFmtId="0" fontId="0" fillId="54" borderId="27" xfId="0" applyFill="1" applyBorder="1"/>
    <xf numFmtId="0" fontId="0" fillId="54" borderId="28" xfId="0" applyFill="1" applyBorder="1"/>
    <xf numFmtId="10" fontId="0" fillId="54" borderId="28" xfId="0" applyNumberFormat="1" applyFill="1" applyBorder="1"/>
    <xf numFmtId="0" fontId="0" fillId="54" borderId="29" xfId="0" applyFill="1" applyBorder="1"/>
    <xf numFmtId="10" fontId="0" fillId="54" borderId="0" xfId="0" applyNumberFormat="1" applyFill="1"/>
    <xf numFmtId="0" fontId="55" fillId="54" borderId="0" xfId="0" applyFont="1" applyFill="1"/>
    <xf numFmtId="0" fontId="16" fillId="54" borderId="24" xfId="0" applyFont="1" applyFill="1" applyBorder="1"/>
    <xf numFmtId="0" fontId="0" fillId="61" borderId="0" xfId="0" applyFill="1"/>
    <xf numFmtId="0" fontId="0" fillId="61" borderId="0" xfId="0" applyFill="1" applyBorder="1"/>
    <xf numFmtId="0" fontId="55" fillId="61" borderId="0" xfId="0" applyFont="1" applyFill="1"/>
    <xf numFmtId="0" fontId="16" fillId="61" borderId="24" xfId="0" applyFont="1" applyFill="1" applyBorder="1"/>
    <xf numFmtId="0" fontId="0" fillId="61" borderId="25" xfId="0" applyFill="1" applyBorder="1"/>
    <xf numFmtId="10" fontId="0" fillId="61" borderId="25" xfId="0" applyNumberFormat="1" applyFill="1" applyBorder="1"/>
    <xf numFmtId="0" fontId="0" fillId="61" borderId="26" xfId="0" applyFill="1" applyBorder="1"/>
    <xf numFmtId="0" fontId="0" fillId="61" borderId="32" xfId="0" applyFill="1" applyBorder="1"/>
    <xf numFmtId="0" fontId="0" fillId="61" borderId="31" xfId="0" applyFill="1" applyBorder="1"/>
    <xf numFmtId="10" fontId="0" fillId="61" borderId="0" xfId="0" applyNumberFormat="1" applyFill="1" applyBorder="1"/>
    <xf numFmtId="0" fontId="0" fillId="61" borderId="27" xfId="0" applyFill="1" applyBorder="1"/>
    <xf numFmtId="0" fontId="0" fillId="61" borderId="28" xfId="0" applyFill="1" applyBorder="1"/>
    <xf numFmtId="0" fontId="0" fillId="61" borderId="29" xfId="0" applyFill="1" applyBorder="1"/>
    <xf numFmtId="0" fontId="0" fillId="58" borderId="0" xfId="0" applyFill="1" applyBorder="1"/>
    <xf numFmtId="172" fontId="0" fillId="58" borderId="0" xfId="77" applyNumberFormat="1" applyFont="1" applyFill="1" applyBorder="1"/>
    <xf numFmtId="0" fontId="55" fillId="58" borderId="0" xfId="0" applyFont="1" applyFill="1"/>
    <xf numFmtId="0" fontId="16" fillId="58" borderId="24" xfId="0" applyFont="1" applyFill="1" applyBorder="1"/>
    <xf numFmtId="0" fontId="0" fillId="58" borderId="25" xfId="0" applyFill="1" applyBorder="1"/>
    <xf numFmtId="10" fontId="0" fillId="58" borderId="25" xfId="0" applyNumberFormat="1" applyFill="1" applyBorder="1"/>
    <xf numFmtId="0" fontId="0" fillId="58" borderId="26" xfId="0" applyFill="1" applyBorder="1"/>
    <xf numFmtId="0" fontId="0" fillId="58" borderId="32" xfId="0" applyFill="1" applyBorder="1"/>
    <xf numFmtId="0" fontId="0" fillId="58" borderId="31" xfId="0" applyFill="1" applyBorder="1"/>
    <xf numFmtId="10" fontId="0" fillId="58" borderId="0" xfId="0" applyNumberFormat="1" applyFill="1" applyBorder="1"/>
    <xf numFmtId="9" fontId="0" fillId="58" borderId="0" xfId="0" applyNumberFormat="1" applyFill="1" applyBorder="1"/>
    <xf numFmtId="3" fontId="0" fillId="58" borderId="0" xfId="0" applyNumberFormat="1" applyFill="1" applyBorder="1"/>
    <xf numFmtId="0" fontId="0" fillId="58" borderId="27" xfId="0" applyFill="1" applyBorder="1"/>
    <xf numFmtId="0" fontId="0" fillId="58" borderId="28" xfId="0" applyFill="1" applyBorder="1"/>
    <xf numFmtId="165" fontId="0" fillId="58" borderId="28" xfId="0" applyNumberFormat="1" applyFill="1" applyBorder="1"/>
    <xf numFmtId="172" fontId="0" fillId="58" borderId="28" xfId="77" applyNumberFormat="1" applyFont="1" applyFill="1" applyBorder="1"/>
    <xf numFmtId="0" fontId="0" fillId="58" borderId="29" xfId="0" applyFill="1" applyBorder="1"/>
    <xf numFmtId="0" fontId="48" fillId="58" borderId="0" xfId="81" applyFill="1" applyBorder="1"/>
    <xf numFmtId="0" fontId="0" fillId="51" borderId="0" xfId="0" applyFill="1" applyBorder="1"/>
    <xf numFmtId="0" fontId="55" fillId="51" borderId="0" xfId="0" applyFont="1" applyFill="1"/>
    <xf numFmtId="0" fontId="16" fillId="51" borderId="24" xfId="0" applyFont="1" applyFill="1" applyBorder="1"/>
    <xf numFmtId="0" fontId="0" fillId="51" borderId="25" xfId="0" applyFill="1" applyBorder="1"/>
    <xf numFmtId="10" fontId="0" fillId="51" borderId="25" xfId="0" applyNumberFormat="1" applyFill="1" applyBorder="1"/>
    <xf numFmtId="0" fontId="0" fillId="51" borderId="26" xfId="0" applyFill="1" applyBorder="1"/>
    <xf numFmtId="0" fontId="0" fillId="51" borderId="32" xfId="0" applyFill="1" applyBorder="1"/>
    <xf numFmtId="0" fontId="0" fillId="51" borderId="31" xfId="0" applyFill="1" applyBorder="1"/>
    <xf numFmtId="10" fontId="0" fillId="51" borderId="0" xfId="0" applyNumberFormat="1" applyFill="1" applyBorder="1"/>
    <xf numFmtId="0" fontId="0" fillId="51" borderId="27" xfId="0" applyFill="1" applyBorder="1"/>
    <xf numFmtId="0" fontId="0" fillId="51" borderId="28" xfId="0" applyFill="1" applyBorder="1"/>
    <xf numFmtId="0" fontId="0" fillId="51" borderId="29" xfId="0" applyFill="1" applyBorder="1"/>
    <xf numFmtId="0" fontId="55" fillId="56" borderId="0" xfId="0" applyFont="1" applyFill="1"/>
    <xf numFmtId="0" fontId="16" fillId="56" borderId="0" xfId="0" applyFont="1" applyFill="1"/>
    <xf numFmtId="0" fontId="0" fillId="56" borderId="24" xfId="0" applyFill="1" applyBorder="1"/>
    <xf numFmtId="0" fontId="0" fillId="56" borderId="25" xfId="0" applyFill="1" applyBorder="1"/>
    <xf numFmtId="0" fontId="0" fillId="56" borderId="26" xfId="0" applyFill="1" applyBorder="1"/>
    <xf numFmtId="0" fontId="0" fillId="56" borderId="31" xfId="0" applyFill="1" applyBorder="1"/>
    <xf numFmtId="0" fontId="0" fillId="56" borderId="0" xfId="0" applyFill="1" applyBorder="1"/>
    <xf numFmtId="0" fontId="0" fillId="56" borderId="32" xfId="0" applyFill="1" applyBorder="1"/>
    <xf numFmtId="10" fontId="16" fillId="56" borderId="28" xfId="0" applyNumberFormat="1" applyFont="1" applyFill="1" applyBorder="1"/>
    <xf numFmtId="0" fontId="16" fillId="56" borderId="28" xfId="0" applyFont="1" applyFill="1" applyBorder="1"/>
    <xf numFmtId="0" fontId="0" fillId="56" borderId="28" xfId="0" applyFill="1" applyBorder="1"/>
    <xf numFmtId="0" fontId="0" fillId="56" borderId="29" xfId="0" applyFill="1" applyBorder="1"/>
    <xf numFmtId="0" fontId="16" fillId="56" borderId="0" xfId="0" applyFont="1" applyFill="1" applyBorder="1"/>
    <xf numFmtId="10" fontId="16" fillId="56" borderId="0" xfId="0" applyNumberFormat="1" applyFont="1" applyFill="1" applyBorder="1"/>
    <xf numFmtId="6" fontId="16" fillId="56" borderId="0" xfId="0" applyNumberFormat="1" applyFont="1" applyFill="1" applyBorder="1"/>
    <xf numFmtId="0" fontId="0" fillId="56" borderId="27" xfId="0" applyFill="1" applyBorder="1"/>
    <xf numFmtId="9" fontId="16" fillId="56" borderId="29" xfId="0" applyNumberFormat="1" applyFont="1" applyFill="1" applyBorder="1"/>
    <xf numFmtId="0" fontId="16" fillId="56" borderId="0" xfId="0" applyFont="1" applyFill="1" applyBorder="1" applyAlignment="1">
      <alignment horizontal="center" wrapText="1"/>
    </xf>
    <xf numFmtId="9" fontId="0" fillId="58" borderId="31" xfId="0" applyNumberFormat="1" applyFill="1" applyBorder="1"/>
    <xf numFmtId="0" fontId="16" fillId="56" borderId="24" xfId="0" applyFont="1" applyFill="1" applyBorder="1"/>
    <xf numFmtId="9" fontId="0" fillId="56" borderId="31" xfId="0" applyNumberFormat="1" applyFill="1" applyBorder="1"/>
    <xf numFmtId="9" fontId="0" fillId="56" borderId="0" xfId="0" applyNumberFormat="1" applyFill="1" applyBorder="1"/>
    <xf numFmtId="165" fontId="0" fillId="56" borderId="31" xfId="79" applyNumberFormat="1" applyFont="1" applyFill="1" applyBorder="1"/>
    <xf numFmtId="10" fontId="0" fillId="56" borderId="0" xfId="79" applyNumberFormat="1" applyFont="1" applyFill="1" applyBorder="1"/>
    <xf numFmtId="9" fontId="0" fillId="56" borderId="28" xfId="0" applyNumberFormat="1" applyFill="1" applyBorder="1"/>
    <xf numFmtId="9" fontId="0" fillId="54" borderId="31" xfId="0" applyNumberFormat="1" applyFill="1" applyBorder="1"/>
    <xf numFmtId="9" fontId="0" fillId="54" borderId="0" xfId="0" applyNumberFormat="1" applyFill="1" applyBorder="1"/>
    <xf numFmtId="9" fontId="0" fillId="56" borderId="25" xfId="0" applyNumberFormat="1" applyFill="1" applyBorder="1"/>
    <xf numFmtId="9" fontId="16" fillId="56" borderId="0" xfId="79" applyFont="1" applyFill="1" applyBorder="1"/>
    <xf numFmtId="9" fontId="0" fillId="56" borderId="0" xfId="79" applyFont="1" applyFill="1" applyBorder="1"/>
    <xf numFmtId="10" fontId="0" fillId="56" borderId="0" xfId="0" applyNumberFormat="1" applyFill="1" applyBorder="1"/>
    <xf numFmtId="10" fontId="0" fillId="56" borderId="28" xfId="0" applyNumberFormat="1" applyFill="1" applyBorder="1"/>
    <xf numFmtId="10" fontId="0" fillId="56" borderId="29" xfId="0" applyNumberFormat="1" applyFill="1" applyBorder="1"/>
    <xf numFmtId="165" fontId="0" fillId="58" borderId="0" xfId="0" applyNumberFormat="1" applyFill="1" applyBorder="1"/>
    <xf numFmtId="0" fontId="0" fillId="58" borderId="24" xfId="0" applyFill="1" applyBorder="1"/>
    <xf numFmtId="10" fontId="0" fillId="58" borderId="27" xfId="0" applyNumberFormat="1" applyFill="1" applyBorder="1"/>
    <xf numFmtId="10" fontId="0" fillId="58" borderId="28" xfId="0" applyNumberFormat="1" applyFill="1" applyBorder="1"/>
    <xf numFmtId="10" fontId="0" fillId="58" borderId="29" xfId="0" applyNumberFormat="1" applyFill="1" applyBorder="1"/>
    <xf numFmtId="0" fontId="0" fillId="51" borderId="24" xfId="0" applyFill="1" applyBorder="1"/>
    <xf numFmtId="0" fontId="16" fillId="56" borderId="0" xfId="0" applyFont="1" applyFill="1" applyBorder="1" applyAlignment="1">
      <alignment horizontal="left"/>
    </xf>
    <xf numFmtId="10" fontId="0" fillId="56" borderId="0" xfId="0" applyNumberFormat="1" applyFont="1" applyFill="1" applyBorder="1" applyAlignment="1">
      <alignment horizontal="left"/>
    </xf>
    <xf numFmtId="0" fontId="16" fillId="56" borderId="24" xfId="0" applyFont="1" applyFill="1" applyBorder="1" applyAlignment="1">
      <alignment horizontal="left"/>
    </xf>
    <xf numFmtId="0" fontId="16" fillId="56" borderId="25" xfId="0" applyFont="1" applyFill="1" applyBorder="1" applyAlignment="1">
      <alignment horizontal="center" wrapText="1"/>
    </xf>
    <xf numFmtId="0" fontId="16" fillId="56" borderId="26" xfId="0" applyFont="1" applyFill="1" applyBorder="1" applyAlignment="1">
      <alignment horizontal="center" wrapText="1"/>
    </xf>
    <xf numFmtId="10" fontId="0" fillId="56" borderId="27" xfId="0" applyNumberFormat="1" applyFont="1" applyFill="1" applyBorder="1" applyAlignment="1">
      <alignment horizontal="center" wrapText="1"/>
    </xf>
    <xf numFmtId="0" fontId="16" fillId="56" borderId="28" xfId="0" applyFont="1" applyFill="1" applyBorder="1" applyAlignment="1">
      <alignment horizontal="center" wrapText="1"/>
    </xf>
    <xf numFmtId="0" fontId="16" fillId="56" borderId="29" xfId="0" applyFont="1" applyFill="1" applyBorder="1" applyAlignment="1">
      <alignment horizontal="center" wrapText="1"/>
    </xf>
    <xf numFmtId="0" fontId="0" fillId="56" borderId="28" xfId="0" applyFont="1" applyFill="1" applyBorder="1" applyAlignment="1">
      <alignment horizontal="center" wrapText="1"/>
    </xf>
    <xf numFmtId="10" fontId="0" fillId="56" borderId="29" xfId="0" applyNumberFormat="1" applyFont="1" applyFill="1" applyBorder="1" applyAlignment="1">
      <alignment horizontal="center" vertical="center" wrapText="1"/>
    </xf>
    <xf numFmtId="9" fontId="0" fillId="58" borderId="0" xfId="0" applyNumberFormat="1" applyFill="1"/>
    <xf numFmtId="9" fontId="16" fillId="58" borderId="25" xfId="0" applyNumberFormat="1" applyFont="1" applyFill="1" applyBorder="1"/>
    <xf numFmtId="172" fontId="0" fillId="58" borderId="25" xfId="77" applyNumberFormat="1" applyFont="1" applyFill="1" applyBorder="1"/>
    <xf numFmtId="0" fontId="16" fillId="56" borderId="31" xfId="0" applyFont="1" applyFill="1" applyBorder="1"/>
    <xf numFmtId="0" fontId="0" fillId="56" borderId="27" xfId="0" applyFont="1" applyFill="1" applyBorder="1"/>
    <xf numFmtId="164" fontId="28" fillId="0" borderId="0" xfId="0" applyNumberFormat="1" applyFont="1" applyFill="1" applyBorder="1"/>
    <xf numFmtId="0" fontId="28" fillId="0" borderId="24" xfId="0" applyFont="1" applyFill="1" applyBorder="1"/>
    <xf numFmtId="0" fontId="28" fillId="0" borderId="25" xfId="0" applyFont="1" applyFill="1" applyBorder="1"/>
    <xf numFmtId="0" fontId="28" fillId="0" borderId="26" xfId="0" applyFont="1" applyFill="1" applyBorder="1"/>
    <xf numFmtId="0" fontId="28" fillId="0" borderId="31" xfId="0" applyFont="1" applyFill="1" applyBorder="1"/>
    <xf numFmtId="9" fontId="28" fillId="0" borderId="32" xfId="79" applyFont="1" applyFill="1" applyBorder="1"/>
    <xf numFmtId="0" fontId="28" fillId="0" borderId="27" xfId="0" applyFont="1" applyFill="1" applyBorder="1"/>
    <xf numFmtId="164" fontId="28" fillId="0" borderId="28" xfId="0" applyNumberFormat="1" applyFont="1" applyFill="1" applyBorder="1"/>
    <xf numFmtId="9" fontId="28" fillId="0" borderId="29" xfId="79" applyFont="1" applyFill="1" applyBorder="1"/>
    <xf numFmtId="9" fontId="0" fillId="56" borderId="32" xfId="79" applyFont="1" applyFill="1" applyBorder="1"/>
    <xf numFmtId="9" fontId="0" fillId="56" borderId="29" xfId="79" applyFont="1" applyFill="1" applyBorder="1"/>
    <xf numFmtId="0" fontId="16" fillId="56" borderId="0" xfId="0" applyFont="1" applyFill="1" applyBorder="1" applyAlignment="1">
      <alignment horizontal="left" wrapText="1"/>
    </xf>
    <xf numFmtId="0" fontId="16" fillId="56" borderId="0" xfId="0" applyFont="1" applyFill="1" applyBorder="1" applyAlignment="1">
      <alignment horizontal="right"/>
    </xf>
    <xf numFmtId="10" fontId="0" fillId="58" borderId="31" xfId="0" applyNumberFormat="1" applyFill="1" applyBorder="1"/>
    <xf numFmtId="10" fontId="0" fillId="58" borderId="32" xfId="0" applyNumberFormat="1" applyFill="1" applyBorder="1"/>
    <xf numFmtId="0" fontId="16" fillId="58" borderId="0" xfId="0" applyFont="1" applyFill="1" applyBorder="1"/>
    <xf numFmtId="177" fontId="0" fillId="58" borderId="0" xfId="0" applyNumberFormat="1" applyFill="1" applyBorder="1"/>
    <xf numFmtId="0" fontId="0" fillId="56" borderId="31" xfId="0" applyFont="1" applyFill="1" applyBorder="1" applyAlignment="1">
      <alignment horizontal="left"/>
    </xf>
    <xf numFmtId="0" fontId="16" fillId="56" borderId="32" xfId="0" applyFont="1" applyFill="1" applyBorder="1" applyAlignment="1">
      <alignment horizontal="left"/>
    </xf>
    <xf numFmtId="0" fontId="0" fillId="56" borderId="27" xfId="0" applyFont="1" applyFill="1" applyBorder="1" applyAlignment="1">
      <alignment horizontal="left"/>
    </xf>
    <xf numFmtId="0" fontId="16" fillId="56" borderId="28" xfId="0" applyFont="1" applyFill="1" applyBorder="1" applyAlignment="1">
      <alignment horizontal="left"/>
    </xf>
    <xf numFmtId="0" fontId="16" fillId="56" borderId="29" xfId="0" applyFont="1" applyFill="1" applyBorder="1" applyAlignment="1">
      <alignment horizontal="left"/>
    </xf>
    <xf numFmtId="165" fontId="0" fillId="56" borderId="32" xfId="0" applyNumberFormat="1" applyFill="1" applyBorder="1"/>
    <xf numFmtId="9" fontId="0" fillId="56" borderId="32" xfId="0" applyNumberFormat="1" applyFill="1" applyBorder="1"/>
    <xf numFmtId="9" fontId="0" fillId="54" borderId="25" xfId="0" applyNumberFormat="1" applyFill="1" applyBorder="1"/>
    <xf numFmtId="10" fontId="28" fillId="0" borderId="0" xfId="79" applyNumberFormat="1" applyFont="1" applyFill="1" applyBorder="1"/>
    <xf numFmtId="165" fontId="16" fillId="56" borderId="28" xfId="79" applyNumberFormat="1" applyFont="1" applyFill="1" applyBorder="1"/>
    <xf numFmtId="165" fontId="0" fillId="58" borderId="0" xfId="79" applyNumberFormat="1" applyFont="1" applyFill="1"/>
    <xf numFmtId="0" fontId="0" fillId="63" borderId="0" xfId="0" applyFill="1"/>
    <xf numFmtId="0" fontId="0" fillId="46" borderId="0" xfId="0" applyFill="1"/>
    <xf numFmtId="0" fontId="0" fillId="64" borderId="0" xfId="0" applyFill="1"/>
    <xf numFmtId="0" fontId="0" fillId="65" borderId="0" xfId="0" applyFill="1"/>
    <xf numFmtId="0" fontId="0" fillId="63" borderId="31" xfId="0" applyFill="1" applyBorder="1"/>
    <xf numFmtId="10" fontId="0" fillId="0" borderId="32" xfId="79" applyNumberFormat="1" applyFont="1" applyBorder="1"/>
    <xf numFmtId="0" fontId="0" fillId="46" borderId="31" xfId="0" applyFill="1" applyBorder="1"/>
    <xf numFmtId="0" fontId="0" fillId="64" borderId="31" xfId="0" applyFill="1" applyBorder="1"/>
    <xf numFmtId="0" fontId="0" fillId="48" borderId="31" xfId="0" applyFill="1" applyBorder="1"/>
    <xf numFmtId="0" fontId="0" fillId="65" borderId="31" xfId="0" applyFill="1" applyBorder="1"/>
    <xf numFmtId="10" fontId="0" fillId="0" borderId="28" xfId="79" applyNumberFormat="1" applyFont="1" applyBorder="1"/>
    <xf numFmtId="10" fontId="0" fillId="0" borderId="29" xfId="79" applyNumberFormat="1" applyFont="1" applyBorder="1"/>
    <xf numFmtId="0" fontId="0" fillId="0" borderId="0" xfId="0" applyAlignment="1">
      <alignment horizontal="left" indent="1"/>
    </xf>
    <xf numFmtId="0" fontId="0" fillId="66" borderId="0" xfId="0" applyFill="1"/>
    <xf numFmtId="0" fontId="0" fillId="67" borderId="0" xfId="0" applyFill="1"/>
    <xf numFmtId="0" fontId="17" fillId="67" borderId="0" xfId="0" applyFont="1" applyFill="1"/>
    <xf numFmtId="0" fontId="17" fillId="52" borderId="0" xfId="0" applyFont="1" applyFill="1"/>
    <xf numFmtId="10" fontId="0" fillId="56" borderId="32" xfId="0" applyNumberFormat="1" applyFill="1" applyBorder="1"/>
    <xf numFmtId="0" fontId="28" fillId="0" borderId="31" xfId="0" applyFont="1" applyFill="1" applyBorder="1" applyAlignment="1">
      <alignment horizontal="left" indent="1"/>
    </xf>
    <xf numFmtId="9" fontId="0" fillId="58" borderId="31" xfId="79" applyFont="1" applyFill="1" applyBorder="1"/>
    <xf numFmtId="172" fontId="0" fillId="58" borderId="41" xfId="77" applyNumberFormat="1" applyFont="1" applyFill="1" applyBorder="1"/>
    <xf numFmtId="0" fontId="0" fillId="58" borderId="42" xfId="0" applyFill="1" applyBorder="1"/>
    <xf numFmtId="0" fontId="16" fillId="0" borderId="25" xfId="0" applyFont="1" applyBorder="1"/>
    <xf numFmtId="0" fontId="0" fillId="48" borderId="24" xfId="0" applyFill="1" applyBorder="1"/>
    <xf numFmtId="165" fontId="0" fillId="54" borderId="0" xfId="0" applyNumberFormat="1" applyFill="1"/>
    <xf numFmtId="10" fontId="0" fillId="54" borderId="25" xfId="0" applyNumberFormat="1" applyFill="1" applyBorder="1"/>
    <xf numFmtId="9" fontId="0" fillId="54" borderId="25" xfId="79" applyFont="1" applyFill="1" applyBorder="1"/>
    <xf numFmtId="0" fontId="0" fillId="68" borderId="0" xfId="0" applyFill="1" applyBorder="1"/>
    <xf numFmtId="0" fontId="0" fillId="69" borderId="0" xfId="0" applyFill="1" applyBorder="1"/>
    <xf numFmtId="0" fontId="0" fillId="67" borderId="0" xfId="0" applyFill="1" applyBorder="1"/>
    <xf numFmtId="9" fontId="0" fillId="54" borderId="32" xfId="79" applyFont="1" applyFill="1" applyBorder="1"/>
    <xf numFmtId="0" fontId="0" fillId="53" borderId="25" xfId="0" applyFill="1" applyBorder="1"/>
    <xf numFmtId="0" fontId="0" fillId="53" borderId="0" xfId="0" applyFill="1" applyBorder="1"/>
    <xf numFmtId="0" fontId="0" fillId="53" borderId="28" xfId="0" applyFill="1" applyBorder="1"/>
    <xf numFmtId="0" fontId="0" fillId="69" borderId="0" xfId="0" applyFill="1"/>
    <xf numFmtId="0" fontId="55" fillId="69" borderId="0" xfId="0" applyFont="1" applyFill="1"/>
    <xf numFmtId="0" fontId="16" fillId="69" borderId="24" xfId="0" applyFont="1" applyFill="1" applyBorder="1"/>
    <xf numFmtId="0" fontId="0" fillId="69" borderId="25" xfId="0" applyFill="1" applyBorder="1"/>
    <xf numFmtId="10" fontId="0" fillId="69" borderId="25" xfId="0" applyNumberFormat="1" applyFill="1" applyBorder="1"/>
    <xf numFmtId="9" fontId="0" fillId="69" borderId="25" xfId="79" applyFont="1" applyFill="1" applyBorder="1"/>
    <xf numFmtId="0" fontId="0" fillId="69" borderId="26" xfId="0" applyFill="1" applyBorder="1"/>
    <xf numFmtId="0" fontId="0" fillId="69" borderId="31" xfId="0" applyFill="1" applyBorder="1"/>
    <xf numFmtId="9" fontId="0" fillId="69" borderId="32" xfId="79" applyFont="1" applyFill="1" applyBorder="1"/>
    <xf numFmtId="9" fontId="0" fillId="69" borderId="31" xfId="0" applyNumberFormat="1" applyFill="1" applyBorder="1"/>
    <xf numFmtId="10" fontId="0" fillId="69" borderId="0" xfId="0" applyNumberFormat="1" applyFill="1" applyBorder="1"/>
    <xf numFmtId="0" fontId="0" fillId="69" borderId="32" xfId="0" applyFill="1" applyBorder="1"/>
    <xf numFmtId="10" fontId="16" fillId="69" borderId="0" xfId="79" applyNumberFormat="1" applyFont="1" applyFill="1" applyBorder="1"/>
    <xf numFmtId="0" fontId="0" fillId="69" borderId="27" xfId="0" applyFill="1" applyBorder="1"/>
    <xf numFmtId="0" fontId="0" fillId="69" borderId="28" xfId="0" applyFill="1" applyBorder="1"/>
    <xf numFmtId="0" fontId="0" fillId="69" borderId="29" xfId="0" applyFill="1" applyBorder="1"/>
    <xf numFmtId="9" fontId="0" fillId="61" borderId="25" xfId="79" applyFont="1" applyFill="1" applyBorder="1"/>
    <xf numFmtId="9" fontId="0" fillId="61" borderId="32" xfId="79" applyFont="1" applyFill="1" applyBorder="1"/>
    <xf numFmtId="9" fontId="0" fillId="61" borderId="31" xfId="0" applyNumberFormat="1" applyFill="1" applyBorder="1"/>
    <xf numFmtId="10" fontId="0" fillId="61" borderId="28" xfId="0" applyNumberFormat="1" applyFill="1" applyBorder="1"/>
    <xf numFmtId="9" fontId="0" fillId="51" borderId="25" xfId="79" applyFont="1" applyFill="1" applyBorder="1"/>
    <xf numFmtId="9" fontId="0" fillId="51" borderId="32" xfId="79" applyFont="1" applyFill="1" applyBorder="1"/>
    <xf numFmtId="9" fontId="0" fillId="51" borderId="31" xfId="0" applyNumberFormat="1" applyFill="1" applyBorder="1"/>
    <xf numFmtId="0" fontId="0" fillId="68" borderId="0" xfId="0" applyFill="1"/>
    <xf numFmtId="0" fontId="55" fillId="68" borderId="0" xfId="0" applyFont="1" applyFill="1"/>
    <xf numFmtId="0" fontId="16" fillId="68" borderId="24" xfId="0" applyFont="1" applyFill="1" applyBorder="1"/>
    <xf numFmtId="0" fontId="0" fillId="68" borderId="25" xfId="0" applyFill="1" applyBorder="1"/>
    <xf numFmtId="10" fontId="0" fillId="68" borderId="25" xfId="0" applyNumberFormat="1" applyFill="1" applyBorder="1"/>
    <xf numFmtId="9" fontId="0" fillId="68" borderId="25" xfId="79" applyFont="1" applyFill="1" applyBorder="1"/>
    <xf numFmtId="0" fontId="0" fillId="68" borderId="26" xfId="0" applyFill="1" applyBorder="1"/>
    <xf numFmtId="0" fontId="0" fillId="68" borderId="31" xfId="0" applyFill="1" applyBorder="1"/>
    <xf numFmtId="9" fontId="0" fillId="68" borderId="32" xfId="79" applyFont="1" applyFill="1" applyBorder="1"/>
    <xf numFmtId="10" fontId="0" fillId="68" borderId="0" xfId="0" applyNumberFormat="1" applyFill="1" applyBorder="1"/>
    <xf numFmtId="9" fontId="0" fillId="68" borderId="31" xfId="0" applyNumberFormat="1" applyFill="1" applyBorder="1"/>
    <xf numFmtId="0" fontId="0" fillId="68" borderId="32" xfId="0" applyFill="1" applyBorder="1"/>
    <xf numFmtId="10" fontId="16" fillId="68" borderId="31" xfId="0" applyNumberFormat="1" applyFont="1" applyFill="1" applyBorder="1"/>
    <xf numFmtId="10" fontId="16" fillId="68" borderId="0" xfId="79" applyNumberFormat="1" applyFont="1" applyFill="1" applyBorder="1"/>
    <xf numFmtId="0" fontId="0" fillId="68" borderId="27" xfId="0" applyFill="1" applyBorder="1"/>
    <xf numFmtId="0" fontId="0" fillId="68" borderId="28" xfId="0" applyFill="1" applyBorder="1"/>
    <xf numFmtId="0" fontId="0" fillId="68" borderId="29" xfId="0" applyFill="1" applyBorder="1"/>
    <xf numFmtId="9" fontId="0" fillId="69" borderId="0" xfId="79" applyFont="1" applyFill="1" applyBorder="1"/>
    <xf numFmtId="9" fontId="0" fillId="69" borderId="25" xfId="79" applyNumberFormat="1" applyFont="1" applyFill="1" applyBorder="1"/>
    <xf numFmtId="0" fontId="16" fillId="0" borderId="31" xfId="0" applyFont="1" applyBorder="1"/>
    <xf numFmtId="0" fontId="16" fillId="0" borderId="32" xfId="0" applyFont="1" applyBorder="1"/>
    <xf numFmtId="0" fontId="0" fillId="67" borderId="24" xfId="0" applyFill="1" applyBorder="1"/>
    <xf numFmtId="0" fontId="0" fillId="69" borderId="24" xfId="0" applyFill="1" applyBorder="1"/>
    <xf numFmtId="0" fontId="16" fillId="48" borderId="0" xfId="0" applyFont="1" applyFill="1"/>
    <xf numFmtId="0" fontId="16" fillId="66" borderId="0" xfId="0" applyFont="1" applyFill="1"/>
    <xf numFmtId="0" fontId="0" fillId="56" borderId="28" xfId="0" applyFont="1" applyFill="1" applyBorder="1"/>
    <xf numFmtId="0" fontId="0" fillId="54" borderId="41" xfId="0" applyFill="1" applyBorder="1"/>
    <xf numFmtId="0" fontId="0" fillId="54" borderId="42" xfId="0" applyFill="1" applyBorder="1"/>
    <xf numFmtId="165" fontId="0" fillId="54" borderId="43" xfId="79" applyNumberFormat="1" applyFont="1" applyFill="1" applyBorder="1" applyAlignment="1">
      <alignment horizontal="right"/>
    </xf>
    <xf numFmtId="0" fontId="16" fillId="56" borderId="25" xfId="0" applyFont="1" applyFill="1" applyBorder="1"/>
    <xf numFmtId="9" fontId="0" fillId="67" borderId="29" xfId="0" applyNumberFormat="1" applyFill="1" applyBorder="1"/>
    <xf numFmtId="165" fontId="0" fillId="67" borderId="43" xfId="79" applyNumberFormat="1" applyFont="1" applyFill="1" applyBorder="1"/>
    <xf numFmtId="10" fontId="16" fillId="67" borderId="28" xfId="0" applyNumberFormat="1" applyFont="1" applyFill="1" applyBorder="1" applyAlignment="1">
      <alignment horizontal="left"/>
    </xf>
    <xf numFmtId="10" fontId="0" fillId="68" borderId="32" xfId="0" applyNumberFormat="1" applyFill="1" applyBorder="1"/>
    <xf numFmtId="9" fontId="16" fillId="67" borderId="0" xfId="0" applyNumberFormat="1" applyFont="1" applyFill="1" applyBorder="1"/>
    <xf numFmtId="10" fontId="16" fillId="68" borderId="0" xfId="0" applyNumberFormat="1" applyFont="1" applyFill="1" applyBorder="1"/>
    <xf numFmtId="10" fontId="16" fillId="69" borderId="0" xfId="0" applyNumberFormat="1" applyFont="1" applyFill="1" applyBorder="1"/>
    <xf numFmtId="6" fontId="0" fillId="67" borderId="0" xfId="0" applyNumberFormat="1" applyFill="1" applyBorder="1"/>
    <xf numFmtId="10" fontId="0" fillId="69" borderId="32" xfId="0" applyNumberFormat="1" applyFill="1" applyBorder="1"/>
    <xf numFmtId="9" fontId="0" fillId="69" borderId="25" xfId="0" applyNumberFormat="1" applyFill="1" applyBorder="1"/>
    <xf numFmtId="9" fontId="16" fillId="69" borderId="28" xfId="0" applyNumberFormat="1" applyFont="1" applyFill="1" applyBorder="1"/>
    <xf numFmtId="9" fontId="16" fillId="68" borderId="28" xfId="0" applyNumberFormat="1" applyFont="1" applyFill="1" applyBorder="1"/>
    <xf numFmtId="10" fontId="0" fillId="67" borderId="32" xfId="0" applyNumberFormat="1" applyFill="1" applyBorder="1"/>
    <xf numFmtId="0" fontId="0" fillId="51" borderId="41" xfId="0" applyFill="1" applyBorder="1"/>
    <xf numFmtId="0" fontId="0" fillId="51" borderId="42" xfId="0" applyFill="1" applyBorder="1"/>
    <xf numFmtId="165" fontId="0" fillId="51" borderId="29" xfId="79" applyNumberFormat="1" applyFont="1" applyFill="1" applyBorder="1"/>
    <xf numFmtId="0" fontId="0" fillId="61" borderId="41" xfId="0" applyFill="1" applyBorder="1"/>
    <xf numFmtId="0" fontId="0" fillId="61" borderId="42" xfId="0" applyFill="1" applyBorder="1"/>
    <xf numFmtId="0" fontId="0" fillId="62" borderId="41" xfId="0" applyFill="1" applyBorder="1"/>
    <xf numFmtId="0" fontId="0" fillId="62" borderId="42" xfId="0" applyFill="1" applyBorder="1"/>
    <xf numFmtId="165" fontId="0" fillId="62" borderId="43" xfId="79" applyNumberFormat="1" applyFont="1" applyFill="1" applyBorder="1"/>
    <xf numFmtId="0" fontId="0" fillId="69" borderId="41" xfId="0" applyFill="1" applyBorder="1"/>
    <xf numFmtId="0" fontId="0" fillId="69" borderId="42" xfId="0" applyFill="1" applyBorder="1"/>
    <xf numFmtId="10" fontId="0" fillId="69" borderId="43" xfId="79" applyNumberFormat="1" applyFont="1" applyFill="1" applyBorder="1"/>
    <xf numFmtId="10" fontId="0" fillId="62" borderId="32" xfId="0" applyNumberFormat="1" applyFill="1" applyBorder="1"/>
    <xf numFmtId="0" fontId="16" fillId="0" borderId="0" xfId="0" applyFont="1" applyAlignment="1">
      <alignment horizontal="right"/>
    </xf>
    <xf numFmtId="0" fontId="31" fillId="38" borderId="24" xfId="47" applyNumberFormat="1" applyFont="1" applyFill="1" applyBorder="1" applyAlignment="1" applyProtection="1"/>
    <xf numFmtId="0" fontId="32" fillId="38" borderId="44" xfId="48" applyNumberFormat="1" applyFont="1" applyFill="1" applyBorder="1" applyAlignment="1" applyProtection="1"/>
    <xf numFmtId="164" fontId="31" fillId="38" borderId="44" xfId="71" applyNumberFormat="1" applyFont="1" applyFill="1" applyBorder="1" applyAlignment="1" applyProtection="1">
      <alignment horizontal="right"/>
    </xf>
    <xf numFmtId="165" fontId="31" fillId="38" borderId="45" xfId="72" applyNumberFormat="1" applyFont="1" applyFill="1" applyBorder="1" applyAlignment="1" applyProtection="1">
      <alignment horizontal="right"/>
    </xf>
    <xf numFmtId="0" fontId="28" fillId="0" borderId="27" xfId="0" applyFont="1" applyFill="1" applyBorder="1" applyAlignment="1">
      <alignment horizontal="left" indent="1"/>
    </xf>
    <xf numFmtId="0" fontId="32" fillId="38" borderId="46" xfId="48" applyNumberFormat="1" applyFont="1" applyFill="1" applyBorder="1" applyAlignment="1" applyProtection="1"/>
    <xf numFmtId="164" fontId="33" fillId="38" borderId="46" xfId="71" applyNumberFormat="1" applyFont="1" applyFill="1" applyBorder="1" applyAlignment="1" applyProtection="1">
      <alignment horizontal="right"/>
    </xf>
    <xf numFmtId="165" fontId="33" fillId="38" borderId="47" xfId="72" applyNumberFormat="1" applyFont="1" applyFill="1" applyBorder="1" applyAlignment="1" applyProtection="1">
      <alignment horizontal="right"/>
    </xf>
    <xf numFmtId="0" fontId="28" fillId="0" borderId="28" xfId="0" applyFont="1" applyFill="1" applyBorder="1"/>
    <xf numFmtId="9" fontId="16" fillId="51" borderId="0" xfId="79" applyFont="1" applyFill="1" applyBorder="1"/>
    <xf numFmtId="9" fontId="16" fillId="67" borderId="0" xfId="79" applyFont="1" applyFill="1" applyBorder="1"/>
    <xf numFmtId="9" fontId="0" fillId="68" borderId="0" xfId="79" applyFont="1" applyFill="1" applyBorder="1"/>
    <xf numFmtId="0" fontId="0" fillId="0" borderId="0" xfId="79" applyNumberFormat="1" applyFont="1"/>
    <xf numFmtId="0" fontId="16" fillId="56" borderId="32" xfId="0" applyFont="1" applyFill="1" applyBorder="1" applyAlignment="1">
      <alignment horizontal="center" wrapText="1"/>
    </xf>
    <xf numFmtId="0" fontId="16" fillId="56" borderId="27" xfId="0" applyFont="1" applyFill="1" applyBorder="1" applyAlignment="1">
      <alignment horizontal="center" wrapText="1"/>
    </xf>
    <xf numFmtId="9" fontId="16" fillId="67" borderId="28" xfId="79" applyFont="1" applyFill="1" applyBorder="1"/>
    <xf numFmtId="9" fontId="0" fillId="68" borderId="28" xfId="79" applyFont="1" applyFill="1" applyBorder="1"/>
    <xf numFmtId="9" fontId="0" fillId="69" borderId="28" xfId="79" applyFont="1" applyFill="1" applyBorder="1"/>
    <xf numFmtId="9" fontId="0" fillId="69" borderId="32" xfId="0" applyNumberFormat="1" applyFill="1" applyBorder="1"/>
    <xf numFmtId="0" fontId="17" fillId="69" borderId="0" xfId="0" applyFont="1" applyFill="1"/>
    <xf numFmtId="165" fontId="0" fillId="68" borderId="28" xfId="79" applyNumberFormat="1" applyFont="1" applyFill="1" applyBorder="1"/>
    <xf numFmtId="10" fontId="0" fillId="62" borderId="29" xfId="0" applyNumberFormat="1" applyFill="1" applyBorder="1"/>
    <xf numFmtId="10" fontId="0" fillId="67" borderId="29" xfId="0" applyNumberFormat="1" applyFill="1" applyBorder="1"/>
    <xf numFmtId="10" fontId="0" fillId="69" borderId="29" xfId="0" applyNumberFormat="1" applyFill="1" applyBorder="1"/>
    <xf numFmtId="0" fontId="16" fillId="0" borderId="0" xfId="0" applyFont="1" applyAlignment="1">
      <alignment horizontal="left" indent="1"/>
    </xf>
    <xf numFmtId="10" fontId="0" fillId="0" borderId="0" xfId="0" applyNumberFormat="1" applyFont="1"/>
    <xf numFmtId="0" fontId="16" fillId="0" borderId="0" xfId="0" applyFont="1" applyAlignment="1">
      <alignment horizontal="left"/>
    </xf>
    <xf numFmtId="164" fontId="33" fillId="38" borderId="15" xfId="60" applyNumberFormat="1" applyFont="1" applyFill="1" applyBorder="1" applyAlignment="1" applyProtection="1">
      <alignment horizontal="right"/>
    </xf>
    <xf numFmtId="0" fontId="42" fillId="71" borderId="10" xfId="45" applyNumberFormat="1" applyFont="1" applyFill="1" applyBorder="1" applyAlignment="1" applyProtection="1">
      <alignment horizontal="right"/>
    </xf>
    <xf numFmtId="0" fontId="42" fillId="71" borderId="11" xfId="46" applyNumberFormat="1" applyFont="1" applyFill="1" applyBorder="1" applyAlignment="1" applyProtection="1">
      <alignment horizontal="right"/>
    </xf>
    <xf numFmtId="0" fontId="32" fillId="72" borderId="12" xfId="48" applyNumberFormat="1" applyFont="1" applyFill="1" applyBorder="1" applyAlignment="1" applyProtection="1"/>
    <xf numFmtId="9" fontId="33" fillId="72" borderId="15" xfId="79" applyFont="1" applyFill="1" applyBorder="1" applyAlignment="1" applyProtection="1">
      <alignment horizontal="right"/>
    </xf>
    <xf numFmtId="164" fontId="33" fillId="72" borderId="15" xfId="54" applyNumberFormat="1" applyFont="1" applyFill="1" applyBorder="1" applyAlignment="1" applyProtection="1">
      <alignment horizontal="right"/>
    </xf>
    <xf numFmtId="0" fontId="32" fillId="38" borderId="12" xfId="48" applyNumberFormat="1" applyFont="1" applyFill="1" applyBorder="1" applyAlignment="1" applyProtection="1">
      <alignment horizontal="left" indent="1"/>
    </xf>
    <xf numFmtId="0" fontId="57" fillId="73" borderId="0" xfId="82" applyFont="1" applyFill="1" applyBorder="1" applyAlignment="1" applyProtection="1">
      <alignment horizontal="center"/>
    </xf>
    <xf numFmtId="10" fontId="31" fillId="38" borderId="15" xfId="79" applyNumberFormat="1" applyFont="1" applyFill="1" applyBorder="1" applyAlignment="1" applyProtection="1">
      <alignment horizontal="right"/>
    </xf>
    <xf numFmtId="169" fontId="0" fillId="0" borderId="0" xfId="0" applyNumberFormat="1" applyBorder="1"/>
    <xf numFmtId="169" fontId="0" fillId="0" borderId="32" xfId="0" applyNumberFormat="1" applyBorder="1"/>
    <xf numFmtId="9" fontId="0" fillId="0" borderId="32" xfId="79" applyFont="1" applyBorder="1"/>
    <xf numFmtId="9" fontId="0" fillId="0" borderId="28" xfId="79" applyFont="1" applyBorder="1"/>
    <xf numFmtId="9" fontId="0" fillId="0" borderId="29" xfId="79" applyFont="1" applyBorder="1"/>
    <xf numFmtId="0" fontId="16" fillId="0" borderId="26" xfId="0" applyFont="1" applyBorder="1"/>
    <xf numFmtId="164" fontId="31" fillId="74" borderId="15" xfId="60" applyNumberFormat="1" applyFont="1" applyFill="1" applyBorder="1" applyAlignment="1" applyProtection="1">
      <alignment horizontal="right"/>
    </xf>
    <xf numFmtId="164" fontId="33" fillId="74" borderId="15" xfId="54" applyNumberFormat="1" applyFont="1" applyFill="1" applyBorder="1" applyAlignment="1" applyProtection="1">
      <alignment horizontal="right"/>
    </xf>
    <xf numFmtId="164" fontId="33" fillId="74" borderId="15" xfId="60" applyNumberFormat="1" applyFont="1" applyFill="1" applyBorder="1" applyAlignment="1" applyProtection="1">
      <alignment horizontal="right"/>
    </xf>
    <xf numFmtId="165" fontId="33" fillId="74" borderId="15" xfId="79" applyNumberFormat="1" applyFont="1" applyFill="1" applyBorder="1" applyAlignment="1" applyProtection="1">
      <alignment horizontal="right"/>
    </xf>
    <xf numFmtId="164" fontId="33" fillId="38" borderId="0" xfId="54" applyNumberFormat="1" applyFont="1" applyFill="1" applyBorder="1" applyAlignment="1" applyProtection="1">
      <alignment horizontal="right"/>
    </xf>
    <xf numFmtId="0" fontId="32" fillId="70" borderId="0" xfId="48" applyNumberFormat="1" applyFont="1" applyFill="1" applyBorder="1" applyAlignment="1" applyProtection="1"/>
    <xf numFmtId="165" fontId="33" fillId="70" borderId="0" xfId="79" applyNumberFormat="1" applyFont="1" applyFill="1" applyBorder="1" applyAlignment="1" applyProtection="1">
      <alignment horizontal="right"/>
    </xf>
    <xf numFmtId="9" fontId="0" fillId="0" borderId="32" xfId="0" applyNumberFormat="1" applyBorder="1"/>
    <xf numFmtId="0" fontId="31" fillId="74" borderId="24" xfId="47" applyNumberFormat="1" applyFont="1" applyFill="1" applyBorder="1" applyAlignment="1" applyProtection="1"/>
    <xf numFmtId="164" fontId="31" fillId="74" borderId="48" xfId="60" applyNumberFormat="1" applyFont="1" applyFill="1" applyBorder="1" applyAlignment="1" applyProtection="1">
      <alignment horizontal="right"/>
    </xf>
    <xf numFmtId="0" fontId="31" fillId="74" borderId="31" xfId="47" applyNumberFormat="1" applyFont="1" applyFill="1" applyBorder="1" applyAlignment="1" applyProtection="1"/>
    <xf numFmtId="0" fontId="33" fillId="74" borderId="31" xfId="47" applyNumberFormat="1" applyFont="1" applyFill="1" applyBorder="1" applyAlignment="1" applyProtection="1">
      <alignment horizontal="left" indent="1"/>
    </xf>
    <xf numFmtId="0" fontId="33" fillId="74" borderId="31" xfId="47" applyNumberFormat="1" applyFont="1" applyFill="1" applyBorder="1" applyAlignment="1" applyProtection="1"/>
    <xf numFmtId="0" fontId="33" fillId="74" borderId="27" xfId="47" applyNumberFormat="1" applyFont="1" applyFill="1" applyBorder="1" applyAlignment="1" applyProtection="1"/>
    <xf numFmtId="164" fontId="31" fillId="74" borderId="49" xfId="60" applyNumberFormat="1" applyFont="1" applyFill="1" applyBorder="1" applyAlignment="1" applyProtection="1">
      <alignment horizontal="right"/>
    </xf>
    <xf numFmtId="164" fontId="33" fillId="74" borderId="49" xfId="54" applyNumberFormat="1" applyFont="1" applyFill="1" applyBorder="1" applyAlignment="1" applyProtection="1">
      <alignment horizontal="right"/>
    </xf>
    <xf numFmtId="164" fontId="16" fillId="0" borderId="0" xfId="0" applyNumberFormat="1" applyFont="1"/>
    <xf numFmtId="0" fontId="42" fillId="75" borderId="10" xfId="45" applyNumberFormat="1" applyFont="1" applyFill="1" applyBorder="1" applyAlignment="1" applyProtection="1">
      <alignment horizontal="right"/>
    </xf>
    <xf numFmtId="0" fontId="42" fillId="75" borderId="11" xfId="46" applyNumberFormat="1" applyFont="1" applyFill="1" applyBorder="1" applyAlignment="1" applyProtection="1">
      <alignment horizontal="right"/>
    </xf>
    <xf numFmtId="165" fontId="0" fillId="67" borderId="28" xfId="0" applyNumberFormat="1" applyFill="1" applyBorder="1"/>
    <xf numFmtId="165" fontId="0" fillId="69" borderId="29" xfId="0" applyNumberFormat="1" applyFill="1" applyBorder="1"/>
    <xf numFmtId="0" fontId="16" fillId="0" borderId="24" xfId="0" applyFont="1" applyBorder="1" applyAlignment="1">
      <alignment horizontal="left"/>
    </xf>
    <xf numFmtId="165" fontId="0" fillId="0" borderId="25" xfId="79" applyNumberFormat="1" applyFont="1" applyBorder="1"/>
    <xf numFmtId="165" fontId="0" fillId="0" borderId="0" xfId="79" applyNumberFormat="1" applyFont="1" applyBorder="1"/>
    <xf numFmtId="0" fontId="16" fillId="0" borderId="31" xfId="0" applyFont="1" applyBorder="1" applyAlignment="1">
      <alignment horizontal="center"/>
    </xf>
    <xf numFmtId="0" fontId="0" fillId="0" borderId="0" xfId="0" applyProtection="1"/>
    <xf numFmtId="0" fontId="36" fillId="0" borderId="0" xfId="0" applyFont="1" applyProtection="1"/>
    <xf numFmtId="0" fontId="58" fillId="0" borderId="0" xfId="0" applyFont="1" applyFill="1" applyBorder="1" applyAlignment="1" applyProtection="1">
      <alignment horizontal="right"/>
    </xf>
    <xf numFmtId="0" fontId="42" fillId="63" borderId="50" xfId="0" applyFont="1" applyFill="1" applyBorder="1" applyAlignment="1" applyProtection="1">
      <alignment horizontal="centerContinuous"/>
    </xf>
    <xf numFmtId="0" fontId="42" fillId="63" borderId="51" xfId="0" applyFont="1" applyFill="1" applyBorder="1" applyAlignment="1" applyProtection="1">
      <alignment horizontal="centerContinuous"/>
    </xf>
    <xf numFmtId="0" fontId="42" fillId="63" borderId="52" xfId="0" applyFont="1" applyFill="1" applyBorder="1" applyAlignment="1" applyProtection="1">
      <alignment horizontal="centerContinuous"/>
    </xf>
    <xf numFmtId="0" fontId="0" fillId="0" borderId="53" xfId="0" applyFill="1" applyBorder="1" applyProtection="1"/>
    <xf numFmtId="181" fontId="59" fillId="0" borderId="53" xfId="0" applyNumberFormat="1" applyFont="1" applyFill="1" applyBorder="1" applyAlignment="1" applyProtection="1">
      <alignment horizontal="right"/>
    </xf>
    <xf numFmtId="0" fontId="42" fillId="0" borderId="53" xfId="0" applyFont="1" applyFill="1" applyBorder="1" applyAlignment="1" applyProtection="1">
      <alignment horizontal="centerContinuous"/>
    </xf>
    <xf numFmtId="0" fontId="61" fillId="0" borderId="53" xfId="0" applyFont="1" applyFill="1" applyBorder="1" applyAlignment="1" applyProtection="1">
      <alignment horizontal="centerContinuous"/>
    </xf>
    <xf numFmtId="0" fontId="42" fillId="0" borderId="54" xfId="0" applyFont="1" applyFill="1" applyBorder="1" applyAlignment="1" applyProtection="1">
      <alignment horizontal="centerContinuous"/>
    </xf>
    <xf numFmtId="0" fontId="0" fillId="0" borderId="0" xfId="0" applyFill="1" applyProtection="1"/>
    <xf numFmtId="0" fontId="0" fillId="0" borderId="55" xfId="0" applyBorder="1" applyProtection="1"/>
    <xf numFmtId="0" fontId="0" fillId="0" borderId="0" xfId="0" applyBorder="1" applyProtection="1"/>
    <xf numFmtId="0" fontId="0" fillId="0" borderId="0" xfId="0" applyFill="1" applyBorder="1" applyProtection="1"/>
    <xf numFmtId="0" fontId="42" fillId="0" borderId="0" xfId="0" applyFont="1" applyFill="1" applyBorder="1" applyAlignment="1" applyProtection="1">
      <alignment horizontal="centerContinuous"/>
    </xf>
    <xf numFmtId="0" fontId="43" fillId="0" borderId="0" xfId="0" applyFont="1" applyFill="1" applyBorder="1" applyAlignment="1" applyProtection="1">
      <alignment horizontal="centerContinuous"/>
    </xf>
    <xf numFmtId="0" fontId="36" fillId="0" borderId="0" xfId="0" applyFont="1" applyFill="1" applyBorder="1" applyProtection="1"/>
    <xf numFmtId="0" fontId="42" fillId="0" borderId="0" xfId="0" applyFont="1" applyFill="1" applyBorder="1" applyProtection="1"/>
    <xf numFmtId="0" fontId="0" fillId="0" borderId="56" xfId="0" applyFill="1" applyBorder="1" applyProtection="1"/>
    <xf numFmtId="0" fontId="36" fillId="0" borderId="0" xfId="0" applyFont="1" applyFill="1" applyBorder="1" applyAlignment="1" applyProtection="1">
      <alignment horizontal="center"/>
    </xf>
    <xf numFmtId="0" fontId="36" fillId="0" borderId="57" xfId="0" applyFont="1" applyFill="1" applyBorder="1" applyAlignment="1" applyProtection="1">
      <alignment horizontal="center"/>
    </xf>
    <xf numFmtId="0" fontId="42" fillId="57" borderId="58" xfId="0" applyFont="1" applyFill="1" applyBorder="1" applyAlignment="1" applyProtection="1">
      <alignment horizontal="centerContinuous"/>
    </xf>
    <xf numFmtId="0" fontId="21" fillId="57" borderId="59" xfId="0" applyFont="1" applyFill="1" applyBorder="1" applyAlignment="1" applyProtection="1">
      <alignment horizontal="centerContinuous"/>
    </xf>
    <xf numFmtId="0" fontId="21" fillId="57" borderId="60" xfId="0" applyFont="1" applyFill="1" applyBorder="1" applyAlignment="1" applyProtection="1">
      <alignment horizontal="centerContinuous"/>
    </xf>
    <xf numFmtId="0" fontId="26" fillId="0" borderId="0" xfId="0" applyFont="1" applyFill="1" applyBorder="1" applyProtection="1"/>
    <xf numFmtId="0" fontId="36" fillId="0" borderId="0" xfId="0" applyFont="1" applyFill="1" applyBorder="1" applyAlignment="1" applyProtection="1">
      <alignment horizontal="centerContinuous"/>
    </xf>
    <xf numFmtId="0" fontId="36" fillId="0" borderId="0" xfId="0" applyFont="1" applyFill="1" applyProtection="1"/>
    <xf numFmtId="182" fontId="62" fillId="0" borderId="0" xfId="0" applyNumberFormat="1" applyFont="1" applyFill="1" applyBorder="1" applyProtection="1"/>
    <xf numFmtId="0" fontId="43" fillId="0" borderId="0" xfId="0" applyFont="1" applyFill="1" applyBorder="1" applyProtection="1"/>
    <xf numFmtId="167" fontId="63" fillId="0" borderId="17" xfId="0" applyNumberFormat="1" applyFont="1" applyFill="1" applyBorder="1" applyAlignment="1" applyProtection="1">
      <alignment horizontal="center"/>
    </xf>
    <xf numFmtId="0" fontId="36" fillId="0" borderId="40" xfId="0" applyFont="1" applyFill="1" applyBorder="1" applyAlignment="1" applyProtection="1">
      <alignment horizontal="center"/>
    </xf>
    <xf numFmtId="167" fontId="63" fillId="0" borderId="18" xfId="0" applyNumberFormat="1" applyFont="1" applyFill="1" applyBorder="1" applyAlignment="1" applyProtection="1">
      <alignment horizontal="center"/>
    </xf>
    <xf numFmtId="0" fontId="64" fillId="0" borderId="0" xfId="0" applyFont="1" applyBorder="1" applyAlignment="1" applyProtection="1">
      <alignment horizontal="centerContinuous"/>
    </xf>
    <xf numFmtId="0" fontId="59" fillId="0" borderId="61" xfId="0" applyFont="1" applyFill="1" applyBorder="1" applyAlignment="1" applyProtection="1">
      <alignment horizontal="centerContinuous"/>
    </xf>
    <xf numFmtId="167" fontId="62" fillId="0" borderId="61" xfId="0" applyNumberFormat="1" applyFont="1" applyBorder="1" applyAlignment="1" applyProtection="1">
      <alignment horizontal="center"/>
    </xf>
    <xf numFmtId="167" fontId="62" fillId="0" borderId="62" xfId="0" applyNumberFormat="1" applyFont="1" applyBorder="1" applyAlignment="1" applyProtection="1">
      <alignment horizontal="center"/>
    </xf>
    <xf numFmtId="0" fontId="65" fillId="76" borderId="63" xfId="0" applyFont="1" applyFill="1" applyBorder="1" applyAlignment="1" applyProtection="1">
      <alignment horizontal="center"/>
    </xf>
    <xf numFmtId="0" fontId="66" fillId="0" borderId="0" xfId="0" applyFont="1" applyFill="1" applyBorder="1" applyProtection="1"/>
    <xf numFmtId="182" fontId="63" fillId="0" borderId="0" xfId="0" applyNumberFormat="1" applyFont="1" applyFill="1" applyBorder="1" applyProtection="1"/>
    <xf numFmtId="167" fontId="63" fillId="0" borderId="12" xfId="0" applyNumberFormat="1" applyFont="1" applyFill="1" applyBorder="1" applyAlignment="1" applyProtection="1">
      <alignment horizontal="center"/>
    </xf>
    <xf numFmtId="167" fontId="63" fillId="0" borderId="16" xfId="0" applyNumberFormat="1" applyFont="1" applyFill="1" applyBorder="1" applyAlignment="1" applyProtection="1">
      <alignment horizontal="center"/>
    </xf>
    <xf numFmtId="0" fontId="69" fillId="0" borderId="0" xfId="0" applyFont="1" applyBorder="1" applyAlignment="1" applyProtection="1">
      <alignment horizontal="centerContinuous"/>
    </xf>
    <xf numFmtId="0" fontId="0" fillId="0" borderId="55" xfId="0" applyFill="1" applyBorder="1" applyProtection="1"/>
    <xf numFmtId="0" fontId="42" fillId="0" borderId="0" xfId="0" applyFont="1" applyFill="1" applyBorder="1" applyAlignment="1" applyProtection="1">
      <alignment horizontal="right"/>
      <protection locked="0"/>
    </xf>
    <xf numFmtId="0" fontId="68" fillId="76" borderId="58" xfId="0" applyFont="1" applyFill="1" applyBorder="1" applyProtection="1">
      <protection locked="0"/>
    </xf>
    <xf numFmtId="0" fontId="36" fillId="76" borderId="59" xfId="0" applyFont="1" applyFill="1" applyBorder="1" applyProtection="1"/>
    <xf numFmtId="0" fontId="0" fillId="76" borderId="60" xfId="0" applyFill="1" applyBorder="1" applyProtection="1"/>
    <xf numFmtId="0" fontId="70" fillId="0" borderId="64" xfId="0" applyFont="1" applyFill="1" applyBorder="1" applyAlignment="1" applyProtection="1">
      <alignment horizontal="center"/>
    </xf>
    <xf numFmtId="167" fontId="63" fillId="0" borderId="19" xfId="0" applyNumberFormat="1" applyFont="1" applyFill="1" applyBorder="1" applyAlignment="1" applyProtection="1">
      <alignment horizontal="center"/>
    </xf>
    <xf numFmtId="0" fontId="36" fillId="0" borderId="20" xfId="0" applyFont="1" applyFill="1" applyBorder="1" applyAlignment="1" applyProtection="1">
      <alignment horizontal="center"/>
    </xf>
    <xf numFmtId="167" fontId="63" fillId="0" borderId="21" xfId="0" applyNumberFormat="1" applyFont="1" applyFill="1" applyBorder="1" applyAlignment="1" applyProtection="1">
      <alignment horizontal="center"/>
    </xf>
    <xf numFmtId="0" fontId="72" fillId="0" borderId="64" xfId="0" applyFont="1" applyFill="1" applyBorder="1" applyAlignment="1" applyProtection="1">
      <alignment horizontal="center"/>
    </xf>
    <xf numFmtId="0" fontId="71" fillId="0" borderId="58" xfId="0" applyFont="1" applyFill="1" applyBorder="1" applyProtection="1">
      <protection locked="0"/>
    </xf>
    <xf numFmtId="0" fontId="74" fillId="0" borderId="59" xfId="0" applyFont="1" applyFill="1" applyBorder="1" applyProtection="1">
      <protection locked="0"/>
    </xf>
    <xf numFmtId="0" fontId="74" fillId="0" borderId="60" xfId="0" applyFont="1" applyFill="1" applyBorder="1" applyProtection="1">
      <protection locked="0"/>
    </xf>
    <xf numFmtId="0" fontId="75" fillId="0" borderId="64" xfId="0" applyFont="1" applyFill="1" applyBorder="1" applyAlignment="1" applyProtection="1">
      <alignment horizontal="center"/>
    </xf>
    <xf numFmtId="0" fontId="43" fillId="0" borderId="0" xfId="0" applyFont="1" applyFill="1" applyBorder="1" applyAlignment="1" applyProtection="1">
      <alignment horizontal="left" indent="1"/>
    </xf>
    <xf numFmtId="0" fontId="59" fillId="0" borderId="56" xfId="0" applyFont="1" applyFill="1" applyBorder="1" applyAlignment="1" applyProtection="1">
      <alignment horizontal="centerContinuous"/>
    </xf>
    <xf numFmtId="167" fontId="62" fillId="0" borderId="56" xfId="0" applyNumberFormat="1" applyFont="1" applyBorder="1" applyAlignment="1" applyProtection="1">
      <alignment horizontal="center"/>
    </xf>
    <xf numFmtId="167" fontId="62" fillId="0" borderId="65" xfId="0" applyNumberFormat="1" applyFont="1" applyBorder="1" applyAlignment="1" applyProtection="1">
      <alignment horizontal="center"/>
    </xf>
    <xf numFmtId="183" fontId="76" fillId="0" borderId="58" xfId="0" applyNumberFormat="1" applyFont="1" applyFill="1" applyBorder="1" applyAlignment="1" applyProtection="1">
      <alignment horizontal="centerContinuous" shrinkToFit="1"/>
    </xf>
    <xf numFmtId="0" fontId="0" fillId="0" borderId="60" xfId="0" applyFill="1" applyBorder="1" applyAlignment="1" applyProtection="1">
      <alignment horizontal="centerContinuous"/>
    </xf>
    <xf numFmtId="0" fontId="59" fillId="0" borderId="66" xfId="0" applyFont="1" applyFill="1" applyBorder="1" applyAlignment="1" applyProtection="1">
      <alignment horizontal="centerContinuous"/>
    </xf>
    <xf numFmtId="167" fontId="62" fillId="0" borderId="66" xfId="0" applyNumberFormat="1" applyFont="1" applyBorder="1" applyAlignment="1" applyProtection="1">
      <alignment horizontal="center"/>
    </xf>
    <xf numFmtId="167" fontId="62" fillId="0" borderId="67" xfId="0" applyNumberFormat="1" applyFont="1" applyBorder="1" applyAlignment="1" applyProtection="1">
      <alignment horizontal="center"/>
    </xf>
    <xf numFmtId="0" fontId="44" fillId="0" borderId="0" xfId="0" applyFont="1" applyFill="1" applyBorder="1" applyAlignment="1" applyProtection="1"/>
    <xf numFmtId="167" fontId="36" fillId="0" borderId="66" xfId="0" applyNumberFormat="1" applyFont="1" applyBorder="1" applyAlignment="1" applyProtection="1">
      <alignment horizontal="center"/>
    </xf>
    <xf numFmtId="167" fontId="36" fillId="0" borderId="67" xfId="0" applyNumberFormat="1" applyFont="1" applyBorder="1" applyAlignment="1" applyProtection="1">
      <alignment horizontal="center"/>
    </xf>
    <xf numFmtId="0" fontId="0" fillId="0" borderId="57" xfId="0" applyFill="1" applyBorder="1" applyProtection="1"/>
    <xf numFmtId="37" fontId="77" fillId="76" borderId="68" xfId="0" applyNumberFormat="1" applyFont="1" applyFill="1" applyBorder="1" applyAlignment="1" applyProtection="1">
      <alignment horizontal="centerContinuous"/>
    </xf>
    <xf numFmtId="0" fontId="0" fillId="0" borderId="69" xfId="0" applyFill="1" applyBorder="1" applyProtection="1"/>
    <xf numFmtId="0" fontId="0" fillId="0" borderId="70" xfId="0" applyFill="1" applyBorder="1" applyProtection="1"/>
    <xf numFmtId="0" fontId="43" fillId="0" borderId="70" xfId="0" applyFont="1" applyFill="1" applyBorder="1" applyProtection="1"/>
    <xf numFmtId="0" fontId="0" fillId="0" borderId="70" xfId="0" applyBorder="1" applyProtection="1"/>
    <xf numFmtId="0" fontId="0" fillId="0" borderId="71" xfId="0" applyFill="1" applyBorder="1" applyProtection="1"/>
    <xf numFmtId="0" fontId="78" fillId="0" borderId="0" xfId="0" applyFont="1" applyProtection="1"/>
    <xf numFmtId="0" fontId="42" fillId="0" borderId="0" xfId="0" applyFont="1" applyFill="1" applyBorder="1" applyAlignment="1" applyProtection="1">
      <protection locked="0"/>
    </xf>
    <xf numFmtId="0" fontId="79" fillId="0" borderId="25" xfId="0" applyFont="1" applyBorder="1" applyProtection="1"/>
    <xf numFmtId="0" fontId="42" fillId="0" borderId="25" xfId="0" applyFont="1" applyFill="1" applyBorder="1" applyProtection="1"/>
    <xf numFmtId="0" fontId="36" fillId="0" borderId="25" xfId="0" applyFont="1" applyFill="1" applyBorder="1" applyProtection="1"/>
    <xf numFmtId="0" fontId="80" fillId="0" borderId="25" xfId="0" applyFont="1" applyFill="1" applyBorder="1" applyAlignment="1" applyProtection="1">
      <alignment horizontal="right" vertical="center"/>
    </xf>
    <xf numFmtId="0" fontId="80" fillId="0" borderId="0" xfId="0" applyFont="1" applyFill="1" applyBorder="1" applyAlignment="1" applyProtection="1">
      <alignment horizontal="right" vertical="center"/>
    </xf>
    <xf numFmtId="0" fontId="42" fillId="57" borderId="50" xfId="0" applyFont="1" applyFill="1" applyBorder="1" applyAlignment="1" applyProtection="1">
      <alignment horizontal="centerContinuous"/>
    </xf>
    <xf numFmtId="0" fontId="36" fillId="57" borderId="51" xfId="0" applyFont="1" applyFill="1" applyBorder="1" applyAlignment="1" applyProtection="1">
      <alignment horizontal="centerContinuous"/>
    </xf>
    <xf numFmtId="0" fontId="36" fillId="57" borderId="52" xfId="0" applyFont="1" applyFill="1" applyBorder="1" applyAlignment="1" applyProtection="1">
      <alignment horizontal="centerContinuous"/>
    </xf>
    <xf numFmtId="0" fontId="61" fillId="0" borderId="55" xfId="0" applyFont="1" applyFill="1" applyBorder="1" applyProtection="1"/>
    <xf numFmtId="0" fontId="36" fillId="0" borderId="57" xfId="0" applyFont="1" applyFill="1" applyBorder="1" applyProtection="1"/>
    <xf numFmtId="0" fontId="42" fillId="0" borderId="0" xfId="0" applyFont="1" applyFill="1" applyProtection="1"/>
    <xf numFmtId="0" fontId="36" fillId="0" borderId="55" xfId="0" applyFont="1" applyFill="1" applyBorder="1" applyProtection="1"/>
    <xf numFmtId="184" fontId="81" fillId="0" borderId="57" xfId="0" applyNumberFormat="1" applyFont="1" applyFill="1" applyBorder="1" applyProtection="1"/>
    <xf numFmtId="185" fontId="36" fillId="0" borderId="30" xfId="0" applyNumberFormat="1" applyFont="1" applyFill="1" applyBorder="1" applyAlignment="1" applyProtection="1">
      <alignment horizontal="center"/>
    </xf>
    <xf numFmtId="0" fontId="42" fillId="0" borderId="0" xfId="0" applyFont="1" applyFill="1" applyAlignment="1" applyProtection="1">
      <alignment horizontal="center"/>
    </xf>
    <xf numFmtId="0" fontId="42" fillId="0" borderId="0" xfId="0" applyFont="1" applyAlignment="1" applyProtection="1">
      <alignment horizontal="center"/>
    </xf>
    <xf numFmtId="0" fontId="36" fillId="0" borderId="53" xfId="0" applyFont="1" applyFill="1" applyBorder="1" applyProtection="1"/>
    <xf numFmtId="184" fontId="36" fillId="0" borderId="54" xfId="0" applyNumberFormat="1" applyFont="1" applyFill="1" applyBorder="1" applyProtection="1"/>
    <xf numFmtId="185" fontId="36" fillId="0" borderId="30" xfId="0" applyNumberFormat="1" applyFont="1" applyFill="1" applyBorder="1" applyAlignment="1" applyProtection="1">
      <alignment horizontal="center" vertical="center"/>
    </xf>
    <xf numFmtId="0" fontId="60" fillId="0" borderId="55" xfId="0" applyFont="1" applyFill="1" applyBorder="1" applyProtection="1"/>
    <xf numFmtId="0" fontId="81" fillId="0" borderId="0" xfId="0" applyFont="1" applyFill="1" applyBorder="1" applyProtection="1"/>
    <xf numFmtId="184" fontId="36" fillId="0" borderId="57" xfId="0" applyNumberFormat="1" applyFont="1" applyFill="1" applyBorder="1" applyProtection="1"/>
    <xf numFmtId="184" fontId="36" fillId="0" borderId="0" xfId="0" applyNumberFormat="1" applyFont="1" applyFill="1" applyBorder="1" applyProtection="1"/>
    <xf numFmtId="186" fontId="36" fillId="0" borderId="30" xfId="0" applyNumberFormat="1" applyFont="1" applyFill="1" applyBorder="1" applyAlignment="1" applyProtection="1">
      <alignment horizontal="center" vertical="center"/>
    </xf>
    <xf numFmtId="187" fontId="36" fillId="0" borderId="57" xfId="0" applyNumberFormat="1" applyFont="1" applyFill="1" applyBorder="1" applyAlignment="1" applyProtection="1">
      <alignment horizontal="right"/>
    </xf>
    <xf numFmtId="185" fontId="42" fillId="57" borderId="30" xfId="0" applyNumberFormat="1" applyFont="1" applyFill="1" applyBorder="1" applyAlignment="1" applyProtection="1">
      <alignment horizontal="center"/>
    </xf>
    <xf numFmtId="184" fontId="36" fillId="0" borderId="54" xfId="0" applyNumberFormat="1" applyFont="1" applyFill="1" applyBorder="1" applyAlignment="1" applyProtection="1">
      <alignment horizontal="right"/>
    </xf>
    <xf numFmtId="188" fontId="36" fillId="0" borderId="30" xfId="0" applyNumberFormat="1" applyFont="1" applyFill="1" applyBorder="1" applyAlignment="1" applyProtection="1">
      <alignment horizontal="center"/>
    </xf>
    <xf numFmtId="189" fontId="36" fillId="0" borderId="0" xfId="0" applyNumberFormat="1" applyFont="1" applyFill="1" applyBorder="1" applyProtection="1">
      <protection hidden="1"/>
    </xf>
    <xf numFmtId="190" fontId="36" fillId="0" borderId="57" xfId="0" applyNumberFormat="1" applyFont="1" applyFill="1" applyBorder="1" applyProtection="1"/>
    <xf numFmtId="189" fontId="36" fillId="0" borderId="53" xfId="0" applyNumberFormat="1" applyFont="1" applyFill="1" applyBorder="1" applyProtection="1"/>
    <xf numFmtId="190" fontId="36" fillId="0" borderId="54" xfId="0" applyNumberFormat="1" applyFont="1" applyFill="1" applyBorder="1" applyProtection="1"/>
    <xf numFmtId="0" fontId="74" fillId="0" borderId="57" xfId="0" applyFont="1" applyFill="1" applyBorder="1" applyProtection="1"/>
    <xf numFmtId="0" fontId="42" fillId="0" borderId="0" xfId="0" applyFont="1" applyFill="1" applyBorder="1" applyAlignment="1" applyProtection="1">
      <alignment horizontal="center"/>
    </xf>
    <xf numFmtId="0" fontId="36" fillId="0" borderId="69" xfId="0" applyFont="1" applyFill="1" applyBorder="1" applyProtection="1"/>
    <xf numFmtId="0" fontId="36" fillId="0" borderId="70" xfId="0" applyFont="1" applyFill="1" applyBorder="1" applyProtection="1"/>
    <xf numFmtId="184" fontId="42" fillId="77" borderId="64" xfId="0" applyNumberFormat="1" applyFont="1" applyFill="1" applyBorder="1" applyAlignment="1" applyProtection="1">
      <alignment horizontal="right"/>
    </xf>
    <xf numFmtId="0" fontId="43" fillId="0" borderId="72" xfId="0" quotePrefix="1" applyFont="1" applyFill="1" applyBorder="1" applyAlignment="1" applyProtection="1">
      <alignment horizontal="right"/>
    </xf>
    <xf numFmtId="0" fontId="43" fillId="0" borderId="72" xfId="0" applyFont="1" applyFill="1" applyBorder="1" applyProtection="1"/>
    <xf numFmtId="0" fontId="36" fillId="0" borderId="72" xfId="0" applyFont="1" applyFill="1" applyBorder="1" applyProtection="1"/>
    <xf numFmtId="39" fontId="36" fillId="0" borderId="72" xfId="0" applyNumberFormat="1" applyFont="1" applyFill="1" applyBorder="1" applyProtection="1"/>
    <xf numFmtId="182" fontId="36" fillId="0" borderId="72" xfId="0" applyNumberFormat="1" applyFont="1" applyFill="1" applyBorder="1" applyAlignment="1" applyProtection="1">
      <alignment horizontal="centerContinuous"/>
    </xf>
    <xf numFmtId="0" fontId="80" fillId="0" borderId="0" xfId="0" applyFont="1" applyFill="1" applyBorder="1" applyProtection="1"/>
    <xf numFmtId="39" fontId="36" fillId="0" borderId="0" xfId="0" applyNumberFormat="1" applyFont="1" applyFill="1" applyBorder="1" applyProtection="1"/>
    <xf numFmtId="182" fontId="36" fillId="0" borderId="0" xfId="0" applyNumberFormat="1" applyFont="1" applyFill="1" applyBorder="1" applyAlignment="1" applyProtection="1">
      <alignment horizontal="centerContinuous"/>
    </xf>
    <xf numFmtId="0" fontId="36" fillId="0" borderId="20" xfId="0" applyFont="1" applyBorder="1" applyProtection="1"/>
    <xf numFmtId="0" fontId="36" fillId="0" borderId="0" xfId="0" applyFont="1" applyAlignment="1" applyProtection="1">
      <alignment horizontal="right"/>
    </xf>
    <xf numFmtId="0" fontId="36" fillId="0" borderId="25" xfId="0" applyFont="1" applyBorder="1" applyProtection="1"/>
    <xf numFmtId="0" fontId="83" fillId="0" borderId="0" xfId="0" applyFont="1" applyProtection="1"/>
    <xf numFmtId="0" fontId="83" fillId="0" borderId="0" xfId="0" applyFont="1" applyAlignment="1" applyProtection="1">
      <alignment horizontal="right"/>
    </xf>
    <xf numFmtId="0" fontId="84" fillId="0" borderId="0" xfId="0" applyFont="1" applyProtection="1"/>
    <xf numFmtId="0" fontId="84" fillId="0" borderId="0" xfId="0" applyFont="1" applyAlignment="1" applyProtection="1">
      <alignment horizontal="center"/>
    </xf>
    <xf numFmtId="0" fontId="36" fillId="0" borderId="0" xfId="0" quotePrefix="1" applyFont="1" applyProtection="1"/>
    <xf numFmtId="0" fontId="42" fillId="0" borderId="0" xfId="0" applyFont="1" applyAlignment="1" applyProtection="1">
      <alignment horizontal="right"/>
    </xf>
    <xf numFmtId="0" fontId="42" fillId="0" borderId="0" xfId="0" applyFont="1" applyAlignment="1" applyProtection="1">
      <alignment horizontal="centerContinuous"/>
    </xf>
    <xf numFmtId="0" fontId="36" fillId="0" borderId="0" xfId="0" applyFont="1" applyAlignment="1" applyProtection="1">
      <alignment horizontal="center"/>
    </xf>
    <xf numFmtId="0" fontId="0" fillId="63" borderId="0" xfId="0" applyFill="1" applyProtection="1"/>
    <xf numFmtId="0" fontId="42" fillId="63" borderId="0" xfId="0" applyFont="1" applyFill="1" applyAlignment="1" applyProtection="1">
      <alignment horizontal="centerContinuous"/>
    </xf>
    <xf numFmtId="0" fontId="42" fillId="0" borderId="0" xfId="0" applyFont="1" applyBorder="1" applyAlignment="1" applyProtection="1">
      <alignment horizontal="left"/>
    </xf>
    <xf numFmtId="0" fontId="42" fillId="0" borderId="0" xfId="0" applyFont="1" applyBorder="1" applyAlignment="1" applyProtection="1">
      <alignment horizontal="center"/>
    </xf>
    <xf numFmtId="0" fontId="42" fillId="0" borderId="0" xfId="0" applyFont="1" applyBorder="1" applyAlignment="1" applyProtection="1">
      <alignment horizontal="centerContinuous"/>
    </xf>
    <xf numFmtId="0" fontId="42" fillId="0" borderId="0" xfId="0" applyNumberFormat="1" applyFont="1" applyBorder="1" applyAlignment="1" applyProtection="1">
      <alignment horizontal="center"/>
    </xf>
    <xf numFmtId="0" fontId="42" fillId="63" borderId="0" xfId="0" applyFont="1" applyFill="1" applyBorder="1" applyAlignment="1" applyProtection="1">
      <alignment horizontal="centerContinuous"/>
    </xf>
    <xf numFmtId="0" fontId="42" fillId="63" borderId="73" xfId="0" applyFont="1" applyFill="1" applyBorder="1" applyAlignment="1" applyProtection="1">
      <alignment horizontal="centerContinuous"/>
    </xf>
    <xf numFmtId="0" fontId="42" fillId="63" borderId="74" xfId="0" applyFont="1" applyFill="1" applyBorder="1" applyAlignment="1" applyProtection="1">
      <alignment horizontal="centerContinuous"/>
    </xf>
    <xf numFmtId="0" fontId="42" fillId="63" borderId="75" xfId="0" applyFont="1" applyFill="1" applyBorder="1" applyAlignment="1" applyProtection="1">
      <alignment horizontal="centerContinuous"/>
    </xf>
    <xf numFmtId="0" fontId="42" fillId="0" borderId="0" xfId="0" applyFont="1" applyBorder="1" applyAlignment="1" applyProtection="1">
      <alignment horizontal="fill"/>
    </xf>
    <xf numFmtId="0" fontId="0" fillId="0" borderId="0" xfId="0" applyAlignment="1" applyProtection="1">
      <alignment horizontal="fill"/>
    </xf>
    <xf numFmtId="0" fontId="42" fillId="0" borderId="0" xfId="0" applyFont="1" applyAlignment="1" applyProtection="1">
      <alignment horizontal="fill"/>
    </xf>
    <xf numFmtId="0" fontId="42" fillId="63" borderId="0" xfId="0" applyFont="1" applyFill="1" applyAlignment="1" applyProtection="1">
      <alignment horizontal="fill"/>
    </xf>
    <xf numFmtId="0" fontId="85" fillId="76" borderId="63" xfId="0" applyFont="1" applyFill="1" applyBorder="1" applyAlignment="1" applyProtection="1">
      <alignment horizontal="center"/>
    </xf>
    <xf numFmtId="0" fontId="81" fillId="76" borderId="63" xfId="0" applyFont="1" applyFill="1" applyBorder="1" applyAlignment="1" applyProtection="1">
      <alignment horizontal="centerContinuous"/>
    </xf>
    <xf numFmtId="0" fontId="63" fillId="0" borderId="76" xfId="0" applyFont="1" applyFill="1" applyBorder="1" applyProtection="1"/>
    <xf numFmtId="0" fontId="36" fillId="0" borderId="76" xfId="0" applyFont="1" applyBorder="1" applyProtection="1"/>
    <xf numFmtId="0" fontId="59" fillId="0" borderId="76" xfId="0" applyFont="1" applyBorder="1" applyAlignment="1" applyProtection="1">
      <alignment horizontal="center"/>
    </xf>
    <xf numFmtId="167" fontId="36" fillId="0" borderId="76" xfId="0" applyNumberFormat="1" applyFont="1" applyBorder="1" applyAlignment="1" applyProtection="1">
      <alignment horizontal="center"/>
    </xf>
    <xf numFmtId="189" fontId="62" fillId="0" borderId="76" xfId="0" applyNumberFormat="1" applyFont="1" applyBorder="1" applyProtection="1"/>
    <xf numFmtId="165" fontId="36" fillId="0" borderId="76" xfId="0" applyNumberFormat="1" applyFont="1" applyBorder="1" applyAlignment="1" applyProtection="1">
      <alignment horizontal="center"/>
    </xf>
    <xf numFmtId="184" fontId="81" fillId="0" borderId="76" xfId="0" applyNumberFormat="1" applyFont="1" applyBorder="1" applyAlignment="1" applyProtection="1">
      <alignment horizontal="center"/>
    </xf>
    <xf numFmtId="167" fontId="36" fillId="63" borderId="0" xfId="0" applyNumberFormat="1" applyFont="1" applyFill="1" applyBorder="1" applyAlignment="1" applyProtection="1">
      <alignment horizontal="right" indent="1"/>
    </xf>
    <xf numFmtId="189" fontId="36" fillId="63" borderId="0" xfId="0" applyNumberFormat="1" applyFont="1" applyFill="1" applyBorder="1" applyAlignment="1" applyProtection="1">
      <alignment horizontal="right"/>
    </xf>
    <xf numFmtId="190" fontId="26" fillId="63" borderId="0" xfId="0" applyNumberFormat="1" applyFont="1" applyFill="1" applyBorder="1" applyAlignment="1" applyProtection="1">
      <alignment horizontal="right" indent="1"/>
    </xf>
    <xf numFmtId="0" fontId="63" fillId="0" borderId="77" xfId="0" applyFont="1" applyFill="1" applyBorder="1" applyProtection="1"/>
    <xf numFmtId="0" fontId="36" fillId="0" borderId="77" xfId="0" applyFont="1" applyBorder="1" applyProtection="1"/>
    <xf numFmtId="0" fontId="59" fillId="0" borderId="77" xfId="0" applyFont="1" applyBorder="1" applyAlignment="1" applyProtection="1">
      <alignment horizontal="center"/>
    </xf>
    <xf numFmtId="167" fontId="36" fillId="0" borderId="77" xfId="0" applyNumberFormat="1" applyFont="1" applyBorder="1" applyAlignment="1" applyProtection="1">
      <alignment horizontal="center"/>
    </xf>
    <xf numFmtId="189" fontId="62" fillId="0" borderId="77" xfId="0" applyNumberFormat="1" applyFont="1" applyBorder="1" applyProtection="1"/>
    <xf numFmtId="165" fontId="36" fillId="0" borderId="77" xfId="0" applyNumberFormat="1" applyFont="1" applyBorder="1" applyAlignment="1" applyProtection="1">
      <alignment horizontal="center"/>
    </xf>
    <xf numFmtId="167" fontId="36" fillId="63" borderId="0" xfId="0" applyNumberFormat="1" applyFont="1" applyFill="1" applyAlignment="1" applyProtection="1">
      <alignment horizontal="right" indent="1"/>
    </xf>
    <xf numFmtId="189" fontId="36" fillId="63" borderId="0" xfId="0" applyNumberFormat="1" applyFont="1" applyFill="1" applyAlignment="1" applyProtection="1">
      <alignment horizontal="right"/>
    </xf>
    <xf numFmtId="184" fontId="81" fillId="0" borderId="77" xfId="0" applyNumberFormat="1" applyFont="1" applyBorder="1" applyAlignment="1" applyProtection="1">
      <alignment horizontal="center"/>
    </xf>
    <xf numFmtId="0" fontId="74" fillId="0" borderId="0" xfId="0" applyFont="1" applyProtection="1"/>
    <xf numFmtId="0" fontId="36" fillId="0" borderId="0" xfId="0" applyFont="1" applyBorder="1" applyProtection="1"/>
    <xf numFmtId="0" fontId="74" fillId="0" borderId="0" xfId="0" applyFont="1" applyBorder="1" applyAlignment="1" applyProtection="1">
      <alignment horizontal="center"/>
    </xf>
    <xf numFmtId="39" fontId="74" fillId="0" borderId="0" xfId="0" applyNumberFormat="1" applyFont="1" applyBorder="1" applyProtection="1"/>
    <xf numFmtId="191" fontId="74" fillId="0" borderId="0" xfId="0" applyNumberFormat="1" applyFont="1" applyBorder="1" applyProtection="1"/>
    <xf numFmtId="165" fontId="36" fillId="0" borderId="0" xfId="0" applyNumberFormat="1" applyFont="1" applyBorder="1" applyProtection="1"/>
    <xf numFmtId="165" fontId="74" fillId="0" borderId="0" xfId="0" applyNumberFormat="1" applyFont="1" applyBorder="1" applyProtection="1"/>
    <xf numFmtId="39" fontId="36" fillId="0" borderId="0" xfId="0" applyNumberFormat="1" applyFont="1" applyBorder="1" applyProtection="1"/>
    <xf numFmtId="189" fontId="0" fillId="63" borderId="0" xfId="0" applyNumberFormat="1" applyFill="1" applyAlignment="1" applyProtection="1">
      <alignment horizontal="right"/>
    </xf>
    <xf numFmtId="167" fontId="0" fillId="63" borderId="0" xfId="0" applyNumberFormat="1" applyFill="1" applyProtection="1"/>
    <xf numFmtId="0" fontId="42" fillId="77" borderId="50" xfId="0" applyFont="1" applyFill="1" applyBorder="1" applyProtection="1"/>
    <xf numFmtId="0" fontId="42" fillId="77" borderId="51" xfId="0" applyFont="1" applyFill="1" applyBorder="1" applyProtection="1"/>
    <xf numFmtId="189" fontId="42" fillId="77" borderId="51" xfId="0" applyNumberFormat="1" applyFont="1" applyFill="1" applyBorder="1" applyAlignment="1" applyProtection="1">
      <alignment horizontal="center"/>
    </xf>
    <xf numFmtId="167" fontId="42" fillId="77" borderId="51" xfId="0" applyNumberFormat="1" applyFont="1" applyFill="1" applyBorder="1" applyAlignment="1" applyProtection="1">
      <alignment horizontal="center"/>
    </xf>
    <xf numFmtId="189" fontId="42" fillId="77" borderId="51" xfId="0" applyNumberFormat="1" applyFont="1" applyFill="1" applyBorder="1" applyProtection="1"/>
    <xf numFmtId="165" fontId="21" fillId="77" borderId="51" xfId="0" applyNumberFormat="1" applyFont="1" applyFill="1" applyBorder="1" applyAlignment="1" applyProtection="1">
      <alignment horizontal="center"/>
    </xf>
    <xf numFmtId="10" fontId="42" fillId="77" borderId="51" xfId="0" applyNumberFormat="1" applyFont="1" applyFill="1" applyBorder="1" applyAlignment="1" applyProtection="1">
      <alignment horizontal="center"/>
    </xf>
    <xf numFmtId="167" fontId="42" fillId="77" borderId="52" xfId="0" applyNumberFormat="1" applyFont="1" applyFill="1" applyBorder="1" applyAlignment="1" applyProtection="1">
      <alignment horizontal="center"/>
    </xf>
    <xf numFmtId="167" fontId="42" fillId="63" borderId="50" xfId="0" applyNumberFormat="1" applyFont="1" applyFill="1" applyBorder="1" applyAlignment="1" applyProtection="1">
      <alignment horizontal="right" indent="1"/>
    </xf>
    <xf numFmtId="189" fontId="42" fillId="63" borderId="51" xfId="0" applyNumberFormat="1" applyFont="1" applyFill="1" applyBorder="1" applyAlignment="1" applyProtection="1">
      <alignment horizontal="right"/>
    </xf>
    <xf numFmtId="190" fontId="21" fillId="63" borderId="51" xfId="0" applyNumberFormat="1" applyFont="1" applyFill="1" applyBorder="1" applyAlignment="1" applyProtection="1">
      <alignment horizontal="right" indent="1"/>
    </xf>
    <xf numFmtId="167" fontId="42" fillId="63" borderId="52" xfId="0" applyNumberFormat="1" applyFont="1" applyFill="1" applyBorder="1" applyAlignment="1" applyProtection="1">
      <alignment horizontal="right" indent="1"/>
    </xf>
    <xf numFmtId="189" fontId="36" fillId="0" borderId="0" xfId="0" applyNumberFormat="1" applyFont="1" applyBorder="1" applyAlignment="1" applyProtection="1">
      <alignment horizontal="center"/>
    </xf>
    <xf numFmtId="167" fontId="36" fillId="0" borderId="0" xfId="0" applyNumberFormat="1" applyFont="1" applyBorder="1" applyAlignment="1" applyProtection="1">
      <alignment horizontal="center"/>
    </xf>
    <xf numFmtId="192" fontId="36" fillId="0" borderId="0" xfId="0" applyNumberFormat="1" applyFont="1" applyBorder="1" applyProtection="1"/>
    <xf numFmtId="165" fontId="26" fillId="0" borderId="0" xfId="0" applyNumberFormat="1" applyFont="1" applyBorder="1" applyAlignment="1" applyProtection="1">
      <alignment horizontal="center"/>
    </xf>
    <xf numFmtId="10" fontId="42" fillId="0" borderId="0" xfId="0" applyNumberFormat="1" applyFont="1" applyAlignment="1" applyProtection="1">
      <alignment horizontal="right"/>
    </xf>
    <xf numFmtId="167" fontId="42" fillId="0" borderId="68" xfId="0" applyNumberFormat="1" applyFont="1" applyBorder="1" applyAlignment="1" applyProtection="1">
      <alignment horizontal="center"/>
    </xf>
    <xf numFmtId="0" fontId="42" fillId="57" borderId="50" xfId="0" applyFont="1" applyFill="1" applyBorder="1" applyProtection="1"/>
    <xf numFmtId="0" fontId="42" fillId="57" borderId="51" xfId="0" applyFont="1" applyFill="1" applyBorder="1" applyProtection="1"/>
    <xf numFmtId="0" fontId="42" fillId="57" borderId="51" xfId="0" applyFont="1" applyFill="1" applyBorder="1" applyAlignment="1" applyProtection="1">
      <alignment horizontal="center"/>
    </xf>
    <xf numFmtId="167" fontId="42" fillId="57" borderId="51" xfId="0" applyNumberFormat="1" applyFont="1" applyFill="1" applyBorder="1" applyAlignment="1" applyProtection="1">
      <alignment horizontal="center"/>
    </xf>
    <xf numFmtId="189" fontId="42" fillId="57" borderId="51" xfId="0" applyNumberFormat="1" applyFont="1" applyFill="1" applyBorder="1" applyProtection="1"/>
    <xf numFmtId="165" fontId="42" fillId="57" borderId="51" xfId="0" applyNumberFormat="1" applyFont="1" applyFill="1" applyBorder="1" applyAlignment="1" applyProtection="1">
      <alignment horizontal="center"/>
    </xf>
    <xf numFmtId="10" fontId="42" fillId="57" borderId="51" xfId="0" applyNumberFormat="1" applyFont="1" applyFill="1" applyBorder="1" applyAlignment="1" applyProtection="1">
      <alignment horizontal="center"/>
    </xf>
    <xf numFmtId="167" fontId="42" fillId="57" borderId="52" xfId="0" applyNumberFormat="1" applyFont="1" applyFill="1" applyBorder="1" applyAlignment="1" applyProtection="1">
      <alignment horizontal="center"/>
    </xf>
    <xf numFmtId="0" fontId="80" fillId="0" borderId="0" xfId="0" applyFont="1" applyBorder="1" applyProtection="1"/>
    <xf numFmtId="0" fontId="42" fillId="77" borderId="50" xfId="0" applyFont="1" applyFill="1" applyBorder="1" applyAlignment="1" applyProtection="1">
      <alignment horizontal="centerContinuous"/>
    </xf>
    <xf numFmtId="0" fontId="36" fillId="77" borderId="51" xfId="0" applyFont="1" applyFill="1" applyBorder="1" applyAlignment="1" applyProtection="1">
      <alignment horizontal="centerContinuous"/>
    </xf>
    <xf numFmtId="0" fontId="36" fillId="77" borderId="52" xfId="0" applyFont="1" applyFill="1" applyBorder="1" applyAlignment="1" applyProtection="1">
      <alignment horizontal="centerContinuous"/>
    </xf>
    <xf numFmtId="185" fontId="42" fillId="77" borderId="30" xfId="0" applyNumberFormat="1" applyFont="1" applyFill="1" applyBorder="1" applyAlignment="1" applyProtection="1">
      <alignment horizontal="center"/>
    </xf>
    <xf numFmtId="9" fontId="36" fillId="0" borderId="0" xfId="0" applyNumberFormat="1" applyFont="1" applyProtection="1"/>
    <xf numFmtId="9" fontId="0" fillId="0" borderId="0" xfId="0" applyNumberFormat="1" applyProtection="1"/>
    <xf numFmtId="0" fontId="42" fillId="0" borderId="78" xfId="0" applyFont="1" applyBorder="1" applyProtection="1"/>
    <xf numFmtId="10" fontId="42" fillId="0" borderId="78" xfId="79" applyNumberFormat="1" applyFont="1" applyBorder="1"/>
    <xf numFmtId="10" fontId="0" fillId="0" borderId="0" xfId="79" applyNumberFormat="1" applyFont="1" applyProtection="1"/>
    <xf numFmtId="9" fontId="0" fillId="0" borderId="0" xfId="84" applyFont="1"/>
    <xf numFmtId="0" fontId="42" fillId="0" borderId="25" xfId="0" applyFont="1" applyBorder="1"/>
    <xf numFmtId="0" fontId="42" fillId="56" borderId="31" xfId="0" applyFont="1" applyFill="1" applyBorder="1"/>
    <xf numFmtId="0" fontId="42" fillId="50" borderId="0" xfId="0" applyFont="1" applyFill="1" applyBorder="1"/>
    <xf numFmtId="0" fontId="42" fillId="50" borderId="32" xfId="0" applyFont="1" applyFill="1" applyBorder="1"/>
    <xf numFmtId="0" fontId="42" fillId="0" borderId="31" xfId="0" applyFont="1" applyBorder="1"/>
    <xf numFmtId="0" fontId="42" fillId="0" borderId="32" xfId="0" applyFont="1" applyBorder="1"/>
    <xf numFmtId="176" fontId="0" fillId="0" borderId="27" xfId="0" applyNumberFormat="1" applyBorder="1"/>
    <xf numFmtId="176" fontId="0" fillId="0" borderId="28" xfId="0" applyNumberFormat="1" applyBorder="1"/>
    <xf numFmtId="176" fontId="0" fillId="0" borderId="29" xfId="0" applyNumberFormat="1" applyBorder="1"/>
    <xf numFmtId="164" fontId="31" fillId="38" borderId="0" xfId="60" applyNumberFormat="1" applyFont="1" applyFill="1" applyBorder="1" applyAlignment="1" applyProtection="1">
      <alignment horizontal="right"/>
    </xf>
    <xf numFmtId="4" fontId="31" fillId="38" borderId="15" xfId="60" applyNumberFormat="1" applyFont="1" applyFill="1" applyBorder="1" applyAlignment="1" applyProtection="1">
      <alignment horizontal="right"/>
    </xf>
    <xf numFmtId="0" fontId="66" fillId="45" borderId="0" xfId="0" applyFont="1" applyFill="1"/>
    <xf numFmtId="43" fontId="43" fillId="45" borderId="0" xfId="0" applyNumberFormat="1" applyFont="1" applyFill="1"/>
    <xf numFmtId="0" fontId="88" fillId="45" borderId="0" xfId="0" applyFont="1" applyFill="1" applyAlignment="1">
      <alignment horizontal="left" indent="1"/>
    </xf>
    <xf numFmtId="165" fontId="43" fillId="45" borderId="0" xfId="84" applyNumberFormat="1" applyFont="1" applyFill="1"/>
    <xf numFmtId="0" fontId="66" fillId="45" borderId="20" xfId="0" applyFont="1" applyFill="1" applyBorder="1"/>
    <xf numFmtId="0" fontId="43" fillId="45" borderId="20" xfId="0" applyFont="1" applyFill="1" applyBorder="1"/>
    <xf numFmtId="0" fontId="43" fillId="45" borderId="0" xfId="0" applyFont="1" applyFill="1" applyAlignment="1">
      <alignment horizontal="left" indent="1"/>
    </xf>
    <xf numFmtId="193" fontId="43" fillId="45" borderId="40" xfId="0" applyNumberFormat="1" applyFont="1" applyFill="1" applyBorder="1"/>
    <xf numFmtId="0" fontId="88" fillId="45" borderId="0" xfId="0" applyFont="1" applyFill="1" applyAlignment="1">
      <alignment horizontal="left" indent="2"/>
    </xf>
    <xf numFmtId="170" fontId="43" fillId="42" borderId="0" xfId="0" applyNumberFormat="1" applyFont="1" applyFill="1" applyBorder="1"/>
    <xf numFmtId="174" fontId="43" fillId="45" borderId="0" xfId="0" applyNumberFormat="1" applyFont="1" applyFill="1"/>
    <xf numFmtId="2" fontId="43" fillId="45" borderId="0" xfId="0" applyNumberFormat="1" applyFont="1" applyFill="1"/>
    <xf numFmtId="0" fontId="66" fillId="45" borderId="40" xfId="0" applyFont="1" applyFill="1" applyBorder="1" applyAlignment="1">
      <alignment horizontal="left"/>
    </xf>
    <xf numFmtId="0" fontId="43" fillId="45" borderId="40" xfId="0" applyFont="1" applyFill="1" applyBorder="1"/>
    <xf numFmtId="43" fontId="43" fillId="45" borderId="40" xfId="0" applyNumberFormat="1" applyFont="1" applyFill="1" applyBorder="1"/>
    <xf numFmtId="0" fontId="66" fillId="45" borderId="78" xfId="0" applyFont="1" applyFill="1" applyBorder="1"/>
    <xf numFmtId="43" fontId="66" fillId="53" borderId="78" xfId="0" applyNumberFormat="1" applyFont="1" applyFill="1" applyBorder="1"/>
    <xf numFmtId="10" fontId="43" fillId="45" borderId="0" xfId="0" applyNumberFormat="1" applyFont="1" applyFill="1"/>
    <xf numFmtId="10" fontId="66" fillId="45" borderId="78" xfId="84" applyNumberFormat="1" applyFont="1" applyFill="1" applyBorder="1"/>
    <xf numFmtId="0" fontId="89" fillId="45" borderId="0" xfId="0" applyFont="1" applyFill="1"/>
    <xf numFmtId="0" fontId="90" fillId="45" borderId="0" xfId="0" applyFont="1" applyFill="1"/>
    <xf numFmtId="171" fontId="90" fillId="45" borderId="0" xfId="77" applyNumberFormat="1" applyFont="1" applyFill="1"/>
    <xf numFmtId="0" fontId="88" fillId="45" borderId="0" xfId="0" applyFont="1" applyFill="1" applyBorder="1" applyAlignment="1">
      <alignment horizontal="left" indent="1"/>
    </xf>
    <xf numFmtId="165" fontId="91" fillId="45" borderId="0" xfId="84" applyNumberFormat="1" applyFont="1" applyFill="1" applyBorder="1"/>
    <xf numFmtId="0" fontId="89" fillId="45" borderId="20" xfId="0" applyFont="1" applyFill="1" applyBorder="1"/>
    <xf numFmtId="0" fontId="90" fillId="45" borderId="20" xfId="0" applyFont="1" applyFill="1" applyBorder="1"/>
    <xf numFmtId="171" fontId="90" fillId="45" borderId="20" xfId="77" applyNumberFormat="1" applyFont="1" applyFill="1" applyBorder="1"/>
    <xf numFmtId="0" fontId="90" fillId="45" borderId="0" xfId="0" applyFont="1" applyFill="1" applyAlignment="1">
      <alignment horizontal="left"/>
    </xf>
    <xf numFmtId="10" fontId="80" fillId="42" borderId="0" xfId="84" applyNumberFormat="1" applyFont="1" applyFill="1" applyBorder="1" applyAlignment="1">
      <alignment horizontal="right"/>
    </xf>
    <xf numFmtId="172" fontId="90" fillId="45" borderId="0" xfId="77" applyNumberFormat="1" applyFont="1" applyFill="1"/>
    <xf numFmtId="43" fontId="88" fillId="45" borderId="0" xfId="77" applyFont="1" applyFill="1" applyBorder="1" applyAlignment="1">
      <alignment horizontal="right" indent="1"/>
    </xf>
    <xf numFmtId="9" fontId="91" fillId="45" borderId="0" xfId="84" applyFont="1" applyFill="1" applyBorder="1"/>
    <xf numFmtId="0" fontId="89" fillId="45" borderId="40" xfId="0" applyFont="1" applyFill="1" applyBorder="1"/>
    <xf numFmtId="0" fontId="90" fillId="45" borderId="40" xfId="0" applyFont="1" applyFill="1" applyBorder="1"/>
    <xf numFmtId="172" fontId="90" fillId="45" borderId="40" xfId="77" applyNumberFormat="1" applyFont="1" applyFill="1" applyBorder="1"/>
    <xf numFmtId="43" fontId="43" fillId="42" borderId="0" xfId="77" applyNumberFormat="1" applyFont="1" applyFill="1"/>
    <xf numFmtId="0" fontId="89" fillId="45" borderId="78" xfId="0" applyFont="1" applyFill="1" applyBorder="1"/>
    <xf numFmtId="0" fontId="90" fillId="45" borderId="78" xfId="0" applyFont="1" applyFill="1" applyBorder="1"/>
    <xf numFmtId="43" fontId="89" fillId="53" borderId="78" xfId="77" applyNumberFormat="1" applyFont="1" applyFill="1" applyBorder="1"/>
    <xf numFmtId="0" fontId="90" fillId="45" borderId="0" xfId="0" applyFont="1" applyFill="1" applyAlignment="1">
      <alignment horizontal="left" indent="1"/>
    </xf>
    <xf numFmtId="43" fontId="90" fillId="45" borderId="0" xfId="0" applyNumberFormat="1" applyFont="1" applyFill="1"/>
    <xf numFmtId="172" fontId="90" fillId="45" borderId="0" xfId="0" applyNumberFormat="1" applyFont="1" applyFill="1"/>
    <xf numFmtId="43" fontId="89" fillId="45" borderId="78" xfId="77" applyFont="1" applyFill="1" applyBorder="1"/>
    <xf numFmtId="43" fontId="89" fillId="45" borderId="78" xfId="77" applyNumberFormat="1" applyFont="1" applyFill="1" applyBorder="1"/>
    <xf numFmtId="44" fontId="89" fillId="42" borderId="78" xfId="78" applyFont="1" applyFill="1" applyBorder="1"/>
    <xf numFmtId="0" fontId="89" fillId="45" borderId="24" xfId="0" applyFont="1" applyFill="1" applyBorder="1"/>
    <xf numFmtId="44" fontId="89" fillId="50" borderId="26" xfId="78" applyFont="1" applyFill="1" applyBorder="1"/>
    <xf numFmtId="0" fontId="89" fillId="45" borderId="27" xfId="0" applyFont="1" applyFill="1" applyBorder="1"/>
    <xf numFmtId="10" fontId="89" fillId="45" borderId="29" xfId="84" applyNumberFormat="1" applyFont="1" applyFill="1" applyBorder="1"/>
    <xf numFmtId="172" fontId="43" fillId="45" borderId="0" xfId="77" applyNumberFormat="1" applyFont="1" applyFill="1"/>
    <xf numFmtId="172" fontId="43" fillId="45" borderId="20" xfId="77" applyNumberFormat="1" applyFont="1" applyFill="1" applyBorder="1"/>
    <xf numFmtId="0" fontId="90" fillId="45" borderId="17" xfId="0" applyFont="1" applyFill="1" applyBorder="1"/>
    <xf numFmtId="0" fontId="90" fillId="45" borderId="18" xfId="0" applyFont="1" applyFill="1" applyBorder="1"/>
    <xf numFmtId="0" fontId="90" fillId="45" borderId="12" xfId="0" applyFont="1" applyFill="1" applyBorder="1"/>
    <xf numFmtId="43" fontId="92" fillId="45" borderId="16" xfId="0" applyNumberFormat="1" applyFont="1" applyFill="1" applyBorder="1"/>
    <xf numFmtId="170" fontId="90" fillId="45" borderId="14" xfId="0" applyNumberFormat="1" applyFont="1" applyFill="1" applyBorder="1"/>
    <xf numFmtId="170" fontId="90" fillId="45" borderId="23" xfId="0" applyNumberFormat="1" applyFont="1" applyFill="1" applyBorder="1"/>
    <xf numFmtId="10" fontId="90" fillId="45" borderId="10" xfId="85" applyNumberFormat="1" applyFont="1" applyFill="1" applyBorder="1"/>
    <xf numFmtId="168" fontId="43" fillId="45" borderId="0" xfId="77" applyNumberFormat="1" applyFont="1" applyFill="1" applyBorder="1" applyAlignment="1">
      <alignment horizontal="right"/>
    </xf>
    <xf numFmtId="168" fontId="43" fillId="45" borderId="16" xfId="77" applyNumberFormat="1" applyFont="1" applyFill="1" applyBorder="1" applyAlignment="1">
      <alignment horizontal="right"/>
    </xf>
    <xf numFmtId="10" fontId="90" fillId="45" borderId="15" xfId="85" applyNumberFormat="1" applyFont="1" applyFill="1" applyBorder="1"/>
    <xf numFmtId="168" fontId="43" fillId="45" borderId="17" xfId="77" applyNumberFormat="1" applyFont="1" applyFill="1" applyBorder="1" applyAlignment="1">
      <alignment horizontal="right"/>
    </xf>
    <xf numFmtId="168" fontId="43" fillId="45" borderId="40" xfId="77" applyNumberFormat="1" applyFont="1" applyFill="1" applyBorder="1" applyAlignment="1">
      <alignment horizontal="right"/>
    </xf>
    <xf numFmtId="168" fontId="43" fillId="45" borderId="18" xfId="77" applyNumberFormat="1" applyFont="1" applyFill="1" applyBorder="1" applyAlignment="1">
      <alignment horizontal="right"/>
    </xf>
    <xf numFmtId="168" fontId="43" fillId="45" borderId="12" xfId="77" applyNumberFormat="1" applyFont="1" applyFill="1" applyBorder="1" applyAlignment="1">
      <alignment horizontal="right"/>
    </xf>
    <xf numFmtId="168" fontId="66" fillId="45" borderId="30" xfId="77" applyNumberFormat="1" applyFont="1" applyFill="1" applyBorder="1" applyAlignment="1">
      <alignment horizontal="right"/>
    </xf>
    <xf numFmtId="168" fontId="43" fillId="45" borderId="19" xfId="77" applyNumberFormat="1" applyFont="1" applyFill="1" applyBorder="1" applyAlignment="1">
      <alignment horizontal="right"/>
    </xf>
    <xf numFmtId="168" fontId="43" fillId="45" borderId="20" xfId="77" applyNumberFormat="1" applyFont="1" applyFill="1" applyBorder="1" applyAlignment="1">
      <alignment horizontal="right"/>
    </xf>
    <xf numFmtId="168" fontId="43" fillId="45" borderId="21" xfId="77" applyNumberFormat="1" applyFont="1" applyFill="1" applyBorder="1" applyAlignment="1">
      <alignment horizontal="right"/>
    </xf>
    <xf numFmtId="10" fontId="90" fillId="45" borderId="11" xfId="85" applyNumberFormat="1" applyFont="1" applyFill="1" applyBorder="1"/>
    <xf numFmtId="10" fontId="90" fillId="45" borderId="14" xfId="85" applyNumberFormat="1" applyFont="1" applyFill="1" applyBorder="1"/>
    <xf numFmtId="10" fontId="90" fillId="45" borderId="23" xfId="85" applyNumberFormat="1" applyFont="1" applyFill="1" applyBorder="1"/>
    <xf numFmtId="168" fontId="90" fillId="45" borderId="0" xfId="77" applyNumberFormat="1" applyFont="1" applyFill="1" applyBorder="1"/>
    <xf numFmtId="168" fontId="90" fillId="45" borderId="16" xfId="77" applyNumberFormat="1" applyFont="1" applyFill="1" applyBorder="1"/>
    <xf numFmtId="168" fontId="90" fillId="45" borderId="17" xfId="77" applyNumberFormat="1" applyFont="1" applyFill="1" applyBorder="1"/>
    <xf numFmtId="168" fontId="90" fillId="45" borderId="40" xfId="77" applyNumberFormat="1" applyFont="1" applyFill="1" applyBorder="1"/>
    <xf numFmtId="168" fontId="90" fillId="45" borderId="18" xfId="77" applyNumberFormat="1" applyFont="1" applyFill="1" applyBorder="1"/>
    <xf numFmtId="168" fontId="90" fillId="45" borderId="12" xfId="77" applyNumberFormat="1" applyFont="1" applyFill="1" applyBorder="1"/>
    <xf numFmtId="168" fontId="66" fillId="45" borderId="30" xfId="77" applyNumberFormat="1" applyFont="1" applyFill="1" applyBorder="1"/>
    <xf numFmtId="168" fontId="90" fillId="45" borderId="19" xfId="77" applyNumberFormat="1" applyFont="1" applyFill="1" applyBorder="1"/>
    <xf numFmtId="168" fontId="90" fillId="45" borderId="20" xfId="77" applyNumberFormat="1" applyFont="1" applyFill="1" applyBorder="1"/>
    <xf numFmtId="168" fontId="90" fillId="45" borderId="21" xfId="77" applyNumberFormat="1" applyFont="1" applyFill="1" applyBorder="1"/>
    <xf numFmtId="10" fontId="33" fillId="72" borderId="15" xfId="79" applyNumberFormat="1" applyFont="1" applyFill="1" applyBorder="1" applyAlignment="1" applyProtection="1">
      <alignment horizontal="right"/>
    </xf>
    <xf numFmtId="2" fontId="0" fillId="42" borderId="28" xfId="0" applyNumberFormat="1" applyFill="1" applyBorder="1"/>
    <xf numFmtId="2" fontId="0" fillId="0" borderId="28" xfId="0" applyNumberFormat="1" applyBorder="1"/>
    <xf numFmtId="2" fontId="0" fillId="0" borderId="29" xfId="0" applyNumberFormat="1" applyBorder="1"/>
    <xf numFmtId="165" fontId="0" fillId="0" borderId="0" xfId="84" applyNumberFormat="1" applyFont="1"/>
    <xf numFmtId="165" fontId="36" fillId="0" borderId="0" xfId="84" applyNumberFormat="1" applyFont="1"/>
    <xf numFmtId="0" fontId="42" fillId="53" borderId="17" xfId="86" applyFont="1" applyFill="1" applyBorder="1" applyAlignment="1">
      <alignment horizontal="center" vertical="center" wrapText="1"/>
    </xf>
    <xf numFmtId="0" fontId="42" fillId="53" borderId="18" xfId="86" applyFont="1" applyFill="1" applyBorder="1" applyAlignment="1">
      <alignment horizontal="center" vertical="center" wrapText="1"/>
    </xf>
    <xf numFmtId="9" fontId="42" fillId="45" borderId="17" xfId="84" applyFont="1" applyFill="1" applyBorder="1"/>
    <xf numFmtId="9" fontId="42" fillId="45" borderId="19" xfId="84" applyFont="1" applyFill="1" applyBorder="1"/>
    <xf numFmtId="9" fontId="36" fillId="45" borderId="12" xfId="84" applyFont="1" applyFill="1" applyBorder="1"/>
    <xf numFmtId="9" fontId="36" fillId="45" borderId="19" xfId="84" applyFont="1" applyFill="1" applyBorder="1"/>
    <xf numFmtId="10" fontId="42" fillId="45" borderId="10" xfId="84" applyNumberFormat="1" applyFont="1" applyFill="1" applyBorder="1"/>
    <xf numFmtId="10" fontId="42" fillId="45" borderId="11" xfId="84" applyNumberFormat="1" applyFont="1" applyFill="1" applyBorder="1"/>
    <xf numFmtId="10" fontId="36" fillId="45" borderId="15" xfId="84" applyNumberFormat="1" applyFont="1" applyFill="1" applyBorder="1"/>
    <xf numFmtId="10" fontId="36" fillId="45" borderId="11" xfId="84" applyNumberFormat="1" applyFont="1" applyFill="1" applyBorder="1"/>
    <xf numFmtId="2" fontId="38" fillId="0" borderId="0" xfId="77" applyNumberFormat="1" applyFont="1"/>
    <xf numFmtId="0" fontId="87" fillId="43" borderId="0" xfId="0" applyFont="1" applyFill="1"/>
    <xf numFmtId="0" fontId="66" fillId="43" borderId="16" xfId="0" applyFont="1" applyFill="1" applyBorder="1"/>
    <xf numFmtId="0" fontId="66" fillId="43" borderId="0" xfId="0" applyFont="1" applyFill="1" applyBorder="1"/>
    <xf numFmtId="0" fontId="66" fillId="43" borderId="0" xfId="0" applyFont="1" applyFill="1"/>
    <xf numFmtId="0" fontId="43" fillId="45" borderId="16" xfId="0" applyFont="1" applyFill="1" applyBorder="1"/>
    <xf numFmtId="0" fontId="93" fillId="45" borderId="0" xfId="0" applyFont="1" applyFill="1" applyBorder="1" applyAlignment="1">
      <alignment horizontal="right"/>
    </xf>
    <xf numFmtId="0" fontId="93" fillId="45" borderId="0" xfId="0" applyFont="1" applyFill="1" applyAlignment="1">
      <alignment horizontal="right"/>
    </xf>
    <xf numFmtId="0" fontId="94" fillId="45" borderId="0" xfId="0" applyFont="1" applyFill="1"/>
    <xf numFmtId="0" fontId="93" fillId="45" borderId="0" xfId="0" applyFont="1" applyFill="1" applyAlignment="1">
      <alignment horizontal="center"/>
    </xf>
    <xf numFmtId="0" fontId="66" fillId="45" borderId="16" xfId="0" applyFont="1" applyFill="1" applyBorder="1"/>
    <xf numFmtId="43" fontId="43" fillId="45" borderId="0" xfId="0" applyNumberFormat="1" applyFont="1" applyFill="1" applyBorder="1" applyAlignment="1">
      <alignment horizontal="right"/>
    </xf>
    <xf numFmtId="43" fontId="43" fillId="45" borderId="0" xfId="0" applyNumberFormat="1" applyFont="1" applyFill="1" applyAlignment="1">
      <alignment horizontal="right"/>
    </xf>
    <xf numFmtId="43" fontId="66" fillId="45" borderId="0" xfId="0" applyNumberFormat="1" applyFont="1" applyFill="1" applyAlignment="1">
      <alignment horizontal="right"/>
    </xf>
    <xf numFmtId="9" fontId="43" fillId="45" borderId="0" xfId="84" applyNumberFormat="1" applyFont="1" applyFill="1"/>
    <xf numFmtId="0" fontId="66" fillId="45" borderId="18" xfId="0" applyFont="1" applyFill="1" applyBorder="1"/>
    <xf numFmtId="2" fontId="43" fillId="45" borderId="40" xfId="0" applyNumberFormat="1" applyFont="1" applyFill="1" applyBorder="1" applyAlignment="1">
      <alignment horizontal="right"/>
    </xf>
    <xf numFmtId="2" fontId="66" fillId="45" borderId="40" xfId="0" applyNumberFormat="1" applyFont="1" applyFill="1" applyBorder="1" applyAlignment="1">
      <alignment horizontal="right"/>
    </xf>
    <xf numFmtId="9" fontId="43" fillId="45" borderId="40" xfId="84" applyNumberFormat="1" applyFont="1" applyFill="1" applyBorder="1"/>
    <xf numFmtId="2" fontId="43" fillId="45" borderId="0" xfId="0" applyNumberFormat="1" applyFont="1" applyFill="1" applyBorder="1" applyAlignment="1">
      <alignment horizontal="right"/>
    </xf>
    <xf numFmtId="2" fontId="66" fillId="45" borderId="0" xfId="0" applyNumberFormat="1" applyFont="1" applyFill="1" applyBorder="1" applyAlignment="1">
      <alignment horizontal="right"/>
    </xf>
    <xf numFmtId="0" fontId="43" fillId="45" borderId="0" xfId="0" applyFont="1" applyFill="1" applyBorder="1"/>
    <xf numFmtId="9" fontId="43" fillId="45" borderId="0" xfId="84" applyNumberFormat="1" applyFont="1" applyFill="1" applyBorder="1"/>
    <xf numFmtId="0" fontId="66" fillId="45" borderId="21" xfId="0" applyFont="1" applyFill="1" applyBorder="1"/>
    <xf numFmtId="2" fontId="43" fillId="45" borderId="20" xfId="0" applyNumberFormat="1" applyFont="1" applyFill="1" applyBorder="1" applyAlignment="1">
      <alignment horizontal="right"/>
    </xf>
    <xf numFmtId="2" fontId="66" fillId="45" borderId="20" xfId="0" applyNumberFormat="1" applyFont="1" applyFill="1" applyBorder="1" applyAlignment="1">
      <alignment horizontal="right"/>
    </xf>
    <xf numFmtId="9" fontId="43" fillId="45" borderId="20" xfId="84" applyNumberFormat="1" applyFont="1" applyFill="1" applyBorder="1"/>
    <xf numFmtId="2" fontId="66" fillId="45" borderId="10" xfId="78" applyNumberFormat="1" applyFont="1" applyFill="1" applyBorder="1" applyAlignment="1">
      <alignment horizontal="right"/>
    </xf>
    <xf numFmtId="44" fontId="66" fillId="45" borderId="15" xfId="78" applyFont="1" applyFill="1" applyBorder="1" applyAlignment="1">
      <alignment horizontal="right"/>
    </xf>
    <xf numFmtId="0" fontId="66" fillId="45" borderId="0" xfId="0" applyFont="1" applyFill="1" applyBorder="1" applyAlignment="1">
      <alignment horizontal="right"/>
    </xf>
    <xf numFmtId="0" fontId="66" fillId="45" borderId="0" xfId="0" applyFont="1" applyFill="1" applyAlignment="1">
      <alignment horizontal="right"/>
    </xf>
    <xf numFmtId="165" fontId="66" fillId="45" borderId="11" xfId="84" applyNumberFormat="1" applyFont="1" applyFill="1" applyBorder="1" applyAlignment="1">
      <alignment horizontal="right"/>
    </xf>
    <xf numFmtId="0" fontId="66" fillId="45" borderId="0" xfId="0" applyFont="1" applyFill="1" applyBorder="1"/>
    <xf numFmtId="10" fontId="66" fillId="45" borderId="0" xfId="84" applyNumberFormat="1" applyFont="1" applyFill="1" applyBorder="1"/>
    <xf numFmtId="0" fontId="43" fillId="43" borderId="0" xfId="0" applyFont="1" applyFill="1"/>
    <xf numFmtId="0" fontId="87" fillId="43" borderId="16" xfId="0" applyFont="1" applyFill="1" applyBorder="1"/>
    <xf numFmtId="0" fontId="43" fillId="43" borderId="0" xfId="0" applyFont="1" applyFill="1" applyBorder="1"/>
    <xf numFmtId="43" fontId="43" fillId="45" borderId="0" xfId="0" applyNumberFormat="1" applyFont="1" applyFill="1" applyBorder="1"/>
    <xf numFmtId="0" fontId="93" fillId="45" borderId="16" xfId="0" applyFont="1" applyFill="1" applyBorder="1" applyAlignment="1">
      <alignment horizontal="right"/>
    </xf>
    <xf numFmtId="0" fontId="43" fillId="45" borderId="0" xfId="0" applyFont="1" applyFill="1" applyBorder="1" applyAlignment="1"/>
    <xf numFmtId="0" fontId="66" fillId="45" borderId="0" xfId="0" applyFont="1" applyFill="1" applyBorder="1" applyAlignment="1"/>
    <xf numFmtId="43" fontId="66" fillId="45" borderId="0" xfId="0" applyNumberFormat="1" applyFont="1" applyFill="1"/>
    <xf numFmtId="44" fontId="43" fillId="45" borderId="0" xfId="78" applyFont="1" applyFill="1" applyAlignment="1">
      <alignment horizontal="right"/>
    </xf>
    <xf numFmtId="44" fontId="43" fillId="45" borderId="0" xfId="78" applyFont="1" applyFill="1" applyBorder="1"/>
    <xf numFmtId="0" fontId="93" fillId="45" borderId="0" xfId="0" applyFont="1" applyFill="1" applyBorder="1" applyAlignment="1">
      <alignment horizontal="center"/>
    </xf>
    <xf numFmtId="166" fontId="43" fillId="45" borderId="0" xfId="0" applyNumberFormat="1" applyFont="1" applyFill="1" applyBorder="1"/>
    <xf numFmtId="166" fontId="43" fillId="45" borderId="12" xfId="0" applyNumberFormat="1" applyFont="1" applyFill="1" applyBorder="1" applyAlignment="1"/>
    <xf numFmtId="44" fontId="43" fillId="45" borderId="0" xfId="0" applyNumberFormat="1" applyFont="1" applyFill="1"/>
    <xf numFmtId="170" fontId="0" fillId="0" borderId="0" xfId="0" applyNumberFormat="1"/>
    <xf numFmtId="165" fontId="16" fillId="56" borderId="31" xfId="0" applyNumberFormat="1" applyFont="1" applyFill="1" applyBorder="1"/>
    <xf numFmtId="10" fontId="16" fillId="67" borderId="0" xfId="79" applyNumberFormat="1" applyFont="1" applyFill="1" applyBorder="1"/>
    <xf numFmtId="9" fontId="28" fillId="0" borderId="32" xfId="79" applyNumberFormat="1" applyFont="1" applyFill="1" applyBorder="1"/>
    <xf numFmtId="3" fontId="0" fillId="0" borderId="0" xfId="0" applyNumberFormat="1"/>
    <xf numFmtId="165" fontId="0" fillId="0" borderId="0" xfId="0" applyNumberFormat="1" applyFont="1"/>
    <xf numFmtId="0" fontId="0" fillId="0" borderId="0" xfId="0" applyFont="1"/>
    <xf numFmtId="1" fontId="0" fillId="0" borderId="0" xfId="0" applyNumberFormat="1" applyBorder="1"/>
    <xf numFmtId="1" fontId="0" fillId="0" borderId="32" xfId="0" applyNumberFormat="1" applyBorder="1"/>
    <xf numFmtId="0" fontId="30" fillId="37" borderId="15" xfId="45" applyNumberFormat="1" applyFont="1" applyFill="1" applyBorder="1" applyAlignment="1" applyProtection="1">
      <alignment horizontal="right"/>
    </xf>
    <xf numFmtId="4" fontId="28" fillId="0" borderId="0" xfId="0" applyNumberFormat="1" applyFont="1" applyFill="1" applyBorder="1"/>
    <xf numFmtId="0" fontId="42" fillId="0" borderId="0" xfId="0" applyFont="1" applyAlignment="1">
      <alignment horizontal="left" indent="1"/>
    </xf>
    <xf numFmtId="4" fontId="0" fillId="0" borderId="0" xfId="0" applyNumberFormat="1"/>
    <xf numFmtId="44" fontId="0" fillId="0" borderId="0" xfId="0" applyNumberFormat="1"/>
    <xf numFmtId="0" fontId="43" fillId="0" borderId="0" xfId="0" applyFont="1"/>
    <xf numFmtId="0" fontId="17" fillId="47" borderId="0" xfId="0" applyFont="1" applyFill="1"/>
    <xf numFmtId="170" fontId="0" fillId="0" borderId="0" xfId="79" applyNumberFormat="1" applyFont="1"/>
    <xf numFmtId="0" fontId="31" fillId="38" borderId="0" xfId="47" applyNumberFormat="1" applyFont="1" applyFill="1" applyBorder="1" applyAlignment="1" applyProtection="1"/>
    <xf numFmtId="0" fontId="32" fillId="38" borderId="0" xfId="48" applyNumberFormat="1" applyFont="1" applyFill="1" applyBorder="1" applyAlignment="1" applyProtection="1">
      <alignment horizontal="left" indent="1"/>
    </xf>
    <xf numFmtId="0" fontId="16" fillId="0" borderId="31" xfId="0" applyFont="1" applyFill="1" applyBorder="1"/>
    <xf numFmtId="0" fontId="16" fillId="0" borderId="32" xfId="0" applyFont="1" applyFill="1" applyBorder="1"/>
    <xf numFmtId="1" fontId="0" fillId="0" borderId="31" xfId="0" applyNumberFormat="1" applyBorder="1"/>
    <xf numFmtId="2" fontId="0" fillId="0" borderId="27" xfId="0" applyNumberFormat="1" applyBorder="1"/>
    <xf numFmtId="0" fontId="39" fillId="47" borderId="0" xfId="0" applyFont="1" applyFill="1" applyBorder="1" applyAlignment="1">
      <alignment horizontal="center"/>
    </xf>
    <xf numFmtId="0" fontId="87" fillId="43" borderId="16" xfId="0" applyFont="1" applyFill="1" applyBorder="1" applyAlignment="1">
      <alignment horizontal="center"/>
    </xf>
    <xf numFmtId="9" fontId="43" fillId="45" borderId="0" xfId="0" applyNumberFormat="1" applyFont="1" applyFill="1" applyAlignment="1">
      <alignment horizontal="center" vertical="center"/>
    </xf>
    <xf numFmtId="0" fontId="43" fillId="45" borderId="0" xfId="0" applyFont="1" applyFill="1" applyAlignment="1">
      <alignment horizontal="center" vertical="center"/>
    </xf>
    <xf numFmtId="9" fontId="43" fillId="45" borderId="40" xfId="0" applyNumberFormat="1" applyFont="1" applyFill="1" applyBorder="1" applyAlignment="1">
      <alignment horizontal="center" vertical="center"/>
    </xf>
    <xf numFmtId="0" fontId="43" fillId="45" borderId="0" xfId="0" applyFont="1" applyFill="1" applyBorder="1" applyAlignment="1">
      <alignment horizontal="center" vertical="center"/>
    </xf>
    <xf numFmtId="0" fontId="43" fillId="45" borderId="20" xfId="0" applyFont="1" applyFill="1" applyBorder="1" applyAlignment="1">
      <alignment horizontal="center" vertical="center"/>
    </xf>
    <xf numFmtId="9" fontId="43" fillId="45" borderId="0" xfId="0" applyNumberFormat="1" applyFont="1" applyFill="1" applyBorder="1" applyAlignment="1">
      <alignment horizontal="center" vertical="center"/>
    </xf>
    <xf numFmtId="9" fontId="43" fillId="45" borderId="20" xfId="0" applyNumberFormat="1" applyFont="1" applyFill="1" applyBorder="1" applyAlignment="1">
      <alignment horizontal="center" vertical="center"/>
    </xf>
    <xf numFmtId="0" fontId="66" fillId="45" borderId="12" xfId="0" applyFont="1" applyFill="1" applyBorder="1" applyAlignment="1">
      <alignment horizontal="center"/>
    </xf>
    <xf numFmtId="0" fontId="66" fillId="45" borderId="0" xfId="0" applyFont="1" applyFill="1" applyBorder="1" applyAlignment="1">
      <alignment horizontal="center"/>
    </xf>
    <xf numFmtId="0" fontId="0" fillId="54" borderId="31" xfId="0" applyFill="1" applyBorder="1" applyAlignment="1">
      <alignment horizontal="center" wrapText="1"/>
    </xf>
    <xf numFmtId="0" fontId="0" fillId="54" borderId="0" xfId="0" applyFill="1" applyBorder="1" applyAlignment="1">
      <alignment horizontal="center" wrapText="1"/>
    </xf>
    <xf numFmtId="0" fontId="0" fillId="54" borderId="32" xfId="0" applyFill="1" applyBorder="1" applyAlignment="1">
      <alignment horizontal="center" wrapText="1"/>
    </xf>
    <xf numFmtId="0" fontId="0" fillId="58" borderId="31" xfId="0" applyFill="1" applyBorder="1" applyAlignment="1">
      <alignment horizontal="center" wrapText="1"/>
    </xf>
    <xf numFmtId="0" fontId="0" fillId="58" borderId="0" xfId="0" applyFill="1" applyBorder="1" applyAlignment="1">
      <alignment horizontal="center" wrapText="1"/>
    </xf>
    <xf numFmtId="0" fontId="0" fillId="56" borderId="24" xfId="0" applyFont="1" applyFill="1" applyBorder="1" applyAlignment="1">
      <alignment horizontal="center" wrapText="1"/>
    </xf>
    <xf numFmtId="0" fontId="16" fillId="56" borderId="25" xfId="0" applyFont="1" applyFill="1" applyBorder="1" applyAlignment="1">
      <alignment horizontal="center" wrapText="1"/>
    </xf>
    <xf numFmtId="0" fontId="16" fillId="56" borderId="26" xfId="0" applyFont="1" applyFill="1" applyBorder="1" applyAlignment="1">
      <alignment horizontal="center" wrapText="1"/>
    </xf>
    <xf numFmtId="0" fontId="16" fillId="56" borderId="31" xfId="0" applyFont="1" applyFill="1" applyBorder="1" applyAlignment="1">
      <alignment horizontal="center" wrapText="1"/>
    </xf>
    <xf numFmtId="0" fontId="16" fillId="56" borderId="0" xfId="0" applyFont="1" applyFill="1" applyBorder="1" applyAlignment="1">
      <alignment horizontal="center" wrapText="1"/>
    </xf>
    <xf numFmtId="0" fontId="16" fillId="56" borderId="32" xfId="0" applyFont="1" applyFill="1" applyBorder="1" applyAlignment="1">
      <alignment horizontal="center" wrapText="1"/>
    </xf>
    <xf numFmtId="0" fontId="16" fillId="56" borderId="27" xfId="0" applyFont="1" applyFill="1" applyBorder="1" applyAlignment="1">
      <alignment horizontal="center" wrapText="1"/>
    </xf>
    <xf numFmtId="0" fontId="16" fillId="56" borderId="28" xfId="0" applyFont="1" applyFill="1" applyBorder="1" applyAlignment="1">
      <alignment horizontal="center" wrapText="1"/>
    </xf>
    <xf numFmtId="0" fontId="16" fillId="56" borderId="29" xfId="0" applyFont="1" applyFill="1" applyBorder="1" applyAlignment="1">
      <alignment horizontal="center" wrapText="1"/>
    </xf>
    <xf numFmtId="0" fontId="60" fillId="0" borderId="53" xfId="0" applyFont="1" applyFill="1" applyBorder="1" applyAlignment="1" applyProtection="1">
      <alignment horizontal="center"/>
    </xf>
    <xf numFmtId="0" fontId="87" fillId="43" borderId="0" xfId="0" applyFont="1" applyFill="1" applyAlignment="1">
      <alignment horizontal="center"/>
    </xf>
    <xf numFmtId="0" fontId="89" fillId="45" borderId="22" xfId="0" applyFont="1" applyFill="1" applyBorder="1" applyAlignment="1">
      <alignment horizontal="center"/>
    </xf>
    <xf numFmtId="0" fontId="89" fillId="45" borderId="14" xfId="0" applyFont="1" applyFill="1" applyBorder="1" applyAlignment="1">
      <alignment horizontal="center"/>
    </xf>
    <xf numFmtId="0" fontId="89" fillId="45" borderId="23" xfId="0" applyFont="1" applyFill="1" applyBorder="1" applyAlignment="1">
      <alignment horizontal="center"/>
    </xf>
    <xf numFmtId="0" fontId="89" fillId="45" borderId="10" xfId="0" applyFont="1" applyFill="1" applyBorder="1" applyAlignment="1">
      <alignment horizontal="center" vertical="center"/>
    </xf>
    <xf numFmtId="0" fontId="89" fillId="45" borderId="15" xfId="0" applyFont="1" applyFill="1" applyBorder="1" applyAlignment="1">
      <alignment horizontal="center" vertical="center"/>
    </xf>
    <xf numFmtId="0" fontId="89" fillId="45" borderId="11" xfId="0" applyFont="1" applyFill="1" applyBorder="1" applyAlignment="1">
      <alignment horizontal="center" vertical="center"/>
    </xf>
    <xf numFmtId="0" fontId="36" fillId="45" borderId="22" xfId="86" applyFill="1" applyBorder="1" applyAlignment="1">
      <alignment horizontal="center"/>
    </xf>
    <xf numFmtId="0" fontId="36" fillId="45" borderId="23" xfId="86" applyFill="1" applyBorder="1" applyAlignment="1">
      <alignment horizontal="center"/>
    </xf>
    <xf numFmtId="0" fontId="54" fillId="60" borderId="33" xfId="0" applyFont="1" applyFill="1" applyBorder="1" applyAlignment="1" applyProtection="1">
      <alignment vertical="top" wrapText="1" readingOrder="1"/>
      <protection locked="0"/>
    </xf>
    <xf numFmtId="0" fontId="0" fillId="60" borderId="34" xfId="0" applyFill="1" applyBorder="1" applyAlignment="1" applyProtection="1">
      <alignment vertical="top" wrapText="1"/>
      <protection locked="0"/>
    </xf>
    <xf numFmtId="0" fontId="0" fillId="55" borderId="0" xfId="0" applyFill="1" applyAlignment="1" applyProtection="1">
      <alignment vertical="top" wrapText="1"/>
      <protection locked="0"/>
    </xf>
    <xf numFmtId="0" fontId="51" fillId="55" borderId="0" xfId="0" applyFont="1" applyFill="1" applyAlignment="1" applyProtection="1">
      <alignment wrapText="1" readingOrder="1"/>
      <protection locked="0"/>
    </xf>
    <xf numFmtId="0" fontId="52" fillId="55" borderId="0" xfId="0" applyFont="1" applyFill="1" applyAlignment="1" applyProtection="1">
      <alignment vertical="top" wrapText="1" readingOrder="1"/>
      <protection locked="0"/>
    </xf>
    <xf numFmtId="0" fontId="53" fillId="55" borderId="33" xfId="0" applyFont="1" applyFill="1" applyBorder="1" applyAlignment="1" applyProtection="1">
      <alignment vertical="top" wrapText="1" readingOrder="1"/>
      <protection locked="0"/>
    </xf>
    <xf numFmtId="0" fontId="0" fillId="0" borderId="34" xfId="0" applyBorder="1" applyAlignment="1" applyProtection="1">
      <alignment vertical="top" wrapText="1"/>
      <protection locked="0"/>
    </xf>
    <xf numFmtId="0" fontId="54" fillId="49" borderId="33" xfId="0" applyFont="1" applyFill="1" applyBorder="1" applyAlignment="1" applyProtection="1">
      <alignment vertical="top" wrapText="1" readingOrder="1"/>
      <protection locked="0"/>
    </xf>
    <xf numFmtId="0" fontId="0" fillId="49" borderId="34" xfId="0" applyFill="1" applyBorder="1" applyAlignment="1" applyProtection="1">
      <alignment vertical="top" wrapText="1"/>
      <protection locked="0"/>
    </xf>
    <xf numFmtId="0" fontId="54" fillId="0" borderId="33" xfId="0" applyFont="1" applyBorder="1" applyAlignment="1" applyProtection="1">
      <alignment vertical="top" wrapText="1" readingOrder="1"/>
      <protection locked="0"/>
    </xf>
    <xf numFmtId="0" fontId="0" fillId="0" borderId="0" xfId="0" applyAlignment="1">
      <alignment horizontal="center" vertical="top" wrapText="1"/>
    </xf>
    <xf numFmtId="0" fontId="13" fillId="47" borderId="0" xfId="0" applyFont="1" applyFill="1" applyAlignment="1">
      <alignment horizontal="center"/>
    </xf>
  </cellXfs>
  <cellStyles count="8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blp_column_header" xfId="42"/>
    <cellStyle name="blp_title_header_row_left" xfId="51"/>
    <cellStyle name="Calculation" xfId="11" builtinId="22" customBuiltin="1"/>
    <cellStyle name="Check Cell" xfId="13" builtinId="23" customBuiltin="1"/>
    <cellStyle name="Comma" xfId="77" builtinId="3"/>
    <cellStyle name="Currency" xfId="78" builtinId="4"/>
    <cellStyle name="Explanatory Text" xfId="16" builtinId="53" customBuiltin="1"/>
    <cellStyle name="fa_column_header_bottom" xfId="46"/>
    <cellStyle name="fa_column_header_bottom_centered" xfId="68"/>
    <cellStyle name="fa_column_header_bottom_left" xfId="52"/>
    <cellStyle name="fa_column_header_empty" xfId="43"/>
    <cellStyle name="fa_column_header_top" xfId="45"/>
    <cellStyle name="fa_column_header_top_centered" xfId="67"/>
    <cellStyle name="fa_column_header_top_left" xfId="44"/>
    <cellStyle name="fa_data_bold_0_grouped" xfId="59"/>
    <cellStyle name="fa_data_bold_1_grouped" xfId="60"/>
    <cellStyle name="fa_data_bold_1_grouped_single_border" xfId="69"/>
    <cellStyle name="fa_data_bold_1_percent_single_border" xfId="70"/>
    <cellStyle name="fa_data_bold_2_grouped" xfId="61"/>
    <cellStyle name="fa_data_bold_2_grouped_single_border" xfId="73"/>
    <cellStyle name="fa_data_bold_2_percent_single_border" xfId="74"/>
    <cellStyle name="fa_data_current_bold_0_grouped" xfId="62"/>
    <cellStyle name="fa_data_current_bold_1_grouped" xfId="63"/>
    <cellStyle name="fa_data_current_bold_2_grouped" xfId="64"/>
    <cellStyle name="fa_data_current_italic_1_grouped" xfId="66"/>
    <cellStyle name="fa_data_current_standard_0_grouped" xfId="56"/>
    <cellStyle name="fa_data_current_standard_1_grouped" xfId="57"/>
    <cellStyle name="fa_data_current_standard_2_grouped" xfId="58"/>
    <cellStyle name="fa_data_italic_1_grouped" xfId="65"/>
    <cellStyle name="fa_data_standard_0_grouped" xfId="53"/>
    <cellStyle name="fa_data_standard_1_grouped" xfId="54"/>
    <cellStyle name="fa_data_standard_1_grouped_single_border" xfId="71"/>
    <cellStyle name="fa_data_standard_1_percent_single_border" xfId="72"/>
    <cellStyle name="fa_data_standard_2_grouped" xfId="55"/>
    <cellStyle name="fa_data_standard_2_grouped_single_border" xfId="75"/>
    <cellStyle name="fa_data_standard_2_percent_single_border" xfId="76"/>
    <cellStyle name="fa_footer_italic" xfId="50"/>
    <cellStyle name="fa_row_header_bold" xfId="47"/>
    <cellStyle name="fa_row_header_italic" xfId="49"/>
    <cellStyle name="fa_row_header_standard" xfId="48"/>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81" builtinId="8"/>
    <cellStyle name="Input" xfId="9" builtinId="20" customBuiltin="1"/>
    <cellStyle name="Linked Cell" xfId="12" builtinId="24" customBuiltin="1"/>
    <cellStyle name="Neutral" xfId="8" builtinId="28" customBuiltin="1"/>
    <cellStyle name="Normal" xfId="0" builtinId="0"/>
    <cellStyle name="Normal 2" xfId="80"/>
    <cellStyle name="Normal 2 3" xfId="83"/>
    <cellStyle name="Normal 5" xfId="86"/>
    <cellStyle name="Normal_Ch01 Pics v2.2" xfId="82"/>
    <cellStyle name="Note" xfId="15" builtinId="10" customBuiltin="1"/>
    <cellStyle name="Output" xfId="10" builtinId="21" customBuiltin="1"/>
    <cellStyle name="Percent" xfId="79" builtinId="5"/>
    <cellStyle name="Percent 2" xfId="84"/>
    <cellStyle name="Percent 3" xfId="85"/>
    <cellStyle name="Title" xfId="1" builtinId="15" customBuiltin="1"/>
    <cellStyle name="Total" xfId="17" builtinId="25" customBuiltin="1"/>
    <cellStyle name="Warning Text" xfId="14" builtinId="11" customBuiltin="1"/>
  </cellStyles>
  <dxfs count="16">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90000"/>
      </font>
      <fill>
        <patternFill>
          <bgColor theme="0"/>
        </patternFill>
      </fill>
    </dxf>
    <dxf>
      <font>
        <color rgb="FF990000"/>
      </font>
      <fill>
        <patternFill>
          <bgColor theme="0"/>
        </patternFill>
      </fill>
    </dxf>
    <dxf>
      <font>
        <strike/>
      </font>
    </dxf>
    <dxf>
      <fill>
        <patternFill>
          <bgColor theme="4" tint="0.79998168889431442"/>
        </patternFill>
      </fill>
    </dxf>
    <dxf>
      <font>
        <color theme="0"/>
      </font>
      <border>
        <bottom/>
      </border>
    </dxf>
    <dxf>
      <font>
        <color rgb="FF990000"/>
      </font>
      <fill>
        <patternFill>
          <bgColor theme="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46B5D3"/>
      <color rgb="FF004682"/>
      <color rgb="FF7F7F7F"/>
      <color rgb="FFFFC800"/>
      <color rgb="FF9B2B39"/>
      <color rgb="FFE46C0A"/>
      <color rgb="FF86AA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s>
</file>

<file path=xl/charts/_rels/chart4.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8.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13.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14.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15.xml.rels><?xml version="1.0" encoding="UTF-8" standalone="yes"?>
<Relationships xmlns="http://schemas.openxmlformats.org/package/2006/relationships"><Relationship Id="rId1" Type="http://schemas.openxmlformats.org/officeDocument/2006/relationships/themeOverride" Target="../theme/themeOverride5.xml"/></Relationships>
</file>

<file path=xl/charts/_rels/chart16.xml.rels><?xml version="1.0" encoding="UTF-8" standalone="yes"?>
<Relationships xmlns="http://schemas.openxmlformats.org/package/2006/relationships"><Relationship Id="rId1" Type="http://schemas.openxmlformats.org/officeDocument/2006/relationships/themeOverride" Target="../theme/themeOverride6.xml"/></Relationships>
</file>

<file path=xl/charts/_rels/chart17.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18.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20.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21.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22.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28.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29.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30.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31.xml.rels><?xml version="1.0" encoding="UTF-8" standalone="yes"?>
<Relationships xmlns="http://schemas.openxmlformats.org/package/2006/relationships"><Relationship Id="rId1" Type="http://schemas.openxmlformats.org/officeDocument/2006/relationships/themeOverride" Target="../theme/themeOverride15.xml"/></Relationships>
</file>

<file path=xl/charts/_rels/chart32.xml.rels><?xml version="1.0" encoding="UTF-8" standalone="yes"?>
<Relationships xmlns="http://schemas.openxmlformats.org/package/2006/relationships"><Relationship Id="rId1" Type="http://schemas.openxmlformats.org/officeDocument/2006/relationships/themeOverride" Target="../theme/themeOverrid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'Football Field'!$B$32</c:f>
              <c:strCache>
                <c:ptCount val="1"/>
                <c:pt idx="0">
                  <c:v>Min</c:v>
                </c:pt>
              </c:strCache>
            </c:strRef>
          </c:tx>
          <c:spPr>
            <a:noFill/>
            <a:ln w="25400">
              <a:noFill/>
            </a:ln>
          </c:spPr>
          <c:invertIfNegative val="0"/>
          <c:cat>
            <c:strRef>
              <c:f>'Football Field'!$C$31:$K$31</c:f>
              <c:strCache>
                <c:ptCount val="8"/>
                <c:pt idx="0">
                  <c:v>DCF Perpetuity</c:v>
                </c:pt>
                <c:pt idx="1">
                  <c:v>DCF Exit Multiple</c:v>
                </c:pt>
                <c:pt idx="2">
                  <c:v>Comparables NTM EV/Revenues</c:v>
                </c:pt>
                <c:pt idx="3">
                  <c:v>Comparables NTM EV/EBITDA</c:v>
                </c:pt>
                <c:pt idx="4">
                  <c:v>Comparables NTM P/E</c:v>
                </c:pt>
                <c:pt idx="5">
                  <c:v>Comparables LTM EV/Revenues</c:v>
                </c:pt>
                <c:pt idx="6">
                  <c:v>Comparables LTM EV/EBITDA</c:v>
                </c:pt>
                <c:pt idx="7">
                  <c:v>Comparables LTM P/E</c:v>
                </c:pt>
              </c:strCache>
            </c:strRef>
          </c:cat>
          <c:val>
            <c:numRef>
              <c:f>'Football Field'!$C$32:$K$32</c:f>
              <c:numCache>
                <c:formatCode>_(* #,##0.00_);_(* \(#,##0.00\);_(* "-"??_);_(@_)</c:formatCode>
                <c:ptCount val="9"/>
                <c:pt idx="0">
                  <c:v>45.100088779755218</c:v>
                </c:pt>
                <c:pt idx="1">
                  <c:v>58.72484986262134</c:v>
                </c:pt>
                <c:pt idx="2">
                  <c:v>43.264128296286422</c:v>
                </c:pt>
                <c:pt idx="3">
                  <c:v>89.006748619544609</c:v>
                </c:pt>
                <c:pt idx="4">
                  <c:v>46.868601630268699</c:v>
                </c:pt>
                <c:pt idx="5" formatCode="0.00">
                  <c:v>47.566110885526825</c:v>
                </c:pt>
                <c:pt idx="6" formatCode="0.00">
                  <c:v>68.008700635100027</c:v>
                </c:pt>
                <c:pt idx="7">
                  <c:v>93.033102299999996</c:v>
                </c:pt>
              </c:numCache>
            </c:numRef>
          </c:val>
        </c:ser>
        <c:ser>
          <c:idx val="1"/>
          <c:order val="1"/>
          <c:tx>
            <c:strRef>
              <c:f>'Football Field'!$B$33</c:f>
              <c:strCache>
                <c:ptCount val="1"/>
                <c:pt idx="0">
                  <c:v>Q1</c:v>
                </c:pt>
              </c:strCache>
            </c:strRef>
          </c:tx>
          <c:spPr>
            <a:solidFill>
              <a:schemeClr val="bg1">
                <a:lumMod val="75000"/>
              </a:schemeClr>
            </a:solidFill>
            <a:ln>
              <a:noFill/>
            </a:ln>
            <a:effectLst/>
          </c:spPr>
          <c:invertIfNegative val="0"/>
          <c:cat>
            <c:strRef>
              <c:f>'Football Field'!$C$31:$K$31</c:f>
              <c:strCache>
                <c:ptCount val="8"/>
                <c:pt idx="0">
                  <c:v>DCF Perpetuity</c:v>
                </c:pt>
                <c:pt idx="1">
                  <c:v>DCF Exit Multiple</c:v>
                </c:pt>
                <c:pt idx="2">
                  <c:v>Comparables NTM EV/Revenues</c:v>
                </c:pt>
                <c:pt idx="3">
                  <c:v>Comparables NTM EV/EBITDA</c:v>
                </c:pt>
                <c:pt idx="4">
                  <c:v>Comparables NTM P/E</c:v>
                </c:pt>
                <c:pt idx="5">
                  <c:v>Comparables LTM EV/Revenues</c:v>
                </c:pt>
                <c:pt idx="6">
                  <c:v>Comparables LTM EV/EBITDA</c:v>
                </c:pt>
                <c:pt idx="7">
                  <c:v>Comparables LTM P/E</c:v>
                </c:pt>
              </c:strCache>
            </c:strRef>
          </c:cat>
          <c:val>
            <c:numRef>
              <c:f>'Football Field'!$C$33:$K$33</c:f>
              <c:numCache>
                <c:formatCode>_(* #,##0.00_);_(* \(#,##0.00\);_(* "-"??_);_(@_)</c:formatCode>
                <c:ptCount val="9"/>
                <c:pt idx="0">
                  <c:v>12.173016571123988</c:v>
                </c:pt>
                <c:pt idx="1">
                  <c:v>16.707074106354469</c:v>
                </c:pt>
                <c:pt idx="2">
                  <c:v>10.908897993225118</c:v>
                </c:pt>
                <c:pt idx="3">
                  <c:v>3.7798710529371533</c:v>
                </c:pt>
                <c:pt idx="4">
                  <c:v>24.426148870837963</c:v>
                </c:pt>
                <c:pt idx="5" formatCode="0.00">
                  <c:v>7.2090120147002423</c:v>
                </c:pt>
                <c:pt idx="6" formatCode="0.00">
                  <c:v>0.3480807956532459</c:v>
                </c:pt>
                <c:pt idx="7">
                  <c:v>20.105913825000016</c:v>
                </c:pt>
              </c:numCache>
            </c:numRef>
          </c:val>
        </c:ser>
        <c:ser>
          <c:idx val="2"/>
          <c:order val="2"/>
          <c:tx>
            <c:strRef>
              <c:f>'Football Field'!$B$34</c:f>
              <c:strCache>
                <c:ptCount val="1"/>
                <c:pt idx="0">
                  <c:v>Median</c:v>
                </c:pt>
              </c:strCache>
            </c:strRef>
          </c:tx>
          <c:spPr>
            <a:solidFill>
              <a:srgbClr val="C00000"/>
            </a:solidFill>
            <a:ln w="25400">
              <a:noFill/>
            </a:ln>
          </c:spPr>
          <c:invertIfNegative val="0"/>
          <c:cat>
            <c:strRef>
              <c:f>'Football Field'!$C$31:$K$31</c:f>
              <c:strCache>
                <c:ptCount val="8"/>
                <c:pt idx="0">
                  <c:v>DCF Perpetuity</c:v>
                </c:pt>
                <c:pt idx="1">
                  <c:v>DCF Exit Multiple</c:v>
                </c:pt>
                <c:pt idx="2">
                  <c:v>Comparables NTM EV/Revenues</c:v>
                </c:pt>
                <c:pt idx="3">
                  <c:v>Comparables NTM EV/EBITDA</c:v>
                </c:pt>
                <c:pt idx="4">
                  <c:v>Comparables NTM P/E</c:v>
                </c:pt>
                <c:pt idx="5">
                  <c:v>Comparables LTM EV/Revenues</c:v>
                </c:pt>
                <c:pt idx="6">
                  <c:v>Comparables LTM EV/EBITDA</c:v>
                </c:pt>
                <c:pt idx="7">
                  <c:v>Comparables LTM P/E</c:v>
                </c:pt>
              </c:strCache>
            </c:strRef>
          </c:cat>
          <c:val>
            <c:numRef>
              <c:f>'Football Field'!$C$34:$K$34</c:f>
              <c:numCache>
                <c:formatCode>_(* #,##0.00_);_(* \(#,##0.00\);_(* "-"??_);_(@_)</c:formatCode>
                <c:ptCount val="9"/>
                <c:pt idx="0">
                  <c:v>12.173016571123995</c:v>
                </c:pt>
                <c:pt idx="1">
                  <c:v>16.707074106354483</c:v>
                </c:pt>
                <c:pt idx="2">
                  <c:v>3.5571047693437876</c:v>
                </c:pt>
                <c:pt idx="3">
                  <c:v>1.8281101105368123</c:v>
                </c:pt>
                <c:pt idx="4">
                  <c:v>0.44909612158683387</c:v>
                </c:pt>
                <c:pt idx="5" formatCode="0.00">
                  <c:v>2.3699781806878164</c:v>
                </c:pt>
                <c:pt idx="6" formatCode="0.00">
                  <c:v>8.4417650371734965</c:v>
                </c:pt>
                <c:pt idx="7">
                  <c:v>12.449274224999982</c:v>
                </c:pt>
              </c:numCache>
            </c:numRef>
          </c:val>
        </c:ser>
        <c:ser>
          <c:idx val="3"/>
          <c:order val="3"/>
          <c:tx>
            <c:strRef>
              <c:f>'Football Field'!$B$35</c:f>
              <c:strCache>
                <c:ptCount val="1"/>
                <c:pt idx="0">
                  <c:v>Q3</c:v>
                </c:pt>
              </c:strCache>
            </c:strRef>
          </c:tx>
          <c:spPr>
            <a:solidFill>
              <a:srgbClr val="C00000"/>
            </a:solidFill>
            <a:ln w="25400">
              <a:noFill/>
            </a:ln>
          </c:spPr>
          <c:invertIfNegative val="0"/>
          <c:dPt>
            <c:idx val="6"/>
            <c:invertIfNegative val="0"/>
            <c:bubble3D val="0"/>
            <c:spPr>
              <a:solidFill>
                <a:schemeClr val="bg1">
                  <a:lumMod val="75000"/>
                </a:schemeClr>
              </a:solidFill>
              <a:ln>
                <a:noFill/>
              </a:ln>
              <a:effectLst/>
            </c:spPr>
          </c:dPt>
          <c:cat>
            <c:strRef>
              <c:f>'Football Field'!$C$31:$K$31</c:f>
              <c:strCache>
                <c:ptCount val="8"/>
                <c:pt idx="0">
                  <c:v>DCF Perpetuity</c:v>
                </c:pt>
                <c:pt idx="1">
                  <c:v>DCF Exit Multiple</c:v>
                </c:pt>
                <c:pt idx="2">
                  <c:v>Comparables NTM EV/Revenues</c:v>
                </c:pt>
                <c:pt idx="3">
                  <c:v>Comparables NTM EV/EBITDA</c:v>
                </c:pt>
                <c:pt idx="4">
                  <c:v>Comparables NTM P/E</c:v>
                </c:pt>
                <c:pt idx="5">
                  <c:v>Comparables LTM EV/Revenues</c:v>
                </c:pt>
                <c:pt idx="6">
                  <c:v>Comparables LTM EV/EBITDA</c:v>
                </c:pt>
                <c:pt idx="7">
                  <c:v>Comparables LTM P/E</c:v>
                </c:pt>
              </c:strCache>
            </c:strRef>
          </c:cat>
          <c:val>
            <c:numRef>
              <c:f>'Football Field'!$C$35:$K$35</c:f>
              <c:numCache>
                <c:formatCode>_(* #,##0.00_);_(* \(#,##0.00\);_(* "-"??_);_(@_)</c:formatCode>
                <c:ptCount val="9"/>
                <c:pt idx="0">
                  <c:v>18.106234854299785</c:v>
                </c:pt>
                <c:pt idx="1">
                  <c:v>25.846203378257243</c:v>
                </c:pt>
                <c:pt idx="2">
                  <c:v>3.7098371383968995</c:v>
                </c:pt>
                <c:pt idx="3">
                  <c:v>2.6867201651034662</c:v>
                </c:pt>
                <c:pt idx="4">
                  <c:v>3.8742834858806248</c:v>
                </c:pt>
                <c:pt idx="5" formatCode="0.00">
                  <c:v>3.9333756636821349</c:v>
                </c:pt>
                <c:pt idx="6" formatCode="0.00">
                  <c:v>19.817411476465864</c:v>
                </c:pt>
                <c:pt idx="7">
                  <c:v>8.7008078249999983</c:v>
                </c:pt>
              </c:numCache>
            </c:numRef>
          </c:val>
        </c:ser>
        <c:ser>
          <c:idx val="4"/>
          <c:order val="4"/>
          <c:tx>
            <c:strRef>
              <c:f>'Football Field'!$B$36</c:f>
              <c:strCache>
                <c:ptCount val="1"/>
                <c:pt idx="0">
                  <c:v>Max</c:v>
                </c:pt>
              </c:strCache>
            </c:strRef>
          </c:tx>
          <c:spPr>
            <a:solidFill>
              <a:schemeClr val="bg1">
                <a:lumMod val="75000"/>
              </a:schemeClr>
            </a:solidFill>
            <a:ln>
              <a:noFill/>
            </a:ln>
            <a:effectLst/>
          </c:spPr>
          <c:invertIfNegative val="0"/>
          <c:cat>
            <c:strRef>
              <c:f>'Football Field'!$C$31:$K$31</c:f>
              <c:strCache>
                <c:ptCount val="8"/>
                <c:pt idx="0">
                  <c:v>DCF Perpetuity</c:v>
                </c:pt>
                <c:pt idx="1">
                  <c:v>DCF Exit Multiple</c:v>
                </c:pt>
                <c:pt idx="2">
                  <c:v>Comparables NTM EV/Revenues</c:v>
                </c:pt>
                <c:pt idx="3">
                  <c:v>Comparables NTM EV/EBITDA</c:v>
                </c:pt>
                <c:pt idx="4">
                  <c:v>Comparables NTM P/E</c:v>
                </c:pt>
                <c:pt idx="5">
                  <c:v>Comparables LTM EV/Revenues</c:v>
                </c:pt>
                <c:pt idx="6">
                  <c:v>Comparables LTM EV/EBITDA</c:v>
                </c:pt>
                <c:pt idx="7">
                  <c:v>Comparables LTM P/E</c:v>
                </c:pt>
              </c:strCache>
            </c:strRef>
          </c:cat>
          <c:val>
            <c:numRef>
              <c:f>'Football Field'!$C$36:$K$36</c:f>
              <c:numCache>
                <c:formatCode>_(* #,##0.00_);_(* \(#,##0.00\);_(* "-"??_);_(@_)</c:formatCode>
                <c:ptCount val="9"/>
                <c:pt idx="0">
                  <c:v>18.1062348542998</c:v>
                </c:pt>
                <c:pt idx="1">
                  <c:v>25.846203378257258</c:v>
                </c:pt>
                <c:pt idx="2">
                  <c:v>21.215810297614723</c:v>
                </c:pt>
                <c:pt idx="3">
                  <c:v>26.544788770042317</c:v>
                </c:pt>
                <c:pt idx="4">
                  <c:v>31.356714293251784</c:v>
                </c:pt>
                <c:pt idx="5" formatCode="0.00">
                  <c:v>28.319268968570235</c:v>
                </c:pt>
                <c:pt idx="6" formatCode="0.00">
                  <c:v>17.05486547921798</c:v>
                </c:pt>
                <c:pt idx="7">
                  <c:v>8.8605146250000075</c:v>
                </c:pt>
              </c:numCache>
            </c:numRef>
          </c:val>
        </c:ser>
        <c:dLbls>
          <c:showLegendKey val="0"/>
          <c:showVal val="0"/>
          <c:showCatName val="0"/>
          <c:showSerName val="0"/>
          <c:showPercent val="0"/>
          <c:showBubbleSize val="0"/>
        </c:dLbls>
        <c:gapWidth val="150"/>
        <c:overlap val="100"/>
        <c:axId val="281501056"/>
        <c:axId val="281506944"/>
      </c:barChart>
      <c:catAx>
        <c:axId val="28150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808080"/>
                </a:solidFill>
                <a:latin typeface="Calibri"/>
                <a:ea typeface="Calibri"/>
                <a:cs typeface="Calibri"/>
              </a:defRPr>
            </a:pPr>
            <a:endParaRPr lang="en-US"/>
          </a:p>
        </c:txPr>
        <c:crossAx val="281506944"/>
        <c:crosses val="autoZero"/>
        <c:auto val="1"/>
        <c:lblAlgn val="ctr"/>
        <c:lblOffset val="100"/>
        <c:noMultiLvlLbl val="0"/>
      </c:catAx>
      <c:valAx>
        <c:axId val="281506944"/>
        <c:scaling>
          <c:orientation val="minMax"/>
          <c:max val="175"/>
          <c:min val="0"/>
        </c:scaling>
        <c:delete val="0"/>
        <c:axPos val="b"/>
        <c:numFmt formatCode="_(* #,##0.00_);_(* \(#,##0.00\);_(* &quot;-&quot;??_);_(@_)" sourceLinked="1"/>
        <c:majorTickMark val="none"/>
        <c:minorTickMark val="none"/>
        <c:tickLblPos val="nextTo"/>
        <c:spPr>
          <a:ln w="6350">
            <a:noFill/>
          </a:ln>
        </c:spPr>
        <c:txPr>
          <a:bodyPr rot="0" vert="horz"/>
          <a:lstStyle/>
          <a:p>
            <a:pPr>
              <a:defRPr sz="900" b="0" i="0" u="none" strike="noStrike" baseline="0">
                <a:solidFill>
                  <a:srgbClr val="808080"/>
                </a:solidFill>
                <a:latin typeface="Calibri"/>
                <a:ea typeface="Calibri"/>
                <a:cs typeface="Calibri"/>
              </a:defRPr>
            </a:pPr>
            <a:endParaRPr lang="en-US"/>
          </a:p>
        </c:txPr>
        <c:crossAx val="281501056"/>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808080"/>
                </a:solidFill>
                <a:latin typeface="Arial" pitchFamily="34" charset="0"/>
                <a:ea typeface="Calibri"/>
                <a:cs typeface="Arial" pitchFamily="34" charset="0"/>
              </a:defRPr>
            </a:pPr>
            <a:r>
              <a:rPr lang="en-CA" sz="1400">
                <a:latin typeface="Arial" pitchFamily="34" charset="0"/>
                <a:cs typeface="Arial" pitchFamily="34" charset="0"/>
              </a:rPr>
              <a:t>5 yr daily</a:t>
            </a:r>
          </a:p>
        </c:rich>
      </c:tx>
      <c:overlay val="0"/>
      <c:spPr>
        <a:noFill/>
        <a:ln w="25400">
          <a:noFill/>
        </a:ln>
      </c:spPr>
    </c:title>
    <c:autoTitleDeleted val="0"/>
    <c:plotArea>
      <c:layout/>
      <c:scatterChart>
        <c:scatterStyle val="lineMarker"/>
        <c:varyColors val="0"/>
        <c:ser>
          <c:idx val="0"/>
          <c:order val="0"/>
          <c:spPr>
            <a:ln w="19050">
              <a:noFill/>
            </a:ln>
          </c:spPr>
          <c:marker>
            <c:symbol val="circle"/>
            <c:size val="3"/>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4.1616797900262466E-2"/>
                  <c:y val="-0.25496609798775155"/>
                </c:manualLayout>
              </c:layout>
              <c:numFmt formatCode="General" sourceLinked="0"/>
              <c:spPr>
                <a:noFill/>
                <a:ln w="25400">
                  <a:noFill/>
                </a:ln>
              </c:spPr>
              <c:txPr>
                <a:bodyPr/>
                <a:lstStyle/>
                <a:p>
                  <a:pPr>
                    <a:defRPr sz="1200" b="0" i="0" u="none" strike="noStrike" baseline="0">
                      <a:solidFill>
                        <a:srgbClr val="808080"/>
                      </a:solidFill>
                      <a:latin typeface="Arial" pitchFamily="34" charset="0"/>
                      <a:ea typeface="Calibri"/>
                      <a:cs typeface="Arial" pitchFamily="34" charset="0"/>
                    </a:defRPr>
                  </a:pPr>
                  <a:endParaRPr lang="en-US"/>
                </a:p>
              </c:txPr>
            </c:trendlineLbl>
          </c:trendline>
          <c:trendline>
            <c:trendlineType val="linear"/>
            <c:dispRSqr val="1"/>
            <c:dispEq val="1"/>
            <c:trendlineLbl>
              <c:layout>
                <c:manualLayout>
                  <c:x val="7.4595800524934378E-2"/>
                  <c:y val="-6.6883453727576092E-2"/>
                </c:manualLayout>
              </c:layout>
              <c:numFmt formatCode="General" sourceLinked="0"/>
              <c:txPr>
                <a:bodyPr/>
                <a:lstStyle/>
                <a:p>
                  <a:pPr>
                    <a:defRPr sz="1200">
                      <a:latin typeface="Arial" pitchFamily="34" charset="0"/>
                      <a:cs typeface="Arial" pitchFamily="34" charset="0"/>
                    </a:defRPr>
                  </a:pPr>
                  <a:endParaRPr lang="en-US"/>
                </a:p>
              </c:txPr>
            </c:trendlineLbl>
          </c:trendline>
          <c:xVal>
            <c:numRef>
              <c:f>'Beta Calculations'!$E$521:$E$1779</c:f>
              <c:numCache>
                <c:formatCode>0%</c:formatCode>
                <c:ptCount val="1259"/>
                <c:pt idx="0">
                  <c:v>-4.4941586739939421E-3</c:v>
                </c:pt>
                <c:pt idx="1">
                  <c:v>-2.7731294621354818E-3</c:v>
                </c:pt>
                <c:pt idx="2">
                  <c:v>8.3933777815576871E-3</c:v>
                </c:pt>
                <c:pt idx="3">
                  <c:v>4.937403072470703E-3</c:v>
                </c:pt>
                <c:pt idx="4">
                  <c:v>-6.6459491613855004E-3</c:v>
                </c:pt>
                <c:pt idx="5">
                  <c:v>-5.1385411829329986E-4</c:v>
                </c:pt>
                <c:pt idx="6">
                  <c:v>-7.4620346692210182E-3</c:v>
                </c:pt>
                <c:pt idx="7">
                  <c:v>-1.0317394594078877E-2</c:v>
                </c:pt>
                <c:pt idx="8">
                  <c:v>-1.4235820488181394E-2</c:v>
                </c:pt>
                <c:pt idx="9">
                  <c:v>5.7699802413635481E-3</c:v>
                </c:pt>
                <c:pt idx="10">
                  <c:v>7.0979500347798652E-3</c:v>
                </c:pt>
                <c:pt idx="11">
                  <c:v>1.2679467990974524E-2</c:v>
                </c:pt>
                <c:pt idx="12">
                  <c:v>-2.5916043938527533E-3</c:v>
                </c:pt>
                <c:pt idx="13">
                  <c:v>2.9145984485470233E-3</c:v>
                </c:pt>
                <c:pt idx="14">
                  <c:v>8.2714200204934141E-3</c:v>
                </c:pt>
                <c:pt idx="15">
                  <c:v>3.7774044562266518E-4</c:v>
                </c:pt>
                <c:pt idx="16">
                  <c:v>-3.5916272585290177E-4</c:v>
                </c:pt>
                <c:pt idx="17">
                  <c:v>4.4583852609680896E-3</c:v>
                </c:pt>
                <c:pt idx="18">
                  <c:v>5.9868042278328204E-3</c:v>
                </c:pt>
                <c:pt idx="19">
                  <c:v>-2.1866495828984922E-3</c:v>
                </c:pt>
                <c:pt idx="20">
                  <c:v>5.9143772091250213E-3</c:v>
                </c:pt>
                <c:pt idx="21">
                  <c:v>1.9837866335248311E-3</c:v>
                </c:pt>
                <c:pt idx="22">
                  <c:v>1.1853981453526785E-3</c:v>
                </c:pt>
                <c:pt idx="23">
                  <c:v>3.8702994150503489E-3</c:v>
                </c:pt>
                <c:pt idx="24">
                  <c:v>9.5869291336025952E-4</c:v>
                </c:pt>
                <c:pt idx="25">
                  <c:v>-2.9053423179200566E-3</c:v>
                </c:pt>
                <c:pt idx="26">
                  <c:v>5.6614219065509452E-3</c:v>
                </c:pt>
                <c:pt idx="27">
                  <c:v>2.6297748163499612E-3</c:v>
                </c:pt>
                <c:pt idx="28">
                  <c:v>6.7153719610257845E-4</c:v>
                </c:pt>
                <c:pt idx="29">
                  <c:v>6.2871978111369575E-3</c:v>
                </c:pt>
                <c:pt idx="30">
                  <c:v>5.0670391923823832E-3</c:v>
                </c:pt>
                <c:pt idx="31">
                  <c:v>-6.7368628243790196E-3</c:v>
                </c:pt>
                <c:pt idx="32">
                  <c:v>1.4431345268397511E-3</c:v>
                </c:pt>
                <c:pt idx="33">
                  <c:v>5.818031094496412E-3</c:v>
                </c:pt>
                <c:pt idx="34">
                  <c:v>1.099239736011004E-4</c:v>
                </c:pt>
                <c:pt idx="35">
                  <c:v>-3.276879214364592E-3</c:v>
                </c:pt>
                <c:pt idx="36">
                  <c:v>5.7106555637667089E-3</c:v>
                </c:pt>
                <c:pt idx="37">
                  <c:v>5.1318021876689546E-3</c:v>
                </c:pt>
                <c:pt idx="38">
                  <c:v>7.5776245642475981E-3</c:v>
                </c:pt>
                <c:pt idx="39">
                  <c:v>2.3701651289382841E-3</c:v>
                </c:pt>
                <c:pt idx="40">
                  <c:v>1.5373332534522888E-3</c:v>
                </c:pt>
                <c:pt idx="41">
                  <c:v>2.9863088831494355E-3</c:v>
                </c:pt>
                <c:pt idx="42">
                  <c:v>-7.7250406517870296E-4</c:v>
                </c:pt>
                <c:pt idx="43">
                  <c:v>-8.2912766524813053E-3</c:v>
                </c:pt>
                <c:pt idx="44">
                  <c:v>2.4062342351858224E-3</c:v>
                </c:pt>
                <c:pt idx="45">
                  <c:v>3.6917100182083384E-3</c:v>
                </c:pt>
                <c:pt idx="46">
                  <c:v>5.5922575248286144E-3</c:v>
                </c:pt>
                <c:pt idx="47">
                  <c:v>-1.1731279162151553E-3</c:v>
                </c:pt>
                <c:pt idx="48">
                  <c:v>1.3281086232305173E-2</c:v>
                </c:pt>
                <c:pt idx="49">
                  <c:v>-7.004453298855573E-4</c:v>
                </c:pt>
                <c:pt idx="50">
                  <c:v>-4.2099085767755007E-4</c:v>
                </c:pt>
                <c:pt idx="51">
                  <c:v>2.7747325364793074E-3</c:v>
                </c:pt>
                <c:pt idx="52">
                  <c:v>1.9677975214664745E-3</c:v>
                </c:pt>
                <c:pt idx="53">
                  <c:v>5.2140011454806512E-3</c:v>
                </c:pt>
                <c:pt idx="54">
                  <c:v>-3.4044693127412984E-3</c:v>
                </c:pt>
                <c:pt idx="55">
                  <c:v>-6.8299459985029509E-3</c:v>
                </c:pt>
                <c:pt idx="56">
                  <c:v>-1.0137475736321511E-3</c:v>
                </c:pt>
                <c:pt idx="57">
                  <c:v>-6.8257595553686823E-3</c:v>
                </c:pt>
                <c:pt idx="58">
                  <c:v>1.5510849792124137E-3</c:v>
                </c:pt>
                <c:pt idx="59">
                  <c:v>3.0602911524348908E-3</c:v>
                </c:pt>
                <c:pt idx="60">
                  <c:v>9.0494585640181757E-3</c:v>
                </c:pt>
                <c:pt idx="61">
                  <c:v>-1.078429119433677E-2</c:v>
                </c:pt>
                <c:pt idx="62">
                  <c:v>-1.1244224019141158E-2</c:v>
                </c:pt>
                <c:pt idx="63">
                  <c:v>-9.0856271240928876E-3</c:v>
                </c:pt>
                <c:pt idx="64">
                  <c:v>-4.7714034063350841E-3</c:v>
                </c:pt>
                <c:pt idx="65">
                  <c:v>-2.0442886475001698E-3</c:v>
                </c:pt>
                <c:pt idx="66">
                  <c:v>7.9314584120027121E-5</c:v>
                </c:pt>
                <c:pt idx="67">
                  <c:v>5.2802628844443866E-3</c:v>
                </c:pt>
                <c:pt idx="68">
                  <c:v>-1.130107312843498E-2</c:v>
                </c:pt>
                <c:pt idx="69">
                  <c:v>3.3600674939910924E-3</c:v>
                </c:pt>
                <c:pt idx="70">
                  <c:v>1.0367624216648386E-2</c:v>
                </c:pt>
                <c:pt idx="71">
                  <c:v>-1.4890231393100528E-2</c:v>
                </c:pt>
                <c:pt idx="72">
                  <c:v>7.8823960651992486E-3</c:v>
                </c:pt>
                <c:pt idx="73">
                  <c:v>5.4708055901175889E-3</c:v>
                </c:pt>
                <c:pt idx="74">
                  <c:v>6.9795736173083878E-3</c:v>
                </c:pt>
                <c:pt idx="75">
                  <c:v>-1.3694979913285721E-3</c:v>
                </c:pt>
                <c:pt idx="76">
                  <c:v>-6.5653288717003599E-3</c:v>
                </c:pt>
                <c:pt idx="77">
                  <c:v>-9.4287767195821992E-3</c:v>
                </c:pt>
                <c:pt idx="78">
                  <c:v>-7.0815078920696273E-3</c:v>
                </c:pt>
                <c:pt idx="79">
                  <c:v>4.4042767821697026E-3</c:v>
                </c:pt>
                <c:pt idx="80">
                  <c:v>3.1779822613591246E-3</c:v>
                </c:pt>
                <c:pt idx="81">
                  <c:v>4.3824793621596303E-3</c:v>
                </c:pt>
                <c:pt idx="82">
                  <c:v>8.8992956019859903E-3</c:v>
                </c:pt>
                <c:pt idx="83">
                  <c:v>7.4901057829892537E-3</c:v>
                </c:pt>
                <c:pt idx="84">
                  <c:v>-7.3914498183969002E-4</c:v>
                </c:pt>
                <c:pt idx="85">
                  <c:v>5.8735916876577754E-3</c:v>
                </c:pt>
                <c:pt idx="86">
                  <c:v>6.3447836147172421E-3</c:v>
                </c:pt>
                <c:pt idx="87">
                  <c:v>-3.3728865701956323E-3</c:v>
                </c:pt>
                <c:pt idx="88">
                  <c:v>-7.3088570769161976E-3</c:v>
                </c:pt>
                <c:pt idx="89">
                  <c:v>-3.475010846229365E-3</c:v>
                </c:pt>
                <c:pt idx="90">
                  <c:v>3.1207060428384281E-4</c:v>
                </c:pt>
                <c:pt idx="91">
                  <c:v>-4.5347658717537209E-3</c:v>
                </c:pt>
                <c:pt idx="92">
                  <c:v>2.4403335045939389E-3</c:v>
                </c:pt>
                <c:pt idx="93">
                  <c:v>-6.3008774587116623E-3</c:v>
                </c:pt>
                <c:pt idx="94">
                  <c:v>1.4743468317247377E-2</c:v>
                </c:pt>
                <c:pt idx="95">
                  <c:v>-3.9175931382390283E-3</c:v>
                </c:pt>
                <c:pt idx="96">
                  <c:v>6.7873745597595292E-3</c:v>
                </c:pt>
                <c:pt idx="97">
                  <c:v>-1.5856192029491956E-3</c:v>
                </c:pt>
                <c:pt idx="98">
                  <c:v>-9.9701636873537058E-3</c:v>
                </c:pt>
                <c:pt idx="99">
                  <c:v>-2.6143179880703249E-3</c:v>
                </c:pt>
                <c:pt idx="100">
                  <c:v>-1.0413850437665739E-2</c:v>
                </c:pt>
                <c:pt idx="101">
                  <c:v>2.2260632073600739E-4</c:v>
                </c:pt>
                <c:pt idx="102">
                  <c:v>-6.1995655641081671E-3</c:v>
                </c:pt>
                <c:pt idx="103">
                  <c:v>-3.393020819817405E-3</c:v>
                </c:pt>
                <c:pt idx="104">
                  <c:v>-1.2890987494648676E-2</c:v>
                </c:pt>
                <c:pt idx="105">
                  <c:v>5.5476549058879332E-3</c:v>
                </c:pt>
                <c:pt idx="106">
                  <c:v>-3.0513847164835961E-2</c:v>
                </c:pt>
                <c:pt idx="107">
                  <c:v>1.6253318746554113E-2</c:v>
                </c:pt>
                <c:pt idx="108">
                  <c:v>-3.8198421232558233E-2</c:v>
                </c:pt>
                <c:pt idx="109">
                  <c:v>2.2204010877677316E-2</c:v>
                </c:pt>
                <c:pt idx="110">
                  <c:v>-3.6357848490503275E-2</c:v>
                </c:pt>
                <c:pt idx="111">
                  <c:v>3.074337685779871E-2</c:v>
                </c:pt>
                <c:pt idx="112">
                  <c:v>9.9188903208737855E-3</c:v>
                </c:pt>
                <c:pt idx="113">
                  <c:v>1.4387446440303986E-2</c:v>
                </c:pt>
                <c:pt idx="114">
                  <c:v>1.2795726511301009E-3</c:v>
                </c:pt>
                <c:pt idx="115">
                  <c:v>7.5226265169245909E-3</c:v>
                </c:pt>
                <c:pt idx="116">
                  <c:v>-1.7792159686740638E-2</c:v>
                </c:pt>
                <c:pt idx="117">
                  <c:v>-5.62040843489231E-3</c:v>
                </c:pt>
                <c:pt idx="118">
                  <c:v>2.9299127279776016E-3</c:v>
                </c:pt>
                <c:pt idx="119">
                  <c:v>2.208981726554593E-2</c:v>
                </c:pt>
                <c:pt idx="120">
                  <c:v>4.0674876192623444E-3</c:v>
                </c:pt>
                <c:pt idx="121">
                  <c:v>-1.544906090658793E-2</c:v>
                </c:pt>
                <c:pt idx="122">
                  <c:v>7.6933940776948706E-3</c:v>
                </c:pt>
                <c:pt idx="123">
                  <c:v>1.8024509804015931E-2</c:v>
                </c:pt>
                <c:pt idx="124">
                  <c:v>2.0606734669728066E-3</c:v>
                </c:pt>
                <c:pt idx="125">
                  <c:v>2.9221669792158789E-3</c:v>
                </c:pt>
                <c:pt idx="126">
                  <c:v>-3.9157260435955799E-3</c:v>
                </c:pt>
                <c:pt idx="127">
                  <c:v>-1.3331193746303538E-2</c:v>
                </c:pt>
                <c:pt idx="128">
                  <c:v>-4.0940770090184264E-3</c:v>
                </c:pt>
                <c:pt idx="129">
                  <c:v>1.5568277280723741E-2</c:v>
                </c:pt>
                <c:pt idx="130">
                  <c:v>-1.8175213400837276E-3</c:v>
                </c:pt>
                <c:pt idx="131">
                  <c:v>-2.2426851478369203E-2</c:v>
                </c:pt>
                <c:pt idx="132">
                  <c:v>1.440682085475764E-3</c:v>
                </c:pt>
                <c:pt idx="133">
                  <c:v>1.9061155769142246E-3</c:v>
                </c:pt>
                <c:pt idx="134">
                  <c:v>1.2217417960770138E-2</c:v>
                </c:pt>
                <c:pt idx="135">
                  <c:v>1.2769558450577367E-2</c:v>
                </c:pt>
                <c:pt idx="136">
                  <c:v>5.1408804357795379E-3</c:v>
                </c:pt>
                <c:pt idx="137">
                  <c:v>-8.8884152076014189E-3</c:v>
                </c:pt>
                <c:pt idx="138">
                  <c:v>1.3234550308411919E-3</c:v>
                </c:pt>
                <c:pt idx="139">
                  <c:v>-1.7643739249485257E-2</c:v>
                </c:pt>
                <c:pt idx="140">
                  <c:v>-1.8778416771462858E-2</c:v>
                </c:pt>
                <c:pt idx="141">
                  <c:v>-1.0735029864749057E-3</c:v>
                </c:pt>
                <c:pt idx="142">
                  <c:v>1.8106416330191166E-2</c:v>
                </c:pt>
                <c:pt idx="143">
                  <c:v>6.4253963138432013E-3</c:v>
                </c:pt>
                <c:pt idx="144">
                  <c:v>-1.7380043043180082E-2</c:v>
                </c:pt>
                <c:pt idx="145">
                  <c:v>9.8743783467760693E-3</c:v>
                </c:pt>
                <c:pt idx="146">
                  <c:v>-1.1665156358518169E-2</c:v>
                </c:pt>
                <c:pt idx="147">
                  <c:v>-1.471633229825553E-2</c:v>
                </c:pt>
                <c:pt idx="148">
                  <c:v>7.0140403142833208E-3</c:v>
                </c:pt>
                <c:pt idx="149">
                  <c:v>2.1033831418044713E-3</c:v>
                </c:pt>
                <c:pt idx="150">
                  <c:v>1.0239911588343587E-2</c:v>
                </c:pt>
                <c:pt idx="151">
                  <c:v>5.779435700540736E-3</c:v>
                </c:pt>
                <c:pt idx="152">
                  <c:v>1.5563626089977856E-2</c:v>
                </c:pt>
                <c:pt idx="153">
                  <c:v>-2.4362890007457727E-3</c:v>
                </c:pt>
                <c:pt idx="154">
                  <c:v>8.2486868095070776E-3</c:v>
                </c:pt>
                <c:pt idx="155">
                  <c:v>-1.1441877328525196E-3</c:v>
                </c:pt>
                <c:pt idx="156">
                  <c:v>7.2987692177304275E-3</c:v>
                </c:pt>
                <c:pt idx="157">
                  <c:v>-9.1893170149857095E-3</c:v>
                </c:pt>
                <c:pt idx="158">
                  <c:v>7.6759583383918528E-3</c:v>
                </c:pt>
                <c:pt idx="159">
                  <c:v>-3.472421579759799E-3</c:v>
                </c:pt>
                <c:pt idx="160">
                  <c:v>4.7594878927030848E-3</c:v>
                </c:pt>
                <c:pt idx="161">
                  <c:v>1.5549692779290192E-2</c:v>
                </c:pt>
                <c:pt idx="162">
                  <c:v>-5.6302966445243019E-3</c:v>
                </c:pt>
                <c:pt idx="163">
                  <c:v>-1.1428548196905752E-2</c:v>
                </c:pt>
                <c:pt idx="164">
                  <c:v>8.9445457364591974E-3</c:v>
                </c:pt>
                <c:pt idx="165">
                  <c:v>1.2522653721001475E-2</c:v>
                </c:pt>
                <c:pt idx="166">
                  <c:v>-1.9718088075683093E-3</c:v>
                </c:pt>
                <c:pt idx="167">
                  <c:v>-1.2752629813690408E-2</c:v>
                </c:pt>
                <c:pt idx="168">
                  <c:v>-1.7284525499071668E-2</c:v>
                </c:pt>
                <c:pt idx="169">
                  <c:v>8.1335859808011612E-3</c:v>
                </c:pt>
                <c:pt idx="170">
                  <c:v>1.2259870614033774E-2</c:v>
                </c:pt>
                <c:pt idx="171">
                  <c:v>-5.0633041444130278E-3</c:v>
                </c:pt>
                <c:pt idx="172">
                  <c:v>6.6813129876570621E-3</c:v>
                </c:pt>
                <c:pt idx="173">
                  <c:v>1.0238042422451077E-2</c:v>
                </c:pt>
                <c:pt idx="174">
                  <c:v>-2.2965227408777822E-2</c:v>
                </c:pt>
                <c:pt idx="175">
                  <c:v>8.7454043286629979E-3</c:v>
                </c:pt>
                <c:pt idx="176">
                  <c:v>1.1254105753063071E-2</c:v>
                </c:pt>
                <c:pt idx="177">
                  <c:v>-6.6244985760904873E-3</c:v>
                </c:pt>
                <c:pt idx="178">
                  <c:v>3.9130101763507064E-3</c:v>
                </c:pt>
                <c:pt idx="179">
                  <c:v>-8.2857457512425237E-3</c:v>
                </c:pt>
                <c:pt idx="180">
                  <c:v>-4.7882320208602058E-3</c:v>
                </c:pt>
                <c:pt idx="181">
                  <c:v>4.1756703803264017E-3</c:v>
                </c:pt>
                <c:pt idx="182">
                  <c:v>-1.5409677063637939E-2</c:v>
                </c:pt>
                <c:pt idx="183">
                  <c:v>7.0204566130338542E-4</c:v>
                </c:pt>
                <c:pt idx="184">
                  <c:v>-1.1339848580132927E-2</c:v>
                </c:pt>
                <c:pt idx="185">
                  <c:v>1.9609323023261904E-3</c:v>
                </c:pt>
                <c:pt idx="186">
                  <c:v>1.535886309921608E-2</c:v>
                </c:pt>
                <c:pt idx="187">
                  <c:v>9.8670634947370939E-3</c:v>
                </c:pt>
                <c:pt idx="188">
                  <c:v>2.370616383408608E-2</c:v>
                </c:pt>
                <c:pt idx="189">
                  <c:v>-2.9943716582016E-3</c:v>
                </c:pt>
                <c:pt idx="190">
                  <c:v>-2.1699660061570425E-3</c:v>
                </c:pt>
                <c:pt idx="191">
                  <c:v>4.0072894742808618E-3</c:v>
                </c:pt>
                <c:pt idx="192">
                  <c:v>2.2043405362028867E-3</c:v>
                </c:pt>
                <c:pt idx="193">
                  <c:v>1.1423713729101781E-3</c:v>
                </c:pt>
                <c:pt idx="194">
                  <c:v>-1.0071007798100995E-2</c:v>
                </c:pt>
                <c:pt idx="195">
                  <c:v>9.5630411978422369E-3</c:v>
                </c:pt>
                <c:pt idx="196">
                  <c:v>-7.5396432653335177E-3</c:v>
                </c:pt>
                <c:pt idx="197">
                  <c:v>-2.9782559338190628E-3</c:v>
                </c:pt>
                <c:pt idx="198">
                  <c:v>-5.1644245166864167E-3</c:v>
                </c:pt>
                <c:pt idx="199">
                  <c:v>9.7783501821304686E-3</c:v>
                </c:pt>
                <c:pt idx="200">
                  <c:v>7.1672798154565065E-4</c:v>
                </c:pt>
                <c:pt idx="201">
                  <c:v>-4.2136172368177904E-3</c:v>
                </c:pt>
                <c:pt idx="202">
                  <c:v>1.8804299613748965E-2</c:v>
                </c:pt>
                <c:pt idx="203">
                  <c:v>1.0980190227361186E-2</c:v>
                </c:pt>
                <c:pt idx="204">
                  <c:v>-2.4424083397639462E-3</c:v>
                </c:pt>
                <c:pt idx="205">
                  <c:v>9.0253044493797674E-3</c:v>
                </c:pt>
                <c:pt idx="206">
                  <c:v>-3.8785864471202469E-4</c:v>
                </c:pt>
                <c:pt idx="207">
                  <c:v>-5.0783977611702502E-3</c:v>
                </c:pt>
                <c:pt idx="208">
                  <c:v>6.9170607914863513E-3</c:v>
                </c:pt>
                <c:pt idx="209">
                  <c:v>-5.6092661770148489E-3</c:v>
                </c:pt>
                <c:pt idx="210">
                  <c:v>4.0795224830780796E-4</c:v>
                </c:pt>
                <c:pt idx="211">
                  <c:v>-2.1081509349389904E-3</c:v>
                </c:pt>
                <c:pt idx="212">
                  <c:v>-1.8093850669820277E-3</c:v>
                </c:pt>
                <c:pt idx="213">
                  <c:v>-6.5927595952381957E-3</c:v>
                </c:pt>
                <c:pt idx="214">
                  <c:v>1.4520617912723299E-3</c:v>
                </c:pt>
                <c:pt idx="215">
                  <c:v>3.7187249875321182E-3</c:v>
                </c:pt>
                <c:pt idx="216">
                  <c:v>-6.1783645445400159E-3</c:v>
                </c:pt>
                <c:pt idx="217">
                  <c:v>-6.6129411322324305E-4</c:v>
                </c:pt>
                <c:pt idx="218">
                  <c:v>-9.6027049373559326E-4</c:v>
                </c:pt>
                <c:pt idx="219">
                  <c:v>4.1599093620499072E-3</c:v>
                </c:pt>
                <c:pt idx="220">
                  <c:v>2.2643294728652563E-4</c:v>
                </c:pt>
                <c:pt idx="221">
                  <c:v>1.7615328777564887E-3</c:v>
                </c:pt>
                <c:pt idx="222">
                  <c:v>2.3962801040977588E-3</c:v>
                </c:pt>
                <c:pt idx="223">
                  <c:v>-1.9854186221814896E-3</c:v>
                </c:pt>
                <c:pt idx="224">
                  <c:v>-4.4512730889226804E-3</c:v>
                </c:pt>
                <c:pt idx="225">
                  <c:v>1.0051484410424694E-2</c:v>
                </c:pt>
                <c:pt idx="226">
                  <c:v>-3.7353411030973671E-3</c:v>
                </c:pt>
                <c:pt idx="227">
                  <c:v>-7.7811667255273109E-3</c:v>
                </c:pt>
                <c:pt idx="228">
                  <c:v>-4.5876198932827128E-3</c:v>
                </c:pt>
                <c:pt idx="229">
                  <c:v>-2.831555854774237E-4</c:v>
                </c:pt>
                <c:pt idx="230">
                  <c:v>7.5229900933417859E-3</c:v>
                </c:pt>
                <c:pt idx="231">
                  <c:v>2.7871600183961842E-3</c:v>
                </c:pt>
                <c:pt idx="232">
                  <c:v>3.785409333048495E-3</c:v>
                </c:pt>
                <c:pt idx="233">
                  <c:v>4.8435410242797516E-5</c:v>
                </c:pt>
                <c:pt idx="234">
                  <c:v>5.0131300626543585E-4</c:v>
                </c:pt>
                <c:pt idx="235">
                  <c:v>-3.4177769541732239E-5</c:v>
                </c:pt>
                <c:pt idx="236">
                  <c:v>4.4382242502780667E-3</c:v>
                </c:pt>
                <c:pt idx="237">
                  <c:v>-2.3439845642790891E-3</c:v>
                </c:pt>
                <c:pt idx="238">
                  <c:v>3.1787549838249163E-3</c:v>
                </c:pt>
                <c:pt idx="239">
                  <c:v>3.5783919714804657E-3</c:v>
                </c:pt>
                <c:pt idx="240">
                  <c:v>-2.3606591169230695E-3</c:v>
                </c:pt>
                <c:pt idx="241">
                  <c:v>6.6842361999210897E-3</c:v>
                </c:pt>
                <c:pt idx="242">
                  <c:v>2.9828805862730512E-4</c:v>
                </c:pt>
                <c:pt idx="243">
                  <c:v>-4.338521395444217E-3</c:v>
                </c:pt>
                <c:pt idx="244">
                  <c:v>-2.0264041185029669E-3</c:v>
                </c:pt>
                <c:pt idx="245">
                  <c:v>4.4947991684669564E-3</c:v>
                </c:pt>
                <c:pt idx="246">
                  <c:v>2.4475765623077628E-3</c:v>
                </c:pt>
                <c:pt idx="247">
                  <c:v>-4.3854499798801072E-4</c:v>
                </c:pt>
                <c:pt idx="248">
                  <c:v>3.1540732286503559E-3</c:v>
                </c:pt>
                <c:pt idx="249">
                  <c:v>2.623577604857763E-3</c:v>
                </c:pt>
                <c:pt idx="250">
                  <c:v>-1.9210797279256564E-3</c:v>
                </c:pt>
                <c:pt idx="251">
                  <c:v>4.1621030306160378E-4</c:v>
                </c:pt>
                <c:pt idx="252">
                  <c:v>4.6772507760659554E-3</c:v>
                </c:pt>
                <c:pt idx="253">
                  <c:v>-8.3107977250368448E-3</c:v>
                </c:pt>
                <c:pt idx="254">
                  <c:v>1.0843373227769071E-3</c:v>
                </c:pt>
                <c:pt idx="255">
                  <c:v>6.0060538603190494E-3</c:v>
                </c:pt>
                <c:pt idx="256">
                  <c:v>2.7856400558907701E-3</c:v>
                </c:pt>
                <c:pt idx="257">
                  <c:v>5.3955327270343023E-3</c:v>
                </c:pt>
                <c:pt idx="258">
                  <c:v>5.5174547089247294E-3</c:v>
                </c:pt>
                <c:pt idx="259">
                  <c:v>-2.4829866945393908E-3</c:v>
                </c:pt>
                <c:pt idx="260">
                  <c:v>2.1025769235401004E-3</c:v>
                </c:pt>
                <c:pt idx="261">
                  <c:v>-1.2373911235887824E-3</c:v>
                </c:pt>
                <c:pt idx="262">
                  <c:v>1.1404327866382236E-3</c:v>
                </c:pt>
                <c:pt idx="263">
                  <c:v>1.5098548929537436E-4</c:v>
                </c:pt>
                <c:pt idx="264">
                  <c:v>1.225156423219298E-3</c:v>
                </c:pt>
                <c:pt idx="265">
                  <c:v>1.6457456167646711E-3</c:v>
                </c:pt>
                <c:pt idx="266">
                  <c:v>1.2026933753050972E-3</c:v>
                </c:pt>
                <c:pt idx="267">
                  <c:v>7.678189371647548E-3</c:v>
                </c:pt>
                <c:pt idx="268">
                  <c:v>-1.7403743089283719E-3</c:v>
                </c:pt>
                <c:pt idx="269">
                  <c:v>-1.6786919499902631E-3</c:v>
                </c:pt>
                <c:pt idx="270">
                  <c:v>-2.6281682613049639E-4</c:v>
                </c:pt>
                <c:pt idx="271">
                  <c:v>6.4750632801175989E-3</c:v>
                </c:pt>
                <c:pt idx="272">
                  <c:v>7.953412827024442E-3</c:v>
                </c:pt>
                <c:pt idx="273">
                  <c:v>-5.599054715334062E-3</c:v>
                </c:pt>
                <c:pt idx="274">
                  <c:v>-2.791579300722935E-3</c:v>
                </c:pt>
                <c:pt idx="275">
                  <c:v>-6.6794748570586648E-4</c:v>
                </c:pt>
                <c:pt idx="276">
                  <c:v>-8.8468943345586526E-3</c:v>
                </c:pt>
                <c:pt idx="277">
                  <c:v>-9.4386854218408978E-3</c:v>
                </c:pt>
                <c:pt idx="278">
                  <c:v>4.2808230131752278E-3</c:v>
                </c:pt>
                <c:pt idx="279">
                  <c:v>1.8480091349184491E-3</c:v>
                </c:pt>
                <c:pt idx="280">
                  <c:v>-9.1416892253159965E-4</c:v>
                </c:pt>
                <c:pt idx="281">
                  <c:v>4.8783134807077744E-3</c:v>
                </c:pt>
                <c:pt idx="282">
                  <c:v>1.1087100848044873E-2</c:v>
                </c:pt>
                <c:pt idx="283">
                  <c:v>-1.0294286525969198E-3</c:v>
                </c:pt>
                <c:pt idx="284">
                  <c:v>-3.2256434471296114E-3</c:v>
                </c:pt>
                <c:pt idx="285">
                  <c:v>8.6665766038671599E-3</c:v>
                </c:pt>
                <c:pt idx="286">
                  <c:v>-1.4483566715473351E-2</c:v>
                </c:pt>
                <c:pt idx="287">
                  <c:v>1.20244551607529E-4</c:v>
                </c:pt>
                <c:pt idx="288">
                  <c:v>5.1085580969831845E-3</c:v>
                </c:pt>
                <c:pt idx="289">
                  <c:v>8.2001387655927793E-3</c:v>
                </c:pt>
                <c:pt idx="290">
                  <c:v>-9.1799308235551713E-4</c:v>
                </c:pt>
                <c:pt idx="291">
                  <c:v>-2.7831907057969119E-3</c:v>
                </c:pt>
                <c:pt idx="292">
                  <c:v>2.0494790388760897E-3</c:v>
                </c:pt>
                <c:pt idx="293">
                  <c:v>3.0206756284547609E-3</c:v>
                </c:pt>
                <c:pt idx="294">
                  <c:v>6.0759058929304999E-4</c:v>
                </c:pt>
                <c:pt idx="295">
                  <c:v>-8.0620579686867533E-3</c:v>
                </c:pt>
                <c:pt idx="296">
                  <c:v>1.1021177312788843E-3</c:v>
                </c:pt>
                <c:pt idx="297">
                  <c:v>-1.4221586380011031E-3</c:v>
                </c:pt>
                <c:pt idx="298">
                  <c:v>-6.6909946892667049E-3</c:v>
                </c:pt>
                <c:pt idx="299">
                  <c:v>7.2967115859552401E-3</c:v>
                </c:pt>
                <c:pt idx="300">
                  <c:v>-2.6806772226880549E-3</c:v>
                </c:pt>
                <c:pt idx="301">
                  <c:v>-3.5373214663575459E-3</c:v>
                </c:pt>
                <c:pt idx="302">
                  <c:v>-5.8409707396789301E-4</c:v>
                </c:pt>
                <c:pt idx="303">
                  <c:v>2.8125537253615995E-3</c:v>
                </c:pt>
                <c:pt idx="304">
                  <c:v>-6.6589410028409235E-3</c:v>
                </c:pt>
                <c:pt idx="305">
                  <c:v>-5.8241452750639189E-3</c:v>
                </c:pt>
                <c:pt idx="306">
                  <c:v>4.1213739895171742E-3</c:v>
                </c:pt>
                <c:pt idx="307">
                  <c:v>1.1045384813732628E-3</c:v>
                </c:pt>
                <c:pt idx="308">
                  <c:v>-2.7227255989398236E-3</c:v>
                </c:pt>
                <c:pt idx="309">
                  <c:v>8.8385966632962276E-3</c:v>
                </c:pt>
                <c:pt idx="310">
                  <c:v>-3.9924047902584192E-4</c:v>
                </c:pt>
                <c:pt idx="311">
                  <c:v>6.2744531131846415E-3</c:v>
                </c:pt>
                <c:pt idx="312">
                  <c:v>-8.4532467612135065E-3</c:v>
                </c:pt>
                <c:pt idx="313">
                  <c:v>-2.8698047077577726E-3</c:v>
                </c:pt>
                <c:pt idx="314">
                  <c:v>-1.6649220363592954E-2</c:v>
                </c:pt>
                <c:pt idx="315">
                  <c:v>2.6268775727997795E-3</c:v>
                </c:pt>
                <c:pt idx="316">
                  <c:v>-1.5724485567196744E-3</c:v>
                </c:pt>
                <c:pt idx="317">
                  <c:v>1.374451430088719E-2</c:v>
                </c:pt>
                <c:pt idx="318">
                  <c:v>2.3472098350589832E-3</c:v>
                </c:pt>
                <c:pt idx="319">
                  <c:v>8.3243092262115237E-3</c:v>
                </c:pt>
                <c:pt idx="320">
                  <c:v>-4.2608972924471633E-3</c:v>
                </c:pt>
                <c:pt idx="321">
                  <c:v>5.7667571650352745E-3</c:v>
                </c:pt>
                <c:pt idx="322">
                  <c:v>-2.592800649206195E-3</c:v>
                </c:pt>
                <c:pt idx="323">
                  <c:v>1.3032757168836451E-2</c:v>
                </c:pt>
                <c:pt idx="324">
                  <c:v>2.7946527821847145E-3</c:v>
                </c:pt>
                <c:pt idx="325">
                  <c:v>1.6331925908035227E-3</c:v>
                </c:pt>
                <c:pt idx="326">
                  <c:v>-8.7534413892098595E-4</c:v>
                </c:pt>
                <c:pt idx="327">
                  <c:v>-5.2863646665135544E-3</c:v>
                </c:pt>
                <c:pt idx="328">
                  <c:v>-1.2186230997160874E-2</c:v>
                </c:pt>
                <c:pt idx="329">
                  <c:v>3.0185545834320315E-3</c:v>
                </c:pt>
                <c:pt idx="330">
                  <c:v>-6.5750795229223558E-3</c:v>
                </c:pt>
                <c:pt idx="331">
                  <c:v>1.4690914256785259E-3</c:v>
                </c:pt>
                <c:pt idx="332">
                  <c:v>7.1095400305736245E-3</c:v>
                </c:pt>
                <c:pt idx="333">
                  <c:v>3.1138069891087916E-3</c:v>
                </c:pt>
                <c:pt idx="334">
                  <c:v>1.8533198009773821E-2</c:v>
                </c:pt>
                <c:pt idx="335">
                  <c:v>5.6874636392860722E-3</c:v>
                </c:pt>
                <c:pt idx="336">
                  <c:v>4.4173575394388376E-3</c:v>
                </c:pt>
                <c:pt idx="337">
                  <c:v>-3.2912218651314218E-3</c:v>
                </c:pt>
                <c:pt idx="338">
                  <c:v>-1.3548597455328437E-3</c:v>
                </c:pt>
                <c:pt idx="339">
                  <c:v>-7.5729174815686306E-4</c:v>
                </c:pt>
                <c:pt idx="340">
                  <c:v>1.4101615515158539E-3</c:v>
                </c:pt>
                <c:pt idx="341">
                  <c:v>-9.9577113037296883E-4</c:v>
                </c:pt>
                <c:pt idx="342">
                  <c:v>1.6322356251685655E-4</c:v>
                </c:pt>
                <c:pt idx="343">
                  <c:v>1.1135439320886453E-2</c:v>
                </c:pt>
                <c:pt idx="344">
                  <c:v>-4.0516629040870944E-3</c:v>
                </c:pt>
                <c:pt idx="345">
                  <c:v>4.4564207149764279E-3</c:v>
                </c:pt>
                <c:pt idx="346">
                  <c:v>-8.6990117123042499E-4</c:v>
                </c:pt>
                <c:pt idx="347">
                  <c:v>-1.979623083312676E-3</c:v>
                </c:pt>
                <c:pt idx="348">
                  <c:v>-6.2775867568045651E-3</c:v>
                </c:pt>
                <c:pt idx="349">
                  <c:v>-8.2667444379384003E-3</c:v>
                </c:pt>
                <c:pt idx="350">
                  <c:v>-3.8165761546926635E-3</c:v>
                </c:pt>
                <c:pt idx="351">
                  <c:v>4.6352177635977654E-4</c:v>
                </c:pt>
                <c:pt idx="352">
                  <c:v>1.6513220560348651E-2</c:v>
                </c:pt>
                <c:pt idx="353">
                  <c:v>1.1932542266849477E-2</c:v>
                </c:pt>
                <c:pt idx="354">
                  <c:v>5.3272851061429982E-3</c:v>
                </c:pt>
                <c:pt idx="355">
                  <c:v>-3.6356698455716208E-3</c:v>
                </c:pt>
                <c:pt idx="356">
                  <c:v>-5.3003191483957934E-3</c:v>
                </c:pt>
                <c:pt idx="357">
                  <c:v>-7.8353285215296831E-3</c:v>
                </c:pt>
                <c:pt idx="358">
                  <c:v>1.6151879307409356E-2</c:v>
                </c:pt>
                <c:pt idx="359">
                  <c:v>-1.2130250910789009E-3</c:v>
                </c:pt>
                <c:pt idx="360">
                  <c:v>-4.4369563810972013E-3</c:v>
                </c:pt>
                <c:pt idx="361">
                  <c:v>5.6344075507199776E-3</c:v>
                </c:pt>
                <c:pt idx="362">
                  <c:v>-4.1454916653134166E-3</c:v>
                </c:pt>
                <c:pt idx="363">
                  <c:v>-2.4642721725798289E-4</c:v>
                </c:pt>
                <c:pt idx="364">
                  <c:v>-8.3075601448867609E-4</c:v>
                </c:pt>
                <c:pt idx="365">
                  <c:v>4.0835764169022681E-3</c:v>
                </c:pt>
                <c:pt idx="366">
                  <c:v>7.4609555038973596E-4</c:v>
                </c:pt>
                <c:pt idx="367">
                  <c:v>1.8508681394830973E-3</c:v>
                </c:pt>
                <c:pt idx="368">
                  <c:v>1.0838985360293041E-3</c:v>
                </c:pt>
                <c:pt idx="369">
                  <c:v>-4.1961419590308413E-4</c:v>
                </c:pt>
                <c:pt idx="370">
                  <c:v>-5.9301249501771958E-3</c:v>
                </c:pt>
                <c:pt idx="371">
                  <c:v>-3.1815090888865916E-3</c:v>
                </c:pt>
                <c:pt idx="372">
                  <c:v>-7.9041945988327367E-3</c:v>
                </c:pt>
                <c:pt idx="373">
                  <c:v>8.915540987326942E-3</c:v>
                </c:pt>
                <c:pt idx="374">
                  <c:v>7.9588206334268996E-4</c:v>
                </c:pt>
                <c:pt idx="375">
                  <c:v>1.2453002842962579E-3</c:v>
                </c:pt>
                <c:pt idx="376">
                  <c:v>-2.3345143225372844E-3</c:v>
                </c:pt>
                <c:pt idx="377">
                  <c:v>-4.3940823105353966E-3</c:v>
                </c:pt>
                <c:pt idx="378">
                  <c:v>1.5186030661480387E-3</c:v>
                </c:pt>
                <c:pt idx="379">
                  <c:v>4.2029582225782125E-3</c:v>
                </c:pt>
                <c:pt idx="380">
                  <c:v>-3.0151322306517514E-3</c:v>
                </c:pt>
                <c:pt idx="381">
                  <c:v>1.2613580550073111E-2</c:v>
                </c:pt>
                <c:pt idx="382">
                  <c:v>-7.854801729115457E-3</c:v>
                </c:pt>
                <c:pt idx="383">
                  <c:v>-2.2148018711452E-3</c:v>
                </c:pt>
                <c:pt idx="384">
                  <c:v>-2.144185111588981E-3</c:v>
                </c:pt>
                <c:pt idx="385">
                  <c:v>-7.3632842636097706E-3</c:v>
                </c:pt>
                <c:pt idx="386">
                  <c:v>1.730490553628683E-2</c:v>
                </c:pt>
                <c:pt idx="387">
                  <c:v>-6.4353352832510202E-3</c:v>
                </c:pt>
                <c:pt idx="388">
                  <c:v>1.9618838578181474E-3</c:v>
                </c:pt>
                <c:pt idx="389">
                  <c:v>4.7160333886340222E-3</c:v>
                </c:pt>
                <c:pt idx="390">
                  <c:v>2.9568142207936354E-3</c:v>
                </c:pt>
                <c:pt idx="391">
                  <c:v>5.6381159389222724E-3</c:v>
                </c:pt>
                <c:pt idx="392">
                  <c:v>-3.1679950147271985E-3</c:v>
                </c:pt>
                <c:pt idx="393">
                  <c:v>1.8560089307917416E-3</c:v>
                </c:pt>
                <c:pt idx="394">
                  <c:v>-7.7350965824845019E-3</c:v>
                </c:pt>
                <c:pt idx="395">
                  <c:v>-3.1385243559001186E-4</c:v>
                </c:pt>
                <c:pt idx="396">
                  <c:v>3.484588882723072E-3</c:v>
                </c:pt>
                <c:pt idx="397">
                  <c:v>-3.0868039151489279E-3</c:v>
                </c:pt>
                <c:pt idx="398">
                  <c:v>6.8057083448824773E-3</c:v>
                </c:pt>
                <c:pt idx="399">
                  <c:v>2.974122862555717E-4</c:v>
                </c:pt>
                <c:pt idx="400">
                  <c:v>3.1413531627966229E-3</c:v>
                </c:pt>
                <c:pt idx="401">
                  <c:v>4.3993467875675929E-3</c:v>
                </c:pt>
                <c:pt idx="402">
                  <c:v>3.5645250393749883E-3</c:v>
                </c:pt>
                <c:pt idx="403">
                  <c:v>-3.1429831437942424E-3</c:v>
                </c:pt>
                <c:pt idx="404">
                  <c:v>-8.9293886476859985E-3</c:v>
                </c:pt>
                <c:pt idx="405">
                  <c:v>-4.1427025341037593E-3</c:v>
                </c:pt>
                <c:pt idx="406">
                  <c:v>-3.2021577208648511E-3</c:v>
                </c:pt>
                <c:pt idx="407">
                  <c:v>2.028824410417629E-3</c:v>
                </c:pt>
                <c:pt idx="408">
                  <c:v>5.5621507108793988E-3</c:v>
                </c:pt>
                <c:pt idx="409">
                  <c:v>2.9034844117583614E-3</c:v>
                </c:pt>
                <c:pt idx="410">
                  <c:v>2.2413521215978172E-3</c:v>
                </c:pt>
                <c:pt idx="411">
                  <c:v>-4.6406518579036327E-3</c:v>
                </c:pt>
                <c:pt idx="412">
                  <c:v>-1.2468769427972703E-2</c:v>
                </c:pt>
                <c:pt idx="413">
                  <c:v>4.3580272041321422E-4</c:v>
                </c:pt>
                <c:pt idx="414">
                  <c:v>-1.3285468608337903E-2</c:v>
                </c:pt>
                <c:pt idx="415">
                  <c:v>-1.9764766886332108E-4</c:v>
                </c:pt>
                <c:pt idx="416">
                  <c:v>5.9675331797757192E-3</c:v>
                </c:pt>
                <c:pt idx="417">
                  <c:v>-3.0590099128497972E-3</c:v>
                </c:pt>
                <c:pt idx="418">
                  <c:v>2.4188295837035412E-3</c:v>
                </c:pt>
                <c:pt idx="419">
                  <c:v>-2.7201427093725972E-4</c:v>
                </c:pt>
                <c:pt idx="420">
                  <c:v>-5.9867041594164894E-3</c:v>
                </c:pt>
                <c:pt idx="421">
                  <c:v>-1.3544019066998869E-3</c:v>
                </c:pt>
                <c:pt idx="422">
                  <c:v>6.569133277986694E-3</c:v>
                </c:pt>
                <c:pt idx="423">
                  <c:v>-1.1767664781561549E-2</c:v>
                </c:pt>
                <c:pt idx="424">
                  <c:v>-1.0630666370276765E-2</c:v>
                </c:pt>
                <c:pt idx="425">
                  <c:v>9.5119492770390224E-4</c:v>
                </c:pt>
                <c:pt idx="426">
                  <c:v>-9.858757421209452E-4</c:v>
                </c:pt>
                <c:pt idx="427">
                  <c:v>-1.4493539108665354E-3</c:v>
                </c:pt>
                <c:pt idx="428">
                  <c:v>-9.9038377669874444E-3</c:v>
                </c:pt>
                <c:pt idx="429">
                  <c:v>-1.2290932980620894E-3</c:v>
                </c:pt>
                <c:pt idx="430">
                  <c:v>6.1421101560403812E-3</c:v>
                </c:pt>
                <c:pt idx="431">
                  <c:v>1.6516639933697563E-2</c:v>
                </c:pt>
                <c:pt idx="432">
                  <c:v>3.4688144494867679E-3</c:v>
                </c:pt>
                <c:pt idx="433">
                  <c:v>2.0020533025362219E-3</c:v>
                </c:pt>
                <c:pt idx="434">
                  <c:v>1.4646583576820804E-2</c:v>
                </c:pt>
                <c:pt idx="435">
                  <c:v>-7.0066321026640566E-3</c:v>
                </c:pt>
                <c:pt idx="436">
                  <c:v>-1.4218036849013016E-3</c:v>
                </c:pt>
                <c:pt idx="437">
                  <c:v>8.9255575922677632E-3</c:v>
                </c:pt>
                <c:pt idx="438">
                  <c:v>4.1988456897834592E-3</c:v>
                </c:pt>
                <c:pt idx="439">
                  <c:v>3.3647596518644463E-3</c:v>
                </c:pt>
                <c:pt idx="440">
                  <c:v>-3.4766910243503313E-3</c:v>
                </c:pt>
                <c:pt idx="441">
                  <c:v>-2.5407652889383181E-3</c:v>
                </c:pt>
                <c:pt idx="442">
                  <c:v>6.850213455276144E-4</c:v>
                </c:pt>
                <c:pt idx="443">
                  <c:v>1.7987863315018782E-3</c:v>
                </c:pt>
                <c:pt idx="444">
                  <c:v>6.3063239178129393E-3</c:v>
                </c:pt>
                <c:pt idx="445">
                  <c:v>-1.1068983455871928E-3</c:v>
                </c:pt>
                <c:pt idx="446">
                  <c:v>9.6876752216012996E-4</c:v>
                </c:pt>
                <c:pt idx="447">
                  <c:v>-2.657843039114427E-3</c:v>
                </c:pt>
                <c:pt idx="448">
                  <c:v>-2.0826891699722294E-3</c:v>
                </c:pt>
                <c:pt idx="449">
                  <c:v>-1.3233431759896996E-3</c:v>
                </c:pt>
                <c:pt idx="450">
                  <c:v>1.829782799359192E-3</c:v>
                </c:pt>
                <c:pt idx="451">
                  <c:v>2.4639612120735954E-4</c:v>
                </c:pt>
                <c:pt idx="452">
                  <c:v>-1.0372306068100245E-2</c:v>
                </c:pt>
                <c:pt idx="453">
                  <c:v>5.9561675387906909E-3</c:v>
                </c:pt>
                <c:pt idx="454">
                  <c:v>-1.0055787736197752E-2</c:v>
                </c:pt>
                <c:pt idx="455">
                  <c:v>-3.51509298502517E-3</c:v>
                </c:pt>
                <c:pt idx="456">
                  <c:v>-8.2416247348381377E-3</c:v>
                </c:pt>
                <c:pt idx="457">
                  <c:v>8.8309250330587119E-4</c:v>
                </c:pt>
                <c:pt idx="458">
                  <c:v>-9.7742092657250312E-3</c:v>
                </c:pt>
                <c:pt idx="459">
                  <c:v>1.1061255330074182E-2</c:v>
                </c:pt>
                <c:pt idx="460">
                  <c:v>2.6321745121448359E-2</c:v>
                </c:pt>
                <c:pt idx="461">
                  <c:v>-3.047129599288545E-3</c:v>
                </c:pt>
                <c:pt idx="462">
                  <c:v>3.2614062607767558E-3</c:v>
                </c:pt>
                <c:pt idx="463">
                  <c:v>-6.6174300718750967E-3</c:v>
                </c:pt>
                <c:pt idx="464">
                  <c:v>-2.383587249136343E-3</c:v>
                </c:pt>
                <c:pt idx="465">
                  <c:v>2.2516541885251318E-3</c:v>
                </c:pt>
                <c:pt idx="466">
                  <c:v>6.5023488134579033E-3</c:v>
                </c:pt>
                <c:pt idx="467">
                  <c:v>3.3336917460204951E-3</c:v>
                </c:pt>
                <c:pt idx="468">
                  <c:v>3.4431391751177376E-3</c:v>
                </c:pt>
                <c:pt idx="469">
                  <c:v>3.1448215804810165E-3</c:v>
                </c:pt>
                <c:pt idx="470">
                  <c:v>-1.6502002149219042E-3</c:v>
                </c:pt>
                <c:pt idx="471">
                  <c:v>6.2748298599277774E-3</c:v>
                </c:pt>
                <c:pt idx="472">
                  <c:v>3.7771986831391935E-3</c:v>
                </c:pt>
                <c:pt idx="473">
                  <c:v>-3.7161454668732663E-4</c:v>
                </c:pt>
                <c:pt idx="474">
                  <c:v>-3.1398121333803264E-4</c:v>
                </c:pt>
                <c:pt idx="475">
                  <c:v>2.6134944776485813E-3</c:v>
                </c:pt>
                <c:pt idx="476">
                  <c:v>5.0631890960546322E-3</c:v>
                </c:pt>
                <c:pt idx="477">
                  <c:v>9.0905570065369368E-4</c:v>
                </c:pt>
                <c:pt idx="478">
                  <c:v>5.8310064904165682E-3</c:v>
                </c:pt>
                <c:pt idx="479">
                  <c:v>-1.5985313947817215E-3</c:v>
                </c:pt>
                <c:pt idx="480">
                  <c:v>-1.4277100514523688E-3</c:v>
                </c:pt>
                <c:pt idx="481">
                  <c:v>7.7964116234072733E-3</c:v>
                </c:pt>
                <c:pt idx="482">
                  <c:v>-9.0166721559272744E-3</c:v>
                </c:pt>
                <c:pt idx="483">
                  <c:v>1.1351087603881815E-2</c:v>
                </c:pt>
                <c:pt idx="484">
                  <c:v>1.423513989889047E-3</c:v>
                </c:pt>
                <c:pt idx="485">
                  <c:v>5.2869966025055337E-3</c:v>
                </c:pt>
                <c:pt idx="486">
                  <c:v>-4.840726027155462E-4</c:v>
                </c:pt>
                <c:pt idx="487">
                  <c:v>-9.8895253332742517E-4</c:v>
                </c:pt>
                <c:pt idx="488">
                  <c:v>-1.4381278568412759E-3</c:v>
                </c:pt>
                <c:pt idx="489">
                  <c:v>6.5256039135830335E-4</c:v>
                </c:pt>
                <c:pt idx="490">
                  <c:v>1.4412538546457743E-3</c:v>
                </c:pt>
                <c:pt idx="491">
                  <c:v>2.2415606525987286E-3</c:v>
                </c:pt>
                <c:pt idx="492">
                  <c:v>1.0405413087308801E-2</c:v>
                </c:pt>
                <c:pt idx="493">
                  <c:v>-1.4412305220826704E-3</c:v>
                </c:pt>
                <c:pt idx="494">
                  <c:v>2.7639977577256225E-3</c:v>
                </c:pt>
                <c:pt idx="495">
                  <c:v>5.1772382649972748E-3</c:v>
                </c:pt>
                <c:pt idx="496">
                  <c:v>-1.3341332365587433E-2</c:v>
                </c:pt>
                <c:pt idx="497">
                  <c:v>3.4710925269139103E-3</c:v>
                </c:pt>
                <c:pt idx="498">
                  <c:v>6.1060484190416098E-3</c:v>
                </c:pt>
                <c:pt idx="499">
                  <c:v>-9.1678279820239794E-4</c:v>
                </c:pt>
                <c:pt idx="500">
                  <c:v>3.1194411318211657E-3</c:v>
                </c:pt>
                <c:pt idx="501">
                  <c:v>7.9188469516822124E-3</c:v>
                </c:pt>
                <c:pt idx="502">
                  <c:v>3.2293097486073563E-3</c:v>
                </c:pt>
                <c:pt idx="503">
                  <c:v>-2.0653764635716332E-3</c:v>
                </c:pt>
                <c:pt idx="504">
                  <c:v>-2.3903148414572417E-4</c:v>
                </c:pt>
                <c:pt idx="505">
                  <c:v>1.7114601202945501E-3</c:v>
                </c:pt>
                <c:pt idx="506">
                  <c:v>7.2482806338802774E-4</c:v>
                </c:pt>
                <c:pt idx="507">
                  <c:v>-1.1649376872538975E-3</c:v>
                </c:pt>
                <c:pt idx="508">
                  <c:v>5.5097334751175175E-4</c:v>
                </c:pt>
                <c:pt idx="509">
                  <c:v>3.6733637320371937E-3</c:v>
                </c:pt>
                <c:pt idx="510">
                  <c:v>-4.8677446232338051E-3</c:v>
                </c:pt>
                <c:pt idx="511">
                  <c:v>-2.7565306357905106E-3</c:v>
                </c:pt>
                <c:pt idx="512">
                  <c:v>7.4266550338830672E-3</c:v>
                </c:pt>
                <c:pt idx="513">
                  <c:v>9.7034275510499146E-3</c:v>
                </c:pt>
                <c:pt idx="514">
                  <c:v>-2.7874389907384112E-3</c:v>
                </c:pt>
                <c:pt idx="515">
                  <c:v>9.1359574351039807E-3</c:v>
                </c:pt>
                <c:pt idx="516">
                  <c:v>-9.7907752290493644E-4</c:v>
                </c:pt>
                <c:pt idx="517">
                  <c:v>9.2406096526365111E-3</c:v>
                </c:pt>
                <c:pt idx="518">
                  <c:v>-2.3074396934443797E-3</c:v>
                </c:pt>
                <c:pt idx="519">
                  <c:v>5.0243965983469696E-3</c:v>
                </c:pt>
                <c:pt idx="520">
                  <c:v>-1.6687218236910439E-4</c:v>
                </c:pt>
                <c:pt idx="521">
                  <c:v>1.0865743825661189E-2</c:v>
                </c:pt>
                <c:pt idx="522">
                  <c:v>-1.1128475923598891E-2</c:v>
                </c:pt>
                <c:pt idx="523">
                  <c:v>5.2008865311479191E-3</c:v>
                </c:pt>
                <c:pt idx="524">
                  <c:v>-6.7534934619875031E-3</c:v>
                </c:pt>
                <c:pt idx="525">
                  <c:v>1.0815570306713651E-2</c:v>
                </c:pt>
                <c:pt idx="526">
                  <c:v>-8.8721501324107166E-4</c:v>
                </c:pt>
                <c:pt idx="527">
                  <c:v>7.6680844706802365E-3</c:v>
                </c:pt>
                <c:pt idx="528">
                  <c:v>4.3767807336712039E-3</c:v>
                </c:pt>
                <c:pt idx="529">
                  <c:v>3.617201879762888E-3</c:v>
                </c:pt>
                <c:pt idx="530">
                  <c:v>-1.5003139867276527E-2</c:v>
                </c:pt>
                <c:pt idx="531">
                  <c:v>1.719521791756895E-2</c:v>
                </c:pt>
                <c:pt idx="532">
                  <c:v>-8.4455526456945762E-3</c:v>
                </c:pt>
                <c:pt idx="533">
                  <c:v>-1.2704040759181634E-3</c:v>
                </c:pt>
                <c:pt idx="534">
                  <c:v>1.5529872502139108E-2</c:v>
                </c:pt>
                <c:pt idx="535">
                  <c:v>2.4649813947512644E-3</c:v>
                </c:pt>
                <c:pt idx="536">
                  <c:v>7.9515882684593198E-3</c:v>
                </c:pt>
                <c:pt idx="537">
                  <c:v>-1.7333881979114896E-2</c:v>
                </c:pt>
                <c:pt idx="538">
                  <c:v>3.0609659786118293E-3</c:v>
                </c:pt>
                <c:pt idx="539">
                  <c:v>1.5996414981667151E-4</c:v>
                </c:pt>
                <c:pt idx="540">
                  <c:v>3.2366159258860883E-3</c:v>
                </c:pt>
                <c:pt idx="541">
                  <c:v>-1.6496679420378024E-3</c:v>
                </c:pt>
                <c:pt idx="542">
                  <c:v>-1.5616486310774391E-3</c:v>
                </c:pt>
                <c:pt idx="543">
                  <c:v>3.6599136829622569E-3</c:v>
                </c:pt>
                <c:pt idx="544">
                  <c:v>4.4566951420501599E-3</c:v>
                </c:pt>
                <c:pt idx="545">
                  <c:v>-7.5913796706743586E-3</c:v>
                </c:pt>
                <c:pt idx="546">
                  <c:v>8.0926277048383177E-3</c:v>
                </c:pt>
                <c:pt idx="547">
                  <c:v>3.65189778277486E-4</c:v>
                </c:pt>
                <c:pt idx="548">
                  <c:v>-7.01340226992897E-3</c:v>
                </c:pt>
                <c:pt idx="549">
                  <c:v>4.387332760533269E-3</c:v>
                </c:pt>
                <c:pt idx="550">
                  <c:v>1.5779989338826628E-3</c:v>
                </c:pt>
                <c:pt idx="551">
                  <c:v>1.0807717770714653E-2</c:v>
                </c:pt>
                <c:pt idx="552">
                  <c:v>1.0390412135686145E-2</c:v>
                </c:pt>
                <c:pt idx="553">
                  <c:v>-6.5584475183620983E-3</c:v>
                </c:pt>
                <c:pt idx="554">
                  <c:v>1.3557600904310352E-3</c:v>
                </c:pt>
                <c:pt idx="555">
                  <c:v>-9.6896363191900647E-3</c:v>
                </c:pt>
                <c:pt idx="556">
                  <c:v>-2.1580512645114069E-5</c:v>
                </c:pt>
                <c:pt idx="557">
                  <c:v>-1.4056865786817863E-3</c:v>
                </c:pt>
                <c:pt idx="558">
                  <c:v>-4.0932739431350784E-3</c:v>
                </c:pt>
                <c:pt idx="559">
                  <c:v>9.5719034706214234E-3</c:v>
                </c:pt>
                <c:pt idx="560">
                  <c:v>9.4231304970393559E-4</c:v>
                </c:pt>
                <c:pt idx="561">
                  <c:v>-1.9193663865950894E-2</c:v>
                </c:pt>
                <c:pt idx="562">
                  <c:v>-3.9275239384926053E-3</c:v>
                </c:pt>
                <c:pt idx="563">
                  <c:v>-1.8011442641624464E-2</c:v>
                </c:pt>
                <c:pt idx="564">
                  <c:v>1.0881517571535992E-2</c:v>
                </c:pt>
                <c:pt idx="565">
                  <c:v>2.4690305124352996E-4</c:v>
                </c:pt>
                <c:pt idx="566">
                  <c:v>-1.184898474079854E-2</c:v>
                </c:pt>
                <c:pt idx="567">
                  <c:v>4.7527436777878851E-3</c:v>
                </c:pt>
                <c:pt idx="568">
                  <c:v>1.2317202403992145E-2</c:v>
                </c:pt>
                <c:pt idx="569">
                  <c:v>-6.7818123813112585E-4</c:v>
                </c:pt>
                <c:pt idx="570">
                  <c:v>-3.0493789418459816E-3</c:v>
                </c:pt>
                <c:pt idx="571">
                  <c:v>-5.6066987875742491E-3</c:v>
                </c:pt>
                <c:pt idx="572">
                  <c:v>9.228867879744973E-3</c:v>
                </c:pt>
                <c:pt idx="573">
                  <c:v>-2.0962268704035614E-3</c:v>
                </c:pt>
                <c:pt idx="574">
                  <c:v>8.0771504164036667E-3</c:v>
                </c:pt>
                <c:pt idx="575">
                  <c:v>4.3989345081492104E-3</c:v>
                </c:pt>
                <c:pt idx="576">
                  <c:v>-1.9881542942697283E-2</c:v>
                </c:pt>
                <c:pt idx="577">
                  <c:v>-3.035556640729653E-2</c:v>
                </c:pt>
                <c:pt idx="578">
                  <c:v>1.416596057131736E-2</c:v>
                </c:pt>
                <c:pt idx="579">
                  <c:v>-4.7042794601995785E-3</c:v>
                </c:pt>
                <c:pt idx="580">
                  <c:v>6.7748973154335701E-4</c:v>
                </c:pt>
                <c:pt idx="581">
                  <c:v>1.0259915907409489E-2</c:v>
                </c:pt>
                <c:pt idx="582">
                  <c:v>4.2173795160427296E-3</c:v>
                </c:pt>
                <c:pt idx="583">
                  <c:v>-5.9944484345112459E-3</c:v>
                </c:pt>
                <c:pt idx="584">
                  <c:v>7.3813508849505105E-3</c:v>
                </c:pt>
                <c:pt idx="585">
                  <c:v>1.3688158920932558E-3</c:v>
                </c:pt>
                <c:pt idx="586">
                  <c:v>-2.4973598915272177E-3</c:v>
                </c:pt>
                <c:pt idx="587">
                  <c:v>1.9519827744709506E-3</c:v>
                </c:pt>
                <c:pt idx="588">
                  <c:v>9.7413355033368898E-3</c:v>
                </c:pt>
                <c:pt idx="589">
                  <c:v>8.1407929712673521E-3</c:v>
                </c:pt>
                <c:pt idx="590">
                  <c:v>1.3053578287207657E-3</c:v>
                </c:pt>
                <c:pt idx="591">
                  <c:v>1.5262816920243782E-2</c:v>
                </c:pt>
                <c:pt idx="592">
                  <c:v>1.1864213943355573E-3</c:v>
                </c:pt>
                <c:pt idx="593">
                  <c:v>3.4007940539293458E-4</c:v>
                </c:pt>
                <c:pt idx="594">
                  <c:v>-3.3753092373721705E-3</c:v>
                </c:pt>
                <c:pt idx="595">
                  <c:v>1.4857309277809261E-3</c:v>
                </c:pt>
                <c:pt idx="596">
                  <c:v>3.2954226455577107E-3</c:v>
                </c:pt>
                <c:pt idx="597">
                  <c:v>5.2248931516738484E-3</c:v>
                </c:pt>
                <c:pt idx="598">
                  <c:v>-1.533353607319432E-3</c:v>
                </c:pt>
                <c:pt idx="599">
                  <c:v>-2.4981173137014201E-3</c:v>
                </c:pt>
                <c:pt idx="600">
                  <c:v>-6.2967193816955147E-3</c:v>
                </c:pt>
                <c:pt idx="601">
                  <c:v>4.4247552667364687E-3</c:v>
                </c:pt>
                <c:pt idx="602">
                  <c:v>-4.8098806149721174E-4</c:v>
                </c:pt>
                <c:pt idx="603">
                  <c:v>-2.9187327928253959E-3</c:v>
                </c:pt>
                <c:pt idx="604">
                  <c:v>-1.3097723242765369E-3</c:v>
                </c:pt>
                <c:pt idx="605">
                  <c:v>-1.8387072926818737E-3</c:v>
                </c:pt>
                <c:pt idx="606">
                  <c:v>1.0217976789057559E-2</c:v>
                </c:pt>
                <c:pt idx="607">
                  <c:v>4.5201801682503984E-4</c:v>
                </c:pt>
                <c:pt idx="608">
                  <c:v>7.5402559672688163E-4</c:v>
                </c:pt>
                <c:pt idx="609">
                  <c:v>-1.4024977597806298E-3</c:v>
                </c:pt>
                <c:pt idx="610">
                  <c:v>-5.2371535383672896E-3</c:v>
                </c:pt>
                <c:pt idx="611">
                  <c:v>4.8996606367843754E-3</c:v>
                </c:pt>
                <c:pt idx="612">
                  <c:v>-4.3789408801925278E-3</c:v>
                </c:pt>
                <c:pt idx="613">
                  <c:v>-2.8337984774359226E-3</c:v>
                </c:pt>
                <c:pt idx="614">
                  <c:v>2.8300020311089469E-4</c:v>
                </c:pt>
                <c:pt idx="615">
                  <c:v>-7.1396249581145987E-3</c:v>
                </c:pt>
                <c:pt idx="616">
                  <c:v>-1.5798813128079292E-2</c:v>
                </c:pt>
                <c:pt idx="617">
                  <c:v>-6.7739552804603198E-3</c:v>
                </c:pt>
                <c:pt idx="618">
                  <c:v>-4.0319018863558265E-3</c:v>
                </c:pt>
                <c:pt idx="619">
                  <c:v>-8.2968445657627399E-4</c:v>
                </c:pt>
                <c:pt idx="620">
                  <c:v>-7.5508679155511516E-3</c:v>
                </c:pt>
                <c:pt idx="621">
                  <c:v>4.4625467121961471E-3</c:v>
                </c:pt>
                <c:pt idx="622">
                  <c:v>6.0293759451615081E-3</c:v>
                </c:pt>
                <c:pt idx="623">
                  <c:v>-1.1238059368257503E-2</c:v>
                </c:pt>
                <c:pt idx="624">
                  <c:v>-6.1322403001040637E-3</c:v>
                </c:pt>
                <c:pt idx="625">
                  <c:v>-7.225175954962304E-3</c:v>
                </c:pt>
                <c:pt idx="626">
                  <c:v>4.4689131181014918E-3</c:v>
                </c:pt>
                <c:pt idx="627">
                  <c:v>2.9538242775017931E-3</c:v>
                </c:pt>
                <c:pt idx="628">
                  <c:v>-1.74563820807494E-4</c:v>
                </c:pt>
                <c:pt idx="629">
                  <c:v>4.4898665805306326E-3</c:v>
                </c:pt>
                <c:pt idx="630">
                  <c:v>-9.7615290431762869E-4</c:v>
                </c:pt>
                <c:pt idx="631">
                  <c:v>1.2943831387139948E-3</c:v>
                </c:pt>
                <c:pt idx="632">
                  <c:v>7.6478869062772681E-3</c:v>
                </c:pt>
                <c:pt idx="633">
                  <c:v>8.1836378438571167E-4</c:v>
                </c:pt>
                <c:pt idx="634">
                  <c:v>7.5321845460956105E-3</c:v>
                </c:pt>
                <c:pt idx="635">
                  <c:v>-1.4778585786016096E-3</c:v>
                </c:pt>
                <c:pt idx="636">
                  <c:v>8.1433128093686413E-3</c:v>
                </c:pt>
                <c:pt idx="637">
                  <c:v>8.8812519787404565E-3</c:v>
                </c:pt>
                <c:pt idx="638">
                  <c:v>3.2153403756378651E-3</c:v>
                </c:pt>
                <c:pt idx="639">
                  <c:v>1.2556148575393555E-2</c:v>
                </c:pt>
                <c:pt idx="640">
                  <c:v>-4.6658178229953551E-3</c:v>
                </c:pt>
                <c:pt idx="641">
                  <c:v>-6.1492835593346395E-3</c:v>
                </c:pt>
                <c:pt idx="642">
                  <c:v>-5.0976820999140138E-3</c:v>
                </c:pt>
                <c:pt idx="643">
                  <c:v>-7.0014606809132296E-3</c:v>
                </c:pt>
                <c:pt idx="644">
                  <c:v>-7.4518076689573665E-3</c:v>
                </c:pt>
                <c:pt idx="645">
                  <c:v>5.0858995084108738E-3</c:v>
                </c:pt>
                <c:pt idx="646">
                  <c:v>-6.1525848099629465E-3</c:v>
                </c:pt>
                <c:pt idx="647">
                  <c:v>-1.0516358286441596E-2</c:v>
                </c:pt>
                <c:pt idx="648">
                  <c:v>5.7890957184363323E-3</c:v>
                </c:pt>
                <c:pt idx="649">
                  <c:v>-2.1820640157890203E-3</c:v>
                </c:pt>
                <c:pt idx="650">
                  <c:v>-4.5638894882018555E-3</c:v>
                </c:pt>
                <c:pt idx="651">
                  <c:v>1.7081949645392225E-3</c:v>
                </c:pt>
                <c:pt idx="652">
                  <c:v>-4.7832591010223968E-3</c:v>
                </c:pt>
                <c:pt idx="653">
                  <c:v>-2.4182661683858075E-4</c:v>
                </c:pt>
                <c:pt idx="654">
                  <c:v>1.0170886642124621E-3</c:v>
                </c:pt>
                <c:pt idx="655">
                  <c:v>1.8923368930953366E-2</c:v>
                </c:pt>
                <c:pt idx="656">
                  <c:v>2.5880978610397509E-3</c:v>
                </c:pt>
                <c:pt idx="657">
                  <c:v>3.9313218608751921E-3</c:v>
                </c:pt>
                <c:pt idx="658">
                  <c:v>-8.5482848787767907E-3</c:v>
                </c:pt>
                <c:pt idx="659">
                  <c:v>1.3878513264426129E-2</c:v>
                </c:pt>
                <c:pt idx="660">
                  <c:v>1.0126546994081664E-2</c:v>
                </c:pt>
                <c:pt idx="661">
                  <c:v>1.9277840597962115E-3</c:v>
                </c:pt>
                <c:pt idx="662">
                  <c:v>-2.7291279740677687E-3</c:v>
                </c:pt>
                <c:pt idx="663">
                  <c:v>1.3710433107907649E-2</c:v>
                </c:pt>
                <c:pt idx="664">
                  <c:v>1.2600700506044671E-3</c:v>
                </c:pt>
                <c:pt idx="665">
                  <c:v>-1.8945311477828186E-3</c:v>
                </c:pt>
                <c:pt idx="666">
                  <c:v>2.8268503719497406E-3</c:v>
                </c:pt>
                <c:pt idx="667">
                  <c:v>1.1993130850438849E-2</c:v>
                </c:pt>
                <c:pt idx="668">
                  <c:v>8.8568355501033036E-3</c:v>
                </c:pt>
                <c:pt idx="669">
                  <c:v>-8.0038845239045475E-3</c:v>
                </c:pt>
                <c:pt idx="670">
                  <c:v>-5.4302567638756516E-3</c:v>
                </c:pt>
                <c:pt idx="671">
                  <c:v>4.083856014723608E-3</c:v>
                </c:pt>
                <c:pt idx="672">
                  <c:v>1.0352470265795333E-3</c:v>
                </c:pt>
                <c:pt idx="673">
                  <c:v>2.1234542417190028E-3</c:v>
                </c:pt>
                <c:pt idx="674">
                  <c:v>1.0994958141564259E-2</c:v>
                </c:pt>
                <c:pt idx="675">
                  <c:v>-1.4081335024622499E-2</c:v>
                </c:pt>
                <c:pt idx="676">
                  <c:v>3.5858688977563613E-3</c:v>
                </c:pt>
                <c:pt idx="677">
                  <c:v>-1.3527615444376417E-3</c:v>
                </c:pt>
                <c:pt idx="678">
                  <c:v>1.0046933105472E-3</c:v>
                </c:pt>
                <c:pt idx="679">
                  <c:v>8.5171825923273659E-3</c:v>
                </c:pt>
                <c:pt idx="680">
                  <c:v>6.490056464822036E-3</c:v>
                </c:pt>
                <c:pt idx="681">
                  <c:v>1.9975695022744766E-3</c:v>
                </c:pt>
                <c:pt idx="682">
                  <c:v>-3.487664954151759E-3</c:v>
                </c:pt>
                <c:pt idx="683">
                  <c:v>-3.6314859066483018E-3</c:v>
                </c:pt>
                <c:pt idx="684">
                  <c:v>-4.6709513813412151E-3</c:v>
                </c:pt>
                <c:pt idx="685">
                  <c:v>1.9950366682146559E-3</c:v>
                </c:pt>
                <c:pt idx="686">
                  <c:v>5.2505499352895058E-3</c:v>
                </c:pt>
                <c:pt idx="687">
                  <c:v>-1.8999486578220592E-3</c:v>
                </c:pt>
                <c:pt idx="688">
                  <c:v>-2.4238812558347034E-3</c:v>
                </c:pt>
                <c:pt idx="689">
                  <c:v>6.6243339540550394E-4</c:v>
                </c:pt>
                <c:pt idx="690">
                  <c:v>-1.7683104045518316E-3</c:v>
                </c:pt>
                <c:pt idx="691">
                  <c:v>-4.8170287945390466E-3</c:v>
                </c:pt>
                <c:pt idx="692">
                  <c:v>4.4447741063469159E-3</c:v>
                </c:pt>
                <c:pt idx="693">
                  <c:v>-4.246676030484009E-3</c:v>
                </c:pt>
                <c:pt idx="694">
                  <c:v>-8.8809046152514837E-3</c:v>
                </c:pt>
                <c:pt idx="695">
                  <c:v>1.4533580586278738E-2</c:v>
                </c:pt>
                <c:pt idx="696">
                  <c:v>1.9855567662503404E-3</c:v>
                </c:pt>
                <c:pt idx="697">
                  <c:v>-8.4817122979211623E-3</c:v>
                </c:pt>
                <c:pt idx="698">
                  <c:v>2.0058113014151946E-3</c:v>
                </c:pt>
                <c:pt idx="699">
                  <c:v>-1.3457543281818252E-2</c:v>
                </c:pt>
                <c:pt idx="700">
                  <c:v>-2.4851144216633259E-3</c:v>
                </c:pt>
                <c:pt idx="701">
                  <c:v>-3.0871464354731426E-4</c:v>
                </c:pt>
                <c:pt idx="702">
                  <c:v>-4.5950518980487631E-3</c:v>
                </c:pt>
                <c:pt idx="703">
                  <c:v>1.6648549904114684E-2</c:v>
                </c:pt>
                <c:pt idx="704">
                  <c:v>-1.8167485947013784E-3</c:v>
                </c:pt>
                <c:pt idx="705">
                  <c:v>3.7291827243681741E-3</c:v>
                </c:pt>
                <c:pt idx="706">
                  <c:v>-2.0989705915883672E-3</c:v>
                </c:pt>
                <c:pt idx="707">
                  <c:v>1.3231935911743875E-3</c:v>
                </c:pt>
                <c:pt idx="708">
                  <c:v>4.3786256932571987E-3</c:v>
                </c:pt>
                <c:pt idx="709">
                  <c:v>2.5290470461980519E-3</c:v>
                </c:pt>
                <c:pt idx="710">
                  <c:v>2.9309651232793943E-3</c:v>
                </c:pt>
                <c:pt idx="711">
                  <c:v>-4.8183026735471035E-4</c:v>
                </c:pt>
                <c:pt idx="712">
                  <c:v>-1.085353626686214E-2</c:v>
                </c:pt>
                <c:pt idx="713">
                  <c:v>-1.8284740388899712E-3</c:v>
                </c:pt>
                <c:pt idx="714">
                  <c:v>-4.2846304461676699E-3</c:v>
                </c:pt>
                <c:pt idx="715">
                  <c:v>5.3309732073312244E-3</c:v>
                </c:pt>
                <c:pt idx="716">
                  <c:v>-7.1094806623287488E-3</c:v>
                </c:pt>
                <c:pt idx="717">
                  <c:v>4.331362742244993E-3</c:v>
                </c:pt>
                <c:pt idx="718">
                  <c:v>1.7237339925793016E-3</c:v>
                </c:pt>
                <c:pt idx="719">
                  <c:v>-6.3692001418733657E-3</c:v>
                </c:pt>
                <c:pt idx="720">
                  <c:v>5.4731577226601047E-3</c:v>
                </c:pt>
                <c:pt idx="721">
                  <c:v>3.0384801960647856E-4</c:v>
                </c:pt>
                <c:pt idx="722">
                  <c:v>6.4875594955715599E-5</c:v>
                </c:pt>
                <c:pt idx="723">
                  <c:v>-8.0227921764813859E-3</c:v>
                </c:pt>
                <c:pt idx="724">
                  <c:v>3.4253452289476627E-3</c:v>
                </c:pt>
                <c:pt idx="725">
                  <c:v>-1.2776326704697638E-3</c:v>
                </c:pt>
                <c:pt idx="726">
                  <c:v>-9.3705012863980475E-3</c:v>
                </c:pt>
                <c:pt idx="727">
                  <c:v>-8.9749548351751862E-3</c:v>
                </c:pt>
                <c:pt idx="728">
                  <c:v>-2.7514366620789987E-3</c:v>
                </c:pt>
                <c:pt idx="729">
                  <c:v>6.9536260725986399E-3</c:v>
                </c:pt>
                <c:pt idx="730">
                  <c:v>-1.8173803948489886E-2</c:v>
                </c:pt>
                <c:pt idx="731">
                  <c:v>1.7654370780888495E-3</c:v>
                </c:pt>
                <c:pt idx="732">
                  <c:v>-4.3497196654656012E-3</c:v>
                </c:pt>
                <c:pt idx="733">
                  <c:v>-2.2214181283780277E-2</c:v>
                </c:pt>
                <c:pt idx="734">
                  <c:v>5.5235178461221501E-3</c:v>
                </c:pt>
                <c:pt idx="735">
                  <c:v>7.8963869328307901E-4</c:v>
                </c:pt>
                <c:pt idx="736">
                  <c:v>1.0728293984458848E-2</c:v>
                </c:pt>
                <c:pt idx="737">
                  <c:v>9.1392782075647716E-3</c:v>
                </c:pt>
                <c:pt idx="738">
                  <c:v>4.281808488200145E-3</c:v>
                </c:pt>
                <c:pt idx="739">
                  <c:v>1.0691611191982808E-2</c:v>
                </c:pt>
                <c:pt idx="740">
                  <c:v>-4.8444665532704212E-3</c:v>
                </c:pt>
                <c:pt idx="741">
                  <c:v>4.2072740886081039E-3</c:v>
                </c:pt>
                <c:pt idx="742">
                  <c:v>5.8209375976068234E-3</c:v>
                </c:pt>
                <c:pt idx="743">
                  <c:v>-6.5445283605630733E-3</c:v>
                </c:pt>
                <c:pt idx="744">
                  <c:v>-3.0805810095269059E-3</c:v>
                </c:pt>
                <c:pt idx="745">
                  <c:v>5.0708770846443763E-3</c:v>
                </c:pt>
                <c:pt idx="746">
                  <c:v>-2.1238662535864039E-3</c:v>
                </c:pt>
                <c:pt idx="747">
                  <c:v>3.6469494818105463E-3</c:v>
                </c:pt>
                <c:pt idx="748">
                  <c:v>3.9327956254229246E-3</c:v>
                </c:pt>
                <c:pt idx="749">
                  <c:v>-1.9494372847970176E-3</c:v>
                </c:pt>
                <c:pt idx="750">
                  <c:v>4.727640921303955E-3</c:v>
                </c:pt>
                <c:pt idx="751">
                  <c:v>7.0440951992916112E-3</c:v>
                </c:pt>
                <c:pt idx="752">
                  <c:v>-5.1273217279717009E-3</c:v>
                </c:pt>
                <c:pt idx="753">
                  <c:v>1.3970540989232116E-2</c:v>
                </c:pt>
                <c:pt idx="754">
                  <c:v>-3.3459875630088565E-3</c:v>
                </c:pt>
                <c:pt idx="755">
                  <c:v>-4.2683163635537369E-4</c:v>
                </c:pt>
                <c:pt idx="756">
                  <c:v>1.42793547057396E-3</c:v>
                </c:pt>
                <c:pt idx="757">
                  <c:v>1.3138777785728362E-3</c:v>
                </c:pt>
                <c:pt idx="758">
                  <c:v>5.0079690213422623E-5</c:v>
                </c:pt>
                <c:pt idx="759">
                  <c:v>5.7264954265701107E-4</c:v>
                </c:pt>
                <c:pt idx="760">
                  <c:v>-5.7028040110321809E-3</c:v>
                </c:pt>
                <c:pt idx="761">
                  <c:v>-2.3451306010779938E-5</c:v>
                </c:pt>
                <c:pt idx="762">
                  <c:v>6.9626028757603375E-3</c:v>
                </c:pt>
                <c:pt idx="763">
                  <c:v>1.7158358668425411E-3</c:v>
                </c:pt>
                <c:pt idx="764">
                  <c:v>-8.6974358646094707E-3</c:v>
                </c:pt>
                <c:pt idx="765">
                  <c:v>4.3348010960968519E-3</c:v>
                </c:pt>
                <c:pt idx="766">
                  <c:v>3.8919034180762146E-4</c:v>
                </c:pt>
                <c:pt idx="767">
                  <c:v>-1.0156874390249149E-3</c:v>
                </c:pt>
                <c:pt idx="768">
                  <c:v>5.4418527680986095E-3</c:v>
                </c:pt>
                <c:pt idx="769">
                  <c:v>-8.6183067741507635E-4</c:v>
                </c:pt>
                <c:pt idx="770">
                  <c:v>-1.7999571526200464E-3</c:v>
                </c:pt>
                <c:pt idx="771">
                  <c:v>3.7472799389499656E-3</c:v>
                </c:pt>
                <c:pt idx="772">
                  <c:v>5.9312848759160985E-3</c:v>
                </c:pt>
                <c:pt idx="773">
                  <c:v>-5.6315650262905859E-4</c:v>
                </c:pt>
                <c:pt idx="774">
                  <c:v>1.207840460148546E-3</c:v>
                </c:pt>
                <c:pt idx="775">
                  <c:v>6.9016729011051048E-4</c:v>
                </c:pt>
                <c:pt idx="776">
                  <c:v>-4.391794214207434E-3</c:v>
                </c:pt>
                <c:pt idx="777">
                  <c:v>2.7726141820885175E-3</c:v>
                </c:pt>
                <c:pt idx="778">
                  <c:v>3.9993600002694585E-3</c:v>
                </c:pt>
                <c:pt idx="779">
                  <c:v>4.4660729602159499E-3</c:v>
                </c:pt>
                <c:pt idx="780">
                  <c:v>-8.9651688609209135E-3</c:v>
                </c:pt>
                <c:pt idx="781">
                  <c:v>-5.2734082346108657E-3</c:v>
                </c:pt>
                <c:pt idx="782">
                  <c:v>7.4164646391099431E-3</c:v>
                </c:pt>
                <c:pt idx="783">
                  <c:v>3.1946695327462749E-3</c:v>
                </c:pt>
                <c:pt idx="784">
                  <c:v>9.3086336968086769E-3</c:v>
                </c:pt>
                <c:pt idx="785">
                  <c:v>7.9372445887360144E-4</c:v>
                </c:pt>
                <c:pt idx="786">
                  <c:v>2.593252644949029E-4</c:v>
                </c:pt>
                <c:pt idx="787">
                  <c:v>-1.285685630993183E-3</c:v>
                </c:pt>
                <c:pt idx="788">
                  <c:v>-1.7020147020878618E-3</c:v>
                </c:pt>
                <c:pt idx="789">
                  <c:v>3.0782139161231736E-3</c:v>
                </c:pt>
                <c:pt idx="790">
                  <c:v>1.6373825133784159E-3</c:v>
                </c:pt>
                <c:pt idx="791">
                  <c:v>1.1823865806956046E-2</c:v>
                </c:pt>
                <c:pt idx="792">
                  <c:v>-4.1774361978935692E-3</c:v>
                </c:pt>
                <c:pt idx="793">
                  <c:v>2.6063260416826495E-3</c:v>
                </c:pt>
                <c:pt idx="794">
                  <c:v>-1.2102220118042073E-3</c:v>
                </c:pt>
                <c:pt idx="795">
                  <c:v>-4.281815896731711E-4</c:v>
                </c:pt>
                <c:pt idx="796">
                  <c:v>-9.6829701246259337E-4</c:v>
                </c:pt>
                <c:pt idx="797">
                  <c:v>-6.5257095518480579E-3</c:v>
                </c:pt>
                <c:pt idx="798">
                  <c:v>9.9452973191749283E-3</c:v>
                </c:pt>
                <c:pt idx="799">
                  <c:v>1.1039001366324186E-3</c:v>
                </c:pt>
                <c:pt idx="800">
                  <c:v>4.7361289856782118E-3</c:v>
                </c:pt>
                <c:pt idx="801">
                  <c:v>6.7393089046796639E-4</c:v>
                </c:pt>
                <c:pt idx="802">
                  <c:v>2.0603127899887497E-3</c:v>
                </c:pt>
                <c:pt idx="803">
                  <c:v>-5.7309456379670554E-3</c:v>
                </c:pt>
                <c:pt idx="804">
                  <c:v>-8.9208479171688504E-3</c:v>
                </c:pt>
                <c:pt idx="805">
                  <c:v>6.2260782097993683E-3</c:v>
                </c:pt>
                <c:pt idx="806">
                  <c:v>-2.5141840869719045E-3</c:v>
                </c:pt>
                <c:pt idx="807">
                  <c:v>-4.0754723947391547E-3</c:v>
                </c:pt>
                <c:pt idx="808">
                  <c:v>6.4541079787934219E-3</c:v>
                </c:pt>
                <c:pt idx="809">
                  <c:v>-1.7138359616327703E-3</c:v>
                </c:pt>
                <c:pt idx="810">
                  <c:v>1.3416311359906175E-3</c:v>
                </c:pt>
                <c:pt idx="811">
                  <c:v>2.7921373647594727E-3</c:v>
                </c:pt>
                <c:pt idx="812">
                  <c:v>-9.5315268501916517E-4</c:v>
                </c:pt>
                <c:pt idx="813">
                  <c:v>8.0848596011970919E-3</c:v>
                </c:pt>
                <c:pt idx="814">
                  <c:v>7.1957163278579817E-3</c:v>
                </c:pt>
                <c:pt idx="815">
                  <c:v>-2.5563667647642285E-3</c:v>
                </c:pt>
                <c:pt idx="816">
                  <c:v>-3.3708198418512803E-3</c:v>
                </c:pt>
                <c:pt idx="817">
                  <c:v>3.0768785765811213E-3</c:v>
                </c:pt>
                <c:pt idx="818">
                  <c:v>3.4746978437238951E-3</c:v>
                </c:pt>
                <c:pt idx="819">
                  <c:v>2.5364752815080216E-3</c:v>
                </c:pt>
                <c:pt idx="820">
                  <c:v>-1.204133706167787E-3</c:v>
                </c:pt>
                <c:pt idx="821">
                  <c:v>4.9301414023616985E-4</c:v>
                </c:pt>
                <c:pt idx="822">
                  <c:v>-3.1418052338305635E-3</c:v>
                </c:pt>
                <c:pt idx="823">
                  <c:v>-8.5394915981180652E-3</c:v>
                </c:pt>
                <c:pt idx="824">
                  <c:v>4.4152467528091321E-5</c:v>
                </c:pt>
                <c:pt idx="825">
                  <c:v>3.4058212423240253E-3</c:v>
                </c:pt>
                <c:pt idx="826">
                  <c:v>-1.014498380770279E-4</c:v>
                </c:pt>
                <c:pt idx="827">
                  <c:v>1.1882873582791831E-2</c:v>
                </c:pt>
                <c:pt idx="828">
                  <c:v>6.3788249073366554E-3</c:v>
                </c:pt>
                <c:pt idx="829">
                  <c:v>-3.4977331050284333E-3</c:v>
                </c:pt>
                <c:pt idx="830">
                  <c:v>-5.5666371365201694E-3</c:v>
                </c:pt>
                <c:pt idx="831">
                  <c:v>-4.8952979237726346E-3</c:v>
                </c:pt>
                <c:pt idx="832">
                  <c:v>-6.398655589857638E-4</c:v>
                </c:pt>
                <c:pt idx="833">
                  <c:v>-3.8993724756825054E-3</c:v>
                </c:pt>
                <c:pt idx="834">
                  <c:v>1.3550125431802673E-3</c:v>
                </c:pt>
                <c:pt idx="835">
                  <c:v>-3.5154639509771268E-4</c:v>
                </c:pt>
                <c:pt idx="836">
                  <c:v>2.4361942396857739E-3</c:v>
                </c:pt>
                <c:pt idx="837">
                  <c:v>2.250591832077653E-3</c:v>
                </c:pt>
                <c:pt idx="838">
                  <c:v>5.7612728776246236E-3</c:v>
                </c:pt>
                <c:pt idx="839">
                  <c:v>7.7960135772325856E-4</c:v>
                </c:pt>
                <c:pt idx="840">
                  <c:v>-1.5418397045754428E-3</c:v>
                </c:pt>
                <c:pt idx="841">
                  <c:v>3.7052726916517731E-3</c:v>
                </c:pt>
                <c:pt idx="842">
                  <c:v>-8.0810479325288398E-4</c:v>
                </c:pt>
                <c:pt idx="843">
                  <c:v>8.1630032772750383E-4</c:v>
                </c:pt>
                <c:pt idx="844">
                  <c:v>3.8495674225802468E-3</c:v>
                </c:pt>
                <c:pt idx="845">
                  <c:v>-8.1225143027321423E-3</c:v>
                </c:pt>
                <c:pt idx="846">
                  <c:v>-9.7168903488775715E-4</c:v>
                </c:pt>
                <c:pt idx="847">
                  <c:v>-6.7884845365557833E-3</c:v>
                </c:pt>
                <c:pt idx="848">
                  <c:v>9.8477454011418608E-3</c:v>
                </c:pt>
                <c:pt idx="849">
                  <c:v>-4.3368877523842775E-3</c:v>
                </c:pt>
                <c:pt idx="850">
                  <c:v>-1.9923648590256526E-3</c:v>
                </c:pt>
                <c:pt idx="851">
                  <c:v>-1.1222757059347055E-3</c:v>
                </c:pt>
                <c:pt idx="852">
                  <c:v>3.6460725206417521E-3</c:v>
                </c:pt>
                <c:pt idx="853">
                  <c:v>-4.4077461669110862E-3</c:v>
                </c:pt>
                <c:pt idx="854">
                  <c:v>-5.156440710121446E-3</c:v>
                </c:pt>
                <c:pt idx="855">
                  <c:v>-5.25383121951295E-3</c:v>
                </c:pt>
                <c:pt idx="856">
                  <c:v>-1.0064904333628943E-2</c:v>
                </c:pt>
                <c:pt idx="857">
                  <c:v>-1.7170469951025003E-2</c:v>
                </c:pt>
                <c:pt idx="858">
                  <c:v>7.6615974752645144E-3</c:v>
                </c:pt>
                <c:pt idx="859">
                  <c:v>4.0076850025123623E-3</c:v>
                </c:pt>
                <c:pt idx="860">
                  <c:v>-4.7462327482932221E-3</c:v>
                </c:pt>
                <c:pt idx="861">
                  <c:v>8.6522619476743223E-3</c:v>
                </c:pt>
                <c:pt idx="862">
                  <c:v>-8.0986799805090603E-3</c:v>
                </c:pt>
                <c:pt idx="863">
                  <c:v>9.8792187487348748E-3</c:v>
                </c:pt>
                <c:pt idx="864">
                  <c:v>7.6227367811569913E-3</c:v>
                </c:pt>
                <c:pt idx="865">
                  <c:v>-1.3902700701852178E-3</c:v>
                </c:pt>
                <c:pt idx="866">
                  <c:v>2.5269151561613246E-3</c:v>
                </c:pt>
                <c:pt idx="867">
                  <c:v>4.1963517548351259E-3</c:v>
                </c:pt>
                <c:pt idx="868">
                  <c:v>1.0844320045861888E-3</c:v>
                </c:pt>
                <c:pt idx="869">
                  <c:v>5.8502275108025525E-3</c:v>
                </c:pt>
                <c:pt idx="870">
                  <c:v>2.2369492306457683E-3</c:v>
                </c:pt>
                <c:pt idx="871">
                  <c:v>-6.4374979403147847E-5</c:v>
                </c:pt>
                <c:pt idx="872">
                  <c:v>1.2063876830488152E-3</c:v>
                </c:pt>
                <c:pt idx="873">
                  <c:v>-1.7879897994015348E-3</c:v>
                </c:pt>
                <c:pt idx="874">
                  <c:v>5.2158350642987905E-3</c:v>
                </c:pt>
                <c:pt idx="875">
                  <c:v>-7.0255499997240456E-4</c:v>
                </c:pt>
                <c:pt idx="876">
                  <c:v>6.4664200851227704E-4</c:v>
                </c:pt>
                <c:pt idx="877">
                  <c:v>-1.8672030417254959E-4</c:v>
                </c:pt>
                <c:pt idx="878">
                  <c:v>1.1564634408460783E-3</c:v>
                </c:pt>
                <c:pt idx="879">
                  <c:v>-4.8605561989900625E-4</c:v>
                </c:pt>
                <c:pt idx="880">
                  <c:v>9.6961353957691898E-4</c:v>
                </c:pt>
                <c:pt idx="881">
                  <c:v>2.169679748108333E-3</c:v>
                </c:pt>
                <c:pt idx="882">
                  <c:v>5.5472121298780763E-3</c:v>
                </c:pt>
                <c:pt idx="883">
                  <c:v>-6.3517894474190983E-3</c:v>
                </c:pt>
                <c:pt idx="884">
                  <c:v>-2.9934683195774747E-3</c:v>
                </c:pt>
                <c:pt idx="885">
                  <c:v>4.33907110985432E-3</c:v>
                </c:pt>
                <c:pt idx="886">
                  <c:v>-4.7943475742784347E-4</c:v>
                </c:pt>
                <c:pt idx="887">
                  <c:v>-6.5919165499885857E-3</c:v>
                </c:pt>
                <c:pt idx="888">
                  <c:v>4.4180192169840371E-3</c:v>
                </c:pt>
                <c:pt idx="889">
                  <c:v>7.4705188027111014E-3</c:v>
                </c:pt>
                <c:pt idx="890">
                  <c:v>-1.4377815379381653E-3</c:v>
                </c:pt>
                <c:pt idx="891">
                  <c:v>2.1459644239458786E-3</c:v>
                </c:pt>
                <c:pt idx="892">
                  <c:v>2.1850499413662572E-3</c:v>
                </c:pt>
                <c:pt idx="893">
                  <c:v>-1.5420047617280552E-3</c:v>
                </c:pt>
                <c:pt idx="894">
                  <c:v>-9.3482545769710823E-3</c:v>
                </c:pt>
                <c:pt idx="895">
                  <c:v>1.2188765299617543E-2</c:v>
                </c:pt>
                <c:pt idx="896">
                  <c:v>-1.251400861488372E-2</c:v>
                </c:pt>
                <c:pt idx="897">
                  <c:v>3.6208701575217717E-3</c:v>
                </c:pt>
                <c:pt idx="898">
                  <c:v>-4.462333523982398E-4</c:v>
                </c:pt>
                <c:pt idx="899">
                  <c:v>1.9992901124332718E-4</c:v>
                </c:pt>
                <c:pt idx="900">
                  <c:v>-5.9895262370683877E-3</c:v>
                </c:pt>
                <c:pt idx="901">
                  <c:v>1.3209175044093246E-3</c:v>
                </c:pt>
                <c:pt idx="902">
                  <c:v>1.1257724467019559E-2</c:v>
                </c:pt>
                <c:pt idx="903">
                  <c:v>6.7701589320190436E-4</c:v>
                </c:pt>
                <c:pt idx="904">
                  <c:v>-4.8873221325734795E-3</c:v>
                </c:pt>
                <c:pt idx="905">
                  <c:v>1.4164508410919208E-2</c:v>
                </c:pt>
                <c:pt idx="906">
                  <c:v>-9.3301641284188053E-3</c:v>
                </c:pt>
                <c:pt idx="907">
                  <c:v>4.9642784111099125E-3</c:v>
                </c:pt>
                <c:pt idx="908">
                  <c:v>-1.3839099495181251E-2</c:v>
                </c:pt>
                <c:pt idx="909">
                  <c:v>-6.7701395362851358E-4</c:v>
                </c:pt>
                <c:pt idx="910">
                  <c:v>-1.2168154175972057E-2</c:v>
                </c:pt>
                <c:pt idx="911">
                  <c:v>-7.2590617516192779E-3</c:v>
                </c:pt>
                <c:pt idx="912">
                  <c:v>1.1412695391406658E-2</c:v>
                </c:pt>
                <c:pt idx="913">
                  <c:v>1.4383926349757603E-2</c:v>
                </c:pt>
                <c:pt idx="914">
                  <c:v>3.8263468238803888E-3</c:v>
                </c:pt>
                <c:pt idx="915">
                  <c:v>1.2823168195710277E-3</c:v>
                </c:pt>
                <c:pt idx="916">
                  <c:v>-7.2106395774329535E-4</c:v>
                </c:pt>
                <c:pt idx="917">
                  <c:v>8.1969960292447297E-3</c:v>
                </c:pt>
                <c:pt idx="918">
                  <c:v>2.4712011525276356E-3</c:v>
                </c:pt>
                <c:pt idx="919">
                  <c:v>3.938000425815158E-3</c:v>
                </c:pt>
                <c:pt idx="920">
                  <c:v>-1.191535900255114E-3</c:v>
                </c:pt>
                <c:pt idx="921">
                  <c:v>5.5526470813014317E-3</c:v>
                </c:pt>
                <c:pt idx="922">
                  <c:v>6.7870587593430454E-3</c:v>
                </c:pt>
                <c:pt idx="923">
                  <c:v>3.5716483696532908E-3</c:v>
                </c:pt>
                <c:pt idx="924">
                  <c:v>5.3822254183957252E-3</c:v>
                </c:pt>
                <c:pt idx="925">
                  <c:v>7.3645651284208746E-3</c:v>
                </c:pt>
                <c:pt idx="926">
                  <c:v>1.9949401258441135E-3</c:v>
                </c:pt>
                <c:pt idx="927">
                  <c:v>2.6926130888635935E-3</c:v>
                </c:pt>
                <c:pt idx="928">
                  <c:v>4.2782782821919607E-3</c:v>
                </c:pt>
                <c:pt idx="929">
                  <c:v>-1.7757146976656868E-3</c:v>
                </c:pt>
                <c:pt idx="930">
                  <c:v>1.451118096964521E-4</c:v>
                </c:pt>
                <c:pt idx="931">
                  <c:v>4.6682426023365586E-3</c:v>
                </c:pt>
                <c:pt idx="932">
                  <c:v>-6.1806675214722828E-3</c:v>
                </c:pt>
                <c:pt idx="933">
                  <c:v>6.1634403145662819E-3</c:v>
                </c:pt>
                <c:pt idx="934">
                  <c:v>3.7032503302261155E-3</c:v>
                </c:pt>
                <c:pt idx="935">
                  <c:v>4.4039072003372315E-3</c:v>
                </c:pt>
                <c:pt idx="936">
                  <c:v>-4.5643240747579306E-3</c:v>
                </c:pt>
                <c:pt idx="937">
                  <c:v>4.4647742974659455E-3</c:v>
                </c:pt>
                <c:pt idx="938">
                  <c:v>-1.0723215485958226E-3</c:v>
                </c:pt>
                <c:pt idx="939">
                  <c:v>1.387093540417661E-3</c:v>
                </c:pt>
                <c:pt idx="940">
                  <c:v>3.3017017175696051E-3</c:v>
                </c:pt>
                <c:pt idx="941">
                  <c:v>1.2182927758682238E-2</c:v>
                </c:pt>
                <c:pt idx="942">
                  <c:v>-6.1266617629959219E-3</c:v>
                </c:pt>
                <c:pt idx="943">
                  <c:v>3.6624048271236553E-3</c:v>
                </c:pt>
                <c:pt idx="944">
                  <c:v>-7.9863326878900631E-3</c:v>
                </c:pt>
                <c:pt idx="945">
                  <c:v>-9.4185859721429566E-4</c:v>
                </c:pt>
                <c:pt idx="946">
                  <c:v>1.3968572391642731E-3</c:v>
                </c:pt>
                <c:pt idx="947">
                  <c:v>-2.2859968613685444E-3</c:v>
                </c:pt>
                <c:pt idx="948">
                  <c:v>-3.1315890395129387E-3</c:v>
                </c:pt>
                <c:pt idx="949">
                  <c:v>-9.9256381591992238E-3</c:v>
                </c:pt>
                <c:pt idx="950">
                  <c:v>7.8679575941629221E-3</c:v>
                </c:pt>
                <c:pt idx="951">
                  <c:v>-1.2568955002408733E-2</c:v>
                </c:pt>
                <c:pt idx="952">
                  <c:v>-6.575997143396739E-3</c:v>
                </c:pt>
                <c:pt idx="953">
                  <c:v>-4.4566837348679611E-3</c:v>
                </c:pt>
                <c:pt idx="954">
                  <c:v>1.4315001675291095E-2</c:v>
                </c:pt>
                <c:pt idx="955">
                  <c:v>2.0213653737664927E-2</c:v>
                </c:pt>
                <c:pt idx="956">
                  <c:v>-2.0411080528672798E-3</c:v>
                </c:pt>
                <c:pt idx="957">
                  <c:v>7.799414442989594E-3</c:v>
                </c:pt>
                <c:pt idx="958">
                  <c:v>7.500215492925788E-3</c:v>
                </c:pt>
                <c:pt idx="959">
                  <c:v>-1.7160096452835116E-3</c:v>
                </c:pt>
                <c:pt idx="960">
                  <c:v>1.9449913021707399E-3</c:v>
                </c:pt>
                <c:pt idx="961">
                  <c:v>-3.6229839078124604E-3</c:v>
                </c:pt>
                <c:pt idx="962">
                  <c:v>-4.1295521656607992E-3</c:v>
                </c:pt>
                <c:pt idx="963">
                  <c:v>-1.2244518485367117E-2</c:v>
                </c:pt>
                <c:pt idx="964">
                  <c:v>-3.4934357558266127E-3</c:v>
                </c:pt>
                <c:pt idx="965">
                  <c:v>-7.6958773086184262E-3</c:v>
                </c:pt>
                <c:pt idx="966">
                  <c:v>-1.3487226568908994E-4</c:v>
                </c:pt>
                <c:pt idx="967">
                  <c:v>1.7446626282873412E-2</c:v>
                </c:pt>
                <c:pt idx="968">
                  <c:v>1.5122659920910442E-2</c:v>
                </c:pt>
                <c:pt idx="969">
                  <c:v>-8.0380040658547536E-3</c:v>
                </c:pt>
                <c:pt idx="970">
                  <c:v>-3.4406181823746218E-3</c:v>
                </c:pt>
                <c:pt idx="971">
                  <c:v>-1.3984658037369257E-4</c:v>
                </c:pt>
                <c:pt idx="972">
                  <c:v>-2.6326489959774824E-3</c:v>
                </c:pt>
                <c:pt idx="973">
                  <c:v>1.4960158559180758E-3</c:v>
                </c:pt>
                <c:pt idx="974">
                  <c:v>7.8354892468361914E-3</c:v>
                </c:pt>
                <c:pt idx="975">
                  <c:v>3.580409858303879E-3</c:v>
                </c:pt>
                <c:pt idx="976">
                  <c:v>2.98570128808473E-3</c:v>
                </c:pt>
                <c:pt idx="977">
                  <c:v>1.0773733596591173E-2</c:v>
                </c:pt>
                <c:pt idx="978">
                  <c:v>-1.0632873854038105E-2</c:v>
                </c:pt>
                <c:pt idx="979">
                  <c:v>-1.7412824007756456E-4</c:v>
                </c:pt>
                <c:pt idx="980">
                  <c:v>-1.2254823807447135E-2</c:v>
                </c:pt>
                <c:pt idx="981">
                  <c:v>-1.1478455056487036E-2</c:v>
                </c:pt>
                <c:pt idx="982">
                  <c:v>7.7448513005820008E-3</c:v>
                </c:pt>
                <c:pt idx="983">
                  <c:v>-1.8780171055901129E-2</c:v>
                </c:pt>
                <c:pt idx="984">
                  <c:v>1.3106614148831408E-2</c:v>
                </c:pt>
                <c:pt idx="985">
                  <c:v>8.5173781627139178E-3</c:v>
                </c:pt>
                <c:pt idx="986">
                  <c:v>9.2494224761163757E-4</c:v>
                </c:pt>
                <c:pt idx="987">
                  <c:v>4.232630022015238E-3</c:v>
                </c:pt>
                <c:pt idx="988">
                  <c:v>-4.6715742135879923E-3</c:v>
                </c:pt>
                <c:pt idx="989">
                  <c:v>-6.9301460691570949E-3</c:v>
                </c:pt>
                <c:pt idx="990">
                  <c:v>1.1349686692071037E-2</c:v>
                </c:pt>
                <c:pt idx="991">
                  <c:v>5.7397782461829916E-3</c:v>
                </c:pt>
                <c:pt idx="992">
                  <c:v>4.5557303485816991E-3</c:v>
                </c:pt>
                <c:pt idx="993">
                  <c:v>-5.0266761533386273E-3</c:v>
                </c:pt>
                <c:pt idx="994">
                  <c:v>-1.3071786364593496E-4</c:v>
                </c:pt>
                <c:pt idx="995">
                  <c:v>4.6143440109032152E-3</c:v>
                </c:pt>
                <c:pt idx="996">
                  <c:v>-6.2110151527361435E-3</c:v>
                </c:pt>
                <c:pt idx="997">
                  <c:v>2.8374978862750755E-3</c:v>
                </c:pt>
                <c:pt idx="998">
                  <c:v>2.7399092094984034E-3</c:v>
                </c:pt>
                <c:pt idx="999">
                  <c:v>3.1058155299490409E-3</c:v>
                </c:pt>
                <c:pt idx="1000">
                  <c:v>-2.6660216192918584E-3</c:v>
                </c:pt>
                <c:pt idx="1001">
                  <c:v>8.9593133361698385E-4</c:v>
                </c:pt>
                <c:pt idx="1002">
                  <c:v>4.2089629101607073E-3</c:v>
                </c:pt>
                <c:pt idx="1003">
                  <c:v>1.8259941048963668E-3</c:v>
                </c:pt>
                <c:pt idx="1004">
                  <c:v>-4.3784789826598614E-3</c:v>
                </c:pt>
                <c:pt idx="1005">
                  <c:v>-7.7855110926042803E-3</c:v>
                </c:pt>
                <c:pt idx="1006">
                  <c:v>3.3630803863351488E-3</c:v>
                </c:pt>
                <c:pt idx="1007">
                  <c:v>-1.9224542626043117E-2</c:v>
                </c:pt>
                <c:pt idx="1008">
                  <c:v>4.5095477968561948E-3</c:v>
                </c:pt>
                <c:pt idx="1009">
                  <c:v>-1.4894874747888309E-2</c:v>
                </c:pt>
                <c:pt idx="1010">
                  <c:v>-7.7899394777904973E-3</c:v>
                </c:pt>
                <c:pt idx="1011">
                  <c:v>1.3129084273038494E-2</c:v>
                </c:pt>
                <c:pt idx="1012">
                  <c:v>-7.4744330927050129E-3</c:v>
                </c:pt>
                <c:pt idx="1013">
                  <c:v>1.1999983095066113E-2</c:v>
                </c:pt>
                <c:pt idx="1014">
                  <c:v>-7.0884078484327873E-3</c:v>
                </c:pt>
                <c:pt idx="1015">
                  <c:v>6.1882011927369973E-3</c:v>
                </c:pt>
                <c:pt idx="1016">
                  <c:v>-4.5898750396182741E-3</c:v>
                </c:pt>
                <c:pt idx="1017">
                  <c:v>1.2060866854883168E-2</c:v>
                </c:pt>
                <c:pt idx="1018">
                  <c:v>2.6523663831619082E-3</c:v>
                </c:pt>
                <c:pt idx="1019">
                  <c:v>-6.6422340998403273E-3</c:v>
                </c:pt>
                <c:pt idx="1020">
                  <c:v>-2.0893805932468146E-3</c:v>
                </c:pt>
                <c:pt idx="1021">
                  <c:v>-3.8587177387421345E-3</c:v>
                </c:pt>
                <c:pt idx="1022">
                  <c:v>5.6118129576001596E-3</c:v>
                </c:pt>
                <c:pt idx="1023">
                  <c:v>9.4159203134978053E-3</c:v>
                </c:pt>
                <c:pt idx="1024">
                  <c:v>-8.7123434752780504E-3</c:v>
                </c:pt>
                <c:pt idx="1025">
                  <c:v>5.1316159128855787E-4</c:v>
                </c:pt>
                <c:pt idx="1026">
                  <c:v>6.4224442632747625E-3</c:v>
                </c:pt>
                <c:pt idx="1027">
                  <c:v>8.1417495228484071E-3</c:v>
                </c:pt>
                <c:pt idx="1028">
                  <c:v>-3.9695308628305837E-3</c:v>
                </c:pt>
                <c:pt idx="1029">
                  <c:v>5.322668085276927E-4</c:v>
                </c:pt>
                <c:pt idx="1030">
                  <c:v>3.5552359010013745E-3</c:v>
                </c:pt>
                <c:pt idx="1031">
                  <c:v>1.1847587251065939E-3</c:v>
                </c:pt>
                <c:pt idx="1032">
                  <c:v>-4.9558727214300546E-3</c:v>
                </c:pt>
                <c:pt idx="1033">
                  <c:v>2.2329711154618348E-3</c:v>
                </c:pt>
                <c:pt idx="1034">
                  <c:v>-2.5013052638994671E-3</c:v>
                </c:pt>
                <c:pt idx="1035">
                  <c:v>3.6281713878074662E-3</c:v>
                </c:pt>
                <c:pt idx="1036">
                  <c:v>-9.0505405616951862E-3</c:v>
                </c:pt>
                <c:pt idx="1037">
                  <c:v>4.0229140017322695E-3</c:v>
                </c:pt>
                <c:pt idx="1038">
                  <c:v>1.0360046172626092E-3</c:v>
                </c:pt>
                <c:pt idx="1039">
                  <c:v>1.0853983024361469E-3</c:v>
                </c:pt>
                <c:pt idx="1040">
                  <c:v>-5.1529628794316773E-3</c:v>
                </c:pt>
                <c:pt idx="1041">
                  <c:v>-3.3384927067670045E-4</c:v>
                </c:pt>
                <c:pt idx="1042">
                  <c:v>-4.9510943887391967E-3</c:v>
                </c:pt>
                <c:pt idx="1043">
                  <c:v>3.5417740027732236E-4</c:v>
                </c:pt>
                <c:pt idx="1044">
                  <c:v>-7.8103848774050411E-3</c:v>
                </c:pt>
                <c:pt idx="1045">
                  <c:v>-3.4721387661668102E-3</c:v>
                </c:pt>
                <c:pt idx="1046">
                  <c:v>8.8691075882760817E-3</c:v>
                </c:pt>
                <c:pt idx="1047">
                  <c:v>1.5267653949828652E-3</c:v>
                </c:pt>
                <c:pt idx="1048">
                  <c:v>-7.30925645095859E-3</c:v>
                </c:pt>
                <c:pt idx="1049">
                  <c:v>2.1085685269539578E-3</c:v>
                </c:pt>
                <c:pt idx="1050">
                  <c:v>2.0094952931262178E-3</c:v>
                </c:pt>
                <c:pt idx="1051">
                  <c:v>9.1707986014395448E-3</c:v>
                </c:pt>
                <c:pt idx="1052">
                  <c:v>-4.6667086838437788E-3</c:v>
                </c:pt>
                <c:pt idx="1053">
                  <c:v>-1.5548083816319114E-3</c:v>
                </c:pt>
                <c:pt idx="1054">
                  <c:v>-5.2064116776062708E-4</c:v>
                </c:pt>
                <c:pt idx="1055">
                  <c:v>1.5301476105003875E-2</c:v>
                </c:pt>
                <c:pt idx="1056">
                  <c:v>3.195926379788494E-3</c:v>
                </c:pt>
                <c:pt idx="1057">
                  <c:v>-2.7431887141392552E-3</c:v>
                </c:pt>
                <c:pt idx="1058">
                  <c:v>-3.3539515679453791E-3</c:v>
                </c:pt>
                <c:pt idx="1059">
                  <c:v>-2.3552603283654161E-3</c:v>
                </c:pt>
                <c:pt idx="1060">
                  <c:v>1.5329472059857352E-3</c:v>
                </c:pt>
                <c:pt idx="1061">
                  <c:v>-4.6192085728496979E-3</c:v>
                </c:pt>
                <c:pt idx="1062">
                  <c:v>-7.1281671091637522E-3</c:v>
                </c:pt>
                <c:pt idx="1063">
                  <c:v>5.6706216650534991E-3</c:v>
                </c:pt>
                <c:pt idx="1064">
                  <c:v>-1.0669469819267752E-3</c:v>
                </c:pt>
                <c:pt idx="1065">
                  <c:v>-6.527044304509011E-3</c:v>
                </c:pt>
                <c:pt idx="1066">
                  <c:v>7.6286931285807213E-5</c:v>
                </c:pt>
                <c:pt idx="1067">
                  <c:v>-3.1165703060265226E-3</c:v>
                </c:pt>
                <c:pt idx="1068">
                  <c:v>-1.2172973170643253E-3</c:v>
                </c:pt>
                <c:pt idx="1069">
                  <c:v>-8.3620045465981896E-3</c:v>
                </c:pt>
                <c:pt idx="1070">
                  <c:v>-1.3159562515244416E-2</c:v>
                </c:pt>
                <c:pt idx="1071">
                  <c:v>-9.0045441069797061E-4</c:v>
                </c:pt>
                <c:pt idx="1072">
                  <c:v>4.8025007108960516E-3</c:v>
                </c:pt>
                <c:pt idx="1073">
                  <c:v>9.758367968410564E-3</c:v>
                </c:pt>
                <c:pt idx="1074">
                  <c:v>-1.5100837819104207E-3</c:v>
                </c:pt>
                <c:pt idx="1075">
                  <c:v>-3.9791019949002582E-3</c:v>
                </c:pt>
                <c:pt idx="1076">
                  <c:v>-7.2985251254344963E-3</c:v>
                </c:pt>
                <c:pt idx="1077">
                  <c:v>1.0531589769053884E-2</c:v>
                </c:pt>
                <c:pt idx="1078">
                  <c:v>5.4270572221504221E-3</c:v>
                </c:pt>
                <c:pt idx="1079">
                  <c:v>1.0978407631111242E-2</c:v>
                </c:pt>
                <c:pt idx="1080">
                  <c:v>-4.8479270977808131E-4</c:v>
                </c:pt>
                <c:pt idx="1081">
                  <c:v>2.9191668001911086E-3</c:v>
                </c:pt>
                <c:pt idx="1082">
                  <c:v>-4.6178112736738886E-3</c:v>
                </c:pt>
                <c:pt idx="1083">
                  <c:v>-4.3405700656312662E-3</c:v>
                </c:pt>
                <c:pt idx="1084">
                  <c:v>-1.9572221070356388E-3</c:v>
                </c:pt>
                <c:pt idx="1085">
                  <c:v>1.6941349197101552E-3</c:v>
                </c:pt>
                <c:pt idx="1086">
                  <c:v>-1.5096287247532647E-2</c:v>
                </c:pt>
                <c:pt idx="1087">
                  <c:v>-1.519844892610811E-3</c:v>
                </c:pt>
                <c:pt idx="1088">
                  <c:v>1.1927671261233286E-2</c:v>
                </c:pt>
                <c:pt idx="1089">
                  <c:v>-4.836644436739812E-4</c:v>
                </c:pt>
                <c:pt idx="1090">
                  <c:v>-3.2119726053048137E-4</c:v>
                </c:pt>
                <c:pt idx="1091">
                  <c:v>1.9988256763161516E-2</c:v>
                </c:pt>
                <c:pt idx="1092">
                  <c:v>-1.0472636599697882E-2</c:v>
                </c:pt>
                <c:pt idx="1093">
                  <c:v>5.0402652231551492E-4</c:v>
                </c:pt>
                <c:pt idx="1094">
                  <c:v>1.0608942868679305E-2</c:v>
                </c:pt>
                <c:pt idx="1095">
                  <c:v>9.9205658224990056E-3</c:v>
                </c:pt>
                <c:pt idx="1096">
                  <c:v>1.7192748835770377E-3</c:v>
                </c:pt>
                <c:pt idx="1097">
                  <c:v>-3.2369440266865057E-3</c:v>
                </c:pt>
                <c:pt idx="1098">
                  <c:v>1.1089873533166594E-2</c:v>
                </c:pt>
                <c:pt idx="1099">
                  <c:v>-7.8891764266797448E-4</c:v>
                </c:pt>
                <c:pt idx="1100">
                  <c:v>2.2275765064410091E-3</c:v>
                </c:pt>
                <c:pt idx="1101">
                  <c:v>-3.3890229772235436E-3</c:v>
                </c:pt>
                <c:pt idx="1102">
                  <c:v>1.6734270101250726E-3</c:v>
                </c:pt>
                <c:pt idx="1103">
                  <c:v>-4.2904193334951657E-3</c:v>
                </c:pt>
                <c:pt idx="1104">
                  <c:v>-5.3907403318883551E-3</c:v>
                </c:pt>
                <c:pt idx="1105">
                  <c:v>-6.9277816933921432E-4</c:v>
                </c:pt>
                <c:pt idx="1106">
                  <c:v>1.072990111122496E-2</c:v>
                </c:pt>
                <c:pt idx="1107">
                  <c:v>3.3565260025909538E-3</c:v>
                </c:pt>
                <c:pt idx="1108">
                  <c:v>-3.4780493357032816E-3</c:v>
                </c:pt>
                <c:pt idx="1109">
                  <c:v>1.0467794405959463E-3</c:v>
                </c:pt>
                <c:pt idx="1110">
                  <c:v>3.0367463037939135E-3</c:v>
                </c:pt>
                <c:pt idx="1111">
                  <c:v>-3.7425598860374443E-4</c:v>
                </c:pt>
                <c:pt idx="1112">
                  <c:v>8.4573510723535694E-3</c:v>
                </c:pt>
                <c:pt idx="1113">
                  <c:v>-7.1770247490020589E-3</c:v>
                </c:pt>
                <c:pt idx="1114">
                  <c:v>-6.2468866445885007E-3</c:v>
                </c:pt>
                <c:pt idx="1115">
                  <c:v>4.4402429385266284E-3</c:v>
                </c:pt>
                <c:pt idx="1116">
                  <c:v>-3.6680920683130891E-3</c:v>
                </c:pt>
                <c:pt idx="1117">
                  <c:v>5.5042100494673285E-4</c:v>
                </c:pt>
                <c:pt idx="1118">
                  <c:v>-3.9035143707591979E-3</c:v>
                </c:pt>
                <c:pt idx="1119">
                  <c:v>2.9358275440163339E-3</c:v>
                </c:pt>
                <c:pt idx="1120">
                  <c:v>6.479557794549784E-4</c:v>
                </c:pt>
                <c:pt idx="1121">
                  <c:v>-5.0345677505542197E-3</c:v>
                </c:pt>
                <c:pt idx="1122">
                  <c:v>-1.0069351510069824E-2</c:v>
                </c:pt>
                <c:pt idx="1123">
                  <c:v>-8.3965150076248385E-3</c:v>
                </c:pt>
                <c:pt idx="1124">
                  <c:v>-2.6085078734502942E-2</c:v>
                </c:pt>
                <c:pt idx="1125">
                  <c:v>-3.3543276920365628E-2</c:v>
                </c:pt>
                <c:pt idx="1126">
                  <c:v>-1.1182634265786806E-2</c:v>
                </c:pt>
                <c:pt idx="1127">
                  <c:v>3.0415978499357177E-2</c:v>
                </c:pt>
                <c:pt idx="1128">
                  <c:v>1.4472972289567787E-2</c:v>
                </c:pt>
                <c:pt idx="1129">
                  <c:v>-2.1672443411585585E-3</c:v>
                </c:pt>
                <c:pt idx="1130">
                  <c:v>-7.2104534490221583E-3</c:v>
                </c:pt>
                <c:pt idx="1131">
                  <c:v>-2.1166094006349279E-2</c:v>
                </c:pt>
                <c:pt idx="1132">
                  <c:v>1.3091167988755759E-2</c:v>
                </c:pt>
                <c:pt idx="1133">
                  <c:v>6.9161709396652338E-3</c:v>
                </c:pt>
                <c:pt idx="1134">
                  <c:v>-1.6444711443796334E-2</c:v>
                </c:pt>
                <c:pt idx="1135">
                  <c:v>2.1230347514576531E-2</c:v>
                </c:pt>
                <c:pt idx="1136">
                  <c:v>-1.7427758187631315E-2</c:v>
                </c:pt>
                <c:pt idx="1137">
                  <c:v>2.2424040801214407E-3</c:v>
                </c:pt>
                <c:pt idx="1138">
                  <c:v>4.6146887329296948E-3</c:v>
                </c:pt>
                <c:pt idx="1139">
                  <c:v>-3.4726921922619836E-3</c:v>
                </c:pt>
                <c:pt idx="1140">
                  <c:v>1.2299295605522342E-2</c:v>
                </c:pt>
                <c:pt idx="1141">
                  <c:v>1.1322601805134891E-2</c:v>
                </c:pt>
                <c:pt idx="1142">
                  <c:v>2.4313940397346911E-4</c:v>
                </c:pt>
                <c:pt idx="1143">
                  <c:v>-1.2018739791642918E-2</c:v>
                </c:pt>
                <c:pt idx="1144">
                  <c:v>8.5367392728090685E-3</c:v>
                </c:pt>
                <c:pt idx="1145">
                  <c:v>-1.1260590398858406E-2</c:v>
                </c:pt>
                <c:pt idx="1146">
                  <c:v>1.9383644197517036E-3</c:v>
                </c:pt>
                <c:pt idx="1147">
                  <c:v>1.0185772813460225E-3</c:v>
                </c:pt>
                <c:pt idx="1148">
                  <c:v>7.2202228727260565E-3</c:v>
                </c:pt>
                <c:pt idx="1149">
                  <c:v>-1.6014197061687385E-2</c:v>
                </c:pt>
                <c:pt idx="1150">
                  <c:v>-2.5643413368414691E-5</c:v>
                </c:pt>
                <c:pt idx="1151">
                  <c:v>9.8379061264941559E-3</c:v>
                </c:pt>
                <c:pt idx="1152">
                  <c:v>-1.9254999468221179E-4</c:v>
                </c:pt>
                <c:pt idx="1153">
                  <c:v>1.3014600297154288E-2</c:v>
                </c:pt>
                <c:pt idx="1154">
                  <c:v>1.7049700591424743E-2</c:v>
                </c:pt>
                <c:pt idx="1155">
                  <c:v>-5.6851330677504253E-3</c:v>
                </c:pt>
                <c:pt idx="1156">
                  <c:v>8.6195061883529434E-3</c:v>
                </c:pt>
                <c:pt idx="1157">
                  <c:v>1.1565738172854889E-2</c:v>
                </c:pt>
                <c:pt idx="1158">
                  <c:v>2.6972911054632398E-3</c:v>
                </c:pt>
                <c:pt idx="1159">
                  <c:v>2.3242446588145338E-3</c:v>
                </c:pt>
                <c:pt idx="1160">
                  <c:v>-6.4539496099887961E-3</c:v>
                </c:pt>
                <c:pt idx="1161">
                  <c:v>-1.1331789187720709E-2</c:v>
                </c:pt>
                <c:pt idx="1162">
                  <c:v>9.7465335769746364E-3</c:v>
                </c:pt>
                <c:pt idx="1163">
                  <c:v>9.9238788804523193E-3</c:v>
                </c:pt>
                <c:pt idx="1164">
                  <c:v>3.6625696633483251E-3</c:v>
                </c:pt>
                <c:pt idx="1165">
                  <c:v>-6.3054477781365748E-4</c:v>
                </c:pt>
                <c:pt idx="1166">
                  <c:v>-1.3340545457319886E-3</c:v>
                </c:pt>
                <c:pt idx="1167">
                  <c:v>1.9957009948353255E-2</c:v>
                </c:pt>
                <c:pt idx="1168">
                  <c:v>-7.9570012539920132E-4</c:v>
                </c:pt>
                <c:pt idx="1169">
                  <c:v>-1.5446990697698393E-3</c:v>
                </c:pt>
                <c:pt idx="1170">
                  <c:v>6.9913423889889081E-4</c:v>
                </c:pt>
                <c:pt idx="1171">
                  <c:v>-4.7218198764785724E-3</c:v>
                </c:pt>
                <c:pt idx="1172">
                  <c:v>-3.8153900213333536E-5</c:v>
                </c:pt>
                <c:pt idx="1173">
                  <c:v>-1.0910836857174866E-2</c:v>
                </c:pt>
                <c:pt idx="1174">
                  <c:v>5.3022067152443952E-3</c:v>
                </c:pt>
                <c:pt idx="1175">
                  <c:v>-5.3983977831835173E-3</c:v>
                </c:pt>
                <c:pt idx="1176">
                  <c:v>-4.2176939725417917E-3</c:v>
                </c:pt>
                <c:pt idx="1177">
                  <c:v>-5.1691336389492193E-5</c:v>
                </c:pt>
                <c:pt idx="1178">
                  <c:v>-1.0708771819301299E-2</c:v>
                </c:pt>
                <c:pt idx="1179">
                  <c:v>-7.0499639247529888E-3</c:v>
                </c:pt>
                <c:pt idx="1180">
                  <c:v>2.4970995747171099E-3</c:v>
                </c:pt>
                <c:pt idx="1181">
                  <c:v>-1.0741783373906522E-3</c:v>
                </c:pt>
                <c:pt idx="1182">
                  <c:v>-1.3741158617739724E-2</c:v>
                </c:pt>
                <c:pt idx="1183">
                  <c:v>-8.3833996426714297E-3</c:v>
                </c:pt>
                <c:pt idx="1184">
                  <c:v>1.6437759128099527E-2</c:v>
                </c:pt>
                <c:pt idx="1185">
                  <c:v>-1.0204864098045663E-3</c:v>
                </c:pt>
                <c:pt idx="1186">
                  <c:v>1.3844573984073794E-2</c:v>
                </c:pt>
                <c:pt idx="1187">
                  <c:v>3.1572555595329455E-3</c:v>
                </c:pt>
                <c:pt idx="1188">
                  <c:v>-6.9697873725608206E-3</c:v>
                </c:pt>
                <c:pt idx="1189">
                  <c:v>7.6610157235181831E-3</c:v>
                </c:pt>
                <c:pt idx="1190">
                  <c:v>2.1325939286487294E-3</c:v>
                </c:pt>
                <c:pt idx="1191">
                  <c:v>2.6024971090172766E-3</c:v>
                </c:pt>
                <c:pt idx="1192">
                  <c:v>2.5093100246162958E-3</c:v>
                </c:pt>
                <c:pt idx="1193">
                  <c:v>-9.7496482880838897E-3</c:v>
                </c:pt>
                <c:pt idx="1194">
                  <c:v>8.1854485940506816E-3</c:v>
                </c:pt>
                <c:pt idx="1195">
                  <c:v>-6.4701821606426568E-3</c:v>
                </c:pt>
                <c:pt idx="1196">
                  <c:v>-5.2928187272516247E-3</c:v>
                </c:pt>
                <c:pt idx="1197">
                  <c:v>2.2716551012266883E-2</c:v>
                </c:pt>
                <c:pt idx="1198">
                  <c:v>2.924748068990457E-3</c:v>
                </c:pt>
                <c:pt idx="1199">
                  <c:v>-3.0680492107560964E-3</c:v>
                </c:pt>
                <c:pt idx="1200">
                  <c:v>-9.4366036143381793E-3</c:v>
                </c:pt>
                <c:pt idx="1201">
                  <c:v>4.4910720985313901E-4</c:v>
                </c:pt>
                <c:pt idx="1202">
                  <c:v>-1.0745867356749206E-2</c:v>
                </c:pt>
                <c:pt idx="1203">
                  <c:v>9.3816076361759038E-3</c:v>
                </c:pt>
                <c:pt idx="1204">
                  <c:v>6.7861583143404847E-3</c:v>
                </c:pt>
                <c:pt idx="1205">
                  <c:v>1.9818013453641647E-2</c:v>
                </c:pt>
                <c:pt idx="1206">
                  <c:v>-1.2754047708843141E-2</c:v>
                </c:pt>
                <c:pt idx="1207">
                  <c:v>-1.788729901063979E-2</c:v>
                </c:pt>
                <c:pt idx="1208">
                  <c:v>9.6248955873901032E-3</c:v>
                </c:pt>
                <c:pt idx="1209">
                  <c:v>1.2257090960656303E-2</c:v>
                </c:pt>
                <c:pt idx="1210">
                  <c:v>8.2807186114146614E-3</c:v>
                </c:pt>
                <c:pt idx="1211">
                  <c:v>-1.4870288648127783E-3</c:v>
                </c:pt>
                <c:pt idx="1212">
                  <c:v>-1.2884046378193181E-3</c:v>
                </c:pt>
                <c:pt idx="1213">
                  <c:v>8.6271481039821296E-3</c:v>
                </c:pt>
                <c:pt idx="1214">
                  <c:v>-3.5418663231101544E-3</c:v>
                </c:pt>
                <c:pt idx="1215">
                  <c:v>-1.1059816491610586E-2</c:v>
                </c:pt>
                <c:pt idx="1216">
                  <c:v>-1.299864225152203E-2</c:v>
                </c:pt>
                <c:pt idx="1217">
                  <c:v>7.0267701176514041E-3</c:v>
                </c:pt>
                <c:pt idx="1218">
                  <c:v>-3.2928489623980095E-3</c:v>
                </c:pt>
                <c:pt idx="1219">
                  <c:v>-1.2697757899255868E-2</c:v>
                </c:pt>
                <c:pt idx="1220">
                  <c:v>-7.5528133205912118E-3</c:v>
                </c:pt>
                <c:pt idx="1221">
                  <c:v>9.4864523964535152E-3</c:v>
                </c:pt>
                <c:pt idx="1222">
                  <c:v>4.4773892048894925E-3</c:v>
                </c:pt>
                <c:pt idx="1223">
                  <c:v>-1.7392830657805058E-2</c:v>
                </c:pt>
                <c:pt idx="1224">
                  <c:v>4.6856576976392894E-3</c:v>
                </c:pt>
                <c:pt idx="1225">
                  <c:v>-1.5944951160372978E-2</c:v>
                </c:pt>
                <c:pt idx="1226">
                  <c:v>1.2350015957150573E-2</c:v>
                </c:pt>
                <c:pt idx="1227">
                  <c:v>-1.4530101843375443E-2</c:v>
                </c:pt>
                <c:pt idx="1228">
                  <c:v>4.1690852851345994E-3</c:v>
                </c:pt>
                <c:pt idx="1229">
                  <c:v>1.6265698065352607E-2</c:v>
                </c:pt>
                <c:pt idx="1230">
                  <c:v>-7.972893945066617E-3</c:v>
                </c:pt>
                <c:pt idx="1231">
                  <c:v>9.1118966511714028E-3</c:v>
                </c:pt>
                <c:pt idx="1232">
                  <c:v>-1.0466387073987393E-3</c:v>
                </c:pt>
                <c:pt idx="1233">
                  <c:v>1.0356121265527207E-2</c:v>
                </c:pt>
                <c:pt idx="1234">
                  <c:v>2.1212894338508592E-2</c:v>
                </c:pt>
                <c:pt idx="1235">
                  <c:v>2.2463568318613625E-3</c:v>
                </c:pt>
                <c:pt idx="1236">
                  <c:v>-1.2657018191233327E-2</c:v>
                </c:pt>
                <c:pt idx="1237">
                  <c:v>-1.8746082138230147E-3</c:v>
                </c:pt>
                <c:pt idx="1238">
                  <c:v>-9.133645442519045E-3</c:v>
                </c:pt>
                <c:pt idx="1239">
                  <c:v>-1.2945579533123475E-3</c:v>
                </c:pt>
                <c:pt idx="1240">
                  <c:v>-2.5248659863792433E-3</c:v>
                </c:pt>
                <c:pt idx="1241">
                  <c:v>6.099415958495058E-3</c:v>
                </c:pt>
                <c:pt idx="1242">
                  <c:v>-1.4758026770506083E-3</c:v>
                </c:pt>
                <c:pt idx="1243">
                  <c:v>-8.1408801558217059E-3</c:v>
                </c:pt>
                <c:pt idx="1244">
                  <c:v>1.420517140669264E-2</c:v>
                </c:pt>
                <c:pt idx="1245">
                  <c:v>7.1487492513473416E-3</c:v>
                </c:pt>
                <c:pt idx="1246">
                  <c:v>1.0306257037417721E-2</c:v>
                </c:pt>
                <c:pt idx="1247">
                  <c:v>-4.1218340513933249E-3</c:v>
                </c:pt>
                <c:pt idx="1248">
                  <c:v>1.923469245678433E-3</c:v>
                </c:pt>
                <c:pt idx="1249">
                  <c:v>4.3841599794673947E-3</c:v>
                </c:pt>
                <c:pt idx="1250">
                  <c:v>-4.3927946707056353E-4</c:v>
                </c:pt>
                <c:pt idx="1251">
                  <c:v>2.9721229511359137E-3</c:v>
                </c:pt>
                <c:pt idx="1252">
                  <c:v>1.1868495429068426E-2</c:v>
                </c:pt>
                <c:pt idx="1253">
                  <c:v>-1.4405599128601621E-2</c:v>
                </c:pt>
                <c:pt idx="1254">
                  <c:v>-3.9078840030224438E-3</c:v>
                </c:pt>
                <c:pt idx="1255">
                  <c:v>1.038000682633955E-2</c:v>
                </c:pt>
                <c:pt idx="1256">
                  <c:v>1.2597257351416591E-3</c:v>
                </c:pt>
                <c:pt idx="1257">
                  <c:v>5.1593297055194665E-3</c:v>
                </c:pt>
                <c:pt idx="1258">
                  <c:v>4.8345971909034002E-3</c:v>
                </c:pt>
              </c:numCache>
            </c:numRef>
          </c:xVal>
          <c:yVal>
            <c:numRef>
              <c:f>'Beta Calculations'!$D$521:$D$1779</c:f>
              <c:numCache>
                <c:formatCode>0%</c:formatCode>
                <c:ptCount val="1259"/>
                <c:pt idx="0">
                  <c:v>-1.0845986984815648E-2</c:v>
                </c:pt>
                <c:pt idx="1">
                  <c:v>-1.3495276653171517E-3</c:v>
                </c:pt>
                <c:pt idx="2">
                  <c:v>-1.5202702702703519E-3</c:v>
                </c:pt>
                <c:pt idx="3">
                  <c:v>1.0150566739977052E-3</c:v>
                </c:pt>
                <c:pt idx="4">
                  <c:v>-2.230860233226295E-2</c:v>
                </c:pt>
                <c:pt idx="5">
                  <c:v>-2.5929127052721768E-3</c:v>
                </c:pt>
                <c:pt idx="6">
                  <c:v>-6.0658578856153111E-3</c:v>
                </c:pt>
                <c:pt idx="7">
                  <c:v>-1.7611159546643385E-2</c:v>
                </c:pt>
                <c:pt idx="8">
                  <c:v>-9.4071707490237522E-3</c:v>
                </c:pt>
                <c:pt idx="9">
                  <c:v>-8.0630711342053463E-3</c:v>
                </c:pt>
                <c:pt idx="10">
                  <c:v>9.7543352601154876E-3</c:v>
                </c:pt>
                <c:pt idx="11">
                  <c:v>2.1109123434704724E-2</c:v>
                </c:pt>
                <c:pt idx="12">
                  <c:v>-5.4309740714785226E-3</c:v>
                </c:pt>
                <c:pt idx="13">
                  <c:v>4.5798837414126048E-3</c:v>
                </c:pt>
                <c:pt idx="14">
                  <c:v>9.8193933017709512E-3</c:v>
                </c:pt>
                <c:pt idx="15">
                  <c:v>2.0836950859524084E-2</c:v>
                </c:pt>
                <c:pt idx="16">
                  <c:v>-7.3141690763735001E-3</c:v>
                </c:pt>
                <c:pt idx="17">
                  <c:v>-3.7697052775873541E-3</c:v>
                </c:pt>
                <c:pt idx="18">
                  <c:v>4.4719642242860846E-3</c:v>
                </c:pt>
                <c:pt idx="19">
                  <c:v>-8.0479452054794676E-3</c:v>
                </c:pt>
                <c:pt idx="20">
                  <c:v>6.9048852062834065E-3</c:v>
                </c:pt>
                <c:pt idx="21">
                  <c:v>-1.2000685753471574E-3</c:v>
                </c:pt>
                <c:pt idx="22">
                  <c:v>3.6045314109165449E-3</c:v>
                </c:pt>
                <c:pt idx="23">
                  <c:v>9.4065332649222455E-3</c:v>
                </c:pt>
                <c:pt idx="24">
                  <c:v>-2.8803795323619763E-3</c:v>
                </c:pt>
                <c:pt idx="25">
                  <c:v>2.5488530161426048E-3</c:v>
                </c:pt>
                <c:pt idx="26">
                  <c:v>5.9322033898305815E-3</c:v>
                </c:pt>
                <c:pt idx="27">
                  <c:v>6.7396798652064049E-4</c:v>
                </c:pt>
                <c:pt idx="28">
                  <c:v>3.7043273278329902E-3</c:v>
                </c:pt>
                <c:pt idx="29">
                  <c:v>1.0736453615165287E-2</c:v>
                </c:pt>
                <c:pt idx="30">
                  <c:v>1.1120331950207563E-2</c:v>
                </c:pt>
                <c:pt idx="31">
                  <c:v>-1.0669730794484522E-2</c:v>
                </c:pt>
                <c:pt idx="32">
                  <c:v>2.0242243238759006E-2</c:v>
                </c:pt>
                <c:pt idx="33">
                  <c:v>-2.1141649048626032E-3</c:v>
                </c:pt>
                <c:pt idx="34">
                  <c:v>-8.8005215123858616E-3</c:v>
                </c:pt>
                <c:pt idx="35">
                  <c:v>7.5633015455442987E-3</c:v>
                </c:pt>
                <c:pt idx="36">
                  <c:v>5.7114882506528186E-3</c:v>
                </c:pt>
                <c:pt idx="37">
                  <c:v>5.8413110498134468E-3</c:v>
                </c:pt>
                <c:pt idx="38">
                  <c:v>5.0975963865139695E-2</c:v>
                </c:pt>
                <c:pt idx="39">
                  <c:v>2.6554105909439629E-2</c:v>
                </c:pt>
                <c:pt idx="40">
                  <c:v>-1.794258373205726E-2</c:v>
                </c:pt>
                <c:pt idx="41">
                  <c:v>6.394640682094721E-3</c:v>
                </c:pt>
                <c:pt idx="42">
                  <c:v>-3.0257186081683596E-4</c:v>
                </c:pt>
                <c:pt idx="43">
                  <c:v>-9.0799031476995751E-4</c:v>
                </c:pt>
                <c:pt idx="44">
                  <c:v>5.7558315661923043E-3</c:v>
                </c:pt>
                <c:pt idx="45">
                  <c:v>-1.0090361445783125E-2</c:v>
                </c:pt>
                <c:pt idx="46">
                  <c:v>1.1106039860033334E-2</c:v>
                </c:pt>
                <c:pt idx="47">
                  <c:v>-1.5046644598253334E-3</c:v>
                </c:pt>
                <c:pt idx="48">
                  <c:v>2.0494273658830719E-2</c:v>
                </c:pt>
                <c:pt idx="49">
                  <c:v>8.5646780862373983E-3</c:v>
                </c:pt>
                <c:pt idx="50">
                  <c:v>-1.6691068814055687E-2</c:v>
                </c:pt>
                <c:pt idx="51">
                  <c:v>1.6378796902918324E-3</c:v>
                </c:pt>
                <c:pt idx="52">
                  <c:v>2.9730935037908246E-3</c:v>
                </c:pt>
                <c:pt idx="53">
                  <c:v>5.6321327997628234E-3</c:v>
                </c:pt>
                <c:pt idx="54">
                  <c:v>-8.1061164333087188E-3</c:v>
                </c:pt>
                <c:pt idx="55">
                  <c:v>-1.4858841010401136E-2</c:v>
                </c:pt>
                <c:pt idx="56">
                  <c:v>-1.0558069381597646E-3</c:v>
                </c:pt>
                <c:pt idx="57">
                  <c:v>1.8118677336553812E-3</c:v>
                </c:pt>
                <c:pt idx="58">
                  <c:v>1.8236623963828302E-2</c:v>
                </c:pt>
                <c:pt idx="59">
                  <c:v>1.198934280639441E-2</c:v>
                </c:pt>
                <c:pt idx="60">
                  <c:v>-8.4832528886938929E-3</c:v>
                </c:pt>
                <c:pt idx="61">
                  <c:v>-1.2243693760141783E-2</c:v>
                </c:pt>
                <c:pt idx="62">
                  <c:v>4.1816009557944511E-3</c:v>
                </c:pt>
                <c:pt idx="63">
                  <c:v>-1.1005353955978459E-2</c:v>
                </c:pt>
                <c:pt idx="64">
                  <c:v>-1.3834586466165422E-2</c:v>
                </c:pt>
                <c:pt idx="65">
                  <c:v>-1.2198841110093728E-3</c:v>
                </c:pt>
                <c:pt idx="66">
                  <c:v>-4.5801526717559327E-4</c:v>
                </c:pt>
                <c:pt idx="67">
                  <c:v>-7.3316022605773856E-3</c:v>
                </c:pt>
                <c:pt idx="68">
                  <c:v>-1.6925680873980498E-2</c:v>
                </c:pt>
                <c:pt idx="69">
                  <c:v>1.8938801064329214E-2</c:v>
                </c:pt>
                <c:pt idx="70">
                  <c:v>6.7588325652843118E-3</c:v>
                </c:pt>
                <c:pt idx="71">
                  <c:v>-1.0985657613671207E-2</c:v>
                </c:pt>
                <c:pt idx="72">
                  <c:v>-6.1709348966354494E-4</c:v>
                </c:pt>
                <c:pt idx="73">
                  <c:v>2.7786353812904174E-3</c:v>
                </c:pt>
                <c:pt idx="74">
                  <c:v>4.7721674876848308E-3</c:v>
                </c:pt>
                <c:pt idx="75">
                  <c:v>2.2981461620958932E-3</c:v>
                </c:pt>
                <c:pt idx="76">
                  <c:v>-5.1971874044635102E-3</c:v>
                </c:pt>
                <c:pt idx="77">
                  <c:v>2.1511985248925392E-3</c:v>
                </c:pt>
                <c:pt idx="78">
                  <c:v>2.2999080036798514E-3</c:v>
                </c:pt>
                <c:pt idx="79">
                  <c:v>7.4957931772983155E-3</c:v>
                </c:pt>
                <c:pt idx="80">
                  <c:v>7.5918615244456866E-3</c:v>
                </c:pt>
                <c:pt idx="81">
                  <c:v>9.6443640747438941E-3</c:v>
                </c:pt>
                <c:pt idx="82">
                  <c:v>8.208955223880654E-3</c:v>
                </c:pt>
                <c:pt idx="83">
                  <c:v>2.2057735011103086E-2</c:v>
                </c:pt>
                <c:pt idx="84">
                  <c:v>1.2891077636153048E-2</c:v>
                </c:pt>
                <c:pt idx="85">
                  <c:v>-1.2870012870012992E-2</c:v>
                </c:pt>
                <c:pt idx="86">
                  <c:v>-4.345936549327023E-4</c:v>
                </c:pt>
                <c:pt idx="87">
                  <c:v>2.1739130434783593E-3</c:v>
                </c:pt>
                <c:pt idx="88">
                  <c:v>-1.0701373825018234E-2</c:v>
                </c:pt>
                <c:pt idx="89">
                  <c:v>5.4085659991229829E-3</c:v>
                </c:pt>
                <c:pt idx="90">
                  <c:v>2.617039837161883E-3</c:v>
                </c:pt>
                <c:pt idx="91">
                  <c:v>-2.4651972157770929E-3</c:v>
                </c:pt>
                <c:pt idx="92">
                  <c:v>6.9777583951153854E-3</c:v>
                </c:pt>
                <c:pt idx="93">
                  <c:v>-1.0394110004330881E-2</c:v>
                </c:pt>
                <c:pt idx="94">
                  <c:v>1.8818380743982566E-2</c:v>
                </c:pt>
                <c:pt idx="95">
                  <c:v>-1.2743413516609348E-2</c:v>
                </c:pt>
                <c:pt idx="96">
                  <c:v>1.1892675852066548E-2</c:v>
                </c:pt>
                <c:pt idx="97">
                  <c:v>-9.8896373799627346E-3</c:v>
                </c:pt>
                <c:pt idx="98">
                  <c:v>-1.7371163867979655E-3</c:v>
                </c:pt>
                <c:pt idx="99">
                  <c:v>-1.7401392111368041E-3</c:v>
                </c:pt>
                <c:pt idx="100">
                  <c:v>-1.9755955839628081E-2</c:v>
                </c:pt>
                <c:pt idx="101">
                  <c:v>6.3426200355660933E-2</c:v>
                </c:pt>
                <c:pt idx="102">
                  <c:v>-5.4347826086956763E-3</c:v>
                </c:pt>
                <c:pt idx="103">
                  <c:v>-2.5220680958386588E-3</c:v>
                </c:pt>
                <c:pt idx="104">
                  <c:v>-1.6013485040033748E-2</c:v>
                </c:pt>
                <c:pt idx="105">
                  <c:v>5.8529621698786283E-3</c:v>
                </c:pt>
                <c:pt idx="106">
                  <c:v>-2.7391427760431353E-2</c:v>
                </c:pt>
                <c:pt idx="107">
                  <c:v>5.6909382752079463E-3</c:v>
                </c:pt>
                <c:pt idx="108">
                  <c:v>-5.3830528148578138E-2</c:v>
                </c:pt>
                <c:pt idx="109">
                  <c:v>4.6771967489648958E-2</c:v>
                </c:pt>
                <c:pt idx="110">
                  <c:v>-3.2522707295634334E-2</c:v>
                </c:pt>
                <c:pt idx="111">
                  <c:v>1.1053906723197837E-2</c:v>
                </c:pt>
                <c:pt idx="112">
                  <c:v>3.6094054215965343E-2</c:v>
                </c:pt>
                <c:pt idx="113">
                  <c:v>-1.5900549291705257E-3</c:v>
                </c:pt>
                <c:pt idx="114">
                  <c:v>2.1717098595627649E-2</c:v>
                </c:pt>
                <c:pt idx="115">
                  <c:v>6.5183505738983794E-3</c:v>
                </c:pt>
                <c:pt idx="116">
                  <c:v>-1.5064057440518197E-2</c:v>
                </c:pt>
                <c:pt idx="117">
                  <c:v>-4.6169239565465814E-2</c:v>
                </c:pt>
                <c:pt idx="118">
                  <c:v>-7.0433088565862167E-3</c:v>
                </c:pt>
                <c:pt idx="119">
                  <c:v>3.3202535466344552E-2</c:v>
                </c:pt>
                <c:pt idx="120">
                  <c:v>-6.8653228162430802E-3</c:v>
                </c:pt>
                <c:pt idx="121">
                  <c:v>-9.8543903515223574E-3</c:v>
                </c:pt>
                <c:pt idx="122">
                  <c:v>1.2032085561497263E-2</c:v>
                </c:pt>
                <c:pt idx="123">
                  <c:v>2.4658740642888644E-2</c:v>
                </c:pt>
                <c:pt idx="124">
                  <c:v>1.1746168170749138E-2</c:v>
                </c:pt>
                <c:pt idx="125">
                  <c:v>8.7781396007362567E-3</c:v>
                </c:pt>
                <c:pt idx="126">
                  <c:v>-5.8947368421052859E-3</c:v>
                </c:pt>
                <c:pt idx="127">
                  <c:v>-8.7533530989694075E-3</c:v>
                </c:pt>
                <c:pt idx="128">
                  <c:v>-1.4242985329715463E-4</c:v>
                </c:pt>
                <c:pt idx="129">
                  <c:v>2.8632478632478531E-2</c:v>
                </c:pt>
                <c:pt idx="130">
                  <c:v>-5.1239440520701729E-3</c:v>
                </c:pt>
                <c:pt idx="131">
                  <c:v>-2.3663697104677084E-2</c:v>
                </c:pt>
                <c:pt idx="132">
                  <c:v>1.7251211861990301E-2</c:v>
                </c:pt>
                <c:pt idx="133">
                  <c:v>1.6398037841625746E-2</c:v>
                </c:pt>
                <c:pt idx="134">
                  <c:v>3.7644787644787625E-2</c:v>
                </c:pt>
                <c:pt idx="135">
                  <c:v>2.6578073089700283E-4</c:v>
                </c:pt>
                <c:pt idx="136">
                  <c:v>1.0894114521057707E-2</c:v>
                </c:pt>
                <c:pt idx="137">
                  <c:v>-3.8112761203837886E-3</c:v>
                </c:pt>
                <c:pt idx="138">
                  <c:v>-4.8812664907650349E-3</c:v>
                </c:pt>
                <c:pt idx="139">
                  <c:v>-1.5908789606257523E-2</c:v>
                </c:pt>
                <c:pt idx="140">
                  <c:v>-1.6704836319547445E-2</c:v>
                </c:pt>
                <c:pt idx="141">
                  <c:v>2.0002740101383809E-2</c:v>
                </c:pt>
                <c:pt idx="142">
                  <c:v>1.0476830087307043E-2</c:v>
                </c:pt>
                <c:pt idx="143">
                  <c:v>-7.8426159776685545E-3</c:v>
                </c:pt>
                <c:pt idx="144">
                  <c:v>-3.4431939978563864E-2</c:v>
                </c:pt>
                <c:pt idx="145">
                  <c:v>-1.1932843069238253E-2</c:v>
                </c:pt>
                <c:pt idx="146">
                  <c:v>-3.342227215278748E-2</c:v>
                </c:pt>
                <c:pt idx="147">
                  <c:v>-1.0460554990556425E-2</c:v>
                </c:pt>
                <c:pt idx="148">
                  <c:v>-2.9364263691078474E-4</c:v>
                </c:pt>
                <c:pt idx="149">
                  <c:v>1.8651784402996086E-2</c:v>
                </c:pt>
                <c:pt idx="150">
                  <c:v>9.0830449826988513E-3</c:v>
                </c:pt>
                <c:pt idx="151">
                  <c:v>1.6859551364480696E-2</c:v>
                </c:pt>
                <c:pt idx="152">
                  <c:v>2.3886469017844192E-3</c:v>
                </c:pt>
                <c:pt idx="153">
                  <c:v>1.7521726941407412E-2</c:v>
                </c:pt>
                <c:pt idx="154">
                  <c:v>-1.005648160903716E-2</c:v>
                </c:pt>
                <c:pt idx="155">
                  <c:v>2.6022822154188718E-2</c:v>
                </c:pt>
                <c:pt idx="156">
                  <c:v>4.6114200461140342E-3</c:v>
                </c:pt>
                <c:pt idx="157">
                  <c:v>-9.5855272039961914E-3</c:v>
                </c:pt>
                <c:pt idx="158">
                  <c:v>6.8157033805893441E-4</c:v>
                </c:pt>
                <c:pt idx="159">
                  <c:v>-2.6018253643917633E-2</c:v>
                </c:pt>
                <c:pt idx="160">
                  <c:v>9.3706293706294908E-3</c:v>
                </c:pt>
                <c:pt idx="161">
                  <c:v>8.7293889427739746E-3</c:v>
                </c:pt>
                <c:pt idx="162">
                  <c:v>-3.7087912087911956E-3</c:v>
                </c:pt>
                <c:pt idx="163">
                  <c:v>-1.0064800772094373E-2</c:v>
                </c:pt>
                <c:pt idx="164">
                  <c:v>2.7855153203337757E-4</c:v>
                </c:pt>
                <c:pt idx="165">
                  <c:v>1.308827624617126E-2</c:v>
                </c:pt>
                <c:pt idx="166">
                  <c:v>8.796041781198527E-3</c:v>
                </c:pt>
                <c:pt idx="167">
                  <c:v>-2.1117166212534233E-2</c:v>
                </c:pt>
                <c:pt idx="168">
                  <c:v>-2.282533054975644E-2</c:v>
                </c:pt>
                <c:pt idx="169">
                  <c:v>6.1244836917819789E-3</c:v>
                </c:pt>
                <c:pt idx="170">
                  <c:v>1.0617214043035172E-2</c:v>
                </c:pt>
                <c:pt idx="171">
                  <c:v>-1.8209833309986712E-3</c:v>
                </c:pt>
                <c:pt idx="172">
                  <c:v>5.1922537187760742E-3</c:v>
                </c:pt>
                <c:pt idx="173">
                  <c:v>9.9120480245709075E-3</c:v>
                </c:pt>
                <c:pt idx="174">
                  <c:v>-4.2991429361349143E-2</c:v>
                </c:pt>
                <c:pt idx="175">
                  <c:v>1.3289036544850585E-2</c:v>
                </c:pt>
                <c:pt idx="176">
                  <c:v>2.4946543121881604E-2</c:v>
                </c:pt>
                <c:pt idx="177">
                  <c:v>-2.0862308762170656E-3</c:v>
                </c:pt>
                <c:pt idx="178">
                  <c:v>5.4355400696863843E-3</c:v>
                </c:pt>
                <c:pt idx="179">
                  <c:v>-1.5941225395065262E-2</c:v>
                </c:pt>
                <c:pt idx="180">
                  <c:v>-1.1691787575714874E-2</c:v>
                </c:pt>
                <c:pt idx="181">
                  <c:v>6.8415051311288E-3</c:v>
                </c:pt>
                <c:pt idx="182">
                  <c:v>-8.9184597961494694E-3</c:v>
                </c:pt>
                <c:pt idx="183">
                  <c:v>2.613912298243104E-2</c:v>
                </c:pt>
                <c:pt idx="184">
                  <c:v>-1.1275055679287327E-2</c:v>
                </c:pt>
                <c:pt idx="185">
                  <c:v>-5.63142334225053E-4</c:v>
                </c:pt>
                <c:pt idx="186">
                  <c:v>2.3101845330328219E-2</c:v>
                </c:pt>
                <c:pt idx="187">
                  <c:v>1.1703152967093677E-2</c:v>
                </c:pt>
                <c:pt idx="188">
                  <c:v>2.5585193249863858E-2</c:v>
                </c:pt>
                <c:pt idx="189">
                  <c:v>-3.9808917197459159E-4</c:v>
                </c:pt>
                <c:pt idx="190">
                  <c:v>-5.5754679410593422E-3</c:v>
                </c:pt>
                <c:pt idx="191">
                  <c:v>9.745027366172776E-3</c:v>
                </c:pt>
                <c:pt idx="192">
                  <c:v>-6.6102591221576246E-3</c:v>
                </c:pt>
                <c:pt idx="193">
                  <c:v>1.7301038062282892E-3</c:v>
                </c:pt>
                <c:pt idx="194">
                  <c:v>-1.4746911119968065E-2</c:v>
                </c:pt>
                <c:pt idx="195">
                  <c:v>1.2944983818770295E-2</c:v>
                </c:pt>
                <c:pt idx="196">
                  <c:v>-8.6528221512247594E-3</c:v>
                </c:pt>
                <c:pt idx="197">
                  <c:v>-7.7883711561702595E-3</c:v>
                </c:pt>
                <c:pt idx="198">
                  <c:v>-1.7729056705914181E-2</c:v>
                </c:pt>
                <c:pt idx="199">
                  <c:v>1.2400110223202976E-3</c:v>
                </c:pt>
                <c:pt idx="200">
                  <c:v>3.4402091647172117E-3</c:v>
                </c:pt>
                <c:pt idx="201">
                  <c:v>2.7427317608337276E-3</c:v>
                </c:pt>
                <c:pt idx="202">
                  <c:v>1.7368708971553515E-2</c:v>
                </c:pt>
                <c:pt idx="203">
                  <c:v>2.8095174082537921E-2</c:v>
                </c:pt>
                <c:pt idx="204">
                  <c:v>-0.10094142259414229</c:v>
                </c:pt>
                <c:pt idx="205">
                  <c:v>-5.0465386852821426E-2</c:v>
                </c:pt>
                <c:pt idx="206">
                  <c:v>5.8048705774237819E-2</c:v>
                </c:pt>
                <c:pt idx="207">
                  <c:v>-1.5923566878980777E-2</c:v>
                </c:pt>
                <c:pt idx="208">
                  <c:v>9.7087378640776656E-3</c:v>
                </c:pt>
                <c:pt idx="209">
                  <c:v>1.311188811188968E-3</c:v>
                </c:pt>
                <c:pt idx="210">
                  <c:v>3.8120180416120863E-2</c:v>
                </c:pt>
                <c:pt idx="211">
                  <c:v>-3.0833917309039949E-3</c:v>
                </c:pt>
                <c:pt idx="212">
                  <c:v>8.0134964150149202E-3</c:v>
                </c:pt>
                <c:pt idx="213">
                  <c:v>-7.670850767085069E-3</c:v>
                </c:pt>
                <c:pt idx="214">
                  <c:v>3.0920590302179196E-3</c:v>
                </c:pt>
                <c:pt idx="215">
                  <c:v>6.4452851338097084E-3</c:v>
                </c:pt>
                <c:pt idx="216">
                  <c:v>1.0858972574133485E-2</c:v>
                </c:pt>
                <c:pt idx="217">
                  <c:v>-1.7903869990358867E-3</c:v>
                </c:pt>
                <c:pt idx="218">
                  <c:v>-1.0071743929359833E-2</c:v>
                </c:pt>
                <c:pt idx="219">
                  <c:v>1.9930313588850224E-2</c:v>
                </c:pt>
                <c:pt idx="220">
                  <c:v>-2.7329871549619522E-4</c:v>
                </c:pt>
                <c:pt idx="221">
                  <c:v>5.8775287042100999E-3</c:v>
                </c:pt>
                <c:pt idx="222">
                  <c:v>2.7177605652941583E-3</c:v>
                </c:pt>
                <c:pt idx="223">
                  <c:v>-1.7211004201111435E-2</c:v>
                </c:pt>
                <c:pt idx="224">
                  <c:v>-2.4407060121345747E-2</c:v>
                </c:pt>
                <c:pt idx="225">
                  <c:v>2.6148409893992808E-2</c:v>
                </c:pt>
                <c:pt idx="226">
                  <c:v>1.9421487603305865E-2</c:v>
                </c:pt>
                <c:pt idx="227">
                  <c:v>2.702337521955922E-4</c:v>
                </c:pt>
                <c:pt idx="228">
                  <c:v>-2.2963663379711452E-3</c:v>
                </c:pt>
                <c:pt idx="229">
                  <c:v>3.1139994584348241E-3</c:v>
                </c:pt>
                <c:pt idx="230">
                  <c:v>-1.0122823592927488E-2</c:v>
                </c:pt>
                <c:pt idx="231">
                  <c:v>1.4316880283610445E-2</c:v>
                </c:pt>
                <c:pt idx="232">
                  <c:v>1.1291840301115741E-2</c:v>
                </c:pt>
                <c:pt idx="233">
                  <c:v>6.7792104213744153E-3</c:v>
                </c:pt>
                <c:pt idx="234">
                  <c:v>-1.1486664906258159E-2</c:v>
                </c:pt>
                <c:pt idx="235">
                  <c:v>-7.613196206758488E-3</c:v>
                </c:pt>
                <c:pt idx="236">
                  <c:v>1.5477792732166984E-2</c:v>
                </c:pt>
                <c:pt idx="237">
                  <c:v>-1.6699801192842978E-2</c:v>
                </c:pt>
                <c:pt idx="238">
                  <c:v>1.3209327402615045E-2</c:v>
                </c:pt>
                <c:pt idx="239">
                  <c:v>1.0243448184116044E-2</c:v>
                </c:pt>
                <c:pt idx="240">
                  <c:v>-1.0402949697129182E-2</c:v>
                </c:pt>
                <c:pt idx="241">
                  <c:v>1.5435795076513603E-2</c:v>
                </c:pt>
                <c:pt idx="242">
                  <c:v>-1.0483553924780509E-2</c:v>
                </c:pt>
                <c:pt idx="243">
                  <c:v>1.5891934843067057E-2</c:v>
                </c:pt>
                <c:pt idx="244">
                  <c:v>1.3036110024768677E-2</c:v>
                </c:pt>
                <c:pt idx="245">
                  <c:v>-4.5039248487966921E-3</c:v>
                </c:pt>
                <c:pt idx="246">
                  <c:v>8.5315408479833543E-3</c:v>
                </c:pt>
                <c:pt idx="247">
                  <c:v>-2.5634452704426103E-4</c:v>
                </c:pt>
                <c:pt idx="248">
                  <c:v>-6.0256410256409598E-3</c:v>
                </c:pt>
                <c:pt idx="249">
                  <c:v>2.8376112472590087E-3</c:v>
                </c:pt>
                <c:pt idx="250">
                  <c:v>3.8585209003214604E-3</c:v>
                </c:pt>
                <c:pt idx="251">
                  <c:v>2.6905829596413078E-3</c:v>
                </c:pt>
                <c:pt idx="252">
                  <c:v>8.9445438282647061E-3</c:v>
                </c:pt>
                <c:pt idx="253">
                  <c:v>-6.3323201621073855E-3</c:v>
                </c:pt>
                <c:pt idx="254">
                  <c:v>7.7746622482792738E-3</c:v>
                </c:pt>
                <c:pt idx="255">
                  <c:v>3.1617554066016851E-3</c:v>
                </c:pt>
                <c:pt idx="256">
                  <c:v>1.2607160867372791E-3</c:v>
                </c:pt>
                <c:pt idx="257">
                  <c:v>7.1770334928229484E-3</c:v>
                </c:pt>
                <c:pt idx="258">
                  <c:v>4.7505938242280443E-3</c:v>
                </c:pt>
                <c:pt idx="259">
                  <c:v>-9.953962921488424E-4</c:v>
                </c:pt>
                <c:pt idx="260">
                  <c:v>-7.8465562336531569E-3</c:v>
                </c:pt>
                <c:pt idx="261">
                  <c:v>1.2553351744917229E-3</c:v>
                </c:pt>
                <c:pt idx="262">
                  <c:v>1.1033099297893534E-2</c:v>
                </c:pt>
                <c:pt idx="263">
                  <c:v>-6.6964285714286031E-3</c:v>
                </c:pt>
                <c:pt idx="264">
                  <c:v>1.9350811485643105E-2</c:v>
                </c:pt>
                <c:pt idx="265">
                  <c:v>1.2124923453765923E-2</c:v>
                </c:pt>
                <c:pt idx="266">
                  <c:v>-8.7124878993223298E-3</c:v>
                </c:pt>
                <c:pt idx="267">
                  <c:v>3.5400390625E-3</c:v>
                </c:pt>
                <c:pt idx="268">
                  <c:v>2.6760734703807909E-3</c:v>
                </c:pt>
                <c:pt idx="269">
                  <c:v>6.3083828703140998E-3</c:v>
                </c:pt>
                <c:pt idx="270">
                  <c:v>3.0138637733574392E-3</c:v>
                </c:pt>
                <c:pt idx="271">
                  <c:v>-8.6538461538461231E-3</c:v>
                </c:pt>
                <c:pt idx="272">
                  <c:v>2.0732298739088106E-2</c:v>
                </c:pt>
                <c:pt idx="273">
                  <c:v>-8.4333056182444022E-3</c:v>
                </c:pt>
                <c:pt idx="274">
                  <c:v>-3.5936751317677817E-4</c:v>
                </c:pt>
                <c:pt idx="275">
                  <c:v>3.3553025763930489E-3</c:v>
                </c:pt>
                <c:pt idx="276">
                  <c:v>-4.6578287352203596E-3</c:v>
                </c:pt>
                <c:pt idx="277">
                  <c:v>-1.4038876889848839E-2</c:v>
                </c:pt>
                <c:pt idx="278">
                  <c:v>6.5717415115005284E-3</c:v>
                </c:pt>
                <c:pt idx="279">
                  <c:v>-6.0452182323778025E-4</c:v>
                </c:pt>
                <c:pt idx="280">
                  <c:v>5.3230099201548864E-3</c:v>
                </c:pt>
                <c:pt idx="281">
                  <c:v>1.1311672683514074E-2</c:v>
                </c:pt>
                <c:pt idx="282">
                  <c:v>-5.1166111375535728E-3</c:v>
                </c:pt>
                <c:pt idx="283">
                  <c:v>-2.3322569070685306E-2</c:v>
                </c:pt>
                <c:pt idx="284">
                  <c:v>1.5797207935341673E-2</c:v>
                </c:pt>
                <c:pt idx="285">
                  <c:v>1.3261000602772688E-2</c:v>
                </c:pt>
                <c:pt idx="286">
                  <c:v>-3.4384295062462877E-2</c:v>
                </c:pt>
                <c:pt idx="287">
                  <c:v>-3.2035485460817359E-3</c:v>
                </c:pt>
                <c:pt idx="288">
                  <c:v>2.6823238566130891E-2</c:v>
                </c:pt>
                <c:pt idx="289">
                  <c:v>4.1651619116408023E-2</c:v>
                </c:pt>
                <c:pt idx="290">
                  <c:v>-6.4717439038484148E-3</c:v>
                </c:pt>
                <c:pt idx="291">
                  <c:v>-4.7691055019192241E-3</c:v>
                </c:pt>
                <c:pt idx="292">
                  <c:v>-1.1570827489481128E-2</c:v>
                </c:pt>
                <c:pt idx="293">
                  <c:v>1.1588033581648283E-2</c:v>
                </c:pt>
                <c:pt idx="294">
                  <c:v>-8.6499123319695448E-3</c:v>
                </c:pt>
                <c:pt idx="295">
                  <c:v>-5.3059780686239844E-3</c:v>
                </c:pt>
                <c:pt idx="296">
                  <c:v>-4.1488857278330071E-3</c:v>
                </c:pt>
                <c:pt idx="297">
                  <c:v>-7.142006903940068E-3</c:v>
                </c:pt>
                <c:pt idx="298">
                  <c:v>-7.6729408943772004E-3</c:v>
                </c:pt>
                <c:pt idx="299">
                  <c:v>2.7787845837865532E-3</c:v>
                </c:pt>
                <c:pt idx="300">
                  <c:v>2.6506024096384362E-3</c:v>
                </c:pt>
                <c:pt idx="301">
                  <c:v>-7.2098053352558367E-3</c:v>
                </c:pt>
                <c:pt idx="302">
                  <c:v>7.7463083999032012E-3</c:v>
                </c:pt>
                <c:pt idx="303">
                  <c:v>1.2010569300984875E-2</c:v>
                </c:pt>
                <c:pt idx="304">
                  <c:v>-2.0531687633515316E-2</c:v>
                </c:pt>
                <c:pt idx="305">
                  <c:v>-1.8538713195201728E-2</c:v>
                </c:pt>
                <c:pt idx="306">
                  <c:v>1.3950617283950528E-2</c:v>
                </c:pt>
                <c:pt idx="307">
                  <c:v>-1.217581882380081E-4</c:v>
                </c:pt>
                <c:pt idx="308">
                  <c:v>-1.0107160253287839E-2</c:v>
                </c:pt>
                <c:pt idx="309">
                  <c:v>1.1071472505843172E-2</c:v>
                </c:pt>
                <c:pt idx="310">
                  <c:v>1.0098552135296313E-2</c:v>
                </c:pt>
                <c:pt idx="311">
                  <c:v>5.2999277282581581E-3</c:v>
                </c:pt>
                <c:pt idx="312">
                  <c:v>-2.1687035705727165E-2</c:v>
                </c:pt>
                <c:pt idx="313">
                  <c:v>-1.1145131659522467E-2</c:v>
                </c:pt>
                <c:pt idx="314">
                  <c:v>-3.2078275947485579E-2</c:v>
                </c:pt>
                <c:pt idx="315">
                  <c:v>1.1132437619961522E-2</c:v>
                </c:pt>
                <c:pt idx="316">
                  <c:v>4.8089091369274417E-3</c:v>
                </c:pt>
                <c:pt idx="317">
                  <c:v>2.5692695214105665E-2</c:v>
                </c:pt>
                <c:pt idx="318">
                  <c:v>-3.9292730844793233E-3</c:v>
                </c:pt>
                <c:pt idx="319">
                  <c:v>4.0680473372780579E-3</c:v>
                </c:pt>
                <c:pt idx="320">
                  <c:v>-3.9287906691222174E-3</c:v>
                </c:pt>
                <c:pt idx="321">
                  <c:v>5.5466535190435984E-3</c:v>
                </c:pt>
                <c:pt idx="322">
                  <c:v>7.2321647462614269E-3</c:v>
                </c:pt>
                <c:pt idx="323">
                  <c:v>4.3203115492272071E-2</c:v>
                </c:pt>
                <c:pt idx="324">
                  <c:v>-4.6663555762950226E-3</c:v>
                </c:pt>
                <c:pt idx="325">
                  <c:v>1.6994842944210165E-2</c:v>
                </c:pt>
                <c:pt idx="326">
                  <c:v>-4.9556298259766374E-3</c:v>
                </c:pt>
                <c:pt idx="327">
                  <c:v>-7.8758397034979222E-3</c:v>
                </c:pt>
                <c:pt idx="328">
                  <c:v>2.4515526500117346E-3</c:v>
                </c:pt>
                <c:pt idx="329">
                  <c:v>3.2258064516129004E-2</c:v>
                </c:pt>
                <c:pt idx="330">
                  <c:v>-1.8501805054151665E-2</c:v>
                </c:pt>
                <c:pt idx="331">
                  <c:v>-6.8965517241378338E-3</c:v>
                </c:pt>
                <c:pt idx="332">
                  <c:v>2.4305555555554914E-3</c:v>
                </c:pt>
                <c:pt idx="333">
                  <c:v>-1.1084170419120132E-2</c:v>
                </c:pt>
                <c:pt idx="334">
                  <c:v>-6.0011675423234045E-2</c:v>
                </c:pt>
                <c:pt idx="335">
                  <c:v>3.9746615327287405E-3</c:v>
                </c:pt>
                <c:pt idx="336">
                  <c:v>1.1134479772361816E-2</c:v>
                </c:pt>
                <c:pt idx="337">
                  <c:v>-1.6273094335005456E-2</c:v>
                </c:pt>
                <c:pt idx="338">
                  <c:v>-4.7263681592041307E-3</c:v>
                </c:pt>
                <c:pt idx="339">
                  <c:v>-1.6495876030992118E-2</c:v>
                </c:pt>
                <c:pt idx="340">
                  <c:v>-4.3329097839898356E-2</c:v>
                </c:pt>
                <c:pt idx="341">
                  <c:v>3.9713109310665295E-2</c:v>
                </c:pt>
                <c:pt idx="342">
                  <c:v>-9.4532447623913995E-3</c:v>
                </c:pt>
                <c:pt idx="343">
                  <c:v>-6.7062161465051284E-3</c:v>
                </c:pt>
                <c:pt idx="344">
                  <c:v>-5.2194235263567812E-2</c:v>
                </c:pt>
                <c:pt idx="345">
                  <c:v>8.0821917808220345E-3</c:v>
                </c:pt>
                <c:pt idx="346">
                  <c:v>-7.8815056393531924E-3</c:v>
                </c:pt>
                <c:pt idx="347">
                  <c:v>2.6297767429119379E-2</c:v>
                </c:pt>
                <c:pt idx="348">
                  <c:v>-1.1343920992926804E-2</c:v>
                </c:pt>
                <c:pt idx="349">
                  <c:v>-1.538876889848817E-2</c:v>
                </c:pt>
                <c:pt idx="350">
                  <c:v>2.330682752947677E-3</c:v>
                </c:pt>
                <c:pt idx="351">
                  <c:v>-1.7781425249623339E-3</c:v>
                </c:pt>
                <c:pt idx="352">
                  <c:v>-3.1378459852014373E-2</c:v>
                </c:pt>
                <c:pt idx="353">
                  <c:v>1.8814542368085885E-2</c:v>
                </c:pt>
                <c:pt idx="354">
                  <c:v>8.0533185226325799E-3</c:v>
                </c:pt>
                <c:pt idx="355">
                  <c:v>4.9586776859504855E-3</c:v>
                </c:pt>
                <c:pt idx="356">
                  <c:v>-8.9089912280700956E-3</c:v>
                </c:pt>
                <c:pt idx="357">
                  <c:v>-3.180749550546369E-3</c:v>
                </c:pt>
                <c:pt idx="358">
                  <c:v>2.441731409544956E-2</c:v>
                </c:pt>
                <c:pt idx="359">
                  <c:v>-1.557421451787655E-2</c:v>
                </c:pt>
                <c:pt idx="360">
                  <c:v>4.5398266611638149E-3</c:v>
                </c:pt>
                <c:pt idx="361">
                  <c:v>2.7389756231170903E-3</c:v>
                </c:pt>
                <c:pt idx="362">
                  <c:v>-1.3657470636441182E-4</c:v>
                </c:pt>
                <c:pt idx="363">
                  <c:v>-2.8684605928150919E-3</c:v>
                </c:pt>
                <c:pt idx="364">
                  <c:v>-5.4794520547951642E-4</c:v>
                </c:pt>
                <c:pt idx="365">
                  <c:v>5.482456140351033E-4</c:v>
                </c:pt>
                <c:pt idx="366">
                  <c:v>-1.0958904109589218E-3</c:v>
                </c:pt>
                <c:pt idx="367">
                  <c:v>2.1941854086668933E-3</c:v>
                </c:pt>
                <c:pt idx="368">
                  <c:v>-2.0525451559932906E-3</c:v>
                </c:pt>
                <c:pt idx="369">
                  <c:v>-7.9528314822434609E-3</c:v>
                </c:pt>
                <c:pt idx="370">
                  <c:v>-1.9626814098133938E-2</c:v>
                </c:pt>
                <c:pt idx="371">
                  <c:v>1.0996757366417365E-2</c:v>
                </c:pt>
                <c:pt idx="372">
                  <c:v>6.2752754148653889E-3</c:v>
                </c:pt>
                <c:pt idx="373">
                  <c:v>9.0077605321507992E-3</c:v>
                </c:pt>
                <c:pt idx="374">
                  <c:v>1.6481252575195615E-3</c:v>
                </c:pt>
                <c:pt idx="375">
                  <c:v>5.4847113670641878E-3</c:v>
                </c:pt>
                <c:pt idx="376">
                  <c:v>-1.2136915314332475E-2</c:v>
                </c:pt>
                <c:pt idx="377">
                  <c:v>-1.7945886250689824E-3</c:v>
                </c:pt>
                <c:pt idx="378">
                  <c:v>1.4105932789379105E-2</c:v>
                </c:pt>
                <c:pt idx="379">
                  <c:v>3.54561570980505E-3</c:v>
                </c:pt>
                <c:pt idx="380">
                  <c:v>3.2069574670471557E-2</c:v>
                </c:pt>
                <c:pt idx="381">
                  <c:v>-3.2916392363396829E-3</c:v>
                </c:pt>
                <c:pt idx="382">
                  <c:v>3.6988110964333298E-3</c:v>
                </c:pt>
                <c:pt idx="383">
                  <c:v>-2.6322716504343369E-3</c:v>
                </c:pt>
                <c:pt idx="384">
                  <c:v>-1.4119820533122329E-2</c:v>
                </c:pt>
                <c:pt idx="385">
                  <c:v>-2.0077633516262239E-3</c:v>
                </c:pt>
                <c:pt idx="386">
                  <c:v>1.3143776824034337E-2</c:v>
                </c:pt>
                <c:pt idx="387">
                  <c:v>-5.0304474450623138E-3</c:v>
                </c:pt>
                <c:pt idx="388">
                  <c:v>-1.5167642362958977E-2</c:v>
                </c:pt>
                <c:pt idx="389">
                  <c:v>2.2966765738989592E-2</c:v>
                </c:pt>
                <c:pt idx="390">
                  <c:v>1.756471209720023E-2</c:v>
                </c:pt>
                <c:pt idx="391">
                  <c:v>-6.7488643737831921E-3</c:v>
                </c:pt>
                <c:pt idx="392">
                  <c:v>1.3589442048869582E-2</c:v>
                </c:pt>
                <c:pt idx="393">
                  <c:v>-3.6096429031842181E-2</c:v>
                </c:pt>
                <c:pt idx="394">
                  <c:v>-1.5113013240604434E-2</c:v>
                </c:pt>
                <c:pt idx="395">
                  <c:v>-3.6664856056490835E-3</c:v>
                </c:pt>
                <c:pt idx="396">
                  <c:v>1.3493253373313197E-2</c:v>
                </c:pt>
                <c:pt idx="397">
                  <c:v>-1.4523937600860681E-2</c:v>
                </c:pt>
                <c:pt idx="398">
                  <c:v>-4.366812227074357E-3</c:v>
                </c:pt>
                <c:pt idx="399">
                  <c:v>-6.990131578947234E-3</c:v>
                </c:pt>
                <c:pt idx="400">
                  <c:v>2.2084195997238432E-3</c:v>
                </c:pt>
                <c:pt idx="401">
                  <c:v>5.5088830739569161E-4</c:v>
                </c:pt>
                <c:pt idx="402">
                  <c:v>-6.8823124569872274E-4</c:v>
                </c:pt>
                <c:pt idx="403">
                  <c:v>-6.0606060606059886E-3</c:v>
                </c:pt>
                <c:pt idx="404">
                  <c:v>-6.3747228381373366E-3</c:v>
                </c:pt>
                <c:pt idx="405">
                  <c:v>-8.7866108786611719E-3</c:v>
                </c:pt>
                <c:pt idx="406">
                  <c:v>-8.4423807513700488E-4</c:v>
                </c:pt>
                <c:pt idx="407">
                  <c:v>-5.6330094352908811E-3</c:v>
                </c:pt>
                <c:pt idx="408">
                  <c:v>2.2659679932020005E-3</c:v>
                </c:pt>
                <c:pt idx="409">
                  <c:v>8.4781687155575103E-3</c:v>
                </c:pt>
                <c:pt idx="410">
                  <c:v>5.6045957685300074E-3</c:v>
                </c:pt>
                <c:pt idx="411">
                  <c:v>-4.5980214574334877E-3</c:v>
                </c:pt>
                <c:pt idx="412">
                  <c:v>-1.7077267637177984E-2</c:v>
                </c:pt>
                <c:pt idx="413">
                  <c:v>-6.4084306465395091E-3</c:v>
                </c:pt>
                <c:pt idx="414">
                  <c:v>3.153217715350376E-3</c:v>
                </c:pt>
                <c:pt idx="415">
                  <c:v>-6.8581225889411401E-3</c:v>
                </c:pt>
                <c:pt idx="416">
                  <c:v>-8.6030786937131398E-2</c:v>
                </c:pt>
                <c:pt idx="417">
                  <c:v>-2.4083110341570957E-2</c:v>
                </c:pt>
                <c:pt idx="418">
                  <c:v>-5.4838709677419439E-3</c:v>
                </c:pt>
                <c:pt idx="419">
                  <c:v>3.3409017191047718E-2</c:v>
                </c:pt>
                <c:pt idx="420">
                  <c:v>1.9617074701820503E-2</c:v>
                </c:pt>
                <c:pt idx="421">
                  <c:v>1.0004617515776637E-2</c:v>
                </c:pt>
                <c:pt idx="422">
                  <c:v>9.9055166107893111E-3</c:v>
                </c:pt>
                <c:pt idx="423">
                  <c:v>-4.5269352648258376E-4</c:v>
                </c:pt>
                <c:pt idx="424">
                  <c:v>-1.1020531400966038E-2</c:v>
                </c:pt>
                <c:pt idx="425">
                  <c:v>2.9003205617461614E-3</c:v>
                </c:pt>
                <c:pt idx="426">
                  <c:v>2.2831050228309113E-3</c:v>
                </c:pt>
                <c:pt idx="427">
                  <c:v>2.8094153378891651E-2</c:v>
                </c:pt>
                <c:pt idx="428">
                  <c:v>-1.5657311669128537E-2</c:v>
                </c:pt>
                <c:pt idx="429">
                  <c:v>4.5018007202890509E-4</c:v>
                </c:pt>
                <c:pt idx="430">
                  <c:v>-1.0499475026248706E-2</c:v>
                </c:pt>
                <c:pt idx="431">
                  <c:v>1.2884644535394729E-2</c:v>
                </c:pt>
                <c:pt idx="432">
                  <c:v>-1.0475905417539511E-2</c:v>
                </c:pt>
                <c:pt idx="433">
                  <c:v>0</c:v>
                </c:pt>
                <c:pt idx="434">
                  <c:v>1.9358741681790637E-2</c:v>
                </c:pt>
                <c:pt idx="435">
                  <c:v>-1.0385756676558611E-3</c:v>
                </c:pt>
                <c:pt idx="436">
                  <c:v>-1.7822664488341688E-3</c:v>
                </c:pt>
                <c:pt idx="437">
                  <c:v>1.6812974259782898E-2</c:v>
                </c:pt>
                <c:pt idx="438">
                  <c:v>4.3898156277433209E-4</c:v>
                </c:pt>
                <c:pt idx="439">
                  <c:v>-2.6327336551119629E-3</c:v>
                </c:pt>
                <c:pt idx="440">
                  <c:v>-2.0530869628977433E-3</c:v>
                </c:pt>
                <c:pt idx="441">
                  <c:v>-6.4658339456281633E-3</c:v>
                </c:pt>
                <c:pt idx="442">
                  <c:v>-5.9162845732885216E-4</c:v>
                </c:pt>
                <c:pt idx="443">
                  <c:v>-1.0951605742193227E-2</c:v>
                </c:pt>
                <c:pt idx="444">
                  <c:v>-1.4963339817453125E-4</c:v>
                </c:pt>
                <c:pt idx="445">
                  <c:v>-5.2379527087696998E-3</c:v>
                </c:pt>
                <c:pt idx="446">
                  <c:v>1.0531066646608522E-3</c:v>
                </c:pt>
                <c:pt idx="447">
                  <c:v>-7.5142771265404029E-3</c:v>
                </c:pt>
                <c:pt idx="448">
                  <c:v>-6.2083585705634547E-3</c:v>
                </c:pt>
                <c:pt idx="449">
                  <c:v>3.5044948956270972E-3</c:v>
                </c:pt>
                <c:pt idx="450">
                  <c:v>2.1257212268448455E-3</c:v>
                </c:pt>
                <c:pt idx="451">
                  <c:v>3.0303030303031608E-3</c:v>
                </c:pt>
                <c:pt idx="452">
                  <c:v>-5.5891238670695564E-3</c:v>
                </c:pt>
                <c:pt idx="453">
                  <c:v>6.6838827282393876E-3</c:v>
                </c:pt>
                <c:pt idx="454">
                  <c:v>-8.1484834766861747E-3</c:v>
                </c:pt>
                <c:pt idx="455">
                  <c:v>6.0855012931688712E-3</c:v>
                </c:pt>
                <c:pt idx="456">
                  <c:v>-7.1072130651745891E-3</c:v>
                </c:pt>
                <c:pt idx="457">
                  <c:v>-1.370697532744547E-3</c:v>
                </c:pt>
                <c:pt idx="458">
                  <c:v>-7.0154033856946185E-3</c:v>
                </c:pt>
                <c:pt idx="459">
                  <c:v>1.1979726616495157E-2</c:v>
                </c:pt>
                <c:pt idx="460">
                  <c:v>4.4316284716952481E-2</c:v>
                </c:pt>
                <c:pt idx="461">
                  <c:v>1.6567359395436743E-2</c:v>
                </c:pt>
                <c:pt idx="462">
                  <c:v>5.7183702644736378E-4</c:v>
                </c:pt>
                <c:pt idx="463">
                  <c:v>-3.571938848406897E-3</c:v>
                </c:pt>
                <c:pt idx="464">
                  <c:v>-9.0335531975910266E-3</c:v>
                </c:pt>
                <c:pt idx="465">
                  <c:v>-1.2588626826797955E-2</c:v>
                </c:pt>
                <c:pt idx="466">
                  <c:v>-7.3270808909731144E-4</c:v>
                </c:pt>
                <c:pt idx="467">
                  <c:v>1.4224959671506054E-2</c:v>
                </c:pt>
                <c:pt idx="468">
                  <c:v>4.7715442452285206E-3</c:v>
                </c:pt>
                <c:pt idx="469">
                  <c:v>-3.5976399481939536E-3</c:v>
                </c:pt>
                <c:pt idx="470">
                  <c:v>-3.2928942807625705E-2</c:v>
                </c:pt>
                <c:pt idx="471">
                  <c:v>-6.5710872162484391E-3</c:v>
                </c:pt>
                <c:pt idx="472">
                  <c:v>4.2092603728203226E-3</c:v>
                </c:pt>
                <c:pt idx="473">
                  <c:v>1.4670658682634841E-2</c:v>
                </c:pt>
                <c:pt idx="474">
                  <c:v>1.0622602537621706E-2</c:v>
                </c:pt>
                <c:pt idx="475">
                  <c:v>1.5182481751824906E-2</c:v>
                </c:pt>
                <c:pt idx="476">
                  <c:v>7.0463042853032842E-3</c:v>
                </c:pt>
                <c:pt idx="477">
                  <c:v>-2.1419391689275979E-2</c:v>
                </c:pt>
                <c:pt idx="478">
                  <c:v>2.6265868962496164E-3</c:v>
                </c:pt>
                <c:pt idx="479">
                  <c:v>-8.1501964779506775E-3</c:v>
                </c:pt>
                <c:pt idx="480">
                  <c:v>0.11518708730741012</c:v>
                </c:pt>
                <c:pt idx="481">
                  <c:v>-1.2500000000000067E-2</c:v>
                </c:pt>
                <c:pt idx="482">
                  <c:v>1.332445036643648E-4</c:v>
                </c:pt>
                <c:pt idx="483">
                  <c:v>1.4654942712496677E-2</c:v>
                </c:pt>
                <c:pt idx="484">
                  <c:v>1.3655462184874123E-2</c:v>
                </c:pt>
                <c:pt idx="485">
                  <c:v>-4.5336787564768111E-3</c:v>
                </c:pt>
                <c:pt idx="486">
                  <c:v>8.5881587508134238E-3</c:v>
                </c:pt>
                <c:pt idx="487">
                  <c:v>-2.3222809960006252E-3</c:v>
                </c:pt>
                <c:pt idx="488">
                  <c:v>4.1381094012673536E-3</c:v>
                </c:pt>
                <c:pt idx="489">
                  <c:v>2.4468770122343386E-3</c:v>
                </c:pt>
                <c:pt idx="490">
                  <c:v>7.194244604316502E-3</c:v>
                </c:pt>
                <c:pt idx="491">
                  <c:v>7.0153061224489388E-3</c:v>
                </c:pt>
                <c:pt idx="492">
                  <c:v>1.8366054464851178E-2</c:v>
                </c:pt>
                <c:pt idx="493">
                  <c:v>-1.6791044776119479E-2</c:v>
                </c:pt>
                <c:pt idx="494">
                  <c:v>-1.2397216951296697E-2</c:v>
                </c:pt>
                <c:pt idx="495">
                  <c:v>1.1400025618035103E-2</c:v>
                </c:pt>
                <c:pt idx="496">
                  <c:v>-4.6099290780141855E-2</c:v>
                </c:pt>
                <c:pt idx="497">
                  <c:v>-1.1949017525225591E-2</c:v>
                </c:pt>
                <c:pt idx="498">
                  <c:v>3.0905670518677208E-3</c:v>
                </c:pt>
                <c:pt idx="499">
                  <c:v>3.4829202947084248E-3</c:v>
                </c:pt>
                <c:pt idx="500">
                  <c:v>4.8057669203043218E-3</c:v>
                </c:pt>
                <c:pt idx="501">
                  <c:v>-7.9713033080908158E-4</c:v>
                </c:pt>
                <c:pt idx="502">
                  <c:v>3.1910650179498568E-3</c:v>
                </c:pt>
                <c:pt idx="503">
                  <c:v>1.8555334658714173E-3</c:v>
                </c:pt>
                <c:pt idx="504">
                  <c:v>-1.1377166291837493E-2</c:v>
                </c:pt>
                <c:pt idx="505">
                  <c:v>2.6763013515322953E-3</c:v>
                </c:pt>
                <c:pt idx="506">
                  <c:v>-2.9494194581609623E-2</c:v>
                </c:pt>
                <c:pt idx="507">
                  <c:v>-1.4026402640264002E-2</c:v>
                </c:pt>
                <c:pt idx="508">
                  <c:v>-1.6736401673640211E-2</c:v>
                </c:pt>
                <c:pt idx="509">
                  <c:v>3.1205673758865293E-2</c:v>
                </c:pt>
                <c:pt idx="510">
                  <c:v>8.9408528198073878E-3</c:v>
                </c:pt>
                <c:pt idx="511">
                  <c:v>1.2951601908657073E-2</c:v>
                </c:pt>
                <c:pt idx="512">
                  <c:v>-1.0901749663526306E-2</c:v>
                </c:pt>
                <c:pt idx="513">
                  <c:v>1.4015512314600631E-2</c:v>
                </c:pt>
                <c:pt idx="514">
                  <c:v>1.6103059581320522E-2</c:v>
                </c:pt>
                <c:pt idx="515">
                  <c:v>1.1885895404120106E-3</c:v>
                </c:pt>
                <c:pt idx="516">
                  <c:v>1.5697137580794163E-2</c:v>
                </c:pt>
                <c:pt idx="517">
                  <c:v>-1.2987012987012436E-3</c:v>
                </c:pt>
                <c:pt idx="518">
                  <c:v>2.9908972691805591E-3</c:v>
                </c:pt>
                <c:pt idx="519">
                  <c:v>4.148839621418432E-3</c:v>
                </c:pt>
                <c:pt idx="520">
                  <c:v>-6.5848934796643999E-3</c:v>
                </c:pt>
                <c:pt idx="521">
                  <c:v>-1.8195996880686627E-3</c:v>
                </c:pt>
                <c:pt idx="522">
                  <c:v>-1.302083333333337E-2</c:v>
                </c:pt>
                <c:pt idx="523">
                  <c:v>-3.9577836411609502E-3</c:v>
                </c:pt>
                <c:pt idx="524">
                  <c:v>3.4437086092715674E-3</c:v>
                </c:pt>
                <c:pt idx="525">
                  <c:v>1.1615628299894265E-2</c:v>
                </c:pt>
                <c:pt idx="526">
                  <c:v>-1.1873695198329814E-2</c:v>
                </c:pt>
                <c:pt idx="527">
                  <c:v>1.7694440776442555E-2</c:v>
                </c:pt>
                <c:pt idx="528">
                  <c:v>6.4876086674452438E-3</c:v>
                </c:pt>
                <c:pt idx="529">
                  <c:v>-7.7349490782507857E-4</c:v>
                </c:pt>
                <c:pt idx="530">
                  <c:v>3.3544058831116441E-3</c:v>
                </c:pt>
                <c:pt idx="531">
                  <c:v>3.8446701813038553E-2</c:v>
                </c:pt>
                <c:pt idx="532">
                  <c:v>-6.9341258048538634E-3</c:v>
                </c:pt>
                <c:pt idx="533">
                  <c:v>5.7356608478802418E-3</c:v>
                </c:pt>
                <c:pt idx="534">
                  <c:v>5.8269278452764972E-3</c:v>
                </c:pt>
                <c:pt idx="535">
                  <c:v>7.2722790583015229E-3</c:v>
                </c:pt>
                <c:pt idx="536">
                  <c:v>-1.0523739598629511E-2</c:v>
                </c:pt>
                <c:pt idx="537">
                  <c:v>1.607717041800516E-3</c:v>
                </c:pt>
                <c:pt idx="538">
                  <c:v>-1.5310532164464652E-2</c:v>
                </c:pt>
                <c:pt idx="539">
                  <c:v>2.7586206896552667E-3</c:v>
                </c:pt>
                <c:pt idx="540">
                  <c:v>-5.2519694885582169E-3</c:v>
                </c:pt>
                <c:pt idx="541">
                  <c:v>1.9358893777498443E-2</c:v>
                </c:pt>
                <c:pt idx="542">
                  <c:v>-3.8229128129239065E-3</c:v>
                </c:pt>
                <c:pt idx="543">
                  <c:v>-1.2131715771230511E-2</c:v>
                </c:pt>
                <c:pt idx="544">
                  <c:v>1.1528822055137944E-2</c:v>
                </c:pt>
                <c:pt idx="545">
                  <c:v>-6.3181367690783308E-3</c:v>
                </c:pt>
                <c:pt idx="546">
                  <c:v>-3.740182022190508E-4</c:v>
                </c:pt>
                <c:pt idx="547">
                  <c:v>-4.365178348715526E-3</c:v>
                </c:pt>
                <c:pt idx="548">
                  <c:v>-1.1399223349617849E-2</c:v>
                </c:pt>
                <c:pt idx="549">
                  <c:v>6.3355296502787262E-4</c:v>
                </c:pt>
                <c:pt idx="550">
                  <c:v>4.811953906546762E-3</c:v>
                </c:pt>
                <c:pt idx="551">
                  <c:v>1.6509136735979757E-2</c:v>
                </c:pt>
                <c:pt idx="552">
                  <c:v>7.6865856682371003E-3</c:v>
                </c:pt>
                <c:pt idx="553">
                  <c:v>-9.350393700787496E-3</c:v>
                </c:pt>
                <c:pt idx="554">
                  <c:v>-6.2096373571784991E-4</c:v>
                </c:pt>
                <c:pt idx="555">
                  <c:v>-1.2054181682614629E-2</c:v>
                </c:pt>
                <c:pt idx="556">
                  <c:v>1.6981132075471583E-2</c:v>
                </c:pt>
                <c:pt idx="557">
                  <c:v>6.2461348175633979E-2</c:v>
                </c:pt>
                <c:pt idx="558">
                  <c:v>-1.7811408614668234E-2</c:v>
                </c:pt>
                <c:pt idx="559">
                  <c:v>8.296787957804419E-4</c:v>
                </c:pt>
                <c:pt idx="560">
                  <c:v>2.0724774988157169E-2</c:v>
                </c:pt>
                <c:pt idx="561">
                  <c:v>-1.3574660633484226E-2</c:v>
                </c:pt>
                <c:pt idx="562">
                  <c:v>-2.2347682898141485E-2</c:v>
                </c:pt>
                <c:pt idx="563">
                  <c:v>-2.4663137632338961E-2</c:v>
                </c:pt>
                <c:pt idx="564">
                  <c:v>1.9119279634883579E-2</c:v>
                </c:pt>
                <c:pt idx="565">
                  <c:v>-1.0530137981118459E-2</c:v>
                </c:pt>
                <c:pt idx="566">
                  <c:v>-2.2385321100917399E-2</c:v>
                </c:pt>
                <c:pt idx="567">
                  <c:v>-1.7517517517517955E-3</c:v>
                </c:pt>
                <c:pt idx="568">
                  <c:v>3.5723238906994137E-2</c:v>
                </c:pt>
                <c:pt idx="569">
                  <c:v>-6.6561781435313661E-3</c:v>
                </c:pt>
                <c:pt idx="570">
                  <c:v>-5.3606237816763436E-3</c:v>
                </c:pt>
                <c:pt idx="571">
                  <c:v>-4.2871141597256024E-3</c:v>
                </c:pt>
                <c:pt idx="572">
                  <c:v>1.1563537950547431E-2</c:v>
                </c:pt>
                <c:pt idx="573">
                  <c:v>-1.0701690380639839E-2</c:v>
                </c:pt>
                <c:pt idx="574">
                  <c:v>2.0405654578979915E-2</c:v>
                </c:pt>
                <c:pt idx="575">
                  <c:v>2.7707505119862752E-3</c:v>
                </c:pt>
                <c:pt idx="576">
                  <c:v>-2.8952426717924085E-2</c:v>
                </c:pt>
                <c:pt idx="577">
                  <c:v>-3.3650872200915449E-2</c:v>
                </c:pt>
                <c:pt idx="578">
                  <c:v>1.7923441300728982E-3</c:v>
                </c:pt>
                <c:pt idx="579">
                  <c:v>-1.6741214057508058E-2</c:v>
                </c:pt>
                <c:pt idx="580">
                  <c:v>4.6789706264622755E-3</c:v>
                </c:pt>
                <c:pt idx="581">
                  <c:v>1.8240620957309162E-2</c:v>
                </c:pt>
                <c:pt idx="582">
                  <c:v>6.3524329818331893E-4</c:v>
                </c:pt>
                <c:pt idx="583">
                  <c:v>5.9674961909599311E-3</c:v>
                </c:pt>
                <c:pt idx="584">
                  <c:v>2.5242963523917084E-3</c:v>
                </c:pt>
                <c:pt idx="585">
                  <c:v>-5.7031348357043932E-2</c:v>
                </c:pt>
                <c:pt idx="586">
                  <c:v>-8.0774365821094984E-2</c:v>
                </c:pt>
                <c:pt idx="587">
                  <c:v>6.9716775599129033E-3</c:v>
                </c:pt>
                <c:pt idx="588">
                  <c:v>9.0869753353526317E-3</c:v>
                </c:pt>
                <c:pt idx="589">
                  <c:v>4.1452258433392064E-3</c:v>
                </c:pt>
                <c:pt idx="590">
                  <c:v>3.843416370106767E-2</c:v>
                </c:pt>
                <c:pt idx="591">
                  <c:v>1.617546264564762E-2</c:v>
                </c:pt>
                <c:pt idx="592">
                  <c:v>1.8885741265344258E-3</c:v>
                </c:pt>
                <c:pt idx="593">
                  <c:v>-5.2511108119025485E-3</c:v>
                </c:pt>
                <c:pt idx="594">
                  <c:v>-3.3838657282079243E-3</c:v>
                </c:pt>
                <c:pt idx="595">
                  <c:v>-1.9149803069401061E-2</c:v>
                </c:pt>
                <c:pt idx="596">
                  <c:v>-2.7693159789532462E-3</c:v>
                </c:pt>
                <c:pt idx="597">
                  <c:v>1.7772840877533946E-2</c:v>
                </c:pt>
                <c:pt idx="598">
                  <c:v>-7.7762619372441222E-3</c:v>
                </c:pt>
                <c:pt idx="599">
                  <c:v>-1.5399422521655493E-2</c:v>
                </c:pt>
                <c:pt idx="600">
                  <c:v>-1.3126658287948567E-2</c:v>
                </c:pt>
                <c:pt idx="601">
                  <c:v>5.3488043016838738E-2</c:v>
                </c:pt>
                <c:pt idx="602">
                  <c:v>-1.0342511752854167E-2</c:v>
                </c:pt>
                <c:pt idx="603">
                  <c:v>-1.0722041259500603E-2</c:v>
                </c:pt>
                <c:pt idx="604">
                  <c:v>2.0578954589107745E-3</c:v>
                </c:pt>
                <c:pt idx="605">
                  <c:v>-2.7382256297919794E-3</c:v>
                </c:pt>
                <c:pt idx="606">
                  <c:v>0</c:v>
                </c:pt>
                <c:pt idx="607">
                  <c:v>4.3382756727073035E-2</c:v>
                </c:pt>
                <c:pt idx="608">
                  <c:v>2.6973684210526372E-2</c:v>
                </c:pt>
                <c:pt idx="609">
                  <c:v>-9.9935938500961274E-3</c:v>
                </c:pt>
                <c:pt idx="610">
                  <c:v>2.3036107156723107E-2</c:v>
                </c:pt>
                <c:pt idx="611">
                  <c:v>-1.2270714737507848E-2</c:v>
                </c:pt>
                <c:pt idx="612">
                  <c:v>-3.0737704918032405E-3</c:v>
                </c:pt>
                <c:pt idx="613">
                  <c:v>-3.597122302158251E-3</c:v>
                </c:pt>
                <c:pt idx="614">
                  <c:v>-4.512635379061436E-3</c:v>
                </c:pt>
                <c:pt idx="615">
                  <c:v>-5.9577774899624014E-3</c:v>
                </c:pt>
                <c:pt idx="616">
                  <c:v>-5.2117263843648454E-3</c:v>
                </c:pt>
                <c:pt idx="617">
                  <c:v>-3.1434184675834809E-3</c:v>
                </c:pt>
                <c:pt idx="618">
                  <c:v>5.518328734726019E-3</c:v>
                </c:pt>
                <c:pt idx="619">
                  <c:v>-2.3520188161506583E-3</c:v>
                </c:pt>
                <c:pt idx="620">
                  <c:v>-2.0956123117222836E-3</c:v>
                </c:pt>
                <c:pt idx="621">
                  <c:v>2.2312639453996308E-3</c:v>
                </c:pt>
                <c:pt idx="622">
                  <c:v>7.7265584075432159E-3</c:v>
                </c:pt>
                <c:pt idx="623">
                  <c:v>-1.3385315139701093E-2</c:v>
                </c:pt>
                <c:pt idx="624">
                  <c:v>-1.6596417281348863E-2</c:v>
                </c:pt>
                <c:pt idx="625">
                  <c:v>-7.500669702652063E-3</c:v>
                </c:pt>
                <c:pt idx="626">
                  <c:v>4.858299595141613E-3</c:v>
                </c:pt>
                <c:pt idx="627">
                  <c:v>7.6551168412570814E-3</c:v>
                </c:pt>
                <c:pt idx="628">
                  <c:v>3.3320005331201052E-3</c:v>
                </c:pt>
                <c:pt idx="629">
                  <c:v>-2.5239107332624133E-3</c:v>
                </c:pt>
                <c:pt idx="630">
                  <c:v>-2.2639499267546048E-3</c:v>
                </c:pt>
                <c:pt idx="631">
                  <c:v>-2.1356113187399606E-3</c:v>
                </c:pt>
                <c:pt idx="632">
                  <c:v>6.2867843766720721E-3</c:v>
                </c:pt>
                <c:pt idx="633">
                  <c:v>-4.9182506978600049E-3</c:v>
                </c:pt>
                <c:pt idx="634">
                  <c:v>5.3433075073483494E-4</c:v>
                </c:pt>
                <c:pt idx="635">
                  <c:v>-2.0026702269693164E-3</c:v>
                </c:pt>
                <c:pt idx="636">
                  <c:v>1.1906354515050177E-2</c:v>
                </c:pt>
                <c:pt idx="637">
                  <c:v>6.2136435748281205E-3</c:v>
                </c:pt>
                <c:pt idx="638">
                  <c:v>2.2993036394691968E-2</c:v>
                </c:pt>
                <c:pt idx="639">
                  <c:v>7.9630105317236577E-3</c:v>
                </c:pt>
                <c:pt idx="640">
                  <c:v>-9.3017329255862258E-3</c:v>
                </c:pt>
                <c:pt idx="641">
                  <c:v>-3.6012861736334223E-3</c:v>
                </c:pt>
                <c:pt idx="642">
                  <c:v>-6.7122757196333982E-3</c:v>
                </c:pt>
                <c:pt idx="643">
                  <c:v>-1.0136452241715443E-2</c:v>
                </c:pt>
                <c:pt idx="644">
                  <c:v>-7.3519758435079963E-3</c:v>
                </c:pt>
                <c:pt idx="645">
                  <c:v>4.4967596878719984E-3</c:v>
                </c:pt>
                <c:pt idx="646">
                  <c:v>-9.3482554312048771E-3</c:v>
                </c:pt>
                <c:pt idx="647">
                  <c:v>-1.3024986709197051E-2</c:v>
                </c:pt>
                <c:pt idx="648">
                  <c:v>-1.4812819822246359E-3</c:v>
                </c:pt>
                <c:pt idx="649">
                  <c:v>1.3486176668913163E-3</c:v>
                </c:pt>
                <c:pt idx="650">
                  <c:v>-2.8282828282827355E-3</c:v>
                </c:pt>
                <c:pt idx="651">
                  <c:v>1.4586709886547755E-2</c:v>
                </c:pt>
                <c:pt idx="652">
                  <c:v>-3.9936102236426407E-4</c:v>
                </c:pt>
                <c:pt idx="653">
                  <c:v>0</c:v>
                </c:pt>
                <c:pt idx="654">
                  <c:v>-5.4601145292315634E-3</c:v>
                </c:pt>
                <c:pt idx="655">
                  <c:v>2.4102838778789382E-2</c:v>
                </c:pt>
                <c:pt idx="656">
                  <c:v>3.2688284518829214E-3</c:v>
                </c:pt>
                <c:pt idx="657">
                  <c:v>-1.7072852860680388E-2</c:v>
                </c:pt>
                <c:pt idx="658">
                  <c:v>2.3070803500397696E-2</c:v>
                </c:pt>
                <c:pt idx="659">
                  <c:v>2.293934681181975E-2</c:v>
                </c:pt>
                <c:pt idx="660">
                  <c:v>5.1944761180793275E-3</c:v>
                </c:pt>
                <c:pt idx="661">
                  <c:v>-6.6801109150491644E-3</c:v>
                </c:pt>
                <c:pt idx="662">
                  <c:v>2.0301992132977897E-2</c:v>
                </c:pt>
                <c:pt idx="663">
                  <c:v>1.1565725656013104E-2</c:v>
                </c:pt>
                <c:pt idx="664">
                  <c:v>1.2539955741332598E-2</c:v>
                </c:pt>
                <c:pt idx="665">
                  <c:v>-2.4769305488101079E-2</c:v>
                </c:pt>
                <c:pt idx="666">
                  <c:v>9.586653386454369E-3</c:v>
                </c:pt>
                <c:pt idx="667">
                  <c:v>-1.3565174497471855E-3</c:v>
                </c:pt>
                <c:pt idx="668">
                  <c:v>2.2474685107433778E-2</c:v>
                </c:pt>
                <c:pt idx="669">
                  <c:v>-7.3671497584540946E-3</c:v>
                </c:pt>
                <c:pt idx="670">
                  <c:v>-6.4484730502494259E-3</c:v>
                </c:pt>
                <c:pt idx="671">
                  <c:v>3.5513103110458299E-3</c:v>
                </c:pt>
                <c:pt idx="672">
                  <c:v>-4.7589993898718985E-3</c:v>
                </c:pt>
                <c:pt idx="673">
                  <c:v>6.253065228052801E-3</c:v>
                </c:pt>
                <c:pt idx="674">
                  <c:v>-7.3108322163994988E-4</c:v>
                </c:pt>
                <c:pt idx="675">
                  <c:v>-2.5362760638946491E-2</c:v>
                </c:pt>
                <c:pt idx="676">
                  <c:v>6.8810208932816863E-3</c:v>
                </c:pt>
                <c:pt idx="677">
                  <c:v>-6.3369781312128115E-3</c:v>
                </c:pt>
                <c:pt idx="678">
                  <c:v>1.000375140677745E-3</c:v>
                </c:pt>
                <c:pt idx="679">
                  <c:v>9.1193004372267517E-3</c:v>
                </c:pt>
                <c:pt idx="680">
                  <c:v>1.2379301807377008E-3</c:v>
                </c:pt>
                <c:pt idx="681">
                  <c:v>4.9085064292779368E-2</c:v>
                </c:pt>
                <c:pt idx="682">
                  <c:v>-2.5456688273423622E-2</c:v>
                </c:pt>
                <c:pt idx="683">
                  <c:v>3.7489418309348821E-3</c:v>
                </c:pt>
                <c:pt idx="684">
                  <c:v>8.4337349397589634E-4</c:v>
                </c:pt>
                <c:pt idx="685">
                  <c:v>7.5839653304443644E-3</c:v>
                </c:pt>
                <c:pt idx="686">
                  <c:v>4.6594982078853597E-3</c:v>
                </c:pt>
                <c:pt idx="687">
                  <c:v>-1.9027232726840371E-3</c:v>
                </c:pt>
                <c:pt idx="688">
                  <c:v>9.5317526510185768E-3</c:v>
                </c:pt>
                <c:pt idx="689">
                  <c:v>7.0813171249861639E-4</c:v>
                </c:pt>
                <c:pt idx="690">
                  <c:v>-3.3022762118174454E-3</c:v>
                </c:pt>
                <c:pt idx="691">
                  <c:v>5.9164595905802919E-4</c:v>
                </c:pt>
                <c:pt idx="692">
                  <c:v>8.0416272469252537E-3</c:v>
                </c:pt>
                <c:pt idx="693">
                  <c:v>2.3463162834369555E-4</c:v>
                </c:pt>
                <c:pt idx="694">
                  <c:v>-2.1111893033075591E-3</c:v>
                </c:pt>
                <c:pt idx="695">
                  <c:v>5.8768218147626783E-3</c:v>
                </c:pt>
                <c:pt idx="696">
                  <c:v>-1.0516475812105686E-3</c:v>
                </c:pt>
                <c:pt idx="697">
                  <c:v>-5.7316645221662244E-3</c:v>
                </c:pt>
                <c:pt idx="698">
                  <c:v>0</c:v>
                </c:pt>
                <c:pt idx="699">
                  <c:v>-1.2352941176470567E-2</c:v>
                </c:pt>
                <c:pt idx="700">
                  <c:v>-9.4103633114950291E-3</c:v>
                </c:pt>
                <c:pt idx="701">
                  <c:v>-2.6455026455026731E-3</c:v>
                </c:pt>
                <c:pt idx="702">
                  <c:v>6.0284543043165328E-4</c:v>
                </c:pt>
                <c:pt idx="703">
                  <c:v>1.1206169418002343E-2</c:v>
                </c:pt>
                <c:pt idx="704">
                  <c:v>-6.7921830314585652E-3</c:v>
                </c:pt>
                <c:pt idx="705">
                  <c:v>-5.5188962207557424E-3</c:v>
                </c:pt>
                <c:pt idx="706">
                  <c:v>2.7747617324165308E-3</c:v>
                </c:pt>
                <c:pt idx="707">
                  <c:v>2.5264677574590166E-3</c:v>
                </c:pt>
                <c:pt idx="708">
                  <c:v>2.4000960038406127E-4</c:v>
                </c:pt>
                <c:pt idx="709">
                  <c:v>-4.7990401919615344E-3</c:v>
                </c:pt>
                <c:pt idx="710">
                  <c:v>1.8083182640142859E-3</c:v>
                </c:pt>
                <c:pt idx="711">
                  <c:v>7.9422382671481273E-3</c:v>
                </c:pt>
                <c:pt idx="712">
                  <c:v>-7.0439350525310918E-3</c:v>
                </c:pt>
                <c:pt idx="713">
                  <c:v>3.2463628712275927E-3</c:v>
                </c:pt>
                <c:pt idx="714">
                  <c:v>-5.2732502396931613E-3</c:v>
                </c:pt>
                <c:pt idx="715">
                  <c:v>1.2048192771084265E-2</c:v>
                </c:pt>
                <c:pt idx="716">
                  <c:v>3.0952380952382619E-3</c:v>
                </c:pt>
                <c:pt idx="717">
                  <c:v>-3.5604082601470299E-4</c:v>
                </c:pt>
                <c:pt idx="718">
                  <c:v>-4.7489018164550423E-3</c:v>
                </c:pt>
                <c:pt idx="719">
                  <c:v>-1.1093880472384465E-2</c:v>
                </c:pt>
                <c:pt idx="720">
                  <c:v>1.2665862484921631E-2</c:v>
                </c:pt>
                <c:pt idx="721">
                  <c:v>-5.4794520547946091E-3</c:v>
                </c:pt>
                <c:pt idx="722">
                  <c:v>-1.6768475266498717E-3</c:v>
                </c:pt>
                <c:pt idx="723">
                  <c:v>-1.2837432513497227E-2</c:v>
                </c:pt>
                <c:pt idx="724">
                  <c:v>0</c:v>
                </c:pt>
                <c:pt idx="725">
                  <c:v>7.4137092853669984E-3</c:v>
                </c:pt>
                <c:pt idx="726">
                  <c:v>-2.7747617324164531E-2</c:v>
                </c:pt>
                <c:pt idx="727">
                  <c:v>-2.8539521032386106E-2</c:v>
                </c:pt>
                <c:pt idx="728">
                  <c:v>-6.0033209860775871E-3</c:v>
                </c:pt>
                <c:pt idx="729">
                  <c:v>2.6342842456952065E-2</c:v>
                </c:pt>
                <c:pt idx="730">
                  <c:v>-2.5917115312382721E-2</c:v>
                </c:pt>
                <c:pt idx="731">
                  <c:v>2.0179948586118268E-2</c:v>
                </c:pt>
                <c:pt idx="732">
                  <c:v>-3.1246062744109904E-2</c:v>
                </c:pt>
                <c:pt idx="733">
                  <c:v>-1.8728053062816996E-2</c:v>
                </c:pt>
                <c:pt idx="734">
                  <c:v>-8.2173624917164512E-3</c:v>
                </c:pt>
                <c:pt idx="735">
                  <c:v>-1.5635440331417949E-2</c:v>
                </c:pt>
                <c:pt idx="736">
                  <c:v>3.1088786315503825E-2</c:v>
                </c:pt>
                <c:pt idx="737">
                  <c:v>0</c:v>
                </c:pt>
                <c:pt idx="738">
                  <c:v>2.2514812376563498E-2</c:v>
                </c:pt>
                <c:pt idx="739">
                  <c:v>5.923255215040113E-3</c:v>
                </c:pt>
                <c:pt idx="740">
                  <c:v>-2.9441884280594355E-3</c:v>
                </c:pt>
                <c:pt idx="741">
                  <c:v>4.3651303119784934E-3</c:v>
                </c:pt>
                <c:pt idx="742">
                  <c:v>-7.1583791384379758E-3</c:v>
                </c:pt>
                <c:pt idx="743">
                  <c:v>-5.4074932406334986E-3</c:v>
                </c:pt>
                <c:pt idx="744">
                  <c:v>1.7864077669902834E-2</c:v>
                </c:pt>
                <c:pt idx="745">
                  <c:v>2.6707363601678802E-2</c:v>
                </c:pt>
                <c:pt idx="746">
                  <c:v>2.1057847144803077E-3</c:v>
                </c:pt>
                <c:pt idx="747">
                  <c:v>7.4165636588374717E-4</c:v>
                </c:pt>
                <c:pt idx="748">
                  <c:v>6.4229249011857892E-3</c:v>
                </c:pt>
                <c:pt idx="749">
                  <c:v>-9.2047128129602029E-3</c:v>
                </c:pt>
                <c:pt idx="750">
                  <c:v>1.1024402328750238E-2</c:v>
                </c:pt>
                <c:pt idx="751">
                  <c:v>-8.5763293310470168E-4</c:v>
                </c:pt>
                <c:pt idx="752">
                  <c:v>1.1771919068056524E-2</c:v>
                </c:pt>
                <c:pt idx="753">
                  <c:v>1.8785601745243019E-2</c:v>
                </c:pt>
                <c:pt idx="754">
                  <c:v>-1.3323816321675008E-2</c:v>
                </c:pt>
                <c:pt idx="755">
                  <c:v>1.2056908608633066E-3</c:v>
                </c:pt>
                <c:pt idx="756">
                  <c:v>1.6859344894026851E-3</c:v>
                </c:pt>
                <c:pt idx="757">
                  <c:v>-1.2022120702093186E-4</c:v>
                </c:pt>
                <c:pt idx="758">
                  <c:v>-2.1642419141517655E-3</c:v>
                </c:pt>
                <c:pt idx="759">
                  <c:v>6.5068080491625935E-3</c:v>
                </c:pt>
                <c:pt idx="760">
                  <c:v>-9.6971148090506665E-3</c:v>
                </c:pt>
                <c:pt idx="761">
                  <c:v>-6.2862669245647984E-3</c:v>
                </c:pt>
                <c:pt idx="762">
                  <c:v>8.6374695863746798E-3</c:v>
                </c:pt>
                <c:pt idx="763">
                  <c:v>1.9298034012784626E-3</c:v>
                </c:pt>
                <c:pt idx="764">
                  <c:v>-1.6853256289875884E-2</c:v>
                </c:pt>
                <c:pt idx="765">
                  <c:v>7.713970858332253E-3</c:v>
                </c:pt>
                <c:pt idx="766">
                  <c:v>-2.5516403402185972E-3</c:v>
                </c:pt>
                <c:pt idx="767">
                  <c:v>-8.4054086977707332E-3</c:v>
                </c:pt>
                <c:pt idx="768">
                  <c:v>8.5995085995085319E-3</c:v>
                </c:pt>
                <c:pt idx="769">
                  <c:v>1.0840438489646775E-2</c:v>
                </c:pt>
                <c:pt idx="770">
                  <c:v>1.807446680323066E-3</c:v>
                </c:pt>
                <c:pt idx="771">
                  <c:v>-1.6839066634591893E-3</c:v>
                </c:pt>
                <c:pt idx="772">
                  <c:v>1.6867469879517927E-3</c:v>
                </c:pt>
                <c:pt idx="773">
                  <c:v>2.7904738994467104E-2</c:v>
                </c:pt>
                <c:pt idx="774">
                  <c:v>8.4249941493097502E-3</c:v>
                </c:pt>
                <c:pt idx="775">
                  <c:v>5.4537015548850043E-3</c:v>
                </c:pt>
                <c:pt idx="776">
                  <c:v>-1.7772648586266704E-2</c:v>
                </c:pt>
                <c:pt idx="777">
                  <c:v>5.0522852778758232E-3</c:v>
                </c:pt>
                <c:pt idx="778">
                  <c:v>-1.8704699555763482E-2</c:v>
                </c:pt>
                <c:pt idx="779">
                  <c:v>1.5963783654991737E-2</c:v>
                </c:pt>
                <c:pt idx="780">
                  <c:v>-1.5478424015009429E-2</c:v>
                </c:pt>
                <c:pt idx="781">
                  <c:v>-2.0962363030014197E-2</c:v>
                </c:pt>
                <c:pt idx="782">
                  <c:v>9.2457420924572098E-3</c:v>
                </c:pt>
                <c:pt idx="783">
                  <c:v>-9.0405014464802758E-3</c:v>
                </c:pt>
                <c:pt idx="784">
                  <c:v>1.8610874589465976E-2</c:v>
                </c:pt>
                <c:pt idx="785">
                  <c:v>8.478624313351002E-3</c:v>
                </c:pt>
                <c:pt idx="786">
                  <c:v>5.9206631142694199E-4</c:v>
                </c:pt>
                <c:pt idx="787">
                  <c:v>7.9289940828402017E-3</c:v>
                </c:pt>
                <c:pt idx="788">
                  <c:v>-1.0567101091933817E-2</c:v>
                </c:pt>
                <c:pt idx="789">
                  <c:v>4.6873145840750086E-2</c:v>
                </c:pt>
                <c:pt idx="790">
                  <c:v>-1.2695533892541411E-2</c:v>
                </c:pt>
                <c:pt idx="791">
                  <c:v>8.9552238805969964E-3</c:v>
                </c:pt>
                <c:pt idx="792">
                  <c:v>1.9344560764680274E-3</c:v>
                </c:pt>
                <c:pt idx="793">
                  <c:v>2.3850085178875879E-3</c:v>
                </c:pt>
                <c:pt idx="794">
                  <c:v>-6.7980965329708098E-3</c:v>
                </c:pt>
                <c:pt idx="795">
                  <c:v>1.8252338580879712E-3</c:v>
                </c:pt>
                <c:pt idx="796">
                  <c:v>-1.7080391710315723E-3</c:v>
                </c:pt>
                <c:pt idx="797">
                  <c:v>-1.7679936124101681E-2</c:v>
                </c:pt>
                <c:pt idx="798">
                  <c:v>1.1147236414305484E-2</c:v>
                </c:pt>
                <c:pt idx="799">
                  <c:v>-6.0863573725310482E-3</c:v>
                </c:pt>
                <c:pt idx="800">
                  <c:v>-4.8526863084922267E-3</c:v>
                </c:pt>
                <c:pt idx="801">
                  <c:v>8.93997445721606E-3</c:v>
                </c:pt>
                <c:pt idx="802">
                  <c:v>8.8607594936709333E-3</c:v>
                </c:pt>
                <c:pt idx="803">
                  <c:v>-8.0985513858790048E-3</c:v>
                </c:pt>
                <c:pt idx="804">
                  <c:v>-1.517939282428693E-2</c:v>
                </c:pt>
                <c:pt idx="805">
                  <c:v>7.4731433909387412E-3</c:v>
                </c:pt>
                <c:pt idx="806">
                  <c:v>-9.8516458043578226E-3</c:v>
                </c:pt>
                <c:pt idx="807">
                  <c:v>6.320964532365636E-3</c:v>
                </c:pt>
                <c:pt idx="808">
                  <c:v>2.5590322205419902E-3</c:v>
                </c:pt>
                <c:pt idx="809">
                  <c:v>-4.8729550991994941E-3</c:v>
                </c:pt>
                <c:pt idx="810">
                  <c:v>4.8968170689052126E-3</c:v>
                </c:pt>
                <c:pt idx="811">
                  <c:v>9.1657964961133764E-3</c:v>
                </c:pt>
                <c:pt idx="812">
                  <c:v>1.7245343757184006E-3</c:v>
                </c:pt>
                <c:pt idx="813">
                  <c:v>1.1132790083782762E-2</c:v>
                </c:pt>
                <c:pt idx="814">
                  <c:v>1.5550510783201021E-2</c:v>
                </c:pt>
                <c:pt idx="815">
                  <c:v>2.3471554711076426E-3</c:v>
                </c:pt>
                <c:pt idx="816">
                  <c:v>-2.5646743978591235E-3</c:v>
                </c:pt>
                <c:pt idx="817">
                  <c:v>-1.0620458356623841E-2</c:v>
                </c:pt>
                <c:pt idx="818">
                  <c:v>5.6497175141243527E-3</c:v>
                </c:pt>
                <c:pt idx="819">
                  <c:v>9.2134831460672917E-3</c:v>
                </c:pt>
                <c:pt idx="820">
                  <c:v>-2.7054108216432837E-2</c:v>
                </c:pt>
                <c:pt idx="821">
                  <c:v>2.517450509211594E-3</c:v>
                </c:pt>
                <c:pt idx="822">
                  <c:v>-9.8162310238557593E-3</c:v>
                </c:pt>
                <c:pt idx="823">
                  <c:v>-1.1527377521612925E-3</c:v>
                </c:pt>
                <c:pt idx="824">
                  <c:v>9.2325447201384581E-3</c:v>
                </c:pt>
                <c:pt idx="825">
                  <c:v>3.8879359634076405E-3</c:v>
                </c:pt>
                <c:pt idx="826">
                  <c:v>1.5947146599840423E-2</c:v>
                </c:pt>
                <c:pt idx="827">
                  <c:v>3.0160331875770829E-2</c:v>
                </c:pt>
                <c:pt idx="828">
                  <c:v>7.4009577710056895E-3</c:v>
                </c:pt>
                <c:pt idx="829">
                  <c:v>6.2662057044078345E-3</c:v>
                </c:pt>
                <c:pt idx="830">
                  <c:v>-1.7178441056473481E-3</c:v>
                </c:pt>
                <c:pt idx="831">
                  <c:v>3.656700365670007E-3</c:v>
                </c:pt>
                <c:pt idx="832">
                  <c:v>-1.1144449207029505E-2</c:v>
                </c:pt>
                <c:pt idx="833">
                  <c:v>1.3003901170351995E-3</c:v>
                </c:pt>
                <c:pt idx="834">
                  <c:v>2.9220779220777704E-3</c:v>
                </c:pt>
                <c:pt idx="835">
                  <c:v>5.3954893708858531E-3</c:v>
                </c:pt>
                <c:pt idx="836">
                  <c:v>4.2932274337226239E-4</c:v>
                </c:pt>
                <c:pt idx="837">
                  <c:v>1.9311232700354175E-3</c:v>
                </c:pt>
                <c:pt idx="838">
                  <c:v>3.6406467501874928E-3</c:v>
                </c:pt>
                <c:pt idx="839">
                  <c:v>-2.7739251040223012E-3</c:v>
                </c:pt>
                <c:pt idx="840">
                  <c:v>-8.7728682999892449E-3</c:v>
                </c:pt>
                <c:pt idx="841">
                  <c:v>6.5839179708579998E-3</c:v>
                </c:pt>
                <c:pt idx="842">
                  <c:v>-1.5011794981771853E-3</c:v>
                </c:pt>
                <c:pt idx="843">
                  <c:v>-5.6915807560137255E-3</c:v>
                </c:pt>
                <c:pt idx="844">
                  <c:v>3.0240846743709859E-3</c:v>
                </c:pt>
                <c:pt idx="845">
                  <c:v>-2.6919349628512501E-3</c:v>
                </c:pt>
                <c:pt idx="846">
                  <c:v>4.2107536169293525E-3</c:v>
                </c:pt>
                <c:pt idx="847">
                  <c:v>-1.1719169981722399E-2</c:v>
                </c:pt>
                <c:pt idx="848">
                  <c:v>7.5065274151435712E-3</c:v>
                </c:pt>
                <c:pt idx="849">
                  <c:v>-3.6713097937588479E-3</c:v>
                </c:pt>
                <c:pt idx="850">
                  <c:v>3.413894006719409E-2</c:v>
                </c:pt>
                <c:pt idx="851">
                  <c:v>-3.5631942988891829E-3</c:v>
                </c:pt>
                <c:pt idx="852">
                  <c:v>2.7345393352966596E-3</c:v>
                </c:pt>
                <c:pt idx="853">
                  <c:v>-7.3421439060206151E-3</c:v>
                </c:pt>
                <c:pt idx="854">
                  <c:v>1.4898562975486085E-2</c:v>
                </c:pt>
                <c:pt idx="855">
                  <c:v>-1.2181155648099962E-2</c:v>
                </c:pt>
                <c:pt idx="856">
                  <c:v>-1.8760539629005035E-2</c:v>
                </c:pt>
                <c:pt idx="857">
                  <c:v>-1.7830290010741101E-2</c:v>
                </c:pt>
                <c:pt idx="858">
                  <c:v>1.3123359580052618E-2</c:v>
                </c:pt>
                <c:pt idx="859">
                  <c:v>2.0509499136442955E-3</c:v>
                </c:pt>
                <c:pt idx="860">
                  <c:v>-2.0467521275449041E-3</c:v>
                </c:pt>
                <c:pt idx="861">
                  <c:v>1.0794473229706281E-2</c:v>
                </c:pt>
                <c:pt idx="862">
                  <c:v>-1.495087569414788E-2</c:v>
                </c:pt>
                <c:pt idx="863">
                  <c:v>9.4319167389418368E-3</c:v>
                </c:pt>
                <c:pt idx="864">
                  <c:v>7.947588873375544E-3</c:v>
                </c:pt>
                <c:pt idx="865">
                  <c:v>-2.3441662226957316E-3</c:v>
                </c:pt>
                <c:pt idx="866">
                  <c:v>6.7286126241590249E-3</c:v>
                </c:pt>
                <c:pt idx="867">
                  <c:v>2.5461489497136114E-3</c:v>
                </c:pt>
                <c:pt idx="868">
                  <c:v>-2.962962962962945E-3</c:v>
                </c:pt>
                <c:pt idx="869">
                  <c:v>5.6251326682232872E-3</c:v>
                </c:pt>
                <c:pt idx="870">
                  <c:v>-4.0105540897097391E-3</c:v>
                </c:pt>
                <c:pt idx="871">
                  <c:v>1.165624668856724E-3</c:v>
                </c:pt>
                <c:pt idx="872">
                  <c:v>-6.3505503810334929E-4</c:v>
                </c:pt>
                <c:pt idx="873">
                  <c:v>-8.4727811904250494E-4</c:v>
                </c:pt>
                <c:pt idx="874">
                  <c:v>1.3461946152215409E-2</c:v>
                </c:pt>
                <c:pt idx="875">
                  <c:v>-4.8112122162953241E-3</c:v>
                </c:pt>
                <c:pt idx="876">
                  <c:v>-3.5733053074094023E-3</c:v>
                </c:pt>
                <c:pt idx="877">
                  <c:v>2.5313785465668204E-3</c:v>
                </c:pt>
                <c:pt idx="878">
                  <c:v>5.7864281956865327E-3</c:v>
                </c:pt>
                <c:pt idx="879">
                  <c:v>-2.3012552301254763E-3</c:v>
                </c:pt>
                <c:pt idx="880">
                  <c:v>-1.5202348500733764E-2</c:v>
                </c:pt>
                <c:pt idx="881">
                  <c:v>3.3216224848291231E-2</c:v>
                </c:pt>
                <c:pt idx="882">
                  <c:v>6.8006182380215829E-3</c:v>
                </c:pt>
                <c:pt idx="883">
                  <c:v>-7.266400573124443E-3</c:v>
                </c:pt>
                <c:pt idx="884">
                  <c:v>-1.3402061855669611E-3</c:v>
                </c:pt>
                <c:pt idx="885">
                  <c:v>-4.4389387839373073E-3</c:v>
                </c:pt>
                <c:pt idx="886">
                  <c:v>5.9104106180010163E-3</c:v>
                </c:pt>
                <c:pt idx="887">
                  <c:v>-3.2986290073189206E-3</c:v>
                </c:pt>
                <c:pt idx="888">
                  <c:v>-7.2396318130096837E-4</c:v>
                </c:pt>
                <c:pt idx="889">
                  <c:v>1.7387704409024929E-2</c:v>
                </c:pt>
                <c:pt idx="890">
                  <c:v>-6.8158697863682782E-3</c:v>
                </c:pt>
                <c:pt idx="891">
                  <c:v>3.1752535081430722E-3</c:v>
                </c:pt>
                <c:pt idx="892">
                  <c:v>-4.9009597712885711E-3</c:v>
                </c:pt>
                <c:pt idx="893">
                  <c:v>-9.850194951774971E-3</c:v>
                </c:pt>
                <c:pt idx="894">
                  <c:v>1.4507772020726506E-3</c:v>
                </c:pt>
                <c:pt idx="895">
                  <c:v>5.8981788079468522E-3</c:v>
                </c:pt>
                <c:pt idx="896">
                  <c:v>-1.5327641189178065E-2</c:v>
                </c:pt>
                <c:pt idx="897">
                  <c:v>4.7012118679481407E-3</c:v>
                </c:pt>
                <c:pt idx="898">
                  <c:v>6.6548819798273318E-3</c:v>
                </c:pt>
                <c:pt idx="899">
                  <c:v>-6.0944117343250115E-3</c:v>
                </c:pt>
                <c:pt idx="900">
                  <c:v>-7.4828517979630416E-3</c:v>
                </c:pt>
                <c:pt idx="901">
                  <c:v>-1.3821989528795764E-2</c:v>
                </c:pt>
                <c:pt idx="902">
                  <c:v>2.5058398810787752E-2</c:v>
                </c:pt>
                <c:pt idx="903">
                  <c:v>4.1433602651750334E-3</c:v>
                </c:pt>
                <c:pt idx="904">
                  <c:v>-6.1893955023725189E-3</c:v>
                </c:pt>
                <c:pt idx="905">
                  <c:v>1.4012871081585887E-2</c:v>
                </c:pt>
                <c:pt idx="906">
                  <c:v>-1.9039819838263861E-2</c:v>
                </c:pt>
                <c:pt idx="907">
                  <c:v>-1.7635396013774396E-2</c:v>
                </c:pt>
                <c:pt idx="908">
                  <c:v>-1.8164435946462665E-2</c:v>
                </c:pt>
                <c:pt idx="909">
                  <c:v>4.0030293194848188E-3</c:v>
                </c:pt>
                <c:pt idx="910">
                  <c:v>-1.950431034482758E-2</c:v>
                </c:pt>
                <c:pt idx="911">
                  <c:v>2.4178481151775344E-3</c:v>
                </c:pt>
                <c:pt idx="912">
                  <c:v>9.8892665277930281E-2</c:v>
                </c:pt>
                <c:pt idx="913">
                  <c:v>-3.2026339419335637E-2</c:v>
                </c:pt>
                <c:pt idx="914">
                  <c:v>3.4425891568748757E-2</c:v>
                </c:pt>
                <c:pt idx="915">
                  <c:v>-4.2845755280987996E-3</c:v>
                </c:pt>
                <c:pt idx="916">
                  <c:v>7.3051135795054734E-3</c:v>
                </c:pt>
                <c:pt idx="917">
                  <c:v>2.7121001390820521E-2</c:v>
                </c:pt>
                <c:pt idx="918">
                  <c:v>-1.8086855595318752E-2</c:v>
                </c:pt>
                <c:pt idx="919">
                  <c:v>1.3593380614657313E-2</c:v>
                </c:pt>
                <c:pt idx="920">
                  <c:v>3.8872691933899972E-4</c:v>
                </c:pt>
                <c:pt idx="921">
                  <c:v>6.1200699436565476E-3</c:v>
                </c:pt>
                <c:pt idx="922">
                  <c:v>-4.1131601815197372E-2</c:v>
                </c:pt>
                <c:pt idx="923">
                  <c:v>9.566005437518843E-3</c:v>
                </c:pt>
                <c:pt idx="924">
                  <c:v>-1.84520247356873E-2</c:v>
                </c:pt>
                <c:pt idx="925">
                  <c:v>3.8613961995732637E-3</c:v>
                </c:pt>
                <c:pt idx="926">
                  <c:v>5.0612410162975685E-4</c:v>
                </c:pt>
                <c:pt idx="927">
                  <c:v>-4.5528126264670066E-3</c:v>
                </c:pt>
                <c:pt idx="928">
                  <c:v>9.4521800996034688E-3</c:v>
                </c:pt>
                <c:pt idx="929">
                  <c:v>-6.0410793395071494E-4</c:v>
                </c:pt>
                <c:pt idx="930">
                  <c:v>3.5260930888574293E-3</c:v>
                </c:pt>
                <c:pt idx="931">
                  <c:v>4.0156610782049462E-4</c:v>
                </c:pt>
                <c:pt idx="932">
                  <c:v>1.0336176618163551E-2</c:v>
                </c:pt>
                <c:pt idx="933">
                  <c:v>1.9864918553835764E-4</c:v>
                </c:pt>
                <c:pt idx="934">
                  <c:v>1.3505461767626681E-2</c:v>
                </c:pt>
                <c:pt idx="935">
                  <c:v>5.6829316088575776E-3</c:v>
                </c:pt>
                <c:pt idx="936">
                  <c:v>-1.0035074045206538E-2</c:v>
                </c:pt>
                <c:pt idx="937">
                  <c:v>7.0859167404782042E-3</c:v>
                </c:pt>
                <c:pt idx="938">
                  <c:v>-1.2313104661389684E-2</c:v>
                </c:pt>
                <c:pt idx="939">
                  <c:v>3.1661224893639872E-3</c:v>
                </c:pt>
                <c:pt idx="940">
                  <c:v>1.9923069336226451E-2</c:v>
                </c:pt>
                <c:pt idx="941">
                  <c:v>4.1582052025916916E-3</c:v>
                </c:pt>
                <c:pt idx="942">
                  <c:v>7.7041602465333092E-4</c:v>
                </c:pt>
                <c:pt idx="943">
                  <c:v>-1.0103926096997617E-2</c:v>
                </c:pt>
                <c:pt idx="944">
                  <c:v>-2.1386215611937098E-3</c:v>
                </c:pt>
                <c:pt idx="945">
                  <c:v>-6.7218704335120227E-3</c:v>
                </c:pt>
                <c:pt idx="946">
                  <c:v>1.3927030207924629E-2</c:v>
                </c:pt>
                <c:pt idx="947">
                  <c:v>-1.0446894950667418E-2</c:v>
                </c:pt>
                <c:pt idx="948">
                  <c:v>2.3460410557185618E-3</c:v>
                </c:pt>
                <c:pt idx="949">
                  <c:v>-1.6968987712112416E-2</c:v>
                </c:pt>
                <c:pt idx="950">
                  <c:v>1.1805555555555625E-2</c:v>
                </c:pt>
                <c:pt idx="951">
                  <c:v>-4.0984410236297619E-2</c:v>
                </c:pt>
                <c:pt idx="952">
                  <c:v>-1.6460484613025295E-2</c:v>
                </c:pt>
                <c:pt idx="953">
                  <c:v>-7.7962577962578106E-3</c:v>
                </c:pt>
                <c:pt idx="954">
                  <c:v>3.2792037716081746E-2</c:v>
                </c:pt>
                <c:pt idx="955">
                  <c:v>2.0288090890647092E-2</c:v>
                </c:pt>
                <c:pt idx="956">
                  <c:v>-2.2867369258302572E-3</c:v>
                </c:pt>
                <c:pt idx="957">
                  <c:v>9.2675635276533441E-3</c:v>
                </c:pt>
                <c:pt idx="958">
                  <c:v>2.7646129541865072E-3</c:v>
                </c:pt>
                <c:pt idx="959">
                  <c:v>4.7262701851122912E-3</c:v>
                </c:pt>
                <c:pt idx="960">
                  <c:v>4.4100352802820542E-3</c:v>
                </c:pt>
                <c:pt idx="961">
                  <c:v>-5.1712362181676186E-3</c:v>
                </c:pt>
                <c:pt idx="962">
                  <c:v>-4.8058061985091216E-3</c:v>
                </c:pt>
                <c:pt idx="963">
                  <c:v>-9.1652705233072895E-3</c:v>
                </c:pt>
                <c:pt idx="964">
                  <c:v>-5.9677740202904728E-3</c:v>
                </c:pt>
                <c:pt idx="965">
                  <c:v>-1.8110866519912006E-2</c:v>
                </c:pt>
                <c:pt idx="966">
                  <c:v>-3.8724141445021232E-3</c:v>
                </c:pt>
                <c:pt idx="967">
                  <c:v>1.7698209718670199E-2</c:v>
                </c:pt>
                <c:pt idx="968">
                  <c:v>1.9400884599919399E-2</c:v>
                </c:pt>
                <c:pt idx="969">
                  <c:v>5.5221378562271273E-3</c:v>
                </c:pt>
                <c:pt idx="970">
                  <c:v>-1.8436795135824191E-2</c:v>
                </c:pt>
                <c:pt idx="971">
                  <c:v>-6.9937056649016505E-3</c:v>
                </c:pt>
                <c:pt idx="972">
                  <c:v>-6.741120837106318E-3</c:v>
                </c:pt>
                <c:pt idx="973">
                  <c:v>-1.7220421393840946E-3</c:v>
                </c:pt>
                <c:pt idx="974">
                  <c:v>1.8264840182648401E-2</c:v>
                </c:pt>
                <c:pt idx="975">
                  <c:v>1.1958146487294208E-3</c:v>
                </c:pt>
                <c:pt idx="976">
                  <c:v>4.9766099333137248E-4</c:v>
                </c:pt>
                <c:pt idx="977">
                  <c:v>-5.6705133306803601E-3</c:v>
                </c:pt>
                <c:pt idx="978">
                  <c:v>-1.590795397698852E-2</c:v>
                </c:pt>
                <c:pt idx="979">
                  <c:v>-2.2366815778771532E-3</c:v>
                </c:pt>
                <c:pt idx="980">
                  <c:v>1.3144487466884014E-2</c:v>
                </c:pt>
                <c:pt idx="981">
                  <c:v>-7.4424218042845602E-3</c:v>
                </c:pt>
                <c:pt idx="982">
                  <c:v>3.1107508359509595E-2</c:v>
                </c:pt>
                <c:pt idx="983">
                  <c:v>-3.2134433962264231E-2</c:v>
                </c:pt>
                <c:pt idx="984">
                  <c:v>1.1371712864250316E-2</c:v>
                </c:pt>
                <c:pt idx="985">
                  <c:v>4.7184017668908673E-3</c:v>
                </c:pt>
                <c:pt idx="986">
                  <c:v>-5.8952837729816521E-3</c:v>
                </c:pt>
                <c:pt idx="987">
                  <c:v>6.2317820886521602E-3</c:v>
                </c:pt>
                <c:pt idx="988">
                  <c:v>-4.9945060433522759E-3</c:v>
                </c:pt>
                <c:pt idx="989">
                  <c:v>-1.1846200180704702E-2</c:v>
                </c:pt>
                <c:pt idx="990">
                  <c:v>3.96220664431568E-3</c:v>
                </c:pt>
                <c:pt idx="991">
                  <c:v>5.0597045132572127E-4</c:v>
                </c:pt>
                <c:pt idx="992">
                  <c:v>7.0800040457164037E-3</c:v>
                </c:pt>
                <c:pt idx="993">
                  <c:v>2.3300190820528366E-2</c:v>
                </c:pt>
                <c:pt idx="994">
                  <c:v>1.5703209343409519E-2</c:v>
                </c:pt>
                <c:pt idx="995">
                  <c:v>5.1212677553387209E-3</c:v>
                </c:pt>
                <c:pt idx="996">
                  <c:v>6.6333397423572471E-3</c:v>
                </c:pt>
                <c:pt idx="997">
                  <c:v>2.8650558685896499E-3</c:v>
                </c:pt>
                <c:pt idx="998">
                  <c:v>5.7137415484231902E-4</c:v>
                </c:pt>
                <c:pt idx="999">
                  <c:v>-1.8083182640143969E-3</c:v>
                </c:pt>
                <c:pt idx="1000">
                  <c:v>-1.334858886346324E-3</c:v>
                </c:pt>
                <c:pt idx="1001">
                  <c:v>-3.7235058239449836E-3</c:v>
                </c:pt>
                <c:pt idx="1002">
                  <c:v>3.9290848107331744E-3</c:v>
                </c:pt>
                <c:pt idx="1003">
                  <c:v>-1.1454753722794919E-3</c:v>
                </c:pt>
                <c:pt idx="1004">
                  <c:v>-4.9694189602446093E-3</c:v>
                </c:pt>
                <c:pt idx="1005">
                  <c:v>-1.2197464464079988E-2</c:v>
                </c:pt>
                <c:pt idx="1006">
                  <c:v>1.1667476908119312E-3</c:v>
                </c:pt>
                <c:pt idx="1007">
                  <c:v>-1.5635622025832796E-2</c:v>
                </c:pt>
                <c:pt idx="1008">
                  <c:v>4.0449881610102878E-3</c:v>
                </c:pt>
                <c:pt idx="1009">
                  <c:v>-2.2206937211358913E-2</c:v>
                </c:pt>
                <c:pt idx="1010">
                  <c:v>-1.0752688172043112E-2</c:v>
                </c:pt>
                <c:pt idx="1011">
                  <c:v>1.2698090207232893E-2</c:v>
                </c:pt>
                <c:pt idx="1012">
                  <c:v>-2.9090179556624518E-3</c:v>
                </c:pt>
                <c:pt idx="1013">
                  <c:v>1.7404426559356034E-2</c:v>
                </c:pt>
                <c:pt idx="1014">
                  <c:v>-1.1272619400771289E-2</c:v>
                </c:pt>
                <c:pt idx="1015">
                  <c:v>1.3901390139013925E-2</c:v>
                </c:pt>
                <c:pt idx="1016">
                  <c:v>-1.1639376602880169E-2</c:v>
                </c:pt>
                <c:pt idx="1017">
                  <c:v>2.0758483033932018E-2</c:v>
                </c:pt>
                <c:pt idx="1018">
                  <c:v>-3.813062182244864E-3</c:v>
                </c:pt>
                <c:pt idx="1019">
                  <c:v>-1.8156835803317284E-2</c:v>
                </c:pt>
                <c:pt idx="1020">
                  <c:v>-7.9968012794895404E-4</c:v>
                </c:pt>
                <c:pt idx="1021">
                  <c:v>-6.5026010404161116E-3</c:v>
                </c:pt>
                <c:pt idx="1022">
                  <c:v>7.4514147618567339E-3</c:v>
                </c:pt>
                <c:pt idx="1023">
                  <c:v>1.489255372313858E-2</c:v>
                </c:pt>
                <c:pt idx="1024">
                  <c:v>-9.9468189875911994E-3</c:v>
                </c:pt>
                <c:pt idx="1025">
                  <c:v>6.1673132398289976E-3</c:v>
                </c:pt>
                <c:pt idx="1026">
                  <c:v>1.9377162629757638E-2</c:v>
                </c:pt>
                <c:pt idx="1027">
                  <c:v>-9.698380370477544E-4</c:v>
                </c:pt>
                <c:pt idx="1028">
                  <c:v>-3.5918842830793274E-3</c:v>
                </c:pt>
                <c:pt idx="1029">
                  <c:v>-5.0662509742790407E-3</c:v>
                </c:pt>
                <c:pt idx="1030">
                  <c:v>-6.1692126909519418E-3</c:v>
                </c:pt>
                <c:pt idx="1031">
                  <c:v>1.1725293132328396E-2</c:v>
                </c:pt>
                <c:pt idx="1032">
                  <c:v>-1.5387611998441852E-2</c:v>
                </c:pt>
                <c:pt idx="1033">
                  <c:v>1.9782393669633969E-3</c:v>
                </c:pt>
                <c:pt idx="1034">
                  <c:v>-2.6653504442250009E-3</c:v>
                </c:pt>
                <c:pt idx="1035">
                  <c:v>-1.2867465109372977E-3</c:v>
                </c:pt>
                <c:pt idx="1036">
                  <c:v>-7.3339940535184223E-3</c:v>
                </c:pt>
                <c:pt idx="1037">
                  <c:v>8.9856230031948314E-4</c:v>
                </c:pt>
                <c:pt idx="1038">
                  <c:v>-3.2917705735661107E-3</c:v>
                </c:pt>
                <c:pt idx="1039">
                  <c:v>-1.0008006405124115E-2</c:v>
                </c:pt>
                <c:pt idx="1040">
                  <c:v>-2.5374039627982237E-2</c:v>
                </c:pt>
                <c:pt idx="1041">
                  <c:v>1.586972305777401E-2</c:v>
                </c:pt>
                <c:pt idx="1042">
                  <c:v>-1.7561772513783991E-2</c:v>
                </c:pt>
                <c:pt idx="1043">
                  <c:v>1.4446061109956387E-2</c:v>
                </c:pt>
                <c:pt idx="1044">
                  <c:v>-4.3028378239934328E-3</c:v>
                </c:pt>
                <c:pt idx="1045">
                  <c:v>-1.3067187982302664E-2</c:v>
                </c:pt>
                <c:pt idx="1046">
                  <c:v>3.4403669724769603E-3</c:v>
                </c:pt>
                <c:pt idx="1047">
                  <c:v>5.0909090909090349E-3</c:v>
                </c:pt>
                <c:pt idx="1048">
                  <c:v>3.2044655778376008E-3</c:v>
                </c:pt>
                <c:pt idx="1049">
                  <c:v>-3.9155074703760562E-3</c:v>
                </c:pt>
                <c:pt idx="1050">
                  <c:v>-4.758456604944783E-3</c:v>
                </c:pt>
                <c:pt idx="1051">
                  <c:v>-2.1827252884314419E-3</c:v>
                </c:pt>
                <c:pt idx="1052">
                  <c:v>-5.9374999999999289E-3</c:v>
                </c:pt>
                <c:pt idx="1053">
                  <c:v>4.9250759719166037E-3</c:v>
                </c:pt>
                <c:pt idx="1054">
                  <c:v>-3.1282586027112647E-3</c:v>
                </c:pt>
                <c:pt idx="1055">
                  <c:v>2.2489539748953957E-2</c:v>
                </c:pt>
                <c:pt idx="1056">
                  <c:v>1.1253196930947063E-3</c:v>
                </c:pt>
                <c:pt idx="1057">
                  <c:v>-6.1312078479458521E-4</c:v>
                </c:pt>
                <c:pt idx="1058">
                  <c:v>-5.5214723926380049E-3</c:v>
                </c:pt>
                <c:pt idx="1059">
                  <c:v>-2.467612584824308E-3</c:v>
                </c:pt>
                <c:pt idx="1060">
                  <c:v>7.4211502782930427E-3</c:v>
                </c:pt>
                <c:pt idx="1061">
                  <c:v>2.6601186822181599E-3</c:v>
                </c:pt>
                <c:pt idx="1062">
                  <c:v>-4.1836734693877498E-3</c:v>
                </c:pt>
                <c:pt idx="1063">
                  <c:v>1.4345732144687151E-3</c:v>
                </c:pt>
                <c:pt idx="1064">
                  <c:v>-8.5951089737030806E-3</c:v>
                </c:pt>
                <c:pt idx="1065">
                  <c:v>4.2316028485911428E-3</c:v>
                </c:pt>
                <c:pt idx="1066">
                  <c:v>-3.4943473792394819E-3</c:v>
                </c:pt>
                <c:pt idx="1067">
                  <c:v>-1.0004125412541254E-2</c:v>
                </c:pt>
                <c:pt idx="1068">
                  <c:v>5.313053443066984E-3</c:v>
                </c:pt>
                <c:pt idx="1069">
                  <c:v>-1.1398963730569922E-2</c:v>
                </c:pt>
                <c:pt idx="1070">
                  <c:v>-5.8700209643606227E-3</c:v>
                </c:pt>
                <c:pt idx="1071">
                  <c:v>-7.5917334458034391E-3</c:v>
                </c:pt>
                <c:pt idx="1072">
                  <c:v>-1.4980875478113109E-2</c:v>
                </c:pt>
                <c:pt idx="1073">
                  <c:v>-1.8983928378815573E-2</c:v>
                </c:pt>
                <c:pt idx="1074">
                  <c:v>-3.2985156679499195E-4</c:v>
                </c:pt>
                <c:pt idx="1075">
                  <c:v>-1.5398152221733907E-3</c:v>
                </c:pt>
                <c:pt idx="1076">
                  <c:v>1.98281559814939E-3</c:v>
                </c:pt>
                <c:pt idx="1077">
                  <c:v>1.1763412489006253E-2</c:v>
                </c:pt>
                <c:pt idx="1078">
                  <c:v>-3.1511463653157712E-3</c:v>
                </c:pt>
                <c:pt idx="1079">
                  <c:v>1.3080444735120711E-3</c:v>
                </c:pt>
                <c:pt idx="1080">
                  <c:v>-7.1848465055518451E-3</c:v>
                </c:pt>
                <c:pt idx="1081">
                  <c:v>9.8684210526323035E-4</c:v>
                </c:pt>
                <c:pt idx="1082">
                  <c:v>1.8183809836783915E-2</c:v>
                </c:pt>
                <c:pt idx="1083">
                  <c:v>-1.2157073695535314E-2</c:v>
                </c:pt>
                <c:pt idx="1084">
                  <c:v>-8.385972554998844E-3</c:v>
                </c:pt>
                <c:pt idx="1085">
                  <c:v>4.8325096101042853E-3</c:v>
                </c:pt>
                <c:pt idx="1086">
                  <c:v>-1.8581265712099615E-2</c:v>
                </c:pt>
                <c:pt idx="1087">
                  <c:v>4.7889519991088925E-3</c:v>
                </c:pt>
                <c:pt idx="1088">
                  <c:v>8.202172467302038E-3</c:v>
                </c:pt>
                <c:pt idx="1089">
                  <c:v>-8.7950747581355682E-4</c:v>
                </c:pt>
                <c:pt idx="1090">
                  <c:v>-1.2984154929577385E-2</c:v>
                </c:pt>
                <c:pt idx="1091">
                  <c:v>7.0234113712372981E-3</c:v>
                </c:pt>
                <c:pt idx="1092">
                  <c:v>-2.0923281301893026E-2</c:v>
                </c:pt>
                <c:pt idx="1093">
                  <c:v>-3.3921302578018286E-3</c:v>
                </c:pt>
                <c:pt idx="1094">
                  <c:v>3.5171318357158921E-3</c:v>
                </c:pt>
                <c:pt idx="1095">
                  <c:v>1.288863764838899E-2</c:v>
                </c:pt>
                <c:pt idx="1096">
                  <c:v>-1.6296461658667383E-2</c:v>
                </c:pt>
                <c:pt idx="1097">
                  <c:v>-1.8381935776693448E-2</c:v>
                </c:pt>
                <c:pt idx="1098">
                  <c:v>1.4333603051670307E-2</c:v>
                </c:pt>
                <c:pt idx="1099">
                  <c:v>4.5584045584057264E-4</c:v>
                </c:pt>
                <c:pt idx="1100">
                  <c:v>2.2781637999758075E-4</c:v>
                </c:pt>
                <c:pt idx="1101">
                  <c:v>3.6442318642522231E-3</c:v>
                </c:pt>
                <c:pt idx="1102">
                  <c:v>9.5313741064337876E-3</c:v>
                </c:pt>
                <c:pt idx="1103">
                  <c:v>2.4727436214454279E-2</c:v>
                </c:pt>
                <c:pt idx="1104">
                  <c:v>-1.3600965229790485E-2</c:v>
                </c:pt>
                <c:pt idx="1105">
                  <c:v>-4.5591015234072163E-3</c:v>
                </c:pt>
                <c:pt idx="1106">
                  <c:v>6.3672922252011599E-3</c:v>
                </c:pt>
                <c:pt idx="1107">
                  <c:v>2.3310023310023631E-3</c:v>
                </c:pt>
                <c:pt idx="1108">
                  <c:v>-9.0808416389811519E-3</c:v>
                </c:pt>
                <c:pt idx="1109">
                  <c:v>-1.2181493071077409E-2</c:v>
                </c:pt>
                <c:pt idx="1110">
                  <c:v>-4.6385337707884888E-3</c:v>
                </c:pt>
                <c:pt idx="1111">
                  <c:v>-2.6142305069334348E-3</c:v>
                </c:pt>
                <c:pt idx="1112">
                  <c:v>2.0512820512821328E-3</c:v>
                </c:pt>
                <c:pt idx="1113">
                  <c:v>1.4784487660639556E-3</c:v>
                </c:pt>
                <c:pt idx="1114">
                  <c:v>1.1355893708833165E-3</c:v>
                </c:pt>
                <c:pt idx="1115">
                  <c:v>1.3951905626134353E-2</c:v>
                </c:pt>
                <c:pt idx="1116">
                  <c:v>-2.7407987470634332E-2</c:v>
                </c:pt>
                <c:pt idx="1117">
                  <c:v>-2.3809523809523725E-2</c:v>
                </c:pt>
                <c:pt idx="1118">
                  <c:v>-9.8974902792506869E-3</c:v>
                </c:pt>
                <c:pt idx="1119">
                  <c:v>-2.3801023444008917E-3</c:v>
                </c:pt>
                <c:pt idx="1120">
                  <c:v>6.9187641655732435E-3</c:v>
                </c:pt>
                <c:pt idx="1121">
                  <c:v>-8.2928562966473329E-3</c:v>
                </c:pt>
                <c:pt idx="1122">
                  <c:v>-1.5649265320750061E-2</c:v>
                </c:pt>
                <c:pt idx="1123">
                  <c:v>-3.3980582524271941E-2</c:v>
                </c:pt>
                <c:pt idx="1124">
                  <c:v>-1.3567839195979925E-2</c:v>
                </c:pt>
                <c:pt idx="1125">
                  <c:v>-2.1650534895568008E-2</c:v>
                </c:pt>
                <c:pt idx="1126">
                  <c:v>-1.8094246290028426E-2</c:v>
                </c:pt>
                <c:pt idx="1127">
                  <c:v>3.6457642847673277E-2</c:v>
                </c:pt>
                <c:pt idx="1128">
                  <c:v>2.4302890764900109E-3</c:v>
                </c:pt>
                <c:pt idx="1129">
                  <c:v>2.5519969376035512E-3</c:v>
                </c:pt>
                <c:pt idx="1130">
                  <c:v>-2.9273259513807881E-3</c:v>
                </c:pt>
                <c:pt idx="1131">
                  <c:v>-2.9359203472044904E-2</c:v>
                </c:pt>
                <c:pt idx="1132">
                  <c:v>9.0741714886901637E-3</c:v>
                </c:pt>
                <c:pt idx="1133">
                  <c:v>8.2106086276554358E-3</c:v>
                </c:pt>
                <c:pt idx="1134">
                  <c:v>-2.3138572905894605E-2</c:v>
                </c:pt>
                <c:pt idx="1135">
                  <c:v>8.2043138811698224E-3</c:v>
                </c:pt>
                <c:pt idx="1136">
                  <c:v>-1.3387583672397896E-2</c:v>
                </c:pt>
                <c:pt idx="1137">
                  <c:v>-4.2570174271652217E-3</c:v>
                </c:pt>
                <c:pt idx="1138">
                  <c:v>1.0287241148964732E-2</c:v>
                </c:pt>
                <c:pt idx="1139">
                  <c:v>-6.3475271092303664E-3</c:v>
                </c:pt>
                <c:pt idx="1140">
                  <c:v>8.7836039393132115E-3</c:v>
                </c:pt>
                <c:pt idx="1141">
                  <c:v>-1.3060686015831102E-2</c:v>
                </c:pt>
                <c:pt idx="1142">
                  <c:v>6.8172704183930843E-3</c:v>
                </c:pt>
                <c:pt idx="1143">
                  <c:v>-9.1609134360063349E-3</c:v>
                </c:pt>
                <c:pt idx="1144">
                  <c:v>5.4937692616912059E-3</c:v>
                </c:pt>
                <c:pt idx="1145">
                  <c:v>-1.9989339019189756E-2</c:v>
                </c:pt>
                <c:pt idx="1146">
                  <c:v>-1.1150394343214631E-2</c:v>
                </c:pt>
                <c:pt idx="1147">
                  <c:v>2.7640264026402628E-2</c:v>
                </c:pt>
                <c:pt idx="1148">
                  <c:v>-4.2687006556938245E-2</c:v>
                </c:pt>
                <c:pt idx="1149">
                  <c:v>-1.8451216102879586E-2</c:v>
                </c:pt>
                <c:pt idx="1150">
                  <c:v>-8.2597550555396637E-3</c:v>
                </c:pt>
                <c:pt idx="1151">
                  <c:v>1.0913268236645735E-2</c:v>
                </c:pt>
                <c:pt idx="1152">
                  <c:v>1.4204545454543638E-3</c:v>
                </c:pt>
                <c:pt idx="1153">
                  <c:v>3.7163120567375918E-2</c:v>
                </c:pt>
                <c:pt idx="1154">
                  <c:v>2.7899343544857569E-2</c:v>
                </c:pt>
                <c:pt idx="1155">
                  <c:v>-9.3134646088333106E-4</c:v>
                </c:pt>
                <c:pt idx="1156">
                  <c:v>-3.6489545878279572E-2</c:v>
                </c:pt>
                <c:pt idx="1157">
                  <c:v>-3.040774015203862E-3</c:v>
                </c:pt>
                <c:pt idx="1158">
                  <c:v>-1.3863856924996032E-3</c:v>
                </c:pt>
                <c:pt idx="1159">
                  <c:v>-1.0134666111342505E-2</c:v>
                </c:pt>
                <c:pt idx="1160">
                  <c:v>3.6465638148668322E-3</c:v>
                </c:pt>
                <c:pt idx="1161">
                  <c:v>-2.7948574622694844E-3</c:v>
                </c:pt>
                <c:pt idx="1162">
                  <c:v>4.414237668161447E-2</c:v>
                </c:pt>
                <c:pt idx="1163">
                  <c:v>7.9184002147361099E-3</c:v>
                </c:pt>
                <c:pt idx="1164">
                  <c:v>-7.98934753661662E-4</c:v>
                </c:pt>
                <c:pt idx="1165">
                  <c:v>-3.7313432835821558E-3</c:v>
                </c:pt>
                <c:pt idx="1166">
                  <c:v>4.5478865703583171E-3</c:v>
                </c:pt>
                <c:pt idx="1167">
                  <c:v>5.5259653794940133E-2</c:v>
                </c:pt>
                <c:pt idx="1168">
                  <c:v>2.3596214511041103E-2</c:v>
                </c:pt>
                <c:pt idx="1169">
                  <c:v>-1.7381656804733914E-2</c:v>
                </c:pt>
                <c:pt idx="1170">
                  <c:v>-4.6418266215028092E-3</c:v>
                </c:pt>
                <c:pt idx="1171">
                  <c:v>5.4197126291908315E-3</c:v>
                </c:pt>
                <c:pt idx="1172">
                  <c:v>3.7858844177009132E-2</c:v>
                </c:pt>
                <c:pt idx="1173">
                  <c:v>-9.5422152433869423E-3</c:v>
                </c:pt>
                <c:pt idx="1174">
                  <c:v>5.7317073170730648E-3</c:v>
                </c:pt>
                <c:pt idx="1175">
                  <c:v>2.0371044016005868E-2</c:v>
                </c:pt>
                <c:pt idx="1176">
                  <c:v>-7.9619726678550329E-3</c:v>
                </c:pt>
                <c:pt idx="1177">
                  <c:v>-1.91662673694315E-3</c:v>
                </c:pt>
                <c:pt idx="1178">
                  <c:v>-4.3206913106096367E-3</c:v>
                </c:pt>
                <c:pt idx="1179">
                  <c:v>-5.6653809064609595E-3</c:v>
                </c:pt>
                <c:pt idx="1180">
                  <c:v>-1.9396290459449128E-3</c:v>
                </c:pt>
                <c:pt idx="1181">
                  <c:v>2.0648609255435879E-3</c:v>
                </c:pt>
                <c:pt idx="1182">
                  <c:v>-1.5272727272727327E-2</c:v>
                </c:pt>
                <c:pt idx="1183">
                  <c:v>8.6164451009373977E-4</c:v>
                </c:pt>
                <c:pt idx="1184">
                  <c:v>1.2421596359611264E-2</c:v>
                </c:pt>
                <c:pt idx="1185">
                  <c:v>-9.2322643343050181E-3</c:v>
                </c:pt>
                <c:pt idx="1186">
                  <c:v>1.2383521333987124E-2</c:v>
                </c:pt>
                <c:pt idx="1187">
                  <c:v>2.3010778733196791E-3</c:v>
                </c:pt>
                <c:pt idx="1188">
                  <c:v>-8.2165297245047064E-3</c:v>
                </c:pt>
                <c:pt idx="1189">
                  <c:v>-5.9697855750486806E-3</c:v>
                </c:pt>
                <c:pt idx="1190">
                  <c:v>-5.2702537075622891E-3</c:v>
                </c:pt>
                <c:pt idx="1191">
                  <c:v>6.4070970921636938E-3</c:v>
                </c:pt>
                <c:pt idx="1192">
                  <c:v>4.0401567091086221E-3</c:v>
                </c:pt>
                <c:pt idx="1193">
                  <c:v>-1.7314961590049971E-2</c:v>
                </c:pt>
                <c:pt idx="1194">
                  <c:v>1.3649336145924451E-3</c:v>
                </c:pt>
                <c:pt idx="1195">
                  <c:v>-7.0631970260224275E-3</c:v>
                </c:pt>
                <c:pt idx="1196">
                  <c:v>-1.0108573567952139E-2</c:v>
                </c:pt>
                <c:pt idx="1197">
                  <c:v>7.1860816944024908E-3</c:v>
                </c:pt>
                <c:pt idx="1198">
                  <c:v>2.7537864563775827E-3</c:v>
                </c:pt>
                <c:pt idx="1199">
                  <c:v>-1.0610410685307659E-2</c:v>
                </c:pt>
                <c:pt idx="1200">
                  <c:v>-2.6495079485239215E-3</c:v>
                </c:pt>
                <c:pt idx="1201">
                  <c:v>-5.9456040480708738E-3</c:v>
                </c:pt>
                <c:pt idx="1202">
                  <c:v>-1.3616696360396974E-2</c:v>
                </c:pt>
                <c:pt idx="1203">
                  <c:v>-1.4191717197781228E-3</c:v>
                </c:pt>
                <c:pt idx="1204">
                  <c:v>-4.7803617571060553E-3</c:v>
                </c:pt>
                <c:pt idx="1205">
                  <c:v>1.882383486953132E-2</c:v>
                </c:pt>
                <c:pt idx="1206">
                  <c:v>-1.1340468909276202E-2</c:v>
                </c:pt>
                <c:pt idx="1207">
                  <c:v>-7.6040726897796951E-3</c:v>
                </c:pt>
                <c:pt idx="1208">
                  <c:v>1.1558441558441546E-2</c:v>
                </c:pt>
                <c:pt idx="1209">
                  <c:v>6.9328540249069537E-3</c:v>
                </c:pt>
                <c:pt idx="1210">
                  <c:v>9.817671809256634E-3</c:v>
                </c:pt>
                <c:pt idx="1211">
                  <c:v>1.2626262626262985E-3</c:v>
                </c:pt>
                <c:pt idx="1212">
                  <c:v>-5.6746532156368712E-3</c:v>
                </c:pt>
                <c:pt idx="1213">
                  <c:v>1.2175015852885274E-2</c:v>
                </c:pt>
                <c:pt idx="1214">
                  <c:v>-6.0142839243203516E-3</c:v>
                </c:pt>
                <c:pt idx="1215">
                  <c:v>-4.7901172318164376E-3</c:v>
                </c:pt>
                <c:pt idx="1216">
                  <c:v>-9.7530082330588019E-3</c:v>
                </c:pt>
                <c:pt idx="1217">
                  <c:v>-8.0583269378359246E-3</c:v>
                </c:pt>
                <c:pt idx="1218">
                  <c:v>-6.447453255963298E-4</c:v>
                </c:pt>
                <c:pt idx="1219">
                  <c:v>-2.4000000000000021E-2</c:v>
                </c:pt>
                <c:pt idx="1220">
                  <c:v>-3.371232152300363E-2</c:v>
                </c:pt>
                <c:pt idx="1221">
                  <c:v>-3.4751676015870925E-2</c:v>
                </c:pt>
                <c:pt idx="1222">
                  <c:v>1.7009213323884165E-3</c:v>
                </c:pt>
                <c:pt idx="1223">
                  <c:v>-2.2357435970001394E-2</c:v>
                </c:pt>
                <c:pt idx="1224">
                  <c:v>1.1579099724996489E-3</c:v>
                </c:pt>
                <c:pt idx="1225">
                  <c:v>8.2405667196761012E-3</c:v>
                </c:pt>
                <c:pt idx="1226">
                  <c:v>-7.1694866647548094E-3</c:v>
                </c:pt>
                <c:pt idx="1227">
                  <c:v>-1.7764298093587372E-2</c:v>
                </c:pt>
                <c:pt idx="1228">
                  <c:v>-5.4403764152330947E-3</c:v>
                </c:pt>
                <c:pt idx="1229">
                  <c:v>3.7256061502069615E-2</c:v>
                </c:pt>
                <c:pt idx="1230">
                  <c:v>-1.7816419612314727E-2</c:v>
                </c:pt>
                <c:pt idx="1231">
                  <c:v>1.7704251922797898E-2</c:v>
                </c:pt>
                <c:pt idx="1232">
                  <c:v>-2.7520319406815763E-2</c:v>
                </c:pt>
                <c:pt idx="1233">
                  <c:v>2.9325513196480912E-2</c:v>
                </c:pt>
                <c:pt idx="1234">
                  <c:v>3.2621082621082431E-2</c:v>
                </c:pt>
                <c:pt idx="1235">
                  <c:v>-7.7252034763414246E-3</c:v>
                </c:pt>
                <c:pt idx="1236">
                  <c:v>-4.1151119143611914E-2</c:v>
                </c:pt>
                <c:pt idx="1237">
                  <c:v>-5.7996230245027647E-4</c:v>
                </c:pt>
                <c:pt idx="1238">
                  <c:v>1.0300304656898129E-2</c:v>
                </c:pt>
                <c:pt idx="1239">
                  <c:v>3.3026995979322127E-2</c:v>
                </c:pt>
                <c:pt idx="1240">
                  <c:v>-5.1709758131776473E-2</c:v>
                </c:pt>
                <c:pt idx="1241">
                  <c:v>-4.3975373790676731E-3</c:v>
                </c:pt>
                <c:pt idx="1242">
                  <c:v>4.1224970553592311E-2</c:v>
                </c:pt>
                <c:pt idx="1243">
                  <c:v>-2.121040723981904E-2</c:v>
                </c:pt>
                <c:pt idx="1244">
                  <c:v>1.8925166136954719E-2</c:v>
                </c:pt>
                <c:pt idx="1245">
                  <c:v>2.8356727633631174E-2</c:v>
                </c:pt>
                <c:pt idx="1246">
                  <c:v>3.391699986212604E-2</c:v>
                </c:pt>
                <c:pt idx="1247">
                  <c:v>-4.400586744899293E-3</c:v>
                </c:pt>
                <c:pt idx="1248">
                  <c:v>1.7412268952585741E-3</c:v>
                </c:pt>
                <c:pt idx="1249">
                  <c:v>-1.0562909479877036E-2</c:v>
                </c:pt>
                <c:pt idx="1250">
                  <c:v>-1.4729729729729746E-2</c:v>
                </c:pt>
                <c:pt idx="1251">
                  <c:v>-3.1545741324919829E-3</c:v>
                </c:pt>
                <c:pt idx="1252">
                  <c:v>9.493670886076E-3</c:v>
                </c:pt>
                <c:pt idx="1253">
                  <c:v>-5.4518195447731399E-3</c:v>
                </c:pt>
                <c:pt idx="1254">
                  <c:v>1.0826367000137171E-2</c:v>
                </c:pt>
                <c:pt idx="1255">
                  <c:v>3.9316702819955918E-3</c:v>
                </c:pt>
                <c:pt idx="1256">
                  <c:v>-1.2018906144496966E-2</c:v>
                </c:pt>
                <c:pt idx="1257">
                  <c:v>3.4171678512848525E-2</c:v>
                </c:pt>
                <c:pt idx="1258">
                  <c:v>2.0882897171556891E-2</c:v>
                </c:pt>
              </c:numCache>
            </c:numRef>
          </c:yVal>
          <c:smooth val="0"/>
        </c:ser>
        <c:dLbls>
          <c:showLegendKey val="0"/>
          <c:showVal val="0"/>
          <c:showCatName val="0"/>
          <c:showSerName val="0"/>
          <c:showPercent val="0"/>
          <c:showBubbleSize val="0"/>
        </c:dLbls>
        <c:axId val="282849664"/>
        <c:axId val="282851200"/>
      </c:scatterChart>
      <c:valAx>
        <c:axId val="2828496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1200" b="0" i="0" u="none" strike="noStrike" baseline="0">
                <a:solidFill>
                  <a:srgbClr val="808080"/>
                </a:solidFill>
                <a:latin typeface="Arial" pitchFamily="34" charset="0"/>
                <a:ea typeface="Calibri"/>
                <a:cs typeface="Arial" pitchFamily="34" charset="0"/>
              </a:defRPr>
            </a:pPr>
            <a:endParaRPr lang="en-US"/>
          </a:p>
        </c:txPr>
        <c:crossAx val="282851200"/>
        <c:crosses val="autoZero"/>
        <c:crossBetween val="midCat"/>
      </c:valAx>
      <c:valAx>
        <c:axId val="282851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1200" b="0" i="0" u="none" strike="noStrike" baseline="0">
                <a:solidFill>
                  <a:srgbClr val="808080"/>
                </a:solidFill>
                <a:latin typeface="Arial" pitchFamily="34" charset="0"/>
                <a:ea typeface="Calibri"/>
                <a:cs typeface="Arial" pitchFamily="34" charset="0"/>
              </a:defRPr>
            </a:pPr>
            <a:endParaRPr lang="en-US"/>
          </a:p>
        </c:txPr>
        <c:crossAx val="282849664"/>
        <c:crosses val="autoZero"/>
        <c:crossBetween val="midCat"/>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808080"/>
                </a:solidFill>
                <a:latin typeface="Calibri"/>
                <a:ea typeface="Calibri"/>
                <a:cs typeface="Calibri"/>
              </a:defRPr>
            </a:pPr>
            <a:r>
              <a:rPr lang="en-CA"/>
              <a:t>5 yr daily</a:t>
            </a:r>
          </a:p>
        </c:rich>
      </c:tx>
      <c:overlay val="0"/>
      <c:spPr>
        <a:noFill/>
        <a:ln w="25400">
          <a:noFill/>
        </a:ln>
      </c:spPr>
    </c:title>
    <c:autoTitleDeleted val="0"/>
    <c:plotArea>
      <c:layout/>
      <c:scatterChart>
        <c:scatterStyle val="lineMarker"/>
        <c:varyColors val="0"/>
        <c:ser>
          <c:idx val="0"/>
          <c:order val="0"/>
          <c:spPr>
            <a:ln w="19050">
              <a:noFill/>
            </a:ln>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4.1616797900262466E-2"/>
                  <c:y val="-0.25496609798775155"/>
                </c:manualLayout>
              </c:layout>
              <c:numFmt formatCode="General" sourceLinked="0"/>
              <c:spPr>
                <a:noFill/>
                <a:ln w="25400">
                  <a:noFill/>
                </a:ln>
              </c:spPr>
              <c:txPr>
                <a:bodyPr/>
                <a:lstStyle/>
                <a:p>
                  <a:pPr>
                    <a:defRPr sz="900" b="0" i="0" u="none" strike="noStrike" baseline="0">
                      <a:solidFill>
                        <a:srgbClr val="808080"/>
                      </a:solidFill>
                      <a:latin typeface="Calibri"/>
                      <a:ea typeface="Calibri"/>
                      <a:cs typeface="Calibri"/>
                    </a:defRPr>
                  </a:pPr>
                  <a:endParaRPr lang="en-US"/>
                </a:p>
              </c:txPr>
            </c:trendlineLbl>
          </c:trendline>
          <c:trendline>
            <c:trendlineType val="linear"/>
            <c:dispRSqr val="1"/>
            <c:dispEq val="1"/>
            <c:trendlineLbl>
              <c:numFmt formatCode="General" sourceLinked="0"/>
            </c:trendlineLbl>
          </c:trendline>
          <c:xVal>
            <c:numRef>
              <c:f>'Beta Calculations'!$C$521:$C$1779</c:f>
              <c:numCache>
                <c:formatCode>0%</c:formatCode>
                <c:ptCount val="1259"/>
                <c:pt idx="0">
                  <c:v>-7.374763470832657E-3</c:v>
                </c:pt>
                <c:pt idx="1">
                  <c:v>-8.3428690764166813E-3</c:v>
                </c:pt>
                <c:pt idx="2">
                  <c:v>8.9207639402808514E-3</c:v>
                </c:pt>
                <c:pt idx="3">
                  <c:v>-1.3566609505498706E-3</c:v>
                </c:pt>
                <c:pt idx="4">
                  <c:v>-1.8877422777227815E-2</c:v>
                </c:pt>
                <c:pt idx="5">
                  <c:v>7.0844569998937956E-3</c:v>
                </c:pt>
                <c:pt idx="6">
                  <c:v>-6.0519950812022438E-3</c:v>
                </c:pt>
                <c:pt idx="7">
                  <c:v>-1.1197295336460189E-2</c:v>
                </c:pt>
                <c:pt idx="8">
                  <c:v>-1.9499143236057614E-2</c:v>
                </c:pt>
                <c:pt idx="9">
                  <c:v>1.339744989204017E-2</c:v>
                </c:pt>
                <c:pt idx="10">
                  <c:v>4.3099890735864843E-3</c:v>
                </c:pt>
                <c:pt idx="11">
                  <c:v>1.4992203051852782E-2</c:v>
                </c:pt>
                <c:pt idx="12">
                  <c:v>-3.5533765198578759E-3</c:v>
                </c:pt>
                <c:pt idx="13">
                  <c:v>2.916855085734138E-3</c:v>
                </c:pt>
                <c:pt idx="14">
                  <c:v>9.3386957074448329E-3</c:v>
                </c:pt>
                <c:pt idx="15">
                  <c:v>3.1622942320148617E-3</c:v>
                </c:pt>
                <c:pt idx="16">
                  <c:v>-2.7467729364937243E-3</c:v>
                </c:pt>
                <c:pt idx="17">
                  <c:v>7.0598892095594667E-3</c:v>
                </c:pt>
                <c:pt idx="18">
                  <c:v>6.6822361888965176E-3</c:v>
                </c:pt>
                <c:pt idx="19">
                  <c:v>-1.8319440250318397E-3</c:v>
                </c:pt>
                <c:pt idx="20">
                  <c:v>4.9677721157523891E-3</c:v>
                </c:pt>
                <c:pt idx="21">
                  <c:v>3.4582142133410265E-4</c:v>
                </c:pt>
                <c:pt idx="22">
                  <c:v>-1.8010330909767891E-4</c:v>
                </c:pt>
                <c:pt idx="23">
                  <c:v>2.1809193957549322E-3</c:v>
                </c:pt>
                <c:pt idx="24">
                  <c:v>-1.5210182229989933E-3</c:v>
                </c:pt>
                <c:pt idx="25">
                  <c:v>-4.0060207145341531E-3</c:v>
                </c:pt>
                <c:pt idx="26">
                  <c:v>-2.7939337831662803E-3</c:v>
                </c:pt>
                <c:pt idx="27">
                  <c:v>-7.7753676485596834E-3</c:v>
                </c:pt>
                <c:pt idx="28">
                  <c:v>1.9466383347066518E-4</c:v>
                </c:pt>
                <c:pt idx="29">
                  <c:v>8.1079499202107996E-5</c:v>
                </c:pt>
                <c:pt idx="30">
                  <c:v>3.9236292734199374E-3</c:v>
                </c:pt>
                <c:pt idx="31">
                  <c:v>-1.1019226686969974E-2</c:v>
                </c:pt>
                <c:pt idx="32">
                  <c:v>5.7357375507871566E-3</c:v>
                </c:pt>
                <c:pt idx="33">
                  <c:v>1.3511742970230944E-2</c:v>
                </c:pt>
                <c:pt idx="34">
                  <c:v>5.2820729683318302E-3</c:v>
                </c:pt>
                <c:pt idx="35">
                  <c:v>-1.5978766297556346E-3</c:v>
                </c:pt>
                <c:pt idx="36">
                  <c:v>8.9811526500418459E-3</c:v>
                </c:pt>
                <c:pt idx="37">
                  <c:v>6.2483843774343573E-3</c:v>
                </c:pt>
                <c:pt idx="38">
                  <c:v>3.5574820125690021E-3</c:v>
                </c:pt>
                <c:pt idx="39">
                  <c:v>2.301735629932411E-3</c:v>
                </c:pt>
                <c:pt idx="40">
                  <c:v>-1.7528553810763903E-3</c:v>
                </c:pt>
                <c:pt idx="41">
                  <c:v>-3.3791843041738323E-3</c:v>
                </c:pt>
                <c:pt idx="42">
                  <c:v>-6.8543240493618152E-3</c:v>
                </c:pt>
                <c:pt idx="43">
                  <c:v>-9.0704834293586778E-3</c:v>
                </c:pt>
                <c:pt idx="44">
                  <c:v>3.8201746494723743E-3</c:v>
                </c:pt>
                <c:pt idx="45">
                  <c:v>4.5456281385729547E-3</c:v>
                </c:pt>
                <c:pt idx="46">
                  <c:v>8.0701757896572968E-3</c:v>
                </c:pt>
                <c:pt idx="47">
                  <c:v>-1.1108907014647618E-2</c:v>
                </c:pt>
                <c:pt idx="48">
                  <c:v>4.892693555707428E-3</c:v>
                </c:pt>
                <c:pt idx="49">
                  <c:v>-8.0633677521516622E-3</c:v>
                </c:pt>
                <c:pt idx="50">
                  <c:v>-6.2088080014770508E-3</c:v>
                </c:pt>
                <c:pt idx="51">
                  <c:v>-3.6910150063895752E-4</c:v>
                </c:pt>
                <c:pt idx="52">
                  <c:v>8.8027819187472822E-3</c:v>
                </c:pt>
                <c:pt idx="53">
                  <c:v>2.1810443708600857E-3</c:v>
                </c:pt>
                <c:pt idx="54">
                  <c:v>-7.6896909872574692E-3</c:v>
                </c:pt>
                <c:pt idx="55">
                  <c:v>-1.1928298608517629E-2</c:v>
                </c:pt>
                <c:pt idx="56">
                  <c:v>-8.2348137605592342E-4</c:v>
                </c:pt>
                <c:pt idx="57">
                  <c:v>3.1850401723840793E-3</c:v>
                </c:pt>
                <c:pt idx="58">
                  <c:v>3.9501151956793379E-3</c:v>
                </c:pt>
                <c:pt idx="59">
                  <c:v>4.0844159970752081E-3</c:v>
                </c:pt>
                <c:pt idx="60">
                  <c:v>1.0587838271124861E-2</c:v>
                </c:pt>
                <c:pt idx="61">
                  <c:v>-2.278584799604888E-2</c:v>
                </c:pt>
                <c:pt idx="62">
                  <c:v>-1.223775474893718E-3</c:v>
                </c:pt>
                <c:pt idx="63">
                  <c:v>-9.7297801831436326E-3</c:v>
                </c:pt>
                <c:pt idx="64">
                  <c:v>-1.076374930324675E-2</c:v>
                </c:pt>
                <c:pt idx="65">
                  <c:v>-9.5140685164796235E-4</c:v>
                </c:pt>
                <c:pt idx="66">
                  <c:v>-4.1935444825720314E-3</c:v>
                </c:pt>
                <c:pt idx="67">
                  <c:v>7.3828151348864779E-3</c:v>
                </c:pt>
                <c:pt idx="68">
                  <c:v>-1.3982288261351061E-2</c:v>
                </c:pt>
                <c:pt idx="69">
                  <c:v>6.6676143400923316E-4</c:v>
                </c:pt>
                <c:pt idx="70">
                  <c:v>1.2612595041235686E-2</c:v>
                </c:pt>
                <c:pt idx="71">
                  <c:v>-1.742796342362174E-2</c:v>
                </c:pt>
                <c:pt idx="72">
                  <c:v>1.7495502997428858E-3</c:v>
                </c:pt>
                <c:pt idx="73">
                  <c:v>3.050097599208712E-3</c:v>
                </c:pt>
                <c:pt idx="74">
                  <c:v>5.3952139825828027E-3</c:v>
                </c:pt>
                <c:pt idx="75">
                  <c:v>1.3420062609261763E-2</c:v>
                </c:pt>
                <c:pt idx="76">
                  <c:v>-6.4703861196087065E-3</c:v>
                </c:pt>
                <c:pt idx="77">
                  <c:v>-2.8259326733641732E-3</c:v>
                </c:pt>
                <c:pt idx="78">
                  <c:v>-1.1728803641466223E-2</c:v>
                </c:pt>
                <c:pt idx="79">
                  <c:v>9.1849557382297498E-3</c:v>
                </c:pt>
                <c:pt idx="80">
                  <c:v>1.2950167368370513E-2</c:v>
                </c:pt>
                <c:pt idx="81">
                  <c:v>8.2810012989038562E-3</c:v>
                </c:pt>
                <c:pt idx="82">
                  <c:v>1.0117728707929707E-2</c:v>
                </c:pt>
                <c:pt idx="83">
                  <c:v>1.4409458068356917E-2</c:v>
                </c:pt>
                <c:pt idx="84">
                  <c:v>-1.3377627944983761E-3</c:v>
                </c:pt>
                <c:pt idx="85">
                  <c:v>1.0076534839835727E-3</c:v>
                </c:pt>
                <c:pt idx="86">
                  <c:v>1.0448313871785908E-2</c:v>
                </c:pt>
                <c:pt idx="87">
                  <c:v>-6.9562528713653649E-3</c:v>
                </c:pt>
                <c:pt idx="88">
                  <c:v>-1.8093427086399383E-2</c:v>
                </c:pt>
                <c:pt idx="89">
                  <c:v>-4.4305868277073612E-3</c:v>
                </c:pt>
                <c:pt idx="90">
                  <c:v>3.1029307530394679E-3</c:v>
                </c:pt>
                <c:pt idx="91">
                  <c:v>-6.7177638738902257E-3</c:v>
                </c:pt>
                <c:pt idx="92">
                  <c:v>5.5592539340578728E-3</c:v>
                </c:pt>
                <c:pt idx="93">
                  <c:v>-8.136286127760739E-3</c:v>
                </c:pt>
                <c:pt idx="94">
                  <c:v>1.6308704455002099E-2</c:v>
                </c:pt>
                <c:pt idx="95">
                  <c:v>-6.6804541741338763E-4</c:v>
                </c:pt>
                <c:pt idx="96">
                  <c:v>1.3547504067104699E-2</c:v>
                </c:pt>
                <c:pt idx="97">
                  <c:v>9.0388669963670232E-4</c:v>
                </c:pt>
                <c:pt idx="98">
                  <c:v>-5.6377173779375012E-3</c:v>
                </c:pt>
                <c:pt idx="99">
                  <c:v>-4.1082648933312704E-3</c:v>
                </c:pt>
                <c:pt idx="100">
                  <c:v>-2.0308258821275849E-2</c:v>
                </c:pt>
                <c:pt idx="101">
                  <c:v>-3.2349476807267408E-3</c:v>
                </c:pt>
                <c:pt idx="102">
                  <c:v>-6.4467319021064284E-3</c:v>
                </c:pt>
                <c:pt idx="103">
                  <c:v>-4.1330295345066714E-3</c:v>
                </c:pt>
                <c:pt idx="104">
                  <c:v>-2.5561948466786943E-2</c:v>
                </c:pt>
                <c:pt idx="105">
                  <c:v>5.0201969502974286E-3</c:v>
                </c:pt>
                <c:pt idx="106">
                  <c:v>-4.782061067277743E-2</c:v>
                </c:pt>
                <c:pt idx="107">
                  <c:v>-5.7921105823188768E-4</c:v>
                </c:pt>
                <c:pt idx="108">
                  <c:v>-6.6629957220743941E-2</c:v>
                </c:pt>
                <c:pt idx="109">
                  <c:v>4.7409231278684905E-2</c:v>
                </c:pt>
                <c:pt idx="110">
                  <c:v>-4.4158969225419065E-2</c:v>
                </c:pt>
                <c:pt idx="111">
                  <c:v>4.6291572731247621E-2</c:v>
                </c:pt>
                <c:pt idx="112">
                  <c:v>5.2652467219667098E-3</c:v>
                </c:pt>
                <c:pt idx="113">
                  <c:v>2.1780676735834614E-2</c:v>
                </c:pt>
                <c:pt idx="114">
                  <c:v>-9.7348979378186762E-3</c:v>
                </c:pt>
                <c:pt idx="115">
                  <c:v>9.4216249576151156E-4</c:v>
                </c:pt>
                <c:pt idx="116">
                  <c:v>-4.4592397020204344E-2</c:v>
                </c:pt>
                <c:pt idx="117">
                  <c:v>-1.5009443128156774E-2</c:v>
                </c:pt>
                <c:pt idx="118">
                  <c:v>2.6127823035482223E-4</c:v>
                </c:pt>
                <c:pt idx="119">
                  <c:v>3.4286304959872504E-2</c:v>
                </c:pt>
                <c:pt idx="120">
                  <c:v>1.3120268112189581E-2</c:v>
                </c:pt>
                <c:pt idx="121">
                  <c:v>-1.5567117845392553E-2</c:v>
                </c:pt>
                <c:pt idx="122">
                  <c:v>1.5121798308329604E-2</c:v>
                </c:pt>
                <c:pt idx="123">
                  <c:v>2.8283823462044388E-2</c:v>
                </c:pt>
                <c:pt idx="124">
                  <c:v>2.3452356648789863E-3</c:v>
                </c:pt>
                <c:pt idx="125">
                  <c:v>4.9227398387570176E-3</c:v>
                </c:pt>
                <c:pt idx="126">
                  <c:v>-1.187454648626507E-2</c:v>
                </c:pt>
                <c:pt idx="127">
                  <c:v>-2.5285112068668569E-2</c:v>
                </c:pt>
                <c:pt idx="128">
                  <c:v>-7.4332941137110753E-3</c:v>
                </c:pt>
                <c:pt idx="129">
                  <c:v>2.8651085255743336E-2</c:v>
                </c:pt>
                <c:pt idx="130">
                  <c:v>-1.0616505088743455E-2</c:v>
                </c:pt>
                <c:pt idx="131">
                  <c:v>-2.670218574816019E-2</c:v>
                </c:pt>
                <c:pt idx="132">
                  <c:v>6.9587138763000933E-3</c:v>
                </c:pt>
                <c:pt idx="133">
                  <c:v>9.1251265261649284E-3</c:v>
                </c:pt>
                <c:pt idx="134">
                  <c:v>1.3474505133874271E-2</c:v>
                </c:pt>
                <c:pt idx="135">
                  <c:v>1.7192579474415437E-2</c:v>
                </c:pt>
                <c:pt idx="136">
                  <c:v>5.7087368846537867E-3</c:v>
                </c:pt>
                <c:pt idx="137">
                  <c:v>-9.8059627601260191E-3</c:v>
                </c:pt>
                <c:pt idx="138">
                  <c:v>-1.6627811414944293E-3</c:v>
                </c:pt>
                <c:pt idx="139">
                  <c:v>-2.9387344031512108E-2</c:v>
                </c:pt>
                <c:pt idx="140">
                  <c:v>-3.1884528720283356E-2</c:v>
                </c:pt>
                <c:pt idx="141">
                  <c:v>6.0815204317916649E-3</c:v>
                </c:pt>
                <c:pt idx="142">
                  <c:v>2.333382334177303E-2</c:v>
                </c:pt>
                <c:pt idx="143">
                  <c:v>1.0687092147079191E-2</c:v>
                </c:pt>
                <c:pt idx="144">
                  <c:v>-2.0686670675593599E-2</c:v>
                </c:pt>
                <c:pt idx="145">
                  <c:v>8.1116105091005863E-3</c:v>
                </c:pt>
                <c:pt idx="146">
                  <c:v>-2.4971755304238119E-2</c:v>
                </c:pt>
                <c:pt idx="147">
                  <c:v>-2.8453702211970078E-2</c:v>
                </c:pt>
                <c:pt idx="148">
                  <c:v>2.2488059434610408E-2</c:v>
                </c:pt>
                <c:pt idx="149">
                  <c:v>1.787201128523197E-2</c:v>
                </c:pt>
                <c:pt idx="150">
                  <c:v>1.8302772571854531E-2</c:v>
                </c:pt>
                <c:pt idx="151">
                  <c:v>-8.1622462967232412E-3</c:v>
                </c:pt>
                <c:pt idx="152">
                  <c:v>3.4119785090413135E-2</c:v>
                </c:pt>
                <c:pt idx="153">
                  <c:v>5.414162872010575E-4</c:v>
                </c:pt>
                <c:pt idx="154">
                  <c:v>9.8021550942868352E-3</c:v>
                </c:pt>
                <c:pt idx="155">
                  <c:v>-2.9782670156364155E-3</c:v>
                </c:pt>
                <c:pt idx="156">
                  <c:v>1.7379062316188243E-2</c:v>
                </c:pt>
                <c:pt idx="157">
                  <c:v>-1.9368807193269055E-2</c:v>
                </c:pt>
                <c:pt idx="158">
                  <c:v>2.0418705247961189E-2</c:v>
                </c:pt>
                <c:pt idx="159">
                  <c:v>-1.2646861697384604E-2</c:v>
                </c:pt>
                <c:pt idx="160">
                  <c:v>4.5530569560541245E-3</c:v>
                </c:pt>
                <c:pt idx="161">
                  <c:v>1.8808818344135503E-2</c:v>
                </c:pt>
                <c:pt idx="162">
                  <c:v>1.2876991126141935E-2</c:v>
                </c:pt>
                <c:pt idx="163">
                  <c:v>-2.0048510246017726E-2</c:v>
                </c:pt>
                <c:pt idx="164">
                  <c:v>1.053665756311295E-2</c:v>
                </c:pt>
                <c:pt idx="165">
                  <c:v>3.4292086900403085E-2</c:v>
                </c:pt>
                <c:pt idx="166">
                  <c:v>3.8569553839051807E-4</c:v>
                </c:pt>
                <c:pt idx="167">
                  <c:v>-2.4737754289669511E-2</c:v>
                </c:pt>
                <c:pt idx="168">
                  <c:v>-2.7941726953077395E-2</c:v>
                </c:pt>
                <c:pt idx="169">
                  <c:v>1.6109250989538193E-2</c:v>
                </c:pt>
                <c:pt idx="170">
                  <c:v>1.8783645237749447E-2</c:v>
                </c:pt>
                <c:pt idx="171">
                  <c:v>-6.2860678645889623E-3</c:v>
                </c:pt>
                <c:pt idx="172">
                  <c:v>6.2984032912933863E-3</c:v>
                </c:pt>
                <c:pt idx="173">
                  <c:v>1.1738680202655116E-2</c:v>
                </c:pt>
                <c:pt idx="174">
                  <c:v>-3.670187680222925E-2</c:v>
                </c:pt>
                <c:pt idx="175">
                  <c:v>8.6188384621521674E-3</c:v>
                </c:pt>
                <c:pt idx="176">
                  <c:v>1.9493324892376984E-2</c:v>
                </c:pt>
                <c:pt idx="177">
                  <c:v>-9.5526891647902401E-3</c:v>
                </c:pt>
                <c:pt idx="178">
                  <c:v>4.8178748465561583E-3</c:v>
                </c:pt>
                <c:pt idx="179">
                  <c:v>-1.6614985386440462E-2</c:v>
                </c:pt>
                <c:pt idx="180">
                  <c:v>-1.6806832083058998E-2</c:v>
                </c:pt>
                <c:pt idx="181">
                  <c:v>-3.8808752026098237E-4</c:v>
                </c:pt>
                <c:pt idx="182">
                  <c:v>-1.8648760965753963E-2</c:v>
                </c:pt>
                <c:pt idx="183">
                  <c:v>-4.1468880317288015E-3</c:v>
                </c:pt>
                <c:pt idx="184">
                  <c:v>-2.2091029727559275E-2</c:v>
                </c:pt>
                <c:pt idx="185">
                  <c:v>-2.6888044904191943E-3</c:v>
                </c:pt>
                <c:pt idx="186">
                  <c:v>2.9240169348315748E-2</c:v>
                </c:pt>
                <c:pt idx="187">
                  <c:v>2.2196091062507417E-3</c:v>
                </c:pt>
                <c:pt idx="188">
                  <c:v>4.3312328881519813E-2</c:v>
                </c:pt>
                <c:pt idx="189">
                  <c:v>-1.9062968116684287E-3</c:v>
                </c:pt>
                <c:pt idx="190">
                  <c:v>-2.4503548755316906E-4</c:v>
                </c:pt>
                <c:pt idx="191">
                  <c:v>1.0289598267468891E-2</c:v>
                </c:pt>
                <c:pt idx="192">
                  <c:v>1.1050336770423996E-3</c:v>
                </c:pt>
                <c:pt idx="193">
                  <c:v>2.0170877903509243E-3</c:v>
                </c:pt>
                <c:pt idx="194">
                  <c:v>-2.1138671645984042E-2</c:v>
                </c:pt>
                <c:pt idx="195">
                  <c:v>1.688282020939269E-2</c:v>
                </c:pt>
                <c:pt idx="196">
                  <c:v>-1.4915282937603691E-2</c:v>
                </c:pt>
                <c:pt idx="197">
                  <c:v>-8.6835223952959062E-3</c:v>
                </c:pt>
                <c:pt idx="198">
                  <c:v>-1.1352487668590316E-2</c:v>
                </c:pt>
                <c:pt idx="199">
                  <c:v>3.2461851727052515E-3</c:v>
                </c:pt>
                <c:pt idx="200">
                  <c:v>3.2119719500967037E-3</c:v>
                </c:pt>
                <c:pt idx="201">
                  <c:v>-1.1729486216861873E-2</c:v>
                </c:pt>
                <c:pt idx="202">
                  <c:v>2.9828057891850168E-2</c:v>
                </c:pt>
                <c:pt idx="203">
                  <c:v>1.9426844794336873E-3</c:v>
                </c:pt>
                <c:pt idx="204">
                  <c:v>8.2691412252269281E-3</c:v>
                </c:pt>
                <c:pt idx="205">
                  <c:v>9.036786353326498E-3</c:v>
                </c:pt>
                <c:pt idx="206">
                  <c:v>7.903692879507318E-5</c:v>
                </c:pt>
                <c:pt idx="207">
                  <c:v>-1.2480431049437746E-2</c:v>
                </c:pt>
                <c:pt idx="208">
                  <c:v>1.0703990021582399E-2</c:v>
                </c:pt>
                <c:pt idx="209">
                  <c:v>-4.2839963145695492E-3</c:v>
                </c:pt>
                <c:pt idx="210">
                  <c:v>1.5470577817965792E-2</c:v>
                </c:pt>
                <c:pt idx="211">
                  <c:v>1.879401692765903E-4</c:v>
                </c:pt>
                <c:pt idx="212">
                  <c:v>2.9402677320564674E-3</c:v>
                </c:pt>
                <c:pt idx="213">
                  <c:v>-2.5360922956161325E-3</c:v>
                </c:pt>
                <c:pt idx="214">
                  <c:v>2.2649915466370629E-3</c:v>
                </c:pt>
                <c:pt idx="215">
                  <c:v>8.8835632248556173E-3</c:v>
                </c:pt>
                <c:pt idx="216">
                  <c:v>3.0706562885529642E-4</c:v>
                </c:pt>
                <c:pt idx="217">
                  <c:v>2.342899183640057E-3</c:v>
                </c:pt>
                <c:pt idx="218">
                  <c:v>-4.9489020073277823E-3</c:v>
                </c:pt>
                <c:pt idx="219">
                  <c:v>3.5493196415978812E-3</c:v>
                </c:pt>
                <c:pt idx="220">
                  <c:v>1.1107254823179646E-2</c:v>
                </c:pt>
                <c:pt idx="221">
                  <c:v>4.9419293678554244E-3</c:v>
                </c:pt>
                <c:pt idx="222">
                  <c:v>6.7139919359160416E-4</c:v>
                </c:pt>
                <c:pt idx="223">
                  <c:v>4.7184939735367415E-4</c:v>
                </c:pt>
                <c:pt idx="224">
                  <c:v>-1.0256561841912593E-3</c:v>
                </c:pt>
                <c:pt idx="225">
                  <c:v>8.6653750391751938E-3</c:v>
                </c:pt>
                <c:pt idx="226">
                  <c:v>-5.743960466389586E-3</c:v>
                </c:pt>
                <c:pt idx="227">
                  <c:v>-1.5944110207375406E-3</c:v>
                </c:pt>
                <c:pt idx="228">
                  <c:v>-2.5175524703070495E-3</c:v>
                </c:pt>
                <c:pt idx="229">
                  <c:v>-4.6013074706885426E-4</c:v>
                </c:pt>
                <c:pt idx="230">
                  <c:v>8.8992758257007143E-3</c:v>
                </c:pt>
                <c:pt idx="231">
                  <c:v>1.0965651849053071E-3</c:v>
                </c:pt>
                <c:pt idx="232">
                  <c:v>1.4606184483573204E-2</c:v>
                </c:pt>
                <c:pt idx="233">
                  <c:v>-4.2243742762015923E-4</c:v>
                </c:pt>
                <c:pt idx="234">
                  <c:v>2.0189521324032178E-3</c:v>
                </c:pt>
                <c:pt idx="235">
                  <c:v>2.1613362553689619E-3</c:v>
                </c:pt>
                <c:pt idx="236">
                  <c:v>1.4726870650316748E-3</c:v>
                </c:pt>
                <c:pt idx="237">
                  <c:v>-6.8841800707607481E-3</c:v>
                </c:pt>
                <c:pt idx="238">
                  <c:v>6.8007433074854795E-3</c:v>
                </c:pt>
                <c:pt idx="239">
                  <c:v>-9.4128627473266668E-4</c:v>
                </c:pt>
                <c:pt idx="240">
                  <c:v>-5.3836746651935163E-3</c:v>
                </c:pt>
                <c:pt idx="241">
                  <c:v>1.1029818157721083E-2</c:v>
                </c:pt>
                <c:pt idx="242">
                  <c:v>2.3440528188991561E-3</c:v>
                </c:pt>
                <c:pt idx="243">
                  <c:v>7.187256232863426E-4</c:v>
                </c:pt>
                <c:pt idx="244">
                  <c:v>-3.3400953246466303E-3</c:v>
                </c:pt>
                <c:pt idx="245">
                  <c:v>4.2751549001556199E-3</c:v>
                </c:pt>
                <c:pt idx="246">
                  <c:v>1.6744069926066807E-3</c:v>
                </c:pt>
                <c:pt idx="247">
                  <c:v>1.3498681551373792E-3</c:v>
                </c:pt>
                <c:pt idx="248">
                  <c:v>3.3552413063484554E-3</c:v>
                </c:pt>
                <c:pt idx="249">
                  <c:v>-4.7315037842164953E-3</c:v>
                </c:pt>
                <c:pt idx="250">
                  <c:v>6.1534754021153049E-3</c:v>
                </c:pt>
                <c:pt idx="251">
                  <c:v>-3.2446802212061643E-3</c:v>
                </c:pt>
                <c:pt idx="252">
                  <c:v>-3.864532728501624E-3</c:v>
                </c:pt>
                <c:pt idx="253">
                  <c:v>-1.5373864550835115E-2</c:v>
                </c:pt>
                <c:pt idx="254">
                  <c:v>6.8980912915721504E-3</c:v>
                </c:pt>
                <c:pt idx="255">
                  <c:v>9.8199385695008079E-3</c:v>
                </c:pt>
                <c:pt idx="256">
                  <c:v>3.6287016868643551E-3</c:v>
                </c:pt>
                <c:pt idx="257">
                  <c:v>1.6688651898788542E-4</c:v>
                </c:pt>
                <c:pt idx="258">
                  <c:v>1.8126239940562616E-2</c:v>
                </c:pt>
                <c:pt idx="259">
                  <c:v>-1.1956992030668356E-3</c:v>
                </c:pt>
                <c:pt idx="260">
                  <c:v>5.9671926068149972E-3</c:v>
                </c:pt>
                <c:pt idx="261">
                  <c:v>1.1225069230116347E-3</c:v>
                </c:pt>
                <c:pt idx="262">
                  <c:v>3.9694846400195605E-3</c:v>
                </c:pt>
                <c:pt idx="263">
                  <c:v>-2.9997588970437361E-3</c:v>
                </c:pt>
                <c:pt idx="264">
                  <c:v>-1.865831758373071E-3</c:v>
                </c:pt>
                <c:pt idx="265">
                  <c:v>-7.2068254804595888E-3</c:v>
                </c:pt>
                <c:pt idx="266">
                  <c:v>3.1039158856360771E-3</c:v>
                </c:pt>
                <c:pt idx="267">
                  <c:v>1.3889286625292874E-2</c:v>
                </c:pt>
                <c:pt idx="268">
                  <c:v>-2.8213031536148403E-3</c:v>
                </c:pt>
                <c:pt idx="269">
                  <c:v>-4.937049124760895E-3</c:v>
                </c:pt>
                <c:pt idx="270">
                  <c:v>-1.6118596348561054E-3</c:v>
                </c:pt>
                <c:pt idx="271">
                  <c:v>3.6992230640597867E-3</c:v>
                </c:pt>
                <c:pt idx="272">
                  <c:v>7.5088188380811882E-3</c:v>
                </c:pt>
                <c:pt idx="273">
                  <c:v>-3.9908557015001511E-3</c:v>
                </c:pt>
                <c:pt idx="274">
                  <c:v>-1.0203911170023949E-2</c:v>
                </c:pt>
                <c:pt idx="275">
                  <c:v>-6.2506139343676548E-4</c:v>
                </c:pt>
                <c:pt idx="276">
                  <c:v>-1.1359837707508036E-2</c:v>
                </c:pt>
                <c:pt idx="277">
                  <c:v>-1.7080260092232735E-2</c:v>
                </c:pt>
                <c:pt idx="278">
                  <c:v>7.4427111771706578E-3</c:v>
                </c:pt>
                <c:pt idx="279">
                  <c:v>1.3779424844025501E-2</c:v>
                </c:pt>
                <c:pt idx="280">
                  <c:v>-1.2470778322450249E-2</c:v>
                </c:pt>
                <c:pt idx="281">
                  <c:v>-5.0535104530147201E-4</c:v>
                </c:pt>
                <c:pt idx="282">
                  <c:v>1.5487141517079861E-2</c:v>
                </c:pt>
                <c:pt idx="283">
                  <c:v>-4.0533691096039659E-3</c:v>
                </c:pt>
                <c:pt idx="284">
                  <c:v>-5.9363412381387981E-3</c:v>
                </c:pt>
                <c:pt idx="285">
                  <c:v>1.1717728786455606E-3</c:v>
                </c:pt>
                <c:pt idx="286">
                  <c:v>-8.4071451318176171E-3</c:v>
                </c:pt>
                <c:pt idx="287">
                  <c:v>3.6779443329622019E-3</c:v>
                </c:pt>
                <c:pt idx="288">
                  <c:v>1.3646159281287762E-2</c:v>
                </c:pt>
                <c:pt idx="289">
                  <c:v>6.678137445345067E-3</c:v>
                </c:pt>
                <c:pt idx="290">
                  <c:v>2.4126616516393362E-3</c:v>
                </c:pt>
                <c:pt idx="291">
                  <c:v>-3.8807437106059828E-3</c:v>
                </c:pt>
                <c:pt idx="292">
                  <c:v>5.6596302361224815E-3</c:v>
                </c:pt>
                <c:pt idx="293">
                  <c:v>-2.5028018076584946E-3</c:v>
                </c:pt>
                <c:pt idx="294">
                  <c:v>-7.6546077724167771E-3</c:v>
                </c:pt>
                <c:pt idx="295">
                  <c:v>-1.6149265052231909E-2</c:v>
                </c:pt>
                <c:pt idx="296">
                  <c:v>3.5444060475309236E-4</c:v>
                </c:pt>
                <c:pt idx="297">
                  <c:v>-4.2795814065458293E-3</c:v>
                </c:pt>
                <c:pt idx="298">
                  <c:v>-6.7067777820506436E-3</c:v>
                </c:pt>
                <c:pt idx="299">
                  <c:v>2.5218015536234706E-3</c:v>
                </c:pt>
                <c:pt idx="300">
                  <c:v>-3.3876922018187816E-3</c:v>
                </c:pt>
                <c:pt idx="301">
                  <c:v>-1.1115504452440805E-2</c:v>
                </c:pt>
                <c:pt idx="302">
                  <c:v>-5.7441273541232185E-3</c:v>
                </c:pt>
                <c:pt idx="303">
                  <c:v>-4.4017477737970934E-3</c:v>
                </c:pt>
                <c:pt idx="304">
                  <c:v>-1.5051428783453558E-2</c:v>
                </c:pt>
                <c:pt idx="305">
                  <c:v>-7.3899634176659568E-3</c:v>
                </c:pt>
                <c:pt idx="306">
                  <c:v>1.6034836577623501E-2</c:v>
                </c:pt>
                <c:pt idx="307">
                  <c:v>4.8549355295768315E-4</c:v>
                </c:pt>
                <c:pt idx="308">
                  <c:v>1.693901978473189E-3</c:v>
                </c:pt>
                <c:pt idx="309">
                  <c:v>1.3809464721958875E-3</c:v>
                </c:pt>
                <c:pt idx="310">
                  <c:v>-2.1639466405621866E-3</c:v>
                </c:pt>
                <c:pt idx="311">
                  <c:v>1.1077335292534851E-2</c:v>
                </c:pt>
                <c:pt idx="312">
                  <c:v>-1.4334130078879181E-2</c:v>
                </c:pt>
                <c:pt idx="313">
                  <c:v>-2.2774684628054098E-3</c:v>
                </c:pt>
                <c:pt idx="314">
                  <c:v>-2.463838076355751E-2</c:v>
                </c:pt>
                <c:pt idx="315">
                  <c:v>1.0359184469854732E-4</c:v>
                </c:pt>
                <c:pt idx="316">
                  <c:v>5.7270721524795842E-3</c:v>
                </c:pt>
                <c:pt idx="317">
                  <c:v>2.305216559902834E-2</c:v>
                </c:pt>
                <c:pt idx="318">
                  <c:v>-1.1000503399383188E-4</c:v>
                </c:pt>
                <c:pt idx="319">
                  <c:v>8.1137141916134414E-3</c:v>
                </c:pt>
                <c:pt idx="320">
                  <c:v>-1.2614722548944801E-2</c:v>
                </c:pt>
                <c:pt idx="321">
                  <c:v>1.1645741620857519E-2</c:v>
                </c:pt>
                <c:pt idx="322">
                  <c:v>-7.0196927494973194E-3</c:v>
                </c:pt>
                <c:pt idx="323">
                  <c:v>1.081360769349704E-2</c:v>
                </c:pt>
                <c:pt idx="324">
                  <c:v>1.0334698150654242E-2</c:v>
                </c:pt>
                <c:pt idx="325">
                  <c:v>1.4457007196047034E-3</c:v>
                </c:pt>
                <c:pt idx="326">
                  <c:v>9.8210002700924726E-3</c:v>
                </c:pt>
                <c:pt idx="327">
                  <c:v>-1.6859973868994516E-3</c:v>
                </c:pt>
                <c:pt idx="328">
                  <c:v>-2.226197904233651E-2</c:v>
                </c:pt>
                <c:pt idx="329">
                  <c:v>7.1720396503840433E-3</c:v>
                </c:pt>
                <c:pt idx="330">
                  <c:v>-1.5956493691325235E-2</c:v>
                </c:pt>
                <c:pt idx="331">
                  <c:v>4.7703673332681884E-3</c:v>
                </c:pt>
                <c:pt idx="332">
                  <c:v>8.9910549493599223E-3</c:v>
                </c:pt>
                <c:pt idx="333">
                  <c:v>-2.1090711960239927E-3</c:v>
                </c:pt>
                <c:pt idx="334">
                  <c:v>2.491612012862876E-2</c:v>
                </c:pt>
                <c:pt idx="335">
                  <c:v>2.4627680234141636E-3</c:v>
                </c:pt>
                <c:pt idx="336">
                  <c:v>6.2264008819785666E-3</c:v>
                </c:pt>
                <c:pt idx="337">
                  <c:v>-4.6822464890974302E-3</c:v>
                </c:pt>
                <c:pt idx="338">
                  <c:v>-9.4371235518732055E-3</c:v>
                </c:pt>
                <c:pt idx="339">
                  <c:v>-1.6384255526025182E-3</c:v>
                </c:pt>
                <c:pt idx="340">
                  <c:v>-8.1201599990414763E-3</c:v>
                </c:pt>
                <c:pt idx="341">
                  <c:v>-1.4728569878164066E-5</c:v>
                </c:pt>
                <c:pt idx="342">
                  <c:v>-4.9930169836226446E-3</c:v>
                </c:pt>
                <c:pt idx="343">
                  <c:v>1.6502850129007873E-2</c:v>
                </c:pt>
                <c:pt idx="344">
                  <c:v>-2.3144839927051741E-3</c:v>
                </c:pt>
                <c:pt idx="345">
                  <c:v>7.4096826106713198E-3</c:v>
                </c:pt>
                <c:pt idx="346">
                  <c:v>6.6786569185599554E-3</c:v>
                </c:pt>
                <c:pt idx="347">
                  <c:v>2.7184051477282534E-3</c:v>
                </c:pt>
                <c:pt idx="348">
                  <c:v>-1.0064192869431499E-2</c:v>
                </c:pt>
                <c:pt idx="349">
                  <c:v>-8.9110327696622083E-3</c:v>
                </c:pt>
                <c:pt idx="350">
                  <c:v>-9.0357946543030421E-3</c:v>
                </c:pt>
                <c:pt idx="351">
                  <c:v>-3.1808081531703447E-4</c:v>
                </c:pt>
                <c:pt idx="352">
                  <c:v>1.6545048116356931E-2</c:v>
                </c:pt>
                <c:pt idx="353">
                  <c:v>1.9077858604505948E-2</c:v>
                </c:pt>
                <c:pt idx="354">
                  <c:v>-4.8300466591322255E-4</c:v>
                </c:pt>
                <c:pt idx="355">
                  <c:v>-4.3143711352910952E-3</c:v>
                </c:pt>
                <c:pt idx="356">
                  <c:v>-3.0359873764155276E-3</c:v>
                </c:pt>
                <c:pt idx="357">
                  <c:v>-7.3725222353538955E-3</c:v>
                </c:pt>
                <c:pt idx="358">
                  <c:v>1.9041224529660283E-2</c:v>
                </c:pt>
                <c:pt idx="359">
                  <c:v>2.3279229795436507E-3</c:v>
                </c:pt>
                <c:pt idx="360">
                  <c:v>5.1059754106761446E-3</c:v>
                </c:pt>
                <c:pt idx="361">
                  <c:v>6.2372661474396907E-4</c:v>
                </c:pt>
                <c:pt idx="362">
                  <c:v>4.1049610102539269E-4</c:v>
                </c:pt>
                <c:pt idx="363">
                  <c:v>2.1897945418205556E-3</c:v>
                </c:pt>
                <c:pt idx="364">
                  <c:v>-1.2511851896539472E-3</c:v>
                </c:pt>
                <c:pt idx="365">
                  <c:v>-1.2931476323330138E-4</c:v>
                </c:pt>
                <c:pt idx="366">
                  <c:v>1.1394842566525565E-3</c:v>
                </c:pt>
                <c:pt idx="367">
                  <c:v>7.1057780971670592E-3</c:v>
                </c:pt>
                <c:pt idx="368">
                  <c:v>1.870965114690426E-3</c:v>
                </c:pt>
                <c:pt idx="369">
                  <c:v>-2.0558289309913214E-5</c:v>
                </c:pt>
                <c:pt idx="370">
                  <c:v>-3.4991294437923814E-3</c:v>
                </c:pt>
                <c:pt idx="371">
                  <c:v>2.2782092094164597E-4</c:v>
                </c:pt>
                <c:pt idx="372">
                  <c:v>-8.0724584569964453E-3</c:v>
                </c:pt>
                <c:pt idx="373">
                  <c:v>6.4502047172401156E-3</c:v>
                </c:pt>
                <c:pt idx="374">
                  <c:v>-4.9006869342949066E-4</c:v>
                </c:pt>
                <c:pt idx="375">
                  <c:v>-8.0526426825766606E-4</c:v>
                </c:pt>
                <c:pt idx="376">
                  <c:v>8.4442102921555851E-4</c:v>
                </c:pt>
                <c:pt idx="377">
                  <c:v>-7.8033944336325378E-3</c:v>
                </c:pt>
                <c:pt idx="378">
                  <c:v>5.0682231403635924E-3</c:v>
                </c:pt>
                <c:pt idx="379">
                  <c:v>-1.1632726458031817E-3</c:v>
                </c:pt>
                <c:pt idx="380">
                  <c:v>-1.0705849371993592E-3</c:v>
                </c:pt>
                <c:pt idx="381">
                  <c:v>2.0435467432307508E-2</c:v>
                </c:pt>
                <c:pt idx="382">
                  <c:v>4.0513556790797711E-3</c:v>
                </c:pt>
                <c:pt idx="383">
                  <c:v>-6.1432285701659151E-3</c:v>
                </c:pt>
                <c:pt idx="384">
                  <c:v>3.1355860180235506E-3</c:v>
                </c:pt>
                <c:pt idx="385">
                  <c:v>2.0917771487876102E-3</c:v>
                </c:pt>
                <c:pt idx="386">
                  <c:v>1.630578302578356E-2</c:v>
                </c:pt>
                <c:pt idx="387">
                  <c:v>3.9631318905857249E-3</c:v>
                </c:pt>
                <c:pt idx="388">
                  <c:v>-3.1282840352938601E-3</c:v>
                </c:pt>
                <c:pt idx="389">
                  <c:v>-1.2788815283555355E-3</c:v>
                </c:pt>
                <c:pt idx="390">
                  <c:v>1.1876861863535648E-3</c:v>
                </c:pt>
                <c:pt idx="391">
                  <c:v>-5.4148342175064368E-4</c:v>
                </c:pt>
                <c:pt idx="392">
                  <c:v>-7.5716554421845217E-5</c:v>
                </c:pt>
                <c:pt idx="393">
                  <c:v>-2.2363222994653542E-3</c:v>
                </c:pt>
                <c:pt idx="394">
                  <c:v>-1.0499150458563311E-2</c:v>
                </c:pt>
                <c:pt idx="395">
                  <c:v>-5.7395206301754653E-3</c:v>
                </c:pt>
                <c:pt idx="396">
                  <c:v>9.6547134442876992E-3</c:v>
                </c:pt>
                <c:pt idx="397">
                  <c:v>-4.477491991032756E-3</c:v>
                </c:pt>
                <c:pt idx="398">
                  <c:v>2.6465478441246582E-3</c:v>
                </c:pt>
                <c:pt idx="399">
                  <c:v>8.7711812010304868E-4</c:v>
                </c:pt>
                <c:pt idx="400">
                  <c:v>3.6247832630520449E-3</c:v>
                </c:pt>
                <c:pt idx="401">
                  <c:v>7.1695457824467734E-3</c:v>
                </c:pt>
                <c:pt idx="402">
                  <c:v>-3.2247755715997251E-4</c:v>
                </c:pt>
                <c:pt idx="403">
                  <c:v>-3.4572155477041733E-3</c:v>
                </c:pt>
                <c:pt idx="404">
                  <c:v>-9.885100660340207E-3</c:v>
                </c:pt>
                <c:pt idx="405">
                  <c:v>-6.1893242713817465E-3</c:v>
                </c:pt>
                <c:pt idx="406">
                  <c:v>1.9620853909763092E-4</c:v>
                </c:pt>
                <c:pt idx="407">
                  <c:v>-2.9690728179646575E-3</c:v>
                </c:pt>
                <c:pt idx="408">
                  <c:v>8.0758831732270497E-3</c:v>
                </c:pt>
                <c:pt idx="409">
                  <c:v>1.0273455774571838E-2</c:v>
                </c:pt>
                <c:pt idx="410">
                  <c:v>4.1163421188779026E-3</c:v>
                </c:pt>
                <c:pt idx="411">
                  <c:v>-2.4426622317340607E-3</c:v>
                </c:pt>
                <c:pt idx="412">
                  <c:v>-1.6574586143360159E-2</c:v>
                </c:pt>
                <c:pt idx="413">
                  <c:v>4.4101775768856655E-4</c:v>
                </c:pt>
                <c:pt idx="414">
                  <c:v>-1.4444034709705456E-2</c:v>
                </c:pt>
                <c:pt idx="415">
                  <c:v>-3.0835792911034776E-3</c:v>
                </c:pt>
                <c:pt idx="416">
                  <c:v>2.9950636864546354E-3</c:v>
                </c:pt>
                <c:pt idx="417">
                  <c:v>-7.2942970086375958E-4</c:v>
                </c:pt>
                <c:pt idx="418">
                  <c:v>1.5415311626520989E-4</c:v>
                </c:pt>
                <c:pt idx="419">
                  <c:v>1.0927792283193627E-2</c:v>
                </c:pt>
                <c:pt idx="420">
                  <c:v>-9.3808428332066152E-3</c:v>
                </c:pt>
                <c:pt idx="421">
                  <c:v>2.1619324500310455E-3</c:v>
                </c:pt>
                <c:pt idx="422">
                  <c:v>7.8561796184464239E-3</c:v>
                </c:pt>
                <c:pt idx="423">
                  <c:v>-2.3703908748947677E-2</c:v>
                </c:pt>
                <c:pt idx="424">
                  <c:v>-1.2208466966348364E-2</c:v>
                </c:pt>
                <c:pt idx="425">
                  <c:v>1.7013953004869631E-3</c:v>
                </c:pt>
                <c:pt idx="426">
                  <c:v>1.2989894498249832E-4</c:v>
                </c:pt>
                <c:pt idx="427">
                  <c:v>-3.987437117117798E-3</c:v>
                </c:pt>
                <c:pt idx="428">
                  <c:v>-1.3851209728329206E-2</c:v>
                </c:pt>
                <c:pt idx="429">
                  <c:v>-1.5940630537540912E-3</c:v>
                </c:pt>
                <c:pt idx="430">
                  <c:v>4.8398988369122709E-3</c:v>
                </c:pt>
                <c:pt idx="431">
                  <c:v>1.9861504471005764E-2</c:v>
                </c:pt>
                <c:pt idx="432">
                  <c:v>6.6802554781197898E-4</c:v>
                </c:pt>
                <c:pt idx="433">
                  <c:v>2.3160326256743691E-3</c:v>
                </c:pt>
                <c:pt idx="434">
                  <c:v>1.303257338761088E-2</c:v>
                </c:pt>
                <c:pt idx="435">
                  <c:v>-2.0309016043562611E-3</c:v>
                </c:pt>
                <c:pt idx="436">
                  <c:v>-5.2265449866530922E-3</c:v>
                </c:pt>
                <c:pt idx="437">
                  <c:v>7.8569340326462012E-3</c:v>
                </c:pt>
                <c:pt idx="438">
                  <c:v>4.2698078113447835E-3</c:v>
                </c:pt>
                <c:pt idx="439">
                  <c:v>1.6031658428161677E-4</c:v>
                </c:pt>
                <c:pt idx="440">
                  <c:v>-4.7476631121531332E-3</c:v>
                </c:pt>
                <c:pt idx="441">
                  <c:v>-1.7102424981275677E-3</c:v>
                </c:pt>
                <c:pt idx="442">
                  <c:v>1.584657232133857E-3</c:v>
                </c:pt>
                <c:pt idx="443">
                  <c:v>3.3102934136044482E-3</c:v>
                </c:pt>
                <c:pt idx="444">
                  <c:v>2.922636212136176E-3</c:v>
                </c:pt>
                <c:pt idx="445">
                  <c:v>3.319662803389356E-4</c:v>
                </c:pt>
                <c:pt idx="446">
                  <c:v>6.5517729112987144E-3</c:v>
                </c:pt>
                <c:pt idx="447">
                  <c:v>4.4600461327348739E-4</c:v>
                </c:pt>
                <c:pt idx="448">
                  <c:v>-6.3205017202686564E-3</c:v>
                </c:pt>
                <c:pt idx="449">
                  <c:v>-4.1343716304652611E-3</c:v>
                </c:pt>
                <c:pt idx="450">
                  <c:v>1.1871841458595656E-2</c:v>
                </c:pt>
                <c:pt idx="451">
                  <c:v>1.1484472285871794E-2</c:v>
                </c:pt>
                <c:pt idx="452">
                  <c:v>-7.5872327457994215E-3</c:v>
                </c:pt>
                <c:pt idx="453">
                  <c:v>5.4897159654432315E-3</c:v>
                </c:pt>
                <c:pt idx="454">
                  <c:v>-9.3818297051452282E-3</c:v>
                </c:pt>
                <c:pt idx="455">
                  <c:v>-2.437541402433463E-3</c:v>
                </c:pt>
                <c:pt idx="456">
                  <c:v>-4.7915583222990499E-3</c:v>
                </c:pt>
                <c:pt idx="457">
                  <c:v>-1.2184418788019347E-3</c:v>
                </c:pt>
                <c:pt idx="458">
                  <c:v>-1.1048650323554732E-2</c:v>
                </c:pt>
                <c:pt idx="459">
                  <c:v>1.6941728881797014E-2</c:v>
                </c:pt>
                <c:pt idx="460">
                  <c:v>2.5405320027175327E-2</c:v>
                </c:pt>
                <c:pt idx="461">
                  <c:v>-2.0891190315038832E-3</c:v>
                </c:pt>
                <c:pt idx="462">
                  <c:v>4.8658746998297975E-3</c:v>
                </c:pt>
                <c:pt idx="463">
                  <c:v>-3.1198465862973812E-3</c:v>
                </c:pt>
                <c:pt idx="464">
                  <c:v>-3.2450321888044531E-3</c:v>
                </c:pt>
                <c:pt idx="465">
                  <c:v>2.6585974810322544E-3</c:v>
                </c:pt>
                <c:pt idx="466">
                  <c:v>7.5981019450943599E-3</c:v>
                </c:pt>
                <c:pt idx="467">
                  <c:v>-4.6507675916851454E-5</c:v>
                </c:pt>
                <c:pt idx="468">
                  <c:v>-9.3449281733537504E-4</c:v>
                </c:pt>
                <c:pt idx="469">
                  <c:v>1.1307971162866082E-3</c:v>
                </c:pt>
                <c:pt idx="470">
                  <c:v>1.9573243947879071E-4</c:v>
                </c:pt>
                <c:pt idx="471">
                  <c:v>5.6426255007846482E-3</c:v>
                </c:pt>
                <c:pt idx="472">
                  <c:v>3.4013583714835871E-3</c:v>
                </c:pt>
                <c:pt idx="473">
                  <c:v>4.4290285545520724E-3</c:v>
                </c:pt>
                <c:pt idx="474">
                  <c:v>1.5072501179624886E-3</c:v>
                </c:pt>
                <c:pt idx="475">
                  <c:v>5.2073594378754251E-6</c:v>
                </c:pt>
                <c:pt idx="476">
                  <c:v>5.4475733739398624E-3</c:v>
                </c:pt>
                <c:pt idx="477">
                  <c:v>-1.851909526989659E-3</c:v>
                </c:pt>
                <c:pt idx="478">
                  <c:v>5.1092903511711363E-3</c:v>
                </c:pt>
                <c:pt idx="479">
                  <c:v>-3.8972168118077688E-3</c:v>
                </c:pt>
                <c:pt idx="480">
                  <c:v>-2.5650376665372621E-3</c:v>
                </c:pt>
                <c:pt idx="481">
                  <c:v>1.0054673348000032E-2</c:v>
                </c:pt>
                <c:pt idx="482">
                  <c:v>-1.1540546341234803E-2</c:v>
                </c:pt>
                <c:pt idx="483">
                  <c:v>1.0414203067002914E-2</c:v>
                </c:pt>
                <c:pt idx="484">
                  <c:v>5.4948305684221488E-4</c:v>
                </c:pt>
                <c:pt idx="485">
                  <c:v>-1.8017223011264072E-3</c:v>
                </c:pt>
                <c:pt idx="486">
                  <c:v>5.653389696024691E-3</c:v>
                </c:pt>
                <c:pt idx="487">
                  <c:v>-6.0458048610367854E-4</c:v>
                </c:pt>
                <c:pt idx="488">
                  <c:v>1.5939692189832488E-3</c:v>
                </c:pt>
                <c:pt idx="489">
                  <c:v>5.9501498289860066E-4</c:v>
                </c:pt>
                <c:pt idx="490">
                  <c:v>6.9036002465105994E-4</c:v>
                </c:pt>
                <c:pt idx="491">
                  <c:v>-1.0429702089411741E-3</c:v>
                </c:pt>
                <c:pt idx="492">
                  <c:v>7.3348721083541513E-3</c:v>
                </c:pt>
                <c:pt idx="493">
                  <c:v>-1.2402371166999937E-2</c:v>
                </c:pt>
                <c:pt idx="494">
                  <c:v>-6.3063437264020417E-3</c:v>
                </c:pt>
                <c:pt idx="495">
                  <c:v>8.7732535665823175E-3</c:v>
                </c:pt>
                <c:pt idx="496">
                  <c:v>-1.8311215610645859E-2</c:v>
                </c:pt>
                <c:pt idx="497">
                  <c:v>6.113070988239766E-3</c:v>
                </c:pt>
                <c:pt idx="498">
                  <c:v>1.2720569693785988E-2</c:v>
                </c:pt>
                <c:pt idx="499">
                  <c:v>-8.6222269220626035E-4</c:v>
                </c:pt>
                <c:pt idx="500">
                  <c:v>2.3250541546688819E-3</c:v>
                </c:pt>
                <c:pt idx="501">
                  <c:v>4.6111204755998614E-3</c:v>
                </c:pt>
                <c:pt idx="502">
                  <c:v>9.5672177098176103E-3</c:v>
                </c:pt>
                <c:pt idx="503">
                  <c:v>1.082224386407038E-3</c:v>
                </c:pt>
                <c:pt idx="504">
                  <c:v>1.8167503442891864E-3</c:v>
                </c:pt>
                <c:pt idx="505">
                  <c:v>4.4809927727211818E-3</c:v>
                </c:pt>
                <c:pt idx="506">
                  <c:v>3.2524566498046692E-3</c:v>
                </c:pt>
                <c:pt idx="507">
                  <c:v>-2.4068567580678435E-3</c:v>
                </c:pt>
                <c:pt idx="508">
                  <c:v>1.3138415344262633E-3</c:v>
                </c:pt>
                <c:pt idx="509">
                  <c:v>5.6064533730293409E-3</c:v>
                </c:pt>
                <c:pt idx="510">
                  <c:v>-1.6233356036784441E-3</c:v>
                </c:pt>
                <c:pt idx="511">
                  <c:v>-5.5063654144659191E-3</c:v>
                </c:pt>
                <c:pt idx="512">
                  <c:v>-2.4228254300437957E-3</c:v>
                </c:pt>
                <c:pt idx="513">
                  <c:v>6.6972696886831162E-3</c:v>
                </c:pt>
                <c:pt idx="514">
                  <c:v>-8.2815490986023477E-3</c:v>
                </c:pt>
                <c:pt idx="515">
                  <c:v>7.1696886162548878E-3</c:v>
                </c:pt>
                <c:pt idx="516">
                  <c:v>-3.3362772399232465E-3</c:v>
                </c:pt>
                <c:pt idx="517">
                  <c:v>7.7852249952650165E-3</c:v>
                </c:pt>
                <c:pt idx="518">
                  <c:v>-5.8784721737636936E-4</c:v>
                </c:pt>
                <c:pt idx="519">
                  <c:v>4.0523095769224859E-3</c:v>
                </c:pt>
                <c:pt idx="520">
                  <c:v>-4.468581526969051E-3</c:v>
                </c:pt>
                <c:pt idx="521">
                  <c:v>5.1712561103403054E-3</c:v>
                </c:pt>
                <c:pt idx="522">
                  <c:v>-1.0549426136210349E-2</c:v>
                </c:pt>
                <c:pt idx="523">
                  <c:v>4.0499393308295328E-3</c:v>
                </c:pt>
                <c:pt idx="524">
                  <c:v>-4.2951761804000954E-3</c:v>
                </c:pt>
                <c:pt idx="525">
                  <c:v>6.3043017006612079E-3</c:v>
                </c:pt>
                <c:pt idx="526">
                  <c:v>3.542154545225662E-3</c:v>
                </c:pt>
                <c:pt idx="527">
                  <c:v>1.2191649608723321E-2</c:v>
                </c:pt>
                <c:pt idx="528">
                  <c:v>3.5510001778151778E-3</c:v>
                </c:pt>
                <c:pt idx="529">
                  <c:v>-2.8337676674131673E-3</c:v>
                </c:pt>
                <c:pt idx="530">
                  <c:v>-2.296689103695293E-2</c:v>
                </c:pt>
                <c:pt idx="531">
                  <c:v>1.4302972190589403E-2</c:v>
                </c:pt>
                <c:pt idx="532">
                  <c:v>-1.4322724415563703E-2</c:v>
                </c:pt>
                <c:pt idx="533">
                  <c:v>-6.7019330979410929E-3</c:v>
                </c:pt>
                <c:pt idx="534">
                  <c:v>8.8485044534472035E-3</c:v>
                </c:pt>
                <c:pt idx="535">
                  <c:v>4.6584861900489383E-3</c:v>
                </c:pt>
                <c:pt idx="536">
                  <c:v>1.0416703493345114E-2</c:v>
                </c:pt>
                <c:pt idx="537">
                  <c:v>8.7770548600207832E-6</c:v>
                </c:pt>
                <c:pt idx="538">
                  <c:v>4.0338988811750021E-3</c:v>
                </c:pt>
                <c:pt idx="539">
                  <c:v>-1.8436318423874498E-3</c:v>
                </c:pt>
                <c:pt idx="540">
                  <c:v>7.1869406964706339E-3</c:v>
                </c:pt>
                <c:pt idx="541">
                  <c:v>2.4840225455970977E-3</c:v>
                </c:pt>
                <c:pt idx="542">
                  <c:v>-9.3027831525698268E-3</c:v>
                </c:pt>
                <c:pt idx="543">
                  <c:v>9.406036939710205E-3</c:v>
                </c:pt>
                <c:pt idx="544">
                  <c:v>1.0531752963224505E-2</c:v>
                </c:pt>
                <c:pt idx="545">
                  <c:v>1.910531419286432E-3</c:v>
                </c:pt>
                <c:pt idx="546">
                  <c:v>5.2327545914154783E-3</c:v>
                </c:pt>
                <c:pt idx="547">
                  <c:v>4.1362326228640001E-3</c:v>
                </c:pt>
                <c:pt idx="548">
                  <c:v>-3.6864903683175854E-3</c:v>
                </c:pt>
                <c:pt idx="549">
                  <c:v>4.3219615416849599E-3</c:v>
                </c:pt>
                <c:pt idx="550">
                  <c:v>3.9613723198383965E-5</c:v>
                </c:pt>
                <c:pt idx="551">
                  <c:v>1.0144426769224557E-2</c:v>
                </c:pt>
                <c:pt idx="552">
                  <c:v>5.1170054024702871E-3</c:v>
                </c:pt>
                <c:pt idx="553">
                  <c:v>-5.0102645571725724E-3</c:v>
                </c:pt>
                <c:pt idx="554">
                  <c:v>1.0298701443358649E-2</c:v>
                </c:pt>
                <c:pt idx="555">
                  <c:v>-7.085608580686964E-4</c:v>
                </c:pt>
                <c:pt idx="556">
                  <c:v>1.7235991923645333E-3</c:v>
                </c:pt>
                <c:pt idx="557">
                  <c:v>-8.2759344744928187E-3</c:v>
                </c:pt>
                <c:pt idx="558">
                  <c:v>-2.922588334599352E-3</c:v>
                </c:pt>
                <c:pt idx="559">
                  <c:v>-5.4857280453390889E-4</c:v>
                </c:pt>
                <c:pt idx="560">
                  <c:v>6.337808465511241E-3</c:v>
                </c:pt>
                <c:pt idx="561">
                  <c:v>-7.0457360321929396E-3</c:v>
                </c:pt>
                <c:pt idx="562">
                  <c:v>3.6689691030762361E-3</c:v>
                </c:pt>
                <c:pt idx="563">
                  <c:v>-1.4306722287691365E-2</c:v>
                </c:pt>
                <c:pt idx="564">
                  <c:v>5.9351544626937702E-3</c:v>
                </c:pt>
                <c:pt idx="565">
                  <c:v>-5.5084507187062037E-3</c:v>
                </c:pt>
                <c:pt idx="566">
                  <c:v>-1.3783232665398826E-2</c:v>
                </c:pt>
                <c:pt idx="567">
                  <c:v>8.4901984694105703E-3</c:v>
                </c:pt>
                <c:pt idx="568">
                  <c:v>1.2831964171430066E-2</c:v>
                </c:pt>
                <c:pt idx="569">
                  <c:v>-3.4469099863210229E-4</c:v>
                </c:pt>
                <c:pt idx="570">
                  <c:v>-1.0153615254729131E-2</c:v>
                </c:pt>
                <c:pt idx="571">
                  <c:v>-8.3679813823845928E-3</c:v>
                </c:pt>
                <c:pt idx="572">
                  <c:v>1.4784325553416133E-2</c:v>
                </c:pt>
                <c:pt idx="573">
                  <c:v>-5.8901124648332859E-3</c:v>
                </c:pt>
                <c:pt idx="574">
                  <c:v>7.5691360373673078E-3</c:v>
                </c:pt>
                <c:pt idx="575">
                  <c:v>7.789566297250694E-3</c:v>
                </c:pt>
                <c:pt idx="576">
                  <c:v>-1.3851864541032044E-2</c:v>
                </c:pt>
                <c:pt idx="577">
                  <c:v>-2.5008726715219587E-2</c:v>
                </c:pt>
                <c:pt idx="578">
                  <c:v>2.669487997020159E-3</c:v>
                </c:pt>
                <c:pt idx="579">
                  <c:v>-1.2143674466850829E-2</c:v>
                </c:pt>
                <c:pt idx="580">
                  <c:v>9.4942284698411594E-3</c:v>
                </c:pt>
                <c:pt idx="581">
                  <c:v>9.5911822018219794E-3</c:v>
                </c:pt>
                <c:pt idx="582">
                  <c:v>6.1992330764797376E-3</c:v>
                </c:pt>
                <c:pt idx="583">
                  <c:v>-4.288519639924826E-3</c:v>
                </c:pt>
                <c:pt idx="584">
                  <c:v>5.4068399862796657E-3</c:v>
                </c:pt>
                <c:pt idx="585">
                  <c:v>-5.4476001967151966E-4</c:v>
                </c:pt>
                <c:pt idx="586">
                  <c:v>8.2303897921587321E-4</c:v>
                </c:pt>
                <c:pt idx="587">
                  <c:v>1.0199089373641668E-2</c:v>
                </c:pt>
                <c:pt idx="588">
                  <c:v>5.2540442503936635E-3</c:v>
                </c:pt>
                <c:pt idx="589">
                  <c:v>7.2263312919942368E-3</c:v>
                </c:pt>
                <c:pt idx="590">
                  <c:v>1.8280710558982172E-4</c:v>
                </c:pt>
                <c:pt idx="591">
                  <c:v>1.3558026160485959E-2</c:v>
                </c:pt>
                <c:pt idx="592">
                  <c:v>3.0850255863452691E-3</c:v>
                </c:pt>
                <c:pt idx="593">
                  <c:v>1.3742947826413943E-3</c:v>
                </c:pt>
                <c:pt idx="594">
                  <c:v>-3.7099571878941306E-3</c:v>
                </c:pt>
                <c:pt idx="595">
                  <c:v>2.7747042756729456E-3</c:v>
                </c:pt>
                <c:pt idx="596">
                  <c:v>5.034342139541792E-3</c:v>
                </c:pt>
                <c:pt idx="597">
                  <c:v>1.6078912955939106E-3</c:v>
                </c:pt>
                <c:pt idx="598">
                  <c:v>2.0328204042561193E-3</c:v>
                </c:pt>
                <c:pt idx="599">
                  <c:v>-1.852373152463449E-3</c:v>
                </c:pt>
                <c:pt idx="600">
                  <c:v>-3.8114108484131881E-3</c:v>
                </c:pt>
                <c:pt idx="601">
                  <c:v>2.5603436506029809E-3</c:v>
                </c:pt>
                <c:pt idx="602">
                  <c:v>8.2417772746046225E-4</c:v>
                </c:pt>
                <c:pt idx="603">
                  <c:v>-3.7332941894513416E-3</c:v>
                </c:pt>
                <c:pt idx="604">
                  <c:v>3.7266986265493962E-4</c:v>
                </c:pt>
                <c:pt idx="605">
                  <c:v>-1.3871156826628095E-4</c:v>
                </c:pt>
                <c:pt idx="606">
                  <c:v>1.2542334484760387E-2</c:v>
                </c:pt>
                <c:pt idx="607">
                  <c:v>1.6432103089771832E-3</c:v>
                </c:pt>
                <c:pt idx="608">
                  <c:v>-1.4830563889585147E-3</c:v>
                </c:pt>
                <c:pt idx="609">
                  <c:v>-5.7227628305164258E-3</c:v>
                </c:pt>
                <c:pt idx="610">
                  <c:v>-3.804234854478783E-3</c:v>
                </c:pt>
                <c:pt idx="611">
                  <c:v>3.8864572162766731E-3</c:v>
                </c:pt>
                <c:pt idx="612">
                  <c:v>-3.5687870329023097E-3</c:v>
                </c:pt>
                <c:pt idx="613">
                  <c:v>-1.1529130862256709E-3</c:v>
                </c:pt>
                <c:pt idx="614">
                  <c:v>2.7757881168242182E-3</c:v>
                </c:pt>
                <c:pt idx="615">
                  <c:v>-5.1796748622886524E-3</c:v>
                </c:pt>
                <c:pt idx="616">
                  <c:v>-1.4283111935254555E-2</c:v>
                </c:pt>
                <c:pt idx="617">
                  <c:v>-3.304207292750827E-3</c:v>
                </c:pt>
                <c:pt idx="618">
                  <c:v>-5.899332327041984E-3</c:v>
                </c:pt>
                <c:pt idx="619">
                  <c:v>3.8210798131390611E-3</c:v>
                </c:pt>
                <c:pt idx="620">
                  <c:v>-5.777426485350734E-3</c:v>
                </c:pt>
                <c:pt idx="621">
                  <c:v>8.6166433296235301E-3</c:v>
                </c:pt>
                <c:pt idx="622">
                  <c:v>3.9507920874957136E-3</c:v>
                </c:pt>
                <c:pt idx="623">
                  <c:v>-4.0389902589155202E-3</c:v>
                </c:pt>
                <c:pt idx="624">
                  <c:v>-1.5878649696629665E-2</c:v>
                </c:pt>
                <c:pt idx="625">
                  <c:v>2.7473659245407234E-3</c:v>
                </c:pt>
                <c:pt idx="626">
                  <c:v>1.9635537283564375E-3</c:v>
                </c:pt>
                <c:pt idx="627">
                  <c:v>-3.1716598149226227E-3</c:v>
                </c:pt>
                <c:pt idx="628">
                  <c:v>4.1635971288731533E-3</c:v>
                </c:pt>
                <c:pt idx="629">
                  <c:v>8.1147163874584205E-3</c:v>
                </c:pt>
                <c:pt idx="630">
                  <c:v>1.2104673033950242E-3</c:v>
                </c:pt>
                <c:pt idx="631">
                  <c:v>5.3198114654318118E-5</c:v>
                </c:pt>
                <c:pt idx="632">
                  <c:v>9.9977718361068391E-3</c:v>
                </c:pt>
                <c:pt idx="633">
                  <c:v>7.3420967510122725E-3</c:v>
                </c:pt>
                <c:pt idx="634">
                  <c:v>3.0530811345816922E-3</c:v>
                </c:pt>
                <c:pt idx="635">
                  <c:v>-3.3786324334764695E-3</c:v>
                </c:pt>
                <c:pt idx="636">
                  <c:v>2.7125038598170281E-3</c:v>
                </c:pt>
                <c:pt idx="637">
                  <c:v>5.6941529040692718E-3</c:v>
                </c:pt>
                <c:pt idx="638">
                  <c:v>4.2186500101071278E-3</c:v>
                </c:pt>
                <c:pt idx="639">
                  <c:v>1.2179165042873752E-2</c:v>
                </c:pt>
                <c:pt idx="640">
                  <c:v>-1.8436754728136107E-3</c:v>
                </c:pt>
                <c:pt idx="641">
                  <c:v>-7.2168077385657003E-3</c:v>
                </c:pt>
                <c:pt idx="642">
                  <c:v>-4.7204204419954987E-3</c:v>
                </c:pt>
                <c:pt idx="643">
                  <c:v>-2.5962809825510469E-3</c:v>
                </c:pt>
                <c:pt idx="644">
                  <c:v>-2.7433159839489463E-3</c:v>
                </c:pt>
                <c:pt idx="645">
                  <c:v>3.4852125535445033E-3</c:v>
                </c:pt>
                <c:pt idx="646">
                  <c:v>-4.0741856394078679E-3</c:v>
                </c:pt>
                <c:pt idx="647">
                  <c:v>-6.0283931640160437E-3</c:v>
                </c:pt>
                <c:pt idx="648">
                  <c:v>7.9990001490664042E-3</c:v>
                </c:pt>
                <c:pt idx="649">
                  <c:v>-6.6530487339044875E-4</c:v>
                </c:pt>
                <c:pt idx="650">
                  <c:v>-8.9808344309542099E-3</c:v>
                </c:pt>
                <c:pt idx="651">
                  <c:v>7.0570330185577568E-3</c:v>
                </c:pt>
                <c:pt idx="652">
                  <c:v>-8.5107530389518793E-3</c:v>
                </c:pt>
                <c:pt idx="653">
                  <c:v>-1.2330172706369047E-2</c:v>
                </c:pt>
                <c:pt idx="654">
                  <c:v>5.7375599125841781E-4</c:v>
                </c:pt>
                <c:pt idx="655">
                  <c:v>2.1832579315825384E-2</c:v>
                </c:pt>
                <c:pt idx="656">
                  <c:v>6.2818991474733465E-3</c:v>
                </c:pt>
                <c:pt idx="657">
                  <c:v>4.0802851520986838E-3</c:v>
                </c:pt>
                <c:pt idx="658">
                  <c:v>-7.0641349781311868E-3</c:v>
                </c:pt>
                <c:pt idx="659">
                  <c:v>1.3827683697068327E-2</c:v>
                </c:pt>
                <c:pt idx="660">
                  <c:v>6.7415598889903894E-3</c:v>
                </c:pt>
                <c:pt idx="661">
                  <c:v>6.5498766577178902E-3</c:v>
                </c:pt>
                <c:pt idx="662">
                  <c:v>8.8712990805817071E-5</c:v>
                </c:pt>
                <c:pt idx="663">
                  <c:v>5.7400094822313008E-3</c:v>
                </c:pt>
                <c:pt idx="664">
                  <c:v>-4.7279974166738459E-3</c:v>
                </c:pt>
                <c:pt idx="665">
                  <c:v>3.2602765978446691E-3</c:v>
                </c:pt>
                <c:pt idx="666">
                  <c:v>4.392949622550324E-3</c:v>
                </c:pt>
                <c:pt idx="667">
                  <c:v>1.3297424716727235E-3</c:v>
                </c:pt>
                <c:pt idx="668">
                  <c:v>5.5841988415779031E-3</c:v>
                </c:pt>
                <c:pt idx="669">
                  <c:v>-4.8749009548425537E-3</c:v>
                </c:pt>
                <c:pt idx="670">
                  <c:v>-3.8353186138584405E-3</c:v>
                </c:pt>
                <c:pt idx="671">
                  <c:v>2.9033552016191067E-3</c:v>
                </c:pt>
                <c:pt idx="672">
                  <c:v>3.5682096898792537E-3</c:v>
                </c:pt>
                <c:pt idx="673">
                  <c:v>-2.8049876469572466E-3</c:v>
                </c:pt>
                <c:pt idx="674">
                  <c:v>4.2636335426293748E-3</c:v>
                </c:pt>
                <c:pt idx="675">
                  <c:v>-1.3180332283120988E-2</c:v>
                </c:pt>
                <c:pt idx="676">
                  <c:v>1.3424343754631085E-2</c:v>
                </c:pt>
                <c:pt idx="677">
                  <c:v>7.2661755630565317E-4</c:v>
                </c:pt>
                <c:pt idx="678">
                  <c:v>-2.3749290245808075E-3</c:v>
                </c:pt>
                <c:pt idx="679">
                  <c:v>8.1000981276502237E-3</c:v>
                </c:pt>
                <c:pt idx="680">
                  <c:v>4.8340540011320154E-3</c:v>
                </c:pt>
                <c:pt idx="681">
                  <c:v>4.2207584715761026E-3</c:v>
                </c:pt>
                <c:pt idx="682">
                  <c:v>-3.6957116245028843E-3</c:v>
                </c:pt>
                <c:pt idx="683">
                  <c:v>-2.0457137645636392E-3</c:v>
                </c:pt>
                <c:pt idx="684">
                  <c:v>-3.6307982443823938E-3</c:v>
                </c:pt>
                <c:pt idx="685">
                  <c:v>8.1282588972342307E-3</c:v>
                </c:pt>
                <c:pt idx="686">
                  <c:v>4.9576832453774866E-3</c:v>
                </c:pt>
                <c:pt idx="687">
                  <c:v>-1.2613867092368114E-3</c:v>
                </c:pt>
                <c:pt idx="688">
                  <c:v>1.5085048541663149E-4</c:v>
                </c:pt>
                <c:pt idx="689">
                  <c:v>2.4858233163826959E-3</c:v>
                </c:pt>
                <c:pt idx="690">
                  <c:v>-7.8609218177327911E-4</c:v>
                </c:pt>
                <c:pt idx="691">
                  <c:v>-2.7217584802340378E-3</c:v>
                </c:pt>
                <c:pt idx="692">
                  <c:v>-3.1889756927520052E-3</c:v>
                </c:pt>
                <c:pt idx="693">
                  <c:v>-1.306125327749208E-3</c:v>
                </c:pt>
                <c:pt idx="694">
                  <c:v>-4.3379482802937686E-3</c:v>
                </c:pt>
                <c:pt idx="695">
                  <c:v>1.1238604810677844E-2</c:v>
                </c:pt>
                <c:pt idx="696">
                  <c:v>1.8121287478616299E-3</c:v>
                </c:pt>
                <c:pt idx="697">
                  <c:v>-3.1784945661739172E-3</c:v>
                </c:pt>
                <c:pt idx="698">
                  <c:v>-1.1314424102455867E-2</c:v>
                </c:pt>
                <c:pt idx="699">
                  <c:v>-3.7725479320206423E-3</c:v>
                </c:pt>
                <c:pt idx="700">
                  <c:v>-1.0103586478404925E-4</c:v>
                </c:pt>
                <c:pt idx="701">
                  <c:v>6.3190479839718705E-3</c:v>
                </c:pt>
                <c:pt idx="702">
                  <c:v>-3.0967197757862941E-3</c:v>
                </c:pt>
                <c:pt idx="703">
                  <c:v>1.6644292872949551E-2</c:v>
                </c:pt>
                <c:pt idx="704">
                  <c:v>-5.8092672092513453E-4</c:v>
                </c:pt>
                <c:pt idx="705">
                  <c:v>4.8210339109298062E-3</c:v>
                </c:pt>
                <c:pt idx="706">
                  <c:v>5.3171910183382742E-3</c:v>
                </c:pt>
                <c:pt idx="707">
                  <c:v>2.9181428893363393E-3</c:v>
                </c:pt>
                <c:pt idx="708">
                  <c:v>4.7432512364220525E-3</c:v>
                </c:pt>
                <c:pt idx="709">
                  <c:v>-3.3467566261990989E-4</c:v>
                </c:pt>
                <c:pt idx="710">
                  <c:v>-1.8045590691562197E-4</c:v>
                </c:pt>
                <c:pt idx="711">
                  <c:v>3.9575242976579439E-3</c:v>
                </c:pt>
                <c:pt idx="712">
                  <c:v>-8.8574978982638441E-3</c:v>
                </c:pt>
                <c:pt idx="713">
                  <c:v>-3.3741657211339149E-4</c:v>
                </c:pt>
                <c:pt idx="714">
                  <c:v>-2.5114436879545288E-3</c:v>
                </c:pt>
                <c:pt idx="715">
                  <c:v>6.0817596542876995E-3</c:v>
                </c:pt>
                <c:pt idx="716">
                  <c:v>-2.0814612119202103E-4</c:v>
                </c:pt>
                <c:pt idx="717">
                  <c:v>3.43238014941738E-4</c:v>
                </c:pt>
                <c:pt idx="718">
                  <c:v>2.3104442323325092E-3</c:v>
                </c:pt>
                <c:pt idx="719">
                  <c:v>-1.2575918787467E-2</c:v>
                </c:pt>
                <c:pt idx="720">
                  <c:v>1.0817888731939451E-2</c:v>
                </c:pt>
                <c:pt idx="721">
                  <c:v>5.1639512063770265E-3</c:v>
                </c:pt>
                <c:pt idx="722">
                  <c:v>-1.3457546738306903E-3</c:v>
                </c:pt>
                <c:pt idx="723">
                  <c:v>-3.8959748302195285E-3</c:v>
                </c:pt>
                <c:pt idx="724">
                  <c:v>2.7763965977547489E-3</c:v>
                </c:pt>
                <c:pt idx="725">
                  <c:v>5.7026600748288914E-4</c:v>
                </c:pt>
                <c:pt idx="726">
                  <c:v>-8.8850814611451945E-3</c:v>
                </c:pt>
                <c:pt idx="727">
                  <c:v>-2.0880218924274274E-2</c:v>
                </c:pt>
                <c:pt idx="728">
                  <c:v>-4.8738472786035159E-3</c:v>
                </c:pt>
                <c:pt idx="729">
                  <c:v>6.1387411145359394E-3</c:v>
                </c:pt>
                <c:pt idx="730">
                  <c:v>-1.0205701753714047E-2</c:v>
                </c:pt>
                <c:pt idx="731">
                  <c:v>1.1265589572555967E-2</c:v>
                </c:pt>
                <c:pt idx="732">
                  <c:v>-6.4671087071321853E-3</c:v>
                </c:pt>
                <c:pt idx="733">
                  <c:v>-2.2832804095105796E-2</c:v>
                </c:pt>
                <c:pt idx="734">
                  <c:v>7.6461351442622671E-3</c:v>
                </c:pt>
                <c:pt idx="735">
                  <c:v>-2.0296390585208268E-3</c:v>
                </c:pt>
                <c:pt idx="736">
                  <c:v>1.2438727704260355E-2</c:v>
                </c:pt>
                <c:pt idx="737">
                  <c:v>1.3300191988861565E-2</c:v>
                </c:pt>
                <c:pt idx="738">
                  <c:v>1.5706190430795353E-3</c:v>
                </c:pt>
                <c:pt idx="739">
                  <c:v>1.1061259982940941E-2</c:v>
                </c:pt>
                <c:pt idx="740">
                  <c:v>-2.6573297056520229E-4</c:v>
                </c:pt>
                <c:pt idx="741">
                  <c:v>5.8075575601530538E-3</c:v>
                </c:pt>
                <c:pt idx="742">
                  <c:v>4.8108060116049955E-3</c:v>
                </c:pt>
                <c:pt idx="743">
                  <c:v>1.1550142580569744E-3</c:v>
                </c:pt>
                <c:pt idx="744">
                  <c:v>-6.5242556019069475E-3</c:v>
                </c:pt>
                <c:pt idx="745">
                  <c:v>6.0344160406118341E-3</c:v>
                </c:pt>
                <c:pt idx="746">
                  <c:v>-1.9219850975675801E-3</c:v>
                </c:pt>
                <c:pt idx="747">
                  <c:v>6.1911431689452012E-3</c:v>
                </c:pt>
                <c:pt idx="748">
                  <c:v>-1.3502144552173245E-3</c:v>
                </c:pt>
                <c:pt idx="749">
                  <c:v>2.3852107593702598E-5</c:v>
                </c:pt>
                <c:pt idx="750">
                  <c:v>4.9470004340177454E-3</c:v>
                </c:pt>
                <c:pt idx="751">
                  <c:v>2.7813132915923688E-3</c:v>
                </c:pt>
                <c:pt idx="752">
                  <c:v>-7.3758017865517278E-3</c:v>
                </c:pt>
                <c:pt idx="753">
                  <c:v>1.5267247746358237E-2</c:v>
                </c:pt>
                <c:pt idx="754">
                  <c:v>-5.4541465024482427E-5</c:v>
                </c:pt>
                <c:pt idx="755">
                  <c:v>1.7154201284259596E-3</c:v>
                </c:pt>
                <c:pt idx="756">
                  <c:v>5.3983805055612955E-4</c:v>
                </c:pt>
                <c:pt idx="757">
                  <c:v>-4.6074171769749928E-4</c:v>
                </c:pt>
                <c:pt idx="758">
                  <c:v>-5.0862933000068722E-3</c:v>
                </c:pt>
                <c:pt idx="759">
                  <c:v>3.0471089432548837E-4</c:v>
                </c:pt>
                <c:pt idx="760">
                  <c:v>-1.1695946922777534E-2</c:v>
                </c:pt>
                <c:pt idx="761">
                  <c:v>-2.8224971663635134E-3</c:v>
                </c:pt>
                <c:pt idx="762">
                  <c:v>9.612947628992341E-3</c:v>
                </c:pt>
                <c:pt idx="763">
                  <c:v>7.219195896565056E-3</c:v>
                </c:pt>
                <c:pt idx="764">
                  <c:v>-6.1316943699096793E-3</c:v>
                </c:pt>
                <c:pt idx="765">
                  <c:v>6.0388819523302661E-3</c:v>
                </c:pt>
                <c:pt idx="766">
                  <c:v>-2.9314350173580417E-3</c:v>
                </c:pt>
                <c:pt idx="767">
                  <c:v>-4.8626633608089831E-3</c:v>
                </c:pt>
                <c:pt idx="768">
                  <c:v>4.4038457731017111E-3</c:v>
                </c:pt>
                <c:pt idx="769">
                  <c:v>-7.0020552808236491E-3</c:v>
                </c:pt>
                <c:pt idx="770">
                  <c:v>-1.8992765577070525E-3</c:v>
                </c:pt>
                <c:pt idx="771">
                  <c:v>4.6392353537516584E-3</c:v>
                </c:pt>
                <c:pt idx="772">
                  <c:v>7.9210956848534408E-3</c:v>
                </c:pt>
                <c:pt idx="773">
                  <c:v>7.043287520263064E-3</c:v>
                </c:pt>
                <c:pt idx="774">
                  <c:v>2.8513050303049514E-3</c:v>
                </c:pt>
                <c:pt idx="775">
                  <c:v>-1.125546237199071E-3</c:v>
                </c:pt>
                <c:pt idx="776">
                  <c:v>-1.2535703120476582E-2</c:v>
                </c:pt>
                <c:pt idx="777">
                  <c:v>-1.0754442029250577E-2</c:v>
                </c:pt>
                <c:pt idx="778">
                  <c:v>3.7514088313890248E-3</c:v>
                </c:pt>
                <c:pt idx="779">
                  <c:v>1.0919228449391527E-2</c:v>
                </c:pt>
                <c:pt idx="780">
                  <c:v>-2.0885195400490386E-2</c:v>
                </c:pt>
                <c:pt idx="781">
                  <c:v>-9.4883524968560895E-3</c:v>
                </c:pt>
                <c:pt idx="782">
                  <c:v>8.219973885812859E-3</c:v>
                </c:pt>
                <c:pt idx="783">
                  <c:v>6.7580190187874756E-3</c:v>
                </c:pt>
                <c:pt idx="784">
                  <c:v>1.0488836395487366E-2</c:v>
                </c:pt>
                <c:pt idx="785">
                  <c:v>1.3635631430666262E-3</c:v>
                </c:pt>
                <c:pt idx="786">
                  <c:v>3.773054028208378E-3</c:v>
                </c:pt>
                <c:pt idx="787">
                  <c:v>4.0939873502936486E-3</c:v>
                </c:pt>
                <c:pt idx="788">
                  <c:v>-2.2150709920117917E-3</c:v>
                </c:pt>
                <c:pt idx="789">
                  <c:v>1.7184723926528811E-3</c:v>
                </c:pt>
                <c:pt idx="790">
                  <c:v>-8.0963232810277175E-3</c:v>
                </c:pt>
                <c:pt idx="791">
                  <c:v>3.2331023025589101E-3</c:v>
                </c:pt>
                <c:pt idx="792">
                  <c:v>4.7634079333676027E-3</c:v>
                </c:pt>
                <c:pt idx="793">
                  <c:v>2.9920508044722904E-3</c:v>
                </c:pt>
                <c:pt idx="794">
                  <c:v>-1.4154355561413201E-4</c:v>
                </c:pt>
                <c:pt idx="795">
                  <c:v>-1.3512519708798187E-3</c:v>
                </c:pt>
                <c:pt idx="796">
                  <c:v>1.8699301922291411E-3</c:v>
                </c:pt>
                <c:pt idx="797">
                  <c:v>-8.986589797526201E-3</c:v>
                </c:pt>
                <c:pt idx="798">
                  <c:v>5.6157325588681584E-3</c:v>
                </c:pt>
                <c:pt idx="799">
                  <c:v>-1.3728827622675466E-3</c:v>
                </c:pt>
                <c:pt idx="800">
                  <c:v>1.5176395538218923E-3</c:v>
                </c:pt>
                <c:pt idx="801">
                  <c:v>9.6773331250055161E-3</c:v>
                </c:pt>
                <c:pt idx="802">
                  <c:v>4.1731009726020396E-4</c:v>
                </c:pt>
                <c:pt idx="803">
                  <c:v>-4.7011065743127745E-3</c:v>
                </c:pt>
                <c:pt idx="804">
                  <c:v>-9.3602564177096559E-3</c:v>
                </c:pt>
                <c:pt idx="805">
                  <c:v>3.7451650898816524E-3</c:v>
                </c:pt>
                <c:pt idx="806">
                  <c:v>3.8499282154211834E-3</c:v>
                </c:pt>
                <c:pt idx="807">
                  <c:v>-6.4987285843072229E-3</c:v>
                </c:pt>
                <c:pt idx="808">
                  <c:v>8.1139429155221432E-3</c:v>
                </c:pt>
                <c:pt idx="809">
                  <c:v>2.3640155613267044E-3</c:v>
                </c:pt>
                <c:pt idx="810">
                  <c:v>4.2481516855874535E-3</c:v>
                </c:pt>
                <c:pt idx="811">
                  <c:v>5.9864230871597979E-3</c:v>
                </c:pt>
                <c:pt idx="812">
                  <c:v>-1.1133888646076562E-3</c:v>
                </c:pt>
                <c:pt idx="813">
                  <c:v>5.3644444247213929E-3</c:v>
                </c:pt>
                <c:pt idx="814">
                  <c:v>1.8467538675723816E-3</c:v>
                </c:pt>
                <c:pt idx="815">
                  <c:v>7.240334759572864E-4</c:v>
                </c:pt>
                <c:pt idx="816">
                  <c:v>-3.7436724992301329E-4</c:v>
                </c:pt>
                <c:pt idx="817">
                  <c:v>1.8866092807441337E-3</c:v>
                </c:pt>
                <c:pt idx="818">
                  <c:v>6.5268052647431407E-3</c:v>
                </c:pt>
                <c:pt idx="819">
                  <c:v>4.6292243439440828E-3</c:v>
                </c:pt>
                <c:pt idx="820">
                  <c:v>9.3967976331277292E-4</c:v>
                </c:pt>
                <c:pt idx="821">
                  <c:v>-2.4503034885070551E-4</c:v>
                </c:pt>
                <c:pt idx="822">
                  <c:v>-3.539197060102417E-3</c:v>
                </c:pt>
                <c:pt idx="823">
                  <c:v>-7.0866183368898383E-3</c:v>
                </c:pt>
                <c:pt idx="824">
                  <c:v>3.1318093738412767E-3</c:v>
                </c:pt>
                <c:pt idx="825">
                  <c:v>8.3906265169853E-4</c:v>
                </c:pt>
                <c:pt idx="826">
                  <c:v>2.1714175538947167E-3</c:v>
                </c:pt>
                <c:pt idx="827">
                  <c:v>7.7201490581693122E-3</c:v>
                </c:pt>
                <c:pt idx="828">
                  <c:v>1.2775974940795187E-3</c:v>
                </c:pt>
                <c:pt idx="829">
                  <c:v>1.7295846208422727E-3</c:v>
                </c:pt>
                <c:pt idx="830">
                  <c:v>-1.3383032947711371E-4</c:v>
                </c:pt>
                <c:pt idx="831">
                  <c:v>-6.4344659144774941E-3</c:v>
                </c:pt>
                <c:pt idx="832">
                  <c:v>4.8968180380533077E-3</c:v>
                </c:pt>
                <c:pt idx="833">
                  <c:v>-1.179533199052174E-3</c:v>
                </c:pt>
                <c:pt idx="834">
                  <c:v>1.9112503563147865E-3</c:v>
                </c:pt>
                <c:pt idx="835">
                  <c:v>-3.7189734012987863E-4</c:v>
                </c:pt>
                <c:pt idx="836">
                  <c:v>6.6764327253554523E-3</c:v>
                </c:pt>
                <c:pt idx="837">
                  <c:v>6.5851302737840456E-4</c:v>
                </c:pt>
                <c:pt idx="838">
                  <c:v>5.4790697426057022E-3</c:v>
                </c:pt>
                <c:pt idx="839">
                  <c:v>-3.9216830034100036E-3</c:v>
                </c:pt>
                <c:pt idx="840">
                  <c:v>-7.0484564595262311E-3</c:v>
                </c:pt>
                <c:pt idx="841">
                  <c:v>4.6450892133784727E-3</c:v>
                </c:pt>
                <c:pt idx="842">
                  <c:v>-4.1343963830875463E-3</c:v>
                </c:pt>
                <c:pt idx="843">
                  <c:v>1.4722743547201933E-3</c:v>
                </c:pt>
                <c:pt idx="844">
                  <c:v>4.8436228768480305E-3</c:v>
                </c:pt>
                <c:pt idx="845">
                  <c:v>-1.9307416444193093E-3</c:v>
                </c:pt>
                <c:pt idx="846">
                  <c:v>4.198671434125778E-3</c:v>
                </c:pt>
                <c:pt idx="847">
                  <c:v>-1.1832950088785266E-2</c:v>
                </c:pt>
                <c:pt idx="848">
                  <c:v>1.026439994480155E-2</c:v>
                </c:pt>
                <c:pt idx="849">
                  <c:v>-2.3205213877012243E-3</c:v>
                </c:pt>
                <c:pt idx="850">
                  <c:v>5.016293710033537E-3</c:v>
                </c:pt>
                <c:pt idx="851">
                  <c:v>1.7529481468367969E-3</c:v>
                </c:pt>
                <c:pt idx="852">
                  <c:v>4.9083918465386844E-4</c:v>
                </c:pt>
                <c:pt idx="853">
                  <c:v>-4.8499404904870369E-3</c:v>
                </c:pt>
                <c:pt idx="854">
                  <c:v>2.8936397271084324E-4</c:v>
                </c:pt>
                <c:pt idx="855">
                  <c:v>-4.5272487870942069E-3</c:v>
                </c:pt>
                <c:pt idx="856">
                  <c:v>5.8776041729213802E-5</c:v>
                </c:pt>
                <c:pt idx="857">
                  <c:v>-1.9996384287444768E-2</c:v>
                </c:pt>
                <c:pt idx="858">
                  <c:v>-2.8601780357340179E-3</c:v>
                </c:pt>
                <c:pt idx="859">
                  <c:v>7.1861159208328473E-3</c:v>
                </c:pt>
                <c:pt idx="860">
                  <c:v>-9.6828952926968359E-3</c:v>
                </c:pt>
                <c:pt idx="861">
                  <c:v>1.2935556497950529E-5</c:v>
                </c:pt>
                <c:pt idx="862">
                  <c:v>-5.5541214638917813E-3</c:v>
                </c:pt>
                <c:pt idx="863">
                  <c:v>1.1532629343821821E-2</c:v>
                </c:pt>
                <c:pt idx="864">
                  <c:v>2.7554710458796983E-3</c:v>
                </c:pt>
                <c:pt idx="865">
                  <c:v>-1.6360867763158815E-3</c:v>
                </c:pt>
                <c:pt idx="866">
                  <c:v>6.7099602114473189E-3</c:v>
                </c:pt>
                <c:pt idx="867">
                  <c:v>4.3459754375068105E-3</c:v>
                </c:pt>
                <c:pt idx="868">
                  <c:v>-6.1261803283030325E-5</c:v>
                </c:pt>
                <c:pt idx="869">
                  <c:v>8.5303707168349341E-3</c:v>
                </c:pt>
                <c:pt idx="870">
                  <c:v>5.0011384918684509E-3</c:v>
                </c:pt>
                <c:pt idx="871">
                  <c:v>2.4752601770383631E-3</c:v>
                </c:pt>
                <c:pt idx="872">
                  <c:v>2.9499418149492307E-3</c:v>
                </c:pt>
                <c:pt idx="873">
                  <c:v>-1.9893949828510005E-3</c:v>
                </c:pt>
                <c:pt idx="874">
                  <c:v>4.787448874754574E-3</c:v>
                </c:pt>
                <c:pt idx="875">
                  <c:v>1.0502107687586637E-3</c:v>
                </c:pt>
                <c:pt idx="876">
                  <c:v>4.882751052859291E-5</c:v>
                </c:pt>
                <c:pt idx="877">
                  <c:v>-1.6885276259278603E-3</c:v>
                </c:pt>
                <c:pt idx="878">
                  <c:v>3.3190312725326354E-3</c:v>
                </c:pt>
                <c:pt idx="879">
                  <c:v>-5.4073548390720649E-4</c:v>
                </c:pt>
                <c:pt idx="880">
                  <c:v>-7.7949515945974213E-4</c:v>
                </c:pt>
                <c:pt idx="881">
                  <c:v>-1.5357943250404738E-3</c:v>
                </c:pt>
                <c:pt idx="882">
                  <c:v>5.0364034270626856E-3</c:v>
                </c:pt>
                <c:pt idx="883">
                  <c:v>-3.0737353180055882E-3</c:v>
                </c:pt>
                <c:pt idx="884">
                  <c:v>-6.542879584754302E-3</c:v>
                </c:pt>
                <c:pt idx="885">
                  <c:v>3.6447643208585845E-3</c:v>
                </c:pt>
                <c:pt idx="886">
                  <c:v>8.7872363626795291E-4</c:v>
                </c:pt>
                <c:pt idx="887">
                  <c:v>-5.9624526474301165E-3</c:v>
                </c:pt>
                <c:pt idx="888">
                  <c:v>-7.0710417450636776E-4</c:v>
                </c:pt>
                <c:pt idx="889">
                  <c:v>7.4839263113457566E-3</c:v>
                </c:pt>
                <c:pt idx="890">
                  <c:v>1.2925442863422898E-3</c:v>
                </c:pt>
                <c:pt idx="891">
                  <c:v>4.8954853372344953E-3</c:v>
                </c:pt>
                <c:pt idx="892">
                  <c:v>-4.8081356181695067E-4</c:v>
                </c:pt>
                <c:pt idx="893">
                  <c:v>-8.0123319978112617E-3</c:v>
                </c:pt>
                <c:pt idx="894">
                  <c:v>-5.7781657514612839E-3</c:v>
                </c:pt>
                <c:pt idx="895">
                  <c:v>7.8358875883304258E-3</c:v>
                </c:pt>
                <c:pt idx="896">
                  <c:v>-1.6169952544624056E-2</c:v>
                </c:pt>
                <c:pt idx="897">
                  <c:v>8.5739182531212599E-3</c:v>
                </c:pt>
                <c:pt idx="898">
                  <c:v>-2.5442576769671987E-3</c:v>
                </c:pt>
                <c:pt idx="899">
                  <c:v>-2.7889164850977144E-3</c:v>
                </c:pt>
                <c:pt idx="900">
                  <c:v>-1.3245709458507449E-2</c:v>
                </c:pt>
                <c:pt idx="901">
                  <c:v>3.0829928907571968E-6</c:v>
                </c:pt>
                <c:pt idx="902">
                  <c:v>1.1168235773070023E-2</c:v>
                </c:pt>
                <c:pt idx="903">
                  <c:v>-1.5638151068795292E-3</c:v>
                </c:pt>
                <c:pt idx="904">
                  <c:v>-1.5128847803682177E-2</c:v>
                </c:pt>
                <c:pt idx="905">
                  <c:v>1.7461726279507372E-2</c:v>
                </c:pt>
                <c:pt idx="906">
                  <c:v>-2.0662210603673792E-2</c:v>
                </c:pt>
                <c:pt idx="907">
                  <c:v>-1.1450008348867335E-2</c:v>
                </c:pt>
                <c:pt idx="908">
                  <c:v>-1.6470106037376087E-2</c:v>
                </c:pt>
                <c:pt idx="909">
                  <c:v>1.5802570338554478E-3</c:v>
                </c:pt>
                <c:pt idx="910">
                  <c:v>-8.0987199641336938E-3</c:v>
                </c:pt>
                <c:pt idx="911">
                  <c:v>1.4654458989427077E-4</c:v>
                </c:pt>
                <c:pt idx="912">
                  <c:v>1.2884059935027503E-2</c:v>
                </c:pt>
                <c:pt idx="913">
                  <c:v>9.1412517062812171E-3</c:v>
                </c:pt>
                <c:pt idx="914">
                  <c:v>1.9575020669847065E-2</c:v>
                </c:pt>
                <c:pt idx="915">
                  <c:v>-7.3003960462244555E-3</c:v>
                </c:pt>
                <c:pt idx="916">
                  <c:v>1.2304289120687706E-2</c:v>
                </c:pt>
                <c:pt idx="917">
                  <c:v>7.0525226985334033E-3</c:v>
                </c:pt>
                <c:pt idx="918">
                  <c:v>-1.5014698073193555E-3</c:v>
                </c:pt>
                <c:pt idx="919">
                  <c:v>1.1936542857829302E-2</c:v>
                </c:pt>
                <c:pt idx="920">
                  <c:v>-1.3816332300263801E-3</c:v>
                </c:pt>
                <c:pt idx="921">
                  <c:v>6.2309494911474417E-3</c:v>
                </c:pt>
                <c:pt idx="922">
                  <c:v>1.173127989262146E-2</c:v>
                </c:pt>
                <c:pt idx="923">
                  <c:v>-1.2040408206948072E-4</c:v>
                </c:pt>
                <c:pt idx="924">
                  <c:v>-2.8328944207669515E-3</c:v>
                </c:pt>
                <c:pt idx="925">
                  <c:v>5.7051866024113718E-3</c:v>
                </c:pt>
                <c:pt idx="926">
                  <c:v>3.7742625352008563E-3</c:v>
                </c:pt>
                <c:pt idx="927">
                  <c:v>3.4923087588567547E-4</c:v>
                </c:pt>
                <c:pt idx="928">
                  <c:v>3.1207706335834029E-3</c:v>
                </c:pt>
                <c:pt idx="929">
                  <c:v>6.9705294383060057E-4</c:v>
                </c:pt>
                <c:pt idx="930">
                  <c:v>-7.0169074347858906E-4</c:v>
                </c:pt>
                <c:pt idx="931">
                  <c:v>5.2672431078537585E-4</c:v>
                </c:pt>
                <c:pt idx="932">
                  <c:v>2.4078888914202956E-4</c:v>
                </c:pt>
                <c:pt idx="933">
                  <c:v>7.3598224458648609E-4</c:v>
                </c:pt>
                <c:pt idx="934">
                  <c:v>5.1327903228584049E-3</c:v>
                </c:pt>
                <c:pt idx="935">
                  <c:v>-1.4986067334276099E-3</c:v>
                </c:pt>
                <c:pt idx="936">
                  <c:v>1.9677076921831294E-3</c:v>
                </c:pt>
                <c:pt idx="937">
                  <c:v>5.2369675933734428E-3</c:v>
                </c:pt>
                <c:pt idx="938">
                  <c:v>2.8629755270292989E-3</c:v>
                </c:pt>
                <c:pt idx="939">
                  <c:v>-1.1479927941324686E-3</c:v>
                </c:pt>
                <c:pt idx="940">
                  <c:v>2.8035133930666145E-3</c:v>
                </c:pt>
                <c:pt idx="941">
                  <c:v>-2.5411873083571734E-3</c:v>
                </c:pt>
                <c:pt idx="942">
                  <c:v>-6.8302593550464419E-3</c:v>
                </c:pt>
                <c:pt idx="943">
                  <c:v>6.3837091013019265E-3</c:v>
                </c:pt>
                <c:pt idx="944">
                  <c:v>3.7676418108805176E-3</c:v>
                </c:pt>
                <c:pt idx="945">
                  <c:v>-1.1661898492744127E-3</c:v>
                </c:pt>
                <c:pt idx="946">
                  <c:v>1.6663912604959474E-3</c:v>
                </c:pt>
                <c:pt idx="947">
                  <c:v>-7.2556098964939864E-3</c:v>
                </c:pt>
                <c:pt idx="948">
                  <c:v>-2.3977166959832097E-4</c:v>
                </c:pt>
                <c:pt idx="949">
                  <c:v>-1.6347415945831223E-2</c:v>
                </c:pt>
                <c:pt idx="950">
                  <c:v>4.5323409716158114E-3</c:v>
                </c:pt>
                <c:pt idx="951">
                  <c:v>-1.6209874390632706E-2</c:v>
                </c:pt>
                <c:pt idx="952">
                  <c:v>-6.3443339010174071E-3</c:v>
                </c:pt>
                <c:pt idx="953">
                  <c:v>-8.4911750030072231E-3</c:v>
                </c:pt>
                <c:pt idx="954">
                  <c:v>2.0352196461153271E-2</c:v>
                </c:pt>
                <c:pt idx="955">
                  <c:v>2.4017326108058956E-2</c:v>
                </c:pt>
                <c:pt idx="956">
                  <c:v>4.5685515232860574E-3</c:v>
                </c:pt>
                <c:pt idx="957">
                  <c:v>3.8100251619184178E-3</c:v>
                </c:pt>
                <c:pt idx="958">
                  <c:v>1.7471372636761462E-3</c:v>
                </c:pt>
                <c:pt idx="959">
                  <c:v>-1.3741880901174675E-4</c:v>
                </c:pt>
                <c:pt idx="960">
                  <c:v>3.3068798091950846E-3</c:v>
                </c:pt>
                <c:pt idx="961">
                  <c:v>8.6548706052957947E-4</c:v>
                </c:pt>
                <c:pt idx="962">
                  <c:v>-4.8924360822739654E-3</c:v>
                </c:pt>
                <c:pt idx="963">
                  <c:v>-1.0307653823854679E-2</c:v>
                </c:pt>
                <c:pt idx="964">
                  <c:v>-3.3882130940987576E-4</c:v>
                </c:pt>
                <c:pt idx="965">
                  <c:v>-1.8281414650237804E-2</c:v>
                </c:pt>
                <c:pt idx="966">
                  <c:v>-8.8906723874644378E-3</c:v>
                </c:pt>
                <c:pt idx="967">
                  <c:v>1.1628535399710982E-2</c:v>
                </c:pt>
                <c:pt idx="968">
                  <c:v>1.788957263342672E-2</c:v>
                </c:pt>
                <c:pt idx="969">
                  <c:v>-8.4056490431870801E-3</c:v>
                </c:pt>
                <c:pt idx="970">
                  <c:v>-8.0917438828910226E-3</c:v>
                </c:pt>
                <c:pt idx="971">
                  <c:v>-2.5808294479355842E-3</c:v>
                </c:pt>
                <c:pt idx="972">
                  <c:v>-5.8112462685098176E-3</c:v>
                </c:pt>
                <c:pt idx="973">
                  <c:v>-9.249178477221176E-3</c:v>
                </c:pt>
                <c:pt idx="974">
                  <c:v>1.342338384938091E-2</c:v>
                </c:pt>
                <c:pt idx="975">
                  <c:v>1.5490735384680043E-3</c:v>
                </c:pt>
                <c:pt idx="976">
                  <c:v>4.7333424432334237E-3</c:v>
                </c:pt>
                <c:pt idx="977">
                  <c:v>1.5267453490790839E-2</c:v>
                </c:pt>
                <c:pt idx="978">
                  <c:v>-5.4885990835533693E-3</c:v>
                </c:pt>
                <c:pt idx="979">
                  <c:v>2.5697133977051756E-3</c:v>
                </c:pt>
                <c:pt idx="980">
                  <c:v>-1.3387785178781031E-2</c:v>
                </c:pt>
                <c:pt idx="981">
                  <c:v>-1.3499524862222056E-2</c:v>
                </c:pt>
                <c:pt idx="982">
                  <c:v>9.5373121459174648E-3</c:v>
                </c:pt>
                <c:pt idx="983">
                  <c:v>-1.299255644684838E-2</c:v>
                </c:pt>
                <c:pt idx="984">
                  <c:v>1.2961854274816442E-2</c:v>
                </c:pt>
                <c:pt idx="985">
                  <c:v>1.4441263201497856E-2</c:v>
                </c:pt>
                <c:pt idx="986">
                  <c:v>-4.1577144481224071E-3</c:v>
                </c:pt>
                <c:pt idx="987">
                  <c:v>1.0292485797190887E-2</c:v>
                </c:pt>
                <c:pt idx="988">
                  <c:v>-3.4178139743924474E-3</c:v>
                </c:pt>
                <c:pt idx="989">
                  <c:v>-4.2465380079795834E-3</c:v>
                </c:pt>
                <c:pt idx="990">
                  <c:v>1.0675099210924577E-2</c:v>
                </c:pt>
                <c:pt idx="991">
                  <c:v>-2.9399212950420583E-5</c:v>
                </c:pt>
                <c:pt idx="992">
                  <c:v>9.6458702219035519E-3</c:v>
                </c:pt>
                <c:pt idx="993">
                  <c:v>4.071436924169225E-3</c:v>
                </c:pt>
                <c:pt idx="994">
                  <c:v>1.6000793313113437E-3</c:v>
                </c:pt>
                <c:pt idx="995">
                  <c:v>-3.1799802261733845E-4</c:v>
                </c:pt>
                <c:pt idx="996">
                  <c:v>-1.0601619942630647E-3</c:v>
                </c:pt>
                <c:pt idx="997">
                  <c:v>6.1272282986257753E-3</c:v>
                </c:pt>
                <c:pt idx="998">
                  <c:v>-3.0529769489506808E-4</c:v>
                </c:pt>
                <c:pt idx="999">
                  <c:v>2.7621494985949901E-3</c:v>
                </c:pt>
                <c:pt idx="1000">
                  <c:v>-7.6592455482060728E-4</c:v>
                </c:pt>
                <c:pt idx="1001">
                  <c:v>-1.4767670560793533E-3</c:v>
                </c:pt>
                <c:pt idx="1002">
                  <c:v>-2.955634795489992E-3</c:v>
                </c:pt>
                <c:pt idx="1003">
                  <c:v>6.1250017105582977E-3</c:v>
                </c:pt>
                <c:pt idx="1004">
                  <c:v>-4.5409220106004122E-3</c:v>
                </c:pt>
                <c:pt idx="1005">
                  <c:v>-4.3863068932828986E-3</c:v>
                </c:pt>
                <c:pt idx="1006">
                  <c:v>1.1955966074577162E-3</c:v>
                </c:pt>
                <c:pt idx="1007">
                  <c:v>-1.4173893834004136E-2</c:v>
                </c:pt>
                <c:pt idx="1008">
                  <c:v>3.9412496257003049E-3</c:v>
                </c:pt>
                <c:pt idx="1009">
                  <c:v>-1.6957970631606201E-2</c:v>
                </c:pt>
                <c:pt idx="1010">
                  <c:v>-1.9212918485250752E-3</c:v>
                </c:pt>
                <c:pt idx="1011">
                  <c:v>1.2605944660307733E-2</c:v>
                </c:pt>
                <c:pt idx="1012">
                  <c:v>-6.0775952598642879E-3</c:v>
                </c:pt>
                <c:pt idx="1013">
                  <c:v>1.3535852540433879E-2</c:v>
                </c:pt>
                <c:pt idx="1014">
                  <c:v>-3.3232467263559773E-3</c:v>
                </c:pt>
                <c:pt idx="1015">
                  <c:v>1.2160519482544041E-2</c:v>
                </c:pt>
                <c:pt idx="1016">
                  <c:v>-4.8708452118201295E-3</c:v>
                </c:pt>
                <c:pt idx="1017">
                  <c:v>9.0093241276831826E-3</c:v>
                </c:pt>
                <c:pt idx="1018">
                  <c:v>-1.7443236435857878E-3</c:v>
                </c:pt>
                <c:pt idx="1019">
                  <c:v>-6.1386644689636061E-3</c:v>
                </c:pt>
                <c:pt idx="1020">
                  <c:v>-1.45609758379035E-2</c:v>
                </c:pt>
                <c:pt idx="1021">
                  <c:v>-2.376788038683797E-3</c:v>
                </c:pt>
                <c:pt idx="1022">
                  <c:v>2.3700565742321711E-3</c:v>
                </c:pt>
                <c:pt idx="1023">
                  <c:v>1.2234374517449798E-2</c:v>
                </c:pt>
                <c:pt idx="1024">
                  <c:v>-8.7957735653806379E-3</c:v>
                </c:pt>
                <c:pt idx="1025">
                  <c:v>-3.9636440698943565E-3</c:v>
                </c:pt>
                <c:pt idx="1026">
                  <c:v>3.5315891811165123E-3</c:v>
                </c:pt>
                <c:pt idx="1027">
                  <c:v>6.6052927671116368E-3</c:v>
                </c:pt>
                <c:pt idx="1028">
                  <c:v>-2.0590173160311975E-3</c:v>
                </c:pt>
                <c:pt idx="1029">
                  <c:v>2.6827296155658154E-3</c:v>
                </c:pt>
                <c:pt idx="1030">
                  <c:v>4.4561113802301655E-3</c:v>
                </c:pt>
                <c:pt idx="1031">
                  <c:v>5.2000166918106938E-3</c:v>
                </c:pt>
                <c:pt idx="1032">
                  <c:v>-4.5792124382354471E-3</c:v>
                </c:pt>
                <c:pt idx="1033">
                  <c:v>1.6276600248099626E-3</c:v>
                </c:pt>
                <c:pt idx="1034">
                  <c:v>5.1487388903217468E-3</c:v>
                </c:pt>
                <c:pt idx="1035">
                  <c:v>-7.7872237142107004E-4</c:v>
                </c:pt>
                <c:pt idx="1036">
                  <c:v>-1.1310305821081612E-2</c:v>
                </c:pt>
                <c:pt idx="1037">
                  <c:v>9.2366881988110716E-3</c:v>
                </c:pt>
                <c:pt idx="1038">
                  <c:v>-1.4816456871674655E-3</c:v>
                </c:pt>
                <c:pt idx="1039">
                  <c:v>5.0899921467852938E-3</c:v>
                </c:pt>
                <c:pt idx="1040">
                  <c:v>2.355316227547366E-3</c:v>
                </c:pt>
                <c:pt idx="1041">
                  <c:v>2.25323662082344E-3</c:v>
                </c:pt>
                <c:pt idx="1042">
                  <c:v>-4.1407327295271967E-3</c:v>
                </c:pt>
                <c:pt idx="1043">
                  <c:v>2.7693780893252029E-3</c:v>
                </c:pt>
                <c:pt idx="1044">
                  <c:v>-3.7406321453430369E-3</c:v>
                </c:pt>
                <c:pt idx="1045">
                  <c:v>-1.0127599455543201E-2</c:v>
                </c:pt>
                <c:pt idx="1046">
                  <c:v>1.0921351661848933E-2</c:v>
                </c:pt>
                <c:pt idx="1047">
                  <c:v>2.9389629387566174E-3</c:v>
                </c:pt>
                <c:pt idx="1048">
                  <c:v>-1.1835652002857966E-2</c:v>
                </c:pt>
                <c:pt idx="1049">
                  <c:v>-4.4581333774970089E-3</c:v>
                </c:pt>
                <c:pt idx="1050">
                  <c:v>3.7748718532872871E-3</c:v>
                </c:pt>
                <c:pt idx="1051">
                  <c:v>1.3456808867922776E-2</c:v>
                </c:pt>
                <c:pt idx="1052">
                  <c:v>-5.0884144757668004E-3</c:v>
                </c:pt>
                <c:pt idx="1053">
                  <c:v>-2.950424042402755E-3</c:v>
                </c:pt>
                <c:pt idx="1054">
                  <c:v>-3.0407658274678173E-4</c:v>
                </c:pt>
                <c:pt idx="1055">
                  <c:v>1.0778090529687034E-2</c:v>
                </c:pt>
                <c:pt idx="1056">
                  <c:v>7.7266969509692807E-4</c:v>
                </c:pt>
                <c:pt idx="1057">
                  <c:v>3.0478498972454915E-3</c:v>
                </c:pt>
                <c:pt idx="1058">
                  <c:v>-6.47587578043618E-4</c:v>
                </c:pt>
                <c:pt idx="1059">
                  <c:v>-9.2878641110127891E-4</c:v>
                </c:pt>
                <c:pt idx="1060">
                  <c:v>2.3370105550932774E-3</c:v>
                </c:pt>
                <c:pt idx="1061">
                  <c:v>-2.2317666108049306E-3</c:v>
                </c:pt>
                <c:pt idx="1062">
                  <c:v>-1.0282880780138393E-2</c:v>
                </c:pt>
                <c:pt idx="1063">
                  <c:v>9.160964615495093E-3</c:v>
                </c:pt>
                <c:pt idx="1064">
                  <c:v>-1.2649576287697695E-3</c:v>
                </c:pt>
                <c:pt idx="1065">
                  <c:v>-6.3184876879842644E-3</c:v>
                </c:pt>
                <c:pt idx="1066">
                  <c:v>2.0603584858387425E-3</c:v>
                </c:pt>
                <c:pt idx="1067">
                  <c:v>-1.0107170080098093E-3</c:v>
                </c:pt>
                <c:pt idx="1068">
                  <c:v>2.1189737144289289E-3</c:v>
                </c:pt>
                <c:pt idx="1069">
                  <c:v>-8.6200138293228701E-3</c:v>
                </c:pt>
                <c:pt idx="1070">
                  <c:v>-1.4376718301722935E-3</c:v>
                </c:pt>
                <c:pt idx="1071">
                  <c:v>-6.4747527806530147E-3</c:v>
                </c:pt>
                <c:pt idx="1072">
                  <c:v>4.1922725106635639E-4</c:v>
                </c:pt>
                <c:pt idx="1073">
                  <c:v>1.2042480590251037E-2</c:v>
                </c:pt>
                <c:pt idx="1074">
                  <c:v>1.7356669509989153E-3</c:v>
                </c:pt>
                <c:pt idx="1075">
                  <c:v>-6.9945703367464418E-3</c:v>
                </c:pt>
                <c:pt idx="1076">
                  <c:v>-4.6226750696696239E-3</c:v>
                </c:pt>
                <c:pt idx="1077">
                  <c:v>5.6932167783088072E-3</c:v>
                </c:pt>
                <c:pt idx="1078">
                  <c:v>1.9803306358361361E-3</c:v>
                </c:pt>
                <c:pt idx="1079">
                  <c:v>9.8987132062273719E-3</c:v>
                </c:pt>
                <c:pt idx="1080">
                  <c:v>-5.3021616279251838E-3</c:v>
                </c:pt>
                <c:pt idx="1081">
                  <c:v>6.0941148982063265E-3</c:v>
                </c:pt>
                <c:pt idx="1082">
                  <c:v>6.3673271524078423E-4</c:v>
                </c:pt>
                <c:pt idx="1083">
                  <c:v>-7.3535576754428789E-3</c:v>
                </c:pt>
                <c:pt idx="1084">
                  <c:v>-2.9716722951065311E-3</c:v>
                </c:pt>
                <c:pt idx="1085">
                  <c:v>-3.9226764535094105E-4</c:v>
                </c:pt>
                <c:pt idx="1086">
                  <c:v>-2.0864410260674204E-2</c:v>
                </c:pt>
                <c:pt idx="1087">
                  <c:v>2.6587435589568997E-3</c:v>
                </c:pt>
                <c:pt idx="1088">
                  <c:v>6.9373408547248605E-3</c:v>
                </c:pt>
                <c:pt idx="1089">
                  <c:v>-3.1223375354083593E-4</c:v>
                </c:pt>
                <c:pt idx="1090">
                  <c:v>-3.8612999949876325E-3</c:v>
                </c:pt>
                <c:pt idx="1091">
                  <c:v>6.0830199745012248E-3</c:v>
                </c:pt>
                <c:pt idx="1092">
                  <c:v>-1.6651236918400869E-2</c:v>
                </c:pt>
                <c:pt idx="1093">
                  <c:v>2.2608887964095103E-3</c:v>
                </c:pt>
                <c:pt idx="1094">
                  <c:v>1.2336983316211025E-2</c:v>
                </c:pt>
                <c:pt idx="1095">
                  <c:v>1.1066473036736468E-2</c:v>
                </c:pt>
                <c:pt idx="1096">
                  <c:v>4.4559814231173167E-3</c:v>
                </c:pt>
                <c:pt idx="1097">
                  <c:v>-7.3587156840604351E-4</c:v>
                </c:pt>
                <c:pt idx="1098">
                  <c:v>8.0114769768520055E-3</c:v>
                </c:pt>
                <c:pt idx="1099">
                  <c:v>1.1097773513604192E-3</c:v>
                </c:pt>
                <c:pt idx="1100">
                  <c:v>7.7099083964005111E-4</c:v>
                </c:pt>
                <c:pt idx="1101">
                  <c:v>-4.2633491799168866E-3</c:v>
                </c:pt>
                <c:pt idx="1102">
                  <c:v>-2.3870749557460824E-3</c:v>
                </c:pt>
                <c:pt idx="1103">
                  <c:v>-5.6775758442687563E-3</c:v>
                </c:pt>
                <c:pt idx="1104">
                  <c:v>-1.0702753170206858E-2</c:v>
                </c:pt>
                <c:pt idx="1105">
                  <c:v>-5.7737559415987905E-3</c:v>
                </c:pt>
                <c:pt idx="1106">
                  <c:v>1.2386824776875027E-2</c:v>
                </c:pt>
                <c:pt idx="1107">
                  <c:v>7.3164679522503828E-3</c:v>
                </c:pt>
                <c:pt idx="1108">
                  <c:v>2.9114538198093953E-5</c:v>
                </c:pt>
                <c:pt idx="1109">
                  <c:v>-2.2737934604907251E-3</c:v>
                </c:pt>
                <c:pt idx="1110">
                  <c:v>-2.7548267779974323E-3</c:v>
                </c:pt>
                <c:pt idx="1111">
                  <c:v>-2.2476915394711305E-3</c:v>
                </c:pt>
                <c:pt idx="1112">
                  <c:v>3.1138539750414918E-3</c:v>
                </c:pt>
                <c:pt idx="1113">
                  <c:v>-7.7547278692637889E-3</c:v>
                </c:pt>
                <c:pt idx="1114">
                  <c:v>-2.8749372533222184E-3</c:v>
                </c:pt>
                <c:pt idx="1115">
                  <c:v>1.2810209176374876E-2</c:v>
                </c:pt>
                <c:pt idx="1116">
                  <c:v>-9.5566781737468354E-3</c:v>
                </c:pt>
                <c:pt idx="1117">
                  <c:v>9.4666958359512776E-4</c:v>
                </c:pt>
                <c:pt idx="1118">
                  <c:v>-1.2747237802741562E-3</c:v>
                </c:pt>
                <c:pt idx="1119">
                  <c:v>3.9149403398688332E-3</c:v>
                </c:pt>
                <c:pt idx="1120">
                  <c:v>5.2079759592258412E-3</c:v>
                </c:pt>
                <c:pt idx="1121">
                  <c:v>-2.6240884771612238E-3</c:v>
                </c:pt>
                <c:pt idx="1122">
                  <c:v>-8.2543536195888167E-3</c:v>
                </c:pt>
                <c:pt idx="1123">
                  <c:v>-2.1098426694588834E-2</c:v>
                </c:pt>
                <c:pt idx="1124">
                  <c:v>-3.185341228918348E-2</c:v>
                </c:pt>
                <c:pt idx="1125">
                  <c:v>-3.9411211609720942E-2</c:v>
                </c:pt>
                <c:pt idx="1126">
                  <c:v>-1.3523571463626372E-2</c:v>
                </c:pt>
                <c:pt idx="1127">
                  <c:v>3.9033714690869026E-2</c:v>
                </c:pt>
                <c:pt idx="1128">
                  <c:v>2.4298641892014805E-2</c:v>
                </c:pt>
                <c:pt idx="1129">
                  <c:v>6.0820939413308572E-4</c:v>
                </c:pt>
                <c:pt idx="1130">
                  <c:v>-8.3900436907433651E-3</c:v>
                </c:pt>
                <c:pt idx="1131">
                  <c:v>-2.957734857457861E-2</c:v>
                </c:pt>
                <c:pt idx="1132">
                  <c:v>1.8292895838569301E-2</c:v>
                </c:pt>
                <c:pt idx="1133">
                  <c:v>1.1623071818982478E-3</c:v>
                </c:pt>
                <c:pt idx="1134">
                  <c:v>-1.5326201239367343E-2</c:v>
                </c:pt>
                <c:pt idx="1135">
                  <c:v>2.5083019414468666E-2</c:v>
                </c:pt>
                <c:pt idx="1136">
                  <c:v>-1.3900932400563115E-2</c:v>
                </c:pt>
                <c:pt idx="1137">
                  <c:v>5.2774430683666385E-3</c:v>
                </c:pt>
                <c:pt idx="1138">
                  <c:v>4.4864637532293639E-3</c:v>
                </c:pt>
                <c:pt idx="1139">
                  <c:v>-4.0894447867809713E-3</c:v>
                </c:pt>
                <c:pt idx="1140">
                  <c:v>1.2831660163326264E-2</c:v>
                </c:pt>
                <c:pt idx="1141">
                  <c:v>8.7074335147514503E-3</c:v>
                </c:pt>
                <c:pt idx="1142">
                  <c:v>-2.5592179588708186E-3</c:v>
                </c:pt>
                <c:pt idx="1143">
                  <c:v>-1.6164895945751545E-2</c:v>
                </c:pt>
                <c:pt idx="1144">
                  <c:v>4.564501099077356E-3</c:v>
                </c:pt>
                <c:pt idx="1145">
                  <c:v>-1.2316477450046603E-2</c:v>
                </c:pt>
                <c:pt idx="1146">
                  <c:v>-2.0511404176284387E-3</c:v>
                </c:pt>
                <c:pt idx="1147">
                  <c:v>-3.3620016920450357E-3</c:v>
                </c:pt>
                <c:pt idx="1148">
                  <c:v>-4.6643815074809414E-4</c:v>
                </c:pt>
                <c:pt idx="1149">
                  <c:v>-2.5666601680522594E-2</c:v>
                </c:pt>
                <c:pt idx="1150">
                  <c:v>1.2308689513405024E-3</c:v>
                </c:pt>
                <c:pt idx="1151">
                  <c:v>1.9076297793418906E-2</c:v>
                </c:pt>
                <c:pt idx="1152">
                  <c:v>1.9757549686219011E-3</c:v>
                </c:pt>
                <c:pt idx="1153">
                  <c:v>1.4315152263195907E-2</c:v>
                </c:pt>
                <c:pt idx="1154">
                  <c:v>1.8292019971379636E-2</c:v>
                </c:pt>
                <c:pt idx="1155">
                  <c:v>-3.5928039613599694E-3</c:v>
                </c:pt>
                <c:pt idx="1156">
                  <c:v>8.0364225808944312E-3</c:v>
                </c:pt>
                <c:pt idx="1157">
                  <c:v>8.8206144966864741E-3</c:v>
                </c:pt>
                <c:pt idx="1158">
                  <c:v>7.2599859347133311E-4</c:v>
                </c:pt>
                <c:pt idx="1159">
                  <c:v>1.2723154283624805E-3</c:v>
                </c:pt>
                <c:pt idx="1160">
                  <c:v>-6.8234139751903733E-3</c:v>
                </c:pt>
                <c:pt idx="1161">
                  <c:v>-4.7152571762281159E-3</c:v>
                </c:pt>
                <c:pt idx="1162">
                  <c:v>1.4852463988691333E-2</c:v>
                </c:pt>
                <c:pt idx="1163">
                  <c:v>4.5697848900139171E-3</c:v>
                </c:pt>
                <c:pt idx="1164">
                  <c:v>2.7249282715668954E-4</c:v>
                </c:pt>
                <c:pt idx="1165">
                  <c:v>-1.4246406599224271E-3</c:v>
                </c:pt>
                <c:pt idx="1166">
                  <c:v>-5.8234795251987936E-3</c:v>
                </c:pt>
                <c:pt idx="1167">
                  <c:v>1.6626435567620668E-2</c:v>
                </c:pt>
                <c:pt idx="1168">
                  <c:v>1.1031597873382148E-2</c:v>
                </c:pt>
                <c:pt idx="1169">
                  <c:v>-1.9129969183864226E-3</c:v>
                </c:pt>
                <c:pt idx="1170">
                  <c:v>-2.5537269181505895E-3</c:v>
                </c:pt>
                <c:pt idx="1171">
                  <c:v>1.1840691376839185E-2</c:v>
                </c:pt>
                <c:pt idx="1172">
                  <c:v>-4.5278409966997835E-4</c:v>
                </c:pt>
                <c:pt idx="1173">
                  <c:v>-4.8088108572709176E-3</c:v>
                </c:pt>
                <c:pt idx="1174">
                  <c:v>1.1873466804870336E-2</c:v>
                </c:pt>
                <c:pt idx="1175">
                  <c:v>2.7273489694463748E-3</c:v>
                </c:pt>
                <c:pt idx="1176">
                  <c:v>-3.5424614652059816E-3</c:v>
                </c:pt>
                <c:pt idx="1177">
                  <c:v>-1.134244152248165E-3</c:v>
                </c:pt>
                <c:pt idx="1178">
                  <c:v>-3.4556165941501682E-4</c:v>
                </c:pt>
                <c:pt idx="1179">
                  <c:v>-9.8244377442416875E-3</c:v>
                </c:pt>
                <c:pt idx="1180">
                  <c:v>1.5092952910340518E-3</c:v>
                </c:pt>
                <c:pt idx="1181">
                  <c:v>-3.225231574167875E-3</c:v>
                </c:pt>
                <c:pt idx="1182">
                  <c:v>-1.3994003219754969E-2</c:v>
                </c:pt>
                <c:pt idx="1183">
                  <c:v>-1.1205532185383893E-2</c:v>
                </c:pt>
                <c:pt idx="1184">
                  <c:v>1.4901127732985797E-2</c:v>
                </c:pt>
                <c:pt idx="1185">
                  <c:v>-1.338958251361877E-3</c:v>
                </c:pt>
                <c:pt idx="1186">
                  <c:v>1.6164923486002625E-2</c:v>
                </c:pt>
                <c:pt idx="1187">
                  <c:v>-1.1246579741819307E-3</c:v>
                </c:pt>
                <c:pt idx="1188">
                  <c:v>3.8095249837335476E-3</c:v>
                </c:pt>
                <c:pt idx="1189">
                  <c:v>-1.2331469710920029E-3</c:v>
                </c:pt>
                <c:pt idx="1190">
                  <c:v>1.2220618481704193E-3</c:v>
                </c:pt>
                <c:pt idx="1191">
                  <c:v>-1.2796557949645848E-4</c:v>
                </c:pt>
                <c:pt idx="1192">
                  <c:v>5.9084408163467828E-4</c:v>
                </c:pt>
                <c:pt idx="1193">
                  <c:v>-4.6408858683112397E-3</c:v>
                </c:pt>
                <c:pt idx="1194">
                  <c:v>1.0683410903185475E-2</c:v>
                </c:pt>
                <c:pt idx="1195">
                  <c:v>-1.0998806082471724E-2</c:v>
                </c:pt>
                <c:pt idx="1196">
                  <c:v>-1.4373890156301639E-2</c:v>
                </c:pt>
                <c:pt idx="1197">
                  <c:v>2.0526676536702704E-2</c:v>
                </c:pt>
                <c:pt idx="1198">
                  <c:v>-6.9875770310124929E-3</c:v>
                </c:pt>
                <c:pt idx="1199">
                  <c:v>-6.488920757217409E-3</c:v>
                </c:pt>
                <c:pt idx="1200">
                  <c:v>-7.7391462444338366E-3</c:v>
                </c:pt>
                <c:pt idx="1201">
                  <c:v>2.2509781195381162E-3</c:v>
                </c:pt>
                <c:pt idx="1202">
                  <c:v>-1.9422093252593031E-2</c:v>
                </c:pt>
                <c:pt idx="1203">
                  <c:v>4.75351820067349E-3</c:v>
                </c:pt>
                <c:pt idx="1204">
                  <c:v>1.0618261544043328E-2</c:v>
                </c:pt>
                <c:pt idx="1205">
                  <c:v>1.4513545980032516E-2</c:v>
                </c:pt>
                <c:pt idx="1206">
                  <c:v>-1.5039685079571097E-2</c:v>
                </c:pt>
                <c:pt idx="1207">
                  <c:v>-1.7796358099259724E-2</c:v>
                </c:pt>
                <c:pt idx="1208">
                  <c:v>7.7785441406734712E-3</c:v>
                </c:pt>
                <c:pt idx="1209">
                  <c:v>8.8155566035201804E-3</c:v>
                </c:pt>
                <c:pt idx="1210">
                  <c:v>1.2420262977644647E-2</c:v>
                </c:pt>
                <c:pt idx="1211">
                  <c:v>-1.6004271302603179E-3</c:v>
                </c:pt>
                <c:pt idx="1212">
                  <c:v>-2.1773806285072528E-3</c:v>
                </c:pt>
                <c:pt idx="1213">
                  <c:v>1.0630252414827401E-2</c:v>
                </c:pt>
                <c:pt idx="1214">
                  <c:v>-7.2204226056561405E-3</c:v>
                </c:pt>
                <c:pt idx="1215">
                  <c:v>-9.4110562538307629E-3</c:v>
                </c:pt>
                <c:pt idx="1216">
                  <c:v>-1.530257248459832E-2</c:v>
                </c:pt>
                <c:pt idx="1217">
                  <c:v>2.0147751072181475E-3</c:v>
                </c:pt>
                <c:pt idx="1218">
                  <c:v>-1.3116450026764204E-2</c:v>
                </c:pt>
                <c:pt idx="1219">
                  <c:v>-2.3699685798147296E-2</c:v>
                </c:pt>
                <c:pt idx="1220">
                  <c:v>-1.0837824742226387E-2</c:v>
                </c:pt>
                <c:pt idx="1221">
                  <c:v>8.5327695730219588E-4</c:v>
                </c:pt>
                <c:pt idx="1222">
                  <c:v>7.7997127353366391E-3</c:v>
                </c:pt>
                <c:pt idx="1223">
                  <c:v>-2.4965462924832482E-2</c:v>
                </c:pt>
                <c:pt idx="1224">
                  <c:v>1.6694280272390394E-2</c:v>
                </c:pt>
                <c:pt idx="1225">
                  <c:v>-2.1598081294107008E-2</c:v>
                </c:pt>
                <c:pt idx="1226">
                  <c:v>5.3471953248718229E-4</c:v>
                </c:pt>
                <c:pt idx="1227">
                  <c:v>-1.1696376529877539E-2</c:v>
                </c:pt>
                <c:pt idx="1228">
                  <c:v>5.194270510769039E-3</c:v>
                </c:pt>
                <c:pt idx="1229">
                  <c:v>2.0287874049748744E-2</c:v>
                </c:pt>
                <c:pt idx="1230">
                  <c:v>-1.5641324267639756E-2</c:v>
                </c:pt>
                <c:pt idx="1231">
                  <c:v>1.4145966799791854E-2</c:v>
                </c:pt>
                <c:pt idx="1232">
                  <c:v>-1.0865754352994639E-2</c:v>
                </c:pt>
                <c:pt idx="1233">
                  <c:v>5.5288051462265564E-3</c:v>
                </c:pt>
                <c:pt idx="1234">
                  <c:v>2.4761826338325577E-2</c:v>
                </c:pt>
                <c:pt idx="1235">
                  <c:v>-4.434307831941986E-4</c:v>
                </c:pt>
                <c:pt idx="1236">
                  <c:v>-1.8741977239897567E-2</c:v>
                </c:pt>
                <c:pt idx="1237">
                  <c:v>4.993135917660485E-3</c:v>
                </c:pt>
                <c:pt idx="1238">
                  <c:v>1.5232066970296554E-3</c:v>
                </c:pt>
                <c:pt idx="1239">
                  <c:v>-1.8477599663859534E-2</c:v>
                </c:pt>
                <c:pt idx="1240">
                  <c:v>-1.4158590630176326E-2</c:v>
                </c:pt>
                <c:pt idx="1241">
                  <c:v>-6.6104394674770806E-4</c:v>
                </c:pt>
                <c:pt idx="1242">
                  <c:v>-1.8722015012406779E-4</c:v>
                </c:pt>
                <c:pt idx="1243">
                  <c:v>-1.2303663626321959E-2</c:v>
                </c:pt>
                <c:pt idx="1244">
                  <c:v>1.9516377785602002E-2</c:v>
                </c:pt>
                <c:pt idx="1245">
                  <c:v>1.6517828986937655E-2</c:v>
                </c:pt>
                <c:pt idx="1246">
                  <c:v>1.6484492004670948E-2</c:v>
                </c:pt>
                <c:pt idx="1247">
                  <c:v>-4.6663293241472337E-3</c:v>
                </c:pt>
                <c:pt idx="1248">
                  <c:v>-2.6169108084395099E-5</c:v>
                </c:pt>
                <c:pt idx="1249">
                  <c:v>1.4452322893246272E-2</c:v>
                </c:pt>
                <c:pt idx="1250">
                  <c:v>-1.2455203547567129E-2</c:v>
                </c:pt>
                <c:pt idx="1251">
                  <c:v>4.4393765170893662E-3</c:v>
                </c:pt>
                <c:pt idx="1252">
                  <c:v>1.1349889308992056E-2</c:v>
                </c:pt>
                <c:pt idx="1253">
                  <c:v>-1.8685314123209062E-3</c:v>
                </c:pt>
                <c:pt idx="1254">
                  <c:v>-8.1247528100290012E-3</c:v>
                </c:pt>
                <c:pt idx="1255">
                  <c:v>2.386972930260578E-2</c:v>
                </c:pt>
                <c:pt idx="1256">
                  <c:v>4.0976964238179647E-3</c:v>
                </c:pt>
                <c:pt idx="1257">
                  <c:v>3.4973632669432764E-3</c:v>
                </c:pt>
                <c:pt idx="1258">
                  <c:v>3.303440820024317E-3</c:v>
                </c:pt>
              </c:numCache>
            </c:numRef>
          </c:xVal>
          <c:yVal>
            <c:numRef>
              <c:f>'Beta Calculations'!$D$521:$D$1779</c:f>
              <c:numCache>
                <c:formatCode>0%</c:formatCode>
                <c:ptCount val="1259"/>
                <c:pt idx="0">
                  <c:v>-1.0845986984815648E-2</c:v>
                </c:pt>
                <c:pt idx="1">
                  <c:v>-1.3495276653171517E-3</c:v>
                </c:pt>
                <c:pt idx="2">
                  <c:v>-1.5202702702703519E-3</c:v>
                </c:pt>
                <c:pt idx="3">
                  <c:v>1.0150566739977052E-3</c:v>
                </c:pt>
                <c:pt idx="4">
                  <c:v>-2.230860233226295E-2</c:v>
                </c:pt>
                <c:pt idx="5">
                  <c:v>-2.5929127052721768E-3</c:v>
                </c:pt>
                <c:pt idx="6">
                  <c:v>-6.0658578856153111E-3</c:v>
                </c:pt>
                <c:pt idx="7">
                  <c:v>-1.7611159546643385E-2</c:v>
                </c:pt>
                <c:pt idx="8">
                  <c:v>-9.4071707490237522E-3</c:v>
                </c:pt>
                <c:pt idx="9">
                  <c:v>-8.0630711342053463E-3</c:v>
                </c:pt>
                <c:pt idx="10">
                  <c:v>9.7543352601154876E-3</c:v>
                </c:pt>
                <c:pt idx="11">
                  <c:v>2.1109123434704724E-2</c:v>
                </c:pt>
                <c:pt idx="12">
                  <c:v>-5.4309740714785226E-3</c:v>
                </c:pt>
                <c:pt idx="13">
                  <c:v>4.5798837414126048E-3</c:v>
                </c:pt>
                <c:pt idx="14">
                  <c:v>9.8193933017709512E-3</c:v>
                </c:pt>
                <c:pt idx="15">
                  <c:v>2.0836950859524084E-2</c:v>
                </c:pt>
                <c:pt idx="16">
                  <c:v>-7.3141690763735001E-3</c:v>
                </c:pt>
                <c:pt idx="17">
                  <c:v>-3.7697052775873541E-3</c:v>
                </c:pt>
                <c:pt idx="18">
                  <c:v>4.4719642242860846E-3</c:v>
                </c:pt>
                <c:pt idx="19">
                  <c:v>-8.0479452054794676E-3</c:v>
                </c:pt>
                <c:pt idx="20">
                  <c:v>6.9048852062834065E-3</c:v>
                </c:pt>
                <c:pt idx="21">
                  <c:v>-1.2000685753471574E-3</c:v>
                </c:pt>
                <c:pt idx="22">
                  <c:v>3.6045314109165449E-3</c:v>
                </c:pt>
                <c:pt idx="23">
                  <c:v>9.4065332649222455E-3</c:v>
                </c:pt>
                <c:pt idx="24">
                  <c:v>-2.8803795323619763E-3</c:v>
                </c:pt>
                <c:pt idx="25">
                  <c:v>2.5488530161426048E-3</c:v>
                </c:pt>
                <c:pt idx="26">
                  <c:v>5.9322033898305815E-3</c:v>
                </c:pt>
                <c:pt idx="27">
                  <c:v>6.7396798652064049E-4</c:v>
                </c:pt>
                <c:pt idx="28">
                  <c:v>3.7043273278329902E-3</c:v>
                </c:pt>
                <c:pt idx="29">
                  <c:v>1.0736453615165287E-2</c:v>
                </c:pt>
                <c:pt idx="30">
                  <c:v>1.1120331950207563E-2</c:v>
                </c:pt>
                <c:pt idx="31">
                  <c:v>-1.0669730794484522E-2</c:v>
                </c:pt>
                <c:pt idx="32">
                  <c:v>2.0242243238759006E-2</c:v>
                </c:pt>
                <c:pt idx="33">
                  <c:v>-2.1141649048626032E-3</c:v>
                </c:pt>
                <c:pt idx="34">
                  <c:v>-8.8005215123858616E-3</c:v>
                </c:pt>
                <c:pt idx="35">
                  <c:v>7.5633015455442987E-3</c:v>
                </c:pt>
                <c:pt idx="36">
                  <c:v>5.7114882506528186E-3</c:v>
                </c:pt>
                <c:pt idx="37">
                  <c:v>5.8413110498134468E-3</c:v>
                </c:pt>
                <c:pt idx="38">
                  <c:v>5.0975963865139695E-2</c:v>
                </c:pt>
                <c:pt idx="39">
                  <c:v>2.6554105909439629E-2</c:v>
                </c:pt>
                <c:pt idx="40">
                  <c:v>-1.794258373205726E-2</c:v>
                </c:pt>
                <c:pt idx="41">
                  <c:v>6.394640682094721E-3</c:v>
                </c:pt>
                <c:pt idx="42">
                  <c:v>-3.0257186081683596E-4</c:v>
                </c:pt>
                <c:pt idx="43">
                  <c:v>-9.0799031476995751E-4</c:v>
                </c:pt>
                <c:pt idx="44">
                  <c:v>5.7558315661923043E-3</c:v>
                </c:pt>
                <c:pt idx="45">
                  <c:v>-1.0090361445783125E-2</c:v>
                </c:pt>
                <c:pt idx="46">
                  <c:v>1.1106039860033334E-2</c:v>
                </c:pt>
                <c:pt idx="47">
                  <c:v>-1.5046644598253334E-3</c:v>
                </c:pt>
                <c:pt idx="48">
                  <c:v>2.0494273658830719E-2</c:v>
                </c:pt>
                <c:pt idx="49">
                  <c:v>8.5646780862373983E-3</c:v>
                </c:pt>
                <c:pt idx="50">
                  <c:v>-1.6691068814055687E-2</c:v>
                </c:pt>
                <c:pt idx="51">
                  <c:v>1.6378796902918324E-3</c:v>
                </c:pt>
                <c:pt idx="52">
                  <c:v>2.9730935037908246E-3</c:v>
                </c:pt>
                <c:pt idx="53">
                  <c:v>5.6321327997628234E-3</c:v>
                </c:pt>
                <c:pt idx="54">
                  <c:v>-8.1061164333087188E-3</c:v>
                </c:pt>
                <c:pt idx="55">
                  <c:v>-1.4858841010401136E-2</c:v>
                </c:pt>
                <c:pt idx="56">
                  <c:v>-1.0558069381597646E-3</c:v>
                </c:pt>
                <c:pt idx="57">
                  <c:v>1.8118677336553812E-3</c:v>
                </c:pt>
                <c:pt idx="58">
                  <c:v>1.8236623963828302E-2</c:v>
                </c:pt>
                <c:pt idx="59">
                  <c:v>1.198934280639441E-2</c:v>
                </c:pt>
                <c:pt idx="60">
                  <c:v>-8.4832528886938929E-3</c:v>
                </c:pt>
                <c:pt idx="61">
                  <c:v>-1.2243693760141783E-2</c:v>
                </c:pt>
                <c:pt idx="62">
                  <c:v>4.1816009557944511E-3</c:v>
                </c:pt>
                <c:pt idx="63">
                  <c:v>-1.1005353955978459E-2</c:v>
                </c:pt>
                <c:pt idx="64">
                  <c:v>-1.3834586466165422E-2</c:v>
                </c:pt>
                <c:pt idx="65">
                  <c:v>-1.2198841110093728E-3</c:v>
                </c:pt>
                <c:pt idx="66">
                  <c:v>-4.5801526717559327E-4</c:v>
                </c:pt>
                <c:pt idx="67">
                  <c:v>-7.3316022605773856E-3</c:v>
                </c:pt>
                <c:pt idx="68">
                  <c:v>-1.6925680873980498E-2</c:v>
                </c:pt>
                <c:pt idx="69">
                  <c:v>1.8938801064329214E-2</c:v>
                </c:pt>
                <c:pt idx="70">
                  <c:v>6.7588325652843118E-3</c:v>
                </c:pt>
                <c:pt idx="71">
                  <c:v>-1.0985657613671207E-2</c:v>
                </c:pt>
                <c:pt idx="72">
                  <c:v>-6.1709348966354494E-4</c:v>
                </c:pt>
                <c:pt idx="73">
                  <c:v>2.7786353812904174E-3</c:v>
                </c:pt>
                <c:pt idx="74">
                  <c:v>4.7721674876848308E-3</c:v>
                </c:pt>
                <c:pt idx="75">
                  <c:v>2.2981461620958932E-3</c:v>
                </c:pt>
                <c:pt idx="76">
                  <c:v>-5.1971874044635102E-3</c:v>
                </c:pt>
                <c:pt idx="77">
                  <c:v>2.1511985248925392E-3</c:v>
                </c:pt>
                <c:pt idx="78">
                  <c:v>2.2999080036798514E-3</c:v>
                </c:pt>
                <c:pt idx="79">
                  <c:v>7.4957931772983155E-3</c:v>
                </c:pt>
                <c:pt idx="80">
                  <c:v>7.5918615244456866E-3</c:v>
                </c:pt>
                <c:pt idx="81">
                  <c:v>9.6443640747438941E-3</c:v>
                </c:pt>
                <c:pt idx="82">
                  <c:v>8.208955223880654E-3</c:v>
                </c:pt>
                <c:pt idx="83">
                  <c:v>2.2057735011103086E-2</c:v>
                </c:pt>
                <c:pt idx="84">
                  <c:v>1.2891077636153048E-2</c:v>
                </c:pt>
                <c:pt idx="85">
                  <c:v>-1.2870012870012992E-2</c:v>
                </c:pt>
                <c:pt idx="86">
                  <c:v>-4.345936549327023E-4</c:v>
                </c:pt>
                <c:pt idx="87">
                  <c:v>2.1739130434783593E-3</c:v>
                </c:pt>
                <c:pt idx="88">
                  <c:v>-1.0701373825018234E-2</c:v>
                </c:pt>
                <c:pt idx="89">
                  <c:v>5.4085659991229829E-3</c:v>
                </c:pt>
                <c:pt idx="90">
                  <c:v>2.617039837161883E-3</c:v>
                </c:pt>
                <c:pt idx="91">
                  <c:v>-2.4651972157770929E-3</c:v>
                </c:pt>
                <c:pt idx="92">
                  <c:v>6.9777583951153854E-3</c:v>
                </c:pt>
                <c:pt idx="93">
                  <c:v>-1.0394110004330881E-2</c:v>
                </c:pt>
                <c:pt idx="94">
                  <c:v>1.8818380743982566E-2</c:v>
                </c:pt>
                <c:pt idx="95">
                  <c:v>-1.2743413516609348E-2</c:v>
                </c:pt>
                <c:pt idx="96">
                  <c:v>1.1892675852066548E-2</c:v>
                </c:pt>
                <c:pt idx="97">
                  <c:v>-9.8896373799627346E-3</c:v>
                </c:pt>
                <c:pt idx="98">
                  <c:v>-1.7371163867979655E-3</c:v>
                </c:pt>
                <c:pt idx="99">
                  <c:v>-1.7401392111368041E-3</c:v>
                </c:pt>
                <c:pt idx="100">
                  <c:v>-1.9755955839628081E-2</c:v>
                </c:pt>
                <c:pt idx="101">
                  <c:v>6.3426200355660933E-2</c:v>
                </c:pt>
                <c:pt idx="102">
                  <c:v>-5.4347826086956763E-3</c:v>
                </c:pt>
                <c:pt idx="103">
                  <c:v>-2.5220680958386588E-3</c:v>
                </c:pt>
                <c:pt idx="104">
                  <c:v>-1.6013485040033748E-2</c:v>
                </c:pt>
                <c:pt idx="105">
                  <c:v>5.8529621698786283E-3</c:v>
                </c:pt>
                <c:pt idx="106">
                  <c:v>-2.7391427760431353E-2</c:v>
                </c:pt>
                <c:pt idx="107">
                  <c:v>5.6909382752079463E-3</c:v>
                </c:pt>
                <c:pt idx="108">
                  <c:v>-5.3830528148578138E-2</c:v>
                </c:pt>
                <c:pt idx="109">
                  <c:v>4.6771967489648958E-2</c:v>
                </c:pt>
                <c:pt idx="110">
                  <c:v>-3.2522707295634334E-2</c:v>
                </c:pt>
                <c:pt idx="111">
                  <c:v>1.1053906723197837E-2</c:v>
                </c:pt>
                <c:pt idx="112">
                  <c:v>3.6094054215965343E-2</c:v>
                </c:pt>
                <c:pt idx="113">
                  <c:v>-1.5900549291705257E-3</c:v>
                </c:pt>
                <c:pt idx="114">
                  <c:v>2.1717098595627649E-2</c:v>
                </c:pt>
                <c:pt idx="115">
                  <c:v>6.5183505738983794E-3</c:v>
                </c:pt>
                <c:pt idx="116">
                  <c:v>-1.5064057440518197E-2</c:v>
                </c:pt>
                <c:pt idx="117">
                  <c:v>-4.6169239565465814E-2</c:v>
                </c:pt>
                <c:pt idx="118">
                  <c:v>-7.0433088565862167E-3</c:v>
                </c:pt>
                <c:pt idx="119">
                  <c:v>3.3202535466344552E-2</c:v>
                </c:pt>
                <c:pt idx="120">
                  <c:v>-6.8653228162430802E-3</c:v>
                </c:pt>
                <c:pt idx="121">
                  <c:v>-9.8543903515223574E-3</c:v>
                </c:pt>
                <c:pt idx="122">
                  <c:v>1.2032085561497263E-2</c:v>
                </c:pt>
                <c:pt idx="123">
                  <c:v>2.4658740642888644E-2</c:v>
                </c:pt>
                <c:pt idx="124">
                  <c:v>1.1746168170749138E-2</c:v>
                </c:pt>
                <c:pt idx="125">
                  <c:v>8.7781396007362567E-3</c:v>
                </c:pt>
                <c:pt idx="126">
                  <c:v>-5.8947368421052859E-3</c:v>
                </c:pt>
                <c:pt idx="127">
                  <c:v>-8.7533530989694075E-3</c:v>
                </c:pt>
                <c:pt idx="128">
                  <c:v>-1.4242985329715463E-4</c:v>
                </c:pt>
                <c:pt idx="129">
                  <c:v>2.8632478632478531E-2</c:v>
                </c:pt>
                <c:pt idx="130">
                  <c:v>-5.1239440520701729E-3</c:v>
                </c:pt>
                <c:pt idx="131">
                  <c:v>-2.3663697104677084E-2</c:v>
                </c:pt>
                <c:pt idx="132">
                  <c:v>1.7251211861990301E-2</c:v>
                </c:pt>
                <c:pt idx="133">
                  <c:v>1.6398037841625746E-2</c:v>
                </c:pt>
                <c:pt idx="134">
                  <c:v>3.7644787644787625E-2</c:v>
                </c:pt>
                <c:pt idx="135">
                  <c:v>2.6578073089700283E-4</c:v>
                </c:pt>
                <c:pt idx="136">
                  <c:v>1.0894114521057707E-2</c:v>
                </c:pt>
                <c:pt idx="137">
                  <c:v>-3.8112761203837886E-3</c:v>
                </c:pt>
                <c:pt idx="138">
                  <c:v>-4.8812664907650349E-3</c:v>
                </c:pt>
                <c:pt idx="139">
                  <c:v>-1.5908789606257523E-2</c:v>
                </c:pt>
                <c:pt idx="140">
                  <c:v>-1.6704836319547445E-2</c:v>
                </c:pt>
                <c:pt idx="141">
                  <c:v>2.0002740101383809E-2</c:v>
                </c:pt>
                <c:pt idx="142">
                  <c:v>1.0476830087307043E-2</c:v>
                </c:pt>
                <c:pt idx="143">
                  <c:v>-7.8426159776685545E-3</c:v>
                </c:pt>
                <c:pt idx="144">
                  <c:v>-3.4431939978563864E-2</c:v>
                </c:pt>
                <c:pt idx="145">
                  <c:v>-1.1932843069238253E-2</c:v>
                </c:pt>
                <c:pt idx="146">
                  <c:v>-3.342227215278748E-2</c:v>
                </c:pt>
                <c:pt idx="147">
                  <c:v>-1.0460554990556425E-2</c:v>
                </c:pt>
                <c:pt idx="148">
                  <c:v>-2.9364263691078474E-4</c:v>
                </c:pt>
                <c:pt idx="149">
                  <c:v>1.8651784402996086E-2</c:v>
                </c:pt>
                <c:pt idx="150">
                  <c:v>9.0830449826988513E-3</c:v>
                </c:pt>
                <c:pt idx="151">
                  <c:v>1.6859551364480696E-2</c:v>
                </c:pt>
                <c:pt idx="152">
                  <c:v>2.3886469017844192E-3</c:v>
                </c:pt>
                <c:pt idx="153">
                  <c:v>1.7521726941407412E-2</c:v>
                </c:pt>
                <c:pt idx="154">
                  <c:v>-1.005648160903716E-2</c:v>
                </c:pt>
                <c:pt idx="155">
                  <c:v>2.6022822154188718E-2</c:v>
                </c:pt>
                <c:pt idx="156">
                  <c:v>4.6114200461140342E-3</c:v>
                </c:pt>
                <c:pt idx="157">
                  <c:v>-9.5855272039961914E-3</c:v>
                </c:pt>
                <c:pt idx="158">
                  <c:v>6.8157033805893441E-4</c:v>
                </c:pt>
                <c:pt idx="159">
                  <c:v>-2.6018253643917633E-2</c:v>
                </c:pt>
                <c:pt idx="160">
                  <c:v>9.3706293706294908E-3</c:v>
                </c:pt>
                <c:pt idx="161">
                  <c:v>8.7293889427739746E-3</c:v>
                </c:pt>
                <c:pt idx="162">
                  <c:v>-3.7087912087911956E-3</c:v>
                </c:pt>
                <c:pt idx="163">
                  <c:v>-1.0064800772094373E-2</c:v>
                </c:pt>
                <c:pt idx="164">
                  <c:v>2.7855153203337757E-4</c:v>
                </c:pt>
                <c:pt idx="165">
                  <c:v>1.308827624617126E-2</c:v>
                </c:pt>
                <c:pt idx="166">
                  <c:v>8.796041781198527E-3</c:v>
                </c:pt>
                <c:pt idx="167">
                  <c:v>-2.1117166212534233E-2</c:v>
                </c:pt>
                <c:pt idx="168">
                  <c:v>-2.282533054975644E-2</c:v>
                </c:pt>
                <c:pt idx="169">
                  <c:v>6.1244836917819789E-3</c:v>
                </c:pt>
                <c:pt idx="170">
                  <c:v>1.0617214043035172E-2</c:v>
                </c:pt>
                <c:pt idx="171">
                  <c:v>-1.8209833309986712E-3</c:v>
                </c:pt>
                <c:pt idx="172">
                  <c:v>5.1922537187760742E-3</c:v>
                </c:pt>
                <c:pt idx="173">
                  <c:v>9.9120480245709075E-3</c:v>
                </c:pt>
                <c:pt idx="174">
                  <c:v>-4.2991429361349143E-2</c:v>
                </c:pt>
                <c:pt idx="175">
                  <c:v>1.3289036544850585E-2</c:v>
                </c:pt>
                <c:pt idx="176">
                  <c:v>2.4946543121881604E-2</c:v>
                </c:pt>
                <c:pt idx="177">
                  <c:v>-2.0862308762170656E-3</c:v>
                </c:pt>
                <c:pt idx="178">
                  <c:v>5.4355400696863843E-3</c:v>
                </c:pt>
                <c:pt idx="179">
                  <c:v>-1.5941225395065262E-2</c:v>
                </c:pt>
                <c:pt idx="180">
                  <c:v>-1.1691787575714874E-2</c:v>
                </c:pt>
                <c:pt idx="181">
                  <c:v>6.8415051311288E-3</c:v>
                </c:pt>
                <c:pt idx="182">
                  <c:v>-8.9184597961494694E-3</c:v>
                </c:pt>
                <c:pt idx="183">
                  <c:v>2.613912298243104E-2</c:v>
                </c:pt>
                <c:pt idx="184">
                  <c:v>-1.1275055679287327E-2</c:v>
                </c:pt>
                <c:pt idx="185">
                  <c:v>-5.63142334225053E-4</c:v>
                </c:pt>
                <c:pt idx="186">
                  <c:v>2.3101845330328219E-2</c:v>
                </c:pt>
                <c:pt idx="187">
                  <c:v>1.1703152967093677E-2</c:v>
                </c:pt>
                <c:pt idx="188">
                  <c:v>2.5585193249863858E-2</c:v>
                </c:pt>
                <c:pt idx="189">
                  <c:v>-3.9808917197459159E-4</c:v>
                </c:pt>
                <c:pt idx="190">
                  <c:v>-5.5754679410593422E-3</c:v>
                </c:pt>
                <c:pt idx="191">
                  <c:v>9.745027366172776E-3</c:v>
                </c:pt>
                <c:pt idx="192">
                  <c:v>-6.6102591221576246E-3</c:v>
                </c:pt>
                <c:pt idx="193">
                  <c:v>1.7301038062282892E-3</c:v>
                </c:pt>
                <c:pt idx="194">
                  <c:v>-1.4746911119968065E-2</c:v>
                </c:pt>
                <c:pt idx="195">
                  <c:v>1.2944983818770295E-2</c:v>
                </c:pt>
                <c:pt idx="196">
                  <c:v>-8.6528221512247594E-3</c:v>
                </c:pt>
                <c:pt idx="197">
                  <c:v>-7.7883711561702595E-3</c:v>
                </c:pt>
                <c:pt idx="198">
                  <c:v>-1.7729056705914181E-2</c:v>
                </c:pt>
                <c:pt idx="199">
                  <c:v>1.2400110223202976E-3</c:v>
                </c:pt>
                <c:pt idx="200">
                  <c:v>3.4402091647172117E-3</c:v>
                </c:pt>
                <c:pt idx="201">
                  <c:v>2.7427317608337276E-3</c:v>
                </c:pt>
                <c:pt idx="202">
                  <c:v>1.7368708971553515E-2</c:v>
                </c:pt>
                <c:pt idx="203">
                  <c:v>2.8095174082537921E-2</c:v>
                </c:pt>
                <c:pt idx="204">
                  <c:v>-0.10094142259414229</c:v>
                </c:pt>
                <c:pt idx="205">
                  <c:v>-5.0465386852821426E-2</c:v>
                </c:pt>
                <c:pt idx="206">
                  <c:v>5.8048705774237819E-2</c:v>
                </c:pt>
                <c:pt idx="207">
                  <c:v>-1.5923566878980777E-2</c:v>
                </c:pt>
                <c:pt idx="208">
                  <c:v>9.7087378640776656E-3</c:v>
                </c:pt>
                <c:pt idx="209">
                  <c:v>1.311188811188968E-3</c:v>
                </c:pt>
                <c:pt idx="210">
                  <c:v>3.8120180416120863E-2</c:v>
                </c:pt>
                <c:pt idx="211">
                  <c:v>-3.0833917309039949E-3</c:v>
                </c:pt>
                <c:pt idx="212">
                  <c:v>8.0134964150149202E-3</c:v>
                </c:pt>
                <c:pt idx="213">
                  <c:v>-7.670850767085069E-3</c:v>
                </c:pt>
                <c:pt idx="214">
                  <c:v>3.0920590302179196E-3</c:v>
                </c:pt>
                <c:pt idx="215">
                  <c:v>6.4452851338097084E-3</c:v>
                </c:pt>
                <c:pt idx="216">
                  <c:v>1.0858972574133485E-2</c:v>
                </c:pt>
                <c:pt idx="217">
                  <c:v>-1.7903869990358867E-3</c:v>
                </c:pt>
                <c:pt idx="218">
                  <c:v>-1.0071743929359833E-2</c:v>
                </c:pt>
                <c:pt idx="219">
                  <c:v>1.9930313588850224E-2</c:v>
                </c:pt>
                <c:pt idx="220">
                  <c:v>-2.7329871549619522E-4</c:v>
                </c:pt>
                <c:pt idx="221">
                  <c:v>5.8775287042100999E-3</c:v>
                </c:pt>
                <c:pt idx="222">
                  <c:v>2.7177605652941583E-3</c:v>
                </c:pt>
                <c:pt idx="223">
                  <c:v>-1.7211004201111435E-2</c:v>
                </c:pt>
                <c:pt idx="224">
                  <c:v>-2.4407060121345747E-2</c:v>
                </c:pt>
                <c:pt idx="225">
                  <c:v>2.6148409893992808E-2</c:v>
                </c:pt>
                <c:pt idx="226">
                  <c:v>1.9421487603305865E-2</c:v>
                </c:pt>
                <c:pt idx="227">
                  <c:v>2.702337521955922E-4</c:v>
                </c:pt>
                <c:pt idx="228">
                  <c:v>-2.2963663379711452E-3</c:v>
                </c:pt>
                <c:pt idx="229">
                  <c:v>3.1139994584348241E-3</c:v>
                </c:pt>
                <c:pt idx="230">
                  <c:v>-1.0122823592927488E-2</c:v>
                </c:pt>
                <c:pt idx="231">
                  <c:v>1.4316880283610445E-2</c:v>
                </c:pt>
                <c:pt idx="232">
                  <c:v>1.1291840301115741E-2</c:v>
                </c:pt>
                <c:pt idx="233">
                  <c:v>6.7792104213744153E-3</c:v>
                </c:pt>
                <c:pt idx="234">
                  <c:v>-1.1486664906258159E-2</c:v>
                </c:pt>
                <c:pt idx="235">
                  <c:v>-7.613196206758488E-3</c:v>
                </c:pt>
                <c:pt idx="236">
                  <c:v>1.5477792732166984E-2</c:v>
                </c:pt>
                <c:pt idx="237">
                  <c:v>-1.6699801192842978E-2</c:v>
                </c:pt>
                <c:pt idx="238">
                  <c:v>1.3209327402615045E-2</c:v>
                </c:pt>
                <c:pt idx="239">
                  <c:v>1.0243448184116044E-2</c:v>
                </c:pt>
                <c:pt idx="240">
                  <c:v>-1.0402949697129182E-2</c:v>
                </c:pt>
                <c:pt idx="241">
                  <c:v>1.5435795076513603E-2</c:v>
                </c:pt>
                <c:pt idx="242">
                  <c:v>-1.0483553924780509E-2</c:v>
                </c:pt>
                <c:pt idx="243">
                  <c:v>1.5891934843067057E-2</c:v>
                </c:pt>
                <c:pt idx="244">
                  <c:v>1.3036110024768677E-2</c:v>
                </c:pt>
                <c:pt idx="245">
                  <c:v>-4.5039248487966921E-3</c:v>
                </c:pt>
                <c:pt idx="246">
                  <c:v>8.5315408479833543E-3</c:v>
                </c:pt>
                <c:pt idx="247">
                  <c:v>-2.5634452704426103E-4</c:v>
                </c:pt>
                <c:pt idx="248">
                  <c:v>-6.0256410256409598E-3</c:v>
                </c:pt>
                <c:pt idx="249">
                  <c:v>2.8376112472590087E-3</c:v>
                </c:pt>
                <c:pt idx="250">
                  <c:v>3.8585209003214604E-3</c:v>
                </c:pt>
                <c:pt idx="251">
                  <c:v>2.6905829596413078E-3</c:v>
                </c:pt>
                <c:pt idx="252">
                  <c:v>8.9445438282647061E-3</c:v>
                </c:pt>
                <c:pt idx="253">
                  <c:v>-6.3323201621073855E-3</c:v>
                </c:pt>
                <c:pt idx="254">
                  <c:v>7.7746622482792738E-3</c:v>
                </c:pt>
                <c:pt idx="255">
                  <c:v>3.1617554066016851E-3</c:v>
                </c:pt>
                <c:pt idx="256">
                  <c:v>1.2607160867372791E-3</c:v>
                </c:pt>
                <c:pt idx="257">
                  <c:v>7.1770334928229484E-3</c:v>
                </c:pt>
                <c:pt idx="258">
                  <c:v>4.7505938242280443E-3</c:v>
                </c:pt>
                <c:pt idx="259">
                  <c:v>-9.953962921488424E-4</c:v>
                </c:pt>
                <c:pt idx="260">
                  <c:v>-7.8465562336531569E-3</c:v>
                </c:pt>
                <c:pt idx="261">
                  <c:v>1.2553351744917229E-3</c:v>
                </c:pt>
                <c:pt idx="262">
                  <c:v>1.1033099297893534E-2</c:v>
                </c:pt>
                <c:pt idx="263">
                  <c:v>-6.6964285714286031E-3</c:v>
                </c:pt>
                <c:pt idx="264">
                  <c:v>1.9350811485643105E-2</c:v>
                </c:pt>
                <c:pt idx="265">
                  <c:v>1.2124923453765923E-2</c:v>
                </c:pt>
                <c:pt idx="266">
                  <c:v>-8.7124878993223298E-3</c:v>
                </c:pt>
                <c:pt idx="267">
                  <c:v>3.5400390625E-3</c:v>
                </c:pt>
                <c:pt idx="268">
                  <c:v>2.6760734703807909E-3</c:v>
                </c:pt>
                <c:pt idx="269">
                  <c:v>6.3083828703140998E-3</c:v>
                </c:pt>
                <c:pt idx="270">
                  <c:v>3.0138637733574392E-3</c:v>
                </c:pt>
                <c:pt idx="271">
                  <c:v>-8.6538461538461231E-3</c:v>
                </c:pt>
                <c:pt idx="272">
                  <c:v>2.0732298739088106E-2</c:v>
                </c:pt>
                <c:pt idx="273">
                  <c:v>-8.4333056182444022E-3</c:v>
                </c:pt>
                <c:pt idx="274">
                  <c:v>-3.5936751317677817E-4</c:v>
                </c:pt>
                <c:pt idx="275">
                  <c:v>3.3553025763930489E-3</c:v>
                </c:pt>
                <c:pt idx="276">
                  <c:v>-4.6578287352203596E-3</c:v>
                </c:pt>
                <c:pt idx="277">
                  <c:v>-1.4038876889848839E-2</c:v>
                </c:pt>
                <c:pt idx="278">
                  <c:v>6.5717415115005284E-3</c:v>
                </c:pt>
                <c:pt idx="279">
                  <c:v>-6.0452182323778025E-4</c:v>
                </c:pt>
                <c:pt idx="280">
                  <c:v>5.3230099201548864E-3</c:v>
                </c:pt>
                <c:pt idx="281">
                  <c:v>1.1311672683514074E-2</c:v>
                </c:pt>
                <c:pt idx="282">
                  <c:v>-5.1166111375535728E-3</c:v>
                </c:pt>
                <c:pt idx="283">
                  <c:v>-2.3322569070685306E-2</c:v>
                </c:pt>
                <c:pt idx="284">
                  <c:v>1.5797207935341673E-2</c:v>
                </c:pt>
                <c:pt idx="285">
                  <c:v>1.3261000602772688E-2</c:v>
                </c:pt>
                <c:pt idx="286">
                  <c:v>-3.4384295062462877E-2</c:v>
                </c:pt>
                <c:pt idx="287">
                  <c:v>-3.2035485460817359E-3</c:v>
                </c:pt>
                <c:pt idx="288">
                  <c:v>2.6823238566130891E-2</c:v>
                </c:pt>
                <c:pt idx="289">
                  <c:v>4.1651619116408023E-2</c:v>
                </c:pt>
                <c:pt idx="290">
                  <c:v>-6.4717439038484148E-3</c:v>
                </c:pt>
                <c:pt idx="291">
                  <c:v>-4.7691055019192241E-3</c:v>
                </c:pt>
                <c:pt idx="292">
                  <c:v>-1.1570827489481128E-2</c:v>
                </c:pt>
                <c:pt idx="293">
                  <c:v>1.1588033581648283E-2</c:v>
                </c:pt>
                <c:pt idx="294">
                  <c:v>-8.6499123319695448E-3</c:v>
                </c:pt>
                <c:pt idx="295">
                  <c:v>-5.3059780686239844E-3</c:v>
                </c:pt>
                <c:pt idx="296">
                  <c:v>-4.1488857278330071E-3</c:v>
                </c:pt>
                <c:pt idx="297">
                  <c:v>-7.142006903940068E-3</c:v>
                </c:pt>
                <c:pt idx="298">
                  <c:v>-7.6729408943772004E-3</c:v>
                </c:pt>
                <c:pt idx="299">
                  <c:v>2.7787845837865532E-3</c:v>
                </c:pt>
                <c:pt idx="300">
                  <c:v>2.6506024096384362E-3</c:v>
                </c:pt>
                <c:pt idx="301">
                  <c:v>-7.2098053352558367E-3</c:v>
                </c:pt>
                <c:pt idx="302">
                  <c:v>7.7463083999032012E-3</c:v>
                </c:pt>
                <c:pt idx="303">
                  <c:v>1.2010569300984875E-2</c:v>
                </c:pt>
                <c:pt idx="304">
                  <c:v>-2.0531687633515316E-2</c:v>
                </c:pt>
                <c:pt idx="305">
                  <c:v>-1.8538713195201728E-2</c:v>
                </c:pt>
                <c:pt idx="306">
                  <c:v>1.3950617283950528E-2</c:v>
                </c:pt>
                <c:pt idx="307">
                  <c:v>-1.217581882380081E-4</c:v>
                </c:pt>
                <c:pt idx="308">
                  <c:v>-1.0107160253287839E-2</c:v>
                </c:pt>
                <c:pt idx="309">
                  <c:v>1.1071472505843172E-2</c:v>
                </c:pt>
                <c:pt idx="310">
                  <c:v>1.0098552135296313E-2</c:v>
                </c:pt>
                <c:pt idx="311">
                  <c:v>5.2999277282581581E-3</c:v>
                </c:pt>
                <c:pt idx="312">
                  <c:v>-2.1687035705727165E-2</c:v>
                </c:pt>
                <c:pt idx="313">
                  <c:v>-1.1145131659522467E-2</c:v>
                </c:pt>
                <c:pt idx="314">
                  <c:v>-3.2078275947485579E-2</c:v>
                </c:pt>
                <c:pt idx="315">
                  <c:v>1.1132437619961522E-2</c:v>
                </c:pt>
                <c:pt idx="316">
                  <c:v>4.8089091369274417E-3</c:v>
                </c:pt>
                <c:pt idx="317">
                  <c:v>2.5692695214105665E-2</c:v>
                </c:pt>
                <c:pt idx="318">
                  <c:v>-3.9292730844793233E-3</c:v>
                </c:pt>
                <c:pt idx="319">
                  <c:v>4.0680473372780579E-3</c:v>
                </c:pt>
                <c:pt idx="320">
                  <c:v>-3.9287906691222174E-3</c:v>
                </c:pt>
                <c:pt idx="321">
                  <c:v>5.5466535190435984E-3</c:v>
                </c:pt>
                <c:pt idx="322">
                  <c:v>7.2321647462614269E-3</c:v>
                </c:pt>
                <c:pt idx="323">
                  <c:v>4.3203115492272071E-2</c:v>
                </c:pt>
                <c:pt idx="324">
                  <c:v>-4.6663555762950226E-3</c:v>
                </c:pt>
                <c:pt idx="325">
                  <c:v>1.6994842944210165E-2</c:v>
                </c:pt>
                <c:pt idx="326">
                  <c:v>-4.9556298259766374E-3</c:v>
                </c:pt>
                <c:pt idx="327">
                  <c:v>-7.8758397034979222E-3</c:v>
                </c:pt>
                <c:pt idx="328">
                  <c:v>2.4515526500117346E-3</c:v>
                </c:pt>
                <c:pt idx="329">
                  <c:v>3.2258064516129004E-2</c:v>
                </c:pt>
                <c:pt idx="330">
                  <c:v>-1.8501805054151665E-2</c:v>
                </c:pt>
                <c:pt idx="331">
                  <c:v>-6.8965517241378338E-3</c:v>
                </c:pt>
                <c:pt idx="332">
                  <c:v>2.4305555555554914E-3</c:v>
                </c:pt>
                <c:pt idx="333">
                  <c:v>-1.1084170419120132E-2</c:v>
                </c:pt>
                <c:pt idx="334">
                  <c:v>-6.0011675423234045E-2</c:v>
                </c:pt>
                <c:pt idx="335">
                  <c:v>3.9746615327287405E-3</c:v>
                </c:pt>
                <c:pt idx="336">
                  <c:v>1.1134479772361816E-2</c:v>
                </c:pt>
                <c:pt idx="337">
                  <c:v>-1.6273094335005456E-2</c:v>
                </c:pt>
                <c:pt idx="338">
                  <c:v>-4.7263681592041307E-3</c:v>
                </c:pt>
                <c:pt idx="339">
                  <c:v>-1.6495876030992118E-2</c:v>
                </c:pt>
                <c:pt idx="340">
                  <c:v>-4.3329097839898356E-2</c:v>
                </c:pt>
                <c:pt idx="341">
                  <c:v>3.9713109310665295E-2</c:v>
                </c:pt>
                <c:pt idx="342">
                  <c:v>-9.4532447623913995E-3</c:v>
                </c:pt>
                <c:pt idx="343">
                  <c:v>-6.7062161465051284E-3</c:v>
                </c:pt>
                <c:pt idx="344">
                  <c:v>-5.2194235263567812E-2</c:v>
                </c:pt>
                <c:pt idx="345">
                  <c:v>8.0821917808220345E-3</c:v>
                </c:pt>
                <c:pt idx="346">
                  <c:v>-7.8815056393531924E-3</c:v>
                </c:pt>
                <c:pt idx="347">
                  <c:v>2.6297767429119379E-2</c:v>
                </c:pt>
                <c:pt idx="348">
                  <c:v>-1.1343920992926804E-2</c:v>
                </c:pt>
                <c:pt idx="349">
                  <c:v>-1.538876889848817E-2</c:v>
                </c:pt>
                <c:pt idx="350">
                  <c:v>2.330682752947677E-3</c:v>
                </c:pt>
                <c:pt idx="351">
                  <c:v>-1.7781425249623339E-3</c:v>
                </c:pt>
                <c:pt idx="352">
                  <c:v>-3.1378459852014373E-2</c:v>
                </c:pt>
                <c:pt idx="353">
                  <c:v>1.8814542368085885E-2</c:v>
                </c:pt>
                <c:pt idx="354">
                  <c:v>8.0533185226325799E-3</c:v>
                </c:pt>
                <c:pt idx="355">
                  <c:v>4.9586776859504855E-3</c:v>
                </c:pt>
                <c:pt idx="356">
                  <c:v>-8.9089912280700956E-3</c:v>
                </c:pt>
                <c:pt idx="357">
                  <c:v>-3.180749550546369E-3</c:v>
                </c:pt>
                <c:pt idx="358">
                  <c:v>2.441731409544956E-2</c:v>
                </c:pt>
                <c:pt idx="359">
                  <c:v>-1.557421451787655E-2</c:v>
                </c:pt>
                <c:pt idx="360">
                  <c:v>4.5398266611638149E-3</c:v>
                </c:pt>
                <c:pt idx="361">
                  <c:v>2.7389756231170903E-3</c:v>
                </c:pt>
                <c:pt idx="362">
                  <c:v>-1.3657470636441182E-4</c:v>
                </c:pt>
                <c:pt idx="363">
                  <c:v>-2.8684605928150919E-3</c:v>
                </c:pt>
                <c:pt idx="364">
                  <c:v>-5.4794520547951642E-4</c:v>
                </c:pt>
                <c:pt idx="365">
                  <c:v>5.482456140351033E-4</c:v>
                </c:pt>
                <c:pt idx="366">
                  <c:v>-1.0958904109589218E-3</c:v>
                </c:pt>
                <c:pt idx="367">
                  <c:v>2.1941854086668933E-3</c:v>
                </c:pt>
                <c:pt idx="368">
                  <c:v>-2.0525451559932906E-3</c:v>
                </c:pt>
                <c:pt idx="369">
                  <c:v>-7.9528314822434609E-3</c:v>
                </c:pt>
                <c:pt idx="370">
                  <c:v>-1.9626814098133938E-2</c:v>
                </c:pt>
                <c:pt idx="371">
                  <c:v>1.0996757366417365E-2</c:v>
                </c:pt>
                <c:pt idx="372">
                  <c:v>6.2752754148653889E-3</c:v>
                </c:pt>
                <c:pt idx="373">
                  <c:v>9.0077605321507992E-3</c:v>
                </c:pt>
                <c:pt idx="374">
                  <c:v>1.6481252575195615E-3</c:v>
                </c:pt>
                <c:pt idx="375">
                  <c:v>5.4847113670641878E-3</c:v>
                </c:pt>
                <c:pt idx="376">
                  <c:v>-1.2136915314332475E-2</c:v>
                </c:pt>
                <c:pt idx="377">
                  <c:v>-1.7945886250689824E-3</c:v>
                </c:pt>
                <c:pt idx="378">
                  <c:v>1.4105932789379105E-2</c:v>
                </c:pt>
                <c:pt idx="379">
                  <c:v>3.54561570980505E-3</c:v>
                </c:pt>
                <c:pt idx="380">
                  <c:v>3.2069574670471557E-2</c:v>
                </c:pt>
                <c:pt idx="381">
                  <c:v>-3.2916392363396829E-3</c:v>
                </c:pt>
                <c:pt idx="382">
                  <c:v>3.6988110964333298E-3</c:v>
                </c:pt>
                <c:pt idx="383">
                  <c:v>-2.6322716504343369E-3</c:v>
                </c:pt>
                <c:pt idx="384">
                  <c:v>-1.4119820533122329E-2</c:v>
                </c:pt>
                <c:pt idx="385">
                  <c:v>-2.0077633516262239E-3</c:v>
                </c:pt>
                <c:pt idx="386">
                  <c:v>1.3143776824034337E-2</c:v>
                </c:pt>
                <c:pt idx="387">
                  <c:v>-5.0304474450623138E-3</c:v>
                </c:pt>
                <c:pt idx="388">
                  <c:v>-1.5167642362958977E-2</c:v>
                </c:pt>
                <c:pt idx="389">
                  <c:v>2.2966765738989592E-2</c:v>
                </c:pt>
                <c:pt idx="390">
                  <c:v>1.756471209720023E-2</c:v>
                </c:pt>
                <c:pt idx="391">
                  <c:v>-6.7488643737831921E-3</c:v>
                </c:pt>
                <c:pt idx="392">
                  <c:v>1.3589442048869582E-2</c:v>
                </c:pt>
                <c:pt idx="393">
                  <c:v>-3.6096429031842181E-2</c:v>
                </c:pt>
                <c:pt idx="394">
                  <c:v>-1.5113013240604434E-2</c:v>
                </c:pt>
                <c:pt idx="395">
                  <c:v>-3.6664856056490835E-3</c:v>
                </c:pt>
                <c:pt idx="396">
                  <c:v>1.3493253373313197E-2</c:v>
                </c:pt>
                <c:pt idx="397">
                  <c:v>-1.4523937600860681E-2</c:v>
                </c:pt>
                <c:pt idx="398">
                  <c:v>-4.366812227074357E-3</c:v>
                </c:pt>
                <c:pt idx="399">
                  <c:v>-6.990131578947234E-3</c:v>
                </c:pt>
                <c:pt idx="400">
                  <c:v>2.2084195997238432E-3</c:v>
                </c:pt>
                <c:pt idx="401">
                  <c:v>5.5088830739569161E-4</c:v>
                </c:pt>
                <c:pt idx="402">
                  <c:v>-6.8823124569872274E-4</c:v>
                </c:pt>
                <c:pt idx="403">
                  <c:v>-6.0606060606059886E-3</c:v>
                </c:pt>
                <c:pt idx="404">
                  <c:v>-6.3747228381373366E-3</c:v>
                </c:pt>
                <c:pt idx="405">
                  <c:v>-8.7866108786611719E-3</c:v>
                </c:pt>
                <c:pt idx="406">
                  <c:v>-8.4423807513700488E-4</c:v>
                </c:pt>
                <c:pt idx="407">
                  <c:v>-5.6330094352908811E-3</c:v>
                </c:pt>
                <c:pt idx="408">
                  <c:v>2.2659679932020005E-3</c:v>
                </c:pt>
                <c:pt idx="409">
                  <c:v>8.4781687155575103E-3</c:v>
                </c:pt>
                <c:pt idx="410">
                  <c:v>5.6045957685300074E-3</c:v>
                </c:pt>
                <c:pt idx="411">
                  <c:v>-4.5980214574334877E-3</c:v>
                </c:pt>
                <c:pt idx="412">
                  <c:v>-1.7077267637177984E-2</c:v>
                </c:pt>
                <c:pt idx="413">
                  <c:v>-6.4084306465395091E-3</c:v>
                </c:pt>
                <c:pt idx="414">
                  <c:v>3.153217715350376E-3</c:v>
                </c:pt>
                <c:pt idx="415">
                  <c:v>-6.8581225889411401E-3</c:v>
                </c:pt>
                <c:pt idx="416">
                  <c:v>-8.6030786937131398E-2</c:v>
                </c:pt>
                <c:pt idx="417">
                  <c:v>-2.4083110341570957E-2</c:v>
                </c:pt>
                <c:pt idx="418">
                  <c:v>-5.4838709677419439E-3</c:v>
                </c:pt>
                <c:pt idx="419">
                  <c:v>3.3409017191047718E-2</c:v>
                </c:pt>
                <c:pt idx="420">
                  <c:v>1.9617074701820503E-2</c:v>
                </c:pt>
                <c:pt idx="421">
                  <c:v>1.0004617515776637E-2</c:v>
                </c:pt>
                <c:pt idx="422">
                  <c:v>9.9055166107893111E-3</c:v>
                </c:pt>
                <c:pt idx="423">
                  <c:v>-4.5269352648258376E-4</c:v>
                </c:pt>
                <c:pt idx="424">
                  <c:v>-1.1020531400966038E-2</c:v>
                </c:pt>
                <c:pt idx="425">
                  <c:v>2.9003205617461614E-3</c:v>
                </c:pt>
                <c:pt idx="426">
                  <c:v>2.2831050228309113E-3</c:v>
                </c:pt>
                <c:pt idx="427">
                  <c:v>2.8094153378891651E-2</c:v>
                </c:pt>
                <c:pt idx="428">
                  <c:v>-1.5657311669128537E-2</c:v>
                </c:pt>
                <c:pt idx="429">
                  <c:v>4.5018007202890509E-4</c:v>
                </c:pt>
                <c:pt idx="430">
                  <c:v>-1.0499475026248706E-2</c:v>
                </c:pt>
                <c:pt idx="431">
                  <c:v>1.2884644535394729E-2</c:v>
                </c:pt>
                <c:pt idx="432">
                  <c:v>-1.0475905417539511E-2</c:v>
                </c:pt>
                <c:pt idx="433">
                  <c:v>0</c:v>
                </c:pt>
                <c:pt idx="434">
                  <c:v>1.9358741681790637E-2</c:v>
                </c:pt>
                <c:pt idx="435">
                  <c:v>-1.0385756676558611E-3</c:v>
                </c:pt>
                <c:pt idx="436">
                  <c:v>-1.7822664488341688E-3</c:v>
                </c:pt>
                <c:pt idx="437">
                  <c:v>1.6812974259782898E-2</c:v>
                </c:pt>
                <c:pt idx="438">
                  <c:v>4.3898156277433209E-4</c:v>
                </c:pt>
                <c:pt idx="439">
                  <c:v>-2.6327336551119629E-3</c:v>
                </c:pt>
                <c:pt idx="440">
                  <c:v>-2.0530869628977433E-3</c:v>
                </c:pt>
                <c:pt idx="441">
                  <c:v>-6.4658339456281633E-3</c:v>
                </c:pt>
                <c:pt idx="442">
                  <c:v>-5.9162845732885216E-4</c:v>
                </c:pt>
                <c:pt idx="443">
                  <c:v>-1.0951605742193227E-2</c:v>
                </c:pt>
                <c:pt idx="444">
                  <c:v>-1.4963339817453125E-4</c:v>
                </c:pt>
                <c:pt idx="445">
                  <c:v>-5.2379527087696998E-3</c:v>
                </c:pt>
                <c:pt idx="446">
                  <c:v>1.0531066646608522E-3</c:v>
                </c:pt>
                <c:pt idx="447">
                  <c:v>-7.5142771265404029E-3</c:v>
                </c:pt>
                <c:pt idx="448">
                  <c:v>-6.2083585705634547E-3</c:v>
                </c:pt>
                <c:pt idx="449">
                  <c:v>3.5044948956270972E-3</c:v>
                </c:pt>
                <c:pt idx="450">
                  <c:v>2.1257212268448455E-3</c:v>
                </c:pt>
                <c:pt idx="451">
                  <c:v>3.0303030303031608E-3</c:v>
                </c:pt>
                <c:pt idx="452">
                  <c:v>-5.5891238670695564E-3</c:v>
                </c:pt>
                <c:pt idx="453">
                  <c:v>6.6838827282393876E-3</c:v>
                </c:pt>
                <c:pt idx="454">
                  <c:v>-8.1484834766861747E-3</c:v>
                </c:pt>
                <c:pt idx="455">
                  <c:v>6.0855012931688712E-3</c:v>
                </c:pt>
                <c:pt idx="456">
                  <c:v>-7.1072130651745891E-3</c:v>
                </c:pt>
                <c:pt idx="457">
                  <c:v>-1.370697532744547E-3</c:v>
                </c:pt>
                <c:pt idx="458">
                  <c:v>-7.0154033856946185E-3</c:v>
                </c:pt>
                <c:pt idx="459">
                  <c:v>1.1979726616495157E-2</c:v>
                </c:pt>
                <c:pt idx="460">
                  <c:v>4.4316284716952481E-2</c:v>
                </c:pt>
                <c:pt idx="461">
                  <c:v>1.6567359395436743E-2</c:v>
                </c:pt>
                <c:pt idx="462">
                  <c:v>5.7183702644736378E-4</c:v>
                </c:pt>
                <c:pt idx="463">
                  <c:v>-3.571938848406897E-3</c:v>
                </c:pt>
                <c:pt idx="464">
                  <c:v>-9.0335531975910266E-3</c:v>
                </c:pt>
                <c:pt idx="465">
                  <c:v>-1.2588626826797955E-2</c:v>
                </c:pt>
                <c:pt idx="466">
                  <c:v>-7.3270808909731144E-4</c:v>
                </c:pt>
                <c:pt idx="467">
                  <c:v>1.4224959671506054E-2</c:v>
                </c:pt>
                <c:pt idx="468">
                  <c:v>4.7715442452285206E-3</c:v>
                </c:pt>
                <c:pt idx="469">
                  <c:v>-3.5976399481939536E-3</c:v>
                </c:pt>
                <c:pt idx="470">
                  <c:v>-3.2928942807625705E-2</c:v>
                </c:pt>
                <c:pt idx="471">
                  <c:v>-6.5710872162484391E-3</c:v>
                </c:pt>
                <c:pt idx="472">
                  <c:v>4.2092603728203226E-3</c:v>
                </c:pt>
                <c:pt idx="473">
                  <c:v>1.4670658682634841E-2</c:v>
                </c:pt>
                <c:pt idx="474">
                  <c:v>1.0622602537621706E-2</c:v>
                </c:pt>
                <c:pt idx="475">
                  <c:v>1.5182481751824906E-2</c:v>
                </c:pt>
                <c:pt idx="476">
                  <c:v>7.0463042853032842E-3</c:v>
                </c:pt>
                <c:pt idx="477">
                  <c:v>-2.1419391689275979E-2</c:v>
                </c:pt>
                <c:pt idx="478">
                  <c:v>2.6265868962496164E-3</c:v>
                </c:pt>
                <c:pt idx="479">
                  <c:v>-8.1501964779506775E-3</c:v>
                </c:pt>
                <c:pt idx="480">
                  <c:v>0.11518708730741012</c:v>
                </c:pt>
                <c:pt idx="481">
                  <c:v>-1.2500000000000067E-2</c:v>
                </c:pt>
                <c:pt idx="482">
                  <c:v>1.332445036643648E-4</c:v>
                </c:pt>
                <c:pt idx="483">
                  <c:v>1.4654942712496677E-2</c:v>
                </c:pt>
                <c:pt idx="484">
                  <c:v>1.3655462184874123E-2</c:v>
                </c:pt>
                <c:pt idx="485">
                  <c:v>-4.5336787564768111E-3</c:v>
                </c:pt>
                <c:pt idx="486">
                  <c:v>8.5881587508134238E-3</c:v>
                </c:pt>
                <c:pt idx="487">
                  <c:v>-2.3222809960006252E-3</c:v>
                </c:pt>
                <c:pt idx="488">
                  <c:v>4.1381094012673536E-3</c:v>
                </c:pt>
                <c:pt idx="489">
                  <c:v>2.4468770122343386E-3</c:v>
                </c:pt>
                <c:pt idx="490">
                  <c:v>7.194244604316502E-3</c:v>
                </c:pt>
                <c:pt idx="491">
                  <c:v>7.0153061224489388E-3</c:v>
                </c:pt>
                <c:pt idx="492">
                  <c:v>1.8366054464851178E-2</c:v>
                </c:pt>
                <c:pt idx="493">
                  <c:v>-1.6791044776119479E-2</c:v>
                </c:pt>
                <c:pt idx="494">
                  <c:v>-1.2397216951296697E-2</c:v>
                </c:pt>
                <c:pt idx="495">
                  <c:v>1.1400025618035103E-2</c:v>
                </c:pt>
                <c:pt idx="496">
                  <c:v>-4.6099290780141855E-2</c:v>
                </c:pt>
                <c:pt idx="497">
                  <c:v>-1.1949017525225591E-2</c:v>
                </c:pt>
                <c:pt idx="498">
                  <c:v>3.0905670518677208E-3</c:v>
                </c:pt>
                <c:pt idx="499">
                  <c:v>3.4829202947084248E-3</c:v>
                </c:pt>
                <c:pt idx="500">
                  <c:v>4.8057669203043218E-3</c:v>
                </c:pt>
                <c:pt idx="501">
                  <c:v>-7.9713033080908158E-4</c:v>
                </c:pt>
                <c:pt idx="502">
                  <c:v>3.1910650179498568E-3</c:v>
                </c:pt>
                <c:pt idx="503">
                  <c:v>1.8555334658714173E-3</c:v>
                </c:pt>
                <c:pt idx="504">
                  <c:v>-1.1377166291837493E-2</c:v>
                </c:pt>
                <c:pt idx="505">
                  <c:v>2.6763013515322953E-3</c:v>
                </c:pt>
                <c:pt idx="506">
                  <c:v>-2.9494194581609623E-2</c:v>
                </c:pt>
                <c:pt idx="507">
                  <c:v>-1.4026402640264002E-2</c:v>
                </c:pt>
                <c:pt idx="508">
                  <c:v>-1.6736401673640211E-2</c:v>
                </c:pt>
                <c:pt idx="509">
                  <c:v>3.1205673758865293E-2</c:v>
                </c:pt>
                <c:pt idx="510">
                  <c:v>8.9408528198073878E-3</c:v>
                </c:pt>
                <c:pt idx="511">
                  <c:v>1.2951601908657073E-2</c:v>
                </c:pt>
                <c:pt idx="512">
                  <c:v>-1.0901749663526306E-2</c:v>
                </c:pt>
                <c:pt idx="513">
                  <c:v>1.4015512314600631E-2</c:v>
                </c:pt>
                <c:pt idx="514">
                  <c:v>1.6103059581320522E-2</c:v>
                </c:pt>
                <c:pt idx="515">
                  <c:v>1.1885895404120106E-3</c:v>
                </c:pt>
                <c:pt idx="516">
                  <c:v>1.5697137580794163E-2</c:v>
                </c:pt>
                <c:pt idx="517">
                  <c:v>-1.2987012987012436E-3</c:v>
                </c:pt>
                <c:pt idx="518">
                  <c:v>2.9908972691805591E-3</c:v>
                </c:pt>
                <c:pt idx="519">
                  <c:v>4.148839621418432E-3</c:v>
                </c:pt>
                <c:pt idx="520">
                  <c:v>-6.5848934796643999E-3</c:v>
                </c:pt>
                <c:pt idx="521">
                  <c:v>-1.8195996880686627E-3</c:v>
                </c:pt>
                <c:pt idx="522">
                  <c:v>-1.302083333333337E-2</c:v>
                </c:pt>
                <c:pt idx="523">
                  <c:v>-3.9577836411609502E-3</c:v>
                </c:pt>
                <c:pt idx="524">
                  <c:v>3.4437086092715674E-3</c:v>
                </c:pt>
                <c:pt idx="525">
                  <c:v>1.1615628299894265E-2</c:v>
                </c:pt>
                <c:pt idx="526">
                  <c:v>-1.1873695198329814E-2</c:v>
                </c:pt>
                <c:pt idx="527">
                  <c:v>1.7694440776442555E-2</c:v>
                </c:pt>
                <c:pt idx="528">
                  <c:v>6.4876086674452438E-3</c:v>
                </c:pt>
                <c:pt idx="529">
                  <c:v>-7.7349490782507857E-4</c:v>
                </c:pt>
                <c:pt idx="530">
                  <c:v>3.3544058831116441E-3</c:v>
                </c:pt>
                <c:pt idx="531">
                  <c:v>3.8446701813038553E-2</c:v>
                </c:pt>
                <c:pt idx="532">
                  <c:v>-6.9341258048538634E-3</c:v>
                </c:pt>
                <c:pt idx="533">
                  <c:v>5.7356608478802418E-3</c:v>
                </c:pt>
                <c:pt idx="534">
                  <c:v>5.8269278452764972E-3</c:v>
                </c:pt>
                <c:pt idx="535">
                  <c:v>7.2722790583015229E-3</c:v>
                </c:pt>
                <c:pt idx="536">
                  <c:v>-1.0523739598629511E-2</c:v>
                </c:pt>
                <c:pt idx="537">
                  <c:v>1.607717041800516E-3</c:v>
                </c:pt>
                <c:pt idx="538">
                  <c:v>-1.5310532164464652E-2</c:v>
                </c:pt>
                <c:pt idx="539">
                  <c:v>2.7586206896552667E-3</c:v>
                </c:pt>
                <c:pt idx="540">
                  <c:v>-5.2519694885582169E-3</c:v>
                </c:pt>
                <c:pt idx="541">
                  <c:v>1.9358893777498443E-2</c:v>
                </c:pt>
                <c:pt idx="542">
                  <c:v>-3.8229128129239065E-3</c:v>
                </c:pt>
                <c:pt idx="543">
                  <c:v>-1.2131715771230511E-2</c:v>
                </c:pt>
                <c:pt idx="544">
                  <c:v>1.1528822055137944E-2</c:v>
                </c:pt>
                <c:pt idx="545">
                  <c:v>-6.3181367690783308E-3</c:v>
                </c:pt>
                <c:pt idx="546">
                  <c:v>-3.740182022190508E-4</c:v>
                </c:pt>
                <c:pt idx="547">
                  <c:v>-4.365178348715526E-3</c:v>
                </c:pt>
                <c:pt idx="548">
                  <c:v>-1.1399223349617849E-2</c:v>
                </c:pt>
                <c:pt idx="549">
                  <c:v>6.3355296502787262E-4</c:v>
                </c:pt>
                <c:pt idx="550">
                  <c:v>4.811953906546762E-3</c:v>
                </c:pt>
                <c:pt idx="551">
                  <c:v>1.6509136735979757E-2</c:v>
                </c:pt>
                <c:pt idx="552">
                  <c:v>7.6865856682371003E-3</c:v>
                </c:pt>
                <c:pt idx="553">
                  <c:v>-9.350393700787496E-3</c:v>
                </c:pt>
                <c:pt idx="554">
                  <c:v>-6.2096373571784991E-4</c:v>
                </c:pt>
                <c:pt idx="555">
                  <c:v>-1.2054181682614629E-2</c:v>
                </c:pt>
                <c:pt idx="556">
                  <c:v>1.6981132075471583E-2</c:v>
                </c:pt>
                <c:pt idx="557">
                  <c:v>6.2461348175633979E-2</c:v>
                </c:pt>
                <c:pt idx="558">
                  <c:v>-1.7811408614668234E-2</c:v>
                </c:pt>
                <c:pt idx="559">
                  <c:v>8.296787957804419E-4</c:v>
                </c:pt>
                <c:pt idx="560">
                  <c:v>2.0724774988157169E-2</c:v>
                </c:pt>
                <c:pt idx="561">
                  <c:v>-1.3574660633484226E-2</c:v>
                </c:pt>
                <c:pt idx="562">
                  <c:v>-2.2347682898141485E-2</c:v>
                </c:pt>
                <c:pt idx="563">
                  <c:v>-2.4663137632338961E-2</c:v>
                </c:pt>
                <c:pt idx="564">
                  <c:v>1.9119279634883579E-2</c:v>
                </c:pt>
                <c:pt idx="565">
                  <c:v>-1.0530137981118459E-2</c:v>
                </c:pt>
                <c:pt idx="566">
                  <c:v>-2.2385321100917399E-2</c:v>
                </c:pt>
                <c:pt idx="567">
                  <c:v>-1.7517517517517955E-3</c:v>
                </c:pt>
                <c:pt idx="568">
                  <c:v>3.5723238906994137E-2</c:v>
                </c:pt>
                <c:pt idx="569">
                  <c:v>-6.6561781435313661E-3</c:v>
                </c:pt>
                <c:pt idx="570">
                  <c:v>-5.3606237816763436E-3</c:v>
                </c:pt>
                <c:pt idx="571">
                  <c:v>-4.2871141597256024E-3</c:v>
                </c:pt>
                <c:pt idx="572">
                  <c:v>1.1563537950547431E-2</c:v>
                </c:pt>
                <c:pt idx="573">
                  <c:v>-1.0701690380639839E-2</c:v>
                </c:pt>
                <c:pt idx="574">
                  <c:v>2.0405654578979915E-2</c:v>
                </c:pt>
                <c:pt idx="575">
                  <c:v>2.7707505119862752E-3</c:v>
                </c:pt>
                <c:pt idx="576">
                  <c:v>-2.8952426717924085E-2</c:v>
                </c:pt>
                <c:pt idx="577">
                  <c:v>-3.3650872200915449E-2</c:v>
                </c:pt>
                <c:pt idx="578">
                  <c:v>1.7923441300728982E-3</c:v>
                </c:pt>
                <c:pt idx="579">
                  <c:v>-1.6741214057508058E-2</c:v>
                </c:pt>
                <c:pt idx="580">
                  <c:v>4.6789706264622755E-3</c:v>
                </c:pt>
                <c:pt idx="581">
                  <c:v>1.8240620957309162E-2</c:v>
                </c:pt>
                <c:pt idx="582">
                  <c:v>6.3524329818331893E-4</c:v>
                </c:pt>
                <c:pt idx="583">
                  <c:v>5.9674961909599311E-3</c:v>
                </c:pt>
                <c:pt idx="584">
                  <c:v>2.5242963523917084E-3</c:v>
                </c:pt>
                <c:pt idx="585">
                  <c:v>-5.7031348357043932E-2</c:v>
                </c:pt>
                <c:pt idx="586">
                  <c:v>-8.0774365821094984E-2</c:v>
                </c:pt>
                <c:pt idx="587">
                  <c:v>6.9716775599129033E-3</c:v>
                </c:pt>
                <c:pt idx="588">
                  <c:v>9.0869753353526317E-3</c:v>
                </c:pt>
                <c:pt idx="589">
                  <c:v>4.1452258433392064E-3</c:v>
                </c:pt>
                <c:pt idx="590">
                  <c:v>3.843416370106767E-2</c:v>
                </c:pt>
                <c:pt idx="591">
                  <c:v>1.617546264564762E-2</c:v>
                </c:pt>
                <c:pt idx="592">
                  <c:v>1.8885741265344258E-3</c:v>
                </c:pt>
                <c:pt idx="593">
                  <c:v>-5.2511108119025485E-3</c:v>
                </c:pt>
                <c:pt idx="594">
                  <c:v>-3.3838657282079243E-3</c:v>
                </c:pt>
                <c:pt idx="595">
                  <c:v>-1.9149803069401061E-2</c:v>
                </c:pt>
                <c:pt idx="596">
                  <c:v>-2.7693159789532462E-3</c:v>
                </c:pt>
                <c:pt idx="597">
                  <c:v>1.7772840877533946E-2</c:v>
                </c:pt>
                <c:pt idx="598">
                  <c:v>-7.7762619372441222E-3</c:v>
                </c:pt>
                <c:pt idx="599">
                  <c:v>-1.5399422521655493E-2</c:v>
                </c:pt>
                <c:pt idx="600">
                  <c:v>-1.3126658287948567E-2</c:v>
                </c:pt>
                <c:pt idx="601">
                  <c:v>5.3488043016838738E-2</c:v>
                </c:pt>
                <c:pt idx="602">
                  <c:v>-1.0342511752854167E-2</c:v>
                </c:pt>
                <c:pt idx="603">
                  <c:v>-1.0722041259500603E-2</c:v>
                </c:pt>
                <c:pt idx="604">
                  <c:v>2.0578954589107745E-3</c:v>
                </c:pt>
                <c:pt idx="605">
                  <c:v>-2.7382256297919794E-3</c:v>
                </c:pt>
                <c:pt idx="606">
                  <c:v>0</c:v>
                </c:pt>
                <c:pt idx="607">
                  <c:v>4.3382756727073035E-2</c:v>
                </c:pt>
                <c:pt idx="608">
                  <c:v>2.6973684210526372E-2</c:v>
                </c:pt>
                <c:pt idx="609">
                  <c:v>-9.9935938500961274E-3</c:v>
                </c:pt>
                <c:pt idx="610">
                  <c:v>2.3036107156723107E-2</c:v>
                </c:pt>
                <c:pt idx="611">
                  <c:v>-1.2270714737507848E-2</c:v>
                </c:pt>
                <c:pt idx="612">
                  <c:v>-3.0737704918032405E-3</c:v>
                </c:pt>
                <c:pt idx="613">
                  <c:v>-3.597122302158251E-3</c:v>
                </c:pt>
                <c:pt idx="614">
                  <c:v>-4.512635379061436E-3</c:v>
                </c:pt>
                <c:pt idx="615">
                  <c:v>-5.9577774899624014E-3</c:v>
                </c:pt>
                <c:pt idx="616">
                  <c:v>-5.2117263843648454E-3</c:v>
                </c:pt>
                <c:pt idx="617">
                  <c:v>-3.1434184675834809E-3</c:v>
                </c:pt>
                <c:pt idx="618">
                  <c:v>5.518328734726019E-3</c:v>
                </c:pt>
                <c:pt idx="619">
                  <c:v>-2.3520188161506583E-3</c:v>
                </c:pt>
                <c:pt idx="620">
                  <c:v>-2.0956123117222836E-3</c:v>
                </c:pt>
                <c:pt idx="621">
                  <c:v>2.2312639453996308E-3</c:v>
                </c:pt>
                <c:pt idx="622">
                  <c:v>7.7265584075432159E-3</c:v>
                </c:pt>
                <c:pt idx="623">
                  <c:v>-1.3385315139701093E-2</c:v>
                </c:pt>
                <c:pt idx="624">
                  <c:v>-1.6596417281348863E-2</c:v>
                </c:pt>
                <c:pt idx="625">
                  <c:v>-7.500669702652063E-3</c:v>
                </c:pt>
                <c:pt idx="626">
                  <c:v>4.858299595141613E-3</c:v>
                </c:pt>
                <c:pt idx="627">
                  <c:v>7.6551168412570814E-3</c:v>
                </c:pt>
                <c:pt idx="628">
                  <c:v>3.3320005331201052E-3</c:v>
                </c:pt>
                <c:pt idx="629">
                  <c:v>-2.5239107332624133E-3</c:v>
                </c:pt>
                <c:pt idx="630">
                  <c:v>-2.2639499267546048E-3</c:v>
                </c:pt>
                <c:pt idx="631">
                  <c:v>-2.1356113187399606E-3</c:v>
                </c:pt>
                <c:pt idx="632">
                  <c:v>6.2867843766720721E-3</c:v>
                </c:pt>
                <c:pt idx="633">
                  <c:v>-4.9182506978600049E-3</c:v>
                </c:pt>
                <c:pt idx="634">
                  <c:v>5.3433075073483494E-4</c:v>
                </c:pt>
                <c:pt idx="635">
                  <c:v>-2.0026702269693164E-3</c:v>
                </c:pt>
                <c:pt idx="636">
                  <c:v>1.1906354515050177E-2</c:v>
                </c:pt>
                <c:pt idx="637">
                  <c:v>6.2136435748281205E-3</c:v>
                </c:pt>
                <c:pt idx="638">
                  <c:v>2.2993036394691968E-2</c:v>
                </c:pt>
                <c:pt idx="639">
                  <c:v>7.9630105317236577E-3</c:v>
                </c:pt>
                <c:pt idx="640">
                  <c:v>-9.3017329255862258E-3</c:v>
                </c:pt>
                <c:pt idx="641">
                  <c:v>-3.6012861736334223E-3</c:v>
                </c:pt>
                <c:pt idx="642">
                  <c:v>-6.7122757196333982E-3</c:v>
                </c:pt>
                <c:pt idx="643">
                  <c:v>-1.0136452241715443E-2</c:v>
                </c:pt>
                <c:pt idx="644">
                  <c:v>-7.3519758435079963E-3</c:v>
                </c:pt>
                <c:pt idx="645">
                  <c:v>4.4967596878719984E-3</c:v>
                </c:pt>
                <c:pt idx="646">
                  <c:v>-9.3482554312048771E-3</c:v>
                </c:pt>
                <c:pt idx="647">
                  <c:v>-1.3024986709197051E-2</c:v>
                </c:pt>
                <c:pt idx="648">
                  <c:v>-1.4812819822246359E-3</c:v>
                </c:pt>
                <c:pt idx="649">
                  <c:v>1.3486176668913163E-3</c:v>
                </c:pt>
                <c:pt idx="650">
                  <c:v>-2.8282828282827355E-3</c:v>
                </c:pt>
                <c:pt idx="651">
                  <c:v>1.4586709886547755E-2</c:v>
                </c:pt>
                <c:pt idx="652">
                  <c:v>-3.9936102236426407E-4</c:v>
                </c:pt>
                <c:pt idx="653">
                  <c:v>0</c:v>
                </c:pt>
                <c:pt idx="654">
                  <c:v>-5.4601145292315634E-3</c:v>
                </c:pt>
                <c:pt idx="655">
                  <c:v>2.4102838778789382E-2</c:v>
                </c:pt>
                <c:pt idx="656">
                  <c:v>3.2688284518829214E-3</c:v>
                </c:pt>
                <c:pt idx="657">
                  <c:v>-1.7072852860680388E-2</c:v>
                </c:pt>
                <c:pt idx="658">
                  <c:v>2.3070803500397696E-2</c:v>
                </c:pt>
                <c:pt idx="659">
                  <c:v>2.293934681181975E-2</c:v>
                </c:pt>
                <c:pt idx="660">
                  <c:v>5.1944761180793275E-3</c:v>
                </c:pt>
                <c:pt idx="661">
                  <c:v>-6.6801109150491644E-3</c:v>
                </c:pt>
                <c:pt idx="662">
                  <c:v>2.0301992132977897E-2</c:v>
                </c:pt>
                <c:pt idx="663">
                  <c:v>1.1565725656013104E-2</c:v>
                </c:pt>
                <c:pt idx="664">
                  <c:v>1.2539955741332598E-2</c:v>
                </c:pt>
                <c:pt idx="665">
                  <c:v>-2.4769305488101079E-2</c:v>
                </c:pt>
                <c:pt idx="666">
                  <c:v>9.586653386454369E-3</c:v>
                </c:pt>
                <c:pt idx="667">
                  <c:v>-1.3565174497471855E-3</c:v>
                </c:pt>
                <c:pt idx="668">
                  <c:v>2.2474685107433778E-2</c:v>
                </c:pt>
                <c:pt idx="669">
                  <c:v>-7.3671497584540946E-3</c:v>
                </c:pt>
                <c:pt idx="670">
                  <c:v>-6.4484730502494259E-3</c:v>
                </c:pt>
                <c:pt idx="671">
                  <c:v>3.5513103110458299E-3</c:v>
                </c:pt>
                <c:pt idx="672">
                  <c:v>-4.7589993898718985E-3</c:v>
                </c:pt>
                <c:pt idx="673">
                  <c:v>6.253065228052801E-3</c:v>
                </c:pt>
                <c:pt idx="674">
                  <c:v>-7.3108322163994988E-4</c:v>
                </c:pt>
                <c:pt idx="675">
                  <c:v>-2.5362760638946491E-2</c:v>
                </c:pt>
                <c:pt idx="676">
                  <c:v>6.8810208932816863E-3</c:v>
                </c:pt>
                <c:pt idx="677">
                  <c:v>-6.3369781312128115E-3</c:v>
                </c:pt>
                <c:pt idx="678">
                  <c:v>1.000375140677745E-3</c:v>
                </c:pt>
                <c:pt idx="679">
                  <c:v>9.1193004372267517E-3</c:v>
                </c:pt>
                <c:pt idx="680">
                  <c:v>1.2379301807377008E-3</c:v>
                </c:pt>
                <c:pt idx="681">
                  <c:v>4.9085064292779368E-2</c:v>
                </c:pt>
                <c:pt idx="682">
                  <c:v>-2.5456688273423622E-2</c:v>
                </c:pt>
                <c:pt idx="683">
                  <c:v>3.7489418309348821E-3</c:v>
                </c:pt>
                <c:pt idx="684">
                  <c:v>8.4337349397589634E-4</c:v>
                </c:pt>
                <c:pt idx="685">
                  <c:v>7.5839653304443644E-3</c:v>
                </c:pt>
                <c:pt idx="686">
                  <c:v>4.6594982078853597E-3</c:v>
                </c:pt>
                <c:pt idx="687">
                  <c:v>-1.9027232726840371E-3</c:v>
                </c:pt>
                <c:pt idx="688">
                  <c:v>9.5317526510185768E-3</c:v>
                </c:pt>
                <c:pt idx="689">
                  <c:v>7.0813171249861639E-4</c:v>
                </c:pt>
                <c:pt idx="690">
                  <c:v>-3.3022762118174454E-3</c:v>
                </c:pt>
                <c:pt idx="691">
                  <c:v>5.9164595905802919E-4</c:v>
                </c:pt>
                <c:pt idx="692">
                  <c:v>8.0416272469252537E-3</c:v>
                </c:pt>
                <c:pt idx="693">
                  <c:v>2.3463162834369555E-4</c:v>
                </c:pt>
                <c:pt idx="694">
                  <c:v>-2.1111893033075591E-3</c:v>
                </c:pt>
                <c:pt idx="695">
                  <c:v>5.8768218147626783E-3</c:v>
                </c:pt>
                <c:pt idx="696">
                  <c:v>-1.0516475812105686E-3</c:v>
                </c:pt>
                <c:pt idx="697">
                  <c:v>-5.7316645221662244E-3</c:v>
                </c:pt>
                <c:pt idx="698">
                  <c:v>0</c:v>
                </c:pt>
                <c:pt idx="699">
                  <c:v>-1.2352941176470567E-2</c:v>
                </c:pt>
                <c:pt idx="700">
                  <c:v>-9.4103633114950291E-3</c:v>
                </c:pt>
                <c:pt idx="701">
                  <c:v>-2.6455026455026731E-3</c:v>
                </c:pt>
                <c:pt idx="702">
                  <c:v>6.0284543043165328E-4</c:v>
                </c:pt>
                <c:pt idx="703">
                  <c:v>1.1206169418002343E-2</c:v>
                </c:pt>
                <c:pt idx="704">
                  <c:v>-6.7921830314585652E-3</c:v>
                </c:pt>
                <c:pt idx="705">
                  <c:v>-5.5188962207557424E-3</c:v>
                </c:pt>
                <c:pt idx="706">
                  <c:v>2.7747617324165308E-3</c:v>
                </c:pt>
                <c:pt idx="707">
                  <c:v>2.5264677574590166E-3</c:v>
                </c:pt>
                <c:pt idx="708">
                  <c:v>2.4000960038406127E-4</c:v>
                </c:pt>
                <c:pt idx="709">
                  <c:v>-4.7990401919615344E-3</c:v>
                </c:pt>
                <c:pt idx="710">
                  <c:v>1.8083182640142859E-3</c:v>
                </c:pt>
                <c:pt idx="711">
                  <c:v>7.9422382671481273E-3</c:v>
                </c:pt>
                <c:pt idx="712">
                  <c:v>-7.0439350525310918E-3</c:v>
                </c:pt>
                <c:pt idx="713">
                  <c:v>3.2463628712275927E-3</c:v>
                </c:pt>
                <c:pt idx="714">
                  <c:v>-5.2732502396931613E-3</c:v>
                </c:pt>
                <c:pt idx="715">
                  <c:v>1.2048192771084265E-2</c:v>
                </c:pt>
                <c:pt idx="716">
                  <c:v>3.0952380952382619E-3</c:v>
                </c:pt>
                <c:pt idx="717">
                  <c:v>-3.5604082601470299E-4</c:v>
                </c:pt>
                <c:pt idx="718">
                  <c:v>-4.7489018164550423E-3</c:v>
                </c:pt>
                <c:pt idx="719">
                  <c:v>-1.1093880472384465E-2</c:v>
                </c:pt>
                <c:pt idx="720">
                  <c:v>1.2665862484921631E-2</c:v>
                </c:pt>
                <c:pt idx="721">
                  <c:v>-5.4794520547946091E-3</c:v>
                </c:pt>
                <c:pt idx="722">
                  <c:v>-1.6768475266498717E-3</c:v>
                </c:pt>
                <c:pt idx="723">
                  <c:v>-1.2837432513497227E-2</c:v>
                </c:pt>
                <c:pt idx="724">
                  <c:v>0</c:v>
                </c:pt>
                <c:pt idx="725">
                  <c:v>7.4137092853669984E-3</c:v>
                </c:pt>
                <c:pt idx="726">
                  <c:v>-2.7747617324164531E-2</c:v>
                </c:pt>
                <c:pt idx="727">
                  <c:v>-2.8539521032386106E-2</c:v>
                </c:pt>
                <c:pt idx="728">
                  <c:v>-6.0033209860775871E-3</c:v>
                </c:pt>
                <c:pt idx="729">
                  <c:v>2.6342842456952065E-2</c:v>
                </c:pt>
                <c:pt idx="730">
                  <c:v>-2.5917115312382721E-2</c:v>
                </c:pt>
                <c:pt idx="731">
                  <c:v>2.0179948586118268E-2</c:v>
                </c:pt>
                <c:pt idx="732">
                  <c:v>-3.1246062744109904E-2</c:v>
                </c:pt>
                <c:pt idx="733">
                  <c:v>-1.8728053062816996E-2</c:v>
                </c:pt>
                <c:pt idx="734">
                  <c:v>-8.2173624917164512E-3</c:v>
                </c:pt>
                <c:pt idx="735">
                  <c:v>-1.5635440331417949E-2</c:v>
                </c:pt>
                <c:pt idx="736">
                  <c:v>3.1088786315503825E-2</c:v>
                </c:pt>
                <c:pt idx="737">
                  <c:v>0</c:v>
                </c:pt>
                <c:pt idx="738">
                  <c:v>2.2514812376563498E-2</c:v>
                </c:pt>
                <c:pt idx="739">
                  <c:v>5.923255215040113E-3</c:v>
                </c:pt>
                <c:pt idx="740">
                  <c:v>-2.9441884280594355E-3</c:v>
                </c:pt>
                <c:pt idx="741">
                  <c:v>4.3651303119784934E-3</c:v>
                </c:pt>
                <c:pt idx="742">
                  <c:v>-7.1583791384379758E-3</c:v>
                </c:pt>
                <c:pt idx="743">
                  <c:v>-5.4074932406334986E-3</c:v>
                </c:pt>
                <c:pt idx="744">
                  <c:v>1.7864077669902834E-2</c:v>
                </c:pt>
                <c:pt idx="745">
                  <c:v>2.6707363601678802E-2</c:v>
                </c:pt>
                <c:pt idx="746">
                  <c:v>2.1057847144803077E-3</c:v>
                </c:pt>
                <c:pt idx="747">
                  <c:v>7.4165636588374717E-4</c:v>
                </c:pt>
                <c:pt idx="748">
                  <c:v>6.4229249011857892E-3</c:v>
                </c:pt>
                <c:pt idx="749">
                  <c:v>-9.2047128129602029E-3</c:v>
                </c:pt>
                <c:pt idx="750">
                  <c:v>1.1024402328750238E-2</c:v>
                </c:pt>
                <c:pt idx="751">
                  <c:v>-8.5763293310470168E-4</c:v>
                </c:pt>
                <c:pt idx="752">
                  <c:v>1.1771919068056524E-2</c:v>
                </c:pt>
                <c:pt idx="753">
                  <c:v>1.8785601745243019E-2</c:v>
                </c:pt>
                <c:pt idx="754">
                  <c:v>-1.3323816321675008E-2</c:v>
                </c:pt>
                <c:pt idx="755">
                  <c:v>1.2056908608633066E-3</c:v>
                </c:pt>
                <c:pt idx="756">
                  <c:v>1.6859344894026851E-3</c:v>
                </c:pt>
                <c:pt idx="757">
                  <c:v>-1.2022120702093186E-4</c:v>
                </c:pt>
                <c:pt idx="758">
                  <c:v>-2.1642419141517655E-3</c:v>
                </c:pt>
                <c:pt idx="759">
                  <c:v>6.5068080491625935E-3</c:v>
                </c:pt>
                <c:pt idx="760">
                  <c:v>-9.6971148090506665E-3</c:v>
                </c:pt>
                <c:pt idx="761">
                  <c:v>-6.2862669245647984E-3</c:v>
                </c:pt>
                <c:pt idx="762">
                  <c:v>8.6374695863746798E-3</c:v>
                </c:pt>
                <c:pt idx="763">
                  <c:v>1.9298034012784626E-3</c:v>
                </c:pt>
                <c:pt idx="764">
                  <c:v>-1.6853256289875884E-2</c:v>
                </c:pt>
                <c:pt idx="765">
                  <c:v>7.713970858332253E-3</c:v>
                </c:pt>
                <c:pt idx="766">
                  <c:v>-2.5516403402185972E-3</c:v>
                </c:pt>
                <c:pt idx="767">
                  <c:v>-8.4054086977707332E-3</c:v>
                </c:pt>
                <c:pt idx="768">
                  <c:v>8.5995085995085319E-3</c:v>
                </c:pt>
                <c:pt idx="769">
                  <c:v>1.0840438489646775E-2</c:v>
                </c:pt>
                <c:pt idx="770">
                  <c:v>1.807446680323066E-3</c:v>
                </c:pt>
                <c:pt idx="771">
                  <c:v>-1.6839066634591893E-3</c:v>
                </c:pt>
                <c:pt idx="772">
                  <c:v>1.6867469879517927E-3</c:v>
                </c:pt>
                <c:pt idx="773">
                  <c:v>2.7904738994467104E-2</c:v>
                </c:pt>
                <c:pt idx="774">
                  <c:v>8.4249941493097502E-3</c:v>
                </c:pt>
                <c:pt idx="775">
                  <c:v>5.4537015548850043E-3</c:v>
                </c:pt>
                <c:pt idx="776">
                  <c:v>-1.7772648586266704E-2</c:v>
                </c:pt>
                <c:pt idx="777">
                  <c:v>5.0522852778758232E-3</c:v>
                </c:pt>
                <c:pt idx="778">
                  <c:v>-1.8704699555763482E-2</c:v>
                </c:pt>
                <c:pt idx="779">
                  <c:v>1.5963783654991737E-2</c:v>
                </c:pt>
                <c:pt idx="780">
                  <c:v>-1.5478424015009429E-2</c:v>
                </c:pt>
                <c:pt idx="781">
                  <c:v>-2.0962363030014197E-2</c:v>
                </c:pt>
                <c:pt idx="782">
                  <c:v>9.2457420924572098E-3</c:v>
                </c:pt>
                <c:pt idx="783">
                  <c:v>-9.0405014464802758E-3</c:v>
                </c:pt>
                <c:pt idx="784">
                  <c:v>1.8610874589465976E-2</c:v>
                </c:pt>
                <c:pt idx="785">
                  <c:v>8.478624313351002E-3</c:v>
                </c:pt>
                <c:pt idx="786">
                  <c:v>5.9206631142694199E-4</c:v>
                </c:pt>
                <c:pt idx="787">
                  <c:v>7.9289940828402017E-3</c:v>
                </c:pt>
                <c:pt idx="788">
                  <c:v>-1.0567101091933817E-2</c:v>
                </c:pt>
                <c:pt idx="789">
                  <c:v>4.6873145840750086E-2</c:v>
                </c:pt>
                <c:pt idx="790">
                  <c:v>-1.2695533892541411E-2</c:v>
                </c:pt>
                <c:pt idx="791">
                  <c:v>8.9552238805969964E-3</c:v>
                </c:pt>
                <c:pt idx="792">
                  <c:v>1.9344560764680274E-3</c:v>
                </c:pt>
                <c:pt idx="793">
                  <c:v>2.3850085178875879E-3</c:v>
                </c:pt>
                <c:pt idx="794">
                  <c:v>-6.7980965329708098E-3</c:v>
                </c:pt>
                <c:pt idx="795">
                  <c:v>1.8252338580879712E-3</c:v>
                </c:pt>
                <c:pt idx="796">
                  <c:v>-1.7080391710315723E-3</c:v>
                </c:pt>
                <c:pt idx="797">
                  <c:v>-1.7679936124101681E-2</c:v>
                </c:pt>
                <c:pt idx="798">
                  <c:v>1.1147236414305484E-2</c:v>
                </c:pt>
                <c:pt idx="799">
                  <c:v>-6.0863573725310482E-3</c:v>
                </c:pt>
                <c:pt idx="800">
                  <c:v>-4.8526863084922267E-3</c:v>
                </c:pt>
                <c:pt idx="801">
                  <c:v>8.93997445721606E-3</c:v>
                </c:pt>
                <c:pt idx="802">
                  <c:v>8.8607594936709333E-3</c:v>
                </c:pt>
                <c:pt idx="803">
                  <c:v>-8.0985513858790048E-3</c:v>
                </c:pt>
                <c:pt idx="804">
                  <c:v>-1.517939282428693E-2</c:v>
                </c:pt>
                <c:pt idx="805">
                  <c:v>7.4731433909387412E-3</c:v>
                </c:pt>
                <c:pt idx="806">
                  <c:v>-9.8516458043578226E-3</c:v>
                </c:pt>
                <c:pt idx="807">
                  <c:v>6.320964532365636E-3</c:v>
                </c:pt>
                <c:pt idx="808">
                  <c:v>2.5590322205419902E-3</c:v>
                </c:pt>
                <c:pt idx="809">
                  <c:v>-4.8729550991994941E-3</c:v>
                </c:pt>
                <c:pt idx="810">
                  <c:v>4.8968170689052126E-3</c:v>
                </c:pt>
                <c:pt idx="811">
                  <c:v>9.1657964961133764E-3</c:v>
                </c:pt>
                <c:pt idx="812">
                  <c:v>1.7245343757184006E-3</c:v>
                </c:pt>
                <c:pt idx="813">
                  <c:v>1.1132790083782762E-2</c:v>
                </c:pt>
                <c:pt idx="814">
                  <c:v>1.5550510783201021E-2</c:v>
                </c:pt>
                <c:pt idx="815">
                  <c:v>2.3471554711076426E-3</c:v>
                </c:pt>
                <c:pt idx="816">
                  <c:v>-2.5646743978591235E-3</c:v>
                </c:pt>
                <c:pt idx="817">
                  <c:v>-1.0620458356623841E-2</c:v>
                </c:pt>
                <c:pt idx="818">
                  <c:v>5.6497175141243527E-3</c:v>
                </c:pt>
                <c:pt idx="819">
                  <c:v>9.2134831460672917E-3</c:v>
                </c:pt>
                <c:pt idx="820">
                  <c:v>-2.7054108216432837E-2</c:v>
                </c:pt>
                <c:pt idx="821">
                  <c:v>2.517450509211594E-3</c:v>
                </c:pt>
                <c:pt idx="822">
                  <c:v>-9.8162310238557593E-3</c:v>
                </c:pt>
                <c:pt idx="823">
                  <c:v>-1.1527377521612925E-3</c:v>
                </c:pt>
                <c:pt idx="824">
                  <c:v>9.2325447201384581E-3</c:v>
                </c:pt>
                <c:pt idx="825">
                  <c:v>3.8879359634076405E-3</c:v>
                </c:pt>
                <c:pt idx="826">
                  <c:v>1.5947146599840423E-2</c:v>
                </c:pt>
                <c:pt idx="827">
                  <c:v>3.0160331875770829E-2</c:v>
                </c:pt>
                <c:pt idx="828">
                  <c:v>7.4009577710056895E-3</c:v>
                </c:pt>
                <c:pt idx="829">
                  <c:v>6.2662057044078345E-3</c:v>
                </c:pt>
                <c:pt idx="830">
                  <c:v>-1.7178441056473481E-3</c:v>
                </c:pt>
                <c:pt idx="831">
                  <c:v>3.656700365670007E-3</c:v>
                </c:pt>
                <c:pt idx="832">
                  <c:v>-1.1144449207029505E-2</c:v>
                </c:pt>
                <c:pt idx="833">
                  <c:v>1.3003901170351995E-3</c:v>
                </c:pt>
                <c:pt idx="834">
                  <c:v>2.9220779220777704E-3</c:v>
                </c:pt>
                <c:pt idx="835">
                  <c:v>5.3954893708858531E-3</c:v>
                </c:pt>
                <c:pt idx="836">
                  <c:v>4.2932274337226239E-4</c:v>
                </c:pt>
                <c:pt idx="837">
                  <c:v>1.9311232700354175E-3</c:v>
                </c:pt>
                <c:pt idx="838">
                  <c:v>3.6406467501874928E-3</c:v>
                </c:pt>
                <c:pt idx="839">
                  <c:v>-2.7739251040223012E-3</c:v>
                </c:pt>
                <c:pt idx="840">
                  <c:v>-8.7728682999892449E-3</c:v>
                </c:pt>
                <c:pt idx="841">
                  <c:v>6.5839179708579998E-3</c:v>
                </c:pt>
                <c:pt idx="842">
                  <c:v>-1.5011794981771853E-3</c:v>
                </c:pt>
                <c:pt idx="843">
                  <c:v>-5.6915807560137255E-3</c:v>
                </c:pt>
                <c:pt idx="844">
                  <c:v>3.0240846743709859E-3</c:v>
                </c:pt>
                <c:pt idx="845">
                  <c:v>-2.6919349628512501E-3</c:v>
                </c:pt>
                <c:pt idx="846">
                  <c:v>4.2107536169293525E-3</c:v>
                </c:pt>
                <c:pt idx="847">
                  <c:v>-1.1719169981722399E-2</c:v>
                </c:pt>
                <c:pt idx="848">
                  <c:v>7.5065274151435712E-3</c:v>
                </c:pt>
                <c:pt idx="849">
                  <c:v>-3.6713097937588479E-3</c:v>
                </c:pt>
                <c:pt idx="850">
                  <c:v>3.413894006719409E-2</c:v>
                </c:pt>
                <c:pt idx="851">
                  <c:v>-3.5631942988891829E-3</c:v>
                </c:pt>
                <c:pt idx="852">
                  <c:v>2.7345393352966596E-3</c:v>
                </c:pt>
                <c:pt idx="853">
                  <c:v>-7.3421439060206151E-3</c:v>
                </c:pt>
                <c:pt idx="854">
                  <c:v>1.4898562975486085E-2</c:v>
                </c:pt>
                <c:pt idx="855">
                  <c:v>-1.2181155648099962E-2</c:v>
                </c:pt>
                <c:pt idx="856">
                  <c:v>-1.8760539629005035E-2</c:v>
                </c:pt>
                <c:pt idx="857">
                  <c:v>-1.7830290010741101E-2</c:v>
                </c:pt>
                <c:pt idx="858">
                  <c:v>1.3123359580052618E-2</c:v>
                </c:pt>
                <c:pt idx="859">
                  <c:v>2.0509499136442955E-3</c:v>
                </c:pt>
                <c:pt idx="860">
                  <c:v>-2.0467521275449041E-3</c:v>
                </c:pt>
                <c:pt idx="861">
                  <c:v>1.0794473229706281E-2</c:v>
                </c:pt>
                <c:pt idx="862">
                  <c:v>-1.495087569414788E-2</c:v>
                </c:pt>
                <c:pt idx="863">
                  <c:v>9.4319167389418368E-3</c:v>
                </c:pt>
                <c:pt idx="864">
                  <c:v>7.947588873375544E-3</c:v>
                </c:pt>
                <c:pt idx="865">
                  <c:v>-2.3441662226957316E-3</c:v>
                </c:pt>
                <c:pt idx="866">
                  <c:v>6.7286126241590249E-3</c:v>
                </c:pt>
                <c:pt idx="867">
                  <c:v>2.5461489497136114E-3</c:v>
                </c:pt>
                <c:pt idx="868">
                  <c:v>-2.962962962962945E-3</c:v>
                </c:pt>
                <c:pt idx="869">
                  <c:v>5.6251326682232872E-3</c:v>
                </c:pt>
                <c:pt idx="870">
                  <c:v>-4.0105540897097391E-3</c:v>
                </c:pt>
                <c:pt idx="871">
                  <c:v>1.165624668856724E-3</c:v>
                </c:pt>
                <c:pt idx="872">
                  <c:v>-6.3505503810334929E-4</c:v>
                </c:pt>
                <c:pt idx="873">
                  <c:v>-8.4727811904250494E-4</c:v>
                </c:pt>
                <c:pt idx="874">
                  <c:v>1.3461946152215409E-2</c:v>
                </c:pt>
                <c:pt idx="875">
                  <c:v>-4.8112122162953241E-3</c:v>
                </c:pt>
                <c:pt idx="876">
                  <c:v>-3.5733053074094023E-3</c:v>
                </c:pt>
                <c:pt idx="877">
                  <c:v>2.5313785465668204E-3</c:v>
                </c:pt>
                <c:pt idx="878">
                  <c:v>5.7864281956865327E-3</c:v>
                </c:pt>
                <c:pt idx="879">
                  <c:v>-2.3012552301254763E-3</c:v>
                </c:pt>
                <c:pt idx="880">
                  <c:v>-1.5202348500733764E-2</c:v>
                </c:pt>
                <c:pt idx="881">
                  <c:v>3.3216224848291231E-2</c:v>
                </c:pt>
                <c:pt idx="882">
                  <c:v>6.8006182380215829E-3</c:v>
                </c:pt>
                <c:pt idx="883">
                  <c:v>-7.266400573124443E-3</c:v>
                </c:pt>
                <c:pt idx="884">
                  <c:v>-1.3402061855669611E-3</c:v>
                </c:pt>
                <c:pt idx="885">
                  <c:v>-4.4389387839373073E-3</c:v>
                </c:pt>
                <c:pt idx="886">
                  <c:v>5.9104106180010163E-3</c:v>
                </c:pt>
                <c:pt idx="887">
                  <c:v>-3.2986290073189206E-3</c:v>
                </c:pt>
                <c:pt idx="888">
                  <c:v>-7.2396318130096837E-4</c:v>
                </c:pt>
                <c:pt idx="889">
                  <c:v>1.7387704409024929E-2</c:v>
                </c:pt>
                <c:pt idx="890">
                  <c:v>-6.8158697863682782E-3</c:v>
                </c:pt>
                <c:pt idx="891">
                  <c:v>3.1752535081430722E-3</c:v>
                </c:pt>
                <c:pt idx="892">
                  <c:v>-4.9009597712885711E-3</c:v>
                </c:pt>
                <c:pt idx="893">
                  <c:v>-9.850194951774971E-3</c:v>
                </c:pt>
                <c:pt idx="894">
                  <c:v>1.4507772020726506E-3</c:v>
                </c:pt>
                <c:pt idx="895">
                  <c:v>5.8981788079468522E-3</c:v>
                </c:pt>
                <c:pt idx="896">
                  <c:v>-1.5327641189178065E-2</c:v>
                </c:pt>
                <c:pt idx="897">
                  <c:v>4.7012118679481407E-3</c:v>
                </c:pt>
                <c:pt idx="898">
                  <c:v>6.6548819798273318E-3</c:v>
                </c:pt>
                <c:pt idx="899">
                  <c:v>-6.0944117343250115E-3</c:v>
                </c:pt>
                <c:pt idx="900">
                  <c:v>-7.4828517979630416E-3</c:v>
                </c:pt>
                <c:pt idx="901">
                  <c:v>-1.3821989528795764E-2</c:v>
                </c:pt>
                <c:pt idx="902">
                  <c:v>2.5058398810787752E-2</c:v>
                </c:pt>
                <c:pt idx="903">
                  <c:v>4.1433602651750334E-3</c:v>
                </c:pt>
                <c:pt idx="904">
                  <c:v>-6.1893955023725189E-3</c:v>
                </c:pt>
                <c:pt idx="905">
                  <c:v>1.4012871081585887E-2</c:v>
                </c:pt>
                <c:pt idx="906">
                  <c:v>-1.9039819838263861E-2</c:v>
                </c:pt>
                <c:pt idx="907">
                  <c:v>-1.7635396013774396E-2</c:v>
                </c:pt>
                <c:pt idx="908">
                  <c:v>-1.8164435946462665E-2</c:v>
                </c:pt>
                <c:pt idx="909">
                  <c:v>4.0030293194848188E-3</c:v>
                </c:pt>
                <c:pt idx="910">
                  <c:v>-1.950431034482758E-2</c:v>
                </c:pt>
                <c:pt idx="911">
                  <c:v>2.4178481151775344E-3</c:v>
                </c:pt>
                <c:pt idx="912">
                  <c:v>9.8892665277930281E-2</c:v>
                </c:pt>
                <c:pt idx="913">
                  <c:v>-3.2026339419335637E-2</c:v>
                </c:pt>
                <c:pt idx="914">
                  <c:v>3.4425891568748757E-2</c:v>
                </c:pt>
                <c:pt idx="915">
                  <c:v>-4.2845755280987996E-3</c:v>
                </c:pt>
                <c:pt idx="916">
                  <c:v>7.3051135795054734E-3</c:v>
                </c:pt>
                <c:pt idx="917">
                  <c:v>2.7121001390820521E-2</c:v>
                </c:pt>
                <c:pt idx="918">
                  <c:v>-1.8086855595318752E-2</c:v>
                </c:pt>
                <c:pt idx="919">
                  <c:v>1.3593380614657313E-2</c:v>
                </c:pt>
                <c:pt idx="920">
                  <c:v>3.8872691933899972E-4</c:v>
                </c:pt>
                <c:pt idx="921">
                  <c:v>6.1200699436565476E-3</c:v>
                </c:pt>
                <c:pt idx="922">
                  <c:v>-4.1131601815197372E-2</c:v>
                </c:pt>
                <c:pt idx="923">
                  <c:v>9.566005437518843E-3</c:v>
                </c:pt>
                <c:pt idx="924">
                  <c:v>-1.84520247356873E-2</c:v>
                </c:pt>
                <c:pt idx="925">
                  <c:v>3.8613961995732637E-3</c:v>
                </c:pt>
                <c:pt idx="926">
                  <c:v>5.0612410162975685E-4</c:v>
                </c:pt>
                <c:pt idx="927">
                  <c:v>-4.5528126264670066E-3</c:v>
                </c:pt>
                <c:pt idx="928">
                  <c:v>9.4521800996034688E-3</c:v>
                </c:pt>
                <c:pt idx="929">
                  <c:v>-6.0410793395071494E-4</c:v>
                </c:pt>
                <c:pt idx="930">
                  <c:v>3.5260930888574293E-3</c:v>
                </c:pt>
                <c:pt idx="931">
                  <c:v>4.0156610782049462E-4</c:v>
                </c:pt>
                <c:pt idx="932">
                  <c:v>1.0336176618163551E-2</c:v>
                </c:pt>
                <c:pt idx="933">
                  <c:v>1.9864918553835764E-4</c:v>
                </c:pt>
                <c:pt idx="934">
                  <c:v>1.3505461767626681E-2</c:v>
                </c:pt>
                <c:pt idx="935">
                  <c:v>5.6829316088575776E-3</c:v>
                </c:pt>
                <c:pt idx="936">
                  <c:v>-1.0035074045206538E-2</c:v>
                </c:pt>
                <c:pt idx="937">
                  <c:v>7.0859167404782042E-3</c:v>
                </c:pt>
                <c:pt idx="938">
                  <c:v>-1.2313104661389684E-2</c:v>
                </c:pt>
                <c:pt idx="939">
                  <c:v>3.1661224893639872E-3</c:v>
                </c:pt>
                <c:pt idx="940">
                  <c:v>1.9923069336226451E-2</c:v>
                </c:pt>
                <c:pt idx="941">
                  <c:v>4.1582052025916916E-3</c:v>
                </c:pt>
                <c:pt idx="942">
                  <c:v>7.7041602465333092E-4</c:v>
                </c:pt>
                <c:pt idx="943">
                  <c:v>-1.0103926096997617E-2</c:v>
                </c:pt>
                <c:pt idx="944">
                  <c:v>-2.1386215611937098E-3</c:v>
                </c:pt>
                <c:pt idx="945">
                  <c:v>-6.7218704335120227E-3</c:v>
                </c:pt>
                <c:pt idx="946">
                  <c:v>1.3927030207924629E-2</c:v>
                </c:pt>
                <c:pt idx="947">
                  <c:v>-1.0446894950667418E-2</c:v>
                </c:pt>
                <c:pt idx="948">
                  <c:v>2.3460410557185618E-3</c:v>
                </c:pt>
                <c:pt idx="949">
                  <c:v>-1.6968987712112416E-2</c:v>
                </c:pt>
                <c:pt idx="950">
                  <c:v>1.1805555555555625E-2</c:v>
                </c:pt>
                <c:pt idx="951">
                  <c:v>-4.0984410236297619E-2</c:v>
                </c:pt>
                <c:pt idx="952">
                  <c:v>-1.6460484613025295E-2</c:v>
                </c:pt>
                <c:pt idx="953">
                  <c:v>-7.7962577962578106E-3</c:v>
                </c:pt>
                <c:pt idx="954">
                  <c:v>3.2792037716081746E-2</c:v>
                </c:pt>
                <c:pt idx="955">
                  <c:v>2.0288090890647092E-2</c:v>
                </c:pt>
                <c:pt idx="956">
                  <c:v>-2.2867369258302572E-3</c:v>
                </c:pt>
                <c:pt idx="957">
                  <c:v>9.2675635276533441E-3</c:v>
                </c:pt>
                <c:pt idx="958">
                  <c:v>2.7646129541865072E-3</c:v>
                </c:pt>
                <c:pt idx="959">
                  <c:v>4.7262701851122912E-3</c:v>
                </c:pt>
                <c:pt idx="960">
                  <c:v>4.4100352802820542E-3</c:v>
                </c:pt>
                <c:pt idx="961">
                  <c:v>-5.1712362181676186E-3</c:v>
                </c:pt>
                <c:pt idx="962">
                  <c:v>-4.8058061985091216E-3</c:v>
                </c:pt>
                <c:pt idx="963">
                  <c:v>-9.1652705233072895E-3</c:v>
                </c:pt>
                <c:pt idx="964">
                  <c:v>-5.9677740202904728E-3</c:v>
                </c:pt>
                <c:pt idx="965">
                  <c:v>-1.8110866519912006E-2</c:v>
                </c:pt>
                <c:pt idx="966">
                  <c:v>-3.8724141445021232E-3</c:v>
                </c:pt>
                <c:pt idx="967">
                  <c:v>1.7698209718670199E-2</c:v>
                </c:pt>
                <c:pt idx="968">
                  <c:v>1.9400884599919399E-2</c:v>
                </c:pt>
                <c:pt idx="969">
                  <c:v>5.5221378562271273E-3</c:v>
                </c:pt>
                <c:pt idx="970">
                  <c:v>-1.8436795135824191E-2</c:v>
                </c:pt>
                <c:pt idx="971">
                  <c:v>-6.9937056649016505E-3</c:v>
                </c:pt>
                <c:pt idx="972">
                  <c:v>-6.741120837106318E-3</c:v>
                </c:pt>
                <c:pt idx="973">
                  <c:v>-1.7220421393840946E-3</c:v>
                </c:pt>
                <c:pt idx="974">
                  <c:v>1.8264840182648401E-2</c:v>
                </c:pt>
                <c:pt idx="975">
                  <c:v>1.1958146487294208E-3</c:v>
                </c:pt>
                <c:pt idx="976">
                  <c:v>4.9766099333137248E-4</c:v>
                </c:pt>
                <c:pt idx="977">
                  <c:v>-5.6705133306803601E-3</c:v>
                </c:pt>
                <c:pt idx="978">
                  <c:v>-1.590795397698852E-2</c:v>
                </c:pt>
                <c:pt idx="979">
                  <c:v>-2.2366815778771532E-3</c:v>
                </c:pt>
                <c:pt idx="980">
                  <c:v>1.3144487466884014E-2</c:v>
                </c:pt>
                <c:pt idx="981">
                  <c:v>-7.4424218042845602E-3</c:v>
                </c:pt>
                <c:pt idx="982">
                  <c:v>3.1107508359509595E-2</c:v>
                </c:pt>
                <c:pt idx="983">
                  <c:v>-3.2134433962264231E-2</c:v>
                </c:pt>
                <c:pt idx="984">
                  <c:v>1.1371712864250316E-2</c:v>
                </c:pt>
                <c:pt idx="985">
                  <c:v>4.7184017668908673E-3</c:v>
                </c:pt>
                <c:pt idx="986">
                  <c:v>-5.8952837729816521E-3</c:v>
                </c:pt>
                <c:pt idx="987">
                  <c:v>6.2317820886521602E-3</c:v>
                </c:pt>
                <c:pt idx="988">
                  <c:v>-4.9945060433522759E-3</c:v>
                </c:pt>
                <c:pt idx="989">
                  <c:v>-1.1846200180704702E-2</c:v>
                </c:pt>
                <c:pt idx="990">
                  <c:v>3.96220664431568E-3</c:v>
                </c:pt>
                <c:pt idx="991">
                  <c:v>5.0597045132572127E-4</c:v>
                </c:pt>
                <c:pt idx="992">
                  <c:v>7.0800040457164037E-3</c:v>
                </c:pt>
                <c:pt idx="993">
                  <c:v>2.3300190820528366E-2</c:v>
                </c:pt>
                <c:pt idx="994">
                  <c:v>1.5703209343409519E-2</c:v>
                </c:pt>
                <c:pt idx="995">
                  <c:v>5.1212677553387209E-3</c:v>
                </c:pt>
                <c:pt idx="996">
                  <c:v>6.6333397423572471E-3</c:v>
                </c:pt>
                <c:pt idx="997">
                  <c:v>2.8650558685896499E-3</c:v>
                </c:pt>
                <c:pt idx="998">
                  <c:v>5.7137415484231902E-4</c:v>
                </c:pt>
                <c:pt idx="999">
                  <c:v>-1.8083182640143969E-3</c:v>
                </c:pt>
                <c:pt idx="1000">
                  <c:v>-1.334858886346324E-3</c:v>
                </c:pt>
                <c:pt idx="1001">
                  <c:v>-3.7235058239449836E-3</c:v>
                </c:pt>
                <c:pt idx="1002">
                  <c:v>3.9290848107331744E-3</c:v>
                </c:pt>
                <c:pt idx="1003">
                  <c:v>-1.1454753722794919E-3</c:v>
                </c:pt>
                <c:pt idx="1004">
                  <c:v>-4.9694189602446093E-3</c:v>
                </c:pt>
                <c:pt idx="1005">
                  <c:v>-1.2197464464079988E-2</c:v>
                </c:pt>
                <c:pt idx="1006">
                  <c:v>1.1667476908119312E-3</c:v>
                </c:pt>
                <c:pt idx="1007">
                  <c:v>-1.5635622025832796E-2</c:v>
                </c:pt>
                <c:pt idx="1008">
                  <c:v>4.0449881610102878E-3</c:v>
                </c:pt>
                <c:pt idx="1009">
                  <c:v>-2.2206937211358913E-2</c:v>
                </c:pt>
                <c:pt idx="1010">
                  <c:v>-1.0752688172043112E-2</c:v>
                </c:pt>
                <c:pt idx="1011">
                  <c:v>1.2698090207232893E-2</c:v>
                </c:pt>
                <c:pt idx="1012">
                  <c:v>-2.9090179556624518E-3</c:v>
                </c:pt>
                <c:pt idx="1013">
                  <c:v>1.7404426559356034E-2</c:v>
                </c:pt>
                <c:pt idx="1014">
                  <c:v>-1.1272619400771289E-2</c:v>
                </c:pt>
                <c:pt idx="1015">
                  <c:v>1.3901390139013925E-2</c:v>
                </c:pt>
                <c:pt idx="1016">
                  <c:v>-1.1639376602880169E-2</c:v>
                </c:pt>
                <c:pt idx="1017">
                  <c:v>2.0758483033932018E-2</c:v>
                </c:pt>
                <c:pt idx="1018">
                  <c:v>-3.813062182244864E-3</c:v>
                </c:pt>
                <c:pt idx="1019">
                  <c:v>-1.8156835803317284E-2</c:v>
                </c:pt>
                <c:pt idx="1020">
                  <c:v>-7.9968012794895404E-4</c:v>
                </c:pt>
                <c:pt idx="1021">
                  <c:v>-6.5026010404161116E-3</c:v>
                </c:pt>
                <c:pt idx="1022">
                  <c:v>7.4514147618567339E-3</c:v>
                </c:pt>
                <c:pt idx="1023">
                  <c:v>1.489255372313858E-2</c:v>
                </c:pt>
                <c:pt idx="1024">
                  <c:v>-9.9468189875911994E-3</c:v>
                </c:pt>
                <c:pt idx="1025">
                  <c:v>6.1673132398289976E-3</c:v>
                </c:pt>
                <c:pt idx="1026">
                  <c:v>1.9377162629757638E-2</c:v>
                </c:pt>
                <c:pt idx="1027">
                  <c:v>-9.698380370477544E-4</c:v>
                </c:pt>
                <c:pt idx="1028">
                  <c:v>-3.5918842830793274E-3</c:v>
                </c:pt>
                <c:pt idx="1029">
                  <c:v>-5.0662509742790407E-3</c:v>
                </c:pt>
                <c:pt idx="1030">
                  <c:v>-6.1692126909519418E-3</c:v>
                </c:pt>
                <c:pt idx="1031">
                  <c:v>1.1725293132328396E-2</c:v>
                </c:pt>
                <c:pt idx="1032">
                  <c:v>-1.5387611998441852E-2</c:v>
                </c:pt>
                <c:pt idx="1033">
                  <c:v>1.9782393669633969E-3</c:v>
                </c:pt>
                <c:pt idx="1034">
                  <c:v>-2.6653504442250009E-3</c:v>
                </c:pt>
                <c:pt idx="1035">
                  <c:v>-1.2867465109372977E-3</c:v>
                </c:pt>
                <c:pt idx="1036">
                  <c:v>-7.3339940535184223E-3</c:v>
                </c:pt>
                <c:pt idx="1037">
                  <c:v>8.9856230031948314E-4</c:v>
                </c:pt>
                <c:pt idx="1038">
                  <c:v>-3.2917705735661107E-3</c:v>
                </c:pt>
                <c:pt idx="1039">
                  <c:v>-1.0008006405124115E-2</c:v>
                </c:pt>
                <c:pt idx="1040">
                  <c:v>-2.5374039627982237E-2</c:v>
                </c:pt>
                <c:pt idx="1041">
                  <c:v>1.586972305777401E-2</c:v>
                </c:pt>
                <c:pt idx="1042">
                  <c:v>-1.7561772513783991E-2</c:v>
                </c:pt>
                <c:pt idx="1043">
                  <c:v>1.4446061109956387E-2</c:v>
                </c:pt>
                <c:pt idx="1044">
                  <c:v>-4.3028378239934328E-3</c:v>
                </c:pt>
                <c:pt idx="1045">
                  <c:v>-1.3067187982302664E-2</c:v>
                </c:pt>
                <c:pt idx="1046">
                  <c:v>3.4403669724769603E-3</c:v>
                </c:pt>
                <c:pt idx="1047">
                  <c:v>5.0909090909090349E-3</c:v>
                </c:pt>
                <c:pt idx="1048">
                  <c:v>3.2044655778376008E-3</c:v>
                </c:pt>
                <c:pt idx="1049">
                  <c:v>-3.9155074703760562E-3</c:v>
                </c:pt>
                <c:pt idx="1050">
                  <c:v>-4.758456604944783E-3</c:v>
                </c:pt>
                <c:pt idx="1051">
                  <c:v>-2.1827252884314419E-3</c:v>
                </c:pt>
                <c:pt idx="1052">
                  <c:v>-5.9374999999999289E-3</c:v>
                </c:pt>
                <c:pt idx="1053">
                  <c:v>4.9250759719166037E-3</c:v>
                </c:pt>
                <c:pt idx="1054">
                  <c:v>-3.1282586027112647E-3</c:v>
                </c:pt>
                <c:pt idx="1055">
                  <c:v>2.2489539748953957E-2</c:v>
                </c:pt>
                <c:pt idx="1056">
                  <c:v>1.1253196930947063E-3</c:v>
                </c:pt>
                <c:pt idx="1057">
                  <c:v>-6.1312078479458521E-4</c:v>
                </c:pt>
                <c:pt idx="1058">
                  <c:v>-5.5214723926380049E-3</c:v>
                </c:pt>
                <c:pt idx="1059">
                  <c:v>-2.467612584824308E-3</c:v>
                </c:pt>
                <c:pt idx="1060">
                  <c:v>7.4211502782930427E-3</c:v>
                </c:pt>
                <c:pt idx="1061">
                  <c:v>2.6601186822181599E-3</c:v>
                </c:pt>
                <c:pt idx="1062">
                  <c:v>-4.1836734693877498E-3</c:v>
                </c:pt>
                <c:pt idx="1063">
                  <c:v>1.4345732144687151E-3</c:v>
                </c:pt>
                <c:pt idx="1064">
                  <c:v>-8.5951089737030806E-3</c:v>
                </c:pt>
                <c:pt idx="1065">
                  <c:v>4.2316028485911428E-3</c:v>
                </c:pt>
                <c:pt idx="1066">
                  <c:v>-3.4943473792394819E-3</c:v>
                </c:pt>
                <c:pt idx="1067">
                  <c:v>-1.0004125412541254E-2</c:v>
                </c:pt>
                <c:pt idx="1068">
                  <c:v>5.313053443066984E-3</c:v>
                </c:pt>
                <c:pt idx="1069">
                  <c:v>-1.1398963730569922E-2</c:v>
                </c:pt>
                <c:pt idx="1070">
                  <c:v>-5.8700209643606227E-3</c:v>
                </c:pt>
                <c:pt idx="1071">
                  <c:v>-7.5917334458034391E-3</c:v>
                </c:pt>
                <c:pt idx="1072">
                  <c:v>-1.4980875478113109E-2</c:v>
                </c:pt>
                <c:pt idx="1073">
                  <c:v>-1.8983928378815573E-2</c:v>
                </c:pt>
                <c:pt idx="1074">
                  <c:v>-3.2985156679499195E-4</c:v>
                </c:pt>
                <c:pt idx="1075">
                  <c:v>-1.5398152221733907E-3</c:v>
                </c:pt>
                <c:pt idx="1076">
                  <c:v>1.98281559814939E-3</c:v>
                </c:pt>
                <c:pt idx="1077">
                  <c:v>1.1763412489006253E-2</c:v>
                </c:pt>
                <c:pt idx="1078">
                  <c:v>-3.1511463653157712E-3</c:v>
                </c:pt>
                <c:pt idx="1079">
                  <c:v>1.3080444735120711E-3</c:v>
                </c:pt>
                <c:pt idx="1080">
                  <c:v>-7.1848465055518451E-3</c:v>
                </c:pt>
                <c:pt idx="1081">
                  <c:v>9.8684210526323035E-4</c:v>
                </c:pt>
                <c:pt idx="1082">
                  <c:v>1.8183809836783915E-2</c:v>
                </c:pt>
                <c:pt idx="1083">
                  <c:v>-1.2157073695535314E-2</c:v>
                </c:pt>
                <c:pt idx="1084">
                  <c:v>-8.385972554998844E-3</c:v>
                </c:pt>
                <c:pt idx="1085">
                  <c:v>4.8325096101042853E-3</c:v>
                </c:pt>
                <c:pt idx="1086">
                  <c:v>-1.8581265712099615E-2</c:v>
                </c:pt>
                <c:pt idx="1087">
                  <c:v>4.7889519991088925E-3</c:v>
                </c:pt>
                <c:pt idx="1088">
                  <c:v>8.202172467302038E-3</c:v>
                </c:pt>
                <c:pt idx="1089">
                  <c:v>-8.7950747581355682E-4</c:v>
                </c:pt>
                <c:pt idx="1090">
                  <c:v>-1.2984154929577385E-2</c:v>
                </c:pt>
                <c:pt idx="1091">
                  <c:v>7.0234113712372981E-3</c:v>
                </c:pt>
                <c:pt idx="1092">
                  <c:v>-2.0923281301893026E-2</c:v>
                </c:pt>
                <c:pt idx="1093">
                  <c:v>-3.3921302578018286E-3</c:v>
                </c:pt>
                <c:pt idx="1094">
                  <c:v>3.5171318357158921E-3</c:v>
                </c:pt>
                <c:pt idx="1095">
                  <c:v>1.288863764838899E-2</c:v>
                </c:pt>
                <c:pt idx="1096">
                  <c:v>-1.6296461658667383E-2</c:v>
                </c:pt>
                <c:pt idx="1097">
                  <c:v>-1.8381935776693448E-2</c:v>
                </c:pt>
                <c:pt idx="1098">
                  <c:v>1.4333603051670307E-2</c:v>
                </c:pt>
                <c:pt idx="1099">
                  <c:v>4.5584045584057264E-4</c:v>
                </c:pt>
                <c:pt idx="1100">
                  <c:v>2.2781637999758075E-4</c:v>
                </c:pt>
                <c:pt idx="1101">
                  <c:v>3.6442318642522231E-3</c:v>
                </c:pt>
                <c:pt idx="1102">
                  <c:v>9.5313741064337876E-3</c:v>
                </c:pt>
                <c:pt idx="1103">
                  <c:v>2.4727436214454279E-2</c:v>
                </c:pt>
                <c:pt idx="1104">
                  <c:v>-1.3600965229790485E-2</c:v>
                </c:pt>
                <c:pt idx="1105">
                  <c:v>-4.5591015234072163E-3</c:v>
                </c:pt>
                <c:pt idx="1106">
                  <c:v>6.3672922252011599E-3</c:v>
                </c:pt>
                <c:pt idx="1107">
                  <c:v>2.3310023310023631E-3</c:v>
                </c:pt>
                <c:pt idx="1108">
                  <c:v>-9.0808416389811519E-3</c:v>
                </c:pt>
                <c:pt idx="1109">
                  <c:v>-1.2181493071077409E-2</c:v>
                </c:pt>
                <c:pt idx="1110">
                  <c:v>-4.6385337707884888E-3</c:v>
                </c:pt>
                <c:pt idx="1111">
                  <c:v>-2.6142305069334348E-3</c:v>
                </c:pt>
                <c:pt idx="1112">
                  <c:v>2.0512820512821328E-3</c:v>
                </c:pt>
                <c:pt idx="1113">
                  <c:v>1.4784487660639556E-3</c:v>
                </c:pt>
                <c:pt idx="1114">
                  <c:v>1.1355893708833165E-3</c:v>
                </c:pt>
                <c:pt idx="1115">
                  <c:v>1.3951905626134353E-2</c:v>
                </c:pt>
                <c:pt idx="1116">
                  <c:v>-2.7407987470634332E-2</c:v>
                </c:pt>
                <c:pt idx="1117">
                  <c:v>-2.3809523809523725E-2</c:v>
                </c:pt>
                <c:pt idx="1118">
                  <c:v>-9.8974902792506869E-3</c:v>
                </c:pt>
                <c:pt idx="1119">
                  <c:v>-2.3801023444008917E-3</c:v>
                </c:pt>
                <c:pt idx="1120">
                  <c:v>6.9187641655732435E-3</c:v>
                </c:pt>
                <c:pt idx="1121">
                  <c:v>-8.2928562966473329E-3</c:v>
                </c:pt>
                <c:pt idx="1122">
                  <c:v>-1.5649265320750061E-2</c:v>
                </c:pt>
                <c:pt idx="1123">
                  <c:v>-3.3980582524271941E-2</c:v>
                </c:pt>
                <c:pt idx="1124">
                  <c:v>-1.3567839195979925E-2</c:v>
                </c:pt>
                <c:pt idx="1125">
                  <c:v>-2.1650534895568008E-2</c:v>
                </c:pt>
                <c:pt idx="1126">
                  <c:v>-1.8094246290028426E-2</c:v>
                </c:pt>
                <c:pt idx="1127">
                  <c:v>3.6457642847673277E-2</c:v>
                </c:pt>
                <c:pt idx="1128">
                  <c:v>2.4302890764900109E-3</c:v>
                </c:pt>
                <c:pt idx="1129">
                  <c:v>2.5519969376035512E-3</c:v>
                </c:pt>
                <c:pt idx="1130">
                  <c:v>-2.9273259513807881E-3</c:v>
                </c:pt>
                <c:pt idx="1131">
                  <c:v>-2.9359203472044904E-2</c:v>
                </c:pt>
                <c:pt idx="1132">
                  <c:v>9.0741714886901637E-3</c:v>
                </c:pt>
                <c:pt idx="1133">
                  <c:v>8.2106086276554358E-3</c:v>
                </c:pt>
                <c:pt idx="1134">
                  <c:v>-2.3138572905894605E-2</c:v>
                </c:pt>
                <c:pt idx="1135">
                  <c:v>8.2043138811698224E-3</c:v>
                </c:pt>
                <c:pt idx="1136">
                  <c:v>-1.3387583672397896E-2</c:v>
                </c:pt>
                <c:pt idx="1137">
                  <c:v>-4.2570174271652217E-3</c:v>
                </c:pt>
                <c:pt idx="1138">
                  <c:v>1.0287241148964732E-2</c:v>
                </c:pt>
                <c:pt idx="1139">
                  <c:v>-6.3475271092303664E-3</c:v>
                </c:pt>
                <c:pt idx="1140">
                  <c:v>8.7836039393132115E-3</c:v>
                </c:pt>
                <c:pt idx="1141">
                  <c:v>-1.3060686015831102E-2</c:v>
                </c:pt>
                <c:pt idx="1142">
                  <c:v>6.8172704183930843E-3</c:v>
                </c:pt>
                <c:pt idx="1143">
                  <c:v>-9.1609134360063349E-3</c:v>
                </c:pt>
                <c:pt idx="1144">
                  <c:v>5.4937692616912059E-3</c:v>
                </c:pt>
                <c:pt idx="1145">
                  <c:v>-1.9989339019189756E-2</c:v>
                </c:pt>
                <c:pt idx="1146">
                  <c:v>-1.1150394343214631E-2</c:v>
                </c:pt>
                <c:pt idx="1147">
                  <c:v>2.7640264026402628E-2</c:v>
                </c:pt>
                <c:pt idx="1148">
                  <c:v>-4.2687006556938245E-2</c:v>
                </c:pt>
                <c:pt idx="1149">
                  <c:v>-1.8451216102879586E-2</c:v>
                </c:pt>
                <c:pt idx="1150">
                  <c:v>-8.2597550555396637E-3</c:v>
                </c:pt>
                <c:pt idx="1151">
                  <c:v>1.0913268236645735E-2</c:v>
                </c:pt>
                <c:pt idx="1152">
                  <c:v>1.4204545454543638E-3</c:v>
                </c:pt>
                <c:pt idx="1153">
                  <c:v>3.7163120567375918E-2</c:v>
                </c:pt>
                <c:pt idx="1154">
                  <c:v>2.7899343544857569E-2</c:v>
                </c:pt>
                <c:pt idx="1155">
                  <c:v>-9.3134646088333106E-4</c:v>
                </c:pt>
                <c:pt idx="1156">
                  <c:v>-3.6489545878279572E-2</c:v>
                </c:pt>
                <c:pt idx="1157">
                  <c:v>-3.040774015203862E-3</c:v>
                </c:pt>
                <c:pt idx="1158">
                  <c:v>-1.3863856924996032E-3</c:v>
                </c:pt>
                <c:pt idx="1159">
                  <c:v>-1.0134666111342505E-2</c:v>
                </c:pt>
                <c:pt idx="1160">
                  <c:v>3.6465638148668322E-3</c:v>
                </c:pt>
                <c:pt idx="1161">
                  <c:v>-2.7948574622694844E-3</c:v>
                </c:pt>
                <c:pt idx="1162">
                  <c:v>4.414237668161447E-2</c:v>
                </c:pt>
                <c:pt idx="1163">
                  <c:v>7.9184002147361099E-3</c:v>
                </c:pt>
                <c:pt idx="1164">
                  <c:v>-7.98934753661662E-4</c:v>
                </c:pt>
                <c:pt idx="1165">
                  <c:v>-3.7313432835821558E-3</c:v>
                </c:pt>
                <c:pt idx="1166">
                  <c:v>4.5478865703583171E-3</c:v>
                </c:pt>
                <c:pt idx="1167">
                  <c:v>5.5259653794940133E-2</c:v>
                </c:pt>
                <c:pt idx="1168">
                  <c:v>2.3596214511041103E-2</c:v>
                </c:pt>
                <c:pt idx="1169">
                  <c:v>-1.7381656804733914E-2</c:v>
                </c:pt>
                <c:pt idx="1170">
                  <c:v>-4.6418266215028092E-3</c:v>
                </c:pt>
                <c:pt idx="1171">
                  <c:v>5.4197126291908315E-3</c:v>
                </c:pt>
                <c:pt idx="1172">
                  <c:v>3.7858844177009132E-2</c:v>
                </c:pt>
                <c:pt idx="1173">
                  <c:v>-9.5422152433869423E-3</c:v>
                </c:pt>
                <c:pt idx="1174">
                  <c:v>5.7317073170730648E-3</c:v>
                </c:pt>
                <c:pt idx="1175">
                  <c:v>2.0371044016005868E-2</c:v>
                </c:pt>
                <c:pt idx="1176">
                  <c:v>-7.9619726678550329E-3</c:v>
                </c:pt>
                <c:pt idx="1177">
                  <c:v>-1.91662673694315E-3</c:v>
                </c:pt>
                <c:pt idx="1178">
                  <c:v>-4.3206913106096367E-3</c:v>
                </c:pt>
                <c:pt idx="1179">
                  <c:v>-5.6653809064609595E-3</c:v>
                </c:pt>
                <c:pt idx="1180">
                  <c:v>-1.9396290459449128E-3</c:v>
                </c:pt>
                <c:pt idx="1181">
                  <c:v>2.0648609255435879E-3</c:v>
                </c:pt>
                <c:pt idx="1182">
                  <c:v>-1.5272727272727327E-2</c:v>
                </c:pt>
                <c:pt idx="1183">
                  <c:v>8.6164451009373977E-4</c:v>
                </c:pt>
                <c:pt idx="1184">
                  <c:v>1.2421596359611264E-2</c:v>
                </c:pt>
                <c:pt idx="1185">
                  <c:v>-9.2322643343050181E-3</c:v>
                </c:pt>
                <c:pt idx="1186">
                  <c:v>1.2383521333987124E-2</c:v>
                </c:pt>
                <c:pt idx="1187">
                  <c:v>2.3010778733196791E-3</c:v>
                </c:pt>
                <c:pt idx="1188">
                  <c:v>-8.2165297245047064E-3</c:v>
                </c:pt>
                <c:pt idx="1189">
                  <c:v>-5.9697855750486806E-3</c:v>
                </c:pt>
                <c:pt idx="1190">
                  <c:v>-5.2702537075622891E-3</c:v>
                </c:pt>
                <c:pt idx="1191">
                  <c:v>6.4070970921636938E-3</c:v>
                </c:pt>
                <c:pt idx="1192">
                  <c:v>4.0401567091086221E-3</c:v>
                </c:pt>
                <c:pt idx="1193">
                  <c:v>-1.7314961590049971E-2</c:v>
                </c:pt>
                <c:pt idx="1194">
                  <c:v>1.3649336145924451E-3</c:v>
                </c:pt>
                <c:pt idx="1195">
                  <c:v>-7.0631970260224275E-3</c:v>
                </c:pt>
                <c:pt idx="1196">
                  <c:v>-1.0108573567952139E-2</c:v>
                </c:pt>
                <c:pt idx="1197">
                  <c:v>7.1860816944024908E-3</c:v>
                </c:pt>
                <c:pt idx="1198">
                  <c:v>2.7537864563775827E-3</c:v>
                </c:pt>
                <c:pt idx="1199">
                  <c:v>-1.0610410685307659E-2</c:v>
                </c:pt>
                <c:pt idx="1200">
                  <c:v>-2.6495079485239215E-3</c:v>
                </c:pt>
                <c:pt idx="1201">
                  <c:v>-5.9456040480708738E-3</c:v>
                </c:pt>
                <c:pt idx="1202">
                  <c:v>-1.3616696360396974E-2</c:v>
                </c:pt>
                <c:pt idx="1203">
                  <c:v>-1.4191717197781228E-3</c:v>
                </c:pt>
                <c:pt idx="1204">
                  <c:v>-4.7803617571060553E-3</c:v>
                </c:pt>
                <c:pt idx="1205">
                  <c:v>1.882383486953132E-2</c:v>
                </c:pt>
                <c:pt idx="1206">
                  <c:v>-1.1340468909276202E-2</c:v>
                </c:pt>
                <c:pt idx="1207">
                  <c:v>-7.6040726897796951E-3</c:v>
                </c:pt>
                <c:pt idx="1208">
                  <c:v>1.1558441558441546E-2</c:v>
                </c:pt>
                <c:pt idx="1209">
                  <c:v>6.9328540249069537E-3</c:v>
                </c:pt>
                <c:pt idx="1210">
                  <c:v>9.817671809256634E-3</c:v>
                </c:pt>
                <c:pt idx="1211">
                  <c:v>1.2626262626262985E-3</c:v>
                </c:pt>
                <c:pt idx="1212">
                  <c:v>-5.6746532156368712E-3</c:v>
                </c:pt>
                <c:pt idx="1213">
                  <c:v>1.2175015852885274E-2</c:v>
                </c:pt>
                <c:pt idx="1214">
                  <c:v>-6.0142839243203516E-3</c:v>
                </c:pt>
                <c:pt idx="1215">
                  <c:v>-4.7901172318164376E-3</c:v>
                </c:pt>
                <c:pt idx="1216">
                  <c:v>-9.7530082330588019E-3</c:v>
                </c:pt>
                <c:pt idx="1217">
                  <c:v>-8.0583269378359246E-3</c:v>
                </c:pt>
                <c:pt idx="1218">
                  <c:v>-6.447453255963298E-4</c:v>
                </c:pt>
                <c:pt idx="1219">
                  <c:v>-2.4000000000000021E-2</c:v>
                </c:pt>
                <c:pt idx="1220">
                  <c:v>-3.371232152300363E-2</c:v>
                </c:pt>
                <c:pt idx="1221">
                  <c:v>-3.4751676015870925E-2</c:v>
                </c:pt>
                <c:pt idx="1222">
                  <c:v>1.7009213323884165E-3</c:v>
                </c:pt>
                <c:pt idx="1223">
                  <c:v>-2.2357435970001394E-2</c:v>
                </c:pt>
                <c:pt idx="1224">
                  <c:v>1.1579099724996489E-3</c:v>
                </c:pt>
                <c:pt idx="1225">
                  <c:v>8.2405667196761012E-3</c:v>
                </c:pt>
                <c:pt idx="1226">
                  <c:v>-7.1694866647548094E-3</c:v>
                </c:pt>
                <c:pt idx="1227">
                  <c:v>-1.7764298093587372E-2</c:v>
                </c:pt>
                <c:pt idx="1228">
                  <c:v>-5.4403764152330947E-3</c:v>
                </c:pt>
                <c:pt idx="1229">
                  <c:v>3.7256061502069615E-2</c:v>
                </c:pt>
                <c:pt idx="1230">
                  <c:v>-1.7816419612314727E-2</c:v>
                </c:pt>
                <c:pt idx="1231">
                  <c:v>1.7704251922797898E-2</c:v>
                </c:pt>
                <c:pt idx="1232">
                  <c:v>-2.7520319406815763E-2</c:v>
                </c:pt>
                <c:pt idx="1233">
                  <c:v>2.9325513196480912E-2</c:v>
                </c:pt>
                <c:pt idx="1234">
                  <c:v>3.2621082621082431E-2</c:v>
                </c:pt>
                <c:pt idx="1235">
                  <c:v>-7.7252034763414246E-3</c:v>
                </c:pt>
                <c:pt idx="1236">
                  <c:v>-4.1151119143611914E-2</c:v>
                </c:pt>
                <c:pt idx="1237">
                  <c:v>-5.7996230245027647E-4</c:v>
                </c:pt>
                <c:pt idx="1238">
                  <c:v>1.0300304656898129E-2</c:v>
                </c:pt>
                <c:pt idx="1239">
                  <c:v>3.3026995979322127E-2</c:v>
                </c:pt>
                <c:pt idx="1240">
                  <c:v>-5.1709758131776473E-2</c:v>
                </c:pt>
                <c:pt idx="1241">
                  <c:v>-4.3975373790676731E-3</c:v>
                </c:pt>
                <c:pt idx="1242">
                  <c:v>4.1224970553592311E-2</c:v>
                </c:pt>
                <c:pt idx="1243">
                  <c:v>-2.121040723981904E-2</c:v>
                </c:pt>
                <c:pt idx="1244">
                  <c:v>1.8925166136954719E-2</c:v>
                </c:pt>
                <c:pt idx="1245">
                  <c:v>2.8356727633631174E-2</c:v>
                </c:pt>
                <c:pt idx="1246">
                  <c:v>3.391699986212604E-2</c:v>
                </c:pt>
                <c:pt idx="1247">
                  <c:v>-4.400586744899293E-3</c:v>
                </c:pt>
                <c:pt idx="1248">
                  <c:v>1.7412268952585741E-3</c:v>
                </c:pt>
                <c:pt idx="1249">
                  <c:v>-1.0562909479877036E-2</c:v>
                </c:pt>
                <c:pt idx="1250">
                  <c:v>-1.4729729729729746E-2</c:v>
                </c:pt>
                <c:pt idx="1251">
                  <c:v>-3.1545741324919829E-3</c:v>
                </c:pt>
                <c:pt idx="1252">
                  <c:v>9.493670886076E-3</c:v>
                </c:pt>
                <c:pt idx="1253">
                  <c:v>-5.4518195447731399E-3</c:v>
                </c:pt>
                <c:pt idx="1254">
                  <c:v>1.0826367000137171E-2</c:v>
                </c:pt>
                <c:pt idx="1255">
                  <c:v>3.9316702819955918E-3</c:v>
                </c:pt>
                <c:pt idx="1256">
                  <c:v>-1.2018906144496966E-2</c:v>
                </c:pt>
                <c:pt idx="1257">
                  <c:v>3.4171678512848525E-2</c:v>
                </c:pt>
                <c:pt idx="1258">
                  <c:v>2.0882897171556891E-2</c:v>
                </c:pt>
              </c:numCache>
            </c:numRef>
          </c:yVal>
          <c:smooth val="0"/>
        </c:ser>
        <c:dLbls>
          <c:showLegendKey val="0"/>
          <c:showVal val="0"/>
          <c:showCatName val="0"/>
          <c:showSerName val="0"/>
          <c:showPercent val="0"/>
          <c:showBubbleSize val="0"/>
        </c:dLbls>
        <c:axId val="281824256"/>
        <c:axId val="282764032"/>
      </c:scatterChart>
      <c:valAx>
        <c:axId val="2818242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808080"/>
                </a:solidFill>
                <a:latin typeface="Calibri"/>
                <a:ea typeface="Calibri"/>
                <a:cs typeface="Calibri"/>
              </a:defRPr>
            </a:pPr>
            <a:endParaRPr lang="en-US"/>
          </a:p>
        </c:txPr>
        <c:crossAx val="282764032"/>
        <c:crosses val="autoZero"/>
        <c:crossBetween val="midCat"/>
      </c:valAx>
      <c:valAx>
        <c:axId val="282764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808080"/>
                </a:solidFill>
                <a:latin typeface="Calibri"/>
                <a:ea typeface="Calibri"/>
                <a:cs typeface="Calibri"/>
              </a:defRPr>
            </a:pPr>
            <a:endParaRPr lang="en-US"/>
          </a:p>
        </c:txPr>
        <c:crossAx val="281824256"/>
        <c:crosses val="autoZero"/>
        <c:crossBetween val="midCat"/>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0506951937130305E-2"/>
          <c:y val="2.0916948363459708E-2"/>
          <c:w val="0.87801769373842875"/>
          <c:h val="0.82902799125790405"/>
        </c:manualLayout>
      </c:layout>
      <c:lineChart>
        <c:grouping val="standard"/>
        <c:varyColors val="0"/>
        <c:ser>
          <c:idx val="1"/>
          <c:order val="0"/>
          <c:tx>
            <c:v>MJN</c:v>
          </c:tx>
          <c:marker>
            <c:symbol val="none"/>
          </c:marker>
          <c:cat>
            <c:numRef>
              <c:f>'[4]1 - Chart Data'!$A$2:$A$1306</c:f>
              <c:numCache>
                <c:formatCode>General</c:formatCode>
                <c:ptCount val="1305"/>
                <c:pt idx="0">
                  <c:v>40609</c:v>
                </c:pt>
                <c:pt idx="1">
                  <c:v>40610</c:v>
                </c:pt>
                <c:pt idx="2">
                  <c:v>40611</c:v>
                </c:pt>
                <c:pt idx="3">
                  <c:v>40612</c:v>
                </c:pt>
                <c:pt idx="4">
                  <c:v>40613</c:v>
                </c:pt>
                <c:pt idx="5">
                  <c:v>40616</c:v>
                </c:pt>
                <c:pt idx="6">
                  <c:v>40617</c:v>
                </c:pt>
                <c:pt idx="7">
                  <c:v>40618</c:v>
                </c:pt>
                <c:pt idx="8">
                  <c:v>40619</c:v>
                </c:pt>
                <c:pt idx="9">
                  <c:v>40620</c:v>
                </c:pt>
                <c:pt idx="10">
                  <c:v>40623</c:v>
                </c:pt>
                <c:pt idx="11">
                  <c:v>40624</c:v>
                </c:pt>
                <c:pt idx="12">
                  <c:v>40625</c:v>
                </c:pt>
                <c:pt idx="13">
                  <c:v>40626</c:v>
                </c:pt>
                <c:pt idx="14">
                  <c:v>40627</c:v>
                </c:pt>
                <c:pt idx="15">
                  <c:v>40630</c:v>
                </c:pt>
                <c:pt idx="16">
                  <c:v>40631</c:v>
                </c:pt>
                <c:pt idx="17">
                  <c:v>40632</c:v>
                </c:pt>
                <c:pt idx="18">
                  <c:v>40633</c:v>
                </c:pt>
                <c:pt idx="19">
                  <c:v>40634</c:v>
                </c:pt>
                <c:pt idx="20">
                  <c:v>40637</c:v>
                </c:pt>
                <c:pt idx="21">
                  <c:v>40638</c:v>
                </c:pt>
                <c:pt idx="22">
                  <c:v>40639</c:v>
                </c:pt>
                <c:pt idx="23">
                  <c:v>40640</c:v>
                </c:pt>
                <c:pt idx="24">
                  <c:v>40641</c:v>
                </c:pt>
                <c:pt idx="25">
                  <c:v>40644</c:v>
                </c:pt>
                <c:pt idx="26">
                  <c:v>40645</c:v>
                </c:pt>
                <c:pt idx="27">
                  <c:v>40646</c:v>
                </c:pt>
                <c:pt idx="28">
                  <c:v>40647</c:v>
                </c:pt>
                <c:pt idx="29">
                  <c:v>40648</c:v>
                </c:pt>
                <c:pt idx="30">
                  <c:v>40651</c:v>
                </c:pt>
                <c:pt idx="31">
                  <c:v>40652</c:v>
                </c:pt>
                <c:pt idx="32">
                  <c:v>40653</c:v>
                </c:pt>
                <c:pt idx="33">
                  <c:v>40654</c:v>
                </c:pt>
                <c:pt idx="34">
                  <c:v>40655</c:v>
                </c:pt>
                <c:pt idx="35">
                  <c:v>40658</c:v>
                </c:pt>
                <c:pt idx="36">
                  <c:v>40659</c:v>
                </c:pt>
                <c:pt idx="37">
                  <c:v>40660</c:v>
                </c:pt>
                <c:pt idx="38">
                  <c:v>40661</c:v>
                </c:pt>
                <c:pt idx="39">
                  <c:v>40662</c:v>
                </c:pt>
                <c:pt idx="40">
                  <c:v>40665</c:v>
                </c:pt>
                <c:pt idx="41">
                  <c:v>40666</c:v>
                </c:pt>
                <c:pt idx="42">
                  <c:v>40667</c:v>
                </c:pt>
                <c:pt idx="43">
                  <c:v>40668</c:v>
                </c:pt>
                <c:pt idx="44">
                  <c:v>40669</c:v>
                </c:pt>
                <c:pt idx="45">
                  <c:v>40672</c:v>
                </c:pt>
                <c:pt idx="46">
                  <c:v>40673</c:v>
                </c:pt>
                <c:pt idx="47">
                  <c:v>40674</c:v>
                </c:pt>
                <c:pt idx="48">
                  <c:v>40675</c:v>
                </c:pt>
                <c:pt idx="49">
                  <c:v>40676</c:v>
                </c:pt>
                <c:pt idx="50">
                  <c:v>40679</c:v>
                </c:pt>
                <c:pt idx="51">
                  <c:v>40680</c:v>
                </c:pt>
                <c:pt idx="52">
                  <c:v>40681</c:v>
                </c:pt>
                <c:pt idx="53">
                  <c:v>40682</c:v>
                </c:pt>
                <c:pt idx="54">
                  <c:v>40683</c:v>
                </c:pt>
                <c:pt idx="55">
                  <c:v>40686</c:v>
                </c:pt>
                <c:pt idx="56">
                  <c:v>40687</c:v>
                </c:pt>
                <c:pt idx="57">
                  <c:v>40688</c:v>
                </c:pt>
                <c:pt idx="58">
                  <c:v>40689</c:v>
                </c:pt>
                <c:pt idx="59">
                  <c:v>40690</c:v>
                </c:pt>
                <c:pt idx="60">
                  <c:v>40693</c:v>
                </c:pt>
                <c:pt idx="61">
                  <c:v>40694</c:v>
                </c:pt>
                <c:pt idx="62">
                  <c:v>40695</c:v>
                </c:pt>
                <c:pt idx="63">
                  <c:v>40696</c:v>
                </c:pt>
                <c:pt idx="64">
                  <c:v>40697</c:v>
                </c:pt>
                <c:pt idx="65">
                  <c:v>40700</c:v>
                </c:pt>
                <c:pt idx="66">
                  <c:v>40701</c:v>
                </c:pt>
                <c:pt idx="67">
                  <c:v>40702</c:v>
                </c:pt>
                <c:pt idx="68">
                  <c:v>40703</c:v>
                </c:pt>
                <c:pt idx="69">
                  <c:v>40704</c:v>
                </c:pt>
                <c:pt idx="70">
                  <c:v>40707</c:v>
                </c:pt>
                <c:pt idx="71">
                  <c:v>40708</c:v>
                </c:pt>
                <c:pt idx="72">
                  <c:v>40709</c:v>
                </c:pt>
                <c:pt idx="73">
                  <c:v>40710</c:v>
                </c:pt>
                <c:pt idx="74">
                  <c:v>40711</c:v>
                </c:pt>
                <c:pt idx="75">
                  <c:v>40714</c:v>
                </c:pt>
                <c:pt idx="76">
                  <c:v>40715</c:v>
                </c:pt>
                <c:pt idx="77">
                  <c:v>40716</c:v>
                </c:pt>
                <c:pt idx="78">
                  <c:v>40717</c:v>
                </c:pt>
                <c:pt idx="79">
                  <c:v>40718</c:v>
                </c:pt>
                <c:pt idx="80">
                  <c:v>40721</c:v>
                </c:pt>
                <c:pt idx="81">
                  <c:v>40722</c:v>
                </c:pt>
                <c:pt idx="82">
                  <c:v>40723</c:v>
                </c:pt>
                <c:pt idx="83">
                  <c:v>40724</c:v>
                </c:pt>
                <c:pt idx="84">
                  <c:v>40725</c:v>
                </c:pt>
                <c:pt idx="85">
                  <c:v>40728</c:v>
                </c:pt>
                <c:pt idx="86">
                  <c:v>40729</c:v>
                </c:pt>
                <c:pt idx="87">
                  <c:v>40730</c:v>
                </c:pt>
                <c:pt idx="88">
                  <c:v>40731</c:v>
                </c:pt>
                <c:pt idx="89">
                  <c:v>40732</c:v>
                </c:pt>
                <c:pt idx="90">
                  <c:v>40735</c:v>
                </c:pt>
                <c:pt idx="91">
                  <c:v>40736</c:v>
                </c:pt>
                <c:pt idx="92">
                  <c:v>40737</c:v>
                </c:pt>
                <c:pt idx="93">
                  <c:v>40738</c:v>
                </c:pt>
                <c:pt idx="94">
                  <c:v>40739</c:v>
                </c:pt>
                <c:pt idx="95">
                  <c:v>40742</c:v>
                </c:pt>
                <c:pt idx="96">
                  <c:v>40743</c:v>
                </c:pt>
                <c:pt idx="97">
                  <c:v>40744</c:v>
                </c:pt>
                <c:pt idx="98">
                  <c:v>40745</c:v>
                </c:pt>
                <c:pt idx="99">
                  <c:v>40746</c:v>
                </c:pt>
                <c:pt idx="100">
                  <c:v>40749</c:v>
                </c:pt>
                <c:pt idx="101">
                  <c:v>40750</c:v>
                </c:pt>
                <c:pt idx="102">
                  <c:v>40751</c:v>
                </c:pt>
                <c:pt idx="103">
                  <c:v>40752</c:v>
                </c:pt>
                <c:pt idx="104">
                  <c:v>40753</c:v>
                </c:pt>
                <c:pt idx="105">
                  <c:v>40756</c:v>
                </c:pt>
                <c:pt idx="106">
                  <c:v>40757</c:v>
                </c:pt>
                <c:pt idx="107">
                  <c:v>40758</c:v>
                </c:pt>
                <c:pt idx="108">
                  <c:v>40759</c:v>
                </c:pt>
                <c:pt idx="109">
                  <c:v>40760</c:v>
                </c:pt>
                <c:pt idx="110">
                  <c:v>40763</c:v>
                </c:pt>
                <c:pt idx="111">
                  <c:v>40764</c:v>
                </c:pt>
                <c:pt idx="112">
                  <c:v>40765</c:v>
                </c:pt>
                <c:pt idx="113">
                  <c:v>40766</c:v>
                </c:pt>
                <c:pt idx="114">
                  <c:v>40767</c:v>
                </c:pt>
                <c:pt idx="115">
                  <c:v>40770</c:v>
                </c:pt>
                <c:pt idx="116">
                  <c:v>40771</c:v>
                </c:pt>
                <c:pt idx="117">
                  <c:v>40772</c:v>
                </c:pt>
                <c:pt idx="118">
                  <c:v>40773</c:v>
                </c:pt>
                <c:pt idx="119">
                  <c:v>40774</c:v>
                </c:pt>
                <c:pt idx="120">
                  <c:v>40777</c:v>
                </c:pt>
                <c:pt idx="121">
                  <c:v>40778</c:v>
                </c:pt>
                <c:pt idx="122">
                  <c:v>40779</c:v>
                </c:pt>
                <c:pt idx="123">
                  <c:v>40780</c:v>
                </c:pt>
                <c:pt idx="124">
                  <c:v>40781</c:v>
                </c:pt>
                <c:pt idx="125">
                  <c:v>40784</c:v>
                </c:pt>
                <c:pt idx="126">
                  <c:v>40785</c:v>
                </c:pt>
                <c:pt idx="127">
                  <c:v>40786</c:v>
                </c:pt>
                <c:pt idx="128">
                  <c:v>40787</c:v>
                </c:pt>
                <c:pt idx="129">
                  <c:v>40788</c:v>
                </c:pt>
                <c:pt idx="130">
                  <c:v>40791</c:v>
                </c:pt>
                <c:pt idx="131">
                  <c:v>40792</c:v>
                </c:pt>
                <c:pt idx="132">
                  <c:v>40793</c:v>
                </c:pt>
                <c:pt idx="133">
                  <c:v>40794</c:v>
                </c:pt>
                <c:pt idx="134">
                  <c:v>40795</c:v>
                </c:pt>
                <c:pt idx="135">
                  <c:v>40798</c:v>
                </c:pt>
                <c:pt idx="136">
                  <c:v>40799</c:v>
                </c:pt>
                <c:pt idx="137">
                  <c:v>40800</c:v>
                </c:pt>
                <c:pt idx="138">
                  <c:v>40801</c:v>
                </c:pt>
                <c:pt idx="139">
                  <c:v>40802</c:v>
                </c:pt>
                <c:pt idx="140">
                  <c:v>40805</c:v>
                </c:pt>
                <c:pt idx="141">
                  <c:v>40806</c:v>
                </c:pt>
                <c:pt idx="142">
                  <c:v>40807</c:v>
                </c:pt>
                <c:pt idx="143">
                  <c:v>40808</c:v>
                </c:pt>
                <c:pt idx="144">
                  <c:v>40809</c:v>
                </c:pt>
                <c:pt idx="145">
                  <c:v>40812</c:v>
                </c:pt>
                <c:pt idx="146">
                  <c:v>40813</c:v>
                </c:pt>
                <c:pt idx="147">
                  <c:v>40814</c:v>
                </c:pt>
                <c:pt idx="148">
                  <c:v>40815</c:v>
                </c:pt>
                <c:pt idx="149">
                  <c:v>40816</c:v>
                </c:pt>
                <c:pt idx="150">
                  <c:v>40819</c:v>
                </c:pt>
                <c:pt idx="151">
                  <c:v>40820</c:v>
                </c:pt>
                <c:pt idx="152">
                  <c:v>40821</c:v>
                </c:pt>
                <c:pt idx="153">
                  <c:v>40822</c:v>
                </c:pt>
                <c:pt idx="154">
                  <c:v>40823</c:v>
                </c:pt>
                <c:pt idx="155">
                  <c:v>40826</c:v>
                </c:pt>
                <c:pt idx="156">
                  <c:v>40827</c:v>
                </c:pt>
                <c:pt idx="157">
                  <c:v>40828</c:v>
                </c:pt>
                <c:pt idx="158">
                  <c:v>40829</c:v>
                </c:pt>
                <c:pt idx="159">
                  <c:v>40830</c:v>
                </c:pt>
                <c:pt idx="160">
                  <c:v>40833</c:v>
                </c:pt>
                <c:pt idx="161">
                  <c:v>40834</c:v>
                </c:pt>
                <c:pt idx="162">
                  <c:v>40835</c:v>
                </c:pt>
                <c:pt idx="163">
                  <c:v>40836</c:v>
                </c:pt>
                <c:pt idx="164">
                  <c:v>40837</c:v>
                </c:pt>
                <c:pt idx="165">
                  <c:v>40840</c:v>
                </c:pt>
                <c:pt idx="166">
                  <c:v>40841</c:v>
                </c:pt>
                <c:pt idx="167">
                  <c:v>40842</c:v>
                </c:pt>
                <c:pt idx="168">
                  <c:v>40843</c:v>
                </c:pt>
                <c:pt idx="169">
                  <c:v>40844</c:v>
                </c:pt>
                <c:pt idx="170">
                  <c:v>40847</c:v>
                </c:pt>
                <c:pt idx="171">
                  <c:v>40848</c:v>
                </c:pt>
                <c:pt idx="172">
                  <c:v>40849</c:v>
                </c:pt>
                <c:pt idx="173">
                  <c:v>40850</c:v>
                </c:pt>
                <c:pt idx="174">
                  <c:v>40851</c:v>
                </c:pt>
                <c:pt idx="175">
                  <c:v>40854</c:v>
                </c:pt>
                <c:pt idx="176">
                  <c:v>40855</c:v>
                </c:pt>
                <c:pt idx="177">
                  <c:v>40856</c:v>
                </c:pt>
                <c:pt idx="178">
                  <c:v>40857</c:v>
                </c:pt>
                <c:pt idx="179">
                  <c:v>40858</c:v>
                </c:pt>
                <c:pt idx="180">
                  <c:v>40861</c:v>
                </c:pt>
                <c:pt idx="181">
                  <c:v>40862</c:v>
                </c:pt>
                <c:pt idx="182">
                  <c:v>40863</c:v>
                </c:pt>
                <c:pt idx="183">
                  <c:v>40864</c:v>
                </c:pt>
                <c:pt idx="184">
                  <c:v>40865</c:v>
                </c:pt>
                <c:pt idx="185">
                  <c:v>40868</c:v>
                </c:pt>
                <c:pt idx="186">
                  <c:v>40869</c:v>
                </c:pt>
                <c:pt idx="187">
                  <c:v>40870</c:v>
                </c:pt>
                <c:pt idx="188">
                  <c:v>40871</c:v>
                </c:pt>
                <c:pt idx="189">
                  <c:v>40872</c:v>
                </c:pt>
                <c:pt idx="190">
                  <c:v>40875</c:v>
                </c:pt>
                <c:pt idx="191">
                  <c:v>40876</c:v>
                </c:pt>
                <c:pt idx="192">
                  <c:v>40877</c:v>
                </c:pt>
                <c:pt idx="193">
                  <c:v>40878</c:v>
                </c:pt>
                <c:pt idx="194">
                  <c:v>40879</c:v>
                </c:pt>
                <c:pt idx="195">
                  <c:v>40882</c:v>
                </c:pt>
                <c:pt idx="196">
                  <c:v>40883</c:v>
                </c:pt>
                <c:pt idx="197">
                  <c:v>40884</c:v>
                </c:pt>
                <c:pt idx="198">
                  <c:v>40885</c:v>
                </c:pt>
                <c:pt idx="199">
                  <c:v>40886</c:v>
                </c:pt>
                <c:pt idx="200">
                  <c:v>40889</c:v>
                </c:pt>
                <c:pt idx="201">
                  <c:v>40890</c:v>
                </c:pt>
                <c:pt idx="202">
                  <c:v>40891</c:v>
                </c:pt>
                <c:pt idx="203">
                  <c:v>40892</c:v>
                </c:pt>
                <c:pt idx="204">
                  <c:v>40893</c:v>
                </c:pt>
                <c:pt idx="205">
                  <c:v>40896</c:v>
                </c:pt>
                <c:pt idx="206">
                  <c:v>40897</c:v>
                </c:pt>
                <c:pt idx="207">
                  <c:v>40898</c:v>
                </c:pt>
                <c:pt idx="208">
                  <c:v>40899</c:v>
                </c:pt>
                <c:pt idx="209">
                  <c:v>40900</c:v>
                </c:pt>
                <c:pt idx="210">
                  <c:v>40903</c:v>
                </c:pt>
                <c:pt idx="211">
                  <c:v>40904</c:v>
                </c:pt>
                <c:pt idx="212">
                  <c:v>40905</c:v>
                </c:pt>
                <c:pt idx="213">
                  <c:v>40906</c:v>
                </c:pt>
                <c:pt idx="214">
                  <c:v>40907</c:v>
                </c:pt>
                <c:pt idx="215">
                  <c:v>40910</c:v>
                </c:pt>
                <c:pt idx="216">
                  <c:v>40911</c:v>
                </c:pt>
                <c:pt idx="217">
                  <c:v>40912</c:v>
                </c:pt>
                <c:pt idx="218">
                  <c:v>40913</c:v>
                </c:pt>
                <c:pt idx="219">
                  <c:v>40914</c:v>
                </c:pt>
                <c:pt idx="220">
                  <c:v>40917</c:v>
                </c:pt>
                <c:pt idx="221">
                  <c:v>40918</c:v>
                </c:pt>
                <c:pt idx="222">
                  <c:v>40919</c:v>
                </c:pt>
                <c:pt idx="223">
                  <c:v>40920</c:v>
                </c:pt>
                <c:pt idx="224">
                  <c:v>40921</c:v>
                </c:pt>
                <c:pt idx="225">
                  <c:v>40924</c:v>
                </c:pt>
                <c:pt idx="226">
                  <c:v>40925</c:v>
                </c:pt>
                <c:pt idx="227">
                  <c:v>40926</c:v>
                </c:pt>
                <c:pt idx="228">
                  <c:v>40927</c:v>
                </c:pt>
                <c:pt idx="229">
                  <c:v>40928</c:v>
                </c:pt>
                <c:pt idx="230">
                  <c:v>40931</c:v>
                </c:pt>
                <c:pt idx="231">
                  <c:v>40932</c:v>
                </c:pt>
                <c:pt idx="232">
                  <c:v>40933</c:v>
                </c:pt>
                <c:pt idx="233">
                  <c:v>40934</c:v>
                </c:pt>
                <c:pt idx="234">
                  <c:v>40935</c:v>
                </c:pt>
                <c:pt idx="235">
                  <c:v>40938</c:v>
                </c:pt>
                <c:pt idx="236">
                  <c:v>40939</c:v>
                </c:pt>
                <c:pt idx="237">
                  <c:v>40940</c:v>
                </c:pt>
                <c:pt idx="238">
                  <c:v>40941</c:v>
                </c:pt>
                <c:pt idx="239">
                  <c:v>40942</c:v>
                </c:pt>
                <c:pt idx="240">
                  <c:v>40945</c:v>
                </c:pt>
                <c:pt idx="241">
                  <c:v>40946</c:v>
                </c:pt>
                <c:pt idx="242">
                  <c:v>40947</c:v>
                </c:pt>
                <c:pt idx="243">
                  <c:v>40948</c:v>
                </c:pt>
                <c:pt idx="244">
                  <c:v>40949</c:v>
                </c:pt>
                <c:pt idx="245">
                  <c:v>40952</c:v>
                </c:pt>
                <c:pt idx="246">
                  <c:v>40953</c:v>
                </c:pt>
                <c:pt idx="247">
                  <c:v>40954</c:v>
                </c:pt>
                <c:pt idx="248">
                  <c:v>40955</c:v>
                </c:pt>
                <c:pt idx="249">
                  <c:v>40956</c:v>
                </c:pt>
                <c:pt idx="250">
                  <c:v>40959</c:v>
                </c:pt>
                <c:pt idx="251">
                  <c:v>40960</c:v>
                </c:pt>
                <c:pt idx="252">
                  <c:v>40961</c:v>
                </c:pt>
                <c:pt idx="253">
                  <c:v>40962</c:v>
                </c:pt>
                <c:pt idx="254">
                  <c:v>40963</c:v>
                </c:pt>
                <c:pt idx="255">
                  <c:v>40966</c:v>
                </c:pt>
                <c:pt idx="256">
                  <c:v>40967</c:v>
                </c:pt>
                <c:pt idx="257">
                  <c:v>40968</c:v>
                </c:pt>
                <c:pt idx="258">
                  <c:v>40969</c:v>
                </c:pt>
                <c:pt idx="259">
                  <c:v>40970</c:v>
                </c:pt>
                <c:pt idx="260">
                  <c:v>40973</c:v>
                </c:pt>
                <c:pt idx="261">
                  <c:v>40974</c:v>
                </c:pt>
                <c:pt idx="262">
                  <c:v>40975</c:v>
                </c:pt>
                <c:pt idx="263">
                  <c:v>40976</c:v>
                </c:pt>
                <c:pt idx="264">
                  <c:v>40977</c:v>
                </c:pt>
                <c:pt idx="265">
                  <c:v>40980</c:v>
                </c:pt>
                <c:pt idx="266">
                  <c:v>40981</c:v>
                </c:pt>
                <c:pt idx="267">
                  <c:v>40982</c:v>
                </c:pt>
                <c:pt idx="268">
                  <c:v>40983</c:v>
                </c:pt>
                <c:pt idx="269">
                  <c:v>40984</c:v>
                </c:pt>
                <c:pt idx="270">
                  <c:v>40987</c:v>
                </c:pt>
                <c:pt idx="271">
                  <c:v>40988</c:v>
                </c:pt>
                <c:pt idx="272">
                  <c:v>40989</c:v>
                </c:pt>
                <c:pt idx="273">
                  <c:v>40990</c:v>
                </c:pt>
                <c:pt idx="274">
                  <c:v>40991</c:v>
                </c:pt>
                <c:pt idx="275">
                  <c:v>40994</c:v>
                </c:pt>
                <c:pt idx="276">
                  <c:v>40995</c:v>
                </c:pt>
                <c:pt idx="277">
                  <c:v>40996</c:v>
                </c:pt>
                <c:pt idx="278">
                  <c:v>40997</c:v>
                </c:pt>
                <c:pt idx="279">
                  <c:v>40998</c:v>
                </c:pt>
                <c:pt idx="280">
                  <c:v>41001</c:v>
                </c:pt>
                <c:pt idx="281">
                  <c:v>41002</c:v>
                </c:pt>
                <c:pt idx="282">
                  <c:v>41003</c:v>
                </c:pt>
                <c:pt idx="283">
                  <c:v>41004</c:v>
                </c:pt>
                <c:pt idx="284">
                  <c:v>41005</c:v>
                </c:pt>
                <c:pt idx="285">
                  <c:v>41008</c:v>
                </c:pt>
                <c:pt idx="286">
                  <c:v>41009</c:v>
                </c:pt>
                <c:pt idx="287">
                  <c:v>41010</c:v>
                </c:pt>
                <c:pt idx="288">
                  <c:v>41011</c:v>
                </c:pt>
                <c:pt idx="289">
                  <c:v>41012</c:v>
                </c:pt>
                <c:pt idx="290">
                  <c:v>41015</c:v>
                </c:pt>
                <c:pt idx="291">
                  <c:v>41016</c:v>
                </c:pt>
                <c:pt idx="292">
                  <c:v>41017</c:v>
                </c:pt>
                <c:pt idx="293">
                  <c:v>41018</c:v>
                </c:pt>
                <c:pt idx="294">
                  <c:v>41019</c:v>
                </c:pt>
                <c:pt idx="295">
                  <c:v>41022</c:v>
                </c:pt>
                <c:pt idx="296">
                  <c:v>41023</c:v>
                </c:pt>
                <c:pt idx="297">
                  <c:v>41024</c:v>
                </c:pt>
                <c:pt idx="298">
                  <c:v>41025</c:v>
                </c:pt>
                <c:pt idx="299">
                  <c:v>41026</c:v>
                </c:pt>
                <c:pt idx="300">
                  <c:v>41029</c:v>
                </c:pt>
                <c:pt idx="301">
                  <c:v>41030</c:v>
                </c:pt>
                <c:pt idx="302">
                  <c:v>41031</c:v>
                </c:pt>
                <c:pt idx="303">
                  <c:v>41032</c:v>
                </c:pt>
                <c:pt idx="304">
                  <c:v>41033</c:v>
                </c:pt>
                <c:pt idx="305">
                  <c:v>41036</c:v>
                </c:pt>
                <c:pt idx="306">
                  <c:v>41037</c:v>
                </c:pt>
                <c:pt idx="307">
                  <c:v>41038</c:v>
                </c:pt>
                <c:pt idx="308">
                  <c:v>41039</c:v>
                </c:pt>
                <c:pt idx="309">
                  <c:v>41040</c:v>
                </c:pt>
                <c:pt idx="310">
                  <c:v>41043</c:v>
                </c:pt>
                <c:pt idx="311">
                  <c:v>41044</c:v>
                </c:pt>
                <c:pt idx="312">
                  <c:v>41045</c:v>
                </c:pt>
                <c:pt idx="313">
                  <c:v>41046</c:v>
                </c:pt>
                <c:pt idx="314">
                  <c:v>41047</c:v>
                </c:pt>
                <c:pt idx="315">
                  <c:v>41050</c:v>
                </c:pt>
                <c:pt idx="316">
                  <c:v>41051</c:v>
                </c:pt>
                <c:pt idx="317">
                  <c:v>41052</c:v>
                </c:pt>
                <c:pt idx="318">
                  <c:v>41053</c:v>
                </c:pt>
                <c:pt idx="319">
                  <c:v>41054</c:v>
                </c:pt>
                <c:pt idx="320">
                  <c:v>41057</c:v>
                </c:pt>
                <c:pt idx="321">
                  <c:v>41058</c:v>
                </c:pt>
                <c:pt idx="322">
                  <c:v>41059</c:v>
                </c:pt>
                <c:pt idx="323">
                  <c:v>41060</c:v>
                </c:pt>
                <c:pt idx="324">
                  <c:v>41061</c:v>
                </c:pt>
                <c:pt idx="325">
                  <c:v>41064</c:v>
                </c:pt>
                <c:pt idx="326">
                  <c:v>41065</c:v>
                </c:pt>
                <c:pt idx="327">
                  <c:v>41066</c:v>
                </c:pt>
                <c:pt idx="328">
                  <c:v>41067</c:v>
                </c:pt>
                <c:pt idx="329">
                  <c:v>41068</c:v>
                </c:pt>
                <c:pt idx="330">
                  <c:v>41071</c:v>
                </c:pt>
                <c:pt idx="331">
                  <c:v>41072</c:v>
                </c:pt>
                <c:pt idx="332">
                  <c:v>41073</c:v>
                </c:pt>
                <c:pt idx="333">
                  <c:v>41074</c:v>
                </c:pt>
                <c:pt idx="334">
                  <c:v>41075</c:v>
                </c:pt>
                <c:pt idx="335">
                  <c:v>41078</c:v>
                </c:pt>
                <c:pt idx="336">
                  <c:v>41079</c:v>
                </c:pt>
                <c:pt idx="337">
                  <c:v>41080</c:v>
                </c:pt>
                <c:pt idx="338">
                  <c:v>41081</c:v>
                </c:pt>
                <c:pt idx="339">
                  <c:v>41082</c:v>
                </c:pt>
                <c:pt idx="340">
                  <c:v>41085</c:v>
                </c:pt>
                <c:pt idx="341">
                  <c:v>41086</c:v>
                </c:pt>
                <c:pt idx="342">
                  <c:v>41087</c:v>
                </c:pt>
                <c:pt idx="343">
                  <c:v>41088</c:v>
                </c:pt>
                <c:pt idx="344">
                  <c:v>41089</c:v>
                </c:pt>
                <c:pt idx="345">
                  <c:v>41092</c:v>
                </c:pt>
                <c:pt idx="346">
                  <c:v>41093</c:v>
                </c:pt>
                <c:pt idx="347">
                  <c:v>41094</c:v>
                </c:pt>
                <c:pt idx="348">
                  <c:v>41095</c:v>
                </c:pt>
                <c:pt idx="349">
                  <c:v>41096</c:v>
                </c:pt>
                <c:pt idx="350">
                  <c:v>41099</c:v>
                </c:pt>
                <c:pt idx="351">
                  <c:v>41100</c:v>
                </c:pt>
                <c:pt idx="352">
                  <c:v>41101</c:v>
                </c:pt>
                <c:pt idx="353">
                  <c:v>41102</c:v>
                </c:pt>
                <c:pt idx="354">
                  <c:v>41103</c:v>
                </c:pt>
                <c:pt idx="355">
                  <c:v>41106</c:v>
                </c:pt>
                <c:pt idx="356">
                  <c:v>41107</c:v>
                </c:pt>
                <c:pt idx="357">
                  <c:v>41108</c:v>
                </c:pt>
                <c:pt idx="358">
                  <c:v>41109</c:v>
                </c:pt>
                <c:pt idx="359">
                  <c:v>41110</c:v>
                </c:pt>
                <c:pt idx="360">
                  <c:v>41113</c:v>
                </c:pt>
                <c:pt idx="361">
                  <c:v>41114</c:v>
                </c:pt>
                <c:pt idx="362">
                  <c:v>41115</c:v>
                </c:pt>
                <c:pt idx="363">
                  <c:v>41116</c:v>
                </c:pt>
                <c:pt idx="364">
                  <c:v>41117</c:v>
                </c:pt>
                <c:pt idx="365">
                  <c:v>41120</c:v>
                </c:pt>
                <c:pt idx="366">
                  <c:v>41121</c:v>
                </c:pt>
                <c:pt idx="367">
                  <c:v>41122</c:v>
                </c:pt>
                <c:pt idx="368">
                  <c:v>41123</c:v>
                </c:pt>
                <c:pt idx="369">
                  <c:v>41124</c:v>
                </c:pt>
                <c:pt idx="370">
                  <c:v>41127</c:v>
                </c:pt>
                <c:pt idx="371">
                  <c:v>41128</c:v>
                </c:pt>
                <c:pt idx="372">
                  <c:v>41129</c:v>
                </c:pt>
                <c:pt idx="373">
                  <c:v>41130</c:v>
                </c:pt>
                <c:pt idx="374">
                  <c:v>41131</c:v>
                </c:pt>
                <c:pt idx="375">
                  <c:v>41134</c:v>
                </c:pt>
                <c:pt idx="376">
                  <c:v>41135</c:v>
                </c:pt>
                <c:pt idx="377">
                  <c:v>41136</c:v>
                </c:pt>
                <c:pt idx="378">
                  <c:v>41137</c:v>
                </c:pt>
                <c:pt idx="379">
                  <c:v>41138</c:v>
                </c:pt>
                <c:pt idx="380">
                  <c:v>41141</c:v>
                </c:pt>
                <c:pt idx="381">
                  <c:v>41142</c:v>
                </c:pt>
                <c:pt idx="382">
                  <c:v>41143</c:v>
                </c:pt>
                <c:pt idx="383">
                  <c:v>41144</c:v>
                </c:pt>
                <c:pt idx="384">
                  <c:v>41145</c:v>
                </c:pt>
                <c:pt idx="385">
                  <c:v>41148</c:v>
                </c:pt>
                <c:pt idx="386">
                  <c:v>41149</c:v>
                </c:pt>
                <c:pt idx="387">
                  <c:v>41150</c:v>
                </c:pt>
                <c:pt idx="388">
                  <c:v>41151</c:v>
                </c:pt>
                <c:pt idx="389">
                  <c:v>41152</c:v>
                </c:pt>
                <c:pt idx="390">
                  <c:v>41155</c:v>
                </c:pt>
                <c:pt idx="391">
                  <c:v>41156</c:v>
                </c:pt>
                <c:pt idx="392">
                  <c:v>41157</c:v>
                </c:pt>
                <c:pt idx="393">
                  <c:v>41158</c:v>
                </c:pt>
                <c:pt idx="394">
                  <c:v>41159</c:v>
                </c:pt>
                <c:pt idx="395">
                  <c:v>41162</c:v>
                </c:pt>
                <c:pt idx="396">
                  <c:v>41163</c:v>
                </c:pt>
                <c:pt idx="397">
                  <c:v>41164</c:v>
                </c:pt>
                <c:pt idx="398">
                  <c:v>41165</c:v>
                </c:pt>
                <c:pt idx="399">
                  <c:v>41166</c:v>
                </c:pt>
                <c:pt idx="400">
                  <c:v>41169</c:v>
                </c:pt>
                <c:pt idx="401">
                  <c:v>41170</c:v>
                </c:pt>
                <c:pt idx="402">
                  <c:v>41171</c:v>
                </c:pt>
                <c:pt idx="403">
                  <c:v>41172</c:v>
                </c:pt>
                <c:pt idx="404">
                  <c:v>41173</c:v>
                </c:pt>
                <c:pt idx="405">
                  <c:v>41176</c:v>
                </c:pt>
                <c:pt idx="406">
                  <c:v>41177</c:v>
                </c:pt>
                <c:pt idx="407">
                  <c:v>41178</c:v>
                </c:pt>
                <c:pt idx="408">
                  <c:v>41179</c:v>
                </c:pt>
                <c:pt idx="409">
                  <c:v>41180</c:v>
                </c:pt>
                <c:pt idx="410">
                  <c:v>41183</c:v>
                </c:pt>
                <c:pt idx="411">
                  <c:v>41184</c:v>
                </c:pt>
                <c:pt idx="412">
                  <c:v>41185</c:v>
                </c:pt>
                <c:pt idx="413">
                  <c:v>41186</c:v>
                </c:pt>
                <c:pt idx="414">
                  <c:v>41187</c:v>
                </c:pt>
                <c:pt idx="415">
                  <c:v>41190</c:v>
                </c:pt>
                <c:pt idx="416">
                  <c:v>41191</c:v>
                </c:pt>
                <c:pt idx="417">
                  <c:v>41192</c:v>
                </c:pt>
                <c:pt idx="418">
                  <c:v>41193</c:v>
                </c:pt>
                <c:pt idx="419">
                  <c:v>41194</c:v>
                </c:pt>
                <c:pt idx="420">
                  <c:v>41197</c:v>
                </c:pt>
                <c:pt idx="421">
                  <c:v>41198</c:v>
                </c:pt>
                <c:pt idx="422">
                  <c:v>41199</c:v>
                </c:pt>
                <c:pt idx="423">
                  <c:v>41200</c:v>
                </c:pt>
                <c:pt idx="424">
                  <c:v>41201</c:v>
                </c:pt>
                <c:pt idx="425">
                  <c:v>41204</c:v>
                </c:pt>
                <c:pt idx="426">
                  <c:v>41205</c:v>
                </c:pt>
                <c:pt idx="427">
                  <c:v>41206</c:v>
                </c:pt>
                <c:pt idx="428">
                  <c:v>41207</c:v>
                </c:pt>
                <c:pt idx="429">
                  <c:v>41208</c:v>
                </c:pt>
                <c:pt idx="430">
                  <c:v>41211</c:v>
                </c:pt>
                <c:pt idx="431">
                  <c:v>41212</c:v>
                </c:pt>
                <c:pt idx="432">
                  <c:v>41213</c:v>
                </c:pt>
                <c:pt idx="433">
                  <c:v>41214</c:v>
                </c:pt>
                <c:pt idx="434">
                  <c:v>41215</c:v>
                </c:pt>
                <c:pt idx="435">
                  <c:v>41218</c:v>
                </c:pt>
                <c:pt idx="436">
                  <c:v>41219</c:v>
                </c:pt>
                <c:pt idx="437">
                  <c:v>41220</c:v>
                </c:pt>
                <c:pt idx="438">
                  <c:v>41221</c:v>
                </c:pt>
                <c:pt idx="439">
                  <c:v>41222</c:v>
                </c:pt>
                <c:pt idx="440">
                  <c:v>41225</c:v>
                </c:pt>
                <c:pt idx="441">
                  <c:v>41226</c:v>
                </c:pt>
                <c:pt idx="442">
                  <c:v>41227</c:v>
                </c:pt>
                <c:pt idx="443">
                  <c:v>41228</c:v>
                </c:pt>
                <c:pt idx="444">
                  <c:v>41229</c:v>
                </c:pt>
                <c:pt idx="445">
                  <c:v>41232</c:v>
                </c:pt>
                <c:pt idx="446">
                  <c:v>41233</c:v>
                </c:pt>
                <c:pt idx="447">
                  <c:v>41234</c:v>
                </c:pt>
                <c:pt idx="448">
                  <c:v>41235</c:v>
                </c:pt>
                <c:pt idx="449">
                  <c:v>41236</c:v>
                </c:pt>
                <c:pt idx="450">
                  <c:v>41239</c:v>
                </c:pt>
                <c:pt idx="451">
                  <c:v>41240</c:v>
                </c:pt>
                <c:pt idx="452">
                  <c:v>41241</c:v>
                </c:pt>
                <c:pt idx="453">
                  <c:v>41242</c:v>
                </c:pt>
                <c:pt idx="454">
                  <c:v>41243</c:v>
                </c:pt>
                <c:pt idx="455">
                  <c:v>41246</c:v>
                </c:pt>
                <c:pt idx="456">
                  <c:v>41247</c:v>
                </c:pt>
                <c:pt idx="457">
                  <c:v>41248</c:v>
                </c:pt>
                <c:pt idx="458">
                  <c:v>41249</c:v>
                </c:pt>
                <c:pt idx="459">
                  <c:v>41250</c:v>
                </c:pt>
                <c:pt idx="460">
                  <c:v>41253</c:v>
                </c:pt>
                <c:pt idx="461">
                  <c:v>41254</c:v>
                </c:pt>
                <c:pt idx="462">
                  <c:v>41255</c:v>
                </c:pt>
                <c:pt idx="463">
                  <c:v>41256</c:v>
                </c:pt>
                <c:pt idx="464">
                  <c:v>41257</c:v>
                </c:pt>
                <c:pt idx="465">
                  <c:v>41260</c:v>
                </c:pt>
                <c:pt idx="466">
                  <c:v>41261</c:v>
                </c:pt>
                <c:pt idx="467">
                  <c:v>41262</c:v>
                </c:pt>
                <c:pt idx="468">
                  <c:v>41263</c:v>
                </c:pt>
                <c:pt idx="469">
                  <c:v>41264</c:v>
                </c:pt>
                <c:pt idx="470">
                  <c:v>41267</c:v>
                </c:pt>
                <c:pt idx="471">
                  <c:v>41268</c:v>
                </c:pt>
                <c:pt idx="472">
                  <c:v>41269</c:v>
                </c:pt>
                <c:pt idx="473">
                  <c:v>41270</c:v>
                </c:pt>
                <c:pt idx="474">
                  <c:v>41271</c:v>
                </c:pt>
                <c:pt idx="475">
                  <c:v>41274</c:v>
                </c:pt>
                <c:pt idx="476">
                  <c:v>41275</c:v>
                </c:pt>
                <c:pt idx="477">
                  <c:v>41276</c:v>
                </c:pt>
                <c:pt idx="478">
                  <c:v>41277</c:v>
                </c:pt>
                <c:pt idx="479">
                  <c:v>41278</c:v>
                </c:pt>
                <c:pt idx="480">
                  <c:v>41281</c:v>
                </c:pt>
                <c:pt idx="481">
                  <c:v>41282</c:v>
                </c:pt>
                <c:pt idx="482">
                  <c:v>41283</c:v>
                </c:pt>
                <c:pt idx="483">
                  <c:v>41284</c:v>
                </c:pt>
                <c:pt idx="484">
                  <c:v>41285</c:v>
                </c:pt>
                <c:pt idx="485">
                  <c:v>41288</c:v>
                </c:pt>
                <c:pt idx="486">
                  <c:v>41289</c:v>
                </c:pt>
                <c:pt idx="487">
                  <c:v>41290</c:v>
                </c:pt>
                <c:pt idx="488">
                  <c:v>41291</c:v>
                </c:pt>
                <c:pt idx="489">
                  <c:v>41292</c:v>
                </c:pt>
                <c:pt idx="490">
                  <c:v>41295</c:v>
                </c:pt>
                <c:pt idx="491">
                  <c:v>41296</c:v>
                </c:pt>
                <c:pt idx="492">
                  <c:v>41297</c:v>
                </c:pt>
                <c:pt idx="493">
                  <c:v>41298</c:v>
                </c:pt>
                <c:pt idx="494">
                  <c:v>41299</c:v>
                </c:pt>
                <c:pt idx="495">
                  <c:v>41302</c:v>
                </c:pt>
                <c:pt idx="496">
                  <c:v>41303</c:v>
                </c:pt>
                <c:pt idx="497">
                  <c:v>41304</c:v>
                </c:pt>
                <c:pt idx="498">
                  <c:v>41305</c:v>
                </c:pt>
                <c:pt idx="499">
                  <c:v>41306</c:v>
                </c:pt>
                <c:pt idx="500">
                  <c:v>41309</c:v>
                </c:pt>
                <c:pt idx="501">
                  <c:v>41310</c:v>
                </c:pt>
                <c:pt idx="502">
                  <c:v>41311</c:v>
                </c:pt>
                <c:pt idx="503">
                  <c:v>41312</c:v>
                </c:pt>
                <c:pt idx="504">
                  <c:v>41313</c:v>
                </c:pt>
                <c:pt idx="505">
                  <c:v>41316</c:v>
                </c:pt>
                <c:pt idx="506">
                  <c:v>41317</c:v>
                </c:pt>
                <c:pt idx="507">
                  <c:v>41318</c:v>
                </c:pt>
                <c:pt idx="508">
                  <c:v>41319</c:v>
                </c:pt>
                <c:pt idx="509">
                  <c:v>41320</c:v>
                </c:pt>
                <c:pt idx="510">
                  <c:v>41323</c:v>
                </c:pt>
                <c:pt idx="511">
                  <c:v>41324</c:v>
                </c:pt>
                <c:pt idx="512">
                  <c:v>41325</c:v>
                </c:pt>
                <c:pt idx="513">
                  <c:v>41326</c:v>
                </c:pt>
                <c:pt idx="514">
                  <c:v>41327</c:v>
                </c:pt>
                <c:pt idx="515">
                  <c:v>41330</c:v>
                </c:pt>
                <c:pt idx="516">
                  <c:v>41331</c:v>
                </c:pt>
                <c:pt idx="517">
                  <c:v>41332</c:v>
                </c:pt>
                <c:pt idx="518">
                  <c:v>41333</c:v>
                </c:pt>
                <c:pt idx="519">
                  <c:v>41334</c:v>
                </c:pt>
                <c:pt idx="520">
                  <c:v>41337</c:v>
                </c:pt>
                <c:pt idx="521">
                  <c:v>41338</c:v>
                </c:pt>
                <c:pt idx="522">
                  <c:v>41339</c:v>
                </c:pt>
                <c:pt idx="523">
                  <c:v>41340</c:v>
                </c:pt>
                <c:pt idx="524">
                  <c:v>41341</c:v>
                </c:pt>
                <c:pt idx="525">
                  <c:v>41344</c:v>
                </c:pt>
                <c:pt idx="526">
                  <c:v>41345</c:v>
                </c:pt>
                <c:pt idx="527">
                  <c:v>41346</c:v>
                </c:pt>
                <c:pt idx="528">
                  <c:v>41347</c:v>
                </c:pt>
                <c:pt idx="529">
                  <c:v>41348</c:v>
                </c:pt>
                <c:pt idx="530">
                  <c:v>41351</c:v>
                </c:pt>
                <c:pt idx="531">
                  <c:v>41352</c:v>
                </c:pt>
                <c:pt idx="532">
                  <c:v>41353</c:v>
                </c:pt>
                <c:pt idx="533">
                  <c:v>41354</c:v>
                </c:pt>
                <c:pt idx="534">
                  <c:v>41355</c:v>
                </c:pt>
                <c:pt idx="535">
                  <c:v>41358</c:v>
                </c:pt>
                <c:pt idx="536">
                  <c:v>41359</c:v>
                </c:pt>
                <c:pt idx="537">
                  <c:v>41360</c:v>
                </c:pt>
                <c:pt idx="538">
                  <c:v>41361</c:v>
                </c:pt>
                <c:pt idx="539">
                  <c:v>41362</c:v>
                </c:pt>
                <c:pt idx="540">
                  <c:v>41365</c:v>
                </c:pt>
                <c:pt idx="541">
                  <c:v>41366</c:v>
                </c:pt>
                <c:pt idx="542">
                  <c:v>41367</c:v>
                </c:pt>
                <c:pt idx="543">
                  <c:v>41368</c:v>
                </c:pt>
                <c:pt idx="544">
                  <c:v>41369</c:v>
                </c:pt>
                <c:pt idx="545">
                  <c:v>41372</c:v>
                </c:pt>
                <c:pt idx="546">
                  <c:v>41373</c:v>
                </c:pt>
                <c:pt idx="547">
                  <c:v>41374</c:v>
                </c:pt>
                <c:pt idx="548">
                  <c:v>41375</c:v>
                </c:pt>
                <c:pt idx="549">
                  <c:v>41376</c:v>
                </c:pt>
                <c:pt idx="550">
                  <c:v>41379</c:v>
                </c:pt>
                <c:pt idx="551">
                  <c:v>41380</c:v>
                </c:pt>
                <c:pt idx="552">
                  <c:v>41381</c:v>
                </c:pt>
                <c:pt idx="553">
                  <c:v>41382</c:v>
                </c:pt>
                <c:pt idx="554">
                  <c:v>41383</c:v>
                </c:pt>
                <c:pt idx="555">
                  <c:v>41386</c:v>
                </c:pt>
                <c:pt idx="556">
                  <c:v>41387</c:v>
                </c:pt>
                <c:pt idx="557">
                  <c:v>41388</c:v>
                </c:pt>
                <c:pt idx="558">
                  <c:v>41389</c:v>
                </c:pt>
                <c:pt idx="559">
                  <c:v>41390</c:v>
                </c:pt>
                <c:pt idx="560">
                  <c:v>41393</c:v>
                </c:pt>
                <c:pt idx="561">
                  <c:v>41394</c:v>
                </c:pt>
                <c:pt idx="562">
                  <c:v>41395</c:v>
                </c:pt>
                <c:pt idx="563">
                  <c:v>41396</c:v>
                </c:pt>
                <c:pt idx="564">
                  <c:v>41397</c:v>
                </c:pt>
                <c:pt idx="565">
                  <c:v>41400</c:v>
                </c:pt>
                <c:pt idx="566">
                  <c:v>41401</c:v>
                </c:pt>
                <c:pt idx="567">
                  <c:v>41402</c:v>
                </c:pt>
                <c:pt idx="568">
                  <c:v>41403</c:v>
                </c:pt>
                <c:pt idx="569">
                  <c:v>41404</c:v>
                </c:pt>
                <c:pt idx="570">
                  <c:v>41407</c:v>
                </c:pt>
                <c:pt idx="571">
                  <c:v>41408</c:v>
                </c:pt>
                <c:pt idx="572">
                  <c:v>41409</c:v>
                </c:pt>
                <c:pt idx="573">
                  <c:v>41410</c:v>
                </c:pt>
                <c:pt idx="574">
                  <c:v>41411</c:v>
                </c:pt>
                <c:pt idx="575">
                  <c:v>41414</c:v>
                </c:pt>
                <c:pt idx="576">
                  <c:v>41415</c:v>
                </c:pt>
                <c:pt idx="577">
                  <c:v>41416</c:v>
                </c:pt>
                <c:pt idx="578">
                  <c:v>41417</c:v>
                </c:pt>
                <c:pt idx="579">
                  <c:v>41418</c:v>
                </c:pt>
                <c:pt idx="580">
                  <c:v>41421</c:v>
                </c:pt>
                <c:pt idx="581">
                  <c:v>41422</c:v>
                </c:pt>
                <c:pt idx="582">
                  <c:v>41423</c:v>
                </c:pt>
                <c:pt idx="583">
                  <c:v>41424</c:v>
                </c:pt>
                <c:pt idx="584">
                  <c:v>41425</c:v>
                </c:pt>
                <c:pt idx="585">
                  <c:v>41428</c:v>
                </c:pt>
                <c:pt idx="586">
                  <c:v>41429</c:v>
                </c:pt>
                <c:pt idx="587">
                  <c:v>41430</c:v>
                </c:pt>
                <c:pt idx="588">
                  <c:v>41431</c:v>
                </c:pt>
                <c:pt idx="589">
                  <c:v>41432</c:v>
                </c:pt>
                <c:pt idx="590">
                  <c:v>41435</c:v>
                </c:pt>
                <c:pt idx="591">
                  <c:v>41436</c:v>
                </c:pt>
                <c:pt idx="592">
                  <c:v>41437</c:v>
                </c:pt>
                <c:pt idx="593">
                  <c:v>41438</c:v>
                </c:pt>
                <c:pt idx="594">
                  <c:v>41439</c:v>
                </c:pt>
                <c:pt idx="595">
                  <c:v>41442</c:v>
                </c:pt>
                <c:pt idx="596">
                  <c:v>41443</c:v>
                </c:pt>
                <c:pt idx="597">
                  <c:v>41444</c:v>
                </c:pt>
                <c:pt idx="598">
                  <c:v>41445</c:v>
                </c:pt>
                <c:pt idx="599">
                  <c:v>41446</c:v>
                </c:pt>
                <c:pt idx="600">
                  <c:v>41449</c:v>
                </c:pt>
                <c:pt idx="601">
                  <c:v>41450</c:v>
                </c:pt>
                <c:pt idx="602">
                  <c:v>41451</c:v>
                </c:pt>
                <c:pt idx="603">
                  <c:v>41452</c:v>
                </c:pt>
                <c:pt idx="604">
                  <c:v>41453</c:v>
                </c:pt>
                <c:pt idx="605">
                  <c:v>41456</c:v>
                </c:pt>
                <c:pt idx="606">
                  <c:v>41457</c:v>
                </c:pt>
                <c:pt idx="607">
                  <c:v>41458</c:v>
                </c:pt>
                <c:pt idx="608">
                  <c:v>41459</c:v>
                </c:pt>
                <c:pt idx="609">
                  <c:v>41460</c:v>
                </c:pt>
                <c:pt idx="610">
                  <c:v>41463</c:v>
                </c:pt>
                <c:pt idx="611">
                  <c:v>41464</c:v>
                </c:pt>
                <c:pt idx="612">
                  <c:v>41465</c:v>
                </c:pt>
                <c:pt idx="613">
                  <c:v>41466</c:v>
                </c:pt>
                <c:pt idx="614">
                  <c:v>41467</c:v>
                </c:pt>
                <c:pt idx="615">
                  <c:v>41470</c:v>
                </c:pt>
                <c:pt idx="616">
                  <c:v>41471</c:v>
                </c:pt>
                <c:pt idx="617">
                  <c:v>41472</c:v>
                </c:pt>
                <c:pt idx="618">
                  <c:v>41473</c:v>
                </c:pt>
                <c:pt idx="619">
                  <c:v>41474</c:v>
                </c:pt>
                <c:pt idx="620">
                  <c:v>41477</c:v>
                </c:pt>
                <c:pt idx="621">
                  <c:v>41478</c:v>
                </c:pt>
                <c:pt idx="622">
                  <c:v>41479</c:v>
                </c:pt>
                <c:pt idx="623">
                  <c:v>41480</c:v>
                </c:pt>
                <c:pt idx="624">
                  <c:v>41481</c:v>
                </c:pt>
                <c:pt idx="625">
                  <c:v>41484</c:v>
                </c:pt>
                <c:pt idx="626">
                  <c:v>41485</c:v>
                </c:pt>
                <c:pt idx="627">
                  <c:v>41486</c:v>
                </c:pt>
                <c:pt idx="628">
                  <c:v>41487</c:v>
                </c:pt>
                <c:pt idx="629">
                  <c:v>41488</c:v>
                </c:pt>
                <c:pt idx="630">
                  <c:v>41491</c:v>
                </c:pt>
                <c:pt idx="631">
                  <c:v>41492</c:v>
                </c:pt>
                <c:pt idx="632">
                  <c:v>41493</c:v>
                </c:pt>
                <c:pt idx="633">
                  <c:v>41494</c:v>
                </c:pt>
                <c:pt idx="634">
                  <c:v>41495</c:v>
                </c:pt>
                <c:pt idx="635">
                  <c:v>41498</c:v>
                </c:pt>
                <c:pt idx="636">
                  <c:v>41499</c:v>
                </c:pt>
                <c:pt idx="637">
                  <c:v>41500</c:v>
                </c:pt>
                <c:pt idx="638">
                  <c:v>41501</c:v>
                </c:pt>
                <c:pt idx="639">
                  <c:v>41502</c:v>
                </c:pt>
                <c:pt idx="640">
                  <c:v>41505</c:v>
                </c:pt>
                <c:pt idx="641">
                  <c:v>41506</c:v>
                </c:pt>
                <c:pt idx="642">
                  <c:v>41507</c:v>
                </c:pt>
                <c:pt idx="643">
                  <c:v>41508</c:v>
                </c:pt>
                <c:pt idx="644">
                  <c:v>41509</c:v>
                </c:pt>
                <c:pt idx="645">
                  <c:v>41512</c:v>
                </c:pt>
                <c:pt idx="646">
                  <c:v>41513</c:v>
                </c:pt>
                <c:pt idx="647">
                  <c:v>41514</c:v>
                </c:pt>
                <c:pt idx="648">
                  <c:v>41515</c:v>
                </c:pt>
                <c:pt idx="649">
                  <c:v>41516</c:v>
                </c:pt>
                <c:pt idx="650">
                  <c:v>41519</c:v>
                </c:pt>
                <c:pt idx="651">
                  <c:v>41520</c:v>
                </c:pt>
                <c:pt idx="652">
                  <c:v>41521</c:v>
                </c:pt>
                <c:pt idx="653">
                  <c:v>41522</c:v>
                </c:pt>
                <c:pt idx="654">
                  <c:v>41523</c:v>
                </c:pt>
                <c:pt idx="655">
                  <c:v>41526</c:v>
                </c:pt>
                <c:pt idx="656">
                  <c:v>41527</c:v>
                </c:pt>
                <c:pt idx="657">
                  <c:v>41528</c:v>
                </c:pt>
                <c:pt idx="658">
                  <c:v>41529</c:v>
                </c:pt>
                <c:pt idx="659">
                  <c:v>41530</c:v>
                </c:pt>
                <c:pt idx="660">
                  <c:v>41533</c:v>
                </c:pt>
                <c:pt idx="661">
                  <c:v>41534</c:v>
                </c:pt>
                <c:pt idx="662">
                  <c:v>41535</c:v>
                </c:pt>
                <c:pt idx="663">
                  <c:v>41536</c:v>
                </c:pt>
                <c:pt idx="664">
                  <c:v>41537</c:v>
                </c:pt>
                <c:pt idx="665">
                  <c:v>41540</c:v>
                </c:pt>
                <c:pt idx="666">
                  <c:v>41541</c:v>
                </c:pt>
                <c:pt idx="667">
                  <c:v>41542</c:v>
                </c:pt>
                <c:pt idx="668">
                  <c:v>41543</c:v>
                </c:pt>
                <c:pt idx="669">
                  <c:v>41544</c:v>
                </c:pt>
                <c:pt idx="670">
                  <c:v>41547</c:v>
                </c:pt>
                <c:pt idx="671">
                  <c:v>41548</c:v>
                </c:pt>
                <c:pt idx="672">
                  <c:v>41549</c:v>
                </c:pt>
                <c:pt idx="673">
                  <c:v>41550</c:v>
                </c:pt>
                <c:pt idx="674">
                  <c:v>41551</c:v>
                </c:pt>
                <c:pt idx="675">
                  <c:v>41554</c:v>
                </c:pt>
                <c:pt idx="676">
                  <c:v>41555</c:v>
                </c:pt>
                <c:pt idx="677">
                  <c:v>41556</c:v>
                </c:pt>
                <c:pt idx="678">
                  <c:v>41557</c:v>
                </c:pt>
                <c:pt idx="679">
                  <c:v>41558</c:v>
                </c:pt>
                <c:pt idx="680">
                  <c:v>41561</c:v>
                </c:pt>
                <c:pt idx="681">
                  <c:v>41562</c:v>
                </c:pt>
                <c:pt idx="682">
                  <c:v>41563</c:v>
                </c:pt>
                <c:pt idx="683">
                  <c:v>41564</c:v>
                </c:pt>
                <c:pt idx="684">
                  <c:v>41565</c:v>
                </c:pt>
                <c:pt idx="685">
                  <c:v>41568</c:v>
                </c:pt>
                <c:pt idx="686">
                  <c:v>41569</c:v>
                </c:pt>
                <c:pt idx="687">
                  <c:v>41570</c:v>
                </c:pt>
                <c:pt idx="688">
                  <c:v>41571</c:v>
                </c:pt>
                <c:pt idx="689">
                  <c:v>41572</c:v>
                </c:pt>
                <c:pt idx="690">
                  <c:v>41575</c:v>
                </c:pt>
                <c:pt idx="691">
                  <c:v>41576</c:v>
                </c:pt>
                <c:pt idx="692">
                  <c:v>41577</c:v>
                </c:pt>
                <c:pt idx="693">
                  <c:v>41578</c:v>
                </c:pt>
                <c:pt idx="694">
                  <c:v>41579</c:v>
                </c:pt>
                <c:pt idx="695">
                  <c:v>41582</c:v>
                </c:pt>
                <c:pt idx="696">
                  <c:v>41583</c:v>
                </c:pt>
                <c:pt idx="697">
                  <c:v>41584</c:v>
                </c:pt>
                <c:pt idx="698">
                  <c:v>41585</c:v>
                </c:pt>
                <c:pt idx="699">
                  <c:v>41586</c:v>
                </c:pt>
                <c:pt idx="700">
                  <c:v>41589</c:v>
                </c:pt>
                <c:pt idx="701">
                  <c:v>41590</c:v>
                </c:pt>
                <c:pt idx="702">
                  <c:v>41591</c:v>
                </c:pt>
                <c:pt idx="703">
                  <c:v>41592</c:v>
                </c:pt>
                <c:pt idx="704">
                  <c:v>41593</c:v>
                </c:pt>
                <c:pt idx="705">
                  <c:v>41596</c:v>
                </c:pt>
                <c:pt idx="706">
                  <c:v>41597</c:v>
                </c:pt>
                <c:pt idx="707">
                  <c:v>41598</c:v>
                </c:pt>
                <c:pt idx="708">
                  <c:v>41599</c:v>
                </c:pt>
                <c:pt idx="709">
                  <c:v>41600</c:v>
                </c:pt>
                <c:pt idx="710">
                  <c:v>41603</c:v>
                </c:pt>
                <c:pt idx="711">
                  <c:v>41604</c:v>
                </c:pt>
                <c:pt idx="712">
                  <c:v>41605</c:v>
                </c:pt>
                <c:pt idx="713">
                  <c:v>41606</c:v>
                </c:pt>
                <c:pt idx="714">
                  <c:v>41607</c:v>
                </c:pt>
                <c:pt idx="715">
                  <c:v>41610</c:v>
                </c:pt>
                <c:pt idx="716">
                  <c:v>41611</c:v>
                </c:pt>
                <c:pt idx="717">
                  <c:v>41612</c:v>
                </c:pt>
                <c:pt idx="718">
                  <c:v>41613</c:v>
                </c:pt>
                <c:pt idx="719">
                  <c:v>41614</c:v>
                </c:pt>
                <c:pt idx="720">
                  <c:v>41617</c:v>
                </c:pt>
                <c:pt idx="721">
                  <c:v>41618</c:v>
                </c:pt>
                <c:pt idx="722">
                  <c:v>41619</c:v>
                </c:pt>
                <c:pt idx="723">
                  <c:v>41620</c:v>
                </c:pt>
                <c:pt idx="724">
                  <c:v>41621</c:v>
                </c:pt>
                <c:pt idx="725">
                  <c:v>41624</c:v>
                </c:pt>
                <c:pt idx="726">
                  <c:v>41625</c:v>
                </c:pt>
                <c:pt idx="727">
                  <c:v>41626</c:v>
                </c:pt>
                <c:pt idx="728">
                  <c:v>41627</c:v>
                </c:pt>
                <c:pt idx="729">
                  <c:v>41628</c:v>
                </c:pt>
                <c:pt idx="730">
                  <c:v>41631</c:v>
                </c:pt>
                <c:pt idx="731">
                  <c:v>41632</c:v>
                </c:pt>
                <c:pt idx="732">
                  <c:v>41633</c:v>
                </c:pt>
                <c:pt idx="733">
                  <c:v>41634</c:v>
                </c:pt>
                <c:pt idx="734">
                  <c:v>41635</c:v>
                </c:pt>
                <c:pt idx="735">
                  <c:v>41638</c:v>
                </c:pt>
                <c:pt idx="736">
                  <c:v>41639</c:v>
                </c:pt>
                <c:pt idx="737">
                  <c:v>41640</c:v>
                </c:pt>
                <c:pt idx="738">
                  <c:v>41641</c:v>
                </c:pt>
                <c:pt idx="739">
                  <c:v>41642</c:v>
                </c:pt>
                <c:pt idx="740">
                  <c:v>41645</c:v>
                </c:pt>
                <c:pt idx="741">
                  <c:v>41646</c:v>
                </c:pt>
                <c:pt idx="742">
                  <c:v>41647</c:v>
                </c:pt>
                <c:pt idx="743">
                  <c:v>41648</c:v>
                </c:pt>
                <c:pt idx="744">
                  <c:v>41649</c:v>
                </c:pt>
                <c:pt idx="745">
                  <c:v>41652</c:v>
                </c:pt>
                <c:pt idx="746">
                  <c:v>41653</c:v>
                </c:pt>
                <c:pt idx="747">
                  <c:v>41654</c:v>
                </c:pt>
                <c:pt idx="748">
                  <c:v>41655</c:v>
                </c:pt>
                <c:pt idx="749">
                  <c:v>41656</c:v>
                </c:pt>
                <c:pt idx="750">
                  <c:v>41659</c:v>
                </c:pt>
                <c:pt idx="751">
                  <c:v>41660</c:v>
                </c:pt>
                <c:pt idx="752">
                  <c:v>41661</c:v>
                </c:pt>
                <c:pt idx="753">
                  <c:v>41662</c:v>
                </c:pt>
                <c:pt idx="754">
                  <c:v>41663</c:v>
                </c:pt>
                <c:pt idx="755">
                  <c:v>41666</c:v>
                </c:pt>
                <c:pt idx="756">
                  <c:v>41667</c:v>
                </c:pt>
                <c:pt idx="757">
                  <c:v>41668</c:v>
                </c:pt>
                <c:pt idx="758">
                  <c:v>41669</c:v>
                </c:pt>
                <c:pt idx="759">
                  <c:v>41670</c:v>
                </c:pt>
                <c:pt idx="760">
                  <c:v>41673</c:v>
                </c:pt>
                <c:pt idx="761">
                  <c:v>41674</c:v>
                </c:pt>
                <c:pt idx="762">
                  <c:v>41675</c:v>
                </c:pt>
                <c:pt idx="763">
                  <c:v>41676</c:v>
                </c:pt>
                <c:pt idx="764">
                  <c:v>41677</c:v>
                </c:pt>
                <c:pt idx="765">
                  <c:v>41680</c:v>
                </c:pt>
                <c:pt idx="766">
                  <c:v>41681</c:v>
                </c:pt>
                <c:pt idx="767">
                  <c:v>41682</c:v>
                </c:pt>
                <c:pt idx="768">
                  <c:v>41683</c:v>
                </c:pt>
                <c:pt idx="769">
                  <c:v>41684</c:v>
                </c:pt>
                <c:pt idx="770">
                  <c:v>41687</c:v>
                </c:pt>
                <c:pt idx="771">
                  <c:v>41688</c:v>
                </c:pt>
                <c:pt idx="772">
                  <c:v>41689</c:v>
                </c:pt>
                <c:pt idx="773">
                  <c:v>41690</c:v>
                </c:pt>
                <c:pt idx="774">
                  <c:v>41691</c:v>
                </c:pt>
                <c:pt idx="775">
                  <c:v>41694</c:v>
                </c:pt>
                <c:pt idx="776">
                  <c:v>41695</c:v>
                </c:pt>
                <c:pt idx="777">
                  <c:v>41696</c:v>
                </c:pt>
                <c:pt idx="778">
                  <c:v>41697</c:v>
                </c:pt>
                <c:pt idx="779">
                  <c:v>41698</c:v>
                </c:pt>
                <c:pt idx="780">
                  <c:v>41701</c:v>
                </c:pt>
                <c:pt idx="781">
                  <c:v>41702</c:v>
                </c:pt>
                <c:pt idx="782">
                  <c:v>41703</c:v>
                </c:pt>
                <c:pt idx="783">
                  <c:v>41704</c:v>
                </c:pt>
                <c:pt idx="784">
                  <c:v>41705</c:v>
                </c:pt>
                <c:pt idx="785">
                  <c:v>41708</c:v>
                </c:pt>
                <c:pt idx="786">
                  <c:v>41709</c:v>
                </c:pt>
                <c:pt idx="787">
                  <c:v>41710</c:v>
                </c:pt>
                <c:pt idx="788">
                  <c:v>41711</c:v>
                </c:pt>
                <c:pt idx="789">
                  <c:v>41712</c:v>
                </c:pt>
                <c:pt idx="790">
                  <c:v>41715</c:v>
                </c:pt>
                <c:pt idx="791">
                  <c:v>41716</c:v>
                </c:pt>
                <c:pt idx="792">
                  <c:v>41717</c:v>
                </c:pt>
                <c:pt idx="793">
                  <c:v>41718</c:v>
                </c:pt>
                <c:pt idx="794">
                  <c:v>41719</c:v>
                </c:pt>
                <c:pt idx="795">
                  <c:v>41722</c:v>
                </c:pt>
                <c:pt idx="796">
                  <c:v>41723</c:v>
                </c:pt>
                <c:pt idx="797">
                  <c:v>41724</c:v>
                </c:pt>
                <c:pt idx="798">
                  <c:v>41725</c:v>
                </c:pt>
                <c:pt idx="799">
                  <c:v>41726</c:v>
                </c:pt>
                <c:pt idx="800">
                  <c:v>41729</c:v>
                </c:pt>
                <c:pt idx="801">
                  <c:v>41730</c:v>
                </c:pt>
                <c:pt idx="802">
                  <c:v>41731</c:v>
                </c:pt>
                <c:pt idx="803">
                  <c:v>41732</c:v>
                </c:pt>
                <c:pt idx="804">
                  <c:v>41733</c:v>
                </c:pt>
                <c:pt idx="805">
                  <c:v>41736</c:v>
                </c:pt>
                <c:pt idx="806">
                  <c:v>41737</c:v>
                </c:pt>
                <c:pt idx="807">
                  <c:v>41738</c:v>
                </c:pt>
                <c:pt idx="808">
                  <c:v>41739</c:v>
                </c:pt>
                <c:pt idx="809">
                  <c:v>41740</c:v>
                </c:pt>
                <c:pt idx="810">
                  <c:v>41743</c:v>
                </c:pt>
                <c:pt idx="811">
                  <c:v>41744</c:v>
                </c:pt>
                <c:pt idx="812">
                  <c:v>41745</c:v>
                </c:pt>
                <c:pt idx="813">
                  <c:v>41746</c:v>
                </c:pt>
                <c:pt idx="814">
                  <c:v>41747</c:v>
                </c:pt>
                <c:pt idx="815">
                  <c:v>41750</c:v>
                </c:pt>
                <c:pt idx="816">
                  <c:v>41751</c:v>
                </c:pt>
                <c:pt idx="817">
                  <c:v>41752</c:v>
                </c:pt>
                <c:pt idx="818">
                  <c:v>41753</c:v>
                </c:pt>
                <c:pt idx="819">
                  <c:v>41754</c:v>
                </c:pt>
                <c:pt idx="820">
                  <c:v>41757</c:v>
                </c:pt>
                <c:pt idx="821">
                  <c:v>41758</c:v>
                </c:pt>
                <c:pt idx="822">
                  <c:v>41759</c:v>
                </c:pt>
                <c:pt idx="823">
                  <c:v>41760</c:v>
                </c:pt>
                <c:pt idx="824">
                  <c:v>41761</c:v>
                </c:pt>
                <c:pt idx="825">
                  <c:v>41764</c:v>
                </c:pt>
                <c:pt idx="826">
                  <c:v>41765</c:v>
                </c:pt>
                <c:pt idx="827">
                  <c:v>41766</c:v>
                </c:pt>
                <c:pt idx="828">
                  <c:v>41767</c:v>
                </c:pt>
                <c:pt idx="829">
                  <c:v>41768</c:v>
                </c:pt>
                <c:pt idx="830">
                  <c:v>41771</c:v>
                </c:pt>
                <c:pt idx="831">
                  <c:v>41772</c:v>
                </c:pt>
                <c:pt idx="832">
                  <c:v>41773</c:v>
                </c:pt>
                <c:pt idx="833">
                  <c:v>41774</c:v>
                </c:pt>
                <c:pt idx="834">
                  <c:v>41775</c:v>
                </c:pt>
                <c:pt idx="835">
                  <c:v>41778</c:v>
                </c:pt>
                <c:pt idx="836">
                  <c:v>41779</c:v>
                </c:pt>
                <c:pt idx="837">
                  <c:v>41780</c:v>
                </c:pt>
                <c:pt idx="838">
                  <c:v>41781</c:v>
                </c:pt>
                <c:pt idx="839">
                  <c:v>41782</c:v>
                </c:pt>
                <c:pt idx="840">
                  <c:v>41785</c:v>
                </c:pt>
                <c:pt idx="841">
                  <c:v>41786</c:v>
                </c:pt>
                <c:pt idx="842">
                  <c:v>41787</c:v>
                </c:pt>
                <c:pt idx="843">
                  <c:v>41788</c:v>
                </c:pt>
                <c:pt idx="844">
                  <c:v>41789</c:v>
                </c:pt>
                <c:pt idx="845">
                  <c:v>41792</c:v>
                </c:pt>
                <c:pt idx="846">
                  <c:v>41793</c:v>
                </c:pt>
                <c:pt idx="847">
                  <c:v>41794</c:v>
                </c:pt>
                <c:pt idx="848">
                  <c:v>41795</c:v>
                </c:pt>
                <c:pt idx="849">
                  <c:v>41796</c:v>
                </c:pt>
                <c:pt idx="850">
                  <c:v>41799</c:v>
                </c:pt>
                <c:pt idx="851">
                  <c:v>41800</c:v>
                </c:pt>
                <c:pt idx="852">
                  <c:v>41801</c:v>
                </c:pt>
                <c:pt idx="853">
                  <c:v>41802</c:v>
                </c:pt>
                <c:pt idx="854">
                  <c:v>41803</c:v>
                </c:pt>
                <c:pt idx="855">
                  <c:v>41806</c:v>
                </c:pt>
                <c:pt idx="856">
                  <c:v>41807</c:v>
                </c:pt>
                <c:pt idx="857">
                  <c:v>41808</c:v>
                </c:pt>
                <c:pt idx="858">
                  <c:v>41809</c:v>
                </c:pt>
                <c:pt idx="859">
                  <c:v>41810</c:v>
                </c:pt>
                <c:pt idx="860">
                  <c:v>41813</c:v>
                </c:pt>
                <c:pt idx="861">
                  <c:v>41814</c:v>
                </c:pt>
                <c:pt idx="862">
                  <c:v>41815</c:v>
                </c:pt>
                <c:pt idx="863">
                  <c:v>41816</c:v>
                </c:pt>
                <c:pt idx="864">
                  <c:v>41817</c:v>
                </c:pt>
                <c:pt idx="865">
                  <c:v>41820</c:v>
                </c:pt>
                <c:pt idx="866">
                  <c:v>41821</c:v>
                </c:pt>
                <c:pt idx="867">
                  <c:v>41822</c:v>
                </c:pt>
                <c:pt idx="868">
                  <c:v>41823</c:v>
                </c:pt>
                <c:pt idx="869">
                  <c:v>41824</c:v>
                </c:pt>
                <c:pt idx="870">
                  <c:v>41827</c:v>
                </c:pt>
                <c:pt idx="871">
                  <c:v>41828</c:v>
                </c:pt>
                <c:pt idx="872">
                  <c:v>41829</c:v>
                </c:pt>
                <c:pt idx="873">
                  <c:v>41830</c:v>
                </c:pt>
                <c:pt idx="874">
                  <c:v>41831</c:v>
                </c:pt>
                <c:pt idx="875">
                  <c:v>41834</c:v>
                </c:pt>
                <c:pt idx="876">
                  <c:v>41835</c:v>
                </c:pt>
                <c:pt idx="877">
                  <c:v>41836</c:v>
                </c:pt>
                <c:pt idx="878">
                  <c:v>41837</c:v>
                </c:pt>
                <c:pt idx="879">
                  <c:v>41838</c:v>
                </c:pt>
                <c:pt idx="880">
                  <c:v>41841</c:v>
                </c:pt>
                <c:pt idx="881">
                  <c:v>41842</c:v>
                </c:pt>
                <c:pt idx="882">
                  <c:v>41843</c:v>
                </c:pt>
                <c:pt idx="883">
                  <c:v>41844</c:v>
                </c:pt>
                <c:pt idx="884">
                  <c:v>41845</c:v>
                </c:pt>
                <c:pt idx="885">
                  <c:v>41848</c:v>
                </c:pt>
                <c:pt idx="886">
                  <c:v>41849</c:v>
                </c:pt>
                <c:pt idx="887">
                  <c:v>41850</c:v>
                </c:pt>
                <c:pt idx="888">
                  <c:v>41851</c:v>
                </c:pt>
                <c:pt idx="889">
                  <c:v>41852</c:v>
                </c:pt>
                <c:pt idx="890">
                  <c:v>41855</c:v>
                </c:pt>
                <c:pt idx="891">
                  <c:v>41856</c:v>
                </c:pt>
                <c:pt idx="892">
                  <c:v>41857</c:v>
                </c:pt>
                <c:pt idx="893">
                  <c:v>41858</c:v>
                </c:pt>
                <c:pt idx="894">
                  <c:v>41859</c:v>
                </c:pt>
                <c:pt idx="895">
                  <c:v>41862</c:v>
                </c:pt>
                <c:pt idx="896">
                  <c:v>41863</c:v>
                </c:pt>
                <c:pt idx="897">
                  <c:v>41864</c:v>
                </c:pt>
                <c:pt idx="898">
                  <c:v>41865</c:v>
                </c:pt>
                <c:pt idx="899">
                  <c:v>41866</c:v>
                </c:pt>
                <c:pt idx="900">
                  <c:v>41869</c:v>
                </c:pt>
                <c:pt idx="901">
                  <c:v>41870</c:v>
                </c:pt>
                <c:pt idx="902">
                  <c:v>41871</c:v>
                </c:pt>
                <c:pt idx="903">
                  <c:v>41872</c:v>
                </c:pt>
                <c:pt idx="904">
                  <c:v>41873</c:v>
                </c:pt>
                <c:pt idx="905">
                  <c:v>41876</c:v>
                </c:pt>
                <c:pt idx="906">
                  <c:v>41877</c:v>
                </c:pt>
                <c:pt idx="907">
                  <c:v>41878</c:v>
                </c:pt>
                <c:pt idx="908">
                  <c:v>41879</c:v>
                </c:pt>
                <c:pt idx="909">
                  <c:v>41880</c:v>
                </c:pt>
                <c:pt idx="910">
                  <c:v>41883</c:v>
                </c:pt>
                <c:pt idx="911">
                  <c:v>41884</c:v>
                </c:pt>
                <c:pt idx="912">
                  <c:v>41885</c:v>
                </c:pt>
                <c:pt idx="913">
                  <c:v>41886</c:v>
                </c:pt>
                <c:pt idx="914">
                  <c:v>41887</c:v>
                </c:pt>
                <c:pt idx="915">
                  <c:v>41890</c:v>
                </c:pt>
                <c:pt idx="916">
                  <c:v>41891</c:v>
                </c:pt>
                <c:pt idx="917">
                  <c:v>41892</c:v>
                </c:pt>
                <c:pt idx="918">
                  <c:v>41893</c:v>
                </c:pt>
                <c:pt idx="919">
                  <c:v>41894</c:v>
                </c:pt>
                <c:pt idx="920">
                  <c:v>41897</c:v>
                </c:pt>
                <c:pt idx="921">
                  <c:v>41898</c:v>
                </c:pt>
                <c:pt idx="922">
                  <c:v>41899</c:v>
                </c:pt>
                <c:pt idx="923">
                  <c:v>41900</c:v>
                </c:pt>
                <c:pt idx="924">
                  <c:v>41901</c:v>
                </c:pt>
                <c:pt idx="925">
                  <c:v>41904</c:v>
                </c:pt>
                <c:pt idx="926">
                  <c:v>41905</c:v>
                </c:pt>
                <c:pt idx="927">
                  <c:v>41906</c:v>
                </c:pt>
                <c:pt idx="928">
                  <c:v>41907</c:v>
                </c:pt>
                <c:pt idx="929">
                  <c:v>41908</c:v>
                </c:pt>
                <c:pt idx="930">
                  <c:v>41911</c:v>
                </c:pt>
                <c:pt idx="931">
                  <c:v>41912</c:v>
                </c:pt>
                <c:pt idx="932">
                  <c:v>41913</c:v>
                </c:pt>
                <c:pt idx="933">
                  <c:v>41914</c:v>
                </c:pt>
                <c:pt idx="934">
                  <c:v>41915</c:v>
                </c:pt>
                <c:pt idx="935">
                  <c:v>41918</c:v>
                </c:pt>
                <c:pt idx="936">
                  <c:v>41919</c:v>
                </c:pt>
                <c:pt idx="937">
                  <c:v>41920</c:v>
                </c:pt>
                <c:pt idx="938">
                  <c:v>41921</c:v>
                </c:pt>
                <c:pt idx="939">
                  <c:v>41922</c:v>
                </c:pt>
                <c:pt idx="940">
                  <c:v>41925</c:v>
                </c:pt>
                <c:pt idx="941">
                  <c:v>41926</c:v>
                </c:pt>
                <c:pt idx="942">
                  <c:v>41927</c:v>
                </c:pt>
                <c:pt idx="943">
                  <c:v>41928</c:v>
                </c:pt>
                <c:pt idx="944">
                  <c:v>41929</c:v>
                </c:pt>
                <c:pt idx="945">
                  <c:v>41932</c:v>
                </c:pt>
                <c:pt idx="946">
                  <c:v>41933</c:v>
                </c:pt>
                <c:pt idx="947">
                  <c:v>41934</c:v>
                </c:pt>
                <c:pt idx="948">
                  <c:v>41935</c:v>
                </c:pt>
                <c:pt idx="949">
                  <c:v>41936</c:v>
                </c:pt>
                <c:pt idx="950">
                  <c:v>41939</c:v>
                </c:pt>
                <c:pt idx="951">
                  <c:v>41940</c:v>
                </c:pt>
                <c:pt idx="952">
                  <c:v>41941</c:v>
                </c:pt>
                <c:pt idx="953">
                  <c:v>41942</c:v>
                </c:pt>
                <c:pt idx="954">
                  <c:v>41943</c:v>
                </c:pt>
                <c:pt idx="955">
                  <c:v>41946</c:v>
                </c:pt>
                <c:pt idx="956">
                  <c:v>41947</c:v>
                </c:pt>
                <c:pt idx="957">
                  <c:v>41948</c:v>
                </c:pt>
                <c:pt idx="958">
                  <c:v>41949</c:v>
                </c:pt>
                <c:pt idx="959">
                  <c:v>41950</c:v>
                </c:pt>
                <c:pt idx="960">
                  <c:v>41953</c:v>
                </c:pt>
                <c:pt idx="961">
                  <c:v>41954</c:v>
                </c:pt>
                <c:pt idx="962">
                  <c:v>41955</c:v>
                </c:pt>
                <c:pt idx="963">
                  <c:v>41956</c:v>
                </c:pt>
                <c:pt idx="964">
                  <c:v>41957</c:v>
                </c:pt>
                <c:pt idx="965">
                  <c:v>41960</c:v>
                </c:pt>
                <c:pt idx="966">
                  <c:v>41961</c:v>
                </c:pt>
                <c:pt idx="967">
                  <c:v>41962</c:v>
                </c:pt>
                <c:pt idx="968">
                  <c:v>41963</c:v>
                </c:pt>
                <c:pt idx="969">
                  <c:v>41964</c:v>
                </c:pt>
                <c:pt idx="970">
                  <c:v>41967</c:v>
                </c:pt>
                <c:pt idx="971">
                  <c:v>41968</c:v>
                </c:pt>
                <c:pt idx="972">
                  <c:v>41969</c:v>
                </c:pt>
                <c:pt idx="973">
                  <c:v>41970</c:v>
                </c:pt>
                <c:pt idx="974">
                  <c:v>41971</c:v>
                </c:pt>
                <c:pt idx="975">
                  <c:v>41974</c:v>
                </c:pt>
                <c:pt idx="976">
                  <c:v>41975</c:v>
                </c:pt>
                <c:pt idx="977">
                  <c:v>41976</c:v>
                </c:pt>
                <c:pt idx="978">
                  <c:v>41977</c:v>
                </c:pt>
                <c:pt idx="979">
                  <c:v>41978</c:v>
                </c:pt>
                <c:pt idx="980">
                  <c:v>41981</c:v>
                </c:pt>
                <c:pt idx="981">
                  <c:v>41982</c:v>
                </c:pt>
                <c:pt idx="982">
                  <c:v>41983</c:v>
                </c:pt>
                <c:pt idx="983">
                  <c:v>41984</c:v>
                </c:pt>
                <c:pt idx="984">
                  <c:v>41985</c:v>
                </c:pt>
                <c:pt idx="985">
                  <c:v>41988</c:v>
                </c:pt>
                <c:pt idx="986">
                  <c:v>41989</c:v>
                </c:pt>
                <c:pt idx="987">
                  <c:v>41990</c:v>
                </c:pt>
                <c:pt idx="988">
                  <c:v>41991</c:v>
                </c:pt>
                <c:pt idx="989">
                  <c:v>41992</c:v>
                </c:pt>
                <c:pt idx="990">
                  <c:v>41995</c:v>
                </c:pt>
                <c:pt idx="991">
                  <c:v>41996</c:v>
                </c:pt>
                <c:pt idx="992">
                  <c:v>41997</c:v>
                </c:pt>
                <c:pt idx="993">
                  <c:v>41998</c:v>
                </c:pt>
                <c:pt idx="994">
                  <c:v>41999</c:v>
                </c:pt>
                <c:pt idx="995">
                  <c:v>42002</c:v>
                </c:pt>
                <c:pt idx="996">
                  <c:v>42003</c:v>
                </c:pt>
                <c:pt idx="997">
                  <c:v>42004</c:v>
                </c:pt>
                <c:pt idx="998">
                  <c:v>42005</c:v>
                </c:pt>
                <c:pt idx="999">
                  <c:v>42006</c:v>
                </c:pt>
                <c:pt idx="1000">
                  <c:v>42009</c:v>
                </c:pt>
                <c:pt idx="1001">
                  <c:v>42010</c:v>
                </c:pt>
                <c:pt idx="1002">
                  <c:v>42011</c:v>
                </c:pt>
                <c:pt idx="1003">
                  <c:v>42012</c:v>
                </c:pt>
                <c:pt idx="1004">
                  <c:v>42013</c:v>
                </c:pt>
                <c:pt idx="1005">
                  <c:v>42016</c:v>
                </c:pt>
                <c:pt idx="1006">
                  <c:v>42017</c:v>
                </c:pt>
                <c:pt idx="1007">
                  <c:v>42018</c:v>
                </c:pt>
                <c:pt idx="1008">
                  <c:v>42019</c:v>
                </c:pt>
                <c:pt idx="1009">
                  <c:v>42020</c:v>
                </c:pt>
                <c:pt idx="1010">
                  <c:v>42023</c:v>
                </c:pt>
                <c:pt idx="1011">
                  <c:v>42024</c:v>
                </c:pt>
                <c:pt idx="1012">
                  <c:v>42025</c:v>
                </c:pt>
                <c:pt idx="1013">
                  <c:v>42026</c:v>
                </c:pt>
                <c:pt idx="1014">
                  <c:v>42027</c:v>
                </c:pt>
                <c:pt idx="1015">
                  <c:v>42030</c:v>
                </c:pt>
                <c:pt idx="1016">
                  <c:v>42031</c:v>
                </c:pt>
                <c:pt idx="1017">
                  <c:v>42032</c:v>
                </c:pt>
                <c:pt idx="1018">
                  <c:v>42033</c:v>
                </c:pt>
                <c:pt idx="1019">
                  <c:v>42034</c:v>
                </c:pt>
                <c:pt idx="1020">
                  <c:v>42037</c:v>
                </c:pt>
                <c:pt idx="1021">
                  <c:v>42038</c:v>
                </c:pt>
                <c:pt idx="1022">
                  <c:v>42039</c:v>
                </c:pt>
                <c:pt idx="1023">
                  <c:v>42040</c:v>
                </c:pt>
                <c:pt idx="1024">
                  <c:v>42041</c:v>
                </c:pt>
                <c:pt idx="1025">
                  <c:v>42044</c:v>
                </c:pt>
                <c:pt idx="1026">
                  <c:v>42045</c:v>
                </c:pt>
                <c:pt idx="1027">
                  <c:v>42046</c:v>
                </c:pt>
                <c:pt idx="1028">
                  <c:v>42047</c:v>
                </c:pt>
                <c:pt idx="1029">
                  <c:v>42048</c:v>
                </c:pt>
                <c:pt idx="1030">
                  <c:v>42051</c:v>
                </c:pt>
                <c:pt idx="1031">
                  <c:v>42052</c:v>
                </c:pt>
                <c:pt idx="1032">
                  <c:v>42053</c:v>
                </c:pt>
                <c:pt idx="1033">
                  <c:v>42054</c:v>
                </c:pt>
                <c:pt idx="1034">
                  <c:v>42055</c:v>
                </c:pt>
                <c:pt idx="1035">
                  <c:v>42058</c:v>
                </c:pt>
                <c:pt idx="1036">
                  <c:v>42059</c:v>
                </c:pt>
                <c:pt idx="1037">
                  <c:v>42060</c:v>
                </c:pt>
                <c:pt idx="1038">
                  <c:v>42061</c:v>
                </c:pt>
                <c:pt idx="1039">
                  <c:v>42062</c:v>
                </c:pt>
                <c:pt idx="1040">
                  <c:v>42065</c:v>
                </c:pt>
                <c:pt idx="1041">
                  <c:v>42066</c:v>
                </c:pt>
                <c:pt idx="1042">
                  <c:v>42067</c:v>
                </c:pt>
                <c:pt idx="1043">
                  <c:v>42068</c:v>
                </c:pt>
                <c:pt idx="1044">
                  <c:v>42069</c:v>
                </c:pt>
                <c:pt idx="1045">
                  <c:v>42072</c:v>
                </c:pt>
                <c:pt idx="1046">
                  <c:v>42073</c:v>
                </c:pt>
                <c:pt idx="1047">
                  <c:v>42074</c:v>
                </c:pt>
                <c:pt idx="1048">
                  <c:v>42075</c:v>
                </c:pt>
                <c:pt idx="1049">
                  <c:v>42076</c:v>
                </c:pt>
                <c:pt idx="1050">
                  <c:v>42079</c:v>
                </c:pt>
                <c:pt idx="1051">
                  <c:v>42080</c:v>
                </c:pt>
                <c:pt idx="1052">
                  <c:v>42081</c:v>
                </c:pt>
                <c:pt idx="1053">
                  <c:v>42082</c:v>
                </c:pt>
                <c:pt idx="1054">
                  <c:v>42083</c:v>
                </c:pt>
                <c:pt idx="1055">
                  <c:v>42086</c:v>
                </c:pt>
                <c:pt idx="1056">
                  <c:v>42087</c:v>
                </c:pt>
                <c:pt idx="1057">
                  <c:v>42088</c:v>
                </c:pt>
                <c:pt idx="1058">
                  <c:v>42089</c:v>
                </c:pt>
                <c:pt idx="1059">
                  <c:v>42090</c:v>
                </c:pt>
                <c:pt idx="1060">
                  <c:v>42093</c:v>
                </c:pt>
                <c:pt idx="1061">
                  <c:v>42094</c:v>
                </c:pt>
                <c:pt idx="1062">
                  <c:v>42095</c:v>
                </c:pt>
                <c:pt idx="1063">
                  <c:v>42096</c:v>
                </c:pt>
                <c:pt idx="1064">
                  <c:v>42097</c:v>
                </c:pt>
                <c:pt idx="1065">
                  <c:v>42100</c:v>
                </c:pt>
                <c:pt idx="1066">
                  <c:v>42101</c:v>
                </c:pt>
                <c:pt idx="1067">
                  <c:v>42102</c:v>
                </c:pt>
                <c:pt idx="1068">
                  <c:v>42103</c:v>
                </c:pt>
                <c:pt idx="1069">
                  <c:v>42104</c:v>
                </c:pt>
                <c:pt idx="1070">
                  <c:v>42107</c:v>
                </c:pt>
                <c:pt idx="1071">
                  <c:v>42108</c:v>
                </c:pt>
                <c:pt idx="1072">
                  <c:v>42109</c:v>
                </c:pt>
                <c:pt idx="1073">
                  <c:v>42110</c:v>
                </c:pt>
                <c:pt idx="1074">
                  <c:v>42111</c:v>
                </c:pt>
                <c:pt idx="1075">
                  <c:v>42114</c:v>
                </c:pt>
                <c:pt idx="1076">
                  <c:v>42115</c:v>
                </c:pt>
                <c:pt idx="1077">
                  <c:v>42116</c:v>
                </c:pt>
                <c:pt idx="1078">
                  <c:v>42117</c:v>
                </c:pt>
                <c:pt idx="1079">
                  <c:v>42118</c:v>
                </c:pt>
                <c:pt idx="1080">
                  <c:v>42121</c:v>
                </c:pt>
                <c:pt idx="1081">
                  <c:v>42122</c:v>
                </c:pt>
                <c:pt idx="1082">
                  <c:v>42123</c:v>
                </c:pt>
                <c:pt idx="1083">
                  <c:v>42124</c:v>
                </c:pt>
                <c:pt idx="1084">
                  <c:v>42125</c:v>
                </c:pt>
                <c:pt idx="1085">
                  <c:v>42128</c:v>
                </c:pt>
                <c:pt idx="1086">
                  <c:v>42129</c:v>
                </c:pt>
                <c:pt idx="1087">
                  <c:v>42130</c:v>
                </c:pt>
                <c:pt idx="1088">
                  <c:v>42131</c:v>
                </c:pt>
                <c:pt idx="1089">
                  <c:v>42132</c:v>
                </c:pt>
                <c:pt idx="1090">
                  <c:v>42135</c:v>
                </c:pt>
                <c:pt idx="1091">
                  <c:v>42136</c:v>
                </c:pt>
                <c:pt idx="1092">
                  <c:v>42137</c:v>
                </c:pt>
                <c:pt idx="1093">
                  <c:v>42138</c:v>
                </c:pt>
                <c:pt idx="1094">
                  <c:v>42139</c:v>
                </c:pt>
                <c:pt idx="1095">
                  <c:v>42142</c:v>
                </c:pt>
                <c:pt idx="1096">
                  <c:v>42143</c:v>
                </c:pt>
                <c:pt idx="1097">
                  <c:v>42144</c:v>
                </c:pt>
                <c:pt idx="1098">
                  <c:v>42145</c:v>
                </c:pt>
                <c:pt idx="1099">
                  <c:v>42146</c:v>
                </c:pt>
                <c:pt idx="1100">
                  <c:v>42149</c:v>
                </c:pt>
                <c:pt idx="1101">
                  <c:v>42150</c:v>
                </c:pt>
                <c:pt idx="1102">
                  <c:v>42151</c:v>
                </c:pt>
                <c:pt idx="1103">
                  <c:v>42152</c:v>
                </c:pt>
                <c:pt idx="1104">
                  <c:v>42153</c:v>
                </c:pt>
                <c:pt idx="1105">
                  <c:v>42156</c:v>
                </c:pt>
                <c:pt idx="1106">
                  <c:v>42157</c:v>
                </c:pt>
                <c:pt idx="1107">
                  <c:v>42158</c:v>
                </c:pt>
                <c:pt idx="1108">
                  <c:v>42159</c:v>
                </c:pt>
                <c:pt idx="1109">
                  <c:v>42160</c:v>
                </c:pt>
                <c:pt idx="1110">
                  <c:v>42163</c:v>
                </c:pt>
                <c:pt idx="1111">
                  <c:v>42164</c:v>
                </c:pt>
                <c:pt idx="1112">
                  <c:v>42165</c:v>
                </c:pt>
                <c:pt idx="1113">
                  <c:v>42166</c:v>
                </c:pt>
                <c:pt idx="1114">
                  <c:v>42167</c:v>
                </c:pt>
                <c:pt idx="1115">
                  <c:v>42170</c:v>
                </c:pt>
                <c:pt idx="1116">
                  <c:v>42171</c:v>
                </c:pt>
                <c:pt idx="1117">
                  <c:v>42172</c:v>
                </c:pt>
                <c:pt idx="1118">
                  <c:v>42173</c:v>
                </c:pt>
                <c:pt idx="1119">
                  <c:v>42174</c:v>
                </c:pt>
                <c:pt idx="1120">
                  <c:v>42177</c:v>
                </c:pt>
                <c:pt idx="1121">
                  <c:v>42178</c:v>
                </c:pt>
                <c:pt idx="1122">
                  <c:v>42179</c:v>
                </c:pt>
                <c:pt idx="1123">
                  <c:v>42180</c:v>
                </c:pt>
                <c:pt idx="1124">
                  <c:v>42181</c:v>
                </c:pt>
                <c:pt idx="1125">
                  <c:v>42184</c:v>
                </c:pt>
                <c:pt idx="1126">
                  <c:v>42185</c:v>
                </c:pt>
                <c:pt idx="1127">
                  <c:v>42186</c:v>
                </c:pt>
                <c:pt idx="1128">
                  <c:v>42187</c:v>
                </c:pt>
                <c:pt idx="1129">
                  <c:v>42188</c:v>
                </c:pt>
                <c:pt idx="1130">
                  <c:v>42191</c:v>
                </c:pt>
                <c:pt idx="1131">
                  <c:v>42192</c:v>
                </c:pt>
                <c:pt idx="1132">
                  <c:v>42193</c:v>
                </c:pt>
                <c:pt idx="1133">
                  <c:v>42194</c:v>
                </c:pt>
                <c:pt idx="1134">
                  <c:v>42195</c:v>
                </c:pt>
                <c:pt idx="1135">
                  <c:v>42198</c:v>
                </c:pt>
                <c:pt idx="1136">
                  <c:v>42199</c:v>
                </c:pt>
                <c:pt idx="1137">
                  <c:v>42200</c:v>
                </c:pt>
                <c:pt idx="1138">
                  <c:v>42201</c:v>
                </c:pt>
                <c:pt idx="1139">
                  <c:v>42202</c:v>
                </c:pt>
                <c:pt idx="1140">
                  <c:v>42205</c:v>
                </c:pt>
                <c:pt idx="1141">
                  <c:v>42206</c:v>
                </c:pt>
                <c:pt idx="1142">
                  <c:v>42207</c:v>
                </c:pt>
                <c:pt idx="1143">
                  <c:v>42208</c:v>
                </c:pt>
                <c:pt idx="1144">
                  <c:v>42209</c:v>
                </c:pt>
                <c:pt idx="1145">
                  <c:v>42212</c:v>
                </c:pt>
                <c:pt idx="1146">
                  <c:v>42213</c:v>
                </c:pt>
                <c:pt idx="1147">
                  <c:v>42214</c:v>
                </c:pt>
                <c:pt idx="1148">
                  <c:v>42215</c:v>
                </c:pt>
                <c:pt idx="1149">
                  <c:v>42216</c:v>
                </c:pt>
                <c:pt idx="1150">
                  <c:v>42219</c:v>
                </c:pt>
                <c:pt idx="1151">
                  <c:v>42220</c:v>
                </c:pt>
                <c:pt idx="1152">
                  <c:v>42221</c:v>
                </c:pt>
                <c:pt idx="1153">
                  <c:v>42222</c:v>
                </c:pt>
                <c:pt idx="1154">
                  <c:v>42223</c:v>
                </c:pt>
                <c:pt idx="1155">
                  <c:v>42226</c:v>
                </c:pt>
                <c:pt idx="1156">
                  <c:v>42227</c:v>
                </c:pt>
                <c:pt idx="1157">
                  <c:v>42228</c:v>
                </c:pt>
                <c:pt idx="1158">
                  <c:v>42229</c:v>
                </c:pt>
                <c:pt idx="1159">
                  <c:v>42230</c:v>
                </c:pt>
                <c:pt idx="1160">
                  <c:v>42233</c:v>
                </c:pt>
                <c:pt idx="1161">
                  <c:v>42234</c:v>
                </c:pt>
                <c:pt idx="1162">
                  <c:v>42235</c:v>
                </c:pt>
                <c:pt idx="1163">
                  <c:v>42236</c:v>
                </c:pt>
                <c:pt idx="1164">
                  <c:v>42237</c:v>
                </c:pt>
                <c:pt idx="1165">
                  <c:v>42240</c:v>
                </c:pt>
                <c:pt idx="1166">
                  <c:v>42241</c:v>
                </c:pt>
                <c:pt idx="1167">
                  <c:v>42242</c:v>
                </c:pt>
                <c:pt idx="1168">
                  <c:v>42243</c:v>
                </c:pt>
                <c:pt idx="1169">
                  <c:v>42244</c:v>
                </c:pt>
                <c:pt idx="1170">
                  <c:v>42247</c:v>
                </c:pt>
                <c:pt idx="1171">
                  <c:v>42248</c:v>
                </c:pt>
                <c:pt idx="1172">
                  <c:v>42249</c:v>
                </c:pt>
                <c:pt idx="1173">
                  <c:v>42250</c:v>
                </c:pt>
                <c:pt idx="1174">
                  <c:v>42251</c:v>
                </c:pt>
                <c:pt idx="1175">
                  <c:v>42254</c:v>
                </c:pt>
                <c:pt idx="1176">
                  <c:v>42255</c:v>
                </c:pt>
                <c:pt idx="1177">
                  <c:v>42256</c:v>
                </c:pt>
                <c:pt idx="1178">
                  <c:v>42257</c:v>
                </c:pt>
                <c:pt idx="1179">
                  <c:v>42258</c:v>
                </c:pt>
                <c:pt idx="1180">
                  <c:v>42261</c:v>
                </c:pt>
                <c:pt idx="1181">
                  <c:v>42262</c:v>
                </c:pt>
                <c:pt idx="1182">
                  <c:v>42263</c:v>
                </c:pt>
                <c:pt idx="1183">
                  <c:v>42264</c:v>
                </c:pt>
                <c:pt idx="1184">
                  <c:v>42265</c:v>
                </c:pt>
                <c:pt idx="1185">
                  <c:v>42268</c:v>
                </c:pt>
                <c:pt idx="1186">
                  <c:v>42269</c:v>
                </c:pt>
                <c:pt idx="1187">
                  <c:v>42270</c:v>
                </c:pt>
                <c:pt idx="1188">
                  <c:v>42271</c:v>
                </c:pt>
                <c:pt idx="1189">
                  <c:v>42272</c:v>
                </c:pt>
                <c:pt idx="1190">
                  <c:v>42275</c:v>
                </c:pt>
                <c:pt idx="1191">
                  <c:v>42276</c:v>
                </c:pt>
                <c:pt idx="1192">
                  <c:v>42277</c:v>
                </c:pt>
                <c:pt idx="1193">
                  <c:v>42278</c:v>
                </c:pt>
                <c:pt idx="1194">
                  <c:v>42279</c:v>
                </c:pt>
                <c:pt idx="1195">
                  <c:v>42282</c:v>
                </c:pt>
                <c:pt idx="1196">
                  <c:v>42283</c:v>
                </c:pt>
                <c:pt idx="1197">
                  <c:v>42284</c:v>
                </c:pt>
                <c:pt idx="1198">
                  <c:v>42285</c:v>
                </c:pt>
                <c:pt idx="1199">
                  <c:v>42286</c:v>
                </c:pt>
                <c:pt idx="1200">
                  <c:v>42289</c:v>
                </c:pt>
                <c:pt idx="1201">
                  <c:v>42290</c:v>
                </c:pt>
                <c:pt idx="1202">
                  <c:v>42291</c:v>
                </c:pt>
                <c:pt idx="1203">
                  <c:v>42292</c:v>
                </c:pt>
                <c:pt idx="1204">
                  <c:v>42293</c:v>
                </c:pt>
                <c:pt idx="1205">
                  <c:v>42296</c:v>
                </c:pt>
                <c:pt idx="1206">
                  <c:v>42297</c:v>
                </c:pt>
                <c:pt idx="1207">
                  <c:v>42298</c:v>
                </c:pt>
                <c:pt idx="1208">
                  <c:v>42299</c:v>
                </c:pt>
                <c:pt idx="1209">
                  <c:v>42300</c:v>
                </c:pt>
                <c:pt idx="1210">
                  <c:v>42303</c:v>
                </c:pt>
                <c:pt idx="1211">
                  <c:v>42304</c:v>
                </c:pt>
                <c:pt idx="1212">
                  <c:v>42305</c:v>
                </c:pt>
                <c:pt idx="1213">
                  <c:v>42306</c:v>
                </c:pt>
                <c:pt idx="1214">
                  <c:v>42307</c:v>
                </c:pt>
                <c:pt idx="1215">
                  <c:v>42310</c:v>
                </c:pt>
                <c:pt idx="1216">
                  <c:v>42311</c:v>
                </c:pt>
                <c:pt idx="1217">
                  <c:v>42312</c:v>
                </c:pt>
                <c:pt idx="1218">
                  <c:v>42313</c:v>
                </c:pt>
                <c:pt idx="1219">
                  <c:v>42314</c:v>
                </c:pt>
                <c:pt idx="1220">
                  <c:v>42317</c:v>
                </c:pt>
                <c:pt idx="1221">
                  <c:v>42318</c:v>
                </c:pt>
                <c:pt idx="1222">
                  <c:v>42319</c:v>
                </c:pt>
                <c:pt idx="1223">
                  <c:v>42320</c:v>
                </c:pt>
                <c:pt idx="1224">
                  <c:v>42321</c:v>
                </c:pt>
                <c:pt idx="1225">
                  <c:v>42324</c:v>
                </c:pt>
                <c:pt idx="1226">
                  <c:v>42325</c:v>
                </c:pt>
                <c:pt idx="1227">
                  <c:v>42326</c:v>
                </c:pt>
                <c:pt idx="1228">
                  <c:v>42327</c:v>
                </c:pt>
                <c:pt idx="1229">
                  <c:v>42328</c:v>
                </c:pt>
                <c:pt idx="1230">
                  <c:v>42331</c:v>
                </c:pt>
                <c:pt idx="1231">
                  <c:v>42332</c:v>
                </c:pt>
                <c:pt idx="1232">
                  <c:v>42333</c:v>
                </c:pt>
                <c:pt idx="1233">
                  <c:v>42334</c:v>
                </c:pt>
                <c:pt idx="1234">
                  <c:v>42335</c:v>
                </c:pt>
                <c:pt idx="1235">
                  <c:v>42338</c:v>
                </c:pt>
                <c:pt idx="1236">
                  <c:v>42339</c:v>
                </c:pt>
                <c:pt idx="1237">
                  <c:v>42340</c:v>
                </c:pt>
                <c:pt idx="1238">
                  <c:v>42341</c:v>
                </c:pt>
                <c:pt idx="1239">
                  <c:v>42342</c:v>
                </c:pt>
                <c:pt idx="1240">
                  <c:v>42345</c:v>
                </c:pt>
                <c:pt idx="1241">
                  <c:v>42346</c:v>
                </c:pt>
                <c:pt idx="1242">
                  <c:v>42347</c:v>
                </c:pt>
                <c:pt idx="1243">
                  <c:v>42348</c:v>
                </c:pt>
                <c:pt idx="1244">
                  <c:v>42349</c:v>
                </c:pt>
                <c:pt idx="1245">
                  <c:v>42352</c:v>
                </c:pt>
                <c:pt idx="1246">
                  <c:v>42353</c:v>
                </c:pt>
                <c:pt idx="1247">
                  <c:v>42354</c:v>
                </c:pt>
                <c:pt idx="1248">
                  <c:v>42355</c:v>
                </c:pt>
                <c:pt idx="1249">
                  <c:v>42356</c:v>
                </c:pt>
                <c:pt idx="1250">
                  <c:v>42359</c:v>
                </c:pt>
                <c:pt idx="1251">
                  <c:v>42360</c:v>
                </c:pt>
                <c:pt idx="1252">
                  <c:v>42361</c:v>
                </c:pt>
                <c:pt idx="1253">
                  <c:v>42362</c:v>
                </c:pt>
                <c:pt idx="1254">
                  <c:v>42363</c:v>
                </c:pt>
                <c:pt idx="1255">
                  <c:v>42366</c:v>
                </c:pt>
                <c:pt idx="1256">
                  <c:v>42367</c:v>
                </c:pt>
                <c:pt idx="1257">
                  <c:v>42368</c:v>
                </c:pt>
                <c:pt idx="1258">
                  <c:v>42369</c:v>
                </c:pt>
                <c:pt idx="1259">
                  <c:v>42370</c:v>
                </c:pt>
                <c:pt idx="1260">
                  <c:v>42373</c:v>
                </c:pt>
                <c:pt idx="1261">
                  <c:v>42374</c:v>
                </c:pt>
                <c:pt idx="1262">
                  <c:v>42375</c:v>
                </c:pt>
                <c:pt idx="1263">
                  <c:v>42376</c:v>
                </c:pt>
                <c:pt idx="1264">
                  <c:v>42377</c:v>
                </c:pt>
                <c:pt idx="1265">
                  <c:v>42380</c:v>
                </c:pt>
                <c:pt idx="1266">
                  <c:v>42381</c:v>
                </c:pt>
                <c:pt idx="1267">
                  <c:v>42382</c:v>
                </c:pt>
                <c:pt idx="1268">
                  <c:v>42383</c:v>
                </c:pt>
                <c:pt idx="1269">
                  <c:v>42384</c:v>
                </c:pt>
                <c:pt idx="1270">
                  <c:v>42387</c:v>
                </c:pt>
                <c:pt idx="1271">
                  <c:v>42388</c:v>
                </c:pt>
                <c:pt idx="1272">
                  <c:v>42389</c:v>
                </c:pt>
                <c:pt idx="1273">
                  <c:v>42390</c:v>
                </c:pt>
                <c:pt idx="1274">
                  <c:v>42391</c:v>
                </c:pt>
                <c:pt idx="1275">
                  <c:v>42394</c:v>
                </c:pt>
                <c:pt idx="1276">
                  <c:v>42395</c:v>
                </c:pt>
                <c:pt idx="1277">
                  <c:v>42396</c:v>
                </c:pt>
                <c:pt idx="1278">
                  <c:v>42397</c:v>
                </c:pt>
                <c:pt idx="1279">
                  <c:v>42398</c:v>
                </c:pt>
                <c:pt idx="1280">
                  <c:v>42401</c:v>
                </c:pt>
                <c:pt idx="1281">
                  <c:v>42402</c:v>
                </c:pt>
                <c:pt idx="1282">
                  <c:v>42403</c:v>
                </c:pt>
                <c:pt idx="1283">
                  <c:v>42404</c:v>
                </c:pt>
                <c:pt idx="1284">
                  <c:v>42405</c:v>
                </c:pt>
                <c:pt idx="1285">
                  <c:v>42408</c:v>
                </c:pt>
                <c:pt idx="1286">
                  <c:v>42409</c:v>
                </c:pt>
                <c:pt idx="1287">
                  <c:v>42410</c:v>
                </c:pt>
                <c:pt idx="1288">
                  <c:v>42411</c:v>
                </c:pt>
                <c:pt idx="1289">
                  <c:v>42412</c:v>
                </c:pt>
                <c:pt idx="1290">
                  <c:v>42415</c:v>
                </c:pt>
                <c:pt idx="1291">
                  <c:v>42416</c:v>
                </c:pt>
                <c:pt idx="1292">
                  <c:v>42417</c:v>
                </c:pt>
                <c:pt idx="1293">
                  <c:v>42418</c:v>
                </c:pt>
                <c:pt idx="1294">
                  <c:v>42419</c:v>
                </c:pt>
                <c:pt idx="1295">
                  <c:v>42422</c:v>
                </c:pt>
                <c:pt idx="1296">
                  <c:v>42423</c:v>
                </c:pt>
                <c:pt idx="1297">
                  <c:v>42424</c:v>
                </c:pt>
                <c:pt idx="1298">
                  <c:v>42425</c:v>
                </c:pt>
                <c:pt idx="1299">
                  <c:v>42426</c:v>
                </c:pt>
                <c:pt idx="1300">
                  <c:v>42429</c:v>
                </c:pt>
                <c:pt idx="1301">
                  <c:v>42430</c:v>
                </c:pt>
                <c:pt idx="1302">
                  <c:v>42431</c:v>
                </c:pt>
                <c:pt idx="1303">
                  <c:v>42432</c:v>
                </c:pt>
                <c:pt idx="1304">
                  <c:v>42433</c:v>
                </c:pt>
              </c:numCache>
            </c:numRef>
          </c:cat>
          <c:val>
            <c:numRef>
              <c:f>'[4]1 - Chart Data'!$F$2:$F$1306</c:f>
              <c:numCache>
                <c:formatCode>General</c:formatCode>
                <c:ptCount val="1305"/>
                <c:pt idx="0">
                  <c:v>59.2</c:v>
                </c:pt>
                <c:pt idx="1">
                  <c:v>59.11</c:v>
                </c:pt>
                <c:pt idx="2">
                  <c:v>59.17</c:v>
                </c:pt>
                <c:pt idx="3">
                  <c:v>57.85</c:v>
                </c:pt>
                <c:pt idx="4">
                  <c:v>57.7</c:v>
                </c:pt>
                <c:pt idx="5">
                  <c:v>57.35</c:v>
                </c:pt>
                <c:pt idx="6">
                  <c:v>56.34</c:v>
                </c:pt>
                <c:pt idx="7">
                  <c:v>55.81</c:v>
                </c:pt>
                <c:pt idx="8">
                  <c:v>55.36</c:v>
                </c:pt>
                <c:pt idx="9">
                  <c:v>55.9</c:v>
                </c:pt>
                <c:pt idx="10">
                  <c:v>57.08</c:v>
                </c:pt>
                <c:pt idx="11">
                  <c:v>56.77</c:v>
                </c:pt>
                <c:pt idx="12">
                  <c:v>57.03</c:v>
                </c:pt>
                <c:pt idx="13">
                  <c:v>57.59</c:v>
                </c:pt>
                <c:pt idx="14">
                  <c:v>58.79</c:v>
                </c:pt>
                <c:pt idx="15">
                  <c:v>58.36</c:v>
                </c:pt>
                <c:pt idx="16">
                  <c:v>58.14</c:v>
                </c:pt>
                <c:pt idx="17">
                  <c:v>58.4</c:v>
                </c:pt>
                <c:pt idx="18">
                  <c:v>57.93</c:v>
                </c:pt>
                <c:pt idx="19">
                  <c:v>58.33</c:v>
                </c:pt>
                <c:pt idx="20">
                  <c:v>58.26</c:v>
                </c:pt>
                <c:pt idx="21">
                  <c:v>58.47</c:v>
                </c:pt>
                <c:pt idx="22">
                  <c:v>59.02</c:v>
                </c:pt>
                <c:pt idx="23">
                  <c:v>58.85</c:v>
                </c:pt>
                <c:pt idx="24">
                  <c:v>59</c:v>
                </c:pt>
                <c:pt idx="25">
                  <c:v>59.35</c:v>
                </c:pt>
                <c:pt idx="26">
                  <c:v>59.39</c:v>
                </c:pt>
                <c:pt idx="27">
                  <c:v>59.61</c:v>
                </c:pt>
                <c:pt idx="28">
                  <c:v>60.25</c:v>
                </c:pt>
                <c:pt idx="29">
                  <c:v>60.92</c:v>
                </c:pt>
                <c:pt idx="30">
                  <c:v>60.27</c:v>
                </c:pt>
                <c:pt idx="31">
                  <c:v>61.49</c:v>
                </c:pt>
                <c:pt idx="32">
                  <c:v>61.36</c:v>
                </c:pt>
                <c:pt idx="33">
                  <c:v>60.82</c:v>
                </c:pt>
                <c:pt idx="34">
                  <c:v>60.82</c:v>
                </c:pt>
                <c:pt idx="35">
                  <c:v>61.28</c:v>
                </c:pt>
                <c:pt idx="36">
                  <c:v>61.63</c:v>
                </c:pt>
                <c:pt idx="37">
                  <c:v>61.99</c:v>
                </c:pt>
                <c:pt idx="38">
                  <c:v>65.150000000000006</c:v>
                </c:pt>
                <c:pt idx="39">
                  <c:v>66.88</c:v>
                </c:pt>
                <c:pt idx="40">
                  <c:v>65.680000000000007</c:v>
                </c:pt>
                <c:pt idx="41">
                  <c:v>66.099999999999994</c:v>
                </c:pt>
                <c:pt idx="42">
                  <c:v>66.08</c:v>
                </c:pt>
                <c:pt idx="43">
                  <c:v>66.02</c:v>
                </c:pt>
                <c:pt idx="44">
                  <c:v>66.400000000000006</c:v>
                </c:pt>
                <c:pt idx="45">
                  <c:v>65.73</c:v>
                </c:pt>
                <c:pt idx="46">
                  <c:v>66.459999999999994</c:v>
                </c:pt>
                <c:pt idx="47">
                  <c:v>66.36</c:v>
                </c:pt>
                <c:pt idx="48">
                  <c:v>67.72</c:v>
                </c:pt>
                <c:pt idx="49">
                  <c:v>68.3</c:v>
                </c:pt>
                <c:pt idx="50">
                  <c:v>67.16</c:v>
                </c:pt>
                <c:pt idx="51">
                  <c:v>67.27</c:v>
                </c:pt>
                <c:pt idx="52">
                  <c:v>67.47</c:v>
                </c:pt>
                <c:pt idx="53">
                  <c:v>67.849999999999994</c:v>
                </c:pt>
                <c:pt idx="54">
                  <c:v>67.3</c:v>
                </c:pt>
                <c:pt idx="55">
                  <c:v>66.3</c:v>
                </c:pt>
                <c:pt idx="56">
                  <c:v>66.23</c:v>
                </c:pt>
                <c:pt idx="57">
                  <c:v>66.349999999999994</c:v>
                </c:pt>
                <c:pt idx="58">
                  <c:v>67.56</c:v>
                </c:pt>
                <c:pt idx="59">
                  <c:v>68.37</c:v>
                </c:pt>
                <c:pt idx="60">
                  <c:v>68.37</c:v>
                </c:pt>
                <c:pt idx="61">
                  <c:v>67.790000000000006</c:v>
                </c:pt>
                <c:pt idx="62">
                  <c:v>66.959999999999994</c:v>
                </c:pt>
                <c:pt idx="63">
                  <c:v>67.239999999999995</c:v>
                </c:pt>
                <c:pt idx="64">
                  <c:v>66.5</c:v>
                </c:pt>
                <c:pt idx="65">
                  <c:v>65.58</c:v>
                </c:pt>
                <c:pt idx="66">
                  <c:v>65.5</c:v>
                </c:pt>
                <c:pt idx="67">
                  <c:v>65.47</c:v>
                </c:pt>
                <c:pt idx="68">
                  <c:v>64.989999999999995</c:v>
                </c:pt>
                <c:pt idx="69">
                  <c:v>63.89</c:v>
                </c:pt>
                <c:pt idx="70">
                  <c:v>65.099999999999994</c:v>
                </c:pt>
                <c:pt idx="71">
                  <c:v>65.540000000000006</c:v>
                </c:pt>
                <c:pt idx="72">
                  <c:v>64.819999999999993</c:v>
                </c:pt>
                <c:pt idx="73">
                  <c:v>64.78</c:v>
                </c:pt>
                <c:pt idx="74">
                  <c:v>64.959999999999994</c:v>
                </c:pt>
                <c:pt idx="75">
                  <c:v>65.27</c:v>
                </c:pt>
                <c:pt idx="76">
                  <c:v>65.42</c:v>
                </c:pt>
                <c:pt idx="77">
                  <c:v>65.08</c:v>
                </c:pt>
                <c:pt idx="78">
                  <c:v>65.22</c:v>
                </c:pt>
                <c:pt idx="79">
                  <c:v>65.37</c:v>
                </c:pt>
                <c:pt idx="80">
                  <c:v>65.86</c:v>
                </c:pt>
                <c:pt idx="81">
                  <c:v>66.36</c:v>
                </c:pt>
                <c:pt idx="82">
                  <c:v>67</c:v>
                </c:pt>
                <c:pt idx="83">
                  <c:v>67.55</c:v>
                </c:pt>
                <c:pt idx="84">
                  <c:v>69.040000000000006</c:v>
                </c:pt>
                <c:pt idx="85">
                  <c:v>69.040000000000006</c:v>
                </c:pt>
                <c:pt idx="86">
                  <c:v>69.930000000000007</c:v>
                </c:pt>
                <c:pt idx="87">
                  <c:v>69.03</c:v>
                </c:pt>
                <c:pt idx="88">
                  <c:v>69</c:v>
                </c:pt>
                <c:pt idx="89">
                  <c:v>69.150000000000006</c:v>
                </c:pt>
                <c:pt idx="90">
                  <c:v>68.41</c:v>
                </c:pt>
                <c:pt idx="91">
                  <c:v>68.78</c:v>
                </c:pt>
                <c:pt idx="92">
                  <c:v>68.959999999999994</c:v>
                </c:pt>
                <c:pt idx="93">
                  <c:v>68.790000000000006</c:v>
                </c:pt>
                <c:pt idx="94">
                  <c:v>69.27</c:v>
                </c:pt>
                <c:pt idx="95">
                  <c:v>68.55</c:v>
                </c:pt>
                <c:pt idx="96">
                  <c:v>69.84</c:v>
                </c:pt>
                <c:pt idx="97">
                  <c:v>68.95</c:v>
                </c:pt>
                <c:pt idx="98">
                  <c:v>69.77</c:v>
                </c:pt>
                <c:pt idx="99">
                  <c:v>69.08</c:v>
                </c:pt>
                <c:pt idx="100">
                  <c:v>68.959999999999994</c:v>
                </c:pt>
                <c:pt idx="101">
                  <c:v>68.84</c:v>
                </c:pt>
                <c:pt idx="102">
                  <c:v>67.48</c:v>
                </c:pt>
                <c:pt idx="103">
                  <c:v>71.760000000000005</c:v>
                </c:pt>
                <c:pt idx="104">
                  <c:v>71.37</c:v>
                </c:pt>
                <c:pt idx="105">
                  <c:v>71.19</c:v>
                </c:pt>
                <c:pt idx="106">
                  <c:v>70.05</c:v>
                </c:pt>
                <c:pt idx="107">
                  <c:v>70.459999999999994</c:v>
                </c:pt>
                <c:pt idx="108">
                  <c:v>68.53</c:v>
                </c:pt>
                <c:pt idx="109">
                  <c:v>68.92</c:v>
                </c:pt>
                <c:pt idx="110">
                  <c:v>65.209999999999994</c:v>
                </c:pt>
                <c:pt idx="111">
                  <c:v>68.260000000000005</c:v>
                </c:pt>
                <c:pt idx="112">
                  <c:v>66.040000000000006</c:v>
                </c:pt>
                <c:pt idx="113">
                  <c:v>66.77</c:v>
                </c:pt>
                <c:pt idx="114">
                  <c:v>69.180000000000007</c:v>
                </c:pt>
                <c:pt idx="115">
                  <c:v>69.069999999999993</c:v>
                </c:pt>
                <c:pt idx="116">
                  <c:v>70.569999999999993</c:v>
                </c:pt>
                <c:pt idx="117">
                  <c:v>71.03</c:v>
                </c:pt>
                <c:pt idx="118">
                  <c:v>69.959999999999994</c:v>
                </c:pt>
                <c:pt idx="119">
                  <c:v>66.73</c:v>
                </c:pt>
                <c:pt idx="120">
                  <c:v>66.260000000000005</c:v>
                </c:pt>
                <c:pt idx="121">
                  <c:v>68.459999999999994</c:v>
                </c:pt>
                <c:pt idx="122">
                  <c:v>67.989999999999995</c:v>
                </c:pt>
                <c:pt idx="123">
                  <c:v>67.319999999999993</c:v>
                </c:pt>
                <c:pt idx="124">
                  <c:v>68.13</c:v>
                </c:pt>
                <c:pt idx="125">
                  <c:v>69.81</c:v>
                </c:pt>
                <c:pt idx="126">
                  <c:v>70.63</c:v>
                </c:pt>
                <c:pt idx="127">
                  <c:v>71.25</c:v>
                </c:pt>
                <c:pt idx="128">
                  <c:v>70.83</c:v>
                </c:pt>
                <c:pt idx="129">
                  <c:v>70.209999999999994</c:v>
                </c:pt>
                <c:pt idx="130">
                  <c:v>70.209999999999994</c:v>
                </c:pt>
                <c:pt idx="131">
                  <c:v>70.2</c:v>
                </c:pt>
                <c:pt idx="132">
                  <c:v>72.209999999999994</c:v>
                </c:pt>
                <c:pt idx="133">
                  <c:v>71.84</c:v>
                </c:pt>
                <c:pt idx="134">
                  <c:v>70.14</c:v>
                </c:pt>
                <c:pt idx="135">
                  <c:v>71.349999999999994</c:v>
                </c:pt>
                <c:pt idx="136">
                  <c:v>72.52</c:v>
                </c:pt>
                <c:pt idx="137">
                  <c:v>75.25</c:v>
                </c:pt>
                <c:pt idx="138">
                  <c:v>75.27</c:v>
                </c:pt>
                <c:pt idx="139">
                  <c:v>76.09</c:v>
                </c:pt>
                <c:pt idx="140">
                  <c:v>75.8</c:v>
                </c:pt>
                <c:pt idx="141">
                  <c:v>75.430000000000007</c:v>
                </c:pt>
                <c:pt idx="142">
                  <c:v>74.23</c:v>
                </c:pt>
                <c:pt idx="143">
                  <c:v>72.989999999999995</c:v>
                </c:pt>
                <c:pt idx="144">
                  <c:v>74.45</c:v>
                </c:pt>
                <c:pt idx="145">
                  <c:v>75.23</c:v>
                </c:pt>
                <c:pt idx="146">
                  <c:v>74.64</c:v>
                </c:pt>
                <c:pt idx="147">
                  <c:v>72.069999999999993</c:v>
                </c:pt>
                <c:pt idx="148">
                  <c:v>71.209999999999994</c:v>
                </c:pt>
                <c:pt idx="149">
                  <c:v>68.83</c:v>
                </c:pt>
                <c:pt idx="150">
                  <c:v>68.11</c:v>
                </c:pt>
                <c:pt idx="151">
                  <c:v>68.09</c:v>
                </c:pt>
                <c:pt idx="152">
                  <c:v>69.36</c:v>
                </c:pt>
                <c:pt idx="153">
                  <c:v>69.989999999999995</c:v>
                </c:pt>
                <c:pt idx="154">
                  <c:v>71.17</c:v>
                </c:pt>
                <c:pt idx="155">
                  <c:v>71.34</c:v>
                </c:pt>
                <c:pt idx="156">
                  <c:v>72.59</c:v>
                </c:pt>
                <c:pt idx="157">
                  <c:v>71.86</c:v>
                </c:pt>
                <c:pt idx="158">
                  <c:v>73.73</c:v>
                </c:pt>
                <c:pt idx="159">
                  <c:v>74.069999999999993</c:v>
                </c:pt>
                <c:pt idx="160">
                  <c:v>73.36</c:v>
                </c:pt>
                <c:pt idx="161">
                  <c:v>73.41</c:v>
                </c:pt>
                <c:pt idx="162">
                  <c:v>71.5</c:v>
                </c:pt>
                <c:pt idx="163">
                  <c:v>72.17</c:v>
                </c:pt>
                <c:pt idx="164">
                  <c:v>72.8</c:v>
                </c:pt>
                <c:pt idx="165">
                  <c:v>72.53</c:v>
                </c:pt>
                <c:pt idx="166">
                  <c:v>71.8</c:v>
                </c:pt>
                <c:pt idx="167">
                  <c:v>71.819999999999993</c:v>
                </c:pt>
                <c:pt idx="168">
                  <c:v>72.760000000000005</c:v>
                </c:pt>
                <c:pt idx="169">
                  <c:v>73.400000000000006</c:v>
                </c:pt>
                <c:pt idx="170">
                  <c:v>71.849999999999994</c:v>
                </c:pt>
                <c:pt idx="171">
                  <c:v>70.209999999999994</c:v>
                </c:pt>
                <c:pt idx="172">
                  <c:v>70.64</c:v>
                </c:pt>
                <c:pt idx="173">
                  <c:v>71.39</c:v>
                </c:pt>
                <c:pt idx="174">
                  <c:v>71.260000000000005</c:v>
                </c:pt>
                <c:pt idx="175">
                  <c:v>71.63</c:v>
                </c:pt>
                <c:pt idx="176">
                  <c:v>72.34</c:v>
                </c:pt>
                <c:pt idx="177">
                  <c:v>69.23</c:v>
                </c:pt>
                <c:pt idx="178">
                  <c:v>70.150000000000006</c:v>
                </c:pt>
                <c:pt idx="179">
                  <c:v>71.900000000000006</c:v>
                </c:pt>
                <c:pt idx="180">
                  <c:v>71.75</c:v>
                </c:pt>
                <c:pt idx="181">
                  <c:v>72.14</c:v>
                </c:pt>
                <c:pt idx="182">
                  <c:v>70.989999999999995</c:v>
                </c:pt>
                <c:pt idx="183">
                  <c:v>70.16</c:v>
                </c:pt>
                <c:pt idx="184">
                  <c:v>70.64</c:v>
                </c:pt>
                <c:pt idx="185">
                  <c:v>70.010000000000005</c:v>
                </c:pt>
                <c:pt idx="186">
                  <c:v>71.84</c:v>
                </c:pt>
                <c:pt idx="187">
                  <c:v>71.03</c:v>
                </c:pt>
                <c:pt idx="188">
                  <c:v>71.03</c:v>
                </c:pt>
                <c:pt idx="189">
                  <c:v>70.989999999999995</c:v>
                </c:pt>
                <c:pt idx="190">
                  <c:v>72.63</c:v>
                </c:pt>
                <c:pt idx="191">
                  <c:v>73.48</c:v>
                </c:pt>
                <c:pt idx="192">
                  <c:v>75.36</c:v>
                </c:pt>
                <c:pt idx="193">
                  <c:v>75.33</c:v>
                </c:pt>
                <c:pt idx="194">
                  <c:v>74.91</c:v>
                </c:pt>
                <c:pt idx="195">
                  <c:v>75.64</c:v>
                </c:pt>
                <c:pt idx="196">
                  <c:v>75.14</c:v>
                </c:pt>
                <c:pt idx="197">
                  <c:v>75.27</c:v>
                </c:pt>
                <c:pt idx="198">
                  <c:v>74.16</c:v>
                </c:pt>
                <c:pt idx="199">
                  <c:v>75.12</c:v>
                </c:pt>
                <c:pt idx="200">
                  <c:v>74.47</c:v>
                </c:pt>
                <c:pt idx="201">
                  <c:v>73.89</c:v>
                </c:pt>
                <c:pt idx="202">
                  <c:v>72.58</c:v>
                </c:pt>
                <c:pt idx="203">
                  <c:v>72.67</c:v>
                </c:pt>
                <c:pt idx="204">
                  <c:v>72.92</c:v>
                </c:pt>
                <c:pt idx="205">
                  <c:v>73.12</c:v>
                </c:pt>
                <c:pt idx="206">
                  <c:v>74.39</c:v>
                </c:pt>
                <c:pt idx="207">
                  <c:v>76.48</c:v>
                </c:pt>
                <c:pt idx="208">
                  <c:v>68.760000000000005</c:v>
                </c:pt>
                <c:pt idx="209">
                  <c:v>65.290000000000006</c:v>
                </c:pt>
                <c:pt idx="210">
                  <c:v>65.290000000000006</c:v>
                </c:pt>
                <c:pt idx="211">
                  <c:v>69.08</c:v>
                </c:pt>
                <c:pt idx="212">
                  <c:v>67.98</c:v>
                </c:pt>
                <c:pt idx="213">
                  <c:v>68.64</c:v>
                </c:pt>
                <c:pt idx="214">
                  <c:v>68.73</c:v>
                </c:pt>
                <c:pt idx="215">
                  <c:v>68.73</c:v>
                </c:pt>
                <c:pt idx="216">
                  <c:v>71.349999999999994</c:v>
                </c:pt>
                <c:pt idx="217">
                  <c:v>71.13</c:v>
                </c:pt>
                <c:pt idx="218">
                  <c:v>71.7</c:v>
                </c:pt>
                <c:pt idx="219">
                  <c:v>71.150000000000006</c:v>
                </c:pt>
                <c:pt idx="220">
                  <c:v>71.37</c:v>
                </c:pt>
                <c:pt idx="221">
                  <c:v>71.83</c:v>
                </c:pt>
                <c:pt idx="222">
                  <c:v>72.61</c:v>
                </c:pt>
                <c:pt idx="223">
                  <c:v>72.48</c:v>
                </c:pt>
                <c:pt idx="224">
                  <c:v>71.75</c:v>
                </c:pt>
                <c:pt idx="225">
                  <c:v>71.75</c:v>
                </c:pt>
                <c:pt idx="226">
                  <c:v>73.180000000000007</c:v>
                </c:pt>
                <c:pt idx="227">
                  <c:v>73.16</c:v>
                </c:pt>
                <c:pt idx="228">
                  <c:v>73.59</c:v>
                </c:pt>
                <c:pt idx="229">
                  <c:v>73.790000000000006</c:v>
                </c:pt>
                <c:pt idx="230">
                  <c:v>72.52</c:v>
                </c:pt>
                <c:pt idx="231">
                  <c:v>70.75</c:v>
                </c:pt>
                <c:pt idx="232">
                  <c:v>72.599999999999994</c:v>
                </c:pt>
                <c:pt idx="233">
                  <c:v>74.010000000000005</c:v>
                </c:pt>
                <c:pt idx="234">
                  <c:v>74.03</c:v>
                </c:pt>
                <c:pt idx="235">
                  <c:v>73.86</c:v>
                </c:pt>
                <c:pt idx="236">
                  <c:v>74.09</c:v>
                </c:pt>
                <c:pt idx="237">
                  <c:v>73.34</c:v>
                </c:pt>
                <c:pt idx="238">
                  <c:v>74.39</c:v>
                </c:pt>
                <c:pt idx="239">
                  <c:v>75.23</c:v>
                </c:pt>
                <c:pt idx="240">
                  <c:v>75.739999999999995</c:v>
                </c:pt>
                <c:pt idx="241">
                  <c:v>74.87</c:v>
                </c:pt>
                <c:pt idx="242">
                  <c:v>74.3</c:v>
                </c:pt>
                <c:pt idx="243">
                  <c:v>75.45</c:v>
                </c:pt>
                <c:pt idx="244">
                  <c:v>74.19</c:v>
                </c:pt>
                <c:pt idx="245">
                  <c:v>75.17</c:v>
                </c:pt>
                <c:pt idx="246">
                  <c:v>75.94</c:v>
                </c:pt>
                <c:pt idx="247">
                  <c:v>75.150000000000006</c:v>
                </c:pt>
                <c:pt idx="248">
                  <c:v>76.31</c:v>
                </c:pt>
                <c:pt idx="249">
                  <c:v>75.510000000000005</c:v>
                </c:pt>
                <c:pt idx="250">
                  <c:v>75.510000000000005</c:v>
                </c:pt>
                <c:pt idx="251">
                  <c:v>76.709999999999994</c:v>
                </c:pt>
                <c:pt idx="252">
                  <c:v>77.709999999999994</c:v>
                </c:pt>
                <c:pt idx="253">
                  <c:v>77.36</c:v>
                </c:pt>
                <c:pt idx="254">
                  <c:v>78.02</c:v>
                </c:pt>
                <c:pt idx="255">
                  <c:v>78</c:v>
                </c:pt>
                <c:pt idx="256">
                  <c:v>77.53</c:v>
                </c:pt>
                <c:pt idx="257">
                  <c:v>77.75</c:v>
                </c:pt>
                <c:pt idx="258">
                  <c:v>78.05</c:v>
                </c:pt>
                <c:pt idx="259">
                  <c:v>78.260000000000005</c:v>
                </c:pt>
                <c:pt idx="260">
                  <c:v>78.959999999999994</c:v>
                </c:pt>
                <c:pt idx="261">
                  <c:v>78.459999999999994</c:v>
                </c:pt>
                <c:pt idx="262">
                  <c:v>79.069999999999993</c:v>
                </c:pt>
                <c:pt idx="263">
                  <c:v>79.319999999999993</c:v>
                </c:pt>
                <c:pt idx="264">
                  <c:v>79.42</c:v>
                </c:pt>
                <c:pt idx="265">
                  <c:v>79.989999999999995</c:v>
                </c:pt>
                <c:pt idx="266">
                  <c:v>80.37</c:v>
                </c:pt>
                <c:pt idx="267">
                  <c:v>80.290000000000006</c:v>
                </c:pt>
                <c:pt idx="268">
                  <c:v>79.66</c:v>
                </c:pt>
                <c:pt idx="269">
                  <c:v>79.760000000000005</c:v>
                </c:pt>
                <c:pt idx="270">
                  <c:v>80.64</c:v>
                </c:pt>
                <c:pt idx="271">
                  <c:v>80.099999999999994</c:v>
                </c:pt>
                <c:pt idx="272">
                  <c:v>81.650000000000006</c:v>
                </c:pt>
                <c:pt idx="273">
                  <c:v>82.64</c:v>
                </c:pt>
                <c:pt idx="274">
                  <c:v>81.92</c:v>
                </c:pt>
                <c:pt idx="275">
                  <c:v>82.21</c:v>
                </c:pt>
                <c:pt idx="276">
                  <c:v>82.43</c:v>
                </c:pt>
                <c:pt idx="277">
                  <c:v>82.95</c:v>
                </c:pt>
                <c:pt idx="278">
                  <c:v>83.2</c:v>
                </c:pt>
                <c:pt idx="279">
                  <c:v>82.48</c:v>
                </c:pt>
                <c:pt idx="280">
                  <c:v>84.19</c:v>
                </c:pt>
                <c:pt idx="281">
                  <c:v>83.48</c:v>
                </c:pt>
                <c:pt idx="282">
                  <c:v>83.45</c:v>
                </c:pt>
                <c:pt idx="283">
                  <c:v>83.73</c:v>
                </c:pt>
                <c:pt idx="284">
                  <c:v>83.73</c:v>
                </c:pt>
                <c:pt idx="285">
                  <c:v>83.34</c:v>
                </c:pt>
                <c:pt idx="286">
                  <c:v>82.17</c:v>
                </c:pt>
                <c:pt idx="287">
                  <c:v>82.71</c:v>
                </c:pt>
                <c:pt idx="288">
                  <c:v>82.66</c:v>
                </c:pt>
                <c:pt idx="289">
                  <c:v>83.1</c:v>
                </c:pt>
                <c:pt idx="290">
                  <c:v>84.04</c:v>
                </c:pt>
                <c:pt idx="291">
                  <c:v>83.61</c:v>
                </c:pt>
                <c:pt idx="292">
                  <c:v>81.66</c:v>
                </c:pt>
                <c:pt idx="293">
                  <c:v>82.95</c:v>
                </c:pt>
                <c:pt idx="294">
                  <c:v>84.05</c:v>
                </c:pt>
                <c:pt idx="295">
                  <c:v>81.16</c:v>
                </c:pt>
                <c:pt idx="296">
                  <c:v>80.900000000000006</c:v>
                </c:pt>
                <c:pt idx="297">
                  <c:v>83.07</c:v>
                </c:pt>
                <c:pt idx="298">
                  <c:v>86.53</c:v>
                </c:pt>
                <c:pt idx="299">
                  <c:v>85.97</c:v>
                </c:pt>
                <c:pt idx="300">
                  <c:v>85.56</c:v>
                </c:pt>
                <c:pt idx="301">
                  <c:v>84.57</c:v>
                </c:pt>
                <c:pt idx="302">
                  <c:v>85.55</c:v>
                </c:pt>
                <c:pt idx="303">
                  <c:v>84.81</c:v>
                </c:pt>
                <c:pt idx="304">
                  <c:v>84.36</c:v>
                </c:pt>
                <c:pt idx="305">
                  <c:v>84.01</c:v>
                </c:pt>
                <c:pt idx="306">
                  <c:v>83.41</c:v>
                </c:pt>
                <c:pt idx="307">
                  <c:v>82.77</c:v>
                </c:pt>
                <c:pt idx="308">
                  <c:v>83</c:v>
                </c:pt>
                <c:pt idx="309">
                  <c:v>83.22</c:v>
                </c:pt>
                <c:pt idx="310">
                  <c:v>82.62</c:v>
                </c:pt>
                <c:pt idx="311">
                  <c:v>83.26</c:v>
                </c:pt>
                <c:pt idx="312">
                  <c:v>84.26</c:v>
                </c:pt>
                <c:pt idx="313">
                  <c:v>82.53</c:v>
                </c:pt>
                <c:pt idx="314">
                  <c:v>81</c:v>
                </c:pt>
                <c:pt idx="315">
                  <c:v>82.13</c:v>
                </c:pt>
                <c:pt idx="316">
                  <c:v>82.12</c:v>
                </c:pt>
                <c:pt idx="317">
                  <c:v>81.290000000000006</c:v>
                </c:pt>
                <c:pt idx="318">
                  <c:v>82.19</c:v>
                </c:pt>
                <c:pt idx="319">
                  <c:v>83.02</c:v>
                </c:pt>
                <c:pt idx="320">
                  <c:v>83.02</c:v>
                </c:pt>
                <c:pt idx="321">
                  <c:v>83.46</c:v>
                </c:pt>
                <c:pt idx="322">
                  <c:v>81.650000000000006</c:v>
                </c:pt>
                <c:pt idx="323">
                  <c:v>80.739999999999995</c:v>
                </c:pt>
                <c:pt idx="324">
                  <c:v>78.150000000000006</c:v>
                </c:pt>
                <c:pt idx="325">
                  <c:v>79.02</c:v>
                </c:pt>
                <c:pt idx="326">
                  <c:v>79.400000000000006</c:v>
                </c:pt>
                <c:pt idx="327">
                  <c:v>81.44</c:v>
                </c:pt>
                <c:pt idx="328">
                  <c:v>81.12</c:v>
                </c:pt>
                <c:pt idx="329">
                  <c:v>81.45</c:v>
                </c:pt>
                <c:pt idx="330">
                  <c:v>81.13</c:v>
                </c:pt>
                <c:pt idx="331">
                  <c:v>81.58</c:v>
                </c:pt>
                <c:pt idx="332">
                  <c:v>82.17</c:v>
                </c:pt>
                <c:pt idx="333">
                  <c:v>85.72</c:v>
                </c:pt>
                <c:pt idx="334">
                  <c:v>85.32</c:v>
                </c:pt>
                <c:pt idx="335">
                  <c:v>86.77</c:v>
                </c:pt>
                <c:pt idx="336">
                  <c:v>86.34</c:v>
                </c:pt>
                <c:pt idx="337">
                  <c:v>85.66</c:v>
                </c:pt>
                <c:pt idx="338">
                  <c:v>85.87</c:v>
                </c:pt>
                <c:pt idx="339">
                  <c:v>88.64</c:v>
                </c:pt>
                <c:pt idx="340">
                  <c:v>87</c:v>
                </c:pt>
                <c:pt idx="341">
                  <c:v>86.4</c:v>
                </c:pt>
                <c:pt idx="342">
                  <c:v>86.61</c:v>
                </c:pt>
                <c:pt idx="343">
                  <c:v>85.65</c:v>
                </c:pt>
                <c:pt idx="344">
                  <c:v>80.510000000000005</c:v>
                </c:pt>
                <c:pt idx="345">
                  <c:v>80.83</c:v>
                </c:pt>
                <c:pt idx="346">
                  <c:v>81.73</c:v>
                </c:pt>
                <c:pt idx="347">
                  <c:v>81.73</c:v>
                </c:pt>
                <c:pt idx="348">
                  <c:v>80.400000000000006</c:v>
                </c:pt>
                <c:pt idx="349">
                  <c:v>80.02</c:v>
                </c:pt>
                <c:pt idx="350">
                  <c:v>78.7</c:v>
                </c:pt>
                <c:pt idx="351">
                  <c:v>75.290000000000006</c:v>
                </c:pt>
                <c:pt idx="352">
                  <c:v>78.28</c:v>
                </c:pt>
                <c:pt idx="353">
                  <c:v>77.540000000000006</c:v>
                </c:pt>
                <c:pt idx="354">
                  <c:v>77.02</c:v>
                </c:pt>
                <c:pt idx="355">
                  <c:v>73</c:v>
                </c:pt>
                <c:pt idx="356">
                  <c:v>73.59</c:v>
                </c:pt>
                <c:pt idx="357">
                  <c:v>73.010000000000005</c:v>
                </c:pt>
                <c:pt idx="358">
                  <c:v>74.930000000000007</c:v>
                </c:pt>
                <c:pt idx="359">
                  <c:v>74.08</c:v>
                </c:pt>
                <c:pt idx="360">
                  <c:v>72.94</c:v>
                </c:pt>
                <c:pt idx="361">
                  <c:v>73.11</c:v>
                </c:pt>
                <c:pt idx="362">
                  <c:v>72.98</c:v>
                </c:pt>
                <c:pt idx="363">
                  <c:v>70.69</c:v>
                </c:pt>
                <c:pt idx="364">
                  <c:v>72.02</c:v>
                </c:pt>
                <c:pt idx="365">
                  <c:v>72.599999999999994</c:v>
                </c:pt>
                <c:pt idx="366">
                  <c:v>72.959999999999994</c:v>
                </c:pt>
                <c:pt idx="367">
                  <c:v>72.31</c:v>
                </c:pt>
                <c:pt idx="368">
                  <c:v>72.08</c:v>
                </c:pt>
                <c:pt idx="369">
                  <c:v>73.84</c:v>
                </c:pt>
                <c:pt idx="370">
                  <c:v>72.69</c:v>
                </c:pt>
                <c:pt idx="371">
                  <c:v>73.02</c:v>
                </c:pt>
                <c:pt idx="372">
                  <c:v>73.22</c:v>
                </c:pt>
                <c:pt idx="373">
                  <c:v>73.209999999999994</c:v>
                </c:pt>
                <c:pt idx="374">
                  <c:v>73</c:v>
                </c:pt>
                <c:pt idx="375">
                  <c:v>72.959999999999994</c:v>
                </c:pt>
                <c:pt idx="376">
                  <c:v>73</c:v>
                </c:pt>
                <c:pt idx="377">
                  <c:v>72.92</c:v>
                </c:pt>
                <c:pt idx="378">
                  <c:v>73.08</c:v>
                </c:pt>
                <c:pt idx="379">
                  <c:v>72.930000000000007</c:v>
                </c:pt>
                <c:pt idx="380">
                  <c:v>72.349999999999994</c:v>
                </c:pt>
                <c:pt idx="381">
                  <c:v>70.930000000000007</c:v>
                </c:pt>
                <c:pt idx="382">
                  <c:v>71.709999999999994</c:v>
                </c:pt>
                <c:pt idx="383">
                  <c:v>72.16</c:v>
                </c:pt>
                <c:pt idx="384">
                  <c:v>72.81</c:v>
                </c:pt>
                <c:pt idx="385">
                  <c:v>72.930000000000007</c:v>
                </c:pt>
                <c:pt idx="386">
                  <c:v>73.33</c:v>
                </c:pt>
                <c:pt idx="387">
                  <c:v>72.44</c:v>
                </c:pt>
                <c:pt idx="388">
                  <c:v>72.31</c:v>
                </c:pt>
                <c:pt idx="389">
                  <c:v>73.33</c:v>
                </c:pt>
                <c:pt idx="390">
                  <c:v>73.33</c:v>
                </c:pt>
                <c:pt idx="391">
                  <c:v>73.59</c:v>
                </c:pt>
                <c:pt idx="392">
                  <c:v>75.95</c:v>
                </c:pt>
                <c:pt idx="393">
                  <c:v>75.7</c:v>
                </c:pt>
                <c:pt idx="394">
                  <c:v>75.98</c:v>
                </c:pt>
                <c:pt idx="395">
                  <c:v>75.78</c:v>
                </c:pt>
                <c:pt idx="396">
                  <c:v>74.709999999999994</c:v>
                </c:pt>
                <c:pt idx="397">
                  <c:v>74.56</c:v>
                </c:pt>
                <c:pt idx="398">
                  <c:v>75.540000000000006</c:v>
                </c:pt>
                <c:pt idx="399">
                  <c:v>75.16</c:v>
                </c:pt>
                <c:pt idx="400">
                  <c:v>74.02</c:v>
                </c:pt>
                <c:pt idx="401">
                  <c:v>75.72</c:v>
                </c:pt>
                <c:pt idx="402">
                  <c:v>77.05</c:v>
                </c:pt>
                <c:pt idx="403">
                  <c:v>76.53</c:v>
                </c:pt>
                <c:pt idx="404">
                  <c:v>77.569999999999993</c:v>
                </c:pt>
                <c:pt idx="405">
                  <c:v>74.77</c:v>
                </c:pt>
                <c:pt idx="406">
                  <c:v>73.64</c:v>
                </c:pt>
                <c:pt idx="407">
                  <c:v>73.37</c:v>
                </c:pt>
                <c:pt idx="408">
                  <c:v>74.36</c:v>
                </c:pt>
                <c:pt idx="409">
                  <c:v>73.28</c:v>
                </c:pt>
                <c:pt idx="410">
                  <c:v>72.959999999999994</c:v>
                </c:pt>
                <c:pt idx="411">
                  <c:v>72.45</c:v>
                </c:pt>
                <c:pt idx="412">
                  <c:v>72.61</c:v>
                </c:pt>
                <c:pt idx="413">
                  <c:v>72.650000000000006</c:v>
                </c:pt>
                <c:pt idx="414">
                  <c:v>72.599999999999994</c:v>
                </c:pt>
                <c:pt idx="415">
                  <c:v>72.16</c:v>
                </c:pt>
                <c:pt idx="416">
                  <c:v>71.7</c:v>
                </c:pt>
                <c:pt idx="417">
                  <c:v>71.069999999999993</c:v>
                </c:pt>
                <c:pt idx="418">
                  <c:v>71.010000000000005</c:v>
                </c:pt>
                <c:pt idx="419">
                  <c:v>70.61</c:v>
                </c:pt>
                <c:pt idx="420">
                  <c:v>70.77</c:v>
                </c:pt>
                <c:pt idx="421">
                  <c:v>71.37</c:v>
                </c:pt>
                <c:pt idx="422">
                  <c:v>71.77</c:v>
                </c:pt>
                <c:pt idx="423">
                  <c:v>71.44</c:v>
                </c:pt>
                <c:pt idx="424">
                  <c:v>70.22</c:v>
                </c:pt>
                <c:pt idx="425">
                  <c:v>69.77</c:v>
                </c:pt>
                <c:pt idx="426">
                  <c:v>69.989999999999995</c:v>
                </c:pt>
                <c:pt idx="427">
                  <c:v>69.510000000000005</c:v>
                </c:pt>
                <c:pt idx="428">
                  <c:v>63.53</c:v>
                </c:pt>
                <c:pt idx="429">
                  <c:v>62</c:v>
                </c:pt>
                <c:pt idx="430">
                  <c:v>62</c:v>
                </c:pt>
                <c:pt idx="431">
                  <c:v>62</c:v>
                </c:pt>
                <c:pt idx="432">
                  <c:v>61.66</c:v>
                </c:pt>
                <c:pt idx="433">
                  <c:v>63.72</c:v>
                </c:pt>
                <c:pt idx="434">
                  <c:v>64.97</c:v>
                </c:pt>
                <c:pt idx="435">
                  <c:v>65.62</c:v>
                </c:pt>
                <c:pt idx="436">
                  <c:v>66.27</c:v>
                </c:pt>
                <c:pt idx="437">
                  <c:v>66.239999999999995</c:v>
                </c:pt>
                <c:pt idx="438">
                  <c:v>65.510000000000005</c:v>
                </c:pt>
                <c:pt idx="439">
                  <c:v>65.7</c:v>
                </c:pt>
                <c:pt idx="440">
                  <c:v>65.849999999999994</c:v>
                </c:pt>
                <c:pt idx="441">
                  <c:v>67.7</c:v>
                </c:pt>
                <c:pt idx="442">
                  <c:v>66.64</c:v>
                </c:pt>
                <c:pt idx="443">
                  <c:v>66.67</c:v>
                </c:pt>
                <c:pt idx="444">
                  <c:v>65.97</c:v>
                </c:pt>
                <c:pt idx="445">
                  <c:v>66.819999999999993</c:v>
                </c:pt>
                <c:pt idx="446">
                  <c:v>66.12</c:v>
                </c:pt>
                <c:pt idx="447">
                  <c:v>66.12</c:v>
                </c:pt>
                <c:pt idx="448">
                  <c:v>66.12</c:v>
                </c:pt>
                <c:pt idx="449">
                  <c:v>67.400000000000006</c:v>
                </c:pt>
                <c:pt idx="450">
                  <c:v>67.33</c:v>
                </c:pt>
                <c:pt idx="451">
                  <c:v>67.209999999999994</c:v>
                </c:pt>
                <c:pt idx="452">
                  <c:v>68.34</c:v>
                </c:pt>
                <c:pt idx="453">
                  <c:v>68.37</c:v>
                </c:pt>
                <c:pt idx="454">
                  <c:v>68.19</c:v>
                </c:pt>
                <c:pt idx="455">
                  <c:v>68.05</c:v>
                </c:pt>
                <c:pt idx="456">
                  <c:v>67.61</c:v>
                </c:pt>
                <c:pt idx="457">
                  <c:v>67.569999999999993</c:v>
                </c:pt>
                <c:pt idx="458">
                  <c:v>66.83</c:v>
                </c:pt>
                <c:pt idx="459">
                  <c:v>66.819999999999993</c:v>
                </c:pt>
                <c:pt idx="460">
                  <c:v>66.47</c:v>
                </c:pt>
                <c:pt idx="461">
                  <c:v>66.540000000000006</c:v>
                </c:pt>
                <c:pt idx="462">
                  <c:v>66.040000000000006</c:v>
                </c:pt>
                <c:pt idx="463">
                  <c:v>65.63</c:v>
                </c:pt>
                <c:pt idx="464">
                  <c:v>65.86</c:v>
                </c:pt>
                <c:pt idx="465">
                  <c:v>66</c:v>
                </c:pt>
                <c:pt idx="466">
                  <c:v>66.2</c:v>
                </c:pt>
                <c:pt idx="467">
                  <c:v>65.83</c:v>
                </c:pt>
                <c:pt idx="468">
                  <c:v>66.27</c:v>
                </c:pt>
                <c:pt idx="469">
                  <c:v>65.73</c:v>
                </c:pt>
                <c:pt idx="470">
                  <c:v>66.13</c:v>
                </c:pt>
                <c:pt idx="471">
                  <c:v>66.13</c:v>
                </c:pt>
                <c:pt idx="472">
                  <c:v>65.66</c:v>
                </c:pt>
                <c:pt idx="473">
                  <c:v>65.569999999999993</c:v>
                </c:pt>
                <c:pt idx="474">
                  <c:v>65.11</c:v>
                </c:pt>
                <c:pt idx="475">
                  <c:v>65.89</c:v>
                </c:pt>
                <c:pt idx="476">
                  <c:v>65.89</c:v>
                </c:pt>
                <c:pt idx="477">
                  <c:v>68.81</c:v>
                </c:pt>
                <c:pt idx="478">
                  <c:v>69.95</c:v>
                </c:pt>
                <c:pt idx="479">
                  <c:v>69.989999999999995</c:v>
                </c:pt>
                <c:pt idx="480">
                  <c:v>69.739999999999995</c:v>
                </c:pt>
                <c:pt idx="481">
                  <c:v>69.11</c:v>
                </c:pt>
                <c:pt idx="482">
                  <c:v>68.239999999999995</c:v>
                </c:pt>
                <c:pt idx="483">
                  <c:v>68.19</c:v>
                </c:pt>
                <c:pt idx="484">
                  <c:v>69.16</c:v>
                </c:pt>
                <c:pt idx="485">
                  <c:v>69.489999999999995</c:v>
                </c:pt>
                <c:pt idx="486">
                  <c:v>69.239999999999995</c:v>
                </c:pt>
                <c:pt idx="487">
                  <c:v>66.959999999999994</c:v>
                </c:pt>
                <c:pt idx="488">
                  <c:v>66.52</c:v>
                </c:pt>
                <c:pt idx="489">
                  <c:v>66.8</c:v>
                </c:pt>
                <c:pt idx="490">
                  <c:v>66.8</c:v>
                </c:pt>
                <c:pt idx="491">
                  <c:v>67.78</c:v>
                </c:pt>
                <c:pt idx="492">
                  <c:v>68.5</c:v>
                </c:pt>
                <c:pt idx="493">
                  <c:v>69.540000000000006</c:v>
                </c:pt>
                <c:pt idx="494">
                  <c:v>70.03</c:v>
                </c:pt>
                <c:pt idx="495">
                  <c:v>68.53</c:v>
                </c:pt>
                <c:pt idx="496">
                  <c:v>68.709999999999994</c:v>
                </c:pt>
                <c:pt idx="497">
                  <c:v>68.150000000000006</c:v>
                </c:pt>
                <c:pt idx="498">
                  <c:v>76</c:v>
                </c:pt>
                <c:pt idx="499">
                  <c:v>75.05</c:v>
                </c:pt>
                <c:pt idx="500">
                  <c:v>75.06</c:v>
                </c:pt>
                <c:pt idx="501">
                  <c:v>76.16</c:v>
                </c:pt>
                <c:pt idx="502">
                  <c:v>77.2</c:v>
                </c:pt>
                <c:pt idx="503">
                  <c:v>76.849999999999994</c:v>
                </c:pt>
                <c:pt idx="504">
                  <c:v>77.510000000000005</c:v>
                </c:pt>
                <c:pt idx="505">
                  <c:v>77.33</c:v>
                </c:pt>
                <c:pt idx="506">
                  <c:v>77.650000000000006</c:v>
                </c:pt>
                <c:pt idx="507">
                  <c:v>77.84</c:v>
                </c:pt>
                <c:pt idx="508">
                  <c:v>78.400000000000006</c:v>
                </c:pt>
                <c:pt idx="509">
                  <c:v>78.95</c:v>
                </c:pt>
                <c:pt idx="510">
                  <c:v>78.95</c:v>
                </c:pt>
                <c:pt idx="511">
                  <c:v>80.400000000000006</c:v>
                </c:pt>
                <c:pt idx="512">
                  <c:v>79.05</c:v>
                </c:pt>
                <c:pt idx="513">
                  <c:v>78.069999999999993</c:v>
                </c:pt>
                <c:pt idx="514">
                  <c:v>78.959999999999994</c:v>
                </c:pt>
                <c:pt idx="515">
                  <c:v>75.319999999999993</c:v>
                </c:pt>
                <c:pt idx="516">
                  <c:v>74.42</c:v>
                </c:pt>
                <c:pt idx="517">
                  <c:v>74.650000000000006</c:v>
                </c:pt>
                <c:pt idx="518">
                  <c:v>74.91</c:v>
                </c:pt>
                <c:pt idx="519">
                  <c:v>75.27</c:v>
                </c:pt>
                <c:pt idx="520">
                  <c:v>75.209999999999994</c:v>
                </c:pt>
                <c:pt idx="521">
                  <c:v>75.45</c:v>
                </c:pt>
                <c:pt idx="522">
                  <c:v>75.59</c:v>
                </c:pt>
                <c:pt idx="523">
                  <c:v>74.73</c:v>
                </c:pt>
                <c:pt idx="524">
                  <c:v>74.930000000000007</c:v>
                </c:pt>
                <c:pt idx="525">
                  <c:v>72.72</c:v>
                </c:pt>
                <c:pt idx="526">
                  <c:v>71.7</c:v>
                </c:pt>
                <c:pt idx="527">
                  <c:v>70.5</c:v>
                </c:pt>
                <c:pt idx="528">
                  <c:v>72.7</c:v>
                </c:pt>
                <c:pt idx="529">
                  <c:v>73.349999999999994</c:v>
                </c:pt>
                <c:pt idx="530">
                  <c:v>74.3</c:v>
                </c:pt>
                <c:pt idx="531">
                  <c:v>73.489999999999995</c:v>
                </c:pt>
                <c:pt idx="532">
                  <c:v>74.52</c:v>
                </c:pt>
                <c:pt idx="533">
                  <c:v>75.72</c:v>
                </c:pt>
                <c:pt idx="534">
                  <c:v>75.81</c:v>
                </c:pt>
                <c:pt idx="535">
                  <c:v>77</c:v>
                </c:pt>
                <c:pt idx="536">
                  <c:v>76.900000000000006</c:v>
                </c:pt>
                <c:pt idx="537">
                  <c:v>77.13</c:v>
                </c:pt>
                <c:pt idx="538">
                  <c:v>77.45</c:v>
                </c:pt>
                <c:pt idx="539">
                  <c:v>77.45</c:v>
                </c:pt>
                <c:pt idx="540">
                  <c:v>76.94</c:v>
                </c:pt>
                <c:pt idx="541">
                  <c:v>76.8</c:v>
                </c:pt>
                <c:pt idx="542">
                  <c:v>75.8</c:v>
                </c:pt>
                <c:pt idx="543">
                  <c:v>75.5</c:v>
                </c:pt>
                <c:pt idx="544">
                  <c:v>75.760000000000005</c:v>
                </c:pt>
                <c:pt idx="545">
                  <c:v>76.64</c:v>
                </c:pt>
                <c:pt idx="546">
                  <c:v>75.73</c:v>
                </c:pt>
                <c:pt idx="547">
                  <c:v>77.069999999999993</c:v>
                </c:pt>
                <c:pt idx="548">
                  <c:v>77.569999999999993</c:v>
                </c:pt>
                <c:pt idx="549">
                  <c:v>77.510000000000005</c:v>
                </c:pt>
                <c:pt idx="550">
                  <c:v>77.77</c:v>
                </c:pt>
                <c:pt idx="551">
                  <c:v>80.760000000000005</c:v>
                </c:pt>
                <c:pt idx="552">
                  <c:v>80.2</c:v>
                </c:pt>
                <c:pt idx="553">
                  <c:v>80.66</c:v>
                </c:pt>
                <c:pt idx="554">
                  <c:v>81.13</c:v>
                </c:pt>
                <c:pt idx="555">
                  <c:v>81.72</c:v>
                </c:pt>
                <c:pt idx="556">
                  <c:v>80.86</c:v>
                </c:pt>
                <c:pt idx="557">
                  <c:v>80.989999999999995</c:v>
                </c:pt>
                <c:pt idx="558">
                  <c:v>79.75</c:v>
                </c:pt>
                <c:pt idx="559">
                  <c:v>79.97</c:v>
                </c:pt>
                <c:pt idx="560">
                  <c:v>79.55</c:v>
                </c:pt>
                <c:pt idx="561">
                  <c:v>81.09</c:v>
                </c:pt>
                <c:pt idx="562">
                  <c:v>80.78</c:v>
                </c:pt>
                <c:pt idx="563">
                  <c:v>79.8</c:v>
                </c:pt>
                <c:pt idx="564">
                  <c:v>80.72</c:v>
                </c:pt>
                <c:pt idx="565">
                  <c:v>80.209999999999994</c:v>
                </c:pt>
                <c:pt idx="566">
                  <c:v>80.180000000000007</c:v>
                </c:pt>
                <c:pt idx="567">
                  <c:v>79.83</c:v>
                </c:pt>
                <c:pt idx="568">
                  <c:v>78.92</c:v>
                </c:pt>
                <c:pt idx="569">
                  <c:v>78.97</c:v>
                </c:pt>
                <c:pt idx="570">
                  <c:v>79.349999999999994</c:v>
                </c:pt>
                <c:pt idx="571">
                  <c:v>80.66</c:v>
                </c:pt>
                <c:pt idx="572">
                  <c:v>81.28</c:v>
                </c:pt>
                <c:pt idx="573">
                  <c:v>80.52</c:v>
                </c:pt>
                <c:pt idx="574">
                  <c:v>80.47</c:v>
                </c:pt>
                <c:pt idx="575">
                  <c:v>79.5</c:v>
                </c:pt>
                <c:pt idx="576">
                  <c:v>80.849999999999994</c:v>
                </c:pt>
                <c:pt idx="577">
                  <c:v>85.9</c:v>
                </c:pt>
                <c:pt idx="578">
                  <c:v>84.37</c:v>
                </c:pt>
                <c:pt idx="579">
                  <c:v>84.44</c:v>
                </c:pt>
                <c:pt idx="580">
                  <c:v>84.44</c:v>
                </c:pt>
                <c:pt idx="581">
                  <c:v>86.19</c:v>
                </c:pt>
                <c:pt idx="582">
                  <c:v>85.02</c:v>
                </c:pt>
                <c:pt idx="583">
                  <c:v>83.12</c:v>
                </c:pt>
                <c:pt idx="584">
                  <c:v>81.069999999999993</c:v>
                </c:pt>
                <c:pt idx="585">
                  <c:v>82.62</c:v>
                </c:pt>
                <c:pt idx="586">
                  <c:v>81.75</c:v>
                </c:pt>
                <c:pt idx="587">
                  <c:v>79.92</c:v>
                </c:pt>
                <c:pt idx="588">
                  <c:v>79.78</c:v>
                </c:pt>
                <c:pt idx="589">
                  <c:v>82.63</c:v>
                </c:pt>
                <c:pt idx="590">
                  <c:v>82.08</c:v>
                </c:pt>
                <c:pt idx="591">
                  <c:v>81.64</c:v>
                </c:pt>
                <c:pt idx="592">
                  <c:v>81.290000000000006</c:v>
                </c:pt>
                <c:pt idx="593">
                  <c:v>82.23</c:v>
                </c:pt>
                <c:pt idx="594">
                  <c:v>81.349999999999994</c:v>
                </c:pt>
                <c:pt idx="595">
                  <c:v>83.01</c:v>
                </c:pt>
                <c:pt idx="596">
                  <c:v>83.24</c:v>
                </c:pt>
                <c:pt idx="597">
                  <c:v>80.83</c:v>
                </c:pt>
                <c:pt idx="598">
                  <c:v>78.11</c:v>
                </c:pt>
                <c:pt idx="599">
                  <c:v>78.25</c:v>
                </c:pt>
                <c:pt idx="600">
                  <c:v>76.94</c:v>
                </c:pt>
                <c:pt idx="601">
                  <c:v>77.3</c:v>
                </c:pt>
                <c:pt idx="602">
                  <c:v>78.709999999999994</c:v>
                </c:pt>
                <c:pt idx="603">
                  <c:v>78.760000000000005</c:v>
                </c:pt>
                <c:pt idx="604">
                  <c:v>79.23</c:v>
                </c:pt>
                <c:pt idx="605">
                  <c:v>79.430000000000007</c:v>
                </c:pt>
                <c:pt idx="606">
                  <c:v>74.900000000000006</c:v>
                </c:pt>
                <c:pt idx="607">
                  <c:v>68.849999999999994</c:v>
                </c:pt>
                <c:pt idx="608">
                  <c:v>68.849999999999994</c:v>
                </c:pt>
                <c:pt idx="609">
                  <c:v>69.33</c:v>
                </c:pt>
                <c:pt idx="610">
                  <c:v>69.959999999999994</c:v>
                </c:pt>
                <c:pt idx="611">
                  <c:v>70.25</c:v>
                </c:pt>
                <c:pt idx="612">
                  <c:v>72.95</c:v>
                </c:pt>
                <c:pt idx="613">
                  <c:v>74.13</c:v>
                </c:pt>
                <c:pt idx="614">
                  <c:v>74.27</c:v>
                </c:pt>
                <c:pt idx="615">
                  <c:v>73.88</c:v>
                </c:pt>
                <c:pt idx="616">
                  <c:v>73.63</c:v>
                </c:pt>
                <c:pt idx="617">
                  <c:v>72.22</c:v>
                </c:pt>
                <c:pt idx="618">
                  <c:v>72.02</c:v>
                </c:pt>
                <c:pt idx="619">
                  <c:v>73.3</c:v>
                </c:pt>
                <c:pt idx="620">
                  <c:v>72.73</c:v>
                </c:pt>
                <c:pt idx="621">
                  <c:v>71.61</c:v>
                </c:pt>
                <c:pt idx="622">
                  <c:v>70.67</c:v>
                </c:pt>
                <c:pt idx="623">
                  <c:v>74.45</c:v>
                </c:pt>
                <c:pt idx="624">
                  <c:v>73.680000000000007</c:v>
                </c:pt>
                <c:pt idx="625">
                  <c:v>72.89</c:v>
                </c:pt>
                <c:pt idx="626">
                  <c:v>73.040000000000006</c:v>
                </c:pt>
                <c:pt idx="627">
                  <c:v>72.84</c:v>
                </c:pt>
                <c:pt idx="628">
                  <c:v>72.84</c:v>
                </c:pt>
                <c:pt idx="629">
                  <c:v>76</c:v>
                </c:pt>
                <c:pt idx="630">
                  <c:v>78.05</c:v>
                </c:pt>
                <c:pt idx="631">
                  <c:v>77.27</c:v>
                </c:pt>
                <c:pt idx="632">
                  <c:v>79.05</c:v>
                </c:pt>
                <c:pt idx="633">
                  <c:v>78.08</c:v>
                </c:pt>
                <c:pt idx="634">
                  <c:v>77.84</c:v>
                </c:pt>
                <c:pt idx="635">
                  <c:v>77.56</c:v>
                </c:pt>
                <c:pt idx="636">
                  <c:v>77.209999999999994</c:v>
                </c:pt>
                <c:pt idx="637">
                  <c:v>76.75</c:v>
                </c:pt>
                <c:pt idx="638">
                  <c:v>76.349999999999994</c:v>
                </c:pt>
                <c:pt idx="639">
                  <c:v>76.11</c:v>
                </c:pt>
                <c:pt idx="640">
                  <c:v>76.53</c:v>
                </c:pt>
                <c:pt idx="641">
                  <c:v>76.349999999999994</c:v>
                </c:pt>
                <c:pt idx="642">
                  <c:v>76.19</c:v>
                </c:pt>
                <c:pt idx="643">
                  <c:v>76.36</c:v>
                </c:pt>
                <c:pt idx="644">
                  <c:v>76.95</c:v>
                </c:pt>
                <c:pt idx="645">
                  <c:v>75.92</c:v>
                </c:pt>
                <c:pt idx="646">
                  <c:v>74.66</c:v>
                </c:pt>
                <c:pt idx="647">
                  <c:v>74.099999999999994</c:v>
                </c:pt>
                <c:pt idx="648">
                  <c:v>74.459999999999994</c:v>
                </c:pt>
                <c:pt idx="649">
                  <c:v>75.03</c:v>
                </c:pt>
                <c:pt idx="650">
                  <c:v>75.03</c:v>
                </c:pt>
                <c:pt idx="651">
                  <c:v>75.28</c:v>
                </c:pt>
                <c:pt idx="652">
                  <c:v>75.09</c:v>
                </c:pt>
                <c:pt idx="653">
                  <c:v>74.92</c:v>
                </c:pt>
                <c:pt idx="654">
                  <c:v>74.760000000000005</c:v>
                </c:pt>
                <c:pt idx="655">
                  <c:v>75.23</c:v>
                </c:pt>
                <c:pt idx="656">
                  <c:v>74.86</c:v>
                </c:pt>
                <c:pt idx="657">
                  <c:v>74.900000000000006</c:v>
                </c:pt>
                <c:pt idx="658">
                  <c:v>74.75</c:v>
                </c:pt>
                <c:pt idx="659">
                  <c:v>75.64</c:v>
                </c:pt>
                <c:pt idx="660">
                  <c:v>76.11</c:v>
                </c:pt>
                <c:pt idx="661">
                  <c:v>77.86</c:v>
                </c:pt>
                <c:pt idx="662">
                  <c:v>78.48</c:v>
                </c:pt>
                <c:pt idx="663">
                  <c:v>77.75</c:v>
                </c:pt>
                <c:pt idx="664">
                  <c:v>77.47</c:v>
                </c:pt>
                <c:pt idx="665">
                  <c:v>76.95</c:v>
                </c:pt>
                <c:pt idx="666">
                  <c:v>76.17</c:v>
                </c:pt>
                <c:pt idx="667">
                  <c:v>75.61</c:v>
                </c:pt>
                <c:pt idx="668">
                  <c:v>75.95</c:v>
                </c:pt>
                <c:pt idx="669">
                  <c:v>75.239999999999995</c:v>
                </c:pt>
                <c:pt idx="670">
                  <c:v>74.260000000000005</c:v>
                </c:pt>
                <c:pt idx="671">
                  <c:v>74.150000000000006</c:v>
                </c:pt>
                <c:pt idx="672">
                  <c:v>74.25</c:v>
                </c:pt>
                <c:pt idx="673">
                  <c:v>74.040000000000006</c:v>
                </c:pt>
                <c:pt idx="674">
                  <c:v>75.12</c:v>
                </c:pt>
                <c:pt idx="675">
                  <c:v>75.09</c:v>
                </c:pt>
                <c:pt idx="676">
                  <c:v>75.09</c:v>
                </c:pt>
                <c:pt idx="677">
                  <c:v>74.680000000000007</c:v>
                </c:pt>
                <c:pt idx="678">
                  <c:v>76.48</c:v>
                </c:pt>
                <c:pt idx="679">
                  <c:v>76.73</c:v>
                </c:pt>
                <c:pt idx="680">
                  <c:v>75.42</c:v>
                </c:pt>
                <c:pt idx="681">
                  <c:v>77.16</c:v>
                </c:pt>
                <c:pt idx="682">
                  <c:v>78.930000000000007</c:v>
                </c:pt>
                <c:pt idx="683">
                  <c:v>79.34</c:v>
                </c:pt>
                <c:pt idx="684">
                  <c:v>78.81</c:v>
                </c:pt>
                <c:pt idx="685">
                  <c:v>80.41</c:v>
                </c:pt>
                <c:pt idx="686">
                  <c:v>81.34</c:v>
                </c:pt>
                <c:pt idx="687">
                  <c:v>82.36</c:v>
                </c:pt>
                <c:pt idx="688">
                  <c:v>80.319999999999993</c:v>
                </c:pt>
                <c:pt idx="689">
                  <c:v>81.09</c:v>
                </c:pt>
                <c:pt idx="690">
                  <c:v>80.98</c:v>
                </c:pt>
                <c:pt idx="691">
                  <c:v>82.8</c:v>
                </c:pt>
                <c:pt idx="692">
                  <c:v>82.19</c:v>
                </c:pt>
                <c:pt idx="693">
                  <c:v>81.66</c:v>
                </c:pt>
                <c:pt idx="694">
                  <c:v>81.95</c:v>
                </c:pt>
                <c:pt idx="695">
                  <c:v>81.56</c:v>
                </c:pt>
                <c:pt idx="696">
                  <c:v>82.07</c:v>
                </c:pt>
                <c:pt idx="697">
                  <c:v>82.01</c:v>
                </c:pt>
                <c:pt idx="698">
                  <c:v>79.930000000000007</c:v>
                </c:pt>
                <c:pt idx="699">
                  <c:v>80.48</c:v>
                </c:pt>
                <c:pt idx="700">
                  <c:v>79.97</c:v>
                </c:pt>
                <c:pt idx="701">
                  <c:v>80.05</c:v>
                </c:pt>
                <c:pt idx="702">
                  <c:v>80.78</c:v>
                </c:pt>
                <c:pt idx="703">
                  <c:v>80.88</c:v>
                </c:pt>
                <c:pt idx="704">
                  <c:v>84.85</c:v>
                </c:pt>
                <c:pt idx="705">
                  <c:v>82.69</c:v>
                </c:pt>
                <c:pt idx="706">
                  <c:v>83</c:v>
                </c:pt>
                <c:pt idx="707">
                  <c:v>83.07</c:v>
                </c:pt>
                <c:pt idx="708">
                  <c:v>83.7</c:v>
                </c:pt>
                <c:pt idx="709">
                  <c:v>84.09</c:v>
                </c:pt>
                <c:pt idx="710">
                  <c:v>83.93</c:v>
                </c:pt>
                <c:pt idx="711">
                  <c:v>84.73</c:v>
                </c:pt>
                <c:pt idx="712">
                  <c:v>84.79</c:v>
                </c:pt>
                <c:pt idx="713">
                  <c:v>84.79</c:v>
                </c:pt>
                <c:pt idx="714">
                  <c:v>84.51</c:v>
                </c:pt>
                <c:pt idx="715">
                  <c:v>84.56</c:v>
                </c:pt>
                <c:pt idx="716">
                  <c:v>85.24</c:v>
                </c:pt>
                <c:pt idx="717">
                  <c:v>85.26</c:v>
                </c:pt>
                <c:pt idx="718">
                  <c:v>85.08</c:v>
                </c:pt>
                <c:pt idx="719">
                  <c:v>85.58</c:v>
                </c:pt>
                <c:pt idx="720">
                  <c:v>85.49</c:v>
                </c:pt>
                <c:pt idx="721">
                  <c:v>85</c:v>
                </c:pt>
                <c:pt idx="722">
                  <c:v>85</c:v>
                </c:pt>
                <c:pt idx="723">
                  <c:v>83.95</c:v>
                </c:pt>
                <c:pt idx="724">
                  <c:v>83.16</c:v>
                </c:pt>
                <c:pt idx="725">
                  <c:v>82.94</c:v>
                </c:pt>
                <c:pt idx="726">
                  <c:v>82.99</c:v>
                </c:pt>
                <c:pt idx="727">
                  <c:v>83.92</c:v>
                </c:pt>
                <c:pt idx="728">
                  <c:v>83.35</c:v>
                </c:pt>
                <c:pt idx="729">
                  <c:v>82.89</c:v>
                </c:pt>
                <c:pt idx="730">
                  <c:v>83.12</c:v>
                </c:pt>
                <c:pt idx="731">
                  <c:v>83.33</c:v>
                </c:pt>
                <c:pt idx="732">
                  <c:v>83.33</c:v>
                </c:pt>
                <c:pt idx="733">
                  <c:v>83.35</c:v>
                </c:pt>
                <c:pt idx="734">
                  <c:v>82.95</c:v>
                </c:pt>
                <c:pt idx="735">
                  <c:v>83.1</c:v>
                </c:pt>
                <c:pt idx="736">
                  <c:v>83.76</c:v>
                </c:pt>
                <c:pt idx="737">
                  <c:v>83.76</c:v>
                </c:pt>
                <c:pt idx="738">
                  <c:v>83.17</c:v>
                </c:pt>
                <c:pt idx="739">
                  <c:v>83.44</c:v>
                </c:pt>
                <c:pt idx="740">
                  <c:v>83</c:v>
                </c:pt>
                <c:pt idx="741">
                  <c:v>84</c:v>
                </c:pt>
                <c:pt idx="742">
                  <c:v>84.26</c:v>
                </c:pt>
                <c:pt idx="743">
                  <c:v>84.23</c:v>
                </c:pt>
                <c:pt idx="744">
                  <c:v>83.83</c:v>
                </c:pt>
                <c:pt idx="745">
                  <c:v>82.9</c:v>
                </c:pt>
                <c:pt idx="746">
                  <c:v>83.95</c:v>
                </c:pt>
                <c:pt idx="747">
                  <c:v>83.49</c:v>
                </c:pt>
                <c:pt idx="748">
                  <c:v>83.35</c:v>
                </c:pt>
                <c:pt idx="749">
                  <c:v>82.28</c:v>
                </c:pt>
                <c:pt idx="750">
                  <c:v>82.28</c:v>
                </c:pt>
                <c:pt idx="751">
                  <c:v>82.28</c:v>
                </c:pt>
                <c:pt idx="752">
                  <c:v>82.89</c:v>
                </c:pt>
                <c:pt idx="753">
                  <c:v>80.59</c:v>
                </c:pt>
                <c:pt idx="754">
                  <c:v>78.290000000000006</c:v>
                </c:pt>
                <c:pt idx="755">
                  <c:v>77.819999999999993</c:v>
                </c:pt>
                <c:pt idx="756">
                  <c:v>79.87</c:v>
                </c:pt>
                <c:pt idx="757">
                  <c:v>77.8</c:v>
                </c:pt>
                <c:pt idx="758">
                  <c:v>79.37</c:v>
                </c:pt>
                <c:pt idx="759">
                  <c:v>76.89</c:v>
                </c:pt>
                <c:pt idx="760">
                  <c:v>75.45</c:v>
                </c:pt>
                <c:pt idx="761">
                  <c:v>74.83</c:v>
                </c:pt>
                <c:pt idx="762">
                  <c:v>73.66</c:v>
                </c:pt>
                <c:pt idx="763">
                  <c:v>75.95</c:v>
                </c:pt>
                <c:pt idx="764">
                  <c:v>75.95</c:v>
                </c:pt>
                <c:pt idx="765">
                  <c:v>77.66</c:v>
                </c:pt>
                <c:pt idx="766">
                  <c:v>78.12</c:v>
                </c:pt>
                <c:pt idx="767">
                  <c:v>77.89</c:v>
                </c:pt>
                <c:pt idx="768">
                  <c:v>78.23</c:v>
                </c:pt>
                <c:pt idx="769">
                  <c:v>77.67</c:v>
                </c:pt>
                <c:pt idx="770">
                  <c:v>77.67</c:v>
                </c:pt>
                <c:pt idx="771">
                  <c:v>77.25</c:v>
                </c:pt>
                <c:pt idx="772">
                  <c:v>78.63</c:v>
                </c:pt>
                <c:pt idx="773">
                  <c:v>80.73</c:v>
                </c:pt>
                <c:pt idx="774">
                  <c:v>80.900000000000006</c:v>
                </c:pt>
                <c:pt idx="775">
                  <c:v>80.959999999999994</c:v>
                </c:pt>
                <c:pt idx="776">
                  <c:v>81.48</c:v>
                </c:pt>
                <c:pt idx="777">
                  <c:v>80.73</c:v>
                </c:pt>
                <c:pt idx="778">
                  <c:v>81.62</c:v>
                </c:pt>
                <c:pt idx="779">
                  <c:v>81.55</c:v>
                </c:pt>
                <c:pt idx="780">
                  <c:v>82.51</c:v>
                </c:pt>
                <c:pt idx="781">
                  <c:v>84.06</c:v>
                </c:pt>
                <c:pt idx="782">
                  <c:v>82.94</c:v>
                </c:pt>
                <c:pt idx="783">
                  <c:v>83.04</c:v>
                </c:pt>
                <c:pt idx="784">
                  <c:v>83.18</c:v>
                </c:pt>
                <c:pt idx="785">
                  <c:v>83.17</c:v>
                </c:pt>
                <c:pt idx="786">
                  <c:v>82.99</c:v>
                </c:pt>
                <c:pt idx="787">
                  <c:v>83.53</c:v>
                </c:pt>
                <c:pt idx="788">
                  <c:v>82.72</c:v>
                </c:pt>
                <c:pt idx="789">
                  <c:v>82.2</c:v>
                </c:pt>
                <c:pt idx="790">
                  <c:v>82.91</c:v>
                </c:pt>
                <c:pt idx="791">
                  <c:v>83.07</c:v>
                </c:pt>
                <c:pt idx="792">
                  <c:v>81.67</c:v>
                </c:pt>
                <c:pt idx="793">
                  <c:v>82.3</c:v>
                </c:pt>
                <c:pt idx="794">
                  <c:v>82.09</c:v>
                </c:pt>
                <c:pt idx="795">
                  <c:v>81.400000000000006</c:v>
                </c:pt>
                <c:pt idx="796">
                  <c:v>82.1</c:v>
                </c:pt>
                <c:pt idx="797">
                  <c:v>82.99</c:v>
                </c:pt>
                <c:pt idx="798">
                  <c:v>83.14</c:v>
                </c:pt>
                <c:pt idx="799">
                  <c:v>83</c:v>
                </c:pt>
                <c:pt idx="800">
                  <c:v>83.14</c:v>
                </c:pt>
                <c:pt idx="801">
                  <c:v>85.46</c:v>
                </c:pt>
                <c:pt idx="802">
                  <c:v>86.18</c:v>
                </c:pt>
                <c:pt idx="803">
                  <c:v>86.65</c:v>
                </c:pt>
                <c:pt idx="804">
                  <c:v>85.11</c:v>
                </c:pt>
                <c:pt idx="805">
                  <c:v>85.54</c:v>
                </c:pt>
                <c:pt idx="806">
                  <c:v>83.94</c:v>
                </c:pt>
                <c:pt idx="807">
                  <c:v>85.28</c:v>
                </c:pt>
                <c:pt idx="808">
                  <c:v>83.96</c:v>
                </c:pt>
                <c:pt idx="809">
                  <c:v>82.2</c:v>
                </c:pt>
                <c:pt idx="810">
                  <c:v>82.96</c:v>
                </c:pt>
                <c:pt idx="811">
                  <c:v>82.21</c:v>
                </c:pt>
                <c:pt idx="812">
                  <c:v>83.74</c:v>
                </c:pt>
                <c:pt idx="813">
                  <c:v>84.45</c:v>
                </c:pt>
                <c:pt idx="814">
                  <c:v>84.45</c:v>
                </c:pt>
                <c:pt idx="815">
                  <c:v>84.5</c:v>
                </c:pt>
                <c:pt idx="816">
                  <c:v>85.17</c:v>
                </c:pt>
                <c:pt idx="817">
                  <c:v>84.27</c:v>
                </c:pt>
                <c:pt idx="818">
                  <c:v>88.22</c:v>
                </c:pt>
                <c:pt idx="819">
                  <c:v>87.1</c:v>
                </c:pt>
                <c:pt idx="820">
                  <c:v>87.88</c:v>
                </c:pt>
                <c:pt idx="821">
                  <c:v>88.05</c:v>
                </c:pt>
                <c:pt idx="822">
                  <c:v>88.26</c:v>
                </c:pt>
                <c:pt idx="823">
                  <c:v>87.66</c:v>
                </c:pt>
                <c:pt idx="824">
                  <c:v>87.82</c:v>
                </c:pt>
                <c:pt idx="825">
                  <c:v>87.67</c:v>
                </c:pt>
                <c:pt idx="826">
                  <c:v>86.12</c:v>
                </c:pt>
                <c:pt idx="827">
                  <c:v>87.08</c:v>
                </c:pt>
                <c:pt idx="828">
                  <c:v>86.55</c:v>
                </c:pt>
                <c:pt idx="829">
                  <c:v>86.13</c:v>
                </c:pt>
                <c:pt idx="830">
                  <c:v>86.9</c:v>
                </c:pt>
                <c:pt idx="831">
                  <c:v>87.67</c:v>
                </c:pt>
                <c:pt idx="832">
                  <c:v>86.96</c:v>
                </c:pt>
                <c:pt idx="833">
                  <c:v>85.64</c:v>
                </c:pt>
                <c:pt idx="834">
                  <c:v>86.28</c:v>
                </c:pt>
                <c:pt idx="835">
                  <c:v>85.43</c:v>
                </c:pt>
                <c:pt idx="836">
                  <c:v>85.97</c:v>
                </c:pt>
                <c:pt idx="837">
                  <c:v>86.19</c:v>
                </c:pt>
                <c:pt idx="838">
                  <c:v>85.77</c:v>
                </c:pt>
                <c:pt idx="839">
                  <c:v>86.19</c:v>
                </c:pt>
                <c:pt idx="840">
                  <c:v>86.19</c:v>
                </c:pt>
                <c:pt idx="841">
                  <c:v>86.98</c:v>
                </c:pt>
                <c:pt idx="842">
                  <c:v>87.13</c:v>
                </c:pt>
                <c:pt idx="843">
                  <c:v>88.1</c:v>
                </c:pt>
                <c:pt idx="844">
                  <c:v>89.47</c:v>
                </c:pt>
                <c:pt idx="845">
                  <c:v>89.68</c:v>
                </c:pt>
                <c:pt idx="846">
                  <c:v>89.45</c:v>
                </c:pt>
                <c:pt idx="847">
                  <c:v>88.5</c:v>
                </c:pt>
                <c:pt idx="848">
                  <c:v>89</c:v>
                </c:pt>
                <c:pt idx="849">
                  <c:v>89.82</c:v>
                </c:pt>
                <c:pt idx="850">
                  <c:v>87.39</c:v>
                </c:pt>
                <c:pt idx="851">
                  <c:v>87.61</c:v>
                </c:pt>
                <c:pt idx="852">
                  <c:v>86.75</c:v>
                </c:pt>
                <c:pt idx="853">
                  <c:v>86.65</c:v>
                </c:pt>
                <c:pt idx="854">
                  <c:v>87.45</c:v>
                </c:pt>
                <c:pt idx="855">
                  <c:v>87.79</c:v>
                </c:pt>
                <c:pt idx="856">
                  <c:v>89.19</c:v>
                </c:pt>
                <c:pt idx="857">
                  <c:v>91.88</c:v>
                </c:pt>
                <c:pt idx="858">
                  <c:v>92.56</c:v>
                </c:pt>
                <c:pt idx="859">
                  <c:v>93.14</c:v>
                </c:pt>
                <c:pt idx="860">
                  <c:v>92.98</c:v>
                </c:pt>
                <c:pt idx="861">
                  <c:v>93.32</c:v>
                </c:pt>
                <c:pt idx="862">
                  <c:v>92.28</c:v>
                </c:pt>
                <c:pt idx="863">
                  <c:v>92.4</c:v>
                </c:pt>
                <c:pt idx="864">
                  <c:v>92.67</c:v>
                </c:pt>
                <c:pt idx="865">
                  <c:v>93.17</c:v>
                </c:pt>
                <c:pt idx="866">
                  <c:v>93.21</c:v>
                </c:pt>
                <c:pt idx="867">
                  <c:v>93.39</c:v>
                </c:pt>
                <c:pt idx="868">
                  <c:v>93.73</c:v>
                </c:pt>
                <c:pt idx="869">
                  <c:v>93.73</c:v>
                </c:pt>
                <c:pt idx="870">
                  <c:v>93.47</c:v>
                </c:pt>
                <c:pt idx="871">
                  <c:v>92.65</c:v>
                </c:pt>
                <c:pt idx="872">
                  <c:v>93.26</c:v>
                </c:pt>
                <c:pt idx="873">
                  <c:v>93.12</c:v>
                </c:pt>
                <c:pt idx="874">
                  <c:v>92.59</c:v>
                </c:pt>
                <c:pt idx="875">
                  <c:v>92.87</c:v>
                </c:pt>
                <c:pt idx="876">
                  <c:v>92.62</c:v>
                </c:pt>
                <c:pt idx="877">
                  <c:v>93.01</c:v>
                </c:pt>
                <c:pt idx="878">
                  <c:v>91.92</c:v>
                </c:pt>
                <c:pt idx="879">
                  <c:v>92.61</c:v>
                </c:pt>
                <c:pt idx="880">
                  <c:v>92.27</c:v>
                </c:pt>
                <c:pt idx="881">
                  <c:v>95.42</c:v>
                </c:pt>
                <c:pt idx="882">
                  <c:v>95.08</c:v>
                </c:pt>
                <c:pt idx="883">
                  <c:v>95.34</c:v>
                </c:pt>
                <c:pt idx="884">
                  <c:v>94.64</c:v>
                </c:pt>
                <c:pt idx="885">
                  <c:v>96.05</c:v>
                </c:pt>
                <c:pt idx="886">
                  <c:v>94.88</c:v>
                </c:pt>
                <c:pt idx="887">
                  <c:v>93.1</c:v>
                </c:pt>
                <c:pt idx="888">
                  <c:v>91.44</c:v>
                </c:pt>
                <c:pt idx="889">
                  <c:v>92.64</c:v>
                </c:pt>
                <c:pt idx="890">
                  <c:v>92.83</c:v>
                </c:pt>
                <c:pt idx="891">
                  <c:v>92.64</c:v>
                </c:pt>
                <c:pt idx="892">
                  <c:v>93.64</c:v>
                </c:pt>
                <c:pt idx="893">
                  <c:v>92.24</c:v>
                </c:pt>
                <c:pt idx="894">
                  <c:v>93.11</c:v>
                </c:pt>
                <c:pt idx="895">
                  <c:v>93.85</c:v>
                </c:pt>
                <c:pt idx="896">
                  <c:v>93.63</c:v>
                </c:pt>
                <c:pt idx="897">
                  <c:v>94.26</c:v>
                </c:pt>
                <c:pt idx="898">
                  <c:v>94.5</c:v>
                </c:pt>
                <c:pt idx="899">
                  <c:v>94.22</c:v>
                </c:pt>
                <c:pt idx="900">
                  <c:v>94.75</c:v>
                </c:pt>
                <c:pt idx="901">
                  <c:v>94.37</c:v>
                </c:pt>
                <c:pt idx="902">
                  <c:v>94.48</c:v>
                </c:pt>
                <c:pt idx="903">
                  <c:v>94.42</c:v>
                </c:pt>
                <c:pt idx="904">
                  <c:v>94.34</c:v>
                </c:pt>
                <c:pt idx="905">
                  <c:v>95.61</c:v>
                </c:pt>
                <c:pt idx="906">
                  <c:v>95.15</c:v>
                </c:pt>
                <c:pt idx="907">
                  <c:v>94.81</c:v>
                </c:pt>
                <c:pt idx="908">
                  <c:v>95.05</c:v>
                </c:pt>
                <c:pt idx="909">
                  <c:v>95.6</c:v>
                </c:pt>
                <c:pt idx="910">
                  <c:v>95.6</c:v>
                </c:pt>
                <c:pt idx="911">
                  <c:v>95.38</c:v>
                </c:pt>
                <c:pt idx="912">
                  <c:v>93.93</c:v>
                </c:pt>
                <c:pt idx="913">
                  <c:v>97.05</c:v>
                </c:pt>
                <c:pt idx="914">
                  <c:v>97.71</c:v>
                </c:pt>
                <c:pt idx="915">
                  <c:v>97</c:v>
                </c:pt>
                <c:pt idx="916">
                  <c:v>96.87</c:v>
                </c:pt>
                <c:pt idx="917">
                  <c:v>96.44</c:v>
                </c:pt>
                <c:pt idx="918">
                  <c:v>97.01</c:v>
                </c:pt>
                <c:pt idx="919">
                  <c:v>96.69</c:v>
                </c:pt>
                <c:pt idx="920">
                  <c:v>96.62</c:v>
                </c:pt>
                <c:pt idx="921">
                  <c:v>98.3</c:v>
                </c:pt>
                <c:pt idx="922">
                  <c:v>97.63</c:v>
                </c:pt>
                <c:pt idx="923">
                  <c:v>97.94</c:v>
                </c:pt>
                <c:pt idx="924">
                  <c:v>97.46</c:v>
                </c:pt>
                <c:pt idx="925">
                  <c:v>96.5</c:v>
                </c:pt>
                <c:pt idx="926">
                  <c:v>96.64</c:v>
                </c:pt>
                <c:pt idx="927">
                  <c:v>97.21</c:v>
                </c:pt>
                <c:pt idx="928">
                  <c:v>95.72</c:v>
                </c:pt>
                <c:pt idx="929">
                  <c:v>96.17</c:v>
                </c:pt>
                <c:pt idx="930">
                  <c:v>96.81</c:v>
                </c:pt>
                <c:pt idx="931">
                  <c:v>96.22</c:v>
                </c:pt>
                <c:pt idx="932">
                  <c:v>95.5</c:v>
                </c:pt>
                <c:pt idx="933">
                  <c:v>94.18</c:v>
                </c:pt>
                <c:pt idx="934">
                  <c:v>96.54</c:v>
                </c:pt>
                <c:pt idx="935">
                  <c:v>96.94</c:v>
                </c:pt>
                <c:pt idx="936">
                  <c:v>96.34</c:v>
                </c:pt>
                <c:pt idx="937">
                  <c:v>97.69</c:v>
                </c:pt>
                <c:pt idx="938">
                  <c:v>95.83</c:v>
                </c:pt>
                <c:pt idx="939">
                  <c:v>94.14</c:v>
                </c:pt>
                <c:pt idx="940">
                  <c:v>92.43</c:v>
                </c:pt>
                <c:pt idx="941">
                  <c:v>92.8</c:v>
                </c:pt>
                <c:pt idx="942">
                  <c:v>90.99</c:v>
                </c:pt>
                <c:pt idx="943">
                  <c:v>91.21</c:v>
                </c:pt>
                <c:pt idx="944">
                  <c:v>100.23</c:v>
                </c:pt>
                <c:pt idx="945">
                  <c:v>97.02</c:v>
                </c:pt>
                <c:pt idx="946">
                  <c:v>100.36</c:v>
                </c:pt>
                <c:pt idx="947">
                  <c:v>99.93</c:v>
                </c:pt>
                <c:pt idx="948">
                  <c:v>100.66</c:v>
                </c:pt>
                <c:pt idx="949">
                  <c:v>103.39</c:v>
                </c:pt>
                <c:pt idx="950">
                  <c:v>101.52</c:v>
                </c:pt>
                <c:pt idx="951">
                  <c:v>102.9</c:v>
                </c:pt>
                <c:pt idx="952">
                  <c:v>102.94</c:v>
                </c:pt>
                <c:pt idx="953">
                  <c:v>103.57</c:v>
                </c:pt>
                <c:pt idx="954">
                  <c:v>99.31</c:v>
                </c:pt>
                <c:pt idx="955">
                  <c:v>100.26</c:v>
                </c:pt>
                <c:pt idx="956">
                  <c:v>98.41</c:v>
                </c:pt>
                <c:pt idx="957">
                  <c:v>98.79</c:v>
                </c:pt>
                <c:pt idx="958">
                  <c:v>98.84</c:v>
                </c:pt>
                <c:pt idx="959">
                  <c:v>98.39</c:v>
                </c:pt>
                <c:pt idx="960">
                  <c:v>99.32</c:v>
                </c:pt>
                <c:pt idx="961">
                  <c:v>99.26</c:v>
                </c:pt>
                <c:pt idx="962">
                  <c:v>99.61</c:v>
                </c:pt>
                <c:pt idx="963">
                  <c:v>99.65</c:v>
                </c:pt>
                <c:pt idx="964">
                  <c:v>100.68</c:v>
                </c:pt>
                <c:pt idx="965">
                  <c:v>100.7</c:v>
                </c:pt>
                <c:pt idx="966">
                  <c:v>102.06</c:v>
                </c:pt>
                <c:pt idx="967">
                  <c:v>102.64</c:v>
                </c:pt>
                <c:pt idx="968">
                  <c:v>101.61</c:v>
                </c:pt>
                <c:pt idx="969">
                  <c:v>102.33</c:v>
                </c:pt>
                <c:pt idx="970">
                  <c:v>101.07</c:v>
                </c:pt>
                <c:pt idx="971">
                  <c:v>101.39</c:v>
                </c:pt>
                <c:pt idx="972">
                  <c:v>103.41</c:v>
                </c:pt>
                <c:pt idx="973">
                  <c:v>103.41</c:v>
                </c:pt>
                <c:pt idx="974">
                  <c:v>103.84</c:v>
                </c:pt>
                <c:pt idx="975">
                  <c:v>103.92</c:v>
                </c:pt>
                <c:pt idx="976">
                  <c:v>102.87</c:v>
                </c:pt>
                <c:pt idx="977">
                  <c:v>102.65</c:v>
                </c:pt>
                <c:pt idx="978">
                  <c:v>101.96</c:v>
                </c:pt>
                <c:pt idx="979">
                  <c:v>103.38</c:v>
                </c:pt>
                <c:pt idx="980">
                  <c:v>102.3</c:v>
                </c:pt>
                <c:pt idx="981">
                  <c:v>102.54</c:v>
                </c:pt>
                <c:pt idx="982">
                  <c:v>100.8</c:v>
                </c:pt>
                <c:pt idx="983">
                  <c:v>101.99</c:v>
                </c:pt>
                <c:pt idx="984">
                  <c:v>97.81</c:v>
                </c:pt>
                <c:pt idx="985">
                  <c:v>96.2</c:v>
                </c:pt>
                <c:pt idx="986">
                  <c:v>95.45</c:v>
                </c:pt>
                <c:pt idx="987">
                  <c:v>98.58</c:v>
                </c:pt>
                <c:pt idx="988">
                  <c:v>100.58</c:v>
                </c:pt>
                <c:pt idx="989">
                  <c:v>100.35</c:v>
                </c:pt>
                <c:pt idx="990">
                  <c:v>101.28</c:v>
                </c:pt>
                <c:pt idx="991">
                  <c:v>101.56</c:v>
                </c:pt>
                <c:pt idx="992">
                  <c:v>102.04</c:v>
                </c:pt>
                <c:pt idx="993">
                  <c:v>102.04</c:v>
                </c:pt>
                <c:pt idx="994">
                  <c:v>102.49</c:v>
                </c:pt>
                <c:pt idx="995">
                  <c:v>101.96</c:v>
                </c:pt>
                <c:pt idx="996">
                  <c:v>101.47</c:v>
                </c:pt>
                <c:pt idx="997">
                  <c:v>100.54</c:v>
                </c:pt>
                <c:pt idx="998">
                  <c:v>100.54</c:v>
                </c:pt>
                <c:pt idx="999">
                  <c:v>99.94</c:v>
                </c:pt>
                <c:pt idx="1000">
                  <c:v>98.13</c:v>
                </c:pt>
                <c:pt idx="1001">
                  <c:v>97.75</c:v>
                </c:pt>
                <c:pt idx="1002">
                  <c:v>99.48</c:v>
                </c:pt>
                <c:pt idx="1003">
                  <c:v>101.41</c:v>
                </c:pt>
                <c:pt idx="1004">
                  <c:v>101.97</c:v>
                </c:pt>
                <c:pt idx="1005">
                  <c:v>100.09</c:v>
                </c:pt>
                <c:pt idx="1006">
                  <c:v>99.39</c:v>
                </c:pt>
                <c:pt idx="1007">
                  <c:v>98.72</c:v>
                </c:pt>
                <c:pt idx="1008">
                  <c:v>98.55</c:v>
                </c:pt>
                <c:pt idx="1009">
                  <c:v>100.35</c:v>
                </c:pt>
                <c:pt idx="1010">
                  <c:v>100.35</c:v>
                </c:pt>
                <c:pt idx="1011">
                  <c:v>100.47</c:v>
                </c:pt>
                <c:pt idx="1012">
                  <c:v>100.52</c:v>
                </c:pt>
                <c:pt idx="1013">
                  <c:v>99.95</c:v>
                </c:pt>
                <c:pt idx="1014">
                  <c:v>98.36</c:v>
                </c:pt>
                <c:pt idx="1015">
                  <c:v>98.14</c:v>
                </c:pt>
                <c:pt idx="1016">
                  <c:v>99.43</c:v>
                </c:pt>
                <c:pt idx="1017">
                  <c:v>98.69</c:v>
                </c:pt>
                <c:pt idx="1018">
                  <c:v>101.76</c:v>
                </c:pt>
                <c:pt idx="1019">
                  <c:v>98.49</c:v>
                </c:pt>
                <c:pt idx="1020">
                  <c:v>99.61</c:v>
                </c:pt>
                <c:pt idx="1021">
                  <c:v>100.08</c:v>
                </c:pt>
                <c:pt idx="1022">
                  <c:v>99.49</c:v>
                </c:pt>
                <c:pt idx="1023">
                  <c:v>100.11</c:v>
                </c:pt>
                <c:pt idx="1024">
                  <c:v>99.61</c:v>
                </c:pt>
                <c:pt idx="1025">
                  <c:v>98.43</c:v>
                </c:pt>
                <c:pt idx="1026">
                  <c:v>98.82</c:v>
                </c:pt>
                <c:pt idx="1027">
                  <c:v>98.87</c:v>
                </c:pt>
                <c:pt idx="1028">
                  <c:v>99.57</c:v>
                </c:pt>
                <c:pt idx="1029">
                  <c:v>101.89</c:v>
                </c:pt>
                <c:pt idx="1030">
                  <c:v>101.89</c:v>
                </c:pt>
                <c:pt idx="1031">
                  <c:v>103.49</c:v>
                </c:pt>
                <c:pt idx="1032">
                  <c:v>104.02</c:v>
                </c:pt>
                <c:pt idx="1033">
                  <c:v>104.71</c:v>
                </c:pt>
                <c:pt idx="1034">
                  <c:v>105.01</c:v>
                </c:pt>
                <c:pt idx="1035">
                  <c:v>105.07</c:v>
                </c:pt>
                <c:pt idx="1036">
                  <c:v>104.88</c:v>
                </c:pt>
                <c:pt idx="1037">
                  <c:v>104.74</c:v>
                </c:pt>
                <c:pt idx="1038">
                  <c:v>104.35</c:v>
                </c:pt>
                <c:pt idx="1039">
                  <c:v>104.76</c:v>
                </c:pt>
                <c:pt idx="1040">
                  <c:v>104.64</c:v>
                </c:pt>
                <c:pt idx="1041">
                  <c:v>104.12</c:v>
                </c:pt>
                <c:pt idx="1042">
                  <c:v>102.85</c:v>
                </c:pt>
                <c:pt idx="1043">
                  <c:v>102.97</c:v>
                </c:pt>
                <c:pt idx="1044">
                  <c:v>101.36</c:v>
                </c:pt>
                <c:pt idx="1045">
                  <c:v>101.77</c:v>
                </c:pt>
                <c:pt idx="1046">
                  <c:v>99.51</c:v>
                </c:pt>
                <c:pt idx="1047">
                  <c:v>98.44</c:v>
                </c:pt>
                <c:pt idx="1048">
                  <c:v>99.69</c:v>
                </c:pt>
                <c:pt idx="1049">
                  <c:v>99.4</c:v>
                </c:pt>
                <c:pt idx="1050">
                  <c:v>101.13</c:v>
                </c:pt>
                <c:pt idx="1051">
                  <c:v>99.99</c:v>
                </c:pt>
                <c:pt idx="1052">
                  <c:v>101.38</c:v>
                </c:pt>
                <c:pt idx="1053">
                  <c:v>100.2</c:v>
                </c:pt>
                <c:pt idx="1054">
                  <c:v>102.28</c:v>
                </c:pt>
                <c:pt idx="1055">
                  <c:v>101.89</c:v>
                </c:pt>
                <c:pt idx="1056">
                  <c:v>100.04</c:v>
                </c:pt>
                <c:pt idx="1057">
                  <c:v>99.96</c:v>
                </c:pt>
                <c:pt idx="1058">
                  <c:v>99.31</c:v>
                </c:pt>
                <c:pt idx="1059">
                  <c:v>100.05</c:v>
                </c:pt>
                <c:pt idx="1060">
                  <c:v>101.54</c:v>
                </c:pt>
                <c:pt idx="1061">
                  <c:v>100.53</c:v>
                </c:pt>
                <c:pt idx="1062">
                  <c:v>101.15</c:v>
                </c:pt>
                <c:pt idx="1063">
                  <c:v>103.11</c:v>
                </c:pt>
                <c:pt idx="1064">
                  <c:v>103.11</c:v>
                </c:pt>
                <c:pt idx="1065">
                  <c:v>103.01</c:v>
                </c:pt>
                <c:pt idx="1066">
                  <c:v>102.64</c:v>
                </c:pt>
                <c:pt idx="1067">
                  <c:v>102.12</c:v>
                </c:pt>
                <c:pt idx="1068">
                  <c:v>101.49</c:v>
                </c:pt>
                <c:pt idx="1069">
                  <c:v>102.68</c:v>
                </c:pt>
                <c:pt idx="1070">
                  <c:v>101.1</c:v>
                </c:pt>
                <c:pt idx="1071">
                  <c:v>101.3</c:v>
                </c:pt>
                <c:pt idx="1072">
                  <c:v>101.03</c:v>
                </c:pt>
                <c:pt idx="1073">
                  <c:v>100.9</c:v>
                </c:pt>
                <c:pt idx="1074">
                  <c:v>100.16</c:v>
                </c:pt>
                <c:pt idx="1075">
                  <c:v>100.25</c:v>
                </c:pt>
                <c:pt idx="1076">
                  <c:v>99.92</c:v>
                </c:pt>
                <c:pt idx="1077">
                  <c:v>98.92</c:v>
                </c:pt>
                <c:pt idx="1078">
                  <c:v>96.41</c:v>
                </c:pt>
                <c:pt idx="1079">
                  <c:v>97.94</c:v>
                </c:pt>
                <c:pt idx="1080">
                  <c:v>96.22</c:v>
                </c:pt>
                <c:pt idx="1081">
                  <c:v>97.61</c:v>
                </c:pt>
                <c:pt idx="1082">
                  <c:v>97.19</c:v>
                </c:pt>
                <c:pt idx="1083">
                  <c:v>95.92</c:v>
                </c:pt>
                <c:pt idx="1084">
                  <c:v>96.25</c:v>
                </c:pt>
                <c:pt idx="1085">
                  <c:v>96.74</c:v>
                </c:pt>
                <c:pt idx="1086">
                  <c:v>97.05</c:v>
                </c:pt>
                <c:pt idx="1087">
                  <c:v>96.67</c:v>
                </c:pt>
                <c:pt idx="1088">
                  <c:v>96.21</c:v>
                </c:pt>
                <c:pt idx="1089">
                  <c:v>96</c:v>
                </c:pt>
                <c:pt idx="1090">
                  <c:v>95.43</c:v>
                </c:pt>
                <c:pt idx="1091">
                  <c:v>95.9</c:v>
                </c:pt>
                <c:pt idx="1092">
                  <c:v>95.6</c:v>
                </c:pt>
                <c:pt idx="1093">
                  <c:v>97.75</c:v>
                </c:pt>
                <c:pt idx="1094">
                  <c:v>97.86</c:v>
                </c:pt>
                <c:pt idx="1095">
                  <c:v>97.8</c:v>
                </c:pt>
                <c:pt idx="1096">
                  <c:v>97.26</c:v>
                </c:pt>
                <c:pt idx="1097">
                  <c:v>97.02</c:v>
                </c:pt>
                <c:pt idx="1098">
                  <c:v>97.74</c:v>
                </c:pt>
                <c:pt idx="1099">
                  <c:v>98</c:v>
                </c:pt>
                <c:pt idx="1100">
                  <c:v>98</c:v>
                </c:pt>
                <c:pt idx="1101">
                  <c:v>97.59</c:v>
                </c:pt>
                <c:pt idx="1102">
                  <c:v>97.73</c:v>
                </c:pt>
                <c:pt idx="1103">
                  <c:v>96.89</c:v>
                </c:pt>
                <c:pt idx="1104">
                  <c:v>97.3</c:v>
                </c:pt>
                <c:pt idx="1105">
                  <c:v>96.96</c:v>
                </c:pt>
                <c:pt idx="1106">
                  <c:v>95.99</c:v>
                </c:pt>
                <c:pt idx="1107">
                  <c:v>96.5</c:v>
                </c:pt>
                <c:pt idx="1108">
                  <c:v>95.4</c:v>
                </c:pt>
                <c:pt idx="1109">
                  <c:v>94.84</c:v>
                </c:pt>
                <c:pt idx="1110">
                  <c:v>94.12</c:v>
                </c:pt>
                <c:pt idx="1111">
                  <c:v>92.71</c:v>
                </c:pt>
                <c:pt idx="1112">
                  <c:v>90.95</c:v>
                </c:pt>
                <c:pt idx="1113">
                  <c:v>90.92</c:v>
                </c:pt>
                <c:pt idx="1114">
                  <c:v>90.78</c:v>
                </c:pt>
                <c:pt idx="1115">
                  <c:v>90.96</c:v>
                </c:pt>
                <c:pt idx="1116">
                  <c:v>92.03</c:v>
                </c:pt>
                <c:pt idx="1117">
                  <c:v>91.74</c:v>
                </c:pt>
                <c:pt idx="1118">
                  <c:v>91.86</c:v>
                </c:pt>
                <c:pt idx="1119">
                  <c:v>91.2</c:v>
                </c:pt>
                <c:pt idx="1120">
                  <c:v>91.29</c:v>
                </c:pt>
                <c:pt idx="1121">
                  <c:v>92.95</c:v>
                </c:pt>
                <c:pt idx="1122">
                  <c:v>91.82</c:v>
                </c:pt>
                <c:pt idx="1123">
                  <c:v>91.05</c:v>
                </c:pt>
                <c:pt idx="1124">
                  <c:v>91.49</c:v>
                </c:pt>
                <c:pt idx="1125">
                  <c:v>89.79</c:v>
                </c:pt>
                <c:pt idx="1126">
                  <c:v>90.22</c:v>
                </c:pt>
                <c:pt idx="1127">
                  <c:v>90.96</c:v>
                </c:pt>
                <c:pt idx="1128">
                  <c:v>90.88</c:v>
                </c:pt>
                <c:pt idx="1129">
                  <c:v>90.88</c:v>
                </c:pt>
                <c:pt idx="1130">
                  <c:v>89.7</c:v>
                </c:pt>
                <c:pt idx="1131">
                  <c:v>90.33</c:v>
                </c:pt>
                <c:pt idx="1132">
                  <c:v>88.44</c:v>
                </c:pt>
                <c:pt idx="1133">
                  <c:v>88.14</c:v>
                </c:pt>
                <c:pt idx="1134">
                  <c:v>88.45</c:v>
                </c:pt>
                <c:pt idx="1135">
                  <c:v>89.59</c:v>
                </c:pt>
                <c:pt idx="1136">
                  <c:v>88.13</c:v>
                </c:pt>
                <c:pt idx="1137">
                  <c:v>86.51</c:v>
                </c:pt>
                <c:pt idx="1138">
                  <c:v>87.75</c:v>
                </c:pt>
                <c:pt idx="1139">
                  <c:v>87.79</c:v>
                </c:pt>
                <c:pt idx="1140">
                  <c:v>87.81</c:v>
                </c:pt>
                <c:pt idx="1141">
                  <c:v>88.13</c:v>
                </c:pt>
                <c:pt idx="1142">
                  <c:v>88.97</c:v>
                </c:pt>
                <c:pt idx="1143">
                  <c:v>91.17</c:v>
                </c:pt>
                <c:pt idx="1144">
                  <c:v>89.93</c:v>
                </c:pt>
                <c:pt idx="1145">
                  <c:v>89.52</c:v>
                </c:pt>
                <c:pt idx="1146">
                  <c:v>90.09</c:v>
                </c:pt>
                <c:pt idx="1147">
                  <c:v>90.3</c:v>
                </c:pt>
                <c:pt idx="1148">
                  <c:v>89.48</c:v>
                </c:pt>
                <c:pt idx="1149">
                  <c:v>88.39</c:v>
                </c:pt>
                <c:pt idx="1150">
                  <c:v>87.98</c:v>
                </c:pt>
                <c:pt idx="1151">
                  <c:v>87.75</c:v>
                </c:pt>
                <c:pt idx="1152">
                  <c:v>87.93</c:v>
                </c:pt>
                <c:pt idx="1153">
                  <c:v>88.06</c:v>
                </c:pt>
                <c:pt idx="1154">
                  <c:v>88.16</c:v>
                </c:pt>
                <c:pt idx="1155">
                  <c:v>89.39</c:v>
                </c:pt>
                <c:pt idx="1156">
                  <c:v>86.94</c:v>
                </c:pt>
                <c:pt idx="1157">
                  <c:v>84.87</c:v>
                </c:pt>
                <c:pt idx="1158">
                  <c:v>84.03</c:v>
                </c:pt>
                <c:pt idx="1159">
                  <c:v>83.83</c:v>
                </c:pt>
                <c:pt idx="1160">
                  <c:v>84.41</c:v>
                </c:pt>
                <c:pt idx="1161">
                  <c:v>83.71</c:v>
                </c:pt>
                <c:pt idx="1162">
                  <c:v>82.4</c:v>
                </c:pt>
                <c:pt idx="1163">
                  <c:v>79.599999999999994</c:v>
                </c:pt>
                <c:pt idx="1164">
                  <c:v>78.52</c:v>
                </c:pt>
                <c:pt idx="1165">
                  <c:v>76.819999999999993</c:v>
                </c:pt>
                <c:pt idx="1166">
                  <c:v>75.430000000000007</c:v>
                </c:pt>
                <c:pt idx="1167">
                  <c:v>78.180000000000007</c:v>
                </c:pt>
                <c:pt idx="1168">
                  <c:v>78.37</c:v>
                </c:pt>
                <c:pt idx="1169">
                  <c:v>78.569999999999993</c:v>
                </c:pt>
                <c:pt idx="1170">
                  <c:v>78.34</c:v>
                </c:pt>
                <c:pt idx="1171">
                  <c:v>76.040000000000006</c:v>
                </c:pt>
                <c:pt idx="1172">
                  <c:v>76.73</c:v>
                </c:pt>
                <c:pt idx="1173">
                  <c:v>77.36</c:v>
                </c:pt>
                <c:pt idx="1174">
                  <c:v>75.569999999999993</c:v>
                </c:pt>
                <c:pt idx="1175">
                  <c:v>75.569999999999993</c:v>
                </c:pt>
                <c:pt idx="1176">
                  <c:v>76.19</c:v>
                </c:pt>
                <c:pt idx="1177">
                  <c:v>75.17</c:v>
                </c:pt>
                <c:pt idx="1178">
                  <c:v>74.849999999999994</c:v>
                </c:pt>
                <c:pt idx="1179">
                  <c:v>75.62</c:v>
                </c:pt>
                <c:pt idx="1180">
                  <c:v>75.14</c:v>
                </c:pt>
                <c:pt idx="1181">
                  <c:v>75.8</c:v>
                </c:pt>
                <c:pt idx="1182">
                  <c:v>74.81</c:v>
                </c:pt>
                <c:pt idx="1183">
                  <c:v>75.319999999999993</c:v>
                </c:pt>
                <c:pt idx="1184">
                  <c:v>74.63</c:v>
                </c:pt>
                <c:pt idx="1185">
                  <c:v>75.040000000000006</c:v>
                </c:pt>
                <c:pt idx="1186">
                  <c:v>73.540000000000006</c:v>
                </c:pt>
                <c:pt idx="1187">
                  <c:v>72.72</c:v>
                </c:pt>
                <c:pt idx="1188">
                  <c:v>74.73</c:v>
                </c:pt>
                <c:pt idx="1189">
                  <c:v>71.540000000000006</c:v>
                </c:pt>
                <c:pt idx="1190">
                  <c:v>70.22</c:v>
                </c:pt>
                <c:pt idx="1191">
                  <c:v>69.64</c:v>
                </c:pt>
                <c:pt idx="1192">
                  <c:v>70.400000000000006</c:v>
                </c:pt>
                <c:pt idx="1193">
                  <c:v>70.5</c:v>
                </c:pt>
                <c:pt idx="1194">
                  <c:v>73.12</c:v>
                </c:pt>
                <c:pt idx="1195">
                  <c:v>75.16</c:v>
                </c:pt>
                <c:pt idx="1196">
                  <c:v>75.09</c:v>
                </c:pt>
                <c:pt idx="1197">
                  <c:v>72.349999999999994</c:v>
                </c:pt>
                <c:pt idx="1198">
                  <c:v>72.13</c:v>
                </c:pt>
                <c:pt idx="1199">
                  <c:v>72.03</c:v>
                </c:pt>
                <c:pt idx="1200">
                  <c:v>71.3</c:v>
                </c:pt>
                <c:pt idx="1201">
                  <c:v>71.56</c:v>
                </c:pt>
                <c:pt idx="1202">
                  <c:v>71.36</c:v>
                </c:pt>
                <c:pt idx="1203">
                  <c:v>74.510000000000005</c:v>
                </c:pt>
                <c:pt idx="1204">
                  <c:v>75.099999999999994</c:v>
                </c:pt>
                <c:pt idx="1205">
                  <c:v>75.040000000000006</c:v>
                </c:pt>
                <c:pt idx="1206">
                  <c:v>74.760000000000005</c:v>
                </c:pt>
                <c:pt idx="1207">
                  <c:v>75.099999999999994</c:v>
                </c:pt>
                <c:pt idx="1208">
                  <c:v>79.25</c:v>
                </c:pt>
                <c:pt idx="1209">
                  <c:v>81.12</c:v>
                </c:pt>
                <c:pt idx="1210">
                  <c:v>79.709999999999994</c:v>
                </c:pt>
                <c:pt idx="1211">
                  <c:v>79.34</c:v>
                </c:pt>
                <c:pt idx="1212">
                  <c:v>79.77</c:v>
                </c:pt>
                <c:pt idx="1213">
                  <c:v>82.79</c:v>
                </c:pt>
                <c:pt idx="1214">
                  <c:v>82</c:v>
                </c:pt>
                <c:pt idx="1215">
                  <c:v>82.47</c:v>
                </c:pt>
                <c:pt idx="1216">
                  <c:v>84.15</c:v>
                </c:pt>
                <c:pt idx="1217">
                  <c:v>83.48</c:v>
                </c:pt>
                <c:pt idx="1218">
                  <c:v>83.32</c:v>
                </c:pt>
                <c:pt idx="1219">
                  <c:v>82.96</c:v>
                </c:pt>
                <c:pt idx="1220">
                  <c:v>82.49</c:v>
                </c:pt>
                <c:pt idx="1221">
                  <c:v>82.33</c:v>
                </c:pt>
                <c:pt idx="1222">
                  <c:v>82.5</c:v>
                </c:pt>
                <c:pt idx="1223">
                  <c:v>81.239999999999995</c:v>
                </c:pt>
                <c:pt idx="1224">
                  <c:v>81.31</c:v>
                </c:pt>
                <c:pt idx="1225">
                  <c:v>82.32</c:v>
                </c:pt>
                <c:pt idx="1226">
                  <c:v>81.56</c:v>
                </c:pt>
                <c:pt idx="1227">
                  <c:v>82.57</c:v>
                </c:pt>
                <c:pt idx="1228">
                  <c:v>82.76</c:v>
                </c:pt>
                <c:pt idx="1229">
                  <c:v>82.08</c:v>
                </c:pt>
                <c:pt idx="1230">
                  <c:v>81.59</c:v>
                </c:pt>
                <c:pt idx="1231">
                  <c:v>81.16</c:v>
                </c:pt>
                <c:pt idx="1232">
                  <c:v>81.680000000000007</c:v>
                </c:pt>
                <c:pt idx="1233">
                  <c:v>81.680000000000007</c:v>
                </c:pt>
                <c:pt idx="1234">
                  <c:v>82.01</c:v>
                </c:pt>
                <c:pt idx="1235">
                  <c:v>80.59</c:v>
                </c:pt>
                <c:pt idx="1236">
                  <c:v>80.7</c:v>
                </c:pt>
                <c:pt idx="1237">
                  <c:v>80.13</c:v>
                </c:pt>
                <c:pt idx="1238">
                  <c:v>79.319999999999993</c:v>
                </c:pt>
                <c:pt idx="1239">
                  <c:v>79.89</c:v>
                </c:pt>
                <c:pt idx="1240">
                  <c:v>80.11</c:v>
                </c:pt>
                <c:pt idx="1241">
                  <c:v>79.260000000000005</c:v>
                </c:pt>
                <c:pt idx="1242">
                  <c:v>79.05</c:v>
                </c:pt>
                <c:pt idx="1243">
                  <c:v>78.58</c:v>
                </c:pt>
                <c:pt idx="1244">
                  <c:v>77.510000000000005</c:v>
                </c:pt>
                <c:pt idx="1245">
                  <c:v>77.400000000000006</c:v>
                </c:pt>
                <c:pt idx="1246">
                  <c:v>77.03</c:v>
                </c:pt>
                <c:pt idx="1247">
                  <c:v>78.48</c:v>
                </c:pt>
                <c:pt idx="1248">
                  <c:v>77.59</c:v>
                </c:pt>
                <c:pt idx="1249">
                  <c:v>77</c:v>
                </c:pt>
                <c:pt idx="1250">
                  <c:v>77.89</c:v>
                </c:pt>
                <c:pt idx="1251">
                  <c:v>78.430000000000007</c:v>
                </c:pt>
                <c:pt idx="1252">
                  <c:v>79.2</c:v>
                </c:pt>
                <c:pt idx="1253">
                  <c:v>79.3</c:v>
                </c:pt>
                <c:pt idx="1254">
                  <c:v>79.3</c:v>
                </c:pt>
                <c:pt idx="1255">
                  <c:v>78.849999999999994</c:v>
                </c:pt>
                <c:pt idx="1256">
                  <c:v>79.81</c:v>
                </c:pt>
                <c:pt idx="1257">
                  <c:v>79.33</c:v>
                </c:pt>
                <c:pt idx="1258">
                  <c:v>78.95</c:v>
                </c:pt>
                <c:pt idx="1259">
                  <c:v>78.95</c:v>
                </c:pt>
                <c:pt idx="1260">
                  <c:v>78.180000000000007</c:v>
                </c:pt>
                <c:pt idx="1261">
                  <c:v>77.55</c:v>
                </c:pt>
                <c:pt idx="1262">
                  <c:v>77.5</c:v>
                </c:pt>
                <c:pt idx="1263">
                  <c:v>75.64</c:v>
                </c:pt>
                <c:pt idx="1264">
                  <c:v>73.09</c:v>
                </c:pt>
                <c:pt idx="1265">
                  <c:v>70.55</c:v>
                </c:pt>
                <c:pt idx="1266">
                  <c:v>70.67</c:v>
                </c:pt>
                <c:pt idx="1267">
                  <c:v>69.09</c:v>
                </c:pt>
                <c:pt idx="1268">
                  <c:v>69.17</c:v>
                </c:pt>
                <c:pt idx="1269">
                  <c:v>69.739999999999995</c:v>
                </c:pt>
                <c:pt idx="1270">
                  <c:v>69.739999999999995</c:v>
                </c:pt>
                <c:pt idx="1271">
                  <c:v>69.239999999999995</c:v>
                </c:pt>
                <c:pt idx="1272">
                  <c:v>68.010000000000005</c:v>
                </c:pt>
                <c:pt idx="1273">
                  <c:v>67.64</c:v>
                </c:pt>
                <c:pt idx="1274">
                  <c:v>70.16</c:v>
                </c:pt>
                <c:pt idx="1275">
                  <c:v>68.91</c:v>
                </c:pt>
                <c:pt idx="1276">
                  <c:v>70.13</c:v>
                </c:pt>
                <c:pt idx="1277">
                  <c:v>68.2</c:v>
                </c:pt>
                <c:pt idx="1278">
                  <c:v>70.2</c:v>
                </c:pt>
                <c:pt idx="1279">
                  <c:v>72.489999999999995</c:v>
                </c:pt>
                <c:pt idx="1280">
                  <c:v>71.930000000000007</c:v>
                </c:pt>
                <c:pt idx="1281">
                  <c:v>68.97</c:v>
                </c:pt>
                <c:pt idx="1282">
                  <c:v>68.930000000000007</c:v>
                </c:pt>
                <c:pt idx="1283">
                  <c:v>69.64</c:v>
                </c:pt>
                <c:pt idx="1284">
                  <c:v>71.94</c:v>
                </c:pt>
                <c:pt idx="1285">
                  <c:v>68.22</c:v>
                </c:pt>
                <c:pt idx="1286">
                  <c:v>67.92</c:v>
                </c:pt>
                <c:pt idx="1287">
                  <c:v>70.72</c:v>
                </c:pt>
                <c:pt idx="1288">
                  <c:v>69.22</c:v>
                </c:pt>
                <c:pt idx="1289">
                  <c:v>70.53</c:v>
                </c:pt>
                <c:pt idx="1290">
                  <c:v>70.53</c:v>
                </c:pt>
                <c:pt idx="1291">
                  <c:v>72.53</c:v>
                </c:pt>
                <c:pt idx="1292">
                  <c:v>74.989999999999995</c:v>
                </c:pt>
                <c:pt idx="1293">
                  <c:v>74.66</c:v>
                </c:pt>
                <c:pt idx="1294">
                  <c:v>74.790000000000006</c:v>
                </c:pt>
                <c:pt idx="1295">
                  <c:v>74</c:v>
                </c:pt>
                <c:pt idx="1296">
                  <c:v>72.91</c:v>
                </c:pt>
                <c:pt idx="1297">
                  <c:v>72.680000000000007</c:v>
                </c:pt>
                <c:pt idx="1298">
                  <c:v>73.37</c:v>
                </c:pt>
                <c:pt idx="1299">
                  <c:v>72.97</c:v>
                </c:pt>
                <c:pt idx="1300">
                  <c:v>73.760000000000005</c:v>
                </c:pt>
                <c:pt idx="1301">
                  <c:v>74.05</c:v>
                </c:pt>
                <c:pt idx="1302">
                  <c:v>73.16</c:v>
                </c:pt>
                <c:pt idx="1303">
                  <c:v>75.66</c:v>
                </c:pt>
                <c:pt idx="1304">
                  <c:v>77.239999999999995</c:v>
                </c:pt>
              </c:numCache>
            </c:numRef>
          </c:val>
          <c:smooth val="0"/>
        </c:ser>
        <c:dLbls>
          <c:showLegendKey val="0"/>
          <c:showVal val="0"/>
          <c:showCatName val="0"/>
          <c:showSerName val="0"/>
          <c:showPercent val="0"/>
          <c:showBubbleSize val="0"/>
        </c:dLbls>
        <c:marker val="1"/>
        <c:smooth val="0"/>
        <c:axId val="322688512"/>
        <c:axId val="322690048"/>
      </c:lineChart>
      <c:lineChart>
        <c:grouping val="standard"/>
        <c:varyColors val="0"/>
        <c:ser>
          <c:idx val="0"/>
          <c:order val="1"/>
          <c:tx>
            <c:v>CAD/USD</c:v>
          </c:tx>
          <c:spPr>
            <a:ln w="38100">
              <a:solidFill>
                <a:srgbClr val="46B5D3"/>
              </a:solidFill>
            </a:ln>
          </c:spPr>
          <c:marker>
            <c:symbol val="none"/>
          </c:marker>
          <c:cat>
            <c:numRef>
              <c:f>'[4]1 - Chart Data'!$A$2:$A$1306</c:f>
              <c:numCache>
                <c:formatCode>General</c:formatCode>
                <c:ptCount val="1305"/>
                <c:pt idx="0">
                  <c:v>40609</c:v>
                </c:pt>
                <c:pt idx="1">
                  <c:v>40610</c:v>
                </c:pt>
                <c:pt idx="2">
                  <c:v>40611</c:v>
                </c:pt>
                <c:pt idx="3">
                  <c:v>40612</c:v>
                </c:pt>
                <c:pt idx="4">
                  <c:v>40613</c:v>
                </c:pt>
                <c:pt idx="5">
                  <c:v>40616</c:v>
                </c:pt>
                <c:pt idx="6">
                  <c:v>40617</c:v>
                </c:pt>
                <c:pt idx="7">
                  <c:v>40618</c:v>
                </c:pt>
                <c:pt idx="8">
                  <c:v>40619</c:v>
                </c:pt>
                <c:pt idx="9">
                  <c:v>40620</c:v>
                </c:pt>
                <c:pt idx="10">
                  <c:v>40623</c:v>
                </c:pt>
                <c:pt idx="11">
                  <c:v>40624</c:v>
                </c:pt>
                <c:pt idx="12">
                  <c:v>40625</c:v>
                </c:pt>
                <c:pt idx="13">
                  <c:v>40626</c:v>
                </c:pt>
                <c:pt idx="14">
                  <c:v>40627</c:v>
                </c:pt>
                <c:pt idx="15">
                  <c:v>40630</c:v>
                </c:pt>
                <c:pt idx="16">
                  <c:v>40631</c:v>
                </c:pt>
                <c:pt idx="17">
                  <c:v>40632</c:v>
                </c:pt>
                <c:pt idx="18">
                  <c:v>40633</c:v>
                </c:pt>
                <c:pt idx="19">
                  <c:v>40634</c:v>
                </c:pt>
                <c:pt idx="20">
                  <c:v>40637</c:v>
                </c:pt>
                <c:pt idx="21">
                  <c:v>40638</c:v>
                </c:pt>
                <c:pt idx="22">
                  <c:v>40639</c:v>
                </c:pt>
                <c:pt idx="23">
                  <c:v>40640</c:v>
                </c:pt>
                <c:pt idx="24">
                  <c:v>40641</c:v>
                </c:pt>
                <c:pt idx="25">
                  <c:v>40644</c:v>
                </c:pt>
                <c:pt idx="26">
                  <c:v>40645</c:v>
                </c:pt>
                <c:pt idx="27">
                  <c:v>40646</c:v>
                </c:pt>
                <c:pt idx="28">
                  <c:v>40647</c:v>
                </c:pt>
                <c:pt idx="29">
                  <c:v>40648</c:v>
                </c:pt>
                <c:pt idx="30">
                  <c:v>40651</c:v>
                </c:pt>
                <c:pt idx="31">
                  <c:v>40652</c:v>
                </c:pt>
                <c:pt idx="32">
                  <c:v>40653</c:v>
                </c:pt>
                <c:pt idx="33">
                  <c:v>40654</c:v>
                </c:pt>
                <c:pt idx="34">
                  <c:v>40655</c:v>
                </c:pt>
                <c:pt idx="35">
                  <c:v>40658</c:v>
                </c:pt>
                <c:pt idx="36">
                  <c:v>40659</c:v>
                </c:pt>
                <c:pt idx="37">
                  <c:v>40660</c:v>
                </c:pt>
                <c:pt idx="38">
                  <c:v>40661</c:v>
                </c:pt>
                <c:pt idx="39">
                  <c:v>40662</c:v>
                </c:pt>
                <c:pt idx="40">
                  <c:v>40665</c:v>
                </c:pt>
                <c:pt idx="41">
                  <c:v>40666</c:v>
                </c:pt>
                <c:pt idx="42">
                  <c:v>40667</c:v>
                </c:pt>
                <c:pt idx="43">
                  <c:v>40668</c:v>
                </c:pt>
                <c:pt idx="44">
                  <c:v>40669</c:v>
                </c:pt>
                <c:pt idx="45">
                  <c:v>40672</c:v>
                </c:pt>
                <c:pt idx="46">
                  <c:v>40673</c:v>
                </c:pt>
                <c:pt idx="47">
                  <c:v>40674</c:v>
                </c:pt>
                <c:pt idx="48">
                  <c:v>40675</c:v>
                </c:pt>
                <c:pt idx="49">
                  <c:v>40676</c:v>
                </c:pt>
                <c:pt idx="50">
                  <c:v>40679</c:v>
                </c:pt>
                <c:pt idx="51">
                  <c:v>40680</c:v>
                </c:pt>
                <c:pt idx="52">
                  <c:v>40681</c:v>
                </c:pt>
                <c:pt idx="53">
                  <c:v>40682</c:v>
                </c:pt>
                <c:pt idx="54">
                  <c:v>40683</c:v>
                </c:pt>
                <c:pt idx="55">
                  <c:v>40686</c:v>
                </c:pt>
                <c:pt idx="56">
                  <c:v>40687</c:v>
                </c:pt>
                <c:pt idx="57">
                  <c:v>40688</c:v>
                </c:pt>
                <c:pt idx="58">
                  <c:v>40689</c:v>
                </c:pt>
                <c:pt idx="59">
                  <c:v>40690</c:v>
                </c:pt>
                <c:pt idx="60">
                  <c:v>40693</c:v>
                </c:pt>
                <c:pt idx="61">
                  <c:v>40694</c:v>
                </c:pt>
                <c:pt idx="62">
                  <c:v>40695</c:v>
                </c:pt>
                <c:pt idx="63">
                  <c:v>40696</c:v>
                </c:pt>
                <c:pt idx="64">
                  <c:v>40697</c:v>
                </c:pt>
                <c:pt idx="65">
                  <c:v>40700</c:v>
                </c:pt>
                <c:pt idx="66">
                  <c:v>40701</c:v>
                </c:pt>
                <c:pt idx="67">
                  <c:v>40702</c:v>
                </c:pt>
                <c:pt idx="68">
                  <c:v>40703</c:v>
                </c:pt>
                <c:pt idx="69">
                  <c:v>40704</c:v>
                </c:pt>
                <c:pt idx="70">
                  <c:v>40707</c:v>
                </c:pt>
                <c:pt idx="71">
                  <c:v>40708</c:v>
                </c:pt>
                <c:pt idx="72">
                  <c:v>40709</c:v>
                </c:pt>
                <c:pt idx="73">
                  <c:v>40710</c:v>
                </c:pt>
                <c:pt idx="74">
                  <c:v>40711</c:v>
                </c:pt>
                <c:pt idx="75">
                  <c:v>40714</c:v>
                </c:pt>
                <c:pt idx="76">
                  <c:v>40715</c:v>
                </c:pt>
                <c:pt idx="77">
                  <c:v>40716</c:v>
                </c:pt>
                <c:pt idx="78">
                  <c:v>40717</c:v>
                </c:pt>
                <c:pt idx="79">
                  <c:v>40718</c:v>
                </c:pt>
                <c:pt idx="80">
                  <c:v>40721</c:v>
                </c:pt>
                <c:pt idx="81">
                  <c:v>40722</c:v>
                </c:pt>
                <c:pt idx="82">
                  <c:v>40723</c:v>
                </c:pt>
                <c:pt idx="83">
                  <c:v>40724</c:v>
                </c:pt>
                <c:pt idx="84">
                  <c:v>40725</c:v>
                </c:pt>
                <c:pt idx="85">
                  <c:v>40728</c:v>
                </c:pt>
                <c:pt idx="86">
                  <c:v>40729</c:v>
                </c:pt>
                <c:pt idx="87">
                  <c:v>40730</c:v>
                </c:pt>
                <c:pt idx="88">
                  <c:v>40731</c:v>
                </c:pt>
                <c:pt idx="89">
                  <c:v>40732</c:v>
                </c:pt>
                <c:pt idx="90">
                  <c:v>40735</c:v>
                </c:pt>
                <c:pt idx="91">
                  <c:v>40736</c:v>
                </c:pt>
                <c:pt idx="92">
                  <c:v>40737</c:v>
                </c:pt>
                <c:pt idx="93">
                  <c:v>40738</c:v>
                </c:pt>
                <c:pt idx="94">
                  <c:v>40739</c:v>
                </c:pt>
                <c:pt idx="95">
                  <c:v>40742</c:v>
                </c:pt>
                <c:pt idx="96">
                  <c:v>40743</c:v>
                </c:pt>
                <c:pt idx="97">
                  <c:v>40744</c:v>
                </c:pt>
                <c:pt idx="98">
                  <c:v>40745</c:v>
                </c:pt>
                <c:pt idx="99">
                  <c:v>40746</c:v>
                </c:pt>
                <c:pt idx="100">
                  <c:v>40749</c:v>
                </c:pt>
                <c:pt idx="101">
                  <c:v>40750</c:v>
                </c:pt>
                <c:pt idx="102">
                  <c:v>40751</c:v>
                </c:pt>
                <c:pt idx="103">
                  <c:v>40752</c:v>
                </c:pt>
                <c:pt idx="104">
                  <c:v>40753</c:v>
                </c:pt>
                <c:pt idx="105">
                  <c:v>40756</c:v>
                </c:pt>
                <c:pt idx="106">
                  <c:v>40757</c:v>
                </c:pt>
                <c:pt idx="107">
                  <c:v>40758</c:v>
                </c:pt>
                <c:pt idx="108">
                  <c:v>40759</c:v>
                </c:pt>
                <c:pt idx="109">
                  <c:v>40760</c:v>
                </c:pt>
                <c:pt idx="110">
                  <c:v>40763</c:v>
                </c:pt>
                <c:pt idx="111">
                  <c:v>40764</c:v>
                </c:pt>
                <c:pt idx="112">
                  <c:v>40765</c:v>
                </c:pt>
                <c:pt idx="113">
                  <c:v>40766</c:v>
                </c:pt>
                <c:pt idx="114">
                  <c:v>40767</c:v>
                </c:pt>
                <c:pt idx="115">
                  <c:v>40770</c:v>
                </c:pt>
                <c:pt idx="116">
                  <c:v>40771</c:v>
                </c:pt>
                <c:pt idx="117">
                  <c:v>40772</c:v>
                </c:pt>
                <c:pt idx="118">
                  <c:v>40773</c:v>
                </c:pt>
                <c:pt idx="119">
                  <c:v>40774</c:v>
                </c:pt>
                <c:pt idx="120">
                  <c:v>40777</c:v>
                </c:pt>
                <c:pt idx="121">
                  <c:v>40778</c:v>
                </c:pt>
                <c:pt idx="122">
                  <c:v>40779</c:v>
                </c:pt>
                <c:pt idx="123">
                  <c:v>40780</c:v>
                </c:pt>
                <c:pt idx="124">
                  <c:v>40781</c:v>
                </c:pt>
                <c:pt idx="125">
                  <c:v>40784</c:v>
                </c:pt>
                <c:pt idx="126">
                  <c:v>40785</c:v>
                </c:pt>
                <c:pt idx="127">
                  <c:v>40786</c:v>
                </c:pt>
                <c:pt idx="128">
                  <c:v>40787</c:v>
                </c:pt>
                <c:pt idx="129">
                  <c:v>40788</c:v>
                </c:pt>
                <c:pt idx="130">
                  <c:v>40791</c:v>
                </c:pt>
                <c:pt idx="131">
                  <c:v>40792</c:v>
                </c:pt>
                <c:pt idx="132">
                  <c:v>40793</c:v>
                </c:pt>
                <c:pt idx="133">
                  <c:v>40794</c:v>
                </c:pt>
                <c:pt idx="134">
                  <c:v>40795</c:v>
                </c:pt>
                <c:pt idx="135">
                  <c:v>40798</c:v>
                </c:pt>
                <c:pt idx="136">
                  <c:v>40799</c:v>
                </c:pt>
                <c:pt idx="137">
                  <c:v>40800</c:v>
                </c:pt>
                <c:pt idx="138">
                  <c:v>40801</c:v>
                </c:pt>
                <c:pt idx="139">
                  <c:v>40802</c:v>
                </c:pt>
                <c:pt idx="140">
                  <c:v>40805</c:v>
                </c:pt>
                <c:pt idx="141">
                  <c:v>40806</c:v>
                </c:pt>
                <c:pt idx="142">
                  <c:v>40807</c:v>
                </c:pt>
                <c:pt idx="143">
                  <c:v>40808</c:v>
                </c:pt>
                <c:pt idx="144">
                  <c:v>40809</c:v>
                </c:pt>
                <c:pt idx="145">
                  <c:v>40812</c:v>
                </c:pt>
                <c:pt idx="146">
                  <c:v>40813</c:v>
                </c:pt>
                <c:pt idx="147">
                  <c:v>40814</c:v>
                </c:pt>
                <c:pt idx="148">
                  <c:v>40815</c:v>
                </c:pt>
                <c:pt idx="149">
                  <c:v>40816</c:v>
                </c:pt>
                <c:pt idx="150">
                  <c:v>40819</c:v>
                </c:pt>
                <c:pt idx="151">
                  <c:v>40820</c:v>
                </c:pt>
                <c:pt idx="152">
                  <c:v>40821</c:v>
                </c:pt>
                <c:pt idx="153">
                  <c:v>40822</c:v>
                </c:pt>
                <c:pt idx="154">
                  <c:v>40823</c:v>
                </c:pt>
                <c:pt idx="155">
                  <c:v>40826</c:v>
                </c:pt>
                <c:pt idx="156">
                  <c:v>40827</c:v>
                </c:pt>
                <c:pt idx="157">
                  <c:v>40828</c:v>
                </c:pt>
                <c:pt idx="158">
                  <c:v>40829</c:v>
                </c:pt>
                <c:pt idx="159">
                  <c:v>40830</c:v>
                </c:pt>
                <c:pt idx="160">
                  <c:v>40833</c:v>
                </c:pt>
                <c:pt idx="161">
                  <c:v>40834</c:v>
                </c:pt>
                <c:pt idx="162">
                  <c:v>40835</c:v>
                </c:pt>
                <c:pt idx="163">
                  <c:v>40836</c:v>
                </c:pt>
                <c:pt idx="164">
                  <c:v>40837</c:v>
                </c:pt>
                <c:pt idx="165">
                  <c:v>40840</c:v>
                </c:pt>
                <c:pt idx="166">
                  <c:v>40841</c:v>
                </c:pt>
                <c:pt idx="167">
                  <c:v>40842</c:v>
                </c:pt>
                <c:pt idx="168">
                  <c:v>40843</c:v>
                </c:pt>
                <c:pt idx="169">
                  <c:v>40844</c:v>
                </c:pt>
                <c:pt idx="170">
                  <c:v>40847</c:v>
                </c:pt>
                <c:pt idx="171">
                  <c:v>40848</c:v>
                </c:pt>
                <c:pt idx="172">
                  <c:v>40849</c:v>
                </c:pt>
                <c:pt idx="173">
                  <c:v>40850</c:v>
                </c:pt>
                <c:pt idx="174">
                  <c:v>40851</c:v>
                </c:pt>
                <c:pt idx="175">
                  <c:v>40854</c:v>
                </c:pt>
                <c:pt idx="176">
                  <c:v>40855</c:v>
                </c:pt>
                <c:pt idx="177">
                  <c:v>40856</c:v>
                </c:pt>
                <c:pt idx="178">
                  <c:v>40857</c:v>
                </c:pt>
                <c:pt idx="179">
                  <c:v>40858</c:v>
                </c:pt>
                <c:pt idx="180">
                  <c:v>40861</c:v>
                </c:pt>
                <c:pt idx="181">
                  <c:v>40862</c:v>
                </c:pt>
                <c:pt idx="182">
                  <c:v>40863</c:v>
                </c:pt>
                <c:pt idx="183">
                  <c:v>40864</c:v>
                </c:pt>
                <c:pt idx="184">
                  <c:v>40865</c:v>
                </c:pt>
                <c:pt idx="185">
                  <c:v>40868</c:v>
                </c:pt>
                <c:pt idx="186">
                  <c:v>40869</c:v>
                </c:pt>
                <c:pt idx="187">
                  <c:v>40870</c:v>
                </c:pt>
                <c:pt idx="188">
                  <c:v>40871</c:v>
                </c:pt>
                <c:pt idx="189">
                  <c:v>40872</c:v>
                </c:pt>
                <c:pt idx="190">
                  <c:v>40875</c:v>
                </c:pt>
                <c:pt idx="191">
                  <c:v>40876</c:v>
                </c:pt>
                <c:pt idx="192">
                  <c:v>40877</c:v>
                </c:pt>
                <c:pt idx="193">
                  <c:v>40878</c:v>
                </c:pt>
                <c:pt idx="194">
                  <c:v>40879</c:v>
                </c:pt>
                <c:pt idx="195">
                  <c:v>40882</c:v>
                </c:pt>
                <c:pt idx="196">
                  <c:v>40883</c:v>
                </c:pt>
                <c:pt idx="197">
                  <c:v>40884</c:v>
                </c:pt>
                <c:pt idx="198">
                  <c:v>40885</c:v>
                </c:pt>
                <c:pt idx="199">
                  <c:v>40886</c:v>
                </c:pt>
                <c:pt idx="200">
                  <c:v>40889</c:v>
                </c:pt>
                <c:pt idx="201">
                  <c:v>40890</c:v>
                </c:pt>
                <c:pt idx="202">
                  <c:v>40891</c:v>
                </c:pt>
                <c:pt idx="203">
                  <c:v>40892</c:v>
                </c:pt>
                <c:pt idx="204">
                  <c:v>40893</c:v>
                </c:pt>
                <c:pt idx="205">
                  <c:v>40896</c:v>
                </c:pt>
                <c:pt idx="206">
                  <c:v>40897</c:v>
                </c:pt>
                <c:pt idx="207">
                  <c:v>40898</c:v>
                </c:pt>
                <c:pt idx="208">
                  <c:v>40899</c:v>
                </c:pt>
                <c:pt idx="209">
                  <c:v>40900</c:v>
                </c:pt>
                <c:pt idx="210">
                  <c:v>40903</c:v>
                </c:pt>
                <c:pt idx="211">
                  <c:v>40904</c:v>
                </c:pt>
                <c:pt idx="212">
                  <c:v>40905</c:v>
                </c:pt>
                <c:pt idx="213">
                  <c:v>40906</c:v>
                </c:pt>
                <c:pt idx="214">
                  <c:v>40907</c:v>
                </c:pt>
                <c:pt idx="215">
                  <c:v>40910</c:v>
                </c:pt>
                <c:pt idx="216">
                  <c:v>40911</c:v>
                </c:pt>
                <c:pt idx="217">
                  <c:v>40912</c:v>
                </c:pt>
                <c:pt idx="218">
                  <c:v>40913</c:v>
                </c:pt>
                <c:pt idx="219">
                  <c:v>40914</c:v>
                </c:pt>
                <c:pt idx="220">
                  <c:v>40917</c:v>
                </c:pt>
                <c:pt idx="221">
                  <c:v>40918</c:v>
                </c:pt>
                <c:pt idx="222">
                  <c:v>40919</c:v>
                </c:pt>
                <c:pt idx="223">
                  <c:v>40920</c:v>
                </c:pt>
                <c:pt idx="224">
                  <c:v>40921</c:v>
                </c:pt>
                <c:pt idx="225">
                  <c:v>40924</c:v>
                </c:pt>
                <c:pt idx="226">
                  <c:v>40925</c:v>
                </c:pt>
                <c:pt idx="227">
                  <c:v>40926</c:v>
                </c:pt>
                <c:pt idx="228">
                  <c:v>40927</c:v>
                </c:pt>
                <c:pt idx="229">
                  <c:v>40928</c:v>
                </c:pt>
                <c:pt idx="230">
                  <c:v>40931</c:v>
                </c:pt>
                <c:pt idx="231">
                  <c:v>40932</c:v>
                </c:pt>
                <c:pt idx="232">
                  <c:v>40933</c:v>
                </c:pt>
                <c:pt idx="233">
                  <c:v>40934</c:v>
                </c:pt>
                <c:pt idx="234">
                  <c:v>40935</c:v>
                </c:pt>
                <c:pt idx="235">
                  <c:v>40938</c:v>
                </c:pt>
                <c:pt idx="236">
                  <c:v>40939</c:v>
                </c:pt>
                <c:pt idx="237">
                  <c:v>40940</c:v>
                </c:pt>
                <c:pt idx="238">
                  <c:v>40941</c:v>
                </c:pt>
                <c:pt idx="239">
                  <c:v>40942</c:v>
                </c:pt>
                <c:pt idx="240">
                  <c:v>40945</c:v>
                </c:pt>
                <c:pt idx="241">
                  <c:v>40946</c:v>
                </c:pt>
                <c:pt idx="242">
                  <c:v>40947</c:v>
                </c:pt>
                <c:pt idx="243">
                  <c:v>40948</c:v>
                </c:pt>
                <c:pt idx="244">
                  <c:v>40949</c:v>
                </c:pt>
                <c:pt idx="245">
                  <c:v>40952</c:v>
                </c:pt>
                <c:pt idx="246">
                  <c:v>40953</c:v>
                </c:pt>
                <c:pt idx="247">
                  <c:v>40954</c:v>
                </c:pt>
                <c:pt idx="248">
                  <c:v>40955</c:v>
                </c:pt>
                <c:pt idx="249">
                  <c:v>40956</c:v>
                </c:pt>
                <c:pt idx="250">
                  <c:v>40959</c:v>
                </c:pt>
                <c:pt idx="251">
                  <c:v>40960</c:v>
                </c:pt>
                <c:pt idx="252">
                  <c:v>40961</c:v>
                </c:pt>
                <c:pt idx="253">
                  <c:v>40962</c:v>
                </c:pt>
                <c:pt idx="254">
                  <c:v>40963</c:v>
                </c:pt>
                <c:pt idx="255">
                  <c:v>40966</c:v>
                </c:pt>
                <c:pt idx="256">
                  <c:v>40967</c:v>
                </c:pt>
                <c:pt idx="257">
                  <c:v>40968</c:v>
                </c:pt>
                <c:pt idx="258">
                  <c:v>40969</c:v>
                </c:pt>
                <c:pt idx="259">
                  <c:v>40970</c:v>
                </c:pt>
                <c:pt idx="260">
                  <c:v>40973</c:v>
                </c:pt>
                <c:pt idx="261">
                  <c:v>40974</c:v>
                </c:pt>
                <c:pt idx="262">
                  <c:v>40975</c:v>
                </c:pt>
                <c:pt idx="263">
                  <c:v>40976</c:v>
                </c:pt>
                <c:pt idx="264">
                  <c:v>40977</c:v>
                </c:pt>
                <c:pt idx="265">
                  <c:v>40980</c:v>
                </c:pt>
                <c:pt idx="266">
                  <c:v>40981</c:v>
                </c:pt>
                <c:pt idx="267">
                  <c:v>40982</c:v>
                </c:pt>
                <c:pt idx="268">
                  <c:v>40983</c:v>
                </c:pt>
                <c:pt idx="269">
                  <c:v>40984</c:v>
                </c:pt>
                <c:pt idx="270">
                  <c:v>40987</c:v>
                </c:pt>
                <c:pt idx="271">
                  <c:v>40988</c:v>
                </c:pt>
                <c:pt idx="272">
                  <c:v>40989</c:v>
                </c:pt>
                <c:pt idx="273">
                  <c:v>40990</c:v>
                </c:pt>
                <c:pt idx="274">
                  <c:v>40991</c:v>
                </c:pt>
                <c:pt idx="275">
                  <c:v>40994</c:v>
                </c:pt>
                <c:pt idx="276">
                  <c:v>40995</c:v>
                </c:pt>
                <c:pt idx="277">
                  <c:v>40996</c:v>
                </c:pt>
                <c:pt idx="278">
                  <c:v>40997</c:v>
                </c:pt>
                <c:pt idx="279">
                  <c:v>40998</c:v>
                </c:pt>
                <c:pt idx="280">
                  <c:v>41001</c:v>
                </c:pt>
                <c:pt idx="281">
                  <c:v>41002</c:v>
                </c:pt>
                <c:pt idx="282">
                  <c:v>41003</c:v>
                </c:pt>
                <c:pt idx="283">
                  <c:v>41004</c:v>
                </c:pt>
                <c:pt idx="284">
                  <c:v>41005</c:v>
                </c:pt>
                <c:pt idx="285">
                  <c:v>41008</c:v>
                </c:pt>
                <c:pt idx="286">
                  <c:v>41009</c:v>
                </c:pt>
                <c:pt idx="287">
                  <c:v>41010</c:v>
                </c:pt>
                <c:pt idx="288">
                  <c:v>41011</c:v>
                </c:pt>
                <c:pt idx="289">
                  <c:v>41012</c:v>
                </c:pt>
                <c:pt idx="290">
                  <c:v>41015</c:v>
                </c:pt>
                <c:pt idx="291">
                  <c:v>41016</c:v>
                </c:pt>
                <c:pt idx="292">
                  <c:v>41017</c:v>
                </c:pt>
                <c:pt idx="293">
                  <c:v>41018</c:v>
                </c:pt>
                <c:pt idx="294">
                  <c:v>41019</c:v>
                </c:pt>
                <c:pt idx="295">
                  <c:v>41022</c:v>
                </c:pt>
                <c:pt idx="296">
                  <c:v>41023</c:v>
                </c:pt>
                <c:pt idx="297">
                  <c:v>41024</c:v>
                </c:pt>
                <c:pt idx="298">
                  <c:v>41025</c:v>
                </c:pt>
                <c:pt idx="299">
                  <c:v>41026</c:v>
                </c:pt>
                <c:pt idx="300">
                  <c:v>41029</c:v>
                </c:pt>
                <c:pt idx="301">
                  <c:v>41030</c:v>
                </c:pt>
                <c:pt idx="302">
                  <c:v>41031</c:v>
                </c:pt>
                <c:pt idx="303">
                  <c:v>41032</c:v>
                </c:pt>
                <c:pt idx="304">
                  <c:v>41033</c:v>
                </c:pt>
                <c:pt idx="305">
                  <c:v>41036</c:v>
                </c:pt>
                <c:pt idx="306">
                  <c:v>41037</c:v>
                </c:pt>
                <c:pt idx="307">
                  <c:v>41038</c:v>
                </c:pt>
                <c:pt idx="308">
                  <c:v>41039</c:v>
                </c:pt>
                <c:pt idx="309">
                  <c:v>41040</c:v>
                </c:pt>
                <c:pt idx="310">
                  <c:v>41043</c:v>
                </c:pt>
                <c:pt idx="311">
                  <c:v>41044</c:v>
                </c:pt>
                <c:pt idx="312">
                  <c:v>41045</c:v>
                </c:pt>
                <c:pt idx="313">
                  <c:v>41046</c:v>
                </c:pt>
                <c:pt idx="314">
                  <c:v>41047</c:v>
                </c:pt>
                <c:pt idx="315">
                  <c:v>41050</c:v>
                </c:pt>
                <c:pt idx="316">
                  <c:v>41051</c:v>
                </c:pt>
                <c:pt idx="317">
                  <c:v>41052</c:v>
                </c:pt>
                <c:pt idx="318">
                  <c:v>41053</c:v>
                </c:pt>
                <c:pt idx="319">
                  <c:v>41054</c:v>
                </c:pt>
                <c:pt idx="320">
                  <c:v>41057</c:v>
                </c:pt>
                <c:pt idx="321">
                  <c:v>41058</c:v>
                </c:pt>
                <c:pt idx="322">
                  <c:v>41059</c:v>
                </c:pt>
                <c:pt idx="323">
                  <c:v>41060</c:v>
                </c:pt>
                <c:pt idx="324">
                  <c:v>41061</c:v>
                </c:pt>
                <c:pt idx="325">
                  <c:v>41064</c:v>
                </c:pt>
                <c:pt idx="326">
                  <c:v>41065</c:v>
                </c:pt>
                <c:pt idx="327">
                  <c:v>41066</c:v>
                </c:pt>
                <c:pt idx="328">
                  <c:v>41067</c:v>
                </c:pt>
                <c:pt idx="329">
                  <c:v>41068</c:v>
                </c:pt>
                <c:pt idx="330">
                  <c:v>41071</c:v>
                </c:pt>
                <c:pt idx="331">
                  <c:v>41072</c:v>
                </c:pt>
                <c:pt idx="332">
                  <c:v>41073</c:v>
                </c:pt>
                <c:pt idx="333">
                  <c:v>41074</c:v>
                </c:pt>
                <c:pt idx="334">
                  <c:v>41075</c:v>
                </c:pt>
                <c:pt idx="335">
                  <c:v>41078</c:v>
                </c:pt>
                <c:pt idx="336">
                  <c:v>41079</c:v>
                </c:pt>
                <c:pt idx="337">
                  <c:v>41080</c:v>
                </c:pt>
                <c:pt idx="338">
                  <c:v>41081</c:v>
                </c:pt>
                <c:pt idx="339">
                  <c:v>41082</c:v>
                </c:pt>
                <c:pt idx="340">
                  <c:v>41085</c:v>
                </c:pt>
                <c:pt idx="341">
                  <c:v>41086</c:v>
                </c:pt>
                <c:pt idx="342">
                  <c:v>41087</c:v>
                </c:pt>
                <c:pt idx="343">
                  <c:v>41088</c:v>
                </c:pt>
                <c:pt idx="344">
                  <c:v>41089</c:v>
                </c:pt>
                <c:pt idx="345">
                  <c:v>41092</c:v>
                </c:pt>
                <c:pt idx="346">
                  <c:v>41093</c:v>
                </c:pt>
                <c:pt idx="347">
                  <c:v>41094</c:v>
                </c:pt>
                <c:pt idx="348">
                  <c:v>41095</c:v>
                </c:pt>
                <c:pt idx="349">
                  <c:v>41096</c:v>
                </c:pt>
                <c:pt idx="350">
                  <c:v>41099</c:v>
                </c:pt>
                <c:pt idx="351">
                  <c:v>41100</c:v>
                </c:pt>
                <c:pt idx="352">
                  <c:v>41101</c:v>
                </c:pt>
                <c:pt idx="353">
                  <c:v>41102</c:v>
                </c:pt>
                <c:pt idx="354">
                  <c:v>41103</c:v>
                </c:pt>
                <c:pt idx="355">
                  <c:v>41106</c:v>
                </c:pt>
                <c:pt idx="356">
                  <c:v>41107</c:v>
                </c:pt>
                <c:pt idx="357">
                  <c:v>41108</c:v>
                </c:pt>
                <c:pt idx="358">
                  <c:v>41109</c:v>
                </c:pt>
                <c:pt idx="359">
                  <c:v>41110</c:v>
                </c:pt>
                <c:pt idx="360">
                  <c:v>41113</c:v>
                </c:pt>
                <c:pt idx="361">
                  <c:v>41114</c:v>
                </c:pt>
                <c:pt idx="362">
                  <c:v>41115</c:v>
                </c:pt>
                <c:pt idx="363">
                  <c:v>41116</c:v>
                </c:pt>
                <c:pt idx="364">
                  <c:v>41117</c:v>
                </c:pt>
                <c:pt idx="365">
                  <c:v>41120</c:v>
                </c:pt>
                <c:pt idx="366">
                  <c:v>41121</c:v>
                </c:pt>
                <c:pt idx="367">
                  <c:v>41122</c:v>
                </c:pt>
                <c:pt idx="368">
                  <c:v>41123</c:v>
                </c:pt>
                <c:pt idx="369">
                  <c:v>41124</c:v>
                </c:pt>
                <c:pt idx="370">
                  <c:v>41127</c:v>
                </c:pt>
                <c:pt idx="371">
                  <c:v>41128</c:v>
                </c:pt>
                <c:pt idx="372">
                  <c:v>41129</c:v>
                </c:pt>
                <c:pt idx="373">
                  <c:v>41130</c:v>
                </c:pt>
                <c:pt idx="374">
                  <c:v>41131</c:v>
                </c:pt>
                <c:pt idx="375">
                  <c:v>41134</c:v>
                </c:pt>
                <c:pt idx="376">
                  <c:v>41135</c:v>
                </c:pt>
                <c:pt idx="377">
                  <c:v>41136</c:v>
                </c:pt>
                <c:pt idx="378">
                  <c:v>41137</c:v>
                </c:pt>
                <c:pt idx="379">
                  <c:v>41138</c:v>
                </c:pt>
                <c:pt idx="380">
                  <c:v>41141</c:v>
                </c:pt>
                <c:pt idx="381">
                  <c:v>41142</c:v>
                </c:pt>
                <c:pt idx="382">
                  <c:v>41143</c:v>
                </c:pt>
                <c:pt idx="383">
                  <c:v>41144</c:v>
                </c:pt>
                <c:pt idx="384">
                  <c:v>41145</c:v>
                </c:pt>
                <c:pt idx="385">
                  <c:v>41148</c:v>
                </c:pt>
                <c:pt idx="386">
                  <c:v>41149</c:v>
                </c:pt>
                <c:pt idx="387">
                  <c:v>41150</c:v>
                </c:pt>
                <c:pt idx="388">
                  <c:v>41151</c:v>
                </c:pt>
                <c:pt idx="389">
                  <c:v>41152</c:v>
                </c:pt>
                <c:pt idx="390">
                  <c:v>41155</c:v>
                </c:pt>
                <c:pt idx="391">
                  <c:v>41156</c:v>
                </c:pt>
                <c:pt idx="392">
                  <c:v>41157</c:v>
                </c:pt>
                <c:pt idx="393">
                  <c:v>41158</c:v>
                </c:pt>
                <c:pt idx="394">
                  <c:v>41159</c:v>
                </c:pt>
                <c:pt idx="395">
                  <c:v>41162</c:v>
                </c:pt>
                <c:pt idx="396">
                  <c:v>41163</c:v>
                </c:pt>
                <c:pt idx="397">
                  <c:v>41164</c:v>
                </c:pt>
                <c:pt idx="398">
                  <c:v>41165</c:v>
                </c:pt>
                <c:pt idx="399">
                  <c:v>41166</c:v>
                </c:pt>
                <c:pt idx="400">
                  <c:v>41169</c:v>
                </c:pt>
                <c:pt idx="401">
                  <c:v>41170</c:v>
                </c:pt>
                <c:pt idx="402">
                  <c:v>41171</c:v>
                </c:pt>
                <c:pt idx="403">
                  <c:v>41172</c:v>
                </c:pt>
                <c:pt idx="404">
                  <c:v>41173</c:v>
                </c:pt>
                <c:pt idx="405">
                  <c:v>41176</c:v>
                </c:pt>
                <c:pt idx="406">
                  <c:v>41177</c:v>
                </c:pt>
                <c:pt idx="407">
                  <c:v>41178</c:v>
                </c:pt>
                <c:pt idx="408">
                  <c:v>41179</c:v>
                </c:pt>
                <c:pt idx="409">
                  <c:v>41180</c:v>
                </c:pt>
                <c:pt idx="410">
                  <c:v>41183</c:v>
                </c:pt>
                <c:pt idx="411">
                  <c:v>41184</c:v>
                </c:pt>
                <c:pt idx="412">
                  <c:v>41185</c:v>
                </c:pt>
                <c:pt idx="413">
                  <c:v>41186</c:v>
                </c:pt>
                <c:pt idx="414">
                  <c:v>41187</c:v>
                </c:pt>
                <c:pt idx="415">
                  <c:v>41190</c:v>
                </c:pt>
                <c:pt idx="416">
                  <c:v>41191</c:v>
                </c:pt>
                <c:pt idx="417">
                  <c:v>41192</c:v>
                </c:pt>
                <c:pt idx="418">
                  <c:v>41193</c:v>
                </c:pt>
                <c:pt idx="419">
                  <c:v>41194</c:v>
                </c:pt>
                <c:pt idx="420">
                  <c:v>41197</c:v>
                </c:pt>
                <c:pt idx="421">
                  <c:v>41198</c:v>
                </c:pt>
                <c:pt idx="422">
                  <c:v>41199</c:v>
                </c:pt>
                <c:pt idx="423">
                  <c:v>41200</c:v>
                </c:pt>
                <c:pt idx="424">
                  <c:v>41201</c:v>
                </c:pt>
                <c:pt idx="425">
                  <c:v>41204</c:v>
                </c:pt>
                <c:pt idx="426">
                  <c:v>41205</c:v>
                </c:pt>
                <c:pt idx="427">
                  <c:v>41206</c:v>
                </c:pt>
                <c:pt idx="428">
                  <c:v>41207</c:v>
                </c:pt>
                <c:pt idx="429">
                  <c:v>41208</c:v>
                </c:pt>
                <c:pt idx="430">
                  <c:v>41211</c:v>
                </c:pt>
                <c:pt idx="431">
                  <c:v>41212</c:v>
                </c:pt>
                <c:pt idx="432">
                  <c:v>41213</c:v>
                </c:pt>
                <c:pt idx="433">
                  <c:v>41214</c:v>
                </c:pt>
                <c:pt idx="434">
                  <c:v>41215</c:v>
                </c:pt>
                <c:pt idx="435">
                  <c:v>41218</c:v>
                </c:pt>
                <c:pt idx="436">
                  <c:v>41219</c:v>
                </c:pt>
                <c:pt idx="437">
                  <c:v>41220</c:v>
                </c:pt>
                <c:pt idx="438">
                  <c:v>41221</c:v>
                </c:pt>
                <c:pt idx="439">
                  <c:v>41222</c:v>
                </c:pt>
                <c:pt idx="440">
                  <c:v>41225</c:v>
                </c:pt>
                <c:pt idx="441">
                  <c:v>41226</c:v>
                </c:pt>
                <c:pt idx="442">
                  <c:v>41227</c:v>
                </c:pt>
                <c:pt idx="443">
                  <c:v>41228</c:v>
                </c:pt>
                <c:pt idx="444">
                  <c:v>41229</c:v>
                </c:pt>
                <c:pt idx="445">
                  <c:v>41232</c:v>
                </c:pt>
                <c:pt idx="446">
                  <c:v>41233</c:v>
                </c:pt>
                <c:pt idx="447">
                  <c:v>41234</c:v>
                </c:pt>
                <c:pt idx="448">
                  <c:v>41235</c:v>
                </c:pt>
                <c:pt idx="449">
                  <c:v>41236</c:v>
                </c:pt>
                <c:pt idx="450">
                  <c:v>41239</c:v>
                </c:pt>
                <c:pt idx="451">
                  <c:v>41240</c:v>
                </c:pt>
                <c:pt idx="452">
                  <c:v>41241</c:v>
                </c:pt>
                <c:pt idx="453">
                  <c:v>41242</c:v>
                </c:pt>
                <c:pt idx="454">
                  <c:v>41243</c:v>
                </c:pt>
                <c:pt idx="455">
                  <c:v>41246</c:v>
                </c:pt>
                <c:pt idx="456">
                  <c:v>41247</c:v>
                </c:pt>
                <c:pt idx="457">
                  <c:v>41248</c:v>
                </c:pt>
                <c:pt idx="458">
                  <c:v>41249</c:v>
                </c:pt>
                <c:pt idx="459">
                  <c:v>41250</c:v>
                </c:pt>
                <c:pt idx="460">
                  <c:v>41253</c:v>
                </c:pt>
                <c:pt idx="461">
                  <c:v>41254</c:v>
                </c:pt>
                <c:pt idx="462">
                  <c:v>41255</c:v>
                </c:pt>
                <c:pt idx="463">
                  <c:v>41256</c:v>
                </c:pt>
                <c:pt idx="464">
                  <c:v>41257</c:v>
                </c:pt>
                <c:pt idx="465">
                  <c:v>41260</c:v>
                </c:pt>
                <c:pt idx="466">
                  <c:v>41261</c:v>
                </c:pt>
                <c:pt idx="467">
                  <c:v>41262</c:v>
                </c:pt>
                <c:pt idx="468">
                  <c:v>41263</c:v>
                </c:pt>
                <c:pt idx="469">
                  <c:v>41264</c:v>
                </c:pt>
                <c:pt idx="470">
                  <c:v>41267</c:v>
                </c:pt>
                <c:pt idx="471">
                  <c:v>41268</c:v>
                </c:pt>
                <c:pt idx="472">
                  <c:v>41269</c:v>
                </c:pt>
                <c:pt idx="473">
                  <c:v>41270</c:v>
                </c:pt>
                <c:pt idx="474">
                  <c:v>41271</c:v>
                </c:pt>
                <c:pt idx="475">
                  <c:v>41274</c:v>
                </c:pt>
                <c:pt idx="476">
                  <c:v>41275</c:v>
                </c:pt>
                <c:pt idx="477">
                  <c:v>41276</c:v>
                </c:pt>
                <c:pt idx="478">
                  <c:v>41277</c:v>
                </c:pt>
                <c:pt idx="479">
                  <c:v>41278</c:v>
                </c:pt>
                <c:pt idx="480">
                  <c:v>41281</c:v>
                </c:pt>
                <c:pt idx="481">
                  <c:v>41282</c:v>
                </c:pt>
                <c:pt idx="482">
                  <c:v>41283</c:v>
                </c:pt>
                <c:pt idx="483">
                  <c:v>41284</c:v>
                </c:pt>
                <c:pt idx="484">
                  <c:v>41285</c:v>
                </c:pt>
                <c:pt idx="485">
                  <c:v>41288</c:v>
                </c:pt>
                <c:pt idx="486">
                  <c:v>41289</c:v>
                </c:pt>
                <c:pt idx="487">
                  <c:v>41290</c:v>
                </c:pt>
                <c:pt idx="488">
                  <c:v>41291</c:v>
                </c:pt>
                <c:pt idx="489">
                  <c:v>41292</c:v>
                </c:pt>
                <c:pt idx="490">
                  <c:v>41295</c:v>
                </c:pt>
                <c:pt idx="491">
                  <c:v>41296</c:v>
                </c:pt>
                <c:pt idx="492">
                  <c:v>41297</c:v>
                </c:pt>
                <c:pt idx="493">
                  <c:v>41298</c:v>
                </c:pt>
                <c:pt idx="494">
                  <c:v>41299</c:v>
                </c:pt>
                <c:pt idx="495">
                  <c:v>41302</c:v>
                </c:pt>
                <c:pt idx="496">
                  <c:v>41303</c:v>
                </c:pt>
                <c:pt idx="497">
                  <c:v>41304</c:v>
                </c:pt>
                <c:pt idx="498">
                  <c:v>41305</c:v>
                </c:pt>
                <c:pt idx="499">
                  <c:v>41306</c:v>
                </c:pt>
                <c:pt idx="500">
                  <c:v>41309</c:v>
                </c:pt>
                <c:pt idx="501">
                  <c:v>41310</c:v>
                </c:pt>
                <c:pt idx="502">
                  <c:v>41311</c:v>
                </c:pt>
                <c:pt idx="503">
                  <c:v>41312</c:v>
                </c:pt>
                <c:pt idx="504">
                  <c:v>41313</c:v>
                </c:pt>
                <c:pt idx="505">
                  <c:v>41316</c:v>
                </c:pt>
                <c:pt idx="506">
                  <c:v>41317</c:v>
                </c:pt>
                <c:pt idx="507">
                  <c:v>41318</c:v>
                </c:pt>
                <c:pt idx="508">
                  <c:v>41319</c:v>
                </c:pt>
                <c:pt idx="509">
                  <c:v>41320</c:v>
                </c:pt>
                <c:pt idx="510">
                  <c:v>41323</c:v>
                </c:pt>
                <c:pt idx="511">
                  <c:v>41324</c:v>
                </c:pt>
                <c:pt idx="512">
                  <c:v>41325</c:v>
                </c:pt>
                <c:pt idx="513">
                  <c:v>41326</c:v>
                </c:pt>
                <c:pt idx="514">
                  <c:v>41327</c:v>
                </c:pt>
                <c:pt idx="515">
                  <c:v>41330</c:v>
                </c:pt>
                <c:pt idx="516">
                  <c:v>41331</c:v>
                </c:pt>
                <c:pt idx="517">
                  <c:v>41332</c:v>
                </c:pt>
                <c:pt idx="518">
                  <c:v>41333</c:v>
                </c:pt>
                <c:pt idx="519">
                  <c:v>41334</c:v>
                </c:pt>
                <c:pt idx="520">
                  <c:v>41337</c:v>
                </c:pt>
                <c:pt idx="521">
                  <c:v>41338</c:v>
                </c:pt>
                <c:pt idx="522">
                  <c:v>41339</c:v>
                </c:pt>
                <c:pt idx="523">
                  <c:v>41340</c:v>
                </c:pt>
                <c:pt idx="524">
                  <c:v>41341</c:v>
                </c:pt>
                <c:pt idx="525">
                  <c:v>41344</c:v>
                </c:pt>
                <c:pt idx="526">
                  <c:v>41345</c:v>
                </c:pt>
                <c:pt idx="527">
                  <c:v>41346</c:v>
                </c:pt>
                <c:pt idx="528">
                  <c:v>41347</c:v>
                </c:pt>
                <c:pt idx="529">
                  <c:v>41348</c:v>
                </c:pt>
                <c:pt idx="530">
                  <c:v>41351</c:v>
                </c:pt>
                <c:pt idx="531">
                  <c:v>41352</c:v>
                </c:pt>
                <c:pt idx="532">
                  <c:v>41353</c:v>
                </c:pt>
                <c:pt idx="533">
                  <c:v>41354</c:v>
                </c:pt>
                <c:pt idx="534">
                  <c:v>41355</c:v>
                </c:pt>
                <c:pt idx="535">
                  <c:v>41358</c:v>
                </c:pt>
                <c:pt idx="536">
                  <c:v>41359</c:v>
                </c:pt>
                <c:pt idx="537">
                  <c:v>41360</c:v>
                </c:pt>
                <c:pt idx="538">
                  <c:v>41361</c:v>
                </c:pt>
                <c:pt idx="539">
                  <c:v>41362</c:v>
                </c:pt>
                <c:pt idx="540">
                  <c:v>41365</c:v>
                </c:pt>
                <c:pt idx="541">
                  <c:v>41366</c:v>
                </c:pt>
                <c:pt idx="542">
                  <c:v>41367</c:v>
                </c:pt>
                <c:pt idx="543">
                  <c:v>41368</c:v>
                </c:pt>
                <c:pt idx="544">
                  <c:v>41369</c:v>
                </c:pt>
                <c:pt idx="545">
                  <c:v>41372</c:v>
                </c:pt>
                <c:pt idx="546">
                  <c:v>41373</c:v>
                </c:pt>
                <c:pt idx="547">
                  <c:v>41374</c:v>
                </c:pt>
                <c:pt idx="548">
                  <c:v>41375</c:v>
                </c:pt>
                <c:pt idx="549">
                  <c:v>41376</c:v>
                </c:pt>
                <c:pt idx="550">
                  <c:v>41379</c:v>
                </c:pt>
                <c:pt idx="551">
                  <c:v>41380</c:v>
                </c:pt>
                <c:pt idx="552">
                  <c:v>41381</c:v>
                </c:pt>
                <c:pt idx="553">
                  <c:v>41382</c:v>
                </c:pt>
                <c:pt idx="554">
                  <c:v>41383</c:v>
                </c:pt>
                <c:pt idx="555">
                  <c:v>41386</c:v>
                </c:pt>
                <c:pt idx="556">
                  <c:v>41387</c:v>
                </c:pt>
                <c:pt idx="557">
                  <c:v>41388</c:v>
                </c:pt>
                <c:pt idx="558">
                  <c:v>41389</c:v>
                </c:pt>
                <c:pt idx="559">
                  <c:v>41390</c:v>
                </c:pt>
                <c:pt idx="560">
                  <c:v>41393</c:v>
                </c:pt>
                <c:pt idx="561">
                  <c:v>41394</c:v>
                </c:pt>
                <c:pt idx="562">
                  <c:v>41395</c:v>
                </c:pt>
                <c:pt idx="563">
                  <c:v>41396</c:v>
                </c:pt>
                <c:pt idx="564">
                  <c:v>41397</c:v>
                </c:pt>
                <c:pt idx="565">
                  <c:v>41400</c:v>
                </c:pt>
                <c:pt idx="566">
                  <c:v>41401</c:v>
                </c:pt>
                <c:pt idx="567">
                  <c:v>41402</c:v>
                </c:pt>
                <c:pt idx="568">
                  <c:v>41403</c:v>
                </c:pt>
                <c:pt idx="569">
                  <c:v>41404</c:v>
                </c:pt>
                <c:pt idx="570">
                  <c:v>41407</c:v>
                </c:pt>
                <c:pt idx="571">
                  <c:v>41408</c:v>
                </c:pt>
                <c:pt idx="572">
                  <c:v>41409</c:v>
                </c:pt>
                <c:pt idx="573">
                  <c:v>41410</c:v>
                </c:pt>
                <c:pt idx="574">
                  <c:v>41411</c:v>
                </c:pt>
                <c:pt idx="575">
                  <c:v>41414</c:v>
                </c:pt>
                <c:pt idx="576">
                  <c:v>41415</c:v>
                </c:pt>
                <c:pt idx="577">
                  <c:v>41416</c:v>
                </c:pt>
                <c:pt idx="578">
                  <c:v>41417</c:v>
                </c:pt>
                <c:pt idx="579">
                  <c:v>41418</c:v>
                </c:pt>
                <c:pt idx="580">
                  <c:v>41421</c:v>
                </c:pt>
                <c:pt idx="581">
                  <c:v>41422</c:v>
                </c:pt>
                <c:pt idx="582">
                  <c:v>41423</c:v>
                </c:pt>
                <c:pt idx="583">
                  <c:v>41424</c:v>
                </c:pt>
                <c:pt idx="584">
                  <c:v>41425</c:v>
                </c:pt>
                <c:pt idx="585">
                  <c:v>41428</c:v>
                </c:pt>
                <c:pt idx="586">
                  <c:v>41429</c:v>
                </c:pt>
                <c:pt idx="587">
                  <c:v>41430</c:v>
                </c:pt>
                <c:pt idx="588">
                  <c:v>41431</c:v>
                </c:pt>
                <c:pt idx="589">
                  <c:v>41432</c:v>
                </c:pt>
                <c:pt idx="590">
                  <c:v>41435</c:v>
                </c:pt>
                <c:pt idx="591">
                  <c:v>41436</c:v>
                </c:pt>
                <c:pt idx="592">
                  <c:v>41437</c:v>
                </c:pt>
                <c:pt idx="593">
                  <c:v>41438</c:v>
                </c:pt>
                <c:pt idx="594">
                  <c:v>41439</c:v>
                </c:pt>
                <c:pt idx="595">
                  <c:v>41442</c:v>
                </c:pt>
                <c:pt idx="596">
                  <c:v>41443</c:v>
                </c:pt>
                <c:pt idx="597">
                  <c:v>41444</c:v>
                </c:pt>
                <c:pt idx="598">
                  <c:v>41445</c:v>
                </c:pt>
                <c:pt idx="599">
                  <c:v>41446</c:v>
                </c:pt>
                <c:pt idx="600">
                  <c:v>41449</c:v>
                </c:pt>
                <c:pt idx="601">
                  <c:v>41450</c:v>
                </c:pt>
                <c:pt idx="602">
                  <c:v>41451</c:v>
                </c:pt>
                <c:pt idx="603">
                  <c:v>41452</c:v>
                </c:pt>
                <c:pt idx="604">
                  <c:v>41453</c:v>
                </c:pt>
                <c:pt idx="605">
                  <c:v>41456</c:v>
                </c:pt>
                <c:pt idx="606">
                  <c:v>41457</c:v>
                </c:pt>
                <c:pt idx="607">
                  <c:v>41458</c:v>
                </c:pt>
                <c:pt idx="608">
                  <c:v>41459</c:v>
                </c:pt>
                <c:pt idx="609">
                  <c:v>41460</c:v>
                </c:pt>
                <c:pt idx="610">
                  <c:v>41463</c:v>
                </c:pt>
                <c:pt idx="611">
                  <c:v>41464</c:v>
                </c:pt>
                <c:pt idx="612">
                  <c:v>41465</c:v>
                </c:pt>
                <c:pt idx="613">
                  <c:v>41466</c:v>
                </c:pt>
                <c:pt idx="614">
                  <c:v>41467</c:v>
                </c:pt>
                <c:pt idx="615">
                  <c:v>41470</c:v>
                </c:pt>
                <c:pt idx="616">
                  <c:v>41471</c:v>
                </c:pt>
                <c:pt idx="617">
                  <c:v>41472</c:v>
                </c:pt>
                <c:pt idx="618">
                  <c:v>41473</c:v>
                </c:pt>
                <c:pt idx="619">
                  <c:v>41474</c:v>
                </c:pt>
                <c:pt idx="620">
                  <c:v>41477</c:v>
                </c:pt>
                <c:pt idx="621">
                  <c:v>41478</c:v>
                </c:pt>
                <c:pt idx="622">
                  <c:v>41479</c:v>
                </c:pt>
                <c:pt idx="623">
                  <c:v>41480</c:v>
                </c:pt>
                <c:pt idx="624">
                  <c:v>41481</c:v>
                </c:pt>
                <c:pt idx="625">
                  <c:v>41484</c:v>
                </c:pt>
                <c:pt idx="626">
                  <c:v>41485</c:v>
                </c:pt>
                <c:pt idx="627">
                  <c:v>41486</c:v>
                </c:pt>
                <c:pt idx="628">
                  <c:v>41487</c:v>
                </c:pt>
                <c:pt idx="629">
                  <c:v>41488</c:v>
                </c:pt>
                <c:pt idx="630">
                  <c:v>41491</c:v>
                </c:pt>
                <c:pt idx="631">
                  <c:v>41492</c:v>
                </c:pt>
                <c:pt idx="632">
                  <c:v>41493</c:v>
                </c:pt>
                <c:pt idx="633">
                  <c:v>41494</c:v>
                </c:pt>
                <c:pt idx="634">
                  <c:v>41495</c:v>
                </c:pt>
                <c:pt idx="635">
                  <c:v>41498</c:v>
                </c:pt>
                <c:pt idx="636">
                  <c:v>41499</c:v>
                </c:pt>
                <c:pt idx="637">
                  <c:v>41500</c:v>
                </c:pt>
                <c:pt idx="638">
                  <c:v>41501</c:v>
                </c:pt>
                <c:pt idx="639">
                  <c:v>41502</c:v>
                </c:pt>
                <c:pt idx="640">
                  <c:v>41505</c:v>
                </c:pt>
                <c:pt idx="641">
                  <c:v>41506</c:v>
                </c:pt>
                <c:pt idx="642">
                  <c:v>41507</c:v>
                </c:pt>
                <c:pt idx="643">
                  <c:v>41508</c:v>
                </c:pt>
                <c:pt idx="644">
                  <c:v>41509</c:v>
                </c:pt>
                <c:pt idx="645">
                  <c:v>41512</c:v>
                </c:pt>
                <c:pt idx="646">
                  <c:v>41513</c:v>
                </c:pt>
                <c:pt idx="647">
                  <c:v>41514</c:v>
                </c:pt>
                <c:pt idx="648">
                  <c:v>41515</c:v>
                </c:pt>
                <c:pt idx="649">
                  <c:v>41516</c:v>
                </c:pt>
                <c:pt idx="650">
                  <c:v>41519</c:v>
                </c:pt>
                <c:pt idx="651">
                  <c:v>41520</c:v>
                </c:pt>
                <c:pt idx="652">
                  <c:v>41521</c:v>
                </c:pt>
                <c:pt idx="653">
                  <c:v>41522</c:v>
                </c:pt>
                <c:pt idx="654">
                  <c:v>41523</c:v>
                </c:pt>
                <c:pt idx="655">
                  <c:v>41526</c:v>
                </c:pt>
                <c:pt idx="656">
                  <c:v>41527</c:v>
                </c:pt>
                <c:pt idx="657">
                  <c:v>41528</c:v>
                </c:pt>
                <c:pt idx="658">
                  <c:v>41529</c:v>
                </c:pt>
                <c:pt idx="659">
                  <c:v>41530</c:v>
                </c:pt>
                <c:pt idx="660">
                  <c:v>41533</c:v>
                </c:pt>
                <c:pt idx="661">
                  <c:v>41534</c:v>
                </c:pt>
                <c:pt idx="662">
                  <c:v>41535</c:v>
                </c:pt>
                <c:pt idx="663">
                  <c:v>41536</c:v>
                </c:pt>
                <c:pt idx="664">
                  <c:v>41537</c:v>
                </c:pt>
                <c:pt idx="665">
                  <c:v>41540</c:v>
                </c:pt>
                <c:pt idx="666">
                  <c:v>41541</c:v>
                </c:pt>
                <c:pt idx="667">
                  <c:v>41542</c:v>
                </c:pt>
                <c:pt idx="668">
                  <c:v>41543</c:v>
                </c:pt>
                <c:pt idx="669">
                  <c:v>41544</c:v>
                </c:pt>
                <c:pt idx="670">
                  <c:v>41547</c:v>
                </c:pt>
                <c:pt idx="671">
                  <c:v>41548</c:v>
                </c:pt>
                <c:pt idx="672">
                  <c:v>41549</c:v>
                </c:pt>
                <c:pt idx="673">
                  <c:v>41550</c:v>
                </c:pt>
                <c:pt idx="674">
                  <c:v>41551</c:v>
                </c:pt>
                <c:pt idx="675">
                  <c:v>41554</c:v>
                </c:pt>
                <c:pt idx="676">
                  <c:v>41555</c:v>
                </c:pt>
                <c:pt idx="677">
                  <c:v>41556</c:v>
                </c:pt>
                <c:pt idx="678">
                  <c:v>41557</c:v>
                </c:pt>
                <c:pt idx="679">
                  <c:v>41558</c:v>
                </c:pt>
                <c:pt idx="680">
                  <c:v>41561</c:v>
                </c:pt>
                <c:pt idx="681">
                  <c:v>41562</c:v>
                </c:pt>
                <c:pt idx="682">
                  <c:v>41563</c:v>
                </c:pt>
                <c:pt idx="683">
                  <c:v>41564</c:v>
                </c:pt>
                <c:pt idx="684">
                  <c:v>41565</c:v>
                </c:pt>
                <c:pt idx="685">
                  <c:v>41568</c:v>
                </c:pt>
                <c:pt idx="686">
                  <c:v>41569</c:v>
                </c:pt>
                <c:pt idx="687">
                  <c:v>41570</c:v>
                </c:pt>
                <c:pt idx="688">
                  <c:v>41571</c:v>
                </c:pt>
                <c:pt idx="689">
                  <c:v>41572</c:v>
                </c:pt>
                <c:pt idx="690">
                  <c:v>41575</c:v>
                </c:pt>
                <c:pt idx="691">
                  <c:v>41576</c:v>
                </c:pt>
                <c:pt idx="692">
                  <c:v>41577</c:v>
                </c:pt>
                <c:pt idx="693">
                  <c:v>41578</c:v>
                </c:pt>
                <c:pt idx="694">
                  <c:v>41579</c:v>
                </c:pt>
                <c:pt idx="695">
                  <c:v>41582</c:v>
                </c:pt>
                <c:pt idx="696">
                  <c:v>41583</c:v>
                </c:pt>
                <c:pt idx="697">
                  <c:v>41584</c:v>
                </c:pt>
                <c:pt idx="698">
                  <c:v>41585</c:v>
                </c:pt>
                <c:pt idx="699">
                  <c:v>41586</c:v>
                </c:pt>
                <c:pt idx="700">
                  <c:v>41589</c:v>
                </c:pt>
                <c:pt idx="701">
                  <c:v>41590</c:v>
                </c:pt>
                <c:pt idx="702">
                  <c:v>41591</c:v>
                </c:pt>
                <c:pt idx="703">
                  <c:v>41592</c:v>
                </c:pt>
                <c:pt idx="704">
                  <c:v>41593</c:v>
                </c:pt>
                <c:pt idx="705">
                  <c:v>41596</c:v>
                </c:pt>
                <c:pt idx="706">
                  <c:v>41597</c:v>
                </c:pt>
                <c:pt idx="707">
                  <c:v>41598</c:v>
                </c:pt>
                <c:pt idx="708">
                  <c:v>41599</c:v>
                </c:pt>
                <c:pt idx="709">
                  <c:v>41600</c:v>
                </c:pt>
                <c:pt idx="710">
                  <c:v>41603</c:v>
                </c:pt>
                <c:pt idx="711">
                  <c:v>41604</c:v>
                </c:pt>
                <c:pt idx="712">
                  <c:v>41605</c:v>
                </c:pt>
                <c:pt idx="713">
                  <c:v>41606</c:v>
                </c:pt>
                <c:pt idx="714">
                  <c:v>41607</c:v>
                </c:pt>
                <c:pt idx="715">
                  <c:v>41610</c:v>
                </c:pt>
                <c:pt idx="716">
                  <c:v>41611</c:v>
                </c:pt>
                <c:pt idx="717">
                  <c:v>41612</c:v>
                </c:pt>
                <c:pt idx="718">
                  <c:v>41613</c:v>
                </c:pt>
                <c:pt idx="719">
                  <c:v>41614</c:v>
                </c:pt>
                <c:pt idx="720">
                  <c:v>41617</c:v>
                </c:pt>
                <c:pt idx="721">
                  <c:v>41618</c:v>
                </c:pt>
                <c:pt idx="722">
                  <c:v>41619</c:v>
                </c:pt>
                <c:pt idx="723">
                  <c:v>41620</c:v>
                </c:pt>
                <c:pt idx="724">
                  <c:v>41621</c:v>
                </c:pt>
                <c:pt idx="725">
                  <c:v>41624</c:v>
                </c:pt>
                <c:pt idx="726">
                  <c:v>41625</c:v>
                </c:pt>
                <c:pt idx="727">
                  <c:v>41626</c:v>
                </c:pt>
                <c:pt idx="728">
                  <c:v>41627</c:v>
                </c:pt>
                <c:pt idx="729">
                  <c:v>41628</c:v>
                </c:pt>
                <c:pt idx="730">
                  <c:v>41631</c:v>
                </c:pt>
                <c:pt idx="731">
                  <c:v>41632</c:v>
                </c:pt>
                <c:pt idx="732">
                  <c:v>41633</c:v>
                </c:pt>
                <c:pt idx="733">
                  <c:v>41634</c:v>
                </c:pt>
                <c:pt idx="734">
                  <c:v>41635</c:v>
                </c:pt>
                <c:pt idx="735">
                  <c:v>41638</c:v>
                </c:pt>
                <c:pt idx="736">
                  <c:v>41639</c:v>
                </c:pt>
                <c:pt idx="737">
                  <c:v>41640</c:v>
                </c:pt>
                <c:pt idx="738">
                  <c:v>41641</c:v>
                </c:pt>
                <c:pt idx="739">
                  <c:v>41642</c:v>
                </c:pt>
                <c:pt idx="740">
                  <c:v>41645</c:v>
                </c:pt>
                <c:pt idx="741">
                  <c:v>41646</c:v>
                </c:pt>
                <c:pt idx="742">
                  <c:v>41647</c:v>
                </c:pt>
                <c:pt idx="743">
                  <c:v>41648</c:v>
                </c:pt>
                <c:pt idx="744">
                  <c:v>41649</c:v>
                </c:pt>
                <c:pt idx="745">
                  <c:v>41652</c:v>
                </c:pt>
                <c:pt idx="746">
                  <c:v>41653</c:v>
                </c:pt>
                <c:pt idx="747">
                  <c:v>41654</c:v>
                </c:pt>
                <c:pt idx="748">
                  <c:v>41655</c:v>
                </c:pt>
                <c:pt idx="749">
                  <c:v>41656</c:v>
                </c:pt>
                <c:pt idx="750">
                  <c:v>41659</c:v>
                </c:pt>
                <c:pt idx="751">
                  <c:v>41660</c:v>
                </c:pt>
                <c:pt idx="752">
                  <c:v>41661</c:v>
                </c:pt>
                <c:pt idx="753">
                  <c:v>41662</c:v>
                </c:pt>
                <c:pt idx="754">
                  <c:v>41663</c:v>
                </c:pt>
                <c:pt idx="755">
                  <c:v>41666</c:v>
                </c:pt>
                <c:pt idx="756">
                  <c:v>41667</c:v>
                </c:pt>
                <c:pt idx="757">
                  <c:v>41668</c:v>
                </c:pt>
                <c:pt idx="758">
                  <c:v>41669</c:v>
                </c:pt>
                <c:pt idx="759">
                  <c:v>41670</c:v>
                </c:pt>
                <c:pt idx="760">
                  <c:v>41673</c:v>
                </c:pt>
                <c:pt idx="761">
                  <c:v>41674</c:v>
                </c:pt>
                <c:pt idx="762">
                  <c:v>41675</c:v>
                </c:pt>
                <c:pt idx="763">
                  <c:v>41676</c:v>
                </c:pt>
                <c:pt idx="764">
                  <c:v>41677</c:v>
                </c:pt>
                <c:pt idx="765">
                  <c:v>41680</c:v>
                </c:pt>
                <c:pt idx="766">
                  <c:v>41681</c:v>
                </c:pt>
                <c:pt idx="767">
                  <c:v>41682</c:v>
                </c:pt>
                <c:pt idx="768">
                  <c:v>41683</c:v>
                </c:pt>
                <c:pt idx="769">
                  <c:v>41684</c:v>
                </c:pt>
                <c:pt idx="770">
                  <c:v>41687</c:v>
                </c:pt>
                <c:pt idx="771">
                  <c:v>41688</c:v>
                </c:pt>
                <c:pt idx="772">
                  <c:v>41689</c:v>
                </c:pt>
                <c:pt idx="773">
                  <c:v>41690</c:v>
                </c:pt>
                <c:pt idx="774">
                  <c:v>41691</c:v>
                </c:pt>
                <c:pt idx="775">
                  <c:v>41694</c:v>
                </c:pt>
                <c:pt idx="776">
                  <c:v>41695</c:v>
                </c:pt>
                <c:pt idx="777">
                  <c:v>41696</c:v>
                </c:pt>
                <c:pt idx="778">
                  <c:v>41697</c:v>
                </c:pt>
                <c:pt idx="779">
                  <c:v>41698</c:v>
                </c:pt>
                <c:pt idx="780">
                  <c:v>41701</c:v>
                </c:pt>
                <c:pt idx="781">
                  <c:v>41702</c:v>
                </c:pt>
                <c:pt idx="782">
                  <c:v>41703</c:v>
                </c:pt>
                <c:pt idx="783">
                  <c:v>41704</c:v>
                </c:pt>
                <c:pt idx="784">
                  <c:v>41705</c:v>
                </c:pt>
                <c:pt idx="785">
                  <c:v>41708</c:v>
                </c:pt>
                <c:pt idx="786">
                  <c:v>41709</c:v>
                </c:pt>
                <c:pt idx="787">
                  <c:v>41710</c:v>
                </c:pt>
                <c:pt idx="788">
                  <c:v>41711</c:v>
                </c:pt>
                <c:pt idx="789">
                  <c:v>41712</c:v>
                </c:pt>
                <c:pt idx="790">
                  <c:v>41715</c:v>
                </c:pt>
                <c:pt idx="791">
                  <c:v>41716</c:v>
                </c:pt>
                <c:pt idx="792">
                  <c:v>41717</c:v>
                </c:pt>
                <c:pt idx="793">
                  <c:v>41718</c:v>
                </c:pt>
                <c:pt idx="794">
                  <c:v>41719</c:v>
                </c:pt>
                <c:pt idx="795">
                  <c:v>41722</c:v>
                </c:pt>
                <c:pt idx="796">
                  <c:v>41723</c:v>
                </c:pt>
                <c:pt idx="797">
                  <c:v>41724</c:v>
                </c:pt>
                <c:pt idx="798">
                  <c:v>41725</c:v>
                </c:pt>
                <c:pt idx="799">
                  <c:v>41726</c:v>
                </c:pt>
                <c:pt idx="800">
                  <c:v>41729</c:v>
                </c:pt>
                <c:pt idx="801">
                  <c:v>41730</c:v>
                </c:pt>
                <c:pt idx="802">
                  <c:v>41731</c:v>
                </c:pt>
                <c:pt idx="803">
                  <c:v>41732</c:v>
                </c:pt>
                <c:pt idx="804">
                  <c:v>41733</c:v>
                </c:pt>
                <c:pt idx="805">
                  <c:v>41736</c:v>
                </c:pt>
                <c:pt idx="806">
                  <c:v>41737</c:v>
                </c:pt>
                <c:pt idx="807">
                  <c:v>41738</c:v>
                </c:pt>
                <c:pt idx="808">
                  <c:v>41739</c:v>
                </c:pt>
                <c:pt idx="809">
                  <c:v>41740</c:v>
                </c:pt>
                <c:pt idx="810">
                  <c:v>41743</c:v>
                </c:pt>
                <c:pt idx="811">
                  <c:v>41744</c:v>
                </c:pt>
                <c:pt idx="812">
                  <c:v>41745</c:v>
                </c:pt>
                <c:pt idx="813">
                  <c:v>41746</c:v>
                </c:pt>
                <c:pt idx="814">
                  <c:v>41747</c:v>
                </c:pt>
                <c:pt idx="815">
                  <c:v>41750</c:v>
                </c:pt>
                <c:pt idx="816">
                  <c:v>41751</c:v>
                </c:pt>
                <c:pt idx="817">
                  <c:v>41752</c:v>
                </c:pt>
                <c:pt idx="818">
                  <c:v>41753</c:v>
                </c:pt>
                <c:pt idx="819">
                  <c:v>41754</c:v>
                </c:pt>
                <c:pt idx="820">
                  <c:v>41757</c:v>
                </c:pt>
                <c:pt idx="821">
                  <c:v>41758</c:v>
                </c:pt>
                <c:pt idx="822">
                  <c:v>41759</c:v>
                </c:pt>
                <c:pt idx="823">
                  <c:v>41760</c:v>
                </c:pt>
                <c:pt idx="824">
                  <c:v>41761</c:v>
                </c:pt>
                <c:pt idx="825">
                  <c:v>41764</c:v>
                </c:pt>
                <c:pt idx="826">
                  <c:v>41765</c:v>
                </c:pt>
                <c:pt idx="827">
                  <c:v>41766</c:v>
                </c:pt>
                <c:pt idx="828">
                  <c:v>41767</c:v>
                </c:pt>
                <c:pt idx="829">
                  <c:v>41768</c:v>
                </c:pt>
                <c:pt idx="830">
                  <c:v>41771</c:v>
                </c:pt>
                <c:pt idx="831">
                  <c:v>41772</c:v>
                </c:pt>
                <c:pt idx="832">
                  <c:v>41773</c:v>
                </c:pt>
                <c:pt idx="833">
                  <c:v>41774</c:v>
                </c:pt>
                <c:pt idx="834">
                  <c:v>41775</c:v>
                </c:pt>
                <c:pt idx="835">
                  <c:v>41778</c:v>
                </c:pt>
                <c:pt idx="836">
                  <c:v>41779</c:v>
                </c:pt>
                <c:pt idx="837">
                  <c:v>41780</c:v>
                </c:pt>
                <c:pt idx="838">
                  <c:v>41781</c:v>
                </c:pt>
                <c:pt idx="839">
                  <c:v>41782</c:v>
                </c:pt>
                <c:pt idx="840">
                  <c:v>41785</c:v>
                </c:pt>
                <c:pt idx="841">
                  <c:v>41786</c:v>
                </c:pt>
                <c:pt idx="842">
                  <c:v>41787</c:v>
                </c:pt>
                <c:pt idx="843">
                  <c:v>41788</c:v>
                </c:pt>
                <c:pt idx="844">
                  <c:v>41789</c:v>
                </c:pt>
                <c:pt idx="845">
                  <c:v>41792</c:v>
                </c:pt>
                <c:pt idx="846">
                  <c:v>41793</c:v>
                </c:pt>
                <c:pt idx="847">
                  <c:v>41794</c:v>
                </c:pt>
                <c:pt idx="848">
                  <c:v>41795</c:v>
                </c:pt>
                <c:pt idx="849">
                  <c:v>41796</c:v>
                </c:pt>
                <c:pt idx="850">
                  <c:v>41799</c:v>
                </c:pt>
                <c:pt idx="851">
                  <c:v>41800</c:v>
                </c:pt>
                <c:pt idx="852">
                  <c:v>41801</c:v>
                </c:pt>
                <c:pt idx="853">
                  <c:v>41802</c:v>
                </c:pt>
                <c:pt idx="854">
                  <c:v>41803</c:v>
                </c:pt>
                <c:pt idx="855">
                  <c:v>41806</c:v>
                </c:pt>
                <c:pt idx="856">
                  <c:v>41807</c:v>
                </c:pt>
                <c:pt idx="857">
                  <c:v>41808</c:v>
                </c:pt>
                <c:pt idx="858">
                  <c:v>41809</c:v>
                </c:pt>
                <c:pt idx="859">
                  <c:v>41810</c:v>
                </c:pt>
                <c:pt idx="860">
                  <c:v>41813</c:v>
                </c:pt>
                <c:pt idx="861">
                  <c:v>41814</c:v>
                </c:pt>
                <c:pt idx="862">
                  <c:v>41815</c:v>
                </c:pt>
                <c:pt idx="863">
                  <c:v>41816</c:v>
                </c:pt>
                <c:pt idx="864">
                  <c:v>41817</c:v>
                </c:pt>
                <c:pt idx="865">
                  <c:v>41820</c:v>
                </c:pt>
                <c:pt idx="866">
                  <c:v>41821</c:v>
                </c:pt>
                <c:pt idx="867">
                  <c:v>41822</c:v>
                </c:pt>
                <c:pt idx="868">
                  <c:v>41823</c:v>
                </c:pt>
                <c:pt idx="869">
                  <c:v>41824</c:v>
                </c:pt>
                <c:pt idx="870">
                  <c:v>41827</c:v>
                </c:pt>
                <c:pt idx="871">
                  <c:v>41828</c:v>
                </c:pt>
                <c:pt idx="872">
                  <c:v>41829</c:v>
                </c:pt>
                <c:pt idx="873">
                  <c:v>41830</c:v>
                </c:pt>
                <c:pt idx="874">
                  <c:v>41831</c:v>
                </c:pt>
                <c:pt idx="875">
                  <c:v>41834</c:v>
                </c:pt>
                <c:pt idx="876">
                  <c:v>41835</c:v>
                </c:pt>
                <c:pt idx="877">
                  <c:v>41836</c:v>
                </c:pt>
                <c:pt idx="878">
                  <c:v>41837</c:v>
                </c:pt>
                <c:pt idx="879">
                  <c:v>41838</c:v>
                </c:pt>
                <c:pt idx="880">
                  <c:v>41841</c:v>
                </c:pt>
                <c:pt idx="881">
                  <c:v>41842</c:v>
                </c:pt>
                <c:pt idx="882">
                  <c:v>41843</c:v>
                </c:pt>
                <c:pt idx="883">
                  <c:v>41844</c:v>
                </c:pt>
                <c:pt idx="884">
                  <c:v>41845</c:v>
                </c:pt>
                <c:pt idx="885">
                  <c:v>41848</c:v>
                </c:pt>
                <c:pt idx="886">
                  <c:v>41849</c:v>
                </c:pt>
                <c:pt idx="887">
                  <c:v>41850</c:v>
                </c:pt>
                <c:pt idx="888">
                  <c:v>41851</c:v>
                </c:pt>
                <c:pt idx="889">
                  <c:v>41852</c:v>
                </c:pt>
                <c:pt idx="890">
                  <c:v>41855</c:v>
                </c:pt>
                <c:pt idx="891">
                  <c:v>41856</c:v>
                </c:pt>
                <c:pt idx="892">
                  <c:v>41857</c:v>
                </c:pt>
                <c:pt idx="893">
                  <c:v>41858</c:v>
                </c:pt>
                <c:pt idx="894">
                  <c:v>41859</c:v>
                </c:pt>
                <c:pt idx="895">
                  <c:v>41862</c:v>
                </c:pt>
                <c:pt idx="896">
                  <c:v>41863</c:v>
                </c:pt>
                <c:pt idx="897">
                  <c:v>41864</c:v>
                </c:pt>
                <c:pt idx="898">
                  <c:v>41865</c:v>
                </c:pt>
                <c:pt idx="899">
                  <c:v>41866</c:v>
                </c:pt>
                <c:pt idx="900">
                  <c:v>41869</c:v>
                </c:pt>
                <c:pt idx="901">
                  <c:v>41870</c:v>
                </c:pt>
                <c:pt idx="902">
                  <c:v>41871</c:v>
                </c:pt>
                <c:pt idx="903">
                  <c:v>41872</c:v>
                </c:pt>
                <c:pt idx="904">
                  <c:v>41873</c:v>
                </c:pt>
                <c:pt idx="905">
                  <c:v>41876</c:v>
                </c:pt>
                <c:pt idx="906">
                  <c:v>41877</c:v>
                </c:pt>
                <c:pt idx="907">
                  <c:v>41878</c:v>
                </c:pt>
                <c:pt idx="908">
                  <c:v>41879</c:v>
                </c:pt>
                <c:pt idx="909">
                  <c:v>41880</c:v>
                </c:pt>
                <c:pt idx="910">
                  <c:v>41883</c:v>
                </c:pt>
                <c:pt idx="911">
                  <c:v>41884</c:v>
                </c:pt>
                <c:pt idx="912">
                  <c:v>41885</c:v>
                </c:pt>
                <c:pt idx="913">
                  <c:v>41886</c:v>
                </c:pt>
                <c:pt idx="914">
                  <c:v>41887</c:v>
                </c:pt>
                <c:pt idx="915">
                  <c:v>41890</c:v>
                </c:pt>
                <c:pt idx="916">
                  <c:v>41891</c:v>
                </c:pt>
                <c:pt idx="917">
                  <c:v>41892</c:v>
                </c:pt>
                <c:pt idx="918">
                  <c:v>41893</c:v>
                </c:pt>
                <c:pt idx="919">
                  <c:v>41894</c:v>
                </c:pt>
                <c:pt idx="920">
                  <c:v>41897</c:v>
                </c:pt>
                <c:pt idx="921">
                  <c:v>41898</c:v>
                </c:pt>
                <c:pt idx="922">
                  <c:v>41899</c:v>
                </c:pt>
                <c:pt idx="923">
                  <c:v>41900</c:v>
                </c:pt>
                <c:pt idx="924">
                  <c:v>41901</c:v>
                </c:pt>
                <c:pt idx="925">
                  <c:v>41904</c:v>
                </c:pt>
                <c:pt idx="926">
                  <c:v>41905</c:v>
                </c:pt>
                <c:pt idx="927">
                  <c:v>41906</c:v>
                </c:pt>
                <c:pt idx="928">
                  <c:v>41907</c:v>
                </c:pt>
                <c:pt idx="929">
                  <c:v>41908</c:v>
                </c:pt>
                <c:pt idx="930">
                  <c:v>41911</c:v>
                </c:pt>
                <c:pt idx="931">
                  <c:v>41912</c:v>
                </c:pt>
                <c:pt idx="932">
                  <c:v>41913</c:v>
                </c:pt>
                <c:pt idx="933">
                  <c:v>41914</c:v>
                </c:pt>
                <c:pt idx="934">
                  <c:v>41915</c:v>
                </c:pt>
                <c:pt idx="935">
                  <c:v>41918</c:v>
                </c:pt>
                <c:pt idx="936">
                  <c:v>41919</c:v>
                </c:pt>
                <c:pt idx="937">
                  <c:v>41920</c:v>
                </c:pt>
                <c:pt idx="938">
                  <c:v>41921</c:v>
                </c:pt>
                <c:pt idx="939">
                  <c:v>41922</c:v>
                </c:pt>
                <c:pt idx="940">
                  <c:v>41925</c:v>
                </c:pt>
                <c:pt idx="941">
                  <c:v>41926</c:v>
                </c:pt>
                <c:pt idx="942">
                  <c:v>41927</c:v>
                </c:pt>
                <c:pt idx="943">
                  <c:v>41928</c:v>
                </c:pt>
                <c:pt idx="944">
                  <c:v>41929</c:v>
                </c:pt>
                <c:pt idx="945">
                  <c:v>41932</c:v>
                </c:pt>
                <c:pt idx="946">
                  <c:v>41933</c:v>
                </c:pt>
                <c:pt idx="947">
                  <c:v>41934</c:v>
                </c:pt>
                <c:pt idx="948">
                  <c:v>41935</c:v>
                </c:pt>
                <c:pt idx="949">
                  <c:v>41936</c:v>
                </c:pt>
                <c:pt idx="950">
                  <c:v>41939</c:v>
                </c:pt>
                <c:pt idx="951">
                  <c:v>41940</c:v>
                </c:pt>
                <c:pt idx="952">
                  <c:v>41941</c:v>
                </c:pt>
                <c:pt idx="953">
                  <c:v>41942</c:v>
                </c:pt>
                <c:pt idx="954">
                  <c:v>41943</c:v>
                </c:pt>
                <c:pt idx="955">
                  <c:v>41946</c:v>
                </c:pt>
                <c:pt idx="956">
                  <c:v>41947</c:v>
                </c:pt>
                <c:pt idx="957">
                  <c:v>41948</c:v>
                </c:pt>
                <c:pt idx="958">
                  <c:v>41949</c:v>
                </c:pt>
                <c:pt idx="959">
                  <c:v>41950</c:v>
                </c:pt>
                <c:pt idx="960">
                  <c:v>41953</c:v>
                </c:pt>
                <c:pt idx="961">
                  <c:v>41954</c:v>
                </c:pt>
                <c:pt idx="962">
                  <c:v>41955</c:v>
                </c:pt>
                <c:pt idx="963">
                  <c:v>41956</c:v>
                </c:pt>
                <c:pt idx="964">
                  <c:v>41957</c:v>
                </c:pt>
                <c:pt idx="965">
                  <c:v>41960</c:v>
                </c:pt>
                <c:pt idx="966">
                  <c:v>41961</c:v>
                </c:pt>
                <c:pt idx="967">
                  <c:v>41962</c:v>
                </c:pt>
                <c:pt idx="968">
                  <c:v>41963</c:v>
                </c:pt>
                <c:pt idx="969">
                  <c:v>41964</c:v>
                </c:pt>
                <c:pt idx="970">
                  <c:v>41967</c:v>
                </c:pt>
                <c:pt idx="971">
                  <c:v>41968</c:v>
                </c:pt>
                <c:pt idx="972">
                  <c:v>41969</c:v>
                </c:pt>
                <c:pt idx="973">
                  <c:v>41970</c:v>
                </c:pt>
                <c:pt idx="974">
                  <c:v>41971</c:v>
                </c:pt>
                <c:pt idx="975">
                  <c:v>41974</c:v>
                </c:pt>
                <c:pt idx="976">
                  <c:v>41975</c:v>
                </c:pt>
                <c:pt idx="977">
                  <c:v>41976</c:v>
                </c:pt>
                <c:pt idx="978">
                  <c:v>41977</c:v>
                </c:pt>
                <c:pt idx="979">
                  <c:v>41978</c:v>
                </c:pt>
                <c:pt idx="980">
                  <c:v>41981</c:v>
                </c:pt>
                <c:pt idx="981">
                  <c:v>41982</c:v>
                </c:pt>
                <c:pt idx="982">
                  <c:v>41983</c:v>
                </c:pt>
                <c:pt idx="983">
                  <c:v>41984</c:v>
                </c:pt>
                <c:pt idx="984">
                  <c:v>41985</c:v>
                </c:pt>
                <c:pt idx="985">
                  <c:v>41988</c:v>
                </c:pt>
                <c:pt idx="986">
                  <c:v>41989</c:v>
                </c:pt>
                <c:pt idx="987">
                  <c:v>41990</c:v>
                </c:pt>
                <c:pt idx="988">
                  <c:v>41991</c:v>
                </c:pt>
                <c:pt idx="989">
                  <c:v>41992</c:v>
                </c:pt>
                <c:pt idx="990">
                  <c:v>41995</c:v>
                </c:pt>
                <c:pt idx="991">
                  <c:v>41996</c:v>
                </c:pt>
                <c:pt idx="992">
                  <c:v>41997</c:v>
                </c:pt>
                <c:pt idx="993">
                  <c:v>41998</c:v>
                </c:pt>
                <c:pt idx="994">
                  <c:v>41999</c:v>
                </c:pt>
                <c:pt idx="995">
                  <c:v>42002</c:v>
                </c:pt>
                <c:pt idx="996">
                  <c:v>42003</c:v>
                </c:pt>
                <c:pt idx="997">
                  <c:v>42004</c:v>
                </c:pt>
                <c:pt idx="998">
                  <c:v>42005</c:v>
                </c:pt>
                <c:pt idx="999">
                  <c:v>42006</c:v>
                </c:pt>
                <c:pt idx="1000">
                  <c:v>42009</c:v>
                </c:pt>
                <c:pt idx="1001">
                  <c:v>42010</c:v>
                </c:pt>
                <c:pt idx="1002">
                  <c:v>42011</c:v>
                </c:pt>
                <c:pt idx="1003">
                  <c:v>42012</c:v>
                </c:pt>
                <c:pt idx="1004">
                  <c:v>42013</c:v>
                </c:pt>
                <c:pt idx="1005">
                  <c:v>42016</c:v>
                </c:pt>
                <c:pt idx="1006">
                  <c:v>42017</c:v>
                </c:pt>
                <c:pt idx="1007">
                  <c:v>42018</c:v>
                </c:pt>
                <c:pt idx="1008">
                  <c:v>42019</c:v>
                </c:pt>
                <c:pt idx="1009">
                  <c:v>42020</c:v>
                </c:pt>
                <c:pt idx="1010">
                  <c:v>42023</c:v>
                </c:pt>
                <c:pt idx="1011">
                  <c:v>42024</c:v>
                </c:pt>
                <c:pt idx="1012">
                  <c:v>42025</c:v>
                </c:pt>
                <c:pt idx="1013">
                  <c:v>42026</c:v>
                </c:pt>
                <c:pt idx="1014">
                  <c:v>42027</c:v>
                </c:pt>
                <c:pt idx="1015">
                  <c:v>42030</c:v>
                </c:pt>
                <c:pt idx="1016">
                  <c:v>42031</c:v>
                </c:pt>
                <c:pt idx="1017">
                  <c:v>42032</c:v>
                </c:pt>
                <c:pt idx="1018">
                  <c:v>42033</c:v>
                </c:pt>
                <c:pt idx="1019">
                  <c:v>42034</c:v>
                </c:pt>
                <c:pt idx="1020">
                  <c:v>42037</c:v>
                </c:pt>
                <c:pt idx="1021">
                  <c:v>42038</c:v>
                </c:pt>
                <c:pt idx="1022">
                  <c:v>42039</c:v>
                </c:pt>
                <c:pt idx="1023">
                  <c:v>42040</c:v>
                </c:pt>
                <c:pt idx="1024">
                  <c:v>42041</c:v>
                </c:pt>
                <c:pt idx="1025">
                  <c:v>42044</c:v>
                </c:pt>
                <c:pt idx="1026">
                  <c:v>42045</c:v>
                </c:pt>
                <c:pt idx="1027">
                  <c:v>42046</c:v>
                </c:pt>
                <c:pt idx="1028">
                  <c:v>42047</c:v>
                </c:pt>
                <c:pt idx="1029">
                  <c:v>42048</c:v>
                </c:pt>
                <c:pt idx="1030">
                  <c:v>42051</c:v>
                </c:pt>
                <c:pt idx="1031">
                  <c:v>42052</c:v>
                </c:pt>
                <c:pt idx="1032">
                  <c:v>42053</c:v>
                </c:pt>
                <c:pt idx="1033">
                  <c:v>42054</c:v>
                </c:pt>
                <c:pt idx="1034">
                  <c:v>42055</c:v>
                </c:pt>
                <c:pt idx="1035">
                  <c:v>42058</c:v>
                </c:pt>
                <c:pt idx="1036">
                  <c:v>42059</c:v>
                </c:pt>
                <c:pt idx="1037">
                  <c:v>42060</c:v>
                </c:pt>
                <c:pt idx="1038">
                  <c:v>42061</c:v>
                </c:pt>
                <c:pt idx="1039">
                  <c:v>42062</c:v>
                </c:pt>
                <c:pt idx="1040">
                  <c:v>42065</c:v>
                </c:pt>
                <c:pt idx="1041">
                  <c:v>42066</c:v>
                </c:pt>
                <c:pt idx="1042">
                  <c:v>42067</c:v>
                </c:pt>
                <c:pt idx="1043">
                  <c:v>42068</c:v>
                </c:pt>
                <c:pt idx="1044">
                  <c:v>42069</c:v>
                </c:pt>
                <c:pt idx="1045">
                  <c:v>42072</c:v>
                </c:pt>
                <c:pt idx="1046">
                  <c:v>42073</c:v>
                </c:pt>
                <c:pt idx="1047">
                  <c:v>42074</c:v>
                </c:pt>
                <c:pt idx="1048">
                  <c:v>42075</c:v>
                </c:pt>
                <c:pt idx="1049">
                  <c:v>42076</c:v>
                </c:pt>
                <c:pt idx="1050">
                  <c:v>42079</c:v>
                </c:pt>
                <c:pt idx="1051">
                  <c:v>42080</c:v>
                </c:pt>
                <c:pt idx="1052">
                  <c:v>42081</c:v>
                </c:pt>
                <c:pt idx="1053">
                  <c:v>42082</c:v>
                </c:pt>
                <c:pt idx="1054">
                  <c:v>42083</c:v>
                </c:pt>
                <c:pt idx="1055">
                  <c:v>42086</c:v>
                </c:pt>
                <c:pt idx="1056">
                  <c:v>42087</c:v>
                </c:pt>
                <c:pt idx="1057">
                  <c:v>42088</c:v>
                </c:pt>
                <c:pt idx="1058">
                  <c:v>42089</c:v>
                </c:pt>
                <c:pt idx="1059">
                  <c:v>42090</c:v>
                </c:pt>
                <c:pt idx="1060">
                  <c:v>42093</c:v>
                </c:pt>
                <c:pt idx="1061">
                  <c:v>42094</c:v>
                </c:pt>
                <c:pt idx="1062">
                  <c:v>42095</c:v>
                </c:pt>
                <c:pt idx="1063">
                  <c:v>42096</c:v>
                </c:pt>
                <c:pt idx="1064">
                  <c:v>42097</c:v>
                </c:pt>
                <c:pt idx="1065">
                  <c:v>42100</c:v>
                </c:pt>
                <c:pt idx="1066">
                  <c:v>42101</c:v>
                </c:pt>
                <c:pt idx="1067">
                  <c:v>42102</c:v>
                </c:pt>
                <c:pt idx="1068">
                  <c:v>42103</c:v>
                </c:pt>
                <c:pt idx="1069">
                  <c:v>42104</c:v>
                </c:pt>
                <c:pt idx="1070">
                  <c:v>42107</c:v>
                </c:pt>
                <c:pt idx="1071">
                  <c:v>42108</c:v>
                </c:pt>
                <c:pt idx="1072">
                  <c:v>42109</c:v>
                </c:pt>
                <c:pt idx="1073">
                  <c:v>42110</c:v>
                </c:pt>
                <c:pt idx="1074">
                  <c:v>42111</c:v>
                </c:pt>
                <c:pt idx="1075">
                  <c:v>42114</c:v>
                </c:pt>
                <c:pt idx="1076">
                  <c:v>42115</c:v>
                </c:pt>
                <c:pt idx="1077">
                  <c:v>42116</c:v>
                </c:pt>
                <c:pt idx="1078">
                  <c:v>42117</c:v>
                </c:pt>
                <c:pt idx="1079">
                  <c:v>42118</c:v>
                </c:pt>
                <c:pt idx="1080">
                  <c:v>42121</c:v>
                </c:pt>
                <c:pt idx="1081">
                  <c:v>42122</c:v>
                </c:pt>
                <c:pt idx="1082">
                  <c:v>42123</c:v>
                </c:pt>
                <c:pt idx="1083">
                  <c:v>42124</c:v>
                </c:pt>
                <c:pt idx="1084">
                  <c:v>42125</c:v>
                </c:pt>
                <c:pt idx="1085">
                  <c:v>42128</c:v>
                </c:pt>
                <c:pt idx="1086">
                  <c:v>42129</c:v>
                </c:pt>
                <c:pt idx="1087">
                  <c:v>42130</c:v>
                </c:pt>
                <c:pt idx="1088">
                  <c:v>42131</c:v>
                </c:pt>
                <c:pt idx="1089">
                  <c:v>42132</c:v>
                </c:pt>
                <c:pt idx="1090">
                  <c:v>42135</c:v>
                </c:pt>
                <c:pt idx="1091">
                  <c:v>42136</c:v>
                </c:pt>
                <c:pt idx="1092">
                  <c:v>42137</c:v>
                </c:pt>
                <c:pt idx="1093">
                  <c:v>42138</c:v>
                </c:pt>
                <c:pt idx="1094">
                  <c:v>42139</c:v>
                </c:pt>
                <c:pt idx="1095">
                  <c:v>42142</c:v>
                </c:pt>
                <c:pt idx="1096">
                  <c:v>42143</c:v>
                </c:pt>
                <c:pt idx="1097">
                  <c:v>42144</c:v>
                </c:pt>
                <c:pt idx="1098">
                  <c:v>42145</c:v>
                </c:pt>
                <c:pt idx="1099">
                  <c:v>42146</c:v>
                </c:pt>
                <c:pt idx="1100">
                  <c:v>42149</c:v>
                </c:pt>
                <c:pt idx="1101">
                  <c:v>42150</c:v>
                </c:pt>
                <c:pt idx="1102">
                  <c:v>42151</c:v>
                </c:pt>
                <c:pt idx="1103">
                  <c:v>42152</c:v>
                </c:pt>
                <c:pt idx="1104">
                  <c:v>42153</c:v>
                </c:pt>
                <c:pt idx="1105">
                  <c:v>42156</c:v>
                </c:pt>
                <c:pt idx="1106">
                  <c:v>42157</c:v>
                </c:pt>
                <c:pt idx="1107">
                  <c:v>42158</c:v>
                </c:pt>
                <c:pt idx="1108">
                  <c:v>42159</c:v>
                </c:pt>
                <c:pt idx="1109">
                  <c:v>42160</c:v>
                </c:pt>
                <c:pt idx="1110">
                  <c:v>42163</c:v>
                </c:pt>
                <c:pt idx="1111">
                  <c:v>42164</c:v>
                </c:pt>
                <c:pt idx="1112">
                  <c:v>42165</c:v>
                </c:pt>
                <c:pt idx="1113">
                  <c:v>42166</c:v>
                </c:pt>
                <c:pt idx="1114">
                  <c:v>42167</c:v>
                </c:pt>
                <c:pt idx="1115">
                  <c:v>42170</c:v>
                </c:pt>
                <c:pt idx="1116">
                  <c:v>42171</c:v>
                </c:pt>
                <c:pt idx="1117">
                  <c:v>42172</c:v>
                </c:pt>
                <c:pt idx="1118">
                  <c:v>42173</c:v>
                </c:pt>
                <c:pt idx="1119">
                  <c:v>42174</c:v>
                </c:pt>
                <c:pt idx="1120">
                  <c:v>42177</c:v>
                </c:pt>
                <c:pt idx="1121">
                  <c:v>42178</c:v>
                </c:pt>
                <c:pt idx="1122">
                  <c:v>42179</c:v>
                </c:pt>
                <c:pt idx="1123">
                  <c:v>42180</c:v>
                </c:pt>
                <c:pt idx="1124">
                  <c:v>42181</c:v>
                </c:pt>
                <c:pt idx="1125">
                  <c:v>42184</c:v>
                </c:pt>
                <c:pt idx="1126">
                  <c:v>42185</c:v>
                </c:pt>
                <c:pt idx="1127">
                  <c:v>42186</c:v>
                </c:pt>
                <c:pt idx="1128">
                  <c:v>42187</c:v>
                </c:pt>
                <c:pt idx="1129">
                  <c:v>42188</c:v>
                </c:pt>
                <c:pt idx="1130">
                  <c:v>42191</c:v>
                </c:pt>
                <c:pt idx="1131">
                  <c:v>42192</c:v>
                </c:pt>
                <c:pt idx="1132">
                  <c:v>42193</c:v>
                </c:pt>
                <c:pt idx="1133">
                  <c:v>42194</c:v>
                </c:pt>
                <c:pt idx="1134">
                  <c:v>42195</c:v>
                </c:pt>
                <c:pt idx="1135">
                  <c:v>42198</c:v>
                </c:pt>
                <c:pt idx="1136">
                  <c:v>42199</c:v>
                </c:pt>
                <c:pt idx="1137">
                  <c:v>42200</c:v>
                </c:pt>
                <c:pt idx="1138">
                  <c:v>42201</c:v>
                </c:pt>
                <c:pt idx="1139">
                  <c:v>42202</c:v>
                </c:pt>
                <c:pt idx="1140">
                  <c:v>42205</c:v>
                </c:pt>
                <c:pt idx="1141">
                  <c:v>42206</c:v>
                </c:pt>
                <c:pt idx="1142">
                  <c:v>42207</c:v>
                </c:pt>
                <c:pt idx="1143">
                  <c:v>42208</c:v>
                </c:pt>
                <c:pt idx="1144">
                  <c:v>42209</c:v>
                </c:pt>
                <c:pt idx="1145">
                  <c:v>42212</c:v>
                </c:pt>
                <c:pt idx="1146">
                  <c:v>42213</c:v>
                </c:pt>
                <c:pt idx="1147">
                  <c:v>42214</c:v>
                </c:pt>
                <c:pt idx="1148">
                  <c:v>42215</c:v>
                </c:pt>
                <c:pt idx="1149">
                  <c:v>42216</c:v>
                </c:pt>
                <c:pt idx="1150">
                  <c:v>42219</c:v>
                </c:pt>
                <c:pt idx="1151">
                  <c:v>42220</c:v>
                </c:pt>
                <c:pt idx="1152">
                  <c:v>42221</c:v>
                </c:pt>
                <c:pt idx="1153">
                  <c:v>42222</c:v>
                </c:pt>
                <c:pt idx="1154">
                  <c:v>42223</c:v>
                </c:pt>
                <c:pt idx="1155">
                  <c:v>42226</c:v>
                </c:pt>
                <c:pt idx="1156">
                  <c:v>42227</c:v>
                </c:pt>
                <c:pt idx="1157">
                  <c:v>42228</c:v>
                </c:pt>
                <c:pt idx="1158">
                  <c:v>42229</c:v>
                </c:pt>
                <c:pt idx="1159">
                  <c:v>42230</c:v>
                </c:pt>
                <c:pt idx="1160">
                  <c:v>42233</c:v>
                </c:pt>
                <c:pt idx="1161">
                  <c:v>42234</c:v>
                </c:pt>
                <c:pt idx="1162">
                  <c:v>42235</c:v>
                </c:pt>
                <c:pt idx="1163">
                  <c:v>42236</c:v>
                </c:pt>
                <c:pt idx="1164">
                  <c:v>42237</c:v>
                </c:pt>
                <c:pt idx="1165">
                  <c:v>42240</c:v>
                </c:pt>
                <c:pt idx="1166">
                  <c:v>42241</c:v>
                </c:pt>
                <c:pt idx="1167">
                  <c:v>42242</c:v>
                </c:pt>
                <c:pt idx="1168">
                  <c:v>42243</c:v>
                </c:pt>
                <c:pt idx="1169">
                  <c:v>42244</c:v>
                </c:pt>
                <c:pt idx="1170">
                  <c:v>42247</c:v>
                </c:pt>
                <c:pt idx="1171">
                  <c:v>42248</c:v>
                </c:pt>
                <c:pt idx="1172">
                  <c:v>42249</c:v>
                </c:pt>
                <c:pt idx="1173">
                  <c:v>42250</c:v>
                </c:pt>
                <c:pt idx="1174">
                  <c:v>42251</c:v>
                </c:pt>
                <c:pt idx="1175">
                  <c:v>42254</c:v>
                </c:pt>
                <c:pt idx="1176">
                  <c:v>42255</c:v>
                </c:pt>
                <c:pt idx="1177">
                  <c:v>42256</c:v>
                </c:pt>
                <c:pt idx="1178">
                  <c:v>42257</c:v>
                </c:pt>
                <c:pt idx="1179">
                  <c:v>42258</c:v>
                </c:pt>
                <c:pt idx="1180">
                  <c:v>42261</c:v>
                </c:pt>
                <c:pt idx="1181">
                  <c:v>42262</c:v>
                </c:pt>
                <c:pt idx="1182">
                  <c:v>42263</c:v>
                </c:pt>
                <c:pt idx="1183">
                  <c:v>42264</c:v>
                </c:pt>
                <c:pt idx="1184">
                  <c:v>42265</c:v>
                </c:pt>
                <c:pt idx="1185">
                  <c:v>42268</c:v>
                </c:pt>
                <c:pt idx="1186">
                  <c:v>42269</c:v>
                </c:pt>
                <c:pt idx="1187">
                  <c:v>42270</c:v>
                </c:pt>
                <c:pt idx="1188">
                  <c:v>42271</c:v>
                </c:pt>
                <c:pt idx="1189">
                  <c:v>42272</c:v>
                </c:pt>
                <c:pt idx="1190">
                  <c:v>42275</c:v>
                </c:pt>
                <c:pt idx="1191">
                  <c:v>42276</c:v>
                </c:pt>
                <c:pt idx="1192">
                  <c:v>42277</c:v>
                </c:pt>
                <c:pt idx="1193">
                  <c:v>42278</c:v>
                </c:pt>
                <c:pt idx="1194">
                  <c:v>42279</c:v>
                </c:pt>
                <c:pt idx="1195">
                  <c:v>42282</c:v>
                </c:pt>
                <c:pt idx="1196">
                  <c:v>42283</c:v>
                </c:pt>
                <c:pt idx="1197">
                  <c:v>42284</c:v>
                </c:pt>
                <c:pt idx="1198">
                  <c:v>42285</c:v>
                </c:pt>
                <c:pt idx="1199">
                  <c:v>42286</c:v>
                </c:pt>
                <c:pt idx="1200">
                  <c:v>42289</c:v>
                </c:pt>
                <c:pt idx="1201">
                  <c:v>42290</c:v>
                </c:pt>
                <c:pt idx="1202">
                  <c:v>42291</c:v>
                </c:pt>
                <c:pt idx="1203">
                  <c:v>42292</c:v>
                </c:pt>
                <c:pt idx="1204">
                  <c:v>42293</c:v>
                </c:pt>
                <c:pt idx="1205">
                  <c:v>42296</c:v>
                </c:pt>
                <c:pt idx="1206">
                  <c:v>42297</c:v>
                </c:pt>
                <c:pt idx="1207">
                  <c:v>42298</c:v>
                </c:pt>
                <c:pt idx="1208">
                  <c:v>42299</c:v>
                </c:pt>
                <c:pt idx="1209">
                  <c:v>42300</c:v>
                </c:pt>
                <c:pt idx="1210">
                  <c:v>42303</c:v>
                </c:pt>
                <c:pt idx="1211">
                  <c:v>42304</c:v>
                </c:pt>
                <c:pt idx="1212">
                  <c:v>42305</c:v>
                </c:pt>
                <c:pt idx="1213">
                  <c:v>42306</c:v>
                </c:pt>
                <c:pt idx="1214">
                  <c:v>42307</c:v>
                </c:pt>
                <c:pt idx="1215">
                  <c:v>42310</c:v>
                </c:pt>
                <c:pt idx="1216">
                  <c:v>42311</c:v>
                </c:pt>
                <c:pt idx="1217">
                  <c:v>42312</c:v>
                </c:pt>
                <c:pt idx="1218">
                  <c:v>42313</c:v>
                </c:pt>
                <c:pt idx="1219">
                  <c:v>42314</c:v>
                </c:pt>
                <c:pt idx="1220">
                  <c:v>42317</c:v>
                </c:pt>
                <c:pt idx="1221">
                  <c:v>42318</c:v>
                </c:pt>
                <c:pt idx="1222">
                  <c:v>42319</c:v>
                </c:pt>
                <c:pt idx="1223">
                  <c:v>42320</c:v>
                </c:pt>
                <c:pt idx="1224">
                  <c:v>42321</c:v>
                </c:pt>
                <c:pt idx="1225">
                  <c:v>42324</c:v>
                </c:pt>
                <c:pt idx="1226">
                  <c:v>42325</c:v>
                </c:pt>
                <c:pt idx="1227">
                  <c:v>42326</c:v>
                </c:pt>
                <c:pt idx="1228">
                  <c:v>42327</c:v>
                </c:pt>
                <c:pt idx="1229">
                  <c:v>42328</c:v>
                </c:pt>
                <c:pt idx="1230">
                  <c:v>42331</c:v>
                </c:pt>
                <c:pt idx="1231">
                  <c:v>42332</c:v>
                </c:pt>
                <c:pt idx="1232">
                  <c:v>42333</c:v>
                </c:pt>
                <c:pt idx="1233">
                  <c:v>42334</c:v>
                </c:pt>
                <c:pt idx="1234">
                  <c:v>42335</c:v>
                </c:pt>
                <c:pt idx="1235">
                  <c:v>42338</c:v>
                </c:pt>
                <c:pt idx="1236">
                  <c:v>42339</c:v>
                </c:pt>
                <c:pt idx="1237">
                  <c:v>42340</c:v>
                </c:pt>
                <c:pt idx="1238">
                  <c:v>42341</c:v>
                </c:pt>
                <c:pt idx="1239">
                  <c:v>42342</c:v>
                </c:pt>
                <c:pt idx="1240">
                  <c:v>42345</c:v>
                </c:pt>
                <c:pt idx="1241">
                  <c:v>42346</c:v>
                </c:pt>
                <c:pt idx="1242">
                  <c:v>42347</c:v>
                </c:pt>
                <c:pt idx="1243">
                  <c:v>42348</c:v>
                </c:pt>
                <c:pt idx="1244">
                  <c:v>42349</c:v>
                </c:pt>
                <c:pt idx="1245">
                  <c:v>42352</c:v>
                </c:pt>
                <c:pt idx="1246">
                  <c:v>42353</c:v>
                </c:pt>
                <c:pt idx="1247">
                  <c:v>42354</c:v>
                </c:pt>
                <c:pt idx="1248">
                  <c:v>42355</c:v>
                </c:pt>
                <c:pt idx="1249">
                  <c:v>42356</c:v>
                </c:pt>
                <c:pt idx="1250">
                  <c:v>42359</c:v>
                </c:pt>
                <c:pt idx="1251">
                  <c:v>42360</c:v>
                </c:pt>
                <c:pt idx="1252">
                  <c:v>42361</c:v>
                </c:pt>
                <c:pt idx="1253">
                  <c:v>42362</c:v>
                </c:pt>
                <c:pt idx="1254">
                  <c:v>42363</c:v>
                </c:pt>
                <c:pt idx="1255">
                  <c:v>42366</c:v>
                </c:pt>
                <c:pt idx="1256">
                  <c:v>42367</c:v>
                </c:pt>
                <c:pt idx="1257">
                  <c:v>42368</c:v>
                </c:pt>
                <c:pt idx="1258">
                  <c:v>42369</c:v>
                </c:pt>
                <c:pt idx="1259">
                  <c:v>42370</c:v>
                </c:pt>
                <c:pt idx="1260">
                  <c:v>42373</c:v>
                </c:pt>
                <c:pt idx="1261">
                  <c:v>42374</c:v>
                </c:pt>
                <c:pt idx="1262">
                  <c:v>42375</c:v>
                </c:pt>
                <c:pt idx="1263">
                  <c:v>42376</c:v>
                </c:pt>
                <c:pt idx="1264">
                  <c:v>42377</c:v>
                </c:pt>
                <c:pt idx="1265">
                  <c:v>42380</c:v>
                </c:pt>
                <c:pt idx="1266">
                  <c:v>42381</c:v>
                </c:pt>
                <c:pt idx="1267">
                  <c:v>42382</c:v>
                </c:pt>
                <c:pt idx="1268">
                  <c:v>42383</c:v>
                </c:pt>
                <c:pt idx="1269">
                  <c:v>42384</c:v>
                </c:pt>
                <c:pt idx="1270">
                  <c:v>42387</c:v>
                </c:pt>
                <c:pt idx="1271">
                  <c:v>42388</c:v>
                </c:pt>
                <c:pt idx="1272">
                  <c:v>42389</c:v>
                </c:pt>
                <c:pt idx="1273">
                  <c:v>42390</c:v>
                </c:pt>
                <c:pt idx="1274">
                  <c:v>42391</c:v>
                </c:pt>
                <c:pt idx="1275">
                  <c:v>42394</c:v>
                </c:pt>
                <c:pt idx="1276">
                  <c:v>42395</c:v>
                </c:pt>
                <c:pt idx="1277">
                  <c:v>42396</c:v>
                </c:pt>
                <c:pt idx="1278">
                  <c:v>42397</c:v>
                </c:pt>
                <c:pt idx="1279">
                  <c:v>42398</c:v>
                </c:pt>
                <c:pt idx="1280">
                  <c:v>42401</c:v>
                </c:pt>
                <c:pt idx="1281">
                  <c:v>42402</c:v>
                </c:pt>
                <c:pt idx="1282">
                  <c:v>42403</c:v>
                </c:pt>
                <c:pt idx="1283">
                  <c:v>42404</c:v>
                </c:pt>
                <c:pt idx="1284">
                  <c:v>42405</c:v>
                </c:pt>
                <c:pt idx="1285">
                  <c:v>42408</c:v>
                </c:pt>
                <c:pt idx="1286">
                  <c:v>42409</c:v>
                </c:pt>
                <c:pt idx="1287">
                  <c:v>42410</c:v>
                </c:pt>
                <c:pt idx="1288">
                  <c:v>42411</c:v>
                </c:pt>
                <c:pt idx="1289">
                  <c:v>42412</c:v>
                </c:pt>
                <c:pt idx="1290">
                  <c:v>42415</c:v>
                </c:pt>
                <c:pt idx="1291">
                  <c:v>42416</c:v>
                </c:pt>
                <c:pt idx="1292">
                  <c:v>42417</c:v>
                </c:pt>
                <c:pt idx="1293">
                  <c:v>42418</c:v>
                </c:pt>
                <c:pt idx="1294">
                  <c:v>42419</c:v>
                </c:pt>
                <c:pt idx="1295">
                  <c:v>42422</c:v>
                </c:pt>
                <c:pt idx="1296">
                  <c:v>42423</c:v>
                </c:pt>
                <c:pt idx="1297">
                  <c:v>42424</c:v>
                </c:pt>
                <c:pt idx="1298">
                  <c:v>42425</c:v>
                </c:pt>
                <c:pt idx="1299">
                  <c:v>42426</c:v>
                </c:pt>
                <c:pt idx="1300">
                  <c:v>42429</c:v>
                </c:pt>
                <c:pt idx="1301">
                  <c:v>42430</c:v>
                </c:pt>
                <c:pt idx="1302">
                  <c:v>42431</c:v>
                </c:pt>
                <c:pt idx="1303">
                  <c:v>42432</c:v>
                </c:pt>
                <c:pt idx="1304">
                  <c:v>42433</c:v>
                </c:pt>
              </c:numCache>
            </c:numRef>
          </c:cat>
          <c:val>
            <c:numRef>
              <c:f>'[4]1 - Chart Data'!$C$2:$C$1306</c:f>
              <c:numCache>
                <c:formatCode>General</c:formatCode>
                <c:ptCount val="1305"/>
                <c:pt idx="0">
                  <c:v>100</c:v>
                </c:pt>
                <c:pt idx="1">
                  <c:v>99.958856202427398</c:v>
                </c:pt>
                <c:pt idx="2">
                  <c:v>99.753137214564902</c:v>
                </c:pt>
                <c:pt idx="3">
                  <c:v>100.236576836041</c:v>
                </c:pt>
                <c:pt idx="4">
                  <c:v>100.380580127545</c:v>
                </c:pt>
                <c:pt idx="5">
                  <c:v>100.30857848179301</c:v>
                </c:pt>
                <c:pt idx="6">
                  <c:v>100.95659329356</c:v>
                </c:pt>
                <c:pt idx="7">
                  <c:v>102.00576013166</c:v>
                </c:pt>
                <c:pt idx="8">
                  <c:v>101.604608105328</c:v>
                </c:pt>
                <c:pt idx="9">
                  <c:v>101.203456078996</c:v>
                </c:pt>
                <c:pt idx="10">
                  <c:v>100.483439621477</c:v>
                </c:pt>
                <c:pt idx="11">
                  <c:v>100.534869368442</c:v>
                </c:pt>
                <c:pt idx="12">
                  <c:v>100.833161900843</c:v>
                </c:pt>
                <c:pt idx="13">
                  <c:v>100.34972227936601</c:v>
                </c:pt>
                <c:pt idx="14">
                  <c:v>100.668586710553</c:v>
                </c:pt>
                <c:pt idx="15">
                  <c:v>100.32915038058</c:v>
                </c:pt>
                <c:pt idx="16">
                  <c:v>100.360008228759</c:v>
                </c:pt>
                <c:pt idx="17">
                  <c:v>99.948570253034305</c:v>
                </c:pt>
                <c:pt idx="18">
                  <c:v>99.907426455461803</c:v>
                </c:pt>
                <c:pt idx="19">
                  <c:v>99.187409997942794</c:v>
                </c:pt>
                <c:pt idx="20">
                  <c:v>99.557704176095399</c:v>
                </c:pt>
                <c:pt idx="21">
                  <c:v>99.156552149763399</c:v>
                </c:pt>
                <c:pt idx="22">
                  <c:v>98.570253034355005</c:v>
                </c:pt>
                <c:pt idx="23">
                  <c:v>98.775972022217601</c:v>
                </c:pt>
                <c:pt idx="24">
                  <c:v>98.374819995885602</c:v>
                </c:pt>
                <c:pt idx="25">
                  <c:v>98.189672906809207</c:v>
                </c:pt>
                <c:pt idx="26">
                  <c:v>99.094836453404596</c:v>
                </c:pt>
                <c:pt idx="27">
                  <c:v>99.063978605225202</c:v>
                </c:pt>
                <c:pt idx="28">
                  <c:v>98.991976959473305</c:v>
                </c:pt>
                <c:pt idx="29">
                  <c:v>98.899403414935094</c:v>
                </c:pt>
                <c:pt idx="30">
                  <c:v>99.691421518206099</c:v>
                </c:pt>
                <c:pt idx="31">
                  <c:v>98.518823287389395</c:v>
                </c:pt>
                <c:pt idx="32">
                  <c:v>97.994239868339804</c:v>
                </c:pt>
                <c:pt idx="33">
                  <c:v>97.9119522731948</c:v>
                </c:pt>
                <c:pt idx="34">
                  <c:v>98.097099362271095</c:v>
                </c:pt>
                <c:pt idx="35">
                  <c:v>98.292532400740498</c:v>
                </c:pt>
                <c:pt idx="36">
                  <c:v>97.809092779263494</c:v>
                </c:pt>
                <c:pt idx="37">
                  <c:v>98.292532400740498</c:v>
                </c:pt>
                <c:pt idx="38">
                  <c:v>97.613659740794006</c:v>
                </c:pt>
                <c:pt idx="39">
                  <c:v>97.665089487759701</c:v>
                </c:pt>
                <c:pt idx="40">
                  <c:v>97.603373791400898</c:v>
                </c:pt>
                <c:pt idx="41">
                  <c:v>97.726805184118405</c:v>
                </c:pt>
                <c:pt idx="42">
                  <c:v>98.559967084961897</c:v>
                </c:pt>
                <c:pt idx="43">
                  <c:v>99.588562024274793</c:v>
                </c:pt>
                <c:pt idx="44">
                  <c:v>98.755400123431301</c:v>
                </c:pt>
                <c:pt idx="45">
                  <c:v>99.475416580950395</c:v>
                </c:pt>
                <c:pt idx="46">
                  <c:v>98.878831516148907</c:v>
                </c:pt>
                <c:pt idx="47">
                  <c:v>98.436535692244306</c:v>
                </c:pt>
                <c:pt idx="48">
                  <c:v>99.331413289446601</c:v>
                </c:pt>
                <c:pt idx="49">
                  <c:v>99.691421518206099</c:v>
                </c:pt>
                <c:pt idx="50">
                  <c:v>99.845710759103</c:v>
                </c:pt>
                <c:pt idx="51">
                  <c:v>100.55544126722801</c:v>
                </c:pt>
                <c:pt idx="52">
                  <c:v>100.15428924089601</c:v>
                </c:pt>
                <c:pt idx="53">
                  <c:v>99.773709113351103</c:v>
                </c:pt>
                <c:pt idx="54">
                  <c:v>100.06171569635799</c:v>
                </c:pt>
                <c:pt idx="55">
                  <c:v>100.75087430569801</c:v>
                </c:pt>
                <c:pt idx="56">
                  <c:v>100.586299115408</c:v>
                </c:pt>
                <c:pt idx="57">
                  <c:v>100.360008228759</c:v>
                </c:pt>
                <c:pt idx="58">
                  <c:v>100.90516354659501</c:v>
                </c:pt>
                <c:pt idx="59">
                  <c:v>100.473153672083</c:v>
                </c:pt>
                <c:pt idx="60">
                  <c:v>100.49372557087</c:v>
                </c:pt>
                <c:pt idx="61">
                  <c:v>99.650277720633596</c:v>
                </c:pt>
                <c:pt idx="62">
                  <c:v>99.917712404854896</c:v>
                </c:pt>
                <c:pt idx="63">
                  <c:v>100.894877597202</c:v>
                </c:pt>
                <c:pt idx="64">
                  <c:v>100.79201810327</c:v>
                </c:pt>
                <c:pt idx="65">
                  <c:v>100.67887265994599</c:v>
                </c:pt>
                <c:pt idx="66">
                  <c:v>100.30857848179301</c:v>
                </c:pt>
                <c:pt idx="67">
                  <c:v>100.81259000205699</c:v>
                </c:pt>
                <c:pt idx="68">
                  <c:v>100.318864431186</c:v>
                </c:pt>
                <c:pt idx="69">
                  <c:v>100.534869368442</c:v>
                </c:pt>
                <c:pt idx="70">
                  <c:v>100.534869368442</c:v>
                </c:pt>
                <c:pt idx="71">
                  <c:v>99.650277720633596</c:v>
                </c:pt>
                <c:pt idx="72">
                  <c:v>100.12343139271699</c:v>
                </c:pt>
                <c:pt idx="73">
                  <c:v>101.15202633203</c:v>
                </c:pt>
                <c:pt idx="74">
                  <c:v>100.81259000205699</c:v>
                </c:pt>
                <c:pt idx="75">
                  <c:v>100.730302406912</c:v>
                </c:pt>
                <c:pt idx="76">
                  <c:v>100</c:v>
                </c:pt>
                <c:pt idx="77">
                  <c:v>99.989714050606807</c:v>
                </c:pt>
                <c:pt idx="78">
                  <c:v>100.936021394774</c:v>
                </c:pt>
                <c:pt idx="79">
                  <c:v>101.224027977782</c:v>
                </c:pt>
                <c:pt idx="80">
                  <c:v>101.52232051018299</c:v>
                </c:pt>
                <c:pt idx="81">
                  <c:v>101.15202633203</c:v>
                </c:pt>
                <c:pt idx="82">
                  <c:v>99.7119934169923</c:v>
                </c:pt>
                <c:pt idx="83">
                  <c:v>99.207981896728995</c:v>
                </c:pt>
                <c:pt idx="84">
                  <c:v>98.868545566755799</c:v>
                </c:pt>
                <c:pt idx="85">
                  <c:v>98.827401769183197</c:v>
                </c:pt>
                <c:pt idx="86">
                  <c:v>98.919975313721395</c:v>
                </c:pt>
                <c:pt idx="87">
                  <c:v>99.341699238839695</c:v>
                </c:pt>
                <c:pt idx="88">
                  <c:v>98.529109236782503</c:v>
                </c:pt>
                <c:pt idx="89">
                  <c:v>99.135980250977099</c:v>
                </c:pt>
                <c:pt idx="90">
                  <c:v>99.444558732771</c:v>
                </c:pt>
                <c:pt idx="91">
                  <c:v>99.609133923060995</c:v>
                </c:pt>
                <c:pt idx="92">
                  <c:v>98.580538983748099</c:v>
                </c:pt>
                <c:pt idx="93">
                  <c:v>98.611396831927493</c:v>
                </c:pt>
                <c:pt idx="94">
                  <c:v>98.1999588562024</c:v>
                </c:pt>
                <c:pt idx="95">
                  <c:v>98.827401769183197</c:v>
                </c:pt>
                <c:pt idx="96">
                  <c:v>97.829664678049696</c:v>
                </c:pt>
                <c:pt idx="97">
                  <c:v>97.387368854145194</c:v>
                </c:pt>
                <c:pt idx="98">
                  <c:v>97.191935815675706</c:v>
                </c:pt>
                <c:pt idx="99">
                  <c:v>97.706233285332203</c:v>
                </c:pt>
                <c:pt idx="100">
                  <c:v>97.191935815675706</c:v>
                </c:pt>
                <c:pt idx="101">
                  <c:v>97.058218473565105</c:v>
                </c:pt>
                <c:pt idx="102">
                  <c:v>97.459370499897105</c:v>
                </c:pt>
                <c:pt idx="103">
                  <c:v>97.531372145649001</c:v>
                </c:pt>
                <c:pt idx="104">
                  <c:v>98.251388603167996</c:v>
                </c:pt>
                <c:pt idx="105">
                  <c:v>98.6216827813207</c:v>
                </c:pt>
                <c:pt idx="106">
                  <c:v>98.786257971610695</c:v>
                </c:pt>
                <c:pt idx="107">
                  <c:v>99.115408352190897</c:v>
                </c:pt>
                <c:pt idx="108">
                  <c:v>100.236576836041</c:v>
                </c:pt>
                <c:pt idx="109">
                  <c:v>101.17259823081601</c:v>
                </c:pt>
                <c:pt idx="110">
                  <c:v>101.748611396831</c:v>
                </c:pt>
                <c:pt idx="111">
                  <c:v>101.933758485908</c:v>
                </c:pt>
                <c:pt idx="112">
                  <c:v>102.211479119522</c:v>
                </c:pt>
                <c:pt idx="113">
                  <c:v>101.892614688335</c:v>
                </c:pt>
                <c:pt idx="114">
                  <c:v>101.851470890763</c:v>
                </c:pt>
                <c:pt idx="115">
                  <c:v>101.26517177535401</c:v>
                </c:pt>
                <c:pt idx="116">
                  <c:v>101.01830898991901</c:v>
                </c:pt>
                <c:pt idx="117">
                  <c:v>100.90516354659501</c:v>
                </c:pt>
                <c:pt idx="118">
                  <c:v>102.07776177741199</c:v>
                </c:pt>
                <c:pt idx="119">
                  <c:v>101.46060481382401</c:v>
                </c:pt>
                <c:pt idx="120">
                  <c:v>101.686895700473</c:v>
                </c:pt>
                <c:pt idx="121">
                  <c:v>101.76918329561801</c:v>
                </c:pt>
                <c:pt idx="122">
                  <c:v>101.6457519029</c:v>
                </c:pt>
                <c:pt idx="123">
                  <c:v>101.224027977782</c:v>
                </c:pt>
                <c:pt idx="124">
                  <c:v>101.41946101625101</c:v>
                </c:pt>
                <c:pt idx="125">
                  <c:v>100.56572721662199</c:v>
                </c:pt>
                <c:pt idx="126">
                  <c:v>100.740588356305</c:v>
                </c:pt>
                <c:pt idx="127">
                  <c:v>100.514297469656</c:v>
                </c:pt>
                <c:pt idx="128">
                  <c:v>100.2982925324</c:v>
                </c:pt>
                <c:pt idx="129">
                  <c:v>100.874305698415</c:v>
                </c:pt>
                <c:pt idx="130">
                  <c:v>102.01604608105301</c:v>
                </c:pt>
                <c:pt idx="131">
                  <c:v>101.964616334087</c:v>
                </c:pt>
                <c:pt idx="132">
                  <c:v>101.6457519029</c:v>
                </c:pt>
                <c:pt idx="133">
                  <c:v>101.285743674141</c:v>
                </c:pt>
                <c:pt idx="134">
                  <c:v>102.53034355070901</c:v>
                </c:pt>
                <c:pt idx="135">
                  <c:v>102.32462456284701</c:v>
                </c:pt>
                <c:pt idx="136">
                  <c:v>102.00576013166</c:v>
                </c:pt>
                <c:pt idx="137">
                  <c:v>101.964616334087</c:v>
                </c:pt>
                <c:pt idx="138">
                  <c:v>101.59432215593399</c:v>
                </c:pt>
                <c:pt idx="139">
                  <c:v>101.244599876568</c:v>
                </c:pt>
                <c:pt idx="140">
                  <c:v>101.933758485908</c:v>
                </c:pt>
                <c:pt idx="141">
                  <c:v>102.026332030446</c:v>
                </c:pt>
                <c:pt idx="142">
                  <c:v>102.715490639786</c:v>
                </c:pt>
                <c:pt idx="143">
                  <c:v>106.006994445587</c:v>
                </c:pt>
                <c:pt idx="144">
                  <c:v>105.533840773503</c:v>
                </c:pt>
                <c:pt idx="145">
                  <c:v>106.356716724953</c:v>
                </c:pt>
                <c:pt idx="146">
                  <c:v>104.854968113556</c:v>
                </c:pt>
                <c:pt idx="147">
                  <c:v>105.36926558321299</c:v>
                </c:pt>
                <c:pt idx="148">
                  <c:v>106.099567990125</c:v>
                </c:pt>
                <c:pt idx="149">
                  <c:v>106.850442295823</c:v>
                </c:pt>
                <c:pt idx="150">
                  <c:v>107.724747994239</c:v>
                </c:pt>
                <c:pt idx="151">
                  <c:v>109.20592470685</c:v>
                </c:pt>
                <c:pt idx="152">
                  <c:v>107.827607488171</c:v>
                </c:pt>
                <c:pt idx="153">
                  <c:v>107.28245217033501</c:v>
                </c:pt>
                <c:pt idx="154">
                  <c:v>106.058424192552</c:v>
                </c:pt>
                <c:pt idx="155">
                  <c:v>105.626414318041</c:v>
                </c:pt>
                <c:pt idx="156">
                  <c:v>106.089282040732</c:v>
                </c:pt>
                <c:pt idx="157">
                  <c:v>104.556675581156</c:v>
                </c:pt>
                <c:pt idx="158">
                  <c:v>105.35897963382</c:v>
                </c:pt>
                <c:pt idx="159">
                  <c:v>104.361242542686</c:v>
                </c:pt>
                <c:pt idx="160">
                  <c:v>104.433244188438</c:v>
                </c:pt>
                <c:pt idx="161">
                  <c:v>104.957827607488</c:v>
                </c:pt>
                <c:pt idx="162">
                  <c:v>104.021806212713</c:v>
                </c:pt>
                <c:pt idx="163">
                  <c:v>105.153260645957</c:v>
                </c:pt>
                <c:pt idx="164">
                  <c:v>103.785229376671</c:v>
                </c:pt>
                <c:pt idx="165">
                  <c:v>103.168072413083</c:v>
                </c:pt>
                <c:pt idx="166">
                  <c:v>104.484673935404</c:v>
                </c:pt>
                <c:pt idx="167">
                  <c:v>104.114379757251</c:v>
                </c:pt>
                <c:pt idx="168">
                  <c:v>102.33491051224</c:v>
                </c:pt>
                <c:pt idx="169">
                  <c:v>102.314338613454</c:v>
                </c:pt>
                <c:pt idx="170">
                  <c:v>102.43777000617099</c:v>
                </c:pt>
                <c:pt idx="171">
                  <c:v>104.77268051841099</c:v>
                </c:pt>
                <c:pt idx="172">
                  <c:v>104.093807858465</c:v>
                </c:pt>
                <c:pt idx="173">
                  <c:v>104.01152026331999</c:v>
                </c:pt>
                <c:pt idx="174">
                  <c:v>104.741822670232</c:v>
                </c:pt>
                <c:pt idx="175">
                  <c:v>104.793252417198</c:v>
                </c:pt>
                <c:pt idx="176">
                  <c:v>104.3406706439</c:v>
                </c:pt>
                <c:pt idx="177">
                  <c:v>104.731536720839</c:v>
                </c:pt>
                <c:pt idx="178">
                  <c:v>105.091544949598</c:v>
                </c:pt>
                <c:pt idx="179">
                  <c:v>104.21723925118199</c:v>
                </c:pt>
                <c:pt idx="180">
                  <c:v>104.56696153054899</c:v>
                </c:pt>
                <c:pt idx="181">
                  <c:v>105.27669203867499</c:v>
                </c:pt>
                <c:pt idx="182">
                  <c:v>105.02982925324</c:v>
                </c:pt>
                <c:pt idx="183">
                  <c:v>105.35897963382</c:v>
                </c:pt>
                <c:pt idx="184">
                  <c:v>105.472125077144</c:v>
                </c:pt>
                <c:pt idx="185">
                  <c:v>106.809298498251</c:v>
                </c:pt>
                <c:pt idx="186">
                  <c:v>106.70643900432</c:v>
                </c:pt>
                <c:pt idx="187">
                  <c:v>107.827607488171</c:v>
                </c:pt>
                <c:pt idx="188">
                  <c:v>107.827607488171</c:v>
                </c:pt>
                <c:pt idx="189">
                  <c:v>107.69389014606</c:v>
                </c:pt>
                <c:pt idx="190">
                  <c:v>106.243571281629</c:v>
                </c:pt>
                <c:pt idx="191">
                  <c:v>105.92470685044201</c:v>
                </c:pt>
                <c:pt idx="192">
                  <c:v>104.649249125694</c:v>
                </c:pt>
                <c:pt idx="193">
                  <c:v>104.793252417198</c:v>
                </c:pt>
                <c:pt idx="194">
                  <c:v>104.50524583419001</c:v>
                </c:pt>
                <c:pt idx="195">
                  <c:v>104.320098745114</c:v>
                </c:pt>
                <c:pt idx="196">
                  <c:v>104.155523554824</c:v>
                </c:pt>
                <c:pt idx="197">
                  <c:v>103.97037646574699</c:v>
                </c:pt>
                <c:pt idx="198">
                  <c:v>104.885825961736</c:v>
                </c:pt>
                <c:pt idx="199">
                  <c:v>104.96811355688099</c:v>
                </c:pt>
                <c:pt idx="200">
                  <c:v>105.554412672289</c:v>
                </c:pt>
                <c:pt idx="201">
                  <c:v>105.92470685044201</c:v>
                </c:pt>
                <c:pt idx="202">
                  <c:v>107.107591030652</c:v>
                </c:pt>
                <c:pt idx="203">
                  <c:v>106.397860522526</c:v>
                </c:pt>
                <c:pt idx="204">
                  <c:v>106.655009257354</c:v>
                </c:pt>
                <c:pt idx="205">
                  <c:v>106.53157786463601</c:v>
                </c:pt>
                <c:pt idx="206">
                  <c:v>105.760131660152</c:v>
                </c:pt>
                <c:pt idx="207">
                  <c:v>105.83213330590399</c:v>
                </c:pt>
                <c:pt idx="208">
                  <c:v>105.12240279777799</c:v>
                </c:pt>
                <c:pt idx="209">
                  <c:v>104.937255708701</c:v>
                </c:pt>
                <c:pt idx="210">
                  <c:v>104.83439621477</c:v>
                </c:pt>
                <c:pt idx="211">
                  <c:v>104.978399506274</c:v>
                </c:pt>
                <c:pt idx="212">
                  <c:v>105.21497634231601</c:v>
                </c:pt>
                <c:pt idx="213">
                  <c:v>105.112116848385</c:v>
                </c:pt>
                <c:pt idx="214">
                  <c:v>104.56696153054899</c:v>
                </c:pt>
                <c:pt idx="215">
                  <c:v>104.99897140506</c:v>
                </c:pt>
                <c:pt idx="216">
                  <c:v>103.867516971816</c:v>
                </c:pt>
                <c:pt idx="217">
                  <c:v>104.3406706439</c:v>
                </c:pt>
                <c:pt idx="218">
                  <c:v>104.896111911129</c:v>
                </c:pt>
                <c:pt idx="219">
                  <c:v>105.30754988685401</c:v>
                </c:pt>
                <c:pt idx="220">
                  <c:v>105.79098950833099</c:v>
                </c:pt>
                <c:pt idx="221">
                  <c:v>104.649249125694</c:v>
                </c:pt>
                <c:pt idx="222">
                  <c:v>104.937255708701</c:v>
                </c:pt>
                <c:pt idx="223">
                  <c:v>104.978399506274</c:v>
                </c:pt>
                <c:pt idx="224">
                  <c:v>105.35897963382</c:v>
                </c:pt>
                <c:pt idx="225">
                  <c:v>104.649249125694</c:v>
                </c:pt>
                <c:pt idx="226">
                  <c:v>104.237811149969</c:v>
                </c:pt>
                <c:pt idx="227">
                  <c:v>104.227525200576</c:v>
                </c:pt>
                <c:pt idx="228">
                  <c:v>103.785229376671</c:v>
                </c:pt>
                <c:pt idx="229">
                  <c:v>104.278954947541</c:v>
                </c:pt>
                <c:pt idx="230">
                  <c:v>103.58979633820201</c:v>
                </c:pt>
                <c:pt idx="231">
                  <c:v>103.898374819995</c:v>
                </c:pt>
                <c:pt idx="232">
                  <c:v>104.052664060892</c:v>
                </c:pt>
                <c:pt idx="233">
                  <c:v>102.72577658917901</c:v>
                </c:pt>
                <c:pt idx="234">
                  <c:v>102.941781526434</c:v>
                </c:pt>
                <c:pt idx="235">
                  <c:v>103.373791400946</c:v>
                </c:pt>
                <c:pt idx="236">
                  <c:v>103.30178975519399</c:v>
                </c:pt>
                <c:pt idx="237">
                  <c:v>102.602345196461</c:v>
                </c:pt>
                <c:pt idx="238">
                  <c:v>102.694918740999</c:v>
                </c:pt>
                <c:pt idx="239">
                  <c:v>102.273194815881</c:v>
                </c:pt>
                <c:pt idx="240">
                  <c:v>102.406912157992</c:v>
                </c:pt>
                <c:pt idx="241">
                  <c:v>102.32462456284701</c:v>
                </c:pt>
                <c:pt idx="242">
                  <c:v>102.602345196461</c:v>
                </c:pt>
                <c:pt idx="243">
                  <c:v>102.314338613454</c:v>
                </c:pt>
                <c:pt idx="244">
                  <c:v>103.065212919152</c:v>
                </c:pt>
                <c:pt idx="245">
                  <c:v>102.849207981896</c:v>
                </c:pt>
                <c:pt idx="246">
                  <c:v>102.88006583007601</c:v>
                </c:pt>
                <c:pt idx="247">
                  <c:v>102.561201398889</c:v>
                </c:pt>
                <c:pt idx="248">
                  <c:v>102.797778234931</c:v>
                </c:pt>
                <c:pt idx="249">
                  <c:v>102.643488994034</c:v>
                </c:pt>
                <c:pt idx="250">
                  <c:v>102.108619625591</c:v>
                </c:pt>
                <c:pt idx="251">
                  <c:v>102.341082081876</c:v>
                </c:pt>
                <c:pt idx="252">
                  <c:v>102.827607488171</c:v>
                </c:pt>
                <c:pt idx="253">
                  <c:v>102.640403209216</c:v>
                </c:pt>
                <c:pt idx="254">
                  <c:v>102.702118905574</c:v>
                </c:pt>
                <c:pt idx="255">
                  <c:v>102.73914832339</c:v>
                </c:pt>
                <c:pt idx="256">
                  <c:v>102.38016868957</c:v>
                </c:pt>
                <c:pt idx="257">
                  <c:v>101.54906397860501</c:v>
                </c:pt>
                <c:pt idx="258">
                  <c:v>101.352602345196</c:v>
                </c:pt>
                <c:pt idx="259">
                  <c:v>101.65912363711099</c:v>
                </c:pt>
                <c:pt idx="260">
                  <c:v>102.223822258794</c:v>
                </c:pt>
                <c:pt idx="261">
                  <c:v>102.891380374408</c:v>
                </c:pt>
                <c:pt idx="262">
                  <c:v>102.831721867928</c:v>
                </c:pt>
                <c:pt idx="263">
                  <c:v>102.00576013166</c:v>
                </c:pt>
                <c:pt idx="264">
                  <c:v>101.807241308372</c:v>
                </c:pt>
                <c:pt idx="265">
                  <c:v>102.196050195433</c:v>
                </c:pt>
                <c:pt idx="266">
                  <c:v>101.79798395391801</c:v>
                </c:pt>
                <c:pt idx="267">
                  <c:v>102.03764657477799</c:v>
                </c:pt>
                <c:pt idx="268">
                  <c:v>102.003702941781</c:v>
                </c:pt>
                <c:pt idx="269">
                  <c:v>101.976959473359</c:v>
                </c:pt>
                <c:pt idx="270">
                  <c:v>101.529520674758</c:v>
                </c:pt>
                <c:pt idx="271">
                  <c:v>102.131248714256</c:v>
                </c:pt>
                <c:pt idx="272">
                  <c:v>102.091133511623</c:v>
                </c:pt>
                <c:pt idx="273">
                  <c:v>102.78852088047699</c:v>
                </c:pt>
                <c:pt idx="274">
                  <c:v>102.78852088047699</c:v>
                </c:pt>
                <c:pt idx="275">
                  <c:v>102.05513268874699</c:v>
                </c:pt>
                <c:pt idx="276">
                  <c:v>102.111705410409</c:v>
                </c:pt>
                <c:pt idx="277">
                  <c:v>102.53034355070901</c:v>
                </c:pt>
                <c:pt idx="278">
                  <c:v>102.870808475622</c:v>
                </c:pt>
                <c:pt idx="279">
                  <c:v>102.650689158609</c:v>
                </c:pt>
                <c:pt idx="280">
                  <c:v>102.12507714461999</c:v>
                </c:pt>
                <c:pt idx="281">
                  <c:v>101.88232873894199</c:v>
                </c:pt>
                <c:pt idx="282">
                  <c:v>102.50771446204401</c:v>
                </c:pt>
                <c:pt idx="283">
                  <c:v>102.01398889117399</c:v>
                </c:pt>
                <c:pt idx="284">
                  <c:v>102.58897346225</c:v>
                </c:pt>
                <c:pt idx="285">
                  <c:v>102.717547829664</c:v>
                </c:pt>
                <c:pt idx="286">
                  <c:v>103.12384283069299</c:v>
                </c:pt>
                <c:pt idx="287">
                  <c:v>103.149557704176</c:v>
                </c:pt>
                <c:pt idx="288">
                  <c:v>102.4542275252</c:v>
                </c:pt>
                <c:pt idx="289">
                  <c:v>102.63834601933701</c:v>
                </c:pt>
                <c:pt idx="290">
                  <c:v>103.04361242542601</c:v>
                </c:pt>
                <c:pt idx="291">
                  <c:v>101.56860728245201</c:v>
                </c:pt>
                <c:pt idx="292">
                  <c:v>101.852499485702</c:v>
                </c:pt>
                <c:pt idx="293">
                  <c:v>102.176506891586</c:v>
                </c:pt>
                <c:pt idx="294">
                  <c:v>101.94713022011901</c:v>
                </c:pt>
                <c:pt idx="295">
                  <c:v>102.31948158815</c:v>
                </c:pt>
                <c:pt idx="296">
                  <c:v>101.63443735856799</c:v>
                </c:pt>
                <c:pt idx="297">
                  <c:v>101.277514914626</c:v>
                </c:pt>
                <c:pt idx="298">
                  <c:v>101.163340876362</c:v>
                </c:pt>
                <c:pt idx="299">
                  <c:v>100.904134951656</c:v>
                </c:pt>
                <c:pt idx="300">
                  <c:v>101.72495371322699</c:v>
                </c:pt>
                <c:pt idx="301">
                  <c:v>101.199341699238</c:v>
                </c:pt>
                <c:pt idx="302">
                  <c:v>101.81341287800799</c:v>
                </c:pt>
                <c:pt idx="303">
                  <c:v>101.50277720633601</c:v>
                </c:pt>
                <c:pt idx="304">
                  <c:v>102.30713844887801</c:v>
                </c:pt>
                <c:pt idx="305">
                  <c:v>102.317424398271</c:v>
                </c:pt>
                <c:pt idx="306">
                  <c:v>102.967496399917</c:v>
                </c:pt>
                <c:pt idx="307">
                  <c:v>103.10532812178501</c:v>
                </c:pt>
                <c:pt idx="308">
                  <c:v>103.032297881094</c:v>
                </c:pt>
                <c:pt idx="309">
                  <c:v>102.440855790989</c:v>
                </c:pt>
                <c:pt idx="310">
                  <c:v>103.044641020366</c:v>
                </c:pt>
                <c:pt idx="311">
                  <c:v>103.359391071795</c:v>
                </c:pt>
                <c:pt idx="312">
                  <c:v>103.97037646574699</c:v>
                </c:pt>
                <c:pt idx="313">
                  <c:v>104.52890351779401</c:v>
                </c:pt>
                <c:pt idx="314">
                  <c:v>104.815881505862</c:v>
                </c:pt>
                <c:pt idx="315">
                  <c:v>105.131660152232</c:v>
                </c:pt>
                <c:pt idx="316">
                  <c:v>104.693478708084</c:v>
                </c:pt>
                <c:pt idx="317">
                  <c:v>105.710759103065</c:v>
                </c:pt>
                <c:pt idx="318">
                  <c:v>105.533840773503</c:v>
                </c:pt>
                <c:pt idx="319">
                  <c:v>105.73235959679</c:v>
                </c:pt>
                <c:pt idx="320">
                  <c:v>105.476239456901</c:v>
                </c:pt>
                <c:pt idx="321">
                  <c:v>105.310635671672</c:v>
                </c:pt>
                <c:pt idx="322">
                  <c:v>105.848590824933</c:v>
                </c:pt>
                <c:pt idx="323">
                  <c:v>106.50483439621399</c:v>
                </c:pt>
                <c:pt idx="324">
                  <c:v>106.919358156757</c:v>
                </c:pt>
                <c:pt idx="325">
                  <c:v>107.16827813207099</c:v>
                </c:pt>
                <c:pt idx="326">
                  <c:v>107.026332030446</c:v>
                </c:pt>
                <c:pt idx="327">
                  <c:v>105.95247891380301</c:v>
                </c:pt>
                <c:pt idx="328">
                  <c:v>105.405266406089</c:v>
                </c:pt>
                <c:pt idx="329">
                  <c:v>106.199341699238</c:v>
                </c:pt>
                <c:pt idx="330">
                  <c:v>105.849619419872</c:v>
                </c:pt>
                <c:pt idx="331">
                  <c:v>105.599670849619</c:v>
                </c:pt>
                <c:pt idx="332">
                  <c:v>105.62127134334401</c:v>
                </c:pt>
                <c:pt idx="333">
                  <c:v>105.398066241514</c:v>
                </c:pt>
                <c:pt idx="334">
                  <c:v>105.250977165192</c:v>
                </c:pt>
                <c:pt idx="335">
                  <c:v>105.5677844065</c:v>
                </c:pt>
                <c:pt idx="336">
                  <c:v>104.67907837893399</c:v>
                </c:pt>
                <c:pt idx="337">
                  <c:v>104.832339024891</c:v>
                </c:pt>
                <c:pt idx="338">
                  <c:v>105.5677844065</c:v>
                </c:pt>
                <c:pt idx="339">
                  <c:v>105.65727216622</c:v>
                </c:pt>
                <c:pt idx="340">
                  <c:v>105.96790783789299</c:v>
                </c:pt>
                <c:pt idx="341">
                  <c:v>105.74675992594101</c:v>
                </c:pt>
                <c:pt idx="342">
                  <c:v>105.561612836864</c:v>
                </c:pt>
                <c:pt idx="343">
                  <c:v>106.291915243777</c:v>
                </c:pt>
                <c:pt idx="344">
                  <c:v>104.917712404854</c:v>
                </c:pt>
                <c:pt idx="345">
                  <c:v>104.914626620037</c:v>
                </c:pt>
                <c:pt idx="346">
                  <c:v>104.12775149146201</c:v>
                </c:pt>
                <c:pt idx="347">
                  <c:v>104.248097099362</c:v>
                </c:pt>
                <c:pt idx="348">
                  <c:v>104.18946718782099</c:v>
                </c:pt>
                <c:pt idx="349">
                  <c:v>104.914626620037</c:v>
                </c:pt>
                <c:pt idx="350">
                  <c:v>104.95062744291199</c:v>
                </c:pt>
                <c:pt idx="351">
                  <c:v>104.99074264554601</c:v>
                </c:pt>
                <c:pt idx="352">
                  <c:v>104.92388397449</c:v>
                </c:pt>
                <c:pt idx="353">
                  <c:v>105.18823287389399</c:v>
                </c:pt>
                <c:pt idx="354">
                  <c:v>104.41164369471301</c:v>
                </c:pt>
                <c:pt idx="355">
                  <c:v>104.421929644106</c:v>
                </c:pt>
                <c:pt idx="356">
                  <c:v>104.488788315161</c:v>
                </c:pt>
                <c:pt idx="357">
                  <c:v>104.03517794692399</c:v>
                </c:pt>
                <c:pt idx="358">
                  <c:v>103.644311869985</c:v>
                </c:pt>
                <c:pt idx="359">
                  <c:v>103.979633820201</c:v>
                </c:pt>
                <c:pt idx="360">
                  <c:v>104.615305492696</c:v>
                </c:pt>
                <c:pt idx="361">
                  <c:v>104.862168278132</c:v>
                </c:pt>
                <c:pt idx="362">
                  <c:v>104.79119522731899</c:v>
                </c:pt>
                <c:pt idx="363">
                  <c:v>103.901460604813</c:v>
                </c:pt>
                <c:pt idx="364">
                  <c:v>103.52602345196399</c:v>
                </c:pt>
                <c:pt idx="365">
                  <c:v>103.209216210656</c:v>
                </c:pt>
                <c:pt idx="366">
                  <c:v>102.998354248097</c:v>
                </c:pt>
                <c:pt idx="367">
                  <c:v>102.991154083521</c:v>
                </c:pt>
                <c:pt idx="368">
                  <c:v>103.32236165398</c:v>
                </c:pt>
                <c:pt idx="369">
                  <c:v>102.69903312075699</c:v>
                </c:pt>
                <c:pt idx="370">
                  <c:v>102.744291298086</c:v>
                </c:pt>
                <c:pt idx="371">
                  <c:v>102.562229993828</c:v>
                </c:pt>
                <c:pt idx="372">
                  <c:v>102.23719399300499</c:v>
                </c:pt>
                <c:pt idx="373">
                  <c:v>102.00884591647799</c:v>
                </c:pt>
                <c:pt idx="374">
                  <c:v>101.983131042995</c:v>
                </c:pt>
                <c:pt idx="375">
                  <c:v>102.157992182678</c:v>
                </c:pt>
                <c:pt idx="376">
                  <c:v>102.01604608105301</c:v>
                </c:pt>
                <c:pt idx="377">
                  <c:v>101.827813207159</c:v>
                </c:pt>
                <c:pt idx="378">
                  <c:v>101.643694713022</c:v>
                </c:pt>
                <c:pt idx="379">
                  <c:v>101.719810738531</c:v>
                </c:pt>
                <c:pt idx="380">
                  <c:v>101.759925941164</c:v>
                </c:pt>
                <c:pt idx="381">
                  <c:v>101.347459370499</c:v>
                </c:pt>
                <c:pt idx="382">
                  <c:v>102.150792018103</c:v>
                </c:pt>
                <c:pt idx="383">
                  <c:v>102.009874511417</c:v>
                </c:pt>
                <c:pt idx="384">
                  <c:v>101.93272989096801</c:v>
                </c:pt>
                <c:pt idx="385">
                  <c:v>101.777412055132</c:v>
                </c:pt>
                <c:pt idx="386">
                  <c:v>101.45340464924899</c:v>
                </c:pt>
                <c:pt idx="387">
                  <c:v>101.656037852293</c:v>
                </c:pt>
                <c:pt idx="388">
                  <c:v>102.052046903929</c:v>
                </c:pt>
                <c:pt idx="389">
                  <c:v>101.389631763011</c:v>
                </c:pt>
                <c:pt idx="390">
                  <c:v>101.44209010491601</c:v>
                </c:pt>
                <c:pt idx="391">
                  <c:v>101.475005142974</c:v>
                </c:pt>
                <c:pt idx="392">
                  <c:v>101.94815881505799</c:v>
                </c:pt>
                <c:pt idx="393">
                  <c:v>101.071795926764</c:v>
                </c:pt>
                <c:pt idx="394">
                  <c:v>100.572927381197</c:v>
                </c:pt>
                <c:pt idx="395">
                  <c:v>100.401152026332</c:v>
                </c:pt>
                <c:pt idx="396">
                  <c:v>99.991771240485406</c:v>
                </c:pt>
                <c:pt idx="397">
                  <c:v>100.362065418638</c:v>
                </c:pt>
                <c:pt idx="398">
                  <c:v>100.301378317218</c:v>
                </c:pt>
                <c:pt idx="399">
                  <c:v>99.660563670026704</c:v>
                </c:pt>
                <c:pt idx="400">
                  <c:v>100.06068710141901</c:v>
                </c:pt>
                <c:pt idx="401">
                  <c:v>100.186175684015</c:v>
                </c:pt>
                <c:pt idx="402">
                  <c:v>100.341493519851</c:v>
                </c:pt>
                <c:pt idx="403">
                  <c:v>100.65830076116001</c:v>
                </c:pt>
                <c:pt idx="404">
                  <c:v>100.39395186175599</c:v>
                </c:pt>
                <c:pt idx="405">
                  <c:v>100.76630322978799</c:v>
                </c:pt>
                <c:pt idx="406">
                  <c:v>100.423781114996</c:v>
                </c:pt>
                <c:pt idx="407">
                  <c:v>101.21374202838901</c:v>
                </c:pt>
                <c:pt idx="408">
                  <c:v>101.198313104299</c:v>
                </c:pt>
                <c:pt idx="409">
                  <c:v>101.319687307138</c:v>
                </c:pt>
                <c:pt idx="410">
                  <c:v>100.877391483233</c:v>
                </c:pt>
                <c:pt idx="411">
                  <c:v>101.067681547006</c:v>
                </c:pt>
                <c:pt idx="412">
                  <c:v>101.50277720633601</c:v>
                </c:pt>
                <c:pt idx="413">
                  <c:v>101.05945278749201</c:v>
                </c:pt>
                <c:pt idx="414">
                  <c:v>100.442295823904</c:v>
                </c:pt>
                <c:pt idx="415">
                  <c:v>100.37337996297001</c:v>
                </c:pt>
                <c:pt idx="416">
                  <c:v>100.857848179386</c:v>
                </c:pt>
                <c:pt idx="417">
                  <c:v>100.65830076116001</c:v>
                </c:pt>
                <c:pt idx="418">
                  <c:v>100.561612836864</c:v>
                </c:pt>
                <c:pt idx="419">
                  <c:v>100.757045875334</c:v>
                </c:pt>
                <c:pt idx="420">
                  <c:v>100.764246039909</c:v>
                </c:pt>
                <c:pt idx="421">
                  <c:v>101.342316395803</c:v>
                </c:pt>
                <c:pt idx="422">
                  <c:v>100.880477268051</c:v>
                </c:pt>
                <c:pt idx="423">
                  <c:v>100.996708496194</c:v>
                </c:pt>
                <c:pt idx="424">
                  <c:v>102.068504422958</c:v>
                </c:pt>
                <c:pt idx="425">
                  <c:v>102.27422341082</c:v>
                </c:pt>
                <c:pt idx="426">
                  <c:v>102.157992182678</c:v>
                </c:pt>
                <c:pt idx="427">
                  <c:v>101.959473359391</c:v>
                </c:pt>
                <c:pt idx="428">
                  <c:v>102.28450936021299</c:v>
                </c:pt>
                <c:pt idx="429">
                  <c:v>102.585887677432</c:v>
                </c:pt>
                <c:pt idx="430">
                  <c:v>102.92635260234501</c:v>
                </c:pt>
                <c:pt idx="431">
                  <c:v>102.79880682987</c:v>
                </c:pt>
                <c:pt idx="432">
                  <c:v>102.925324007405</c:v>
                </c:pt>
                <c:pt idx="433">
                  <c:v>102.537543715284</c:v>
                </c:pt>
                <c:pt idx="434">
                  <c:v>102.354453816087</c:v>
                </c:pt>
                <c:pt idx="435">
                  <c:v>102.486113968319</c:v>
                </c:pt>
                <c:pt idx="436">
                  <c:v>102.317424398271</c:v>
                </c:pt>
                <c:pt idx="437">
                  <c:v>102.57354453815999</c:v>
                </c:pt>
                <c:pt idx="438">
                  <c:v>102.712404854968</c:v>
                </c:pt>
                <c:pt idx="439">
                  <c:v>103.027154906397</c:v>
                </c:pt>
                <c:pt idx="440">
                  <c:v>102.89960913392299</c:v>
                </c:pt>
                <c:pt idx="441">
                  <c:v>103.049783995062</c:v>
                </c:pt>
                <c:pt idx="442">
                  <c:v>103.095042172392</c:v>
                </c:pt>
                <c:pt idx="443">
                  <c:v>103.14338613453999</c:v>
                </c:pt>
                <c:pt idx="444">
                  <c:v>103.39024891997499</c:v>
                </c:pt>
                <c:pt idx="445">
                  <c:v>102.472742234108</c:v>
                </c:pt>
                <c:pt idx="446">
                  <c:v>102.5745731331</c:v>
                </c:pt>
                <c:pt idx="447">
                  <c:v>102.632174449701</c:v>
                </c:pt>
                <c:pt idx="448">
                  <c:v>102.563258588767</c:v>
                </c:pt>
                <c:pt idx="449">
                  <c:v>102.04073235959601</c:v>
                </c:pt>
                <c:pt idx="450">
                  <c:v>102.362682575601</c:v>
                </c:pt>
                <c:pt idx="451">
                  <c:v>102.299938284303</c:v>
                </c:pt>
                <c:pt idx="452">
                  <c:v>102.09730508125899</c:v>
                </c:pt>
                <c:pt idx="453">
                  <c:v>102.04073235959601</c:v>
                </c:pt>
                <c:pt idx="454">
                  <c:v>102.179592676404</c:v>
                </c:pt>
                <c:pt idx="455">
                  <c:v>102.234108208187</c:v>
                </c:pt>
                <c:pt idx="456">
                  <c:v>102.186792840979</c:v>
                </c:pt>
                <c:pt idx="457">
                  <c:v>102.089076321744</c:v>
                </c:pt>
                <c:pt idx="458">
                  <c:v>101.84118494137</c:v>
                </c:pt>
                <c:pt idx="459">
                  <c:v>101.725982308167</c:v>
                </c:pt>
                <c:pt idx="460">
                  <c:v>101.54700678872599</c:v>
                </c:pt>
                <c:pt idx="461">
                  <c:v>101.470890763217</c:v>
                </c:pt>
                <c:pt idx="462">
                  <c:v>101.365974079407</c:v>
                </c:pt>
                <c:pt idx="463">
                  <c:v>101.285743674141</c:v>
                </c:pt>
                <c:pt idx="464">
                  <c:v>101.426661180826</c:v>
                </c:pt>
                <c:pt idx="465">
                  <c:v>101.273400534869</c:v>
                </c:pt>
                <c:pt idx="466">
                  <c:v>101.33203044641</c:v>
                </c:pt>
                <c:pt idx="467">
                  <c:v>101.500720016457</c:v>
                </c:pt>
                <c:pt idx="468">
                  <c:v>101.683809915655</c:v>
                </c:pt>
                <c:pt idx="469">
                  <c:v>102.299938284303</c:v>
                </c:pt>
                <c:pt idx="470">
                  <c:v>102.010903106356</c:v>
                </c:pt>
                <c:pt idx="471">
                  <c:v>102.134334499074</c:v>
                </c:pt>
                <c:pt idx="472">
                  <c:v>102.300966879242</c:v>
                </c:pt>
                <c:pt idx="473">
                  <c:v>102.29788109442499</c:v>
                </c:pt>
                <c:pt idx="474">
                  <c:v>102.37091133511601</c:v>
                </c:pt>
                <c:pt idx="475">
                  <c:v>102.52520057601301</c:v>
                </c:pt>
                <c:pt idx="476">
                  <c:v>102.242336967702</c:v>
                </c:pt>
                <c:pt idx="477">
                  <c:v>101.379345813618</c:v>
                </c:pt>
                <c:pt idx="478">
                  <c:v>101.298086813412</c:v>
                </c:pt>
                <c:pt idx="479">
                  <c:v>101.39374614276799</c:v>
                </c:pt>
                <c:pt idx="480">
                  <c:v>101.403003497222</c:v>
                </c:pt>
                <c:pt idx="481">
                  <c:v>101.557292738119</c:v>
                </c:pt>
                <c:pt idx="482">
                  <c:v>101.537749434272</c:v>
                </c:pt>
                <c:pt idx="483">
                  <c:v>101.422546801069</c:v>
                </c:pt>
                <c:pt idx="484">
                  <c:v>101.224027977782</c:v>
                </c:pt>
                <c:pt idx="485">
                  <c:v>101.323801686895</c:v>
                </c:pt>
                <c:pt idx="486">
                  <c:v>101.28060069944399</c:v>
                </c:pt>
                <c:pt idx="487">
                  <c:v>101.347459370499</c:v>
                </c:pt>
                <c:pt idx="488">
                  <c:v>101.359802509771</c:v>
                </c:pt>
                <c:pt idx="489">
                  <c:v>102.210450524583</c:v>
                </c:pt>
                <c:pt idx="490">
                  <c:v>102.19090722073599</c:v>
                </c:pt>
                <c:pt idx="491">
                  <c:v>102.177535486525</c:v>
                </c:pt>
                <c:pt idx="492">
                  <c:v>102.79674963999101</c:v>
                </c:pt>
                <c:pt idx="493">
                  <c:v>103.154700678872</c:v>
                </c:pt>
                <c:pt idx="494">
                  <c:v>103.805801275457</c:v>
                </c:pt>
                <c:pt idx="495">
                  <c:v>103.754371528492</c:v>
                </c:pt>
                <c:pt idx="496">
                  <c:v>103.249331413289</c:v>
                </c:pt>
                <c:pt idx="497">
                  <c:v>103.1135568813</c:v>
                </c:pt>
                <c:pt idx="498">
                  <c:v>102.83480765274599</c:v>
                </c:pt>
                <c:pt idx="499">
                  <c:v>102.81937872865601</c:v>
                </c:pt>
                <c:pt idx="500">
                  <c:v>102.73914832339</c:v>
                </c:pt>
                <c:pt idx="501">
                  <c:v>102.641431804155</c:v>
                </c:pt>
                <c:pt idx="502">
                  <c:v>102.382225879448</c:v>
                </c:pt>
                <c:pt idx="503">
                  <c:v>102.714462044846</c:v>
                </c:pt>
                <c:pt idx="504">
                  <c:v>103.079613248302</c:v>
                </c:pt>
                <c:pt idx="505">
                  <c:v>103.539395186175</c:v>
                </c:pt>
                <c:pt idx="506">
                  <c:v>103.183501337173</c:v>
                </c:pt>
                <c:pt idx="507">
                  <c:v>103.12384283069299</c:v>
                </c:pt>
                <c:pt idx="508">
                  <c:v>102.953096070767</c:v>
                </c:pt>
                <c:pt idx="509">
                  <c:v>103.53013783172101</c:v>
                </c:pt>
                <c:pt idx="510">
                  <c:v>103.827401769183</c:v>
                </c:pt>
                <c:pt idx="511">
                  <c:v>104.102036617979</c:v>
                </c:pt>
                <c:pt idx="512">
                  <c:v>104.577247479942</c:v>
                </c:pt>
                <c:pt idx="513">
                  <c:v>104.808681341287</c:v>
                </c:pt>
                <c:pt idx="514">
                  <c:v>105.272577658917</c:v>
                </c:pt>
                <c:pt idx="515">
                  <c:v>105.557498457107</c:v>
                </c:pt>
                <c:pt idx="516">
                  <c:v>105.829047521086</c:v>
                </c:pt>
                <c:pt idx="517">
                  <c:v>105.46389631763</c:v>
                </c:pt>
                <c:pt idx="518">
                  <c:v>105.77144620448399</c:v>
                </c:pt>
                <c:pt idx="519">
                  <c:v>105.898991976959</c:v>
                </c:pt>
                <c:pt idx="520">
                  <c:v>105.90722073647299</c:v>
                </c:pt>
                <c:pt idx="521">
                  <c:v>105.810532812178</c:v>
                </c:pt>
                <c:pt idx="522">
                  <c:v>106.026537749434</c:v>
                </c:pt>
                <c:pt idx="523">
                  <c:v>105.980250977165</c:v>
                </c:pt>
                <c:pt idx="524">
                  <c:v>105.67784406500699</c:v>
                </c:pt>
                <c:pt idx="525">
                  <c:v>105.587327710347</c:v>
                </c:pt>
                <c:pt idx="526">
                  <c:v>105.544126722896</c:v>
                </c:pt>
                <c:pt idx="527">
                  <c:v>105.664472330796</c:v>
                </c:pt>
                <c:pt idx="528">
                  <c:v>105.32297881094399</c:v>
                </c:pt>
                <c:pt idx="529">
                  <c:v>104.876568607282</c:v>
                </c:pt>
                <c:pt idx="530">
                  <c:v>105.045258177329</c:v>
                </c:pt>
                <c:pt idx="531">
                  <c:v>105.68298703970299</c:v>
                </c:pt>
                <c:pt idx="532">
                  <c:v>105.52664060892801</c:v>
                </c:pt>
                <c:pt idx="533">
                  <c:v>105.316807241308</c:v>
                </c:pt>
                <c:pt idx="534">
                  <c:v>105.16457519028999</c:v>
                </c:pt>
                <c:pt idx="535">
                  <c:v>105.158403620654</c:v>
                </c:pt>
                <c:pt idx="536">
                  <c:v>104.611191112939</c:v>
                </c:pt>
                <c:pt idx="537">
                  <c:v>104.56696153054899</c:v>
                </c:pt>
                <c:pt idx="538">
                  <c:v>104.562847150792</c:v>
                </c:pt>
                <c:pt idx="539">
                  <c:v>104.62456284715</c:v>
                </c:pt>
                <c:pt idx="540">
                  <c:v>104.54638963176301</c:v>
                </c:pt>
                <c:pt idx="541">
                  <c:v>104.46307344167801</c:v>
                </c:pt>
                <c:pt idx="542">
                  <c:v>104.264554618391</c:v>
                </c:pt>
                <c:pt idx="543">
                  <c:v>104.28615511211601</c:v>
                </c:pt>
                <c:pt idx="544">
                  <c:v>104.843653569224</c:v>
                </c:pt>
                <c:pt idx="545">
                  <c:v>104.889940341493</c:v>
                </c:pt>
                <c:pt idx="546">
                  <c:v>104.54638963176301</c:v>
                </c:pt>
                <c:pt idx="547">
                  <c:v>104.39210039086601</c:v>
                </c:pt>
                <c:pt idx="548">
                  <c:v>103.988891174655</c:v>
                </c:pt>
                <c:pt idx="549">
                  <c:v>104.246039909483</c:v>
                </c:pt>
                <c:pt idx="550">
                  <c:v>104.985599670849</c:v>
                </c:pt>
                <c:pt idx="551">
                  <c:v>105.20880477268</c:v>
                </c:pt>
                <c:pt idx="552">
                  <c:v>105.576013166015</c:v>
                </c:pt>
                <c:pt idx="553">
                  <c:v>105.46183912775101</c:v>
                </c:pt>
                <c:pt idx="554">
                  <c:v>105.559555646986</c:v>
                </c:pt>
                <c:pt idx="555">
                  <c:v>105.67887265994599</c:v>
                </c:pt>
                <c:pt idx="556">
                  <c:v>105.56675581156099</c:v>
                </c:pt>
                <c:pt idx="557">
                  <c:v>105.699444558732</c:v>
                </c:pt>
                <c:pt idx="558">
                  <c:v>104.83851059452699</c:v>
                </c:pt>
                <c:pt idx="559">
                  <c:v>104.503188644311</c:v>
                </c:pt>
                <c:pt idx="560">
                  <c:v>104.25941164369399</c:v>
                </c:pt>
                <c:pt idx="561">
                  <c:v>103.59596790783699</c:v>
                </c:pt>
                <c:pt idx="562">
                  <c:v>103.704998971405</c:v>
                </c:pt>
                <c:pt idx="563">
                  <c:v>103.689570047315</c:v>
                </c:pt>
                <c:pt idx="564">
                  <c:v>103.74819995885601</c:v>
                </c:pt>
                <c:pt idx="565">
                  <c:v>103.713227730919</c:v>
                </c:pt>
                <c:pt idx="566">
                  <c:v>103.36761983130999</c:v>
                </c:pt>
                <c:pt idx="567">
                  <c:v>103.094013577453</c:v>
                </c:pt>
                <c:pt idx="568">
                  <c:v>103.159843653569</c:v>
                </c:pt>
                <c:pt idx="569">
                  <c:v>104.110265377494</c:v>
                </c:pt>
                <c:pt idx="570">
                  <c:v>104.022834807652</c:v>
                </c:pt>
                <c:pt idx="571">
                  <c:v>104.44558732771</c:v>
                </c:pt>
                <c:pt idx="572">
                  <c:v>104.76753754371499</c:v>
                </c:pt>
                <c:pt idx="573">
                  <c:v>104.49084550504</c:v>
                </c:pt>
                <c:pt idx="574">
                  <c:v>105.68092984982501</c:v>
                </c:pt>
                <c:pt idx="575">
                  <c:v>105.67270109031</c:v>
                </c:pt>
                <c:pt idx="576">
                  <c:v>105.92470685044201</c:v>
                </c:pt>
                <c:pt idx="577">
                  <c:v>106.198313104299</c:v>
                </c:pt>
                <c:pt idx="578">
                  <c:v>106.351573750257</c:v>
                </c:pt>
                <c:pt idx="579">
                  <c:v>106.219913598025</c:v>
                </c:pt>
                <c:pt idx="580">
                  <c:v>106.23637111705401</c:v>
                </c:pt>
                <c:pt idx="581">
                  <c:v>106.73626825756</c:v>
                </c:pt>
                <c:pt idx="582">
                  <c:v>106.754782966467</c:v>
                </c:pt>
                <c:pt idx="583">
                  <c:v>106.024480559555</c:v>
                </c:pt>
                <c:pt idx="584">
                  <c:v>106.388603168072</c:v>
                </c:pt>
                <c:pt idx="585">
                  <c:v>105.941164369471</c:v>
                </c:pt>
                <c:pt idx="586">
                  <c:v>106.486319687307</c:v>
                </c:pt>
                <c:pt idx="587">
                  <c:v>106.46060481382401</c:v>
                </c:pt>
                <c:pt idx="588">
                  <c:v>106.095453610368</c:v>
                </c:pt>
                <c:pt idx="589">
                  <c:v>105.16868957004699</c:v>
                </c:pt>
                <c:pt idx="590">
                  <c:v>104.707879037235</c:v>
                </c:pt>
                <c:pt idx="591">
                  <c:v>104.80456696153</c:v>
                </c:pt>
                <c:pt idx="592">
                  <c:v>104.846739354042</c:v>
                </c:pt>
                <c:pt idx="593">
                  <c:v>104.623534252211</c:v>
                </c:pt>
                <c:pt idx="594">
                  <c:v>104.65644929026899</c:v>
                </c:pt>
                <c:pt idx="595">
                  <c:v>104.66982102448</c:v>
                </c:pt>
                <c:pt idx="596">
                  <c:v>104.95474182267</c:v>
                </c:pt>
                <c:pt idx="597">
                  <c:v>104.77165192347201</c:v>
                </c:pt>
                <c:pt idx="598">
                  <c:v>106.613865459781</c:v>
                </c:pt>
                <c:pt idx="599">
                  <c:v>107.759720222176</c:v>
                </c:pt>
                <c:pt idx="600">
                  <c:v>108.434478502365</c:v>
                </c:pt>
                <c:pt idx="601">
                  <c:v>108.224645134745</c:v>
                </c:pt>
                <c:pt idx="602">
                  <c:v>107.840979222382</c:v>
                </c:pt>
                <c:pt idx="603">
                  <c:v>107.991154083521</c:v>
                </c:pt>
                <c:pt idx="604">
                  <c:v>108.399506274429</c:v>
                </c:pt>
                <c:pt idx="605">
                  <c:v>108.003497222793</c:v>
                </c:pt>
                <c:pt idx="606">
                  <c:v>108.354248097099</c:v>
                </c:pt>
                <c:pt idx="607">
                  <c:v>108.314132894466</c:v>
                </c:pt>
                <c:pt idx="608">
                  <c:v>108.199958856202</c:v>
                </c:pt>
                <c:pt idx="609">
                  <c:v>108.826373174243</c:v>
                </c:pt>
                <c:pt idx="610">
                  <c:v>108.611396831927</c:v>
                </c:pt>
                <c:pt idx="611">
                  <c:v>108.379962970582</c:v>
                </c:pt>
                <c:pt idx="612">
                  <c:v>108.152643488994</c:v>
                </c:pt>
                <c:pt idx="613">
                  <c:v>106.739354042378</c:v>
                </c:pt>
                <c:pt idx="614">
                  <c:v>106.926558321333</c:v>
                </c:pt>
                <c:pt idx="615">
                  <c:v>107.130220119317</c:v>
                </c:pt>
                <c:pt idx="616">
                  <c:v>106.87821435918499</c:v>
                </c:pt>
                <c:pt idx="617">
                  <c:v>107.291709524789</c:v>
                </c:pt>
                <c:pt idx="618">
                  <c:v>106.902900637728</c:v>
                </c:pt>
                <c:pt idx="619">
                  <c:v>106.670438181444</c:v>
                </c:pt>
                <c:pt idx="620">
                  <c:v>106.333059041349</c:v>
                </c:pt>
                <c:pt idx="621">
                  <c:v>105.946307344167</c:v>
                </c:pt>
                <c:pt idx="622">
                  <c:v>105.865048343962</c:v>
                </c:pt>
                <c:pt idx="623">
                  <c:v>105.739559761365</c:v>
                </c:pt>
                <c:pt idx="624">
                  <c:v>105.92882123019901</c:v>
                </c:pt>
                <c:pt idx="625">
                  <c:v>105.55132688747101</c:v>
                </c:pt>
                <c:pt idx="626">
                  <c:v>105.922649660563</c:v>
                </c:pt>
                <c:pt idx="627">
                  <c:v>105.917506685867</c:v>
                </c:pt>
                <c:pt idx="628">
                  <c:v>106.156140711787</c:v>
                </c:pt>
                <c:pt idx="629">
                  <c:v>106.61180826990299</c:v>
                </c:pt>
                <c:pt idx="630">
                  <c:v>106.89981485291</c:v>
                </c:pt>
                <c:pt idx="631">
                  <c:v>106.781526434889</c:v>
                </c:pt>
                <c:pt idx="632">
                  <c:v>107.177535486525</c:v>
                </c:pt>
                <c:pt idx="633">
                  <c:v>106.533635054515</c:v>
                </c:pt>
                <c:pt idx="634">
                  <c:v>105.809504217239</c:v>
                </c:pt>
                <c:pt idx="635">
                  <c:v>105.94733593910701</c:v>
                </c:pt>
                <c:pt idx="636">
                  <c:v>106.413289446615</c:v>
                </c:pt>
                <c:pt idx="637">
                  <c:v>106.247685661386</c:v>
                </c:pt>
                <c:pt idx="638">
                  <c:v>106.36905986422499</c:v>
                </c:pt>
                <c:pt idx="639">
                  <c:v>106.44209010491601</c:v>
                </c:pt>
                <c:pt idx="640">
                  <c:v>106.248714256325</c:v>
                </c:pt>
                <c:pt idx="641">
                  <c:v>106.85455667558099</c:v>
                </c:pt>
                <c:pt idx="642">
                  <c:v>107.487142563258</c:v>
                </c:pt>
                <c:pt idx="643">
                  <c:v>108.140300349722</c:v>
                </c:pt>
                <c:pt idx="644">
                  <c:v>108.32956181855501</c:v>
                </c:pt>
                <c:pt idx="645">
                  <c:v>108.116642666118</c:v>
                </c:pt>
                <c:pt idx="646">
                  <c:v>108.041555235548</c:v>
                </c:pt>
                <c:pt idx="647">
                  <c:v>107.909895083316</c:v>
                </c:pt>
                <c:pt idx="648">
                  <c:v>108.156757868751</c:v>
                </c:pt>
                <c:pt idx="649">
                  <c:v>108.50750874305599</c:v>
                </c:pt>
                <c:pt idx="650">
                  <c:v>108.50750874305599</c:v>
                </c:pt>
                <c:pt idx="651">
                  <c:v>108.415963793458</c:v>
                </c:pt>
                <c:pt idx="652">
                  <c:v>107.821435918535</c:v>
                </c:pt>
                <c:pt idx="653">
                  <c:v>108.084756222999</c:v>
                </c:pt>
                <c:pt idx="654">
                  <c:v>106.81547006788701</c:v>
                </c:pt>
                <c:pt idx="655">
                  <c:v>106.718782143591</c:v>
                </c:pt>
                <c:pt idx="656">
                  <c:v>106.52540629500101</c:v>
                </c:pt>
                <c:pt idx="657">
                  <c:v>106.310429952684</c:v>
                </c:pt>
                <c:pt idx="658">
                  <c:v>106.10676815470001</c:v>
                </c:pt>
                <c:pt idx="659">
                  <c:v>106.312487142563</c:v>
                </c:pt>
                <c:pt idx="660">
                  <c:v>106.10162518000401</c:v>
                </c:pt>
                <c:pt idx="661">
                  <c:v>105.820818761571</c:v>
                </c:pt>
                <c:pt idx="662">
                  <c:v>106.04196667352301</c:v>
                </c:pt>
                <c:pt idx="663">
                  <c:v>105.263320304464</c:v>
                </c:pt>
                <c:pt idx="664">
                  <c:v>105.823904546389</c:v>
                </c:pt>
                <c:pt idx="665">
                  <c:v>105.781732153877</c:v>
                </c:pt>
                <c:pt idx="666">
                  <c:v>105.98950833161901</c:v>
                </c:pt>
                <c:pt idx="667">
                  <c:v>105.909277926352</c:v>
                </c:pt>
                <c:pt idx="668">
                  <c:v>106.245628471507</c:v>
                </c:pt>
                <c:pt idx="669">
                  <c:v>106.039909483645</c:v>
                </c:pt>
                <c:pt idx="670">
                  <c:v>105.81670438181401</c:v>
                </c:pt>
                <c:pt idx="671">
                  <c:v>106.289858053898</c:v>
                </c:pt>
                <c:pt idx="672">
                  <c:v>106.27237193993</c:v>
                </c:pt>
                <c:pt idx="673">
                  <c:v>106.17054104093801</c:v>
                </c:pt>
                <c:pt idx="674">
                  <c:v>106.00185147089</c:v>
                </c:pt>
                <c:pt idx="675">
                  <c:v>105.978193787286</c:v>
                </c:pt>
                <c:pt idx="676">
                  <c:v>106.212713433449</c:v>
                </c:pt>
                <c:pt idx="677">
                  <c:v>107.00884591647799</c:v>
                </c:pt>
                <c:pt idx="678">
                  <c:v>106.70541040937999</c:v>
                </c:pt>
                <c:pt idx="679">
                  <c:v>106.81135568813001</c:v>
                </c:pt>
                <c:pt idx="680">
                  <c:v>106.515120345607</c:v>
                </c:pt>
                <c:pt idx="681">
                  <c:v>106.67763834601899</c:v>
                </c:pt>
                <c:pt idx="682">
                  <c:v>106.48117671260999</c:v>
                </c:pt>
                <c:pt idx="683">
                  <c:v>105.787903723513</c:v>
                </c:pt>
                <c:pt idx="684">
                  <c:v>105.739559761365</c:v>
                </c:pt>
                <c:pt idx="685">
                  <c:v>105.877391483233</c:v>
                </c:pt>
                <c:pt idx="686">
                  <c:v>105.805389837481</c:v>
                </c:pt>
                <c:pt idx="687">
                  <c:v>106.74758280189199</c:v>
                </c:pt>
                <c:pt idx="688">
                  <c:v>107.261880271549</c:v>
                </c:pt>
                <c:pt idx="689">
                  <c:v>107.496399917712</c:v>
                </c:pt>
                <c:pt idx="690">
                  <c:v>107.404854968113</c:v>
                </c:pt>
                <c:pt idx="691">
                  <c:v>107.6033737914</c:v>
                </c:pt>
                <c:pt idx="692">
                  <c:v>107.636288829458</c:v>
                </c:pt>
                <c:pt idx="693">
                  <c:v>107.295823904546</c:v>
                </c:pt>
                <c:pt idx="694">
                  <c:v>107.39251182884099</c:v>
                </c:pt>
                <c:pt idx="695">
                  <c:v>107.12404854968101</c:v>
                </c:pt>
                <c:pt idx="696">
                  <c:v>107.472742234108</c:v>
                </c:pt>
                <c:pt idx="697">
                  <c:v>107.15284920798101</c:v>
                </c:pt>
                <c:pt idx="698">
                  <c:v>107.435712816292</c:v>
                </c:pt>
                <c:pt idx="699">
                  <c:v>107.920181032709</c:v>
                </c:pt>
                <c:pt idx="700">
                  <c:v>107.761777412055</c:v>
                </c:pt>
                <c:pt idx="701">
                  <c:v>107.957210450524</c:v>
                </c:pt>
                <c:pt idx="702">
                  <c:v>107.716519234725</c:v>
                </c:pt>
                <c:pt idx="703">
                  <c:v>108.004525817732</c:v>
                </c:pt>
                <c:pt idx="704">
                  <c:v>107.600288006583</c:v>
                </c:pt>
                <c:pt idx="705">
                  <c:v>107.298909689364</c:v>
                </c:pt>
                <c:pt idx="706">
                  <c:v>107.555029829253</c:v>
                </c:pt>
                <c:pt idx="707">
                  <c:v>107.472742234108</c:v>
                </c:pt>
                <c:pt idx="708">
                  <c:v>108.067270109031</c:v>
                </c:pt>
                <c:pt idx="709">
                  <c:v>108.28327504628599</c:v>
                </c:pt>
                <c:pt idx="710">
                  <c:v>108.57642460399001</c:v>
                </c:pt>
                <c:pt idx="711">
                  <c:v>108.448878831516</c:v>
                </c:pt>
                <c:pt idx="712">
                  <c:v>108.900432009874</c:v>
                </c:pt>
                <c:pt idx="713">
                  <c:v>108.939518617568</c:v>
                </c:pt>
                <c:pt idx="714">
                  <c:v>108.940547212507</c:v>
                </c:pt>
                <c:pt idx="715">
                  <c:v>109.37049989713999</c:v>
                </c:pt>
                <c:pt idx="716">
                  <c:v>109.72433655626401</c:v>
                </c:pt>
                <c:pt idx="717">
                  <c:v>110.024686278543</c:v>
                </c:pt>
                <c:pt idx="718">
                  <c:v>109.444558732771</c:v>
                </c:pt>
                <c:pt idx="719">
                  <c:v>109.449701707467</c:v>
                </c:pt>
                <c:pt idx="720">
                  <c:v>109.510388808887</c:v>
                </c:pt>
                <c:pt idx="721">
                  <c:v>109.28306932729799</c:v>
                </c:pt>
                <c:pt idx="722">
                  <c:v>109.152437770006</c:v>
                </c:pt>
                <c:pt idx="723">
                  <c:v>109.442501542892</c:v>
                </c:pt>
                <c:pt idx="724">
                  <c:v>109.11540835219</c:v>
                </c:pt>
                <c:pt idx="725">
                  <c:v>108.76980045258099</c:v>
                </c:pt>
                <c:pt idx="726">
                  <c:v>109.08146471919299</c:v>
                </c:pt>
                <c:pt idx="727">
                  <c:v>109.47541658095</c:v>
                </c:pt>
                <c:pt idx="728">
                  <c:v>109.871425632585</c:v>
                </c:pt>
                <c:pt idx="729">
                  <c:v>109.785023657683</c:v>
                </c:pt>
                <c:pt idx="730">
                  <c:v>109.03826373174201</c:v>
                </c:pt>
                <c:pt idx="731">
                  <c:v>109.23883974490801</c:v>
                </c:pt>
                <c:pt idx="732">
                  <c:v>109.241925529726</c:v>
                </c:pt>
                <c:pt idx="733">
                  <c:v>109.45484468216399</c:v>
                </c:pt>
                <c:pt idx="734">
                  <c:v>110.046286772269</c:v>
                </c:pt>
                <c:pt idx="735">
                  <c:v>109.50421723925101</c:v>
                </c:pt>
                <c:pt idx="736">
                  <c:v>109.273811972845</c:v>
                </c:pt>
                <c:pt idx="737">
                  <c:v>109.22135363094</c:v>
                </c:pt>
                <c:pt idx="738">
                  <c:v>109.39312898580501</c:v>
                </c:pt>
                <c:pt idx="739">
                  <c:v>109.25838304875499</c:v>
                </c:pt>
                <c:pt idx="740">
                  <c:v>109.649249125694</c:v>
                </c:pt>
                <c:pt idx="741">
                  <c:v>110.43303846945</c:v>
                </c:pt>
                <c:pt idx="742">
                  <c:v>111.16642666118</c:v>
                </c:pt>
                <c:pt idx="743">
                  <c:v>111.61592264966001</c:v>
                </c:pt>
                <c:pt idx="744">
                  <c:v>112.26085167660899</c:v>
                </c:pt>
                <c:pt idx="745">
                  <c:v>111.808269903312</c:v>
                </c:pt>
                <c:pt idx="746">
                  <c:v>112.53034355070901</c:v>
                </c:pt>
                <c:pt idx="747">
                  <c:v>112.34931084138999</c:v>
                </c:pt>
                <c:pt idx="748">
                  <c:v>112.396626208599</c:v>
                </c:pt>
                <c:pt idx="749">
                  <c:v>112.687718576424</c:v>
                </c:pt>
                <c:pt idx="750">
                  <c:v>112.789549475416</c:v>
                </c:pt>
                <c:pt idx="751">
                  <c:v>112.898580538983</c:v>
                </c:pt>
                <c:pt idx="752">
                  <c:v>113.807858465336</c:v>
                </c:pt>
                <c:pt idx="753">
                  <c:v>114.518617568401</c:v>
                </c:pt>
                <c:pt idx="754">
                  <c:v>113.94980456696101</c:v>
                </c:pt>
                <c:pt idx="755">
                  <c:v>113.96626208599</c:v>
                </c:pt>
                <c:pt idx="756">
                  <c:v>114.741822670232</c:v>
                </c:pt>
                <c:pt idx="757">
                  <c:v>114.61221970787901</c:v>
                </c:pt>
                <c:pt idx="758">
                  <c:v>114.989714050606</c:v>
                </c:pt>
                <c:pt idx="759">
                  <c:v>114.513474593704</c:v>
                </c:pt>
                <c:pt idx="760">
                  <c:v>113.852088047726</c:v>
                </c:pt>
                <c:pt idx="761">
                  <c:v>113.821230199547</c:v>
                </c:pt>
                <c:pt idx="762">
                  <c:v>114.107179592676</c:v>
                </c:pt>
                <c:pt idx="763">
                  <c:v>113.783172186792</c:v>
                </c:pt>
                <c:pt idx="764">
                  <c:v>113.317218679284</c:v>
                </c:pt>
                <c:pt idx="765">
                  <c:v>113.603168072413</c:v>
                </c:pt>
                <c:pt idx="766">
                  <c:v>113.477679489816</c:v>
                </c:pt>
                <c:pt idx="767">
                  <c:v>113.07755605842399</c:v>
                </c:pt>
                <c:pt idx="768">
                  <c:v>112.964410615099</c:v>
                </c:pt>
                <c:pt idx="769">
                  <c:v>112.898580538983</c:v>
                </c:pt>
                <c:pt idx="770">
                  <c:v>112.821435918535</c:v>
                </c:pt>
                <c:pt idx="771">
                  <c:v>112.624974285126</c:v>
                </c:pt>
                <c:pt idx="772">
                  <c:v>113.509565932935</c:v>
                </c:pt>
                <c:pt idx="773">
                  <c:v>114.14215182061299</c:v>
                </c:pt>
                <c:pt idx="774">
                  <c:v>114.54330384694499</c:v>
                </c:pt>
                <c:pt idx="775">
                  <c:v>113.808887060275</c:v>
                </c:pt>
                <c:pt idx="776">
                  <c:v>113.912775149146</c:v>
                </c:pt>
                <c:pt idx="777">
                  <c:v>114.253240074058</c:v>
                </c:pt>
                <c:pt idx="778">
                  <c:v>114.611191112939</c:v>
                </c:pt>
                <c:pt idx="779">
                  <c:v>113.999177124048</c:v>
                </c:pt>
                <c:pt idx="780">
                  <c:v>114.03517794692399</c:v>
                </c:pt>
                <c:pt idx="781">
                  <c:v>114.246039909483</c:v>
                </c:pt>
                <c:pt idx="782">
                  <c:v>113.763628882945</c:v>
                </c:pt>
                <c:pt idx="783">
                  <c:v>112.806006994445</c:v>
                </c:pt>
                <c:pt idx="784">
                  <c:v>113.96831927586901</c:v>
                </c:pt>
                <c:pt idx="785">
                  <c:v>114.25941164369399</c:v>
                </c:pt>
                <c:pt idx="786">
                  <c:v>114.090722073647</c:v>
                </c:pt>
                <c:pt idx="787">
                  <c:v>114.34889940341399</c:v>
                </c:pt>
                <c:pt idx="788">
                  <c:v>113.74922855379501</c:v>
                </c:pt>
                <c:pt idx="789">
                  <c:v>114.134951656037</c:v>
                </c:pt>
                <c:pt idx="790">
                  <c:v>113.650483439621</c:v>
                </c:pt>
                <c:pt idx="791">
                  <c:v>113.988891174655</c:v>
                </c:pt>
                <c:pt idx="792">
                  <c:v>114.938284303641</c:v>
                </c:pt>
                <c:pt idx="793">
                  <c:v>115.641843242131</c:v>
                </c:pt>
                <c:pt idx="794">
                  <c:v>115.274634848796</c:v>
                </c:pt>
                <c:pt idx="795">
                  <c:v>115.390866076938</c:v>
                </c:pt>
                <c:pt idx="796">
                  <c:v>114.960913392306</c:v>
                </c:pt>
                <c:pt idx="797">
                  <c:v>114.473359391071</c:v>
                </c:pt>
                <c:pt idx="798">
                  <c:v>113.773914832339</c:v>
                </c:pt>
                <c:pt idx="799">
                  <c:v>113.895289035177</c:v>
                </c:pt>
                <c:pt idx="800">
                  <c:v>113.48282246451301</c:v>
                </c:pt>
                <c:pt idx="801">
                  <c:v>113.400534869368</c:v>
                </c:pt>
                <c:pt idx="802">
                  <c:v>113.419049578276</c:v>
                </c:pt>
                <c:pt idx="803">
                  <c:v>113.495165603785</c:v>
                </c:pt>
                <c:pt idx="804">
                  <c:v>112.895494754165</c:v>
                </c:pt>
                <c:pt idx="805">
                  <c:v>112.890351779469</c:v>
                </c:pt>
                <c:pt idx="806">
                  <c:v>112.36885414523699</c:v>
                </c:pt>
                <c:pt idx="807">
                  <c:v>112.10244805595499</c:v>
                </c:pt>
                <c:pt idx="808">
                  <c:v>112.204278954947</c:v>
                </c:pt>
                <c:pt idx="809">
                  <c:v>112.728862373997</c:v>
                </c:pt>
                <c:pt idx="810">
                  <c:v>112.77309195638701</c:v>
                </c:pt>
                <c:pt idx="811">
                  <c:v>113.04052664060799</c:v>
                </c:pt>
                <c:pt idx="812">
                  <c:v>113.31001851470801</c:v>
                </c:pt>
                <c:pt idx="813">
                  <c:v>113.044641020366</c:v>
                </c:pt>
                <c:pt idx="814">
                  <c:v>113.384077350339</c:v>
                </c:pt>
                <c:pt idx="815">
                  <c:v>113.356305286977</c:v>
                </c:pt>
                <c:pt idx="816">
                  <c:v>113.485908249331</c:v>
                </c:pt>
                <c:pt idx="817">
                  <c:v>113.450936021394</c:v>
                </c:pt>
                <c:pt idx="818">
                  <c:v>113.421106768154</c:v>
                </c:pt>
                <c:pt idx="819">
                  <c:v>113.50133717342101</c:v>
                </c:pt>
                <c:pt idx="820">
                  <c:v>113.513680312692</c:v>
                </c:pt>
                <c:pt idx="821">
                  <c:v>112.763834601933</c:v>
                </c:pt>
                <c:pt idx="822">
                  <c:v>112.801892614688</c:v>
                </c:pt>
                <c:pt idx="823">
                  <c:v>112.911952273194</c:v>
                </c:pt>
                <c:pt idx="824">
                  <c:v>112.89960913392299</c:v>
                </c:pt>
                <c:pt idx="825">
                  <c:v>112.755605842419</c:v>
                </c:pt>
                <c:pt idx="826">
                  <c:v>112.03970376465701</c:v>
                </c:pt>
                <c:pt idx="827">
                  <c:v>112.03661797983899</c:v>
                </c:pt>
                <c:pt idx="828">
                  <c:v>111.715696358773</c:v>
                </c:pt>
                <c:pt idx="829">
                  <c:v>112.090104916683</c:v>
                </c:pt>
                <c:pt idx="830">
                  <c:v>112.03764657477799</c:v>
                </c:pt>
                <c:pt idx="831">
                  <c:v>112.069533017897</c:v>
                </c:pt>
                <c:pt idx="832">
                  <c:v>112.051018308989</c:v>
                </c:pt>
                <c:pt idx="833">
                  <c:v>111.973873688541</c:v>
                </c:pt>
                <c:pt idx="834">
                  <c:v>111.85867105533799</c:v>
                </c:pt>
                <c:pt idx="835">
                  <c:v>111.711581979016</c:v>
                </c:pt>
                <c:pt idx="836">
                  <c:v>112.107591030652</c:v>
                </c:pt>
                <c:pt idx="837">
                  <c:v>112.466570664472</c:v>
                </c:pt>
                <c:pt idx="838">
                  <c:v>112.107591030652</c:v>
                </c:pt>
                <c:pt idx="839">
                  <c:v>111.84118494137</c:v>
                </c:pt>
                <c:pt idx="840">
                  <c:v>111.655009257354</c:v>
                </c:pt>
                <c:pt idx="841">
                  <c:v>111.77124048549599</c:v>
                </c:pt>
                <c:pt idx="842">
                  <c:v>111.743468422135</c:v>
                </c:pt>
                <c:pt idx="843">
                  <c:v>111.412260851676</c:v>
                </c:pt>
                <c:pt idx="844">
                  <c:v>111.693067270109</c:v>
                </c:pt>
                <c:pt idx="845">
                  <c:v>112.09524789138</c:v>
                </c:pt>
                <c:pt idx="846">
                  <c:v>112.28759514503101</c:v>
                </c:pt>
                <c:pt idx="847">
                  <c:v>112.608516766097</c:v>
                </c:pt>
                <c:pt idx="848">
                  <c:v>112.54577247479899</c:v>
                </c:pt>
                <c:pt idx="849">
                  <c:v>112.43262703147499</c:v>
                </c:pt>
                <c:pt idx="850">
                  <c:v>112.19913598025001</c:v>
                </c:pt>
                <c:pt idx="851">
                  <c:v>112.24542275252</c:v>
                </c:pt>
                <c:pt idx="852">
                  <c:v>111.828841802098</c:v>
                </c:pt>
                <c:pt idx="853">
                  <c:v>111.530549269697</c:v>
                </c:pt>
                <c:pt idx="854">
                  <c:v>111.77124048549599</c:v>
                </c:pt>
                <c:pt idx="855">
                  <c:v>111.641637523143</c:v>
                </c:pt>
                <c:pt idx="856">
                  <c:v>111.668380991565</c:v>
                </c:pt>
                <c:pt idx="857">
                  <c:v>111.764040320921</c:v>
                </c:pt>
                <c:pt idx="858">
                  <c:v>111.34848796543901</c:v>
                </c:pt>
                <c:pt idx="859">
                  <c:v>110.776589179181</c:v>
                </c:pt>
                <c:pt idx="860">
                  <c:v>110.455667558115</c:v>
                </c:pt>
                <c:pt idx="861">
                  <c:v>110.43303846945</c:v>
                </c:pt>
                <c:pt idx="862">
                  <c:v>110.30549269697499</c:v>
                </c:pt>
                <c:pt idx="863">
                  <c:v>110.23554824110199</c:v>
                </c:pt>
                <c:pt idx="864">
                  <c:v>109.786052252622</c:v>
                </c:pt>
                <c:pt idx="865">
                  <c:v>109.707879037235</c:v>
                </c:pt>
                <c:pt idx="866">
                  <c:v>109.56696153054899</c:v>
                </c:pt>
                <c:pt idx="867">
                  <c:v>109.68730713844801</c:v>
                </c:pt>
                <c:pt idx="868">
                  <c:v>109.466159226496</c:v>
                </c:pt>
                <c:pt idx="869">
                  <c:v>109.402386340259</c:v>
                </c:pt>
                <c:pt idx="870">
                  <c:v>109.72536515120299</c:v>
                </c:pt>
                <c:pt idx="871">
                  <c:v>109.766508948775</c:v>
                </c:pt>
                <c:pt idx="872">
                  <c:v>109.602962353425</c:v>
                </c:pt>
                <c:pt idx="873">
                  <c:v>109.648220530754</c:v>
                </c:pt>
                <c:pt idx="874">
                  <c:v>110.221147911952</c:v>
                </c:pt>
                <c:pt idx="875">
                  <c:v>110.267434684221</c:v>
                </c:pt>
                <c:pt idx="876">
                  <c:v>110.601728039498</c:v>
                </c:pt>
                <c:pt idx="877">
                  <c:v>110.72515943221499</c:v>
                </c:pt>
                <c:pt idx="878">
                  <c:v>110.637728862373</c:v>
                </c:pt>
                <c:pt idx="879">
                  <c:v>110.444353013783</c:v>
                </c:pt>
                <c:pt idx="880">
                  <c:v>110.453610368236</c:v>
                </c:pt>
                <c:pt idx="881">
                  <c:v>110.54721250771399</c:v>
                </c:pt>
                <c:pt idx="882">
                  <c:v>110.50092573544499</c:v>
                </c:pt>
                <c:pt idx="883">
                  <c:v>110.490639786052</c:v>
                </c:pt>
                <c:pt idx="884">
                  <c:v>111.089282040732</c:v>
                </c:pt>
                <c:pt idx="885">
                  <c:v>111.111911129397</c:v>
                </c:pt>
                <c:pt idx="886">
                  <c:v>111.557292738119</c:v>
                </c:pt>
                <c:pt idx="887">
                  <c:v>112.17033532195001</c:v>
                </c:pt>
                <c:pt idx="888">
                  <c:v>111.90598642254599</c:v>
                </c:pt>
                <c:pt idx="889">
                  <c:v>112.248508537337</c:v>
                </c:pt>
                <c:pt idx="890">
                  <c:v>112.25673729685199</c:v>
                </c:pt>
                <c:pt idx="891">
                  <c:v>112.790578070355</c:v>
                </c:pt>
                <c:pt idx="892">
                  <c:v>112.448055955564</c:v>
                </c:pt>
                <c:pt idx="893">
                  <c:v>112.316395803332</c:v>
                </c:pt>
                <c:pt idx="894">
                  <c:v>112.914009463073</c:v>
                </c:pt>
                <c:pt idx="895">
                  <c:v>112.555029829253</c:v>
                </c:pt>
                <c:pt idx="896">
                  <c:v>112.5745731331</c:v>
                </c:pt>
                <c:pt idx="897">
                  <c:v>112.405883563052</c:v>
                </c:pt>
                <c:pt idx="898">
                  <c:v>112.205307549886</c:v>
                </c:pt>
                <c:pt idx="899">
                  <c:v>112.182678461221</c:v>
                </c:pt>
                <c:pt idx="900">
                  <c:v>112.002674346842</c:v>
                </c:pt>
                <c:pt idx="901">
                  <c:v>112.403826373174</c:v>
                </c:pt>
                <c:pt idx="902">
                  <c:v>112.52622917095201</c:v>
                </c:pt>
                <c:pt idx="903">
                  <c:v>112.623945690187</c:v>
                </c:pt>
                <c:pt idx="904">
                  <c:v>112.631145854762</c:v>
                </c:pt>
                <c:pt idx="905">
                  <c:v>112.842007817321</c:v>
                </c:pt>
                <c:pt idx="906">
                  <c:v>112.635260234519</c:v>
                </c:pt>
                <c:pt idx="907">
                  <c:v>112.051018308989</c:v>
                </c:pt>
                <c:pt idx="908">
                  <c:v>111.643694713022</c:v>
                </c:pt>
                <c:pt idx="909">
                  <c:v>111.674552561201</c:v>
                </c:pt>
                <c:pt idx="910">
                  <c:v>111.775354865254</c:v>
                </c:pt>
                <c:pt idx="911">
                  <c:v>112.378111499691</c:v>
                </c:pt>
                <c:pt idx="912">
                  <c:v>111.926558321333</c:v>
                </c:pt>
                <c:pt idx="913">
                  <c:v>111.500720016457</c:v>
                </c:pt>
                <c:pt idx="914">
                  <c:v>111.964616334087</c:v>
                </c:pt>
                <c:pt idx="915">
                  <c:v>112.471713639168</c:v>
                </c:pt>
                <c:pt idx="916">
                  <c:v>113.25550298292499</c:v>
                </c:pt>
                <c:pt idx="917">
                  <c:v>112.832750462867</c:v>
                </c:pt>
                <c:pt idx="918">
                  <c:v>113.43653569224401</c:v>
                </c:pt>
                <c:pt idx="919">
                  <c:v>113.895289035177</c:v>
                </c:pt>
                <c:pt idx="920">
                  <c:v>113.737914009463</c:v>
                </c:pt>
                <c:pt idx="921">
                  <c:v>113.425221147911</c:v>
                </c:pt>
                <c:pt idx="922">
                  <c:v>112.606459576218</c:v>
                </c:pt>
                <c:pt idx="923">
                  <c:v>112.608516766097</c:v>
                </c:pt>
                <c:pt idx="924">
                  <c:v>112.64966056367</c:v>
                </c:pt>
                <c:pt idx="925">
                  <c:v>113.21333059041299</c:v>
                </c:pt>
                <c:pt idx="926">
                  <c:v>113.665912363711</c:v>
                </c:pt>
                <c:pt idx="927">
                  <c:v>114.138037440855</c:v>
                </c:pt>
                <c:pt idx="928">
                  <c:v>114.32318452993201</c:v>
                </c:pt>
                <c:pt idx="929">
                  <c:v>114.688335733388</c:v>
                </c:pt>
                <c:pt idx="930">
                  <c:v>114.645134745937</c:v>
                </c:pt>
                <c:pt idx="931">
                  <c:v>114.989714050606</c:v>
                </c:pt>
                <c:pt idx="932">
                  <c:v>115.040115202633</c:v>
                </c:pt>
                <c:pt idx="933">
                  <c:v>114.863196873071</c:v>
                </c:pt>
                <c:pt idx="934">
                  <c:v>115.808475622299</c:v>
                </c:pt>
                <c:pt idx="935">
                  <c:v>115.082287595145</c:v>
                </c:pt>
                <c:pt idx="936">
                  <c:v>115.017486113968</c:v>
                </c:pt>
                <c:pt idx="937">
                  <c:v>115.101830898991</c:v>
                </c:pt>
                <c:pt idx="938">
                  <c:v>114.541246657066</c:v>
                </c:pt>
                <c:pt idx="939">
                  <c:v>115.049372557087</c:v>
                </c:pt>
                <c:pt idx="940">
                  <c:v>115.218062127134</c:v>
                </c:pt>
                <c:pt idx="941">
                  <c:v>115.545155317835</c:v>
                </c:pt>
                <c:pt idx="942">
                  <c:v>116.228142357539</c:v>
                </c:pt>
                <c:pt idx="943">
                  <c:v>115.856819584447</c:v>
                </c:pt>
                <c:pt idx="944">
                  <c:v>115.741616951244</c:v>
                </c:pt>
                <c:pt idx="945">
                  <c:v>115.99567990125399</c:v>
                </c:pt>
                <c:pt idx="946">
                  <c:v>115.474182267023</c:v>
                </c:pt>
                <c:pt idx="947">
                  <c:v>115.290063772886</c:v>
                </c:pt>
                <c:pt idx="948">
                  <c:v>115.722073647397</c:v>
                </c:pt>
                <c:pt idx="949">
                  <c:v>115.39189467187801</c:v>
                </c:pt>
                <c:pt idx="950">
                  <c:v>115.649043406706</c:v>
                </c:pt>
                <c:pt idx="951">
                  <c:v>115.003085784817</c:v>
                </c:pt>
                <c:pt idx="952">
                  <c:v>114.561818555852</c:v>
                </c:pt>
                <c:pt idx="953">
                  <c:v>115.105945278749</c:v>
                </c:pt>
                <c:pt idx="954">
                  <c:v>116.04093807858401</c:v>
                </c:pt>
                <c:pt idx="955">
                  <c:v>116.375231433861</c:v>
                </c:pt>
                <c:pt idx="956">
                  <c:v>117.228965233491</c:v>
                </c:pt>
                <c:pt idx="957">
                  <c:v>117.277309195638</c:v>
                </c:pt>
                <c:pt idx="958">
                  <c:v>117.562229993828</c:v>
                </c:pt>
                <c:pt idx="959">
                  <c:v>116.824727422341</c:v>
                </c:pt>
                <c:pt idx="960">
                  <c:v>116.50380580127501</c:v>
                </c:pt>
                <c:pt idx="961">
                  <c:v>116.55009257354401</c:v>
                </c:pt>
                <c:pt idx="962">
                  <c:v>116.16745525611999</c:v>
                </c:pt>
                <c:pt idx="963">
                  <c:v>116.709524789138</c:v>
                </c:pt>
                <c:pt idx="964">
                  <c:v>116.276486319687</c:v>
                </c:pt>
                <c:pt idx="965">
                  <c:v>116.347459370499</c:v>
                </c:pt>
                <c:pt idx="966">
                  <c:v>116.356716724953</c:v>
                </c:pt>
                <c:pt idx="967">
                  <c:v>116.667352396626</c:v>
                </c:pt>
                <c:pt idx="968">
                  <c:v>116.23328533223599</c:v>
                </c:pt>
                <c:pt idx="969">
                  <c:v>115.50298292532401</c:v>
                </c:pt>
                <c:pt idx="970">
                  <c:v>115.92984982513801</c:v>
                </c:pt>
                <c:pt idx="971">
                  <c:v>115.82287595145</c:v>
                </c:pt>
                <c:pt idx="972">
                  <c:v>115.609956799012</c:v>
                </c:pt>
                <c:pt idx="973">
                  <c:v>116.78872659946499</c:v>
                </c:pt>
                <c:pt idx="974">
                  <c:v>117.369882740176</c:v>
                </c:pt>
                <c:pt idx="975">
                  <c:v>116.81238428306899</c:v>
                </c:pt>
                <c:pt idx="976">
                  <c:v>117.221765068915</c:v>
                </c:pt>
                <c:pt idx="977">
                  <c:v>116.81135568813001</c:v>
                </c:pt>
                <c:pt idx="978">
                  <c:v>117.007817321538</c:v>
                </c:pt>
                <c:pt idx="979">
                  <c:v>117.510800246862</c:v>
                </c:pt>
                <c:pt idx="980">
                  <c:v>117.86155112116801</c:v>
                </c:pt>
                <c:pt idx="981">
                  <c:v>117.511828841802</c:v>
                </c:pt>
                <c:pt idx="982">
                  <c:v>118.004525817732</c:v>
                </c:pt>
                <c:pt idx="983">
                  <c:v>118.650483439621</c:v>
                </c:pt>
                <c:pt idx="984">
                  <c:v>118.473565110059</c:v>
                </c:pt>
                <c:pt idx="985">
                  <c:v>119.563875745731</c:v>
                </c:pt>
                <c:pt idx="986">
                  <c:v>119.606048138243</c:v>
                </c:pt>
                <c:pt idx="987">
                  <c:v>119.77576630322901</c:v>
                </c:pt>
                <c:pt idx="988">
                  <c:v>119.39004320098699</c:v>
                </c:pt>
                <c:pt idx="989">
                  <c:v>119.466159226496</c:v>
                </c:pt>
                <c:pt idx="990">
                  <c:v>119.72433655626401</c:v>
                </c:pt>
                <c:pt idx="991">
                  <c:v>119.607076733182</c:v>
                </c:pt>
                <c:pt idx="992">
                  <c:v>119.47541658095</c:v>
                </c:pt>
                <c:pt idx="993">
                  <c:v>119.56439004320001</c:v>
                </c:pt>
                <c:pt idx="994">
                  <c:v>119.422958239045</c:v>
                </c:pt>
                <c:pt idx="995">
                  <c:v>119.665706644723</c:v>
                </c:pt>
                <c:pt idx="996">
                  <c:v>119.364328327504</c:v>
                </c:pt>
                <c:pt idx="997">
                  <c:v>119.118494137008</c:v>
                </c:pt>
                <c:pt idx="998">
                  <c:v>119.503702941781</c:v>
                </c:pt>
                <c:pt idx="999">
                  <c:v>120.556469862168</c:v>
                </c:pt>
                <c:pt idx="1000">
                  <c:v>121.27957210450499</c:v>
                </c:pt>
                <c:pt idx="1001">
                  <c:v>121.371117054104</c:v>
                </c:pt>
                <c:pt idx="1002">
                  <c:v>122.03661797983899</c:v>
                </c:pt>
                <c:pt idx="1003">
                  <c:v>121.534663649454</c:v>
                </c:pt>
                <c:pt idx="1004">
                  <c:v>122.10244805595499</c:v>
                </c:pt>
                <c:pt idx="1005">
                  <c:v>122.728862373997</c:v>
                </c:pt>
                <c:pt idx="1006">
                  <c:v>122.72783377905699</c:v>
                </c:pt>
                <c:pt idx="1007">
                  <c:v>122.83892203250301</c:v>
                </c:pt>
                <c:pt idx="1008">
                  <c:v>122.578687512857</c:v>
                </c:pt>
                <c:pt idx="1009">
                  <c:v>123.16910100802301</c:v>
                </c:pt>
                <c:pt idx="1010">
                  <c:v>123.088870602756</c:v>
                </c:pt>
                <c:pt idx="1011">
                  <c:v>124.224439415758</c:v>
                </c:pt>
                <c:pt idx="1012">
                  <c:v>127.12096276486299</c:v>
                </c:pt>
                <c:pt idx="1013">
                  <c:v>127.12096276486299</c:v>
                </c:pt>
                <c:pt idx="1014">
                  <c:v>127.486113968319</c:v>
                </c:pt>
                <c:pt idx="1015">
                  <c:v>127.808064184324</c:v>
                </c:pt>
                <c:pt idx="1016">
                  <c:v>127.536515120345</c:v>
                </c:pt>
                <c:pt idx="1017">
                  <c:v>128.053898374819</c:v>
                </c:pt>
                <c:pt idx="1018">
                  <c:v>130.05040115202601</c:v>
                </c:pt>
                <c:pt idx="1019">
                  <c:v>130.538983748199</c:v>
                </c:pt>
                <c:pt idx="1020">
                  <c:v>129.76033737914</c:v>
                </c:pt>
                <c:pt idx="1021">
                  <c:v>127.911952273194</c:v>
                </c:pt>
                <c:pt idx="1022">
                  <c:v>129.022834807652</c:v>
                </c:pt>
                <c:pt idx="1023">
                  <c:v>127.866694095865</c:v>
                </c:pt>
                <c:pt idx="1024">
                  <c:v>128.71528492079801</c:v>
                </c:pt>
                <c:pt idx="1025">
                  <c:v>128.00555441267201</c:v>
                </c:pt>
                <c:pt idx="1026">
                  <c:v>128.755400123431</c:v>
                </c:pt>
                <c:pt idx="1027">
                  <c:v>129.83645340464901</c:v>
                </c:pt>
                <c:pt idx="1028">
                  <c:v>128.38099156552099</c:v>
                </c:pt>
                <c:pt idx="1029">
                  <c:v>128.026126311458</c:v>
                </c:pt>
                <c:pt idx="1030">
                  <c:v>128.246245628471</c:v>
                </c:pt>
                <c:pt idx="1031">
                  <c:v>127.688747171363</c:v>
                </c:pt>
                <c:pt idx="1032">
                  <c:v>128.019954741822</c:v>
                </c:pt>
                <c:pt idx="1033">
                  <c:v>128.69677021189</c:v>
                </c:pt>
                <c:pt idx="1034">
                  <c:v>128.755400123431</c:v>
                </c:pt>
                <c:pt idx="1035">
                  <c:v>129.27175478296601</c:v>
                </c:pt>
                <c:pt idx="1036">
                  <c:v>129.510388808887</c:v>
                </c:pt>
                <c:pt idx="1037">
                  <c:v>127.92635260234501</c:v>
                </c:pt>
                <c:pt idx="1038">
                  <c:v>128.38510594527801</c:v>
                </c:pt>
                <c:pt idx="1039">
                  <c:v>128.70191318658701</c:v>
                </c:pt>
                <c:pt idx="1040">
                  <c:v>129.033120757045</c:v>
                </c:pt>
                <c:pt idx="1041">
                  <c:v>128.163958033326</c:v>
                </c:pt>
                <c:pt idx="1042">
                  <c:v>127.871837070561</c:v>
                </c:pt>
                <c:pt idx="1043">
                  <c:v>128.44373585681899</c:v>
                </c:pt>
                <c:pt idx="1044">
                  <c:v>129.55461839127699</c:v>
                </c:pt>
                <c:pt idx="1045">
                  <c:v>129.534046492491</c:v>
                </c:pt>
                <c:pt idx="1046">
                  <c:v>130.28080641843201</c:v>
                </c:pt>
                <c:pt idx="1047">
                  <c:v>131.24254268668901</c:v>
                </c:pt>
                <c:pt idx="1048">
                  <c:v>130.57498457107499</c:v>
                </c:pt>
                <c:pt idx="1049">
                  <c:v>131.53260645957599</c:v>
                </c:pt>
                <c:pt idx="1050">
                  <c:v>131.27340053486901</c:v>
                </c:pt>
                <c:pt idx="1051">
                  <c:v>131.380374408557</c:v>
                </c:pt>
                <c:pt idx="1052">
                  <c:v>131.276486319687</c:v>
                </c:pt>
                <c:pt idx="1053">
                  <c:v>131.11191112939699</c:v>
                </c:pt>
                <c:pt idx="1054">
                  <c:v>129.31289858053799</c:v>
                </c:pt>
                <c:pt idx="1055">
                  <c:v>128.688541452376</c:v>
                </c:pt>
                <c:pt idx="1056">
                  <c:v>128.578481793869</c:v>
                </c:pt>
                <c:pt idx="1057">
                  <c:v>128.86648837687699</c:v>
                </c:pt>
                <c:pt idx="1058">
                  <c:v>128.29458959061901</c:v>
                </c:pt>
                <c:pt idx="1059">
                  <c:v>129.361242542686</c:v>
                </c:pt>
                <c:pt idx="1060">
                  <c:v>130.61818555852699</c:v>
                </c:pt>
                <c:pt idx="1061">
                  <c:v>130.241719810738</c:v>
                </c:pt>
                <c:pt idx="1062">
                  <c:v>129.73770829047501</c:v>
                </c:pt>
                <c:pt idx="1063">
                  <c:v>129.46307344167801</c:v>
                </c:pt>
                <c:pt idx="1064">
                  <c:v>128.11561407117799</c:v>
                </c:pt>
                <c:pt idx="1065">
                  <c:v>128.12178564081401</c:v>
                </c:pt>
                <c:pt idx="1066">
                  <c:v>128.47253651512</c:v>
                </c:pt>
                <c:pt idx="1067">
                  <c:v>128.889117465542</c:v>
                </c:pt>
                <c:pt idx="1068">
                  <c:v>129.473359391071</c:v>
                </c:pt>
                <c:pt idx="1069">
                  <c:v>129.47850236576801</c:v>
                </c:pt>
                <c:pt idx="1070">
                  <c:v>129.57621888500299</c:v>
                </c:pt>
                <c:pt idx="1071">
                  <c:v>128.30281835013301</c:v>
                </c:pt>
                <c:pt idx="1072">
                  <c:v>127.427484056778</c:v>
                </c:pt>
                <c:pt idx="1073">
                  <c:v>125.65727216622</c:v>
                </c:pt>
                <c:pt idx="1074">
                  <c:v>125.92573544538099</c:v>
                </c:pt>
                <c:pt idx="1075">
                  <c:v>125.578070355893</c:v>
                </c:pt>
                <c:pt idx="1076">
                  <c:v>126.133511623122</c:v>
                </c:pt>
                <c:pt idx="1077">
                  <c:v>125.965850648014</c:v>
                </c:pt>
                <c:pt idx="1078">
                  <c:v>124.870397037646</c:v>
                </c:pt>
                <c:pt idx="1079">
                  <c:v>125.16868957004699</c:v>
                </c:pt>
                <c:pt idx="1080">
                  <c:v>124.50627442912899</c:v>
                </c:pt>
                <c:pt idx="1081">
                  <c:v>123.839744908455</c:v>
                </c:pt>
                <c:pt idx="1082">
                  <c:v>123.03949804566901</c:v>
                </c:pt>
                <c:pt idx="1083">
                  <c:v>124.561818555852</c:v>
                </c:pt>
                <c:pt idx="1084">
                  <c:v>125.197490228348</c:v>
                </c:pt>
                <c:pt idx="1085">
                  <c:v>124.57519029006301</c:v>
                </c:pt>
                <c:pt idx="1086">
                  <c:v>123.74202838922</c:v>
                </c:pt>
                <c:pt idx="1087">
                  <c:v>123.224645134745</c:v>
                </c:pt>
                <c:pt idx="1088">
                  <c:v>124.913598025097</c:v>
                </c:pt>
                <c:pt idx="1089">
                  <c:v>124.41370088459099</c:v>
                </c:pt>
                <c:pt idx="1090">
                  <c:v>124.405472125077</c:v>
                </c:pt>
                <c:pt idx="1091">
                  <c:v>123.43242131248699</c:v>
                </c:pt>
                <c:pt idx="1092">
                  <c:v>123.076527463484</c:v>
                </c:pt>
                <c:pt idx="1093">
                  <c:v>123.323390248919</c:v>
                </c:pt>
                <c:pt idx="1094">
                  <c:v>123.619625591442</c:v>
                </c:pt>
                <c:pt idx="1095">
                  <c:v>125.001028594939</c:v>
                </c:pt>
                <c:pt idx="1096">
                  <c:v>125.898991976959</c:v>
                </c:pt>
                <c:pt idx="1097">
                  <c:v>125.650072001645</c:v>
                </c:pt>
                <c:pt idx="1098">
                  <c:v>125.521497634231</c:v>
                </c:pt>
                <c:pt idx="1099">
                  <c:v>126.35054515531699</c:v>
                </c:pt>
                <c:pt idx="1100">
                  <c:v>126.501748611396</c:v>
                </c:pt>
                <c:pt idx="1101">
                  <c:v>127.79160666529501</c:v>
                </c:pt>
                <c:pt idx="1102">
                  <c:v>128.336761983131</c:v>
                </c:pt>
                <c:pt idx="1103">
                  <c:v>128.55379551532599</c:v>
                </c:pt>
                <c:pt idx="1104">
                  <c:v>128.580538983748</c:v>
                </c:pt>
                <c:pt idx="1105">
                  <c:v>129.17095247891299</c:v>
                </c:pt>
                <c:pt idx="1106">
                  <c:v>128.07858465336301</c:v>
                </c:pt>
                <c:pt idx="1107">
                  <c:v>127.856408146471</c:v>
                </c:pt>
                <c:pt idx="1108">
                  <c:v>128.354248097099</c:v>
                </c:pt>
                <c:pt idx="1109">
                  <c:v>128.22155934992699</c:v>
                </c:pt>
                <c:pt idx="1110">
                  <c:v>127.921209627648</c:v>
                </c:pt>
                <c:pt idx="1111">
                  <c:v>126.68586710553301</c:v>
                </c:pt>
                <c:pt idx="1112">
                  <c:v>126.075910306521</c:v>
                </c:pt>
                <c:pt idx="1113">
                  <c:v>126.564492902694</c:v>
                </c:pt>
                <c:pt idx="1114">
                  <c:v>126.599465130631</c:v>
                </c:pt>
                <c:pt idx="1115">
                  <c:v>126.90598642254599</c:v>
                </c:pt>
                <c:pt idx="1116">
                  <c:v>126.778440650072</c:v>
                </c:pt>
                <c:pt idx="1117">
                  <c:v>126.55009257354401</c:v>
                </c:pt>
                <c:pt idx="1118">
                  <c:v>125.364122608516</c:v>
                </c:pt>
                <c:pt idx="1119">
                  <c:v>126.37728862373901</c:v>
                </c:pt>
                <c:pt idx="1120">
                  <c:v>126.374202838922</c:v>
                </c:pt>
                <c:pt idx="1121">
                  <c:v>126.687924295412</c:v>
                </c:pt>
                <c:pt idx="1122">
                  <c:v>127.61057395597599</c:v>
                </c:pt>
                <c:pt idx="1123">
                  <c:v>126.996502777206</c:v>
                </c:pt>
                <c:pt idx="1124">
                  <c:v>127.157992182678</c:v>
                </c:pt>
                <c:pt idx="1125">
                  <c:v>127.36885414523699</c:v>
                </c:pt>
                <c:pt idx="1126">
                  <c:v>128.33984776794799</c:v>
                </c:pt>
                <c:pt idx="1127">
                  <c:v>129.10357951038799</c:v>
                </c:pt>
                <c:pt idx="1128">
                  <c:v>129.27792635260201</c:v>
                </c:pt>
                <c:pt idx="1129">
                  <c:v>129.41472947953</c:v>
                </c:pt>
                <c:pt idx="1130">
                  <c:v>129.95062744291201</c:v>
                </c:pt>
                <c:pt idx="1131">
                  <c:v>131.33203044640999</c:v>
                </c:pt>
                <c:pt idx="1132">
                  <c:v>130.75396009051599</c:v>
                </c:pt>
                <c:pt idx="1133">
                  <c:v>130.92059247068499</c:v>
                </c:pt>
                <c:pt idx="1134">
                  <c:v>131.000822875951</c:v>
                </c:pt>
                <c:pt idx="1135">
                  <c:v>131.20859905369201</c:v>
                </c:pt>
                <c:pt idx="1136">
                  <c:v>131.123225673729</c:v>
                </c:pt>
                <c:pt idx="1137">
                  <c:v>132.86977988068199</c:v>
                </c:pt>
                <c:pt idx="1138">
                  <c:v>133.108413906603</c:v>
                </c:pt>
                <c:pt idx="1139">
                  <c:v>133.608311047109</c:v>
                </c:pt>
                <c:pt idx="1140">
                  <c:v>133.50339436329901</c:v>
                </c:pt>
                <c:pt idx="1141">
                  <c:v>133.30693272989001</c:v>
                </c:pt>
                <c:pt idx="1142">
                  <c:v>134.050606871014</c:v>
                </c:pt>
                <c:pt idx="1143">
                  <c:v>133.73071384488699</c:v>
                </c:pt>
                <c:pt idx="1144">
                  <c:v>134.23575396008999</c:v>
                </c:pt>
                <c:pt idx="1145">
                  <c:v>134.018720427895</c:v>
                </c:pt>
                <c:pt idx="1146">
                  <c:v>133.23287389426</c:v>
                </c:pt>
                <c:pt idx="1147">
                  <c:v>132.597202221765</c:v>
                </c:pt>
                <c:pt idx="1148">
                  <c:v>134.003291503805</c:v>
                </c:pt>
                <c:pt idx="1149">
                  <c:v>133.86134540218001</c:v>
                </c:pt>
                <c:pt idx="1150">
                  <c:v>135.141946101625</c:v>
                </c:pt>
                <c:pt idx="1151">
                  <c:v>134.95577041760899</c:v>
                </c:pt>
                <c:pt idx="1152">
                  <c:v>135.48138243159801</c:v>
                </c:pt>
                <c:pt idx="1153">
                  <c:v>135.446410203661</c:v>
                </c:pt>
                <c:pt idx="1154">
                  <c:v>134.79942398683301</c:v>
                </c:pt>
                <c:pt idx="1155">
                  <c:v>134.34478502365701</c:v>
                </c:pt>
                <c:pt idx="1156">
                  <c:v>135.16971816498599</c:v>
                </c:pt>
                <c:pt idx="1157">
                  <c:v>133.53013783172099</c:v>
                </c:pt>
                <c:pt idx="1158">
                  <c:v>134.402386340259</c:v>
                </c:pt>
                <c:pt idx="1159">
                  <c:v>134.35198518823199</c:v>
                </c:pt>
                <c:pt idx="1160">
                  <c:v>134.74696564492899</c:v>
                </c:pt>
                <c:pt idx="1161">
                  <c:v>134.44250154289199</c:v>
                </c:pt>
                <c:pt idx="1162">
                  <c:v>135.187204278954</c:v>
                </c:pt>
                <c:pt idx="1163">
                  <c:v>134.455873277103</c:v>
                </c:pt>
                <c:pt idx="1164">
                  <c:v>135.42583830487499</c:v>
                </c:pt>
                <c:pt idx="1165">
                  <c:v>136.25180004114301</c:v>
                </c:pt>
                <c:pt idx="1166">
                  <c:v>136.41637523143299</c:v>
                </c:pt>
                <c:pt idx="1167">
                  <c:v>136.69409586504801</c:v>
                </c:pt>
                <c:pt idx="1168">
                  <c:v>135.95865048343899</c:v>
                </c:pt>
                <c:pt idx="1169">
                  <c:v>135.931907015017</c:v>
                </c:pt>
                <c:pt idx="1170">
                  <c:v>136.37728862373899</c:v>
                </c:pt>
                <c:pt idx="1171">
                  <c:v>135.62744291298</c:v>
                </c:pt>
                <c:pt idx="1172">
                  <c:v>136.67558115614</c:v>
                </c:pt>
                <c:pt idx="1173">
                  <c:v>135.67578687512801</c:v>
                </c:pt>
                <c:pt idx="1174">
                  <c:v>136.56655009257301</c:v>
                </c:pt>
                <c:pt idx="1175">
                  <c:v>136.86072824521699</c:v>
                </c:pt>
                <c:pt idx="1176">
                  <c:v>135.79818967290601</c:v>
                </c:pt>
                <c:pt idx="1177">
                  <c:v>136.048138243159</c:v>
                </c:pt>
                <c:pt idx="1178">
                  <c:v>136.17259823081599</c:v>
                </c:pt>
                <c:pt idx="1179">
                  <c:v>136.63340876362801</c:v>
                </c:pt>
                <c:pt idx="1180">
                  <c:v>136.38140300349701</c:v>
                </c:pt>
                <c:pt idx="1181">
                  <c:v>136.39580333264701</c:v>
                </c:pt>
                <c:pt idx="1182">
                  <c:v>135.48138243159801</c:v>
                </c:pt>
                <c:pt idx="1183">
                  <c:v>135.64390043200899</c:v>
                </c:pt>
                <c:pt idx="1184">
                  <c:v>134.933141328944</c:v>
                </c:pt>
                <c:pt idx="1185">
                  <c:v>136.24254268668901</c:v>
                </c:pt>
                <c:pt idx="1186">
                  <c:v>136.54494959884701</c:v>
                </c:pt>
                <c:pt idx="1187">
                  <c:v>136.77021189055699</c:v>
                </c:pt>
                <c:pt idx="1188">
                  <c:v>137.22896523349101</c:v>
                </c:pt>
                <c:pt idx="1189">
                  <c:v>137.025303435507</c:v>
                </c:pt>
                <c:pt idx="1190">
                  <c:v>137.51182884180199</c:v>
                </c:pt>
                <c:pt idx="1191">
                  <c:v>137.94281012137401</c:v>
                </c:pt>
                <c:pt idx="1192">
                  <c:v>137.78954947541601</c:v>
                </c:pt>
                <c:pt idx="1193">
                  <c:v>136.075910306521</c:v>
                </c:pt>
                <c:pt idx="1194">
                  <c:v>135.91956387574501</c:v>
                </c:pt>
                <c:pt idx="1195">
                  <c:v>134.581361859699</c:v>
                </c:pt>
                <c:pt idx="1196">
                  <c:v>134.22135363094</c:v>
                </c:pt>
                <c:pt idx="1197">
                  <c:v>134.102036617979</c:v>
                </c:pt>
                <c:pt idx="1198">
                  <c:v>134.001234313927</c:v>
                </c:pt>
                <c:pt idx="1199">
                  <c:v>133.07447027360601</c:v>
                </c:pt>
                <c:pt idx="1200">
                  <c:v>133.39539189467101</c:v>
                </c:pt>
                <c:pt idx="1201">
                  <c:v>133.46327916066599</c:v>
                </c:pt>
                <c:pt idx="1202">
                  <c:v>133.57539600905099</c:v>
                </c:pt>
                <c:pt idx="1203">
                  <c:v>132.63320304464099</c:v>
                </c:pt>
                <c:pt idx="1204">
                  <c:v>132.99012548858201</c:v>
                </c:pt>
                <c:pt idx="1205">
                  <c:v>133.62682575601701</c:v>
                </c:pt>
                <c:pt idx="1206">
                  <c:v>133.423163958033</c:v>
                </c:pt>
                <c:pt idx="1207">
                  <c:v>134.53918946718699</c:v>
                </c:pt>
                <c:pt idx="1208">
                  <c:v>134.72639374614201</c:v>
                </c:pt>
                <c:pt idx="1209">
                  <c:v>135.41246657066401</c:v>
                </c:pt>
                <c:pt idx="1210">
                  <c:v>135.082287595145</c:v>
                </c:pt>
                <c:pt idx="1211">
                  <c:v>136.32585887677399</c:v>
                </c:pt>
                <c:pt idx="1212">
                  <c:v>135.049372557087</c:v>
                </c:pt>
                <c:pt idx="1213">
                  <c:v>135.42789549475401</c:v>
                </c:pt>
                <c:pt idx="1214">
                  <c:v>134.579304669821</c:v>
                </c:pt>
                <c:pt idx="1215">
                  <c:v>134.681135568813</c:v>
                </c:pt>
                <c:pt idx="1216">
                  <c:v>134.803538366591</c:v>
                </c:pt>
                <c:pt idx="1217">
                  <c:v>135.39086607693801</c:v>
                </c:pt>
                <c:pt idx="1218">
                  <c:v>135.344579304669</c:v>
                </c:pt>
                <c:pt idx="1219">
                  <c:v>136.82061304258301</c:v>
                </c:pt>
                <c:pt idx="1220">
                  <c:v>136.59432215593401</c:v>
                </c:pt>
                <c:pt idx="1221">
                  <c:v>136.43694713022001</c:v>
                </c:pt>
                <c:pt idx="1222">
                  <c:v>136.54700678872601</c:v>
                </c:pt>
                <c:pt idx="1223">
                  <c:v>136.98724542275201</c:v>
                </c:pt>
                <c:pt idx="1224">
                  <c:v>137.19090722073599</c:v>
                </c:pt>
                <c:pt idx="1225">
                  <c:v>137.467599259411</c:v>
                </c:pt>
                <c:pt idx="1226">
                  <c:v>136.940958650483</c:v>
                </c:pt>
                <c:pt idx="1227">
                  <c:v>137.27216622094201</c:v>
                </c:pt>
                <c:pt idx="1228">
                  <c:v>136.38346019337499</c:v>
                </c:pt>
                <c:pt idx="1229">
                  <c:v>137.18576424603901</c:v>
                </c:pt>
                <c:pt idx="1230">
                  <c:v>137.51800041143699</c:v>
                </c:pt>
                <c:pt idx="1231">
                  <c:v>137.04793252417099</c:v>
                </c:pt>
                <c:pt idx="1232">
                  <c:v>136.78255502982901</c:v>
                </c:pt>
                <c:pt idx="1233">
                  <c:v>136.850442295823</c:v>
                </c:pt>
                <c:pt idx="1234">
                  <c:v>137.445998765686</c:v>
                </c:pt>
                <c:pt idx="1235">
                  <c:v>137.094219296441</c:v>
                </c:pt>
                <c:pt idx="1236">
                  <c:v>137.51491462662</c:v>
                </c:pt>
                <c:pt idx="1237">
                  <c:v>137.43262703147499</c:v>
                </c:pt>
                <c:pt idx="1238">
                  <c:v>137.72269080436101</c:v>
                </c:pt>
                <c:pt idx="1239">
                  <c:v>137.35239662620799</c:v>
                </c:pt>
                <c:pt idx="1240">
                  <c:v>139.04546389631699</c:v>
                </c:pt>
                <c:pt idx="1241">
                  <c:v>139.76548035383601</c:v>
                </c:pt>
                <c:pt idx="1242">
                  <c:v>139.626620037029</c:v>
                </c:pt>
                <c:pt idx="1243">
                  <c:v>139.807652746348</c:v>
                </c:pt>
                <c:pt idx="1244">
                  <c:v>140.98230816704299</c:v>
                </c:pt>
                <c:pt idx="1245">
                  <c:v>141.425632585887</c:v>
                </c:pt>
                <c:pt idx="1246">
                  <c:v>141.21785640814599</c:v>
                </c:pt>
                <c:pt idx="1247">
                  <c:v>142.31742439827099</c:v>
                </c:pt>
                <c:pt idx="1248">
                  <c:v>143.37276280600599</c:v>
                </c:pt>
                <c:pt idx="1249">
                  <c:v>142.909895083316</c:v>
                </c:pt>
                <c:pt idx="1250">
                  <c:v>143.89940341493499</c:v>
                </c:pt>
                <c:pt idx="1251">
                  <c:v>143.20304464102</c:v>
                </c:pt>
                <c:pt idx="1252">
                  <c:v>142.627031475005</c:v>
                </c:pt>
                <c:pt idx="1253">
                  <c:v>142.41411232256701</c:v>
                </c:pt>
                <c:pt idx="1254">
                  <c:v>141.97181649866201</c:v>
                </c:pt>
                <c:pt idx="1255">
                  <c:v>142.776177741205</c:v>
                </c:pt>
                <c:pt idx="1256">
                  <c:v>142.562229993828</c:v>
                </c:pt>
                <c:pt idx="1257">
                  <c:v>142.88212301995401</c:v>
                </c:pt>
                <c:pt idx="1258">
                  <c:v>142.715490639786</c:v>
                </c:pt>
                <c:pt idx="1259">
                  <c:v>142.32668175272499</c:v>
                </c:pt>
                <c:pt idx="1260">
                  <c:v>143.79962970582099</c:v>
                </c:pt>
                <c:pt idx="1261">
                  <c:v>144.054721250771</c:v>
                </c:pt>
                <c:pt idx="1262">
                  <c:v>144.848796543921</c:v>
                </c:pt>
                <c:pt idx="1263">
                  <c:v>144.58856202427401</c:v>
                </c:pt>
                <c:pt idx="1264">
                  <c:v>145.41760954536099</c:v>
                </c:pt>
                <c:pt idx="1265">
                  <c:v>146.03785229376601</c:v>
                </c:pt>
                <c:pt idx="1266">
                  <c:v>146.81649866282601</c:v>
                </c:pt>
                <c:pt idx="1267">
                  <c:v>146.78872659946501</c:v>
                </c:pt>
                <c:pt idx="1268">
                  <c:v>147.92429541246599</c:v>
                </c:pt>
                <c:pt idx="1269">
                  <c:v>149.23883974490801</c:v>
                </c:pt>
                <c:pt idx="1270">
                  <c:v>149.367414112322</c:v>
                </c:pt>
                <c:pt idx="1271">
                  <c:v>149.38592882123001</c:v>
                </c:pt>
                <c:pt idx="1272">
                  <c:v>150.40835219090701</c:v>
                </c:pt>
                <c:pt idx="1273">
                  <c:v>146.90392923266799</c:v>
                </c:pt>
                <c:pt idx="1274">
                  <c:v>145.58732771034701</c:v>
                </c:pt>
                <c:pt idx="1275">
                  <c:v>146.52643488993999</c:v>
                </c:pt>
                <c:pt idx="1276">
                  <c:v>144.74696564492899</c:v>
                </c:pt>
                <c:pt idx="1277">
                  <c:v>144.63896317630099</c:v>
                </c:pt>
                <c:pt idx="1278">
                  <c:v>144.69862168278101</c:v>
                </c:pt>
                <c:pt idx="1279">
                  <c:v>144.80970993622699</c:v>
                </c:pt>
                <c:pt idx="1280">
                  <c:v>143.92203250360001</c:v>
                </c:pt>
                <c:pt idx="1281">
                  <c:v>144.36432832750401</c:v>
                </c:pt>
                <c:pt idx="1282">
                  <c:v>142.493314132894</c:v>
                </c:pt>
                <c:pt idx="1283">
                  <c:v>140.92367825550201</c:v>
                </c:pt>
                <c:pt idx="1284">
                  <c:v>142.689775766303</c:v>
                </c:pt>
                <c:pt idx="1285">
                  <c:v>143.336761983131</c:v>
                </c:pt>
                <c:pt idx="1286">
                  <c:v>141.921415346636</c:v>
                </c:pt>
                <c:pt idx="1287">
                  <c:v>143.35321950215999</c:v>
                </c:pt>
                <c:pt idx="1288">
                  <c:v>143.70602756634401</c:v>
                </c:pt>
                <c:pt idx="1289">
                  <c:v>142.41514091750599</c:v>
                </c:pt>
                <c:pt idx="1290">
                  <c:v>142.33491051223999</c:v>
                </c:pt>
                <c:pt idx="1291">
                  <c:v>142.721662209421</c:v>
                </c:pt>
                <c:pt idx="1292">
                  <c:v>140.84241925529699</c:v>
                </c:pt>
                <c:pt idx="1293">
                  <c:v>141.222999382843</c:v>
                </c:pt>
                <c:pt idx="1294">
                  <c:v>141.97901666323801</c:v>
                </c:pt>
                <c:pt idx="1295">
                  <c:v>140.83624768566099</c:v>
                </c:pt>
                <c:pt idx="1296">
                  <c:v>141.988274017691</c:v>
                </c:pt>
                <c:pt idx="1297">
                  <c:v>141.95741616951199</c:v>
                </c:pt>
                <c:pt idx="1298">
                  <c:v>139.75210861962501</c:v>
                </c:pt>
                <c:pt idx="1299">
                  <c:v>139.386957416169</c:v>
                </c:pt>
                <c:pt idx="1300">
                  <c:v>139.18740999794201</c:v>
                </c:pt>
                <c:pt idx="1301">
                  <c:v>138.07755605842399</c:v>
                </c:pt>
                <c:pt idx="1302">
                  <c:v>138.466364945484</c:v>
                </c:pt>
                <c:pt idx="1303">
                  <c:v>137.823493108413</c:v>
                </c:pt>
                <c:pt idx="1304">
                  <c:v>137.202221765068</c:v>
                </c:pt>
              </c:numCache>
            </c:numRef>
          </c:val>
          <c:smooth val="0"/>
        </c:ser>
        <c:ser>
          <c:idx val="2"/>
          <c:order val="2"/>
          <c:tx>
            <c:v>Euro/USD</c:v>
          </c:tx>
          <c:spPr>
            <a:ln w="38100">
              <a:solidFill>
                <a:srgbClr val="FFC800"/>
              </a:solidFill>
            </a:ln>
          </c:spPr>
          <c:marker>
            <c:symbol val="none"/>
          </c:marker>
          <c:cat>
            <c:numRef>
              <c:f>'[4]1 - Chart Data'!$A$2:$A$1306</c:f>
              <c:numCache>
                <c:formatCode>General</c:formatCode>
                <c:ptCount val="1305"/>
                <c:pt idx="0">
                  <c:v>40609</c:v>
                </c:pt>
                <c:pt idx="1">
                  <c:v>40610</c:v>
                </c:pt>
                <c:pt idx="2">
                  <c:v>40611</c:v>
                </c:pt>
                <c:pt idx="3">
                  <c:v>40612</c:v>
                </c:pt>
                <c:pt idx="4">
                  <c:v>40613</c:v>
                </c:pt>
                <c:pt idx="5">
                  <c:v>40616</c:v>
                </c:pt>
                <c:pt idx="6">
                  <c:v>40617</c:v>
                </c:pt>
                <c:pt idx="7">
                  <c:v>40618</c:v>
                </c:pt>
                <c:pt idx="8">
                  <c:v>40619</c:v>
                </c:pt>
                <c:pt idx="9">
                  <c:v>40620</c:v>
                </c:pt>
                <c:pt idx="10">
                  <c:v>40623</c:v>
                </c:pt>
                <c:pt idx="11">
                  <c:v>40624</c:v>
                </c:pt>
                <c:pt idx="12">
                  <c:v>40625</c:v>
                </c:pt>
                <c:pt idx="13">
                  <c:v>40626</c:v>
                </c:pt>
                <c:pt idx="14">
                  <c:v>40627</c:v>
                </c:pt>
                <c:pt idx="15">
                  <c:v>40630</c:v>
                </c:pt>
                <c:pt idx="16">
                  <c:v>40631</c:v>
                </c:pt>
                <c:pt idx="17">
                  <c:v>40632</c:v>
                </c:pt>
                <c:pt idx="18">
                  <c:v>40633</c:v>
                </c:pt>
                <c:pt idx="19">
                  <c:v>40634</c:v>
                </c:pt>
                <c:pt idx="20">
                  <c:v>40637</c:v>
                </c:pt>
                <c:pt idx="21">
                  <c:v>40638</c:v>
                </c:pt>
                <c:pt idx="22">
                  <c:v>40639</c:v>
                </c:pt>
                <c:pt idx="23">
                  <c:v>40640</c:v>
                </c:pt>
                <c:pt idx="24">
                  <c:v>40641</c:v>
                </c:pt>
                <c:pt idx="25">
                  <c:v>40644</c:v>
                </c:pt>
                <c:pt idx="26">
                  <c:v>40645</c:v>
                </c:pt>
                <c:pt idx="27">
                  <c:v>40646</c:v>
                </c:pt>
                <c:pt idx="28">
                  <c:v>40647</c:v>
                </c:pt>
                <c:pt idx="29">
                  <c:v>40648</c:v>
                </c:pt>
                <c:pt idx="30">
                  <c:v>40651</c:v>
                </c:pt>
                <c:pt idx="31">
                  <c:v>40652</c:v>
                </c:pt>
                <c:pt idx="32">
                  <c:v>40653</c:v>
                </c:pt>
                <c:pt idx="33">
                  <c:v>40654</c:v>
                </c:pt>
                <c:pt idx="34">
                  <c:v>40655</c:v>
                </c:pt>
                <c:pt idx="35">
                  <c:v>40658</c:v>
                </c:pt>
                <c:pt idx="36">
                  <c:v>40659</c:v>
                </c:pt>
                <c:pt idx="37">
                  <c:v>40660</c:v>
                </c:pt>
                <c:pt idx="38">
                  <c:v>40661</c:v>
                </c:pt>
                <c:pt idx="39">
                  <c:v>40662</c:v>
                </c:pt>
                <c:pt idx="40">
                  <c:v>40665</c:v>
                </c:pt>
                <c:pt idx="41">
                  <c:v>40666</c:v>
                </c:pt>
                <c:pt idx="42">
                  <c:v>40667</c:v>
                </c:pt>
                <c:pt idx="43">
                  <c:v>40668</c:v>
                </c:pt>
                <c:pt idx="44">
                  <c:v>40669</c:v>
                </c:pt>
                <c:pt idx="45">
                  <c:v>40672</c:v>
                </c:pt>
                <c:pt idx="46">
                  <c:v>40673</c:v>
                </c:pt>
                <c:pt idx="47">
                  <c:v>40674</c:v>
                </c:pt>
                <c:pt idx="48">
                  <c:v>40675</c:v>
                </c:pt>
                <c:pt idx="49">
                  <c:v>40676</c:v>
                </c:pt>
                <c:pt idx="50">
                  <c:v>40679</c:v>
                </c:pt>
                <c:pt idx="51">
                  <c:v>40680</c:v>
                </c:pt>
                <c:pt idx="52">
                  <c:v>40681</c:v>
                </c:pt>
                <c:pt idx="53">
                  <c:v>40682</c:v>
                </c:pt>
                <c:pt idx="54">
                  <c:v>40683</c:v>
                </c:pt>
                <c:pt idx="55">
                  <c:v>40686</c:v>
                </c:pt>
                <c:pt idx="56">
                  <c:v>40687</c:v>
                </c:pt>
                <c:pt idx="57">
                  <c:v>40688</c:v>
                </c:pt>
                <c:pt idx="58">
                  <c:v>40689</c:v>
                </c:pt>
                <c:pt idx="59">
                  <c:v>40690</c:v>
                </c:pt>
                <c:pt idx="60">
                  <c:v>40693</c:v>
                </c:pt>
                <c:pt idx="61">
                  <c:v>40694</c:v>
                </c:pt>
                <c:pt idx="62">
                  <c:v>40695</c:v>
                </c:pt>
                <c:pt idx="63">
                  <c:v>40696</c:v>
                </c:pt>
                <c:pt idx="64">
                  <c:v>40697</c:v>
                </c:pt>
                <c:pt idx="65">
                  <c:v>40700</c:v>
                </c:pt>
                <c:pt idx="66">
                  <c:v>40701</c:v>
                </c:pt>
                <c:pt idx="67">
                  <c:v>40702</c:v>
                </c:pt>
                <c:pt idx="68">
                  <c:v>40703</c:v>
                </c:pt>
                <c:pt idx="69">
                  <c:v>40704</c:v>
                </c:pt>
                <c:pt idx="70">
                  <c:v>40707</c:v>
                </c:pt>
                <c:pt idx="71">
                  <c:v>40708</c:v>
                </c:pt>
                <c:pt idx="72">
                  <c:v>40709</c:v>
                </c:pt>
                <c:pt idx="73">
                  <c:v>40710</c:v>
                </c:pt>
                <c:pt idx="74">
                  <c:v>40711</c:v>
                </c:pt>
                <c:pt idx="75">
                  <c:v>40714</c:v>
                </c:pt>
                <c:pt idx="76">
                  <c:v>40715</c:v>
                </c:pt>
                <c:pt idx="77">
                  <c:v>40716</c:v>
                </c:pt>
                <c:pt idx="78">
                  <c:v>40717</c:v>
                </c:pt>
                <c:pt idx="79">
                  <c:v>40718</c:v>
                </c:pt>
                <c:pt idx="80">
                  <c:v>40721</c:v>
                </c:pt>
                <c:pt idx="81">
                  <c:v>40722</c:v>
                </c:pt>
                <c:pt idx="82">
                  <c:v>40723</c:v>
                </c:pt>
                <c:pt idx="83">
                  <c:v>40724</c:v>
                </c:pt>
                <c:pt idx="84">
                  <c:v>40725</c:v>
                </c:pt>
                <c:pt idx="85">
                  <c:v>40728</c:v>
                </c:pt>
                <c:pt idx="86">
                  <c:v>40729</c:v>
                </c:pt>
                <c:pt idx="87">
                  <c:v>40730</c:v>
                </c:pt>
                <c:pt idx="88">
                  <c:v>40731</c:v>
                </c:pt>
                <c:pt idx="89">
                  <c:v>40732</c:v>
                </c:pt>
                <c:pt idx="90">
                  <c:v>40735</c:v>
                </c:pt>
                <c:pt idx="91">
                  <c:v>40736</c:v>
                </c:pt>
                <c:pt idx="92">
                  <c:v>40737</c:v>
                </c:pt>
                <c:pt idx="93">
                  <c:v>40738</c:v>
                </c:pt>
                <c:pt idx="94">
                  <c:v>40739</c:v>
                </c:pt>
                <c:pt idx="95">
                  <c:v>40742</c:v>
                </c:pt>
                <c:pt idx="96">
                  <c:v>40743</c:v>
                </c:pt>
                <c:pt idx="97">
                  <c:v>40744</c:v>
                </c:pt>
                <c:pt idx="98">
                  <c:v>40745</c:v>
                </c:pt>
                <c:pt idx="99">
                  <c:v>40746</c:v>
                </c:pt>
                <c:pt idx="100">
                  <c:v>40749</c:v>
                </c:pt>
                <c:pt idx="101">
                  <c:v>40750</c:v>
                </c:pt>
                <c:pt idx="102">
                  <c:v>40751</c:v>
                </c:pt>
                <c:pt idx="103">
                  <c:v>40752</c:v>
                </c:pt>
                <c:pt idx="104">
                  <c:v>40753</c:v>
                </c:pt>
                <c:pt idx="105">
                  <c:v>40756</c:v>
                </c:pt>
                <c:pt idx="106">
                  <c:v>40757</c:v>
                </c:pt>
                <c:pt idx="107">
                  <c:v>40758</c:v>
                </c:pt>
                <c:pt idx="108">
                  <c:v>40759</c:v>
                </c:pt>
                <c:pt idx="109">
                  <c:v>40760</c:v>
                </c:pt>
                <c:pt idx="110">
                  <c:v>40763</c:v>
                </c:pt>
                <c:pt idx="111">
                  <c:v>40764</c:v>
                </c:pt>
                <c:pt idx="112">
                  <c:v>40765</c:v>
                </c:pt>
                <c:pt idx="113">
                  <c:v>40766</c:v>
                </c:pt>
                <c:pt idx="114">
                  <c:v>40767</c:v>
                </c:pt>
                <c:pt idx="115">
                  <c:v>40770</c:v>
                </c:pt>
                <c:pt idx="116">
                  <c:v>40771</c:v>
                </c:pt>
                <c:pt idx="117">
                  <c:v>40772</c:v>
                </c:pt>
                <c:pt idx="118">
                  <c:v>40773</c:v>
                </c:pt>
                <c:pt idx="119">
                  <c:v>40774</c:v>
                </c:pt>
                <c:pt idx="120">
                  <c:v>40777</c:v>
                </c:pt>
                <c:pt idx="121">
                  <c:v>40778</c:v>
                </c:pt>
                <c:pt idx="122">
                  <c:v>40779</c:v>
                </c:pt>
                <c:pt idx="123">
                  <c:v>40780</c:v>
                </c:pt>
                <c:pt idx="124">
                  <c:v>40781</c:v>
                </c:pt>
                <c:pt idx="125">
                  <c:v>40784</c:v>
                </c:pt>
                <c:pt idx="126">
                  <c:v>40785</c:v>
                </c:pt>
                <c:pt idx="127">
                  <c:v>40786</c:v>
                </c:pt>
                <c:pt idx="128">
                  <c:v>40787</c:v>
                </c:pt>
                <c:pt idx="129">
                  <c:v>40788</c:v>
                </c:pt>
                <c:pt idx="130">
                  <c:v>40791</c:v>
                </c:pt>
                <c:pt idx="131">
                  <c:v>40792</c:v>
                </c:pt>
                <c:pt idx="132">
                  <c:v>40793</c:v>
                </c:pt>
                <c:pt idx="133">
                  <c:v>40794</c:v>
                </c:pt>
                <c:pt idx="134">
                  <c:v>40795</c:v>
                </c:pt>
                <c:pt idx="135">
                  <c:v>40798</c:v>
                </c:pt>
                <c:pt idx="136">
                  <c:v>40799</c:v>
                </c:pt>
                <c:pt idx="137">
                  <c:v>40800</c:v>
                </c:pt>
                <c:pt idx="138">
                  <c:v>40801</c:v>
                </c:pt>
                <c:pt idx="139">
                  <c:v>40802</c:v>
                </c:pt>
                <c:pt idx="140">
                  <c:v>40805</c:v>
                </c:pt>
                <c:pt idx="141">
                  <c:v>40806</c:v>
                </c:pt>
                <c:pt idx="142">
                  <c:v>40807</c:v>
                </c:pt>
                <c:pt idx="143">
                  <c:v>40808</c:v>
                </c:pt>
                <c:pt idx="144">
                  <c:v>40809</c:v>
                </c:pt>
                <c:pt idx="145">
                  <c:v>40812</c:v>
                </c:pt>
                <c:pt idx="146">
                  <c:v>40813</c:v>
                </c:pt>
                <c:pt idx="147">
                  <c:v>40814</c:v>
                </c:pt>
                <c:pt idx="148">
                  <c:v>40815</c:v>
                </c:pt>
                <c:pt idx="149">
                  <c:v>40816</c:v>
                </c:pt>
                <c:pt idx="150">
                  <c:v>40819</c:v>
                </c:pt>
                <c:pt idx="151">
                  <c:v>40820</c:v>
                </c:pt>
                <c:pt idx="152">
                  <c:v>40821</c:v>
                </c:pt>
                <c:pt idx="153">
                  <c:v>40822</c:v>
                </c:pt>
                <c:pt idx="154">
                  <c:v>40823</c:v>
                </c:pt>
                <c:pt idx="155">
                  <c:v>40826</c:v>
                </c:pt>
                <c:pt idx="156">
                  <c:v>40827</c:v>
                </c:pt>
                <c:pt idx="157">
                  <c:v>40828</c:v>
                </c:pt>
                <c:pt idx="158">
                  <c:v>40829</c:v>
                </c:pt>
                <c:pt idx="159">
                  <c:v>40830</c:v>
                </c:pt>
                <c:pt idx="160">
                  <c:v>40833</c:v>
                </c:pt>
                <c:pt idx="161">
                  <c:v>40834</c:v>
                </c:pt>
                <c:pt idx="162">
                  <c:v>40835</c:v>
                </c:pt>
                <c:pt idx="163">
                  <c:v>40836</c:v>
                </c:pt>
                <c:pt idx="164">
                  <c:v>40837</c:v>
                </c:pt>
                <c:pt idx="165">
                  <c:v>40840</c:v>
                </c:pt>
                <c:pt idx="166">
                  <c:v>40841</c:v>
                </c:pt>
                <c:pt idx="167">
                  <c:v>40842</c:v>
                </c:pt>
                <c:pt idx="168">
                  <c:v>40843</c:v>
                </c:pt>
                <c:pt idx="169">
                  <c:v>40844</c:v>
                </c:pt>
                <c:pt idx="170">
                  <c:v>40847</c:v>
                </c:pt>
                <c:pt idx="171">
                  <c:v>40848</c:v>
                </c:pt>
                <c:pt idx="172">
                  <c:v>40849</c:v>
                </c:pt>
                <c:pt idx="173">
                  <c:v>40850</c:v>
                </c:pt>
                <c:pt idx="174">
                  <c:v>40851</c:v>
                </c:pt>
                <c:pt idx="175">
                  <c:v>40854</c:v>
                </c:pt>
                <c:pt idx="176">
                  <c:v>40855</c:v>
                </c:pt>
                <c:pt idx="177">
                  <c:v>40856</c:v>
                </c:pt>
                <c:pt idx="178">
                  <c:v>40857</c:v>
                </c:pt>
                <c:pt idx="179">
                  <c:v>40858</c:v>
                </c:pt>
                <c:pt idx="180">
                  <c:v>40861</c:v>
                </c:pt>
                <c:pt idx="181">
                  <c:v>40862</c:v>
                </c:pt>
                <c:pt idx="182">
                  <c:v>40863</c:v>
                </c:pt>
                <c:pt idx="183">
                  <c:v>40864</c:v>
                </c:pt>
                <c:pt idx="184">
                  <c:v>40865</c:v>
                </c:pt>
                <c:pt idx="185">
                  <c:v>40868</c:v>
                </c:pt>
                <c:pt idx="186">
                  <c:v>40869</c:v>
                </c:pt>
                <c:pt idx="187">
                  <c:v>40870</c:v>
                </c:pt>
                <c:pt idx="188">
                  <c:v>40871</c:v>
                </c:pt>
                <c:pt idx="189">
                  <c:v>40872</c:v>
                </c:pt>
                <c:pt idx="190">
                  <c:v>40875</c:v>
                </c:pt>
                <c:pt idx="191">
                  <c:v>40876</c:v>
                </c:pt>
                <c:pt idx="192">
                  <c:v>40877</c:v>
                </c:pt>
                <c:pt idx="193">
                  <c:v>40878</c:v>
                </c:pt>
                <c:pt idx="194">
                  <c:v>40879</c:v>
                </c:pt>
                <c:pt idx="195">
                  <c:v>40882</c:v>
                </c:pt>
                <c:pt idx="196">
                  <c:v>40883</c:v>
                </c:pt>
                <c:pt idx="197">
                  <c:v>40884</c:v>
                </c:pt>
                <c:pt idx="198">
                  <c:v>40885</c:v>
                </c:pt>
                <c:pt idx="199">
                  <c:v>40886</c:v>
                </c:pt>
                <c:pt idx="200">
                  <c:v>40889</c:v>
                </c:pt>
                <c:pt idx="201">
                  <c:v>40890</c:v>
                </c:pt>
                <c:pt idx="202">
                  <c:v>40891</c:v>
                </c:pt>
                <c:pt idx="203">
                  <c:v>40892</c:v>
                </c:pt>
                <c:pt idx="204">
                  <c:v>40893</c:v>
                </c:pt>
                <c:pt idx="205">
                  <c:v>40896</c:v>
                </c:pt>
                <c:pt idx="206">
                  <c:v>40897</c:v>
                </c:pt>
                <c:pt idx="207">
                  <c:v>40898</c:v>
                </c:pt>
                <c:pt idx="208">
                  <c:v>40899</c:v>
                </c:pt>
                <c:pt idx="209">
                  <c:v>40900</c:v>
                </c:pt>
                <c:pt idx="210">
                  <c:v>40903</c:v>
                </c:pt>
                <c:pt idx="211">
                  <c:v>40904</c:v>
                </c:pt>
                <c:pt idx="212">
                  <c:v>40905</c:v>
                </c:pt>
                <c:pt idx="213">
                  <c:v>40906</c:v>
                </c:pt>
                <c:pt idx="214">
                  <c:v>40907</c:v>
                </c:pt>
                <c:pt idx="215">
                  <c:v>40910</c:v>
                </c:pt>
                <c:pt idx="216">
                  <c:v>40911</c:v>
                </c:pt>
                <c:pt idx="217">
                  <c:v>40912</c:v>
                </c:pt>
                <c:pt idx="218">
                  <c:v>40913</c:v>
                </c:pt>
                <c:pt idx="219">
                  <c:v>40914</c:v>
                </c:pt>
                <c:pt idx="220">
                  <c:v>40917</c:v>
                </c:pt>
                <c:pt idx="221">
                  <c:v>40918</c:v>
                </c:pt>
                <c:pt idx="222">
                  <c:v>40919</c:v>
                </c:pt>
                <c:pt idx="223">
                  <c:v>40920</c:v>
                </c:pt>
                <c:pt idx="224">
                  <c:v>40921</c:v>
                </c:pt>
                <c:pt idx="225">
                  <c:v>40924</c:v>
                </c:pt>
                <c:pt idx="226">
                  <c:v>40925</c:v>
                </c:pt>
                <c:pt idx="227">
                  <c:v>40926</c:v>
                </c:pt>
                <c:pt idx="228">
                  <c:v>40927</c:v>
                </c:pt>
                <c:pt idx="229">
                  <c:v>40928</c:v>
                </c:pt>
                <c:pt idx="230">
                  <c:v>40931</c:v>
                </c:pt>
                <c:pt idx="231">
                  <c:v>40932</c:v>
                </c:pt>
                <c:pt idx="232">
                  <c:v>40933</c:v>
                </c:pt>
                <c:pt idx="233">
                  <c:v>40934</c:v>
                </c:pt>
                <c:pt idx="234">
                  <c:v>40935</c:v>
                </c:pt>
                <c:pt idx="235">
                  <c:v>40938</c:v>
                </c:pt>
                <c:pt idx="236">
                  <c:v>40939</c:v>
                </c:pt>
                <c:pt idx="237">
                  <c:v>40940</c:v>
                </c:pt>
                <c:pt idx="238">
                  <c:v>40941</c:v>
                </c:pt>
                <c:pt idx="239">
                  <c:v>40942</c:v>
                </c:pt>
                <c:pt idx="240">
                  <c:v>40945</c:v>
                </c:pt>
                <c:pt idx="241">
                  <c:v>40946</c:v>
                </c:pt>
                <c:pt idx="242">
                  <c:v>40947</c:v>
                </c:pt>
                <c:pt idx="243">
                  <c:v>40948</c:v>
                </c:pt>
                <c:pt idx="244">
                  <c:v>40949</c:v>
                </c:pt>
                <c:pt idx="245">
                  <c:v>40952</c:v>
                </c:pt>
                <c:pt idx="246">
                  <c:v>40953</c:v>
                </c:pt>
                <c:pt idx="247">
                  <c:v>40954</c:v>
                </c:pt>
                <c:pt idx="248">
                  <c:v>40955</c:v>
                </c:pt>
                <c:pt idx="249">
                  <c:v>40956</c:v>
                </c:pt>
                <c:pt idx="250">
                  <c:v>40959</c:v>
                </c:pt>
                <c:pt idx="251">
                  <c:v>40960</c:v>
                </c:pt>
                <c:pt idx="252">
                  <c:v>40961</c:v>
                </c:pt>
                <c:pt idx="253">
                  <c:v>40962</c:v>
                </c:pt>
                <c:pt idx="254">
                  <c:v>40963</c:v>
                </c:pt>
                <c:pt idx="255">
                  <c:v>40966</c:v>
                </c:pt>
                <c:pt idx="256">
                  <c:v>40967</c:v>
                </c:pt>
                <c:pt idx="257">
                  <c:v>40968</c:v>
                </c:pt>
                <c:pt idx="258">
                  <c:v>40969</c:v>
                </c:pt>
                <c:pt idx="259">
                  <c:v>40970</c:v>
                </c:pt>
                <c:pt idx="260">
                  <c:v>40973</c:v>
                </c:pt>
                <c:pt idx="261">
                  <c:v>40974</c:v>
                </c:pt>
                <c:pt idx="262">
                  <c:v>40975</c:v>
                </c:pt>
                <c:pt idx="263">
                  <c:v>40976</c:v>
                </c:pt>
                <c:pt idx="264">
                  <c:v>40977</c:v>
                </c:pt>
                <c:pt idx="265">
                  <c:v>40980</c:v>
                </c:pt>
                <c:pt idx="266">
                  <c:v>40981</c:v>
                </c:pt>
                <c:pt idx="267">
                  <c:v>40982</c:v>
                </c:pt>
                <c:pt idx="268">
                  <c:v>40983</c:v>
                </c:pt>
                <c:pt idx="269">
                  <c:v>40984</c:v>
                </c:pt>
                <c:pt idx="270">
                  <c:v>40987</c:v>
                </c:pt>
                <c:pt idx="271">
                  <c:v>40988</c:v>
                </c:pt>
                <c:pt idx="272">
                  <c:v>40989</c:v>
                </c:pt>
                <c:pt idx="273">
                  <c:v>40990</c:v>
                </c:pt>
                <c:pt idx="274">
                  <c:v>40991</c:v>
                </c:pt>
                <c:pt idx="275">
                  <c:v>40994</c:v>
                </c:pt>
                <c:pt idx="276">
                  <c:v>40995</c:v>
                </c:pt>
                <c:pt idx="277">
                  <c:v>40996</c:v>
                </c:pt>
                <c:pt idx="278">
                  <c:v>40997</c:v>
                </c:pt>
                <c:pt idx="279">
                  <c:v>40998</c:v>
                </c:pt>
                <c:pt idx="280">
                  <c:v>41001</c:v>
                </c:pt>
                <c:pt idx="281">
                  <c:v>41002</c:v>
                </c:pt>
                <c:pt idx="282">
                  <c:v>41003</c:v>
                </c:pt>
                <c:pt idx="283">
                  <c:v>41004</c:v>
                </c:pt>
                <c:pt idx="284">
                  <c:v>41005</c:v>
                </c:pt>
                <c:pt idx="285">
                  <c:v>41008</c:v>
                </c:pt>
                <c:pt idx="286">
                  <c:v>41009</c:v>
                </c:pt>
                <c:pt idx="287">
                  <c:v>41010</c:v>
                </c:pt>
                <c:pt idx="288">
                  <c:v>41011</c:v>
                </c:pt>
                <c:pt idx="289">
                  <c:v>41012</c:v>
                </c:pt>
                <c:pt idx="290">
                  <c:v>41015</c:v>
                </c:pt>
                <c:pt idx="291">
                  <c:v>41016</c:v>
                </c:pt>
                <c:pt idx="292">
                  <c:v>41017</c:v>
                </c:pt>
                <c:pt idx="293">
                  <c:v>41018</c:v>
                </c:pt>
                <c:pt idx="294">
                  <c:v>41019</c:v>
                </c:pt>
                <c:pt idx="295">
                  <c:v>41022</c:v>
                </c:pt>
                <c:pt idx="296">
                  <c:v>41023</c:v>
                </c:pt>
                <c:pt idx="297">
                  <c:v>41024</c:v>
                </c:pt>
                <c:pt idx="298">
                  <c:v>41025</c:v>
                </c:pt>
                <c:pt idx="299">
                  <c:v>41026</c:v>
                </c:pt>
                <c:pt idx="300">
                  <c:v>41029</c:v>
                </c:pt>
                <c:pt idx="301">
                  <c:v>41030</c:v>
                </c:pt>
                <c:pt idx="302">
                  <c:v>41031</c:v>
                </c:pt>
                <c:pt idx="303">
                  <c:v>41032</c:v>
                </c:pt>
                <c:pt idx="304">
                  <c:v>41033</c:v>
                </c:pt>
                <c:pt idx="305">
                  <c:v>41036</c:v>
                </c:pt>
                <c:pt idx="306">
                  <c:v>41037</c:v>
                </c:pt>
                <c:pt idx="307">
                  <c:v>41038</c:v>
                </c:pt>
                <c:pt idx="308">
                  <c:v>41039</c:v>
                </c:pt>
                <c:pt idx="309">
                  <c:v>41040</c:v>
                </c:pt>
                <c:pt idx="310">
                  <c:v>41043</c:v>
                </c:pt>
                <c:pt idx="311">
                  <c:v>41044</c:v>
                </c:pt>
                <c:pt idx="312">
                  <c:v>41045</c:v>
                </c:pt>
                <c:pt idx="313">
                  <c:v>41046</c:v>
                </c:pt>
                <c:pt idx="314">
                  <c:v>41047</c:v>
                </c:pt>
                <c:pt idx="315">
                  <c:v>41050</c:v>
                </c:pt>
                <c:pt idx="316">
                  <c:v>41051</c:v>
                </c:pt>
                <c:pt idx="317">
                  <c:v>41052</c:v>
                </c:pt>
                <c:pt idx="318">
                  <c:v>41053</c:v>
                </c:pt>
                <c:pt idx="319">
                  <c:v>41054</c:v>
                </c:pt>
                <c:pt idx="320">
                  <c:v>41057</c:v>
                </c:pt>
                <c:pt idx="321">
                  <c:v>41058</c:v>
                </c:pt>
                <c:pt idx="322">
                  <c:v>41059</c:v>
                </c:pt>
                <c:pt idx="323">
                  <c:v>41060</c:v>
                </c:pt>
                <c:pt idx="324">
                  <c:v>41061</c:v>
                </c:pt>
                <c:pt idx="325">
                  <c:v>41064</c:v>
                </c:pt>
                <c:pt idx="326">
                  <c:v>41065</c:v>
                </c:pt>
                <c:pt idx="327">
                  <c:v>41066</c:v>
                </c:pt>
                <c:pt idx="328">
                  <c:v>41067</c:v>
                </c:pt>
                <c:pt idx="329">
                  <c:v>41068</c:v>
                </c:pt>
                <c:pt idx="330">
                  <c:v>41071</c:v>
                </c:pt>
                <c:pt idx="331">
                  <c:v>41072</c:v>
                </c:pt>
                <c:pt idx="332">
                  <c:v>41073</c:v>
                </c:pt>
                <c:pt idx="333">
                  <c:v>41074</c:v>
                </c:pt>
                <c:pt idx="334">
                  <c:v>41075</c:v>
                </c:pt>
                <c:pt idx="335">
                  <c:v>41078</c:v>
                </c:pt>
                <c:pt idx="336">
                  <c:v>41079</c:v>
                </c:pt>
                <c:pt idx="337">
                  <c:v>41080</c:v>
                </c:pt>
                <c:pt idx="338">
                  <c:v>41081</c:v>
                </c:pt>
                <c:pt idx="339">
                  <c:v>41082</c:v>
                </c:pt>
                <c:pt idx="340">
                  <c:v>41085</c:v>
                </c:pt>
                <c:pt idx="341">
                  <c:v>41086</c:v>
                </c:pt>
                <c:pt idx="342">
                  <c:v>41087</c:v>
                </c:pt>
                <c:pt idx="343">
                  <c:v>41088</c:v>
                </c:pt>
                <c:pt idx="344">
                  <c:v>41089</c:v>
                </c:pt>
                <c:pt idx="345">
                  <c:v>41092</c:v>
                </c:pt>
                <c:pt idx="346">
                  <c:v>41093</c:v>
                </c:pt>
                <c:pt idx="347">
                  <c:v>41094</c:v>
                </c:pt>
                <c:pt idx="348">
                  <c:v>41095</c:v>
                </c:pt>
                <c:pt idx="349">
                  <c:v>41096</c:v>
                </c:pt>
                <c:pt idx="350">
                  <c:v>41099</c:v>
                </c:pt>
                <c:pt idx="351">
                  <c:v>41100</c:v>
                </c:pt>
                <c:pt idx="352">
                  <c:v>41101</c:v>
                </c:pt>
                <c:pt idx="353">
                  <c:v>41102</c:v>
                </c:pt>
                <c:pt idx="354">
                  <c:v>41103</c:v>
                </c:pt>
                <c:pt idx="355">
                  <c:v>41106</c:v>
                </c:pt>
                <c:pt idx="356">
                  <c:v>41107</c:v>
                </c:pt>
                <c:pt idx="357">
                  <c:v>41108</c:v>
                </c:pt>
                <c:pt idx="358">
                  <c:v>41109</c:v>
                </c:pt>
                <c:pt idx="359">
                  <c:v>41110</c:v>
                </c:pt>
                <c:pt idx="360">
                  <c:v>41113</c:v>
                </c:pt>
                <c:pt idx="361">
                  <c:v>41114</c:v>
                </c:pt>
                <c:pt idx="362">
                  <c:v>41115</c:v>
                </c:pt>
                <c:pt idx="363">
                  <c:v>41116</c:v>
                </c:pt>
                <c:pt idx="364">
                  <c:v>41117</c:v>
                </c:pt>
                <c:pt idx="365">
                  <c:v>41120</c:v>
                </c:pt>
                <c:pt idx="366">
                  <c:v>41121</c:v>
                </c:pt>
                <c:pt idx="367">
                  <c:v>41122</c:v>
                </c:pt>
                <c:pt idx="368">
                  <c:v>41123</c:v>
                </c:pt>
                <c:pt idx="369">
                  <c:v>41124</c:v>
                </c:pt>
                <c:pt idx="370">
                  <c:v>41127</c:v>
                </c:pt>
                <c:pt idx="371">
                  <c:v>41128</c:v>
                </c:pt>
                <c:pt idx="372">
                  <c:v>41129</c:v>
                </c:pt>
                <c:pt idx="373">
                  <c:v>41130</c:v>
                </c:pt>
                <c:pt idx="374">
                  <c:v>41131</c:v>
                </c:pt>
                <c:pt idx="375">
                  <c:v>41134</c:v>
                </c:pt>
                <c:pt idx="376">
                  <c:v>41135</c:v>
                </c:pt>
                <c:pt idx="377">
                  <c:v>41136</c:v>
                </c:pt>
                <c:pt idx="378">
                  <c:v>41137</c:v>
                </c:pt>
                <c:pt idx="379">
                  <c:v>41138</c:v>
                </c:pt>
                <c:pt idx="380">
                  <c:v>41141</c:v>
                </c:pt>
                <c:pt idx="381">
                  <c:v>41142</c:v>
                </c:pt>
                <c:pt idx="382">
                  <c:v>41143</c:v>
                </c:pt>
                <c:pt idx="383">
                  <c:v>41144</c:v>
                </c:pt>
                <c:pt idx="384">
                  <c:v>41145</c:v>
                </c:pt>
                <c:pt idx="385">
                  <c:v>41148</c:v>
                </c:pt>
                <c:pt idx="386">
                  <c:v>41149</c:v>
                </c:pt>
                <c:pt idx="387">
                  <c:v>41150</c:v>
                </c:pt>
                <c:pt idx="388">
                  <c:v>41151</c:v>
                </c:pt>
                <c:pt idx="389">
                  <c:v>41152</c:v>
                </c:pt>
                <c:pt idx="390">
                  <c:v>41155</c:v>
                </c:pt>
                <c:pt idx="391">
                  <c:v>41156</c:v>
                </c:pt>
                <c:pt idx="392">
                  <c:v>41157</c:v>
                </c:pt>
                <c:pt idx="393">
                  <c:v>41158</c:v>
                </c:pt>
                <c:pt idx="394">
                  <c:v>41159</c:v>
                </c:pt>
                <c:pt idx="395">
                  <c:v>41162</c:v>
                </c:pt>
                <c:pt idx="396">
                  <c:v>41163</c:v>
                </c:pt>
                <c:pt idx="397">
                  <c:v>41164</c:v>
                </c:pt>
                <c:pt idx="398">
                  <c:v>41165</c:v>
                </c:pt>
                <c:pt idx="399">
                  <c:v>41166</c:v>
                </c:pt>
                <c:pt idx="400">
                  <c:v>41169</c:v>
                </c:pt>
                <c:pt idx="401">
                  <c:v>41170</c:v>
                </c:pt>
                <c:pt idx="402">
                  <c:v>41171</c:v>
                </c:pt>
                <c:pt idx="403">
                  <c:v>41172</c:v>
                </c:pt>
                <c:pt idx="404">
                  <c:v>41173</c:v>
                </c:pt>
                <c:pt idx="405">
                  <c:v>41176</c:v>
                </c:pt>
                <c:pt idx="406">
                  <c:v>41177</c:v>
                </c:pt>
                <c:pt idx="407">
                  <c:v>41178</c:v>
                </c:pt>
                <c:pt idx="408">
                  <c:v>41179</c:v>
                </c:pt>
                <c:pt idx="409">
                  <c:v>41180</c:v>
                </c:pt>
                <c:pt idx="410">
                  <c:v>41183</c:v>
                </c:pt>
                <c:pt idx="411">
                  <c:v>41184</c:v>
                </c:pt>
                <c:pt idx="412">
                  <c:v>41185</c:v>
                </c:pt>
                <c:pt idx="413">
                  <c:v>41186</c:v>
                </c:pt>
                <c:pt idx="414">
                  <c:v>41187</c:v>
                </c:pt>
                <c:pt idx="415">
                  <c:v>41190</c:v>
                </c:pt>
                <c:pt idx="416">
                  <c:v>41191</c:v>
                </c:pt>
                <c:pt idx="417">
                  <c:v>41192</c:v>
                </c:pt>
                <c:pt idx="418">
                  <c:v>41193</c:v>
                </c:pt>
                <c:pt idx="419">
                  <c:v>41194</c:v>
                </c:pt>
                <c:pt idx="420">
                  <c:v>41197</c:v>
                </c:pt>
                <c:pt idx="421">
                  <c:v>41198</c:v>
                </c:pt>
                <c:pt idx="422">
                  <c:v>41199</c:v>
                </c:pt>
                <c:pt idx="423">
                  <c:v>41200</c:v>
                </c:pt>
                <c:pt idx="424">
                  <c:v>41201</c:v>
                </c:pt>
                <c:pt idx="425">
                  <c:v>41204</c:v>
                </c:pt>
                <c:pt idx="426">
                  <c:v>41205</c:v>
                </c:pt>
                <c:pt idx="427">
                  <c:v>41206</c:v>
                </c:pt>
                <c:pt idx="428">
                  <c:v>41207</c:v>
                </c:pt>
                <c:pt idx="429">
                  <c:v>41208</c:v>
                </c:pt>
                <c:pt idx="430">
                  <c:v>41211</c:v>
                </c:pt>
                <c:pt idx="431">
                  <c:v>41212</c:v>
                </c:pt>
                <c:pt idx="432">
                  <c:v>41213</c:v>
                </c:pt>
                <c:pt idx="433">
                  <c:v>41214</c:v>
                </c:pt>
                <c:pt idx="434">
                  <c:v>41215</c:v>
                </c:pt>
                <c:pt idx="435">
                  <c:v>41218</c:v>
                </c:pt>
                <c:pt idx="436">
                  <c:v>41219</c:v>
                </c:pt>
                <c:pt idx="437">
                  <c:v>41220</c:v>
                </c:pt>
                <c:pt idx="438">
                  <c:v>41221</c:v>
                </c:pt>
                <c:pt idx="439">
                  <c:v>41222</c:v>
                </c:pt>
                <c:pt idx="440">
                  <c:v>41225</c:v>
                </c:pt>
                <c:pt idx="441">
                  <c:v>41226</c:v>
                </c:pt>
                <c:pt idx="442">
                  <c:v>41227</c:v>
                </c:pt>
                <c:pt idx="443">
                  <c:v>41228</c:v>
                </c:pt>
                <c:pt idx="444">
                  <c:v>41229</c:v>
                </c:pt>
                <c:pt idx="445">
                  <c:v>41232</c:v>
                </c:pt>
                <c:pt idx="446">
                  <c:v>41233</c:v>
                </c:pt>
                <c:pt idx="447">
                  <c:v>41234</c:v>
                </c:pt>
                <c:pt idx="448">
                  <c:v>41235</c:v>
                </c:pt>
                <c:pt idx="449">
                  <c:v>41236</c:v>
                </c:pt>
                <c:pt idx="450">
                  <c:v>41239</c:v>
                </c:pt>
                <c:pt idx="451">
                  <c:v>41240</c:v>
                </c:pt>
                <c:pt idx="452">
                  <c:v>41241</c:v>
                </c:pt>
                <c:pt idx="453">
                  <c:v>41242</c:v>
                </c:pt>
                <c:pt idx="454">
                  <c:v>41243</c:v>
                </c:pt>
                <c:pt idx="455">
                  <c:v>41246</c:v>
                </c:pt>
                <c:pt idx="456">
                  <c:v>41247</c:v>
                </c:pt>
                <c:pt idx="457">
                  <c:v>41248</c:v>
                </c:pt>
                <c:pt idx="458">
                  <c:v>41249</c:v>
                </c:pt>
                <c:pt idx="459">
                  <c:v>41250</c:v>
                </c:pt>
                <c:pt idx="460">
                  <c:v>41253</c:v>
                </c:pt>
                <c:pt idx="461">
                  <c:v>41254</c:v>
                </c:pt>
                <c:pt idx="462">
                  <c:v>41255</c:v>
                </c:pt>
                <c:pt idx="463">
                  <c:v>41256</c:v>
                </c:pt>
                <c:pt idx="464">
                  <c:v>41257</c:v>
                </c:pt>
                <c:pt idx="465">
                  <c:v>41260</c:v>
                </c:pt>
                <c:pt idx="466">
                  <c:v>41261</c:v>
                </c:pt>
                <c:pt idx="467">
                  <c:v>41262</c:v>
                </c:pt>
                <c:pt idx="468">
                  <c:v>41263</c:v>
                </c:pt>
                <c:pt idx="469">
                  <c:v>41264</c:v>
                </c:pt>
                <c:pt idx="470">
                  <c:v>41267</c:v>
                </c:pt>
                <c:pt idx="471">
                  <c:v>41268</c:v>
                </c:pt>
                <c:pt idx="472">
                  <c:v>41269</c:v>
                </c:pt>
                <c:pt idx="473">
                  <c:v>41270</c:v>
                </c:pt>
                <c:pt idx="474">
                  <c:v>41271</c:v>
                </c:pt>
                <c:pt idx="475">
                  <c:v>41274</c:v>
                </c:pt>
                <c:pt idx="476">
                  <c:v>41275</c:v>
                </c:pt>
                <c:pt idx="477">
                  <c:v>41276</c:v>
                </c:pt>
                <c:pt idx="478">
                  <c:v>41277</c:v>
                </c:pt>
                <c:pt idx="479">
                  <c:v>41278</c:v>
                </c:pt>
                <c:pt idx="480">
                  <c:v>41281</c:v>
                </c:pt>
                <c:pt idx="481">
                  <c:v>41282</c:v>
                </c:pt>
                <c:pt idx="482">
                  <c:v>41283</c:v>
                </c:pt>
                <c:pt idx="483">
                  <c:v>41284</c:v>
                </c:pt>
                <c:pt idx="484">
                  <c:v>41285</c:v>
                </c:pt>
                <c:pt idx="485">
                  <c:v>41288</c:v>
                </c:pt>
                <c:pt idx="486">
                  <c:v>41289</c:v>
                </c:pt>
                <c:pt idx="487">
                  <c:v>41290</c:v>
                </c:pt>
                <c:pt idx="488">
                  <c:v>41291</c:v>
                </c:pt>
                <c:pt idx="489">
                  <c:v>41292</c:v>
                </c:pt>
                <c:pt idx="490">
                  <c:v>41295</c:v>
                </c:pt>
                <c:pt idx="491">
                  <c:v>41296</c:v>
                </c:pt>
                <c:pt idx="492">
                  <c:v>41297</c:v>
                </c:pt>
                <c:pt idx="493">
                  <c:v>41298</c:v>
                </c:pt>
                <c:pt idx="494">
                  <c:v>41299</c:v>
                </c:pt>
                <c:pt idx="495">
                  <c:v>41302</c:v>
                </c:pt>
                <c:pt idx="496">
                  <c:v>41303</c:v>
                </c:pt>
                <c:pt idx="497">
                  <c:v>41304</c:v>
                </c:pt>
                <c:pt idx="498">
                  <c:v>41305</c:v>
                </c:pt>
                <c:pt idx="499">
                  <c:v>41306</c:v>
                </c:pt>
                <c:pt idx="500">
                  <c:v>41309</c:v>
                </c:pt>
                <c:pt idx="501">
                  <c:v>41310</c:v>
                </c:pt>
                <c:pt idx="502">
                  <c:v>41311</c:v>
                </c:pt>
                <c:pt idx="503">
                  <c:v>41312</c:v>
                </c:pt>
                <c:pt idx="504">
                  <c:v>41313</c:v>
                </c:pt>
                <c:pt idx="505">
                  <c:v>41316</c:v>
                </c:pt>
                <c:pt idx="506">
                  <c:v>41317</c:v>
                </c:pt>
                <c:pt idx="507">
                  <c:v>41318</c:v>
                </c:pt>
                <c:pt idx="508">
                  <c:v>41319</c:v>
                </c:pt>
                <c:pt idx="509">
                  <c:v>41320</c:v>
                </c:pt>
                <c:pt idx="510">
                  <c:v>41323</c:v>
                </c:pt>
                <c:pt idx="511">
                  <c:v>41324</c:v>
                </c:pt>
                <c:pt idx="512">
                  <c:v>41325</c:v>
                </c:pt>
                <c:pt idx="513">
                  <c:v>41326</c:v>
                </c:pt>
                <c:pt idx="514">
                  <c:v>41327</c:v>
                </c:pt>
                <c:pt idx="515">
                  <c:v>41330</c:v>
                </c:pt>
                <c:pt idx="516">
                  <c:v>41331</c:v>
                </c:pt>
                <c:pt idx="517">
                  <c:v>41332</c:v>
                </c:pt>
                <c:pt idx="518">
                  <c:v>41333</c:v>
                </c:pt>
                <c:pt idx="519">
                  <c:v>41334</c:v>
                </c:pt>
                <c:pt idx="520">
                  <c:v>41337</c:v>
                </c:pt>
                <c:pt idx="521">
                  <c:v>41338</c:v>
                </c:pt>
                <c:pt idx="522">
                  <c:v>41339</c:v>
                </c:pt>
                <c:pt idx="523">
                  <c:v>41340</c:v>
                </c:pt>
                <c:pt idx="524">
                  <c:v>41341</c:v>
                </c:pt>
                <c:pt idx="525">
                  <c:v>41344</c:v>
                </c:pt>
                <c:pt idx="526">
                  <c:v>41345</c:v>
                </c:pt>
                <c:pt idx="527">
                  <c:v>41346</c:v>
                </c:pt>
                <c:pt idx="528">
                  <c:v>41347</c:v>
                </c:pt>
                <c:pt idx="529">
                  <c:v>41348</c:v>
                </c:pt>
                <c:pt idx="530">
                  <c:v>41351</c:v>
                </c:pt>
                <c:pt idx="531">
                  <c:v>41352</c:v>
                </c:pt>
                <c:pt idx="532">
                  <c:v>41353</c:v>
                </c:pt>
                <c:pt idx="533">
                  <c:v>41354</c:v>
                </c:pt>
                <c:pt idx="534">
                  <c:v>41355</c:v>
                </c:pt>
                <c:pt idx="535">
                  <c:v>41358</c:v>
                </c:pt>
                <c:pt idx="536">
                  <c:v>41359</c:v>
                </c:pt>
                <c:pt idx="537">
                  <c:v>41360</c:v>
                </c:pt>
                <c:pt idx="538">
                  <c:v>41361</c:v>
                </c:pt>
                <c:pt idx="539">
                  <c:v>41362</c:v>
                </c:pt>
                <c:pt idx="540">
                  <c:v>41365</c:v>
                </c:pt>
                <c:pt idx="541">
                  <c:v>41366</c:v>
                </c:pt>
                <c:pt idx="542">
                  <c:v>41367</c:v>
                </c:pt>
                <c:pt idx="543">
                  <c:v>41368</c:v>
                </c:pt>
                <c:pt idx="544">
                  <c:v>41369</c:v>
                </c:pt>
                <c:pt idx="545">
                  <c:v>41372</c:v>
                </c:pt>
                <c:pt idx="546">
                  <c:v>41373</c:v>
                </c:pt>
                <c:pt idx="547">
                  <c:v>41374</c:v>
                </c:pt>
                <c:pt idx="548">
                  <c:v>41375</c:v>
                </c:pt>
                <c:pt idx="549">
                  <c:v>41376</c:v>
                </c:pt>
                <c:pt idx="550">
                  <c:v>41379</c:v>
                </c:pt>
                <c:pt idx="551">
                  <c:v>41380</c:v>
                </c:pt>
                <c:pt idx="552">
                  <c:v>41381</c:v>
                </c:pt>
                <c:pt idx="553">
                  <c:v>41382</c:v>
                </c:pt>
                <c:pt idx="554">
                  <c:v>41383</c:v>
                </c:pt>
                <c:pt idx="555">
                  <c:v>41386</c:v>
                </c:pt>
                <c:pt idx="556">
                  <c:v>41387</c:v>
                </c:pt>
                <c:pt idx="557">
                  <c:v>41388</c:v>
                </c:pt>
                <c:pt idx="558">
                  <c:v>41389</c:v>
                </c:pt>
                <c:pt idx="559">
                  <c:v>41390</c:v>
                </c:pt>
                <c:pt idx="560">
                  <c:v>41393</c:v>
                </c:pt>
                <c:pt idx="561">
                  <c:v>41394</c:v>
                </c:pt>
                <c:pt idx="562">
                  <c:v>41395</c:v>
                </c:pt>
                <c:pt idx="563">
                  <c:v>41396</c:v>
                </c:pt>
                <c:pt idx="564">
                  <c:v>41397</c:v>
                </c:pt>
                <c:pt idx="565">
                  <c:v>41400</c:v>
                </c:pt>
                <c:pt idx="566">
                  <c:v>41401</c:v>
                </c:pt>
                <c:pt idx="567">
                  <c:v>41402</c:v>
                </c:pt>
                <c:pt idx="568">
                  <c:v>41403</c:v>
                </c:pt>
                <c:pt idx="569">
                  <c:v>41404</c:v>
                </c:pt>
                <c:pt idx="570">
                  <c:v>41407</c:v>
                </c:pt>
                <c:pt idx="571">
                  <c:v>41408</c:v>
                </c:pt>
                <c:pt idx="572">
                  <c:v>41409</c:v>
                </c:pt>
                <c:pt idx="573">
                  <c:v>41410</c:v>
                </c:pt>
                <c:pt idx="574">
                  <c:v>41411</c:v>
                </c:pt>
                <c:pt idx="575">
                  <c:v>41414</c:v>
                </c:pt>
                <c:pt idx="576">
                  <c:v>41415</c:v>
                </c:pt>
                <c:pt idx="577">
                  <c:v>41416</c:v>
                </c:pt>
                <c:pt idx="578">
                  <c:v>41417</c:v>
                </c:pt>
                <c:pt idx="579">
                  <c:v>41418</c:v>
                </c:pt>
                <c:pt idx="580">
                  <c:v>41421</c:v>
                </c:pt>
                <c:pt idx="581">
                  <c:v>41422</c:v>
                </c:pt>
                <c:pt idx="582">
                  <c:v>41423</c:v>
                </c:pt>
                <c:pt idx="583">
                  <c:v>41424</c:v>
                </c:pt>
                <c:pt idx="584">
                  <c:v>41425</c:v>
                </c:pt>
                <c:pt idx="585">
                  <c:v>41428</c:v>
                </c:pt>
                <c:pt idx="586">
                  <c:v>41429</c:v>
                </c:pt>
                <c:pt idx="587">
                  <c:v>41430</c:v>
                </c:pt>
                <c:pt idx="588">
                  <c:v>41431</c:v>
                </c:pt>
                <c:pt idx="589">
                  <c:v>41432</c:v>
                </c:pt>
                <c:pt idx="590">
                  <c:v>41435</c:v>
                </c:pt>
                <c:pt idx="591">
                  <c:v>41436</c:v>
                </c:pt>
                <c:pt idx="592">
                  <c:v>41437</c:v>
                </c:pt>
                <c:pt idx="593">
                  <c:v>41438</c:v>
                </c:pt>
                <c:pt idx="594">
                  <c:v>41439</c:v>
                </c:pt>
                <c:pt idx="595">
                  <c:v>41442</c:v>
                </c:pt>
                <c:pt idx="596">
                  <c:v>41443</c:v>
                </c:pt>
                <c:pt idx="597">
                  <c:v>41444</c:v>
                </c:pt>
                <c:pt idx="598">
                  <c:v>41445</c:v>
                </c:pt>
                <c:pt idx="599">
                  <c:v>41446</c:v>
                </c:pt>
                <c:pt idx="600">
                  <c:v>41449</c:v>
                </c:pt>
                <c:pt idx="601">
                  <c:v>41450</c:v>
                </c:pt>
                <c:pt idx="602">
                  <c:v>41451</c:v>
                </c:pt>
                <c:pt idx="603">
                  <c:v>41452</c:v>
                </c:pt>
                <c:pt idx="604">
                  <c:v>41453</c:v>
                </c:pt>
                <c:pt idx="605">
                  <c:v>41456</c:v>
                </c:pt>
                <c:pt idx="606">
                  <c:v>41457</c:v>
                </c:pt>
                <c:pt idx="607">
                  <c:v>41458</c:v>
                </c:pt>
                <c:pt idx="608">
                  <c:v>41459</c:v>
                </c:pt>
                <c:pt idx="609">
                  <c:v>41460</c:v>
                </c:pt>
                <c:pt idx="610">
                  <c:v>41463</c:v>
                </c:pt>
                <c:pt idx="611">
                  <c:v>41464</c:v>
                </c:pt>
                <c:pt idx="612">
                  <c:v>41465</c:v>
                </c:pt>
                <c:pt idx="613">
                  <c:v>41466</c:v>
                </c:pt>
                <c:pt idx="614">
                  <c:v>41467</c:v>
                </c:pt>
                <c:pt idx="615">
                  <c:v>41470</c:v>
                </c:pt>
                <c:pt idx="616">
                  <c:v>41471</c:v>
                </c:pt>
                <c:pt idx="617">
                  <c:v>41472</c:v>
                </c:pt>
                <c:pt idx="618">
                  <c:v>41473</c:v>
                </c:pt>
                <c:pt idx="619">
                  <c:v>41474</c:v>
                </c:pt>
                <c:pt idx="620">
                  <c:v>41477</c:v>
                </c:pt>
                <c:pt idx="621">
                  <c:v>41478</c:v>
                </c:pt>
                <c:pt idx="622">
                  <c:v>41479</c:v>
                </c:pt>
                <c:pt idx="623">
                  <c:v>41480</c:v>
                </c:pt>
                <c:pt idx="624">
                  <c:v>41481</c:v>
                </c:pt>
                <c:pt idx="625">
                  <c:v>41484</c:v>
                </c:pt>
                <c:pt idx="626">
                  <c:v>41485</c:v>
                </c:pt>
                <c:pt idx="627">
                  <c:v>41486</c:v>
                </c:pt>
                <c:pt idx="628">
                  <c:v>41487</c:v>
                </c:pt>
                <c:pt idx="629">
                  <c:v>41488</c:v>
                </c:pt>
                <c:pt idx="630">
                  <c:v>41491</c:v>
                </c:pt>
                <c:pt idx="631">
                  <c:v>41492</c:v>
                </c:pt>
                <c:pt idx="632">
                  <c:v>41493</c:v>
                </c:pt>
                <c:pt idx="633">
                  <c:v>41494</c:v>
                </c:pt>
                <c:pt idx="634">
                  <c:v>41495</c:v>
                </c:pt>
                <c:pt idx="635">
                  <c:v>41498</c:v>
                </c:pt>
                <c:pt idx="636">
                  <c:v>41499</c:v>
                </c:pt>
                <c:pt idx="637">
                  <c:v>41500</c:v>
                </c:pt>
                <c:pt idx="638">
                  <c:v>41501</c:v>
                </c:pt>
                <c:pt idx="639">
                  <c:v>41502</c:v>
                </c:pt>
                <c:pt idx="640">
                  <c:v>41505</c:v>
                </c:pt>
                <c:pt idx="641">
                  <c:v>41506</c:v>
                </c:pt>
                <c:pt idx="642">
                  <c:v>41507</c:v>
                </c:pt>
                <c:pt idx="643">
                  <c:v>41508</c:v>
                </c:pt>
                <c:pt idx="644">
                  <c:v>41509</c:v>
                </c:pt>
                <c:pt idx="645">
                  <c:v>41512</c:v>
                </c:pt>
                <c:pt idx="646">
                  <c:v>41513</c:v>
                </c:pt>
                <c:pt idx="647">
                  <c:v>41514</c:v>
                </c:pt>
                <c:pt idx="648">
                  <c:v>41515</c:v>
                </c:pt>
                <c:pt idx="649">
                  <c:v>41516</c:v>
                </c:pt>
                <c:pt idx="650">
                  <c:v>41519</c:v>
                </c:pt>
                <c:pt idx="651">
                  <c:v>41520</c:v>
                </c:pt>
                <c:pt idx="652">
                  <c:v>41521</c:v>
                </c:pt>
                <c:pt idx="653">
                  <c:v>41522</c:v>
                </c:pt>
                <c:pt idx="654">
                  <c:v>41523</c:v>
                </c:pt>
                <c:pt idx="655">
                  <c:v>41526</c:v>
                </c:pt>
                <c:pt idx="656">
                  <c:v>41527</c:v>
                </c:pt>
                <c:pt idx="657">
                  <c:v>41528</c:v>
                </c:pt>
                <c:pt idx="658">
                  <c:v>41529</c:v>
                </c:pt>
                <c:pt idx="659">
                  <c:v>41530</c:v>
                </c:pt>
                <c:pt idx="660">
                  <c:v>41533</c:v>
                </c:pt>
                <c:pt idx="661">
                  <c:v>41534</c:v>
                </c:pt>
                <c:pt idx="662">
                  <c:v>41535</c:v>
                </c:pt>
                <c:pt idx="663">
                  <c:v>41536</c:v>
                </c:pt>
                <c:pt idx="664">
                  <c:v>41537</c:v>
                </c:pt>
                <c:pt idx="665">
                  <c:v>41540</c:v>
                </c:pt>
                <c:pt idx="666">
                  <c:v>41541</c:v>
                </c:pt>
                <c:pt idx="667">
                  <c:v>41542</c:v>
                </c:pt>
                <c:pt idx="668">
                  <c:v>41543</c:v>
                </c:pt>
                <c:pt idx="669">
                  <c:v>41544</c:v>
                </c:pt>
                <c:pt idx="670">
                  <c:v>41547</c:v>
                </c:pt>
                <c:pt idx="671">
                  <c:v>41548</c:v>
                </c:pt>
                <c:pt idx="672">
                  <c:v>41549</c:v>
                </c:pt>
                <c:pt idx="673">
                  <c:v>41550</c:v>
                </c:pt>
                <c:pt idx="674">
                  <c:v>41551</c:v>
                </c:pt>
                <c:pt idx="675">
                  <c:v>41554</c:v>
                </c:pt>
                <c:pt idx="676">
                  <c:v>41555</c:v>
                </c:pt>
                <c:pt idx="677">
                  <c:v>41556</c:v>
                </c:pt>
                <c:pt idx="678">
                  <c:v>41557</c:v>
                </c:pt>
                <c:pt idx="679">
                  <c:v>41558</c:v>
                </c:pt>
                <c:pt idx="680">
                  <c:v>41561</c:v>
                </c:pt>
                <c:pt idx="681">
                  <c:v>41562</c:v>
                </c:pt>
                <c:pt idx="682">
                  <c:v>41563</c:v>
                </c:pt>
                <c:pt idx="683">
                  <c:v>41564</c:v>
                </c:pt>
                <c:pt idx="684">
                  <c:v>41565</c:v>
                </c:pt>
                <c:pt idx="685">
                  <c:v>41568</c:v>
                </c:pt>
                <c:pt idx="686">
                  <c:v>41569</c:v>
                </c:pt>
                <c:pt idx="687">
                  <c:v>41570</c:v>
                </c:pt>
                <c:pt idx="688">
                  <c:v>41571</c:v>
                </c:pt>
                <c:pt idx="689">
                  <c:v>41572</c:v>
                </c:pt>
                <c:pt idx="690">
                  <c:v>41575</c:v>
                </c:pt>
                <c:pt idx="691">
                  <c:v>41576</c:v>
                </c:pt>
                <c:pt idx="692">
                  <c:v>41577</c:v>
                </c:pt>
                <c:pt idx="693">
                  <c:v>41578</c:v>
                </c:pt>
                <c:pt idx="694">
                  <c:v>41579</c:v>
                </c:pt>
                <c:pt idx="695">
                  <c:v>41582</c:v>
                </c:pt>
                <c:pt idx="696">
                  <c:v>41583</c:v>
                </c:pt>
                <c:pt idx="697">
                  <c:v>41584</c:v>
                </c:pt>
                <c:pt idx="698">
                  <c:v>41585</c:v>
                </c:pt>
                <c:pt idx="699">
                  <c:v>41586</c:v>
                </c:pt>
                <c:pt idx="700">
                  <c:v>41589</c:v>
                </c:pt>
                <c:pt idx="701">
                  <c:v>41590</c:v>
                </c:pt>
                <c:pt idx="702">
                  <c:v>41591</c:v>
                </c:pt>
                <c:pt idx="703">
                  <c:v>41592</c:v>
                </c:pt>
                <c:pt idx="704">
                  <c:v>41593</c:v>
                </c:pt>
                <c:pt idx="705">
                  <c:v>41596</c:v>
                </c:pt>
                <c:pt idx="706">
                  <c:v>41597</c:v>
                </c:pt>
                <c:pt idx="707">
                  <c:v>41598</c:v>
                </c:pt>
                <c:pt idx="708">
                  <c:v>41599</c:v>
                </c:pt>
                <c:pt idx="709">
                  <c:v>41600</c:v>
                </c:pt>
                <c:pt idx="710">
                  <c:v>41603</c:v>
                </c:pt>
                <c:pt idx="711">
                  <c:v>41604</c:v>
                </c:pt>
                <c:pt idx="712">
                  <c:v>41605</c:v>
                </c:pt>
                <c:pt idx="713">
                  <c:v>41606</c:v>
                </c:pt>
                <c:pt idx="714">
                  <c:v>41607</c:v>
                </c:pt>
                <c:pt idx="715">
                  <c:v>41610</c:v>
                </c:pt>
                <c:pt idx="716">
                  <c:v>41611</c:v>
                </c:pt>
                <c:pt idx="717">
                  <c:v>41612</c:v>
                </c:pt>
                <c:pt idx="718">
                  <c:v>41613</c:v>
                </c:pt>
                <c:pt idx="719">
                  <c:v>41614</c:v>
                </c:pt>
                <c:pt idx="720">
                  <c:v>41617</c:v>
                </c:pt>
                <c:pt idx="721">
                  <c:v>41618</c:v>
                </c:pt>
                <c:pt idx="722">
                  <c:v>41619</c:v>
                </c:pt>
                <c:pt idx="723">
                  <c:v>41620</c:v>
                </c:pt>
                <c:pt idx="724">
                  <c:v>41621</c:v>
                </c:pt>
                <c:pt idx="725">
                  <c:v>41624</c:v>
                </c:pt>
                <c:pt idx="726">
                  <c:v>41625</c:v>
                </c:pt>
                <c:pt idx="727">
                  <c:v>41626</c:v>
                </c:pt>
                <c:pt idx="728">
                  <c:v>41627</c:v>
                </c:pt>
                <c:pt idx="729">
                  <c:v>41628</c:v>
                </c:pt>
                <c:pt idx="730">
                  <c:v>41631</c:v>
                </c:pt>
                <c:pt idx="731">
                  <c:v>41632</c:v>
                </c:pt>
                <c:pt idx="732">
                  <c:v>41633</c:v>
                </c:pt>
                <c:pt idx="733">
                  <c:v>41634</c:v>
                </c:pt>
                <c:pt idx="734">
                  <c:v>41635</c:v>
                </c:pt>
                <c:pt idx="735">
                  <c:v>41638</c:v>
                </c:pt>
                <c:pt idx="736">
                  <c:v>41639</c:v>
                </c:pt>
                <c:pt idx="737">
                  <c:v>41640</c:v>
                </c:pt>
                <c:pt idx="738">
                  <c:v>41641</c:v>
                </c:pt>
                <c:pt idx="739">
                  <c:v>41642</c:v>
                </c:pt>
                <c:pt idx="740">
                  <c:v>41645</c:v>
                </c:pt>
                <c:pt idx="741">
                  <c:v>41646</c:v>
                </c:pt>
                <c:pt idx="742">
                  <c:v>41647</c:v>
                </c:pt>
                <c:pt idx="743">
                  <c:v>41648</c:v>
                </c:pt>
                <c:pt idx="744">
                  <c:v>41649</c:v>
                </c:pt>
                <c:pt idx="745">
                  <c:v>41652</c:v>
                </c:pt>
                <c:pt idx="746">
                  <c:v>41653</c:v>
                </c:pt>
                <c:pt idx="747">
                  <c:v>41654</c:v>
                </c:pt>
                <c:pt idx="748">
                  <c:v>41655</c:v>
                </c:pt>
                <c:pt idx="749">
                  <c:v>41656</c:v>
                </c:pt>
                <c:pt idx="750">
                  <c:v>41659</c:v>
                </c:pt>
                <c:pt idx="751">
                  <c:v>41660</c:v>
                </c:pt>
                <c:pt idx="752">
                  <c:v>41661</c:v>
                </c:pt>
                <c:pt idx="753">
                  <c:v>41662</c:v>
                </c:pt>
                <c:pt idx="754">
                  <c:v>41663</c:v>
                </c:pt>
                <c:pt idx="755">
                  <c:v>41666</c:v>
                </c:pt>
                <c:pt idx="756">
                  <c:v>41667</c:v>
                </c:pt>
                <c:pt idx="757">
                  <c:v>41668</c:v>
                </c:pt>
                <c:pt idx="758">
                  <c:v>41669</c:v>
                </c:pt>
                <c:pt idx="759">
                  <c:v>41670</c:v>
                </c:pt>
                <c:pt idx="760">
                  <c:v>41673</c:v>
                </c:pt>
                <c:pt idx="761">
                  <c:v>41674</c:v>
                </c:pt>
                <c:pt idx="762">
                  <c:v>41675</c:v>
                </c:pt>
                <c:pt idx="763">
                  <c:v>41676</c:v>
                </c:pt>
                <c:pt idx="764">
                  <c:v>41677</c:v>
                </c:pt>
                <c:pt idx="765">
                  <c:v>41680</c:v>
                </c:pt>
                <c:pt idx="766">
                  <c:v>41681</c:v>
                </c:pt>
                <c:pt idx="767">
                  <c:v>41682</c:v>
                </c:pt>
                <c:pt idx="768">
                  <c:v>41683</c:v>
                </c:pt>
                <c:pt idx="769">
                  <c:v>41684</c:v>
                </c:pt>
                <c:pt idx="770">
                  <c:v>41687</c:v>
                </c:pt>
                <c:pt idx="771">
                  <c:v>41688</c:v>
                </c:pt>
                <c:pt idx="772">
                  <c:v>41689</c:v>
                </c:pt>
                <c:pt idx="773">
                  <c:v>41690</c:v>
                </c:pt>
                <c:pt idx="774">
                  <c:v>41691</c:v>
                </c:pt>
                <c:pt idx="775">
                  <c:v>41694</c:v>
                </c:pt>
                <c:pt idx="776">
                  <c:v>41695</c:v>
                </c:pt>
                <c:pt idx="777">
                  <c:v>41696</c:v>
                </c:pt>
                <c:pt idx="778">
                  <c:v>41697</c:v>
                </c:pt>
                <c:pt idx="779">
                  <c:v>41698</c:v>
                </c:pt>
                <c:pt idx="780">
                  <c:v>41701</c:v>
                </c:pt>
                <c:pt idx="781">
                  <c:v>41702</c:v>
                </c:pt>
                <c:pt idx="782">
                  <c:v>41703</c:v>
                </c:pt>
                <c:pt idx="783">
                  <c:v>41704</c:v>
                </c:pt>
                <c:pt idx="784">
                  <c:v>41705</c:v>
                </c:pt>
                <c:pt idx="785">
                  <c:v>41708</c:v>
                </c:pt>
                <c:pt idx="786">
                  <c:v>41709</c:v>
                </c:pt>
                <c:pt idx="787">
                  <c:v>41710</c:v>
                </c:pt>
                <c:pt idx="788">
                  <c:v>41711</c:v>
                </c:pt>
                <c:pt idx="789">
                  <c:v>41712</c:v>
                </c:pt>
                <c:pt idx="790">
                  <c:v>41715</c:v>
                </c:pt>
                <c:pt idx="791">
                  <c:v>41716</c:v>
                </c:pt>
                <c:pt idx="792">
                  <c:v>41717</c:v>
                </c:pt>
                <c:pt idx="793">
                  <c:v>41718</c:v>
                </c:pt>
                <c:pt idx="794">
                  <c:v>41719</c:v>
                </c:pt>
                <c:pt idx="795">
                  <c:v>41722</c:v>
                </c:pt>
                <c:pt idx="796">
                  <c:v>41723</c:v>
                </c:pt>
                <c:pt idx="797">
                  <c:v>41724</c:v>
                </c:pt>
                <c:pt idx="798">
                  <c:v>41725</c:v>
                </c:pt>
                <c:pt idx="799">
                  <c:v>41726</c:v>
                </c:pt>
                <c:pt idx="800">
                  <c:v>41729</c:v>
                </c:pt>
                <c:pt idx="801">
                  <c:v>41730</c:v>
                </c:pt>
                <c:pt idx="802">
                  <c:v>41731</c:v>
                </c:pt>
                <c:pt idx="803">
                  <c:v>41732</c:v>
                </c:pt>
                <c:pt idx="804">
                  <c:v>41733</c:v>
                </c:pt>
                <c:pt idx="805">
                  <c:v>41736</c:v>
                </c:pt>
                <c:pt idx="806">
                  <c:v>41737</c:v>
                </c:pt>
                <c:pt idx="807">
                  <c:v>41738</c:v>
                </c:pt>
                <c:pt idx="808">
                  <c:v>41739</c:v>
                </c:pt>
                <c:pt idx="809">
                  <c:v>41740</c:v>
                </c:pt>
                <c:pt idx="810">
                  <c:v>41743</c:v>
                </c:pt>
                <c:pt idx="811">
                  <c:v>41744</c:v>
                </c:pt>
                <c:pt idx="812">
                  <c:v>41745</c:v>
                </c:pt>
                <c:pt idx="813">
                  <c:v>41746</c:v>
                </c:pt>
                <c:pt idx="814">
                  <c:v>41747</c:v>
                </c:pt>
                <c:pt idx="815">
                  <c:v>41750</c:v>
                </c:pt>
                <c:pt idx="816">
                  <c:v>41751</c:v>
                </c:pt>
                <c:pt idx="817">
                  <c:v>41752</c:v>
                </c:pt>
                <c:pt idx="818">
                  <c:v>41753</c:v>
                </c:pt>
                <c:pt idx="819">
                  <c:v>41754</c:v>
                </c:pt>
                <c:pt idx="820">
                  <c:v>41757</c:v>
                </c:pt>
                <c:pt idx="821">
                  <c:v>41758</c:v>
                </c:pt>
                <c:pt idx="822">
                  <c:v>41759</c:v>
                </c:pt>
                <c:pt idx="823">
                  <c:v>41760</c:v>
                </c:pt>
                <c:pt idx="824">
                  <c:v>41761</c:v>
                </c:pt>
                <c:pt idx="825">
                  <c:v>41764</c:v>
                </c:pt>
                <c:pt idx="826">
                  <c:v>41765</c:v>
                </c:pt>
                <c:pt idx="827">
                  <c:v>41766</c:v>
                </c:pt>
                <c:pt idx="828">
                  <c:v>41767</c:v>
                </c:pt>
                <c:pt idx="829">
                  <c:v>41768</c:v>
                </c:pt>
                <c:pt idx="830">
                  <c:v>41771</c:v>
                </c:pt>
                <c:pt idx="831">
                  <c:v>41772</c:v>
                </c:pt>
                <c:pt idx="832">
                  <c:v>41773</c:v>
                </c:pt>
                <c:pt idx="833">
                  <c:v>41774</c:v>
                </c:pt>
                <c:pt idx="834">
                  <c:v>41775</c:v>
                </c:pt>
                <c:pt idx="835">
                  <c:v>41778</c:v>
                </c:pt>
                <c:pt idx="836">
                  <c:v>41779</c:v>
                </c:pt>
                <c:pt idx="837">
                  <c:v>41780</c:v>
                </c:pt>
                <c:pt idx="838">
                  <c:v>41781</c:v>
                </c:pt>
                <c:pt idx="839">
                  <c:v>41782</c:v>
                </c:pt>
                <c:pt idx="840">
                  <c:v>41785</c:v>
                </c:pt>
                <c:pt idx="841">
                  <c:v>41786</c:v>
                </c:pt>
                <c:pt idx="842">
                  <c:v>41787</c:v>
                </c:pt>
                <c:pt idx="843">
                  <c:v>41788</c:v>
                </c:pt>
                <c:pt idx="844">
                  <c:v>41789</c:v>
                </c:pt>
                <c:pt idx="845">
                  <c:v>41792</c:v>
                </c:pt>
                <c:pt idx="846">
                  <c:v>41793</c:v>
                </c:pt>
                <c:pt idx="847">
                  <c:v>41794</c:v>
                </c:pt>
                <c:pt idx="848">
                  <c:v>41795</c:v>
                </c:pt>
                <c:pt idx="849">
                  <c:v>41796</c:v>
                </c:pt>
                <c:pt idx="850">
                  <c:v>41799</c:v>
                </c:pt>
                <c:pt idx="851">
                  <c:v>41800</c:v>
                </c:pt>
                <c:pt idx="852">
                  <c:v>41801</c:v>
                </c:pt>
                <c:pt idx="853">
                  <c:v>41802</c:v>
                </c:pt>
                <c:pt idx="854">
                  <c:v>41803</c:v>
                </c:pt>
                <c:pt idx="855">
                  <c:v>41806</c:v>
                </c:pt>
                <c:pt idx="856">
                  <c:v>41807</c:v>
                </c:pt>
                <c:pt idx="857">
                  <c:v>41808</c:v>
                </c:pt>
                <c:pt idx="858">
                  <c:v>41809</c:v>
                </c:pt>
                <c:pt idx="859">
                  <c:v>41810</c:v>
                </c:pt>
                <c:pt idx="860">
                  <c:v>41813</c:v>
                </c:pt>
                <c:pt idx="861">
                  <c:v>41814</c:v>
                </c:pt>
                <c:pt idx="862">
                  <c:v>41815</c:v>
                </c:pt>
                <c:pt idx="863">
                  <c:v>41816</c:v>
                </c:pt>
                <c:pt idx="864">
                  <c:v>41817</c:v>
                </c:pt>
                <c:pt idx="865">
                  <c:v>41820</c:v>
                </c:pt>
                <c:pt idx="866">
                  <c:v>41821</c:v>
                </c:pt>
                <c:pt idx="867">
                  <c:v>41822</c:v>
                </c:pt>
                <c:pt idx="868">
                  <c:v>41823</c:v>
                </c:pt>
                <c:pt idx="869">
                  <c:v>41824</c:v>
                </c:pt>
                <c:pt idx="870">
                  <c:v>41827</c:v>
                </c:pt>
                <c:pt idx="871">
                  <c:v>41828</c:v>
                </c:pt>
                <c:pt idx="872">
                  <c:v>41829</c:v>
                </c:pt>
                <c:pt idx="873">
                  <c:v>41830</c:v>
                </c:pt>
                <c:pt idx="874">
                  <c:v>41831</c:v>
                </c:pt>
                <c:pt idx="875">
                  <c:v>41834</c:v>
                </c:pt>
                <c:pt idx="876">
                  <c:v>41835</c:v>
                </c:pt>
                <c:pt idx="877">
                  <c:v>41836</c:v>
                </c:pt>
                <c:pt idx="878">
                  <c:v>41837</c:v>
                </c:pt>
                <c:pt idx="879">
                  <c:v>41838</c:v>
                </c:pt>
                <c:pt idx="880">
                  <c:v>41841</c:v>
                </c:pt>
                <c:pt idx="881">
                  <c:v>41842</c:v>
                </c:pt>
                <c:pt idx="882">
                  <c:v>41843</c:v>
                </c:pt>
                <c:pt idx="883">
                  <c:v>41844</c:v>
                </c:pt>
                <c:pt idx="884">
                  <c:v>41845</c:v>
                </c:pt>
                <c:pt idx="885">
                  <c:v>41848</c:v>
                </c:pt>
                <c:pt idx="886">
                  <c:v>41849</c:v>
                </c:pt>
                <c:pt idx="887">
                  <c:v>41850</c:v>
                </c:pt>
                <c:pt idx="888">
                  <c:v>41851</c:v>
                </c:pt>
                <c:pt idx="889">
                  <c:v>41852</c:v>
                </c:pt>
                <c:pt idx="890">
                  <c:v>41855</c:v>
                </c:pt>
                <c:pt idx="891">
                  <c:v>41856</c:v>
                </c:pt>
                <c:pt idx="892">
                  <c:v>41857</c:v>
                </c:pt>
                <c:pt idx="893">
                  <c:v>41858</c:v>
                </c:pt>
                <c:pt idx="894">
                  <c:v>41859</c:v>
                </c:pt>
                <c:pt idx="895">
                  <c:v>41862</c:v>
                </c:pt>
                <c:pt idx="896">
                  <c:v>41863</c:v>
                </c:pt>
                <c:pt idx="897">
                  <c:v>41864</c:v>
                </c:pt>
                <c:pt idx="898">
                  <c:v>41865</c:v>
                </c:pt>
                <c:pt idx="899">
                  <c:v>41866</c:v>
                </c:pt>
                <c:pt idx="900">
                  <c:v>41869</c:v>
                </c:pt>
                <c:pt idx="901">
                  <c:v>41870</c:v>
                </c:pt>
                <c:pt idx="902">
                  <c:v>41871</c:v>
                </c:pt>
                <c:pt idx="903">
                  <c:v>41872</c:v>
                </c:pt>
                <c:pt idx="904">
                  <c:v>41873</c:v>
                </c:pt>
                <c:pt idx="905">
                  <c:v>41876</c:v>
                </c:pt>
                <c:pt idx="906">
                  <c:v>41877</c:v>
                </c:pt>
                <c:pt idx="907">
                  <c:v>41878</c:v>
                </c:pt>
                <c:pt idx="908">
                  <c:v>41879</c:v>
                </c:pt>
                <c:pt idx="909">
                  <c:v>41880</c:v>
                </c:pt>
                <c:pt idx="910">
                  <c:v>41883</c:v>
                </c:pt>
                <c:pt idx="911">
                  <c:v>41884</c:v>
                </c:pt>
                <c:pt idx="912">
                  <c:v>41885</c:v>
                </c:pt>
                <c:pt idx="913">
                  <c:v>41886</c:v>
                </c:pt>
                <c:pt idx="914">
                  <c:v>41887</c:v>
                </c:pt>
                <c:pt idx="915">
                  <c:v>41890</c:v>
                </c:pt>
                <c:pt idx="916">
                  <c:v>41891</c:v>
                </c:pt>
                <c:pt idx="917">
                  <c:v>41892</c:v>
                </c:pt>
                <c:pt idx="918">
                  <c:v>41893</c:v>
                </c:pt>
                <c:pt idx="919">
                  <c:v>41894</c:v>
                </c:pt>
                <c:pt idx="920">
                  <c:v>41897</c:v>
                </c:pt>
                <c:pt idx="921">
                  <c:v>41898</c:v>
                </c:pt>
                <c:pt idx="922">
                  <c:v>41899</c:v>
                </c:pt>
                <c:pt idx="923">
                  <c:v>41900</c:v>
                </c:pt>
                <c:pt idx="924">
                  <c:v>41901</c:v>
                </c:pt>
                <c:pt idx="925">
                  <c:v>41904</c:v>
                </c:pt>
                <c:pt idx="926">
                  <c:v>41905</c:v>
                </c:pt>
                <c:pt idx="927">
                  <c:v>41906</c:v>
                </c:pt>
                <c:pt idx="928">
                  <c:v>41907</c:v>
                </c:pt>
                <c:pt idx="929">
                  <c:v>41908</c:v>
                </c:pt>
                <c:pt idx="930">
                  <c:v>41911</c:v>
                </c:pt>
                <c:pt idx="931">
                  <c:v>41912</c:v>
                </c:pt>
                <c:pt idx="932">
                  <c:v>41913</c:v>
                </c:pt>
                <c:pt idx="933">
                  <c:v>41914</c:v>
                </c:pt>
                <c:pt idx="934">
                  <c:v>41915</c:v>
                </c:pt>
                <c:pt idx="935">
                  <c:v>41918</c:v>
                </c:pt>
                <c:pt idx="936">
                  <c:v>41919</c:v>
                </c:pt>
                <c:pt idx="937">
                  <c:v>41920</c:v>
                </c:pt>
                <c:pt idx="938">
                  <c:v>41921</c:v>
                </c:pt>
                <c:pt idx="939">
                  <c:v>41922</c:v>
                </c:pt>
                <c:pt idx="940">
                  <c:v>41925</c:v>
                </c:pt>
                <c:pt idx="941">
                  <c:v>41926</c:v>
                </c:pt>
                <c:pt idx="942">
                  <c:v>41927</c:v>
                </c:pt>
                <c:pt idx="943">
                  <c:v>41928</c:v>
                </c:pt>
                <c:pt idx="944">
                  <c:v>41929</c:v>
                </c:pt>
                <c:pt idx="945">
                  <c:v>41932</c:v>
                </c:pt>
                <c:pt idx="946">
                  <c:v>41933</c:v>
                </c:pt>
                <c:pt idx="947">
                  <c:v>41934</c:v>
                </c:pt>
                <c:pt idx="948">
                  <c:v>41935</c:v>
                </c:pt>
                <c:pt idx="949">
                  <c:v>41936</c:v>
                </c:pt>
                <c:pt idx="950">
                  <c:v>41939</c:v>
                </c:pt>
                <c:pt idx="951">
                  <c:v>41940</c:v>
                </c:pt>
                <c:pt idx="952">
                  <c:v>41941</c:v>
                </c:pt>
                <c:pt idx="953">
                  <c:v>41942</c:v>
                </c:pt>
                <c:pt idx="954">
                  <c:v>41943</c:v>
                </c:pt>
                <c:pt idx="955">
                  <c:v>41946</c:v>
                </c:pt>
                <c:pt idx="956">
                  <c:v>41947</c:v>
                </c:pt>
                <c:pt idx="957">
                  <c:v>41948</c:v>
                </c:pt>
                <c:pt idx="958">
                  <c:v>41949</c:v>
                </c:pt>
                <c:pt idx="959">
                  <c:v>41950</c:v>
                </c:pt>
                <c:pt idx="960">
                  <c:v>41953</c:v>
                </c:pt>
                <c:pt idx="961">
                  <c:v>41954</c:v>
                </c:pt>
                <c:pt idx="962">
                  <c:v>41955</c:v>
                </c:pt>
                <c:pt idx="963">
                  <c:v>41956</c:v>
                </c:pt>
                <c:pt idx="964">
                  <c:v>41957</c:v>
                </c:pt>
                <c:pt idx="965">
                  <c:v>41960</c:v>
                </c:pt>
                <c:pt idx="966">
                  <c:v>41961</c:v>
                </c:pt>
                <c:pt idx="967">
                  <c:v>41962</c:v>
                </c:pt>
                <c:pt idx="968">
                  <c:v>41963</c:v>
                </c:pt>
                <c:pt idx="969">
                  <c:v>41964</c:v>
                </c:pt>
                <c:pt idx="970">
                  <c:v>41967</c:v>
                </c:pt>
                <c:pt idx="971">
                  <c:v>41968</c:v>
                </c:pt>
                <c:pt idx="972">
                  <c:v>41969</c:v>
                </c:pt>
                <c:pt idx="973">
                  <c:v>41970</c:v>
                </c:pt>
                <c:pt idx="974">
                  <c:v>41971</c:v>
                </c:pt>
                <c:pt idx="975">
                  <c:v>41974</c:v>
                </c:pt>
                <c:pt idx="976">
                  <c:v>41975</c:v>
                </c:pt>
                <c:pt idx="977">
                  <c:v>41976</c:v>
                </c:pt>
                <c:pt idx="978">
                  <c:v>41977</c:v>
                </c:pt>
                <c:pt idx="979">
                  <c:v>41978</c:v>
                </c:pt>
                <c:pt idx="980">
                  <c:v>41981</c:v>
                </c:pt>
                <c:pt idx="981">
                  <c:v>41982</c:v>
                </c:pt>
                <c:pt idx="982">
                  <c:v>41983</c:v>
                </c:pt>
                <c:pt idx="983">
                  <c:v>41984</c:v>
                </c:pt>
                <c:pt idx="984">
                  <c:v>41985</c:v>
                </c:pt>
                <c:pt idx="985">
                  <c:v>41988</c:v>
                </c:pt>
                <c:pt idx="986">
                  <c:v>41989</c:v>
                </c:pt>
                <c:pt idx="987">
                  <c:v>41990</c:v>
                </c:pt>
                <c:pt idx="988">
                  <c:v>41991</c:v>
                </c:pt>
                <c:pt idx="989">
                  <c:v>41992</c:v>
                </c:pt>
                <c:pt idx="990">
                  <c:v>41995</c:v>
                </c:pt>
                <c:pt idx="991">
                  <c:v>41996</c:v>
                </c:pt>
                <c:pt idx="992">
                  <c:v>41997</c:v>
                </c:pt>
                <c:pt idx="993">
                  <c:v>41998</c:v>
                </c:pt>
                <c:pt idx="994">
                  <c:v>41999</c:v>
                </c:pt>
                <c:pt idx="995">
                  <c:v>42002</c:v>
                </c:pt>
                <c:pt idx="996">
                  <c:v>42003</c:v>
                </c:pt>
                <c:pt idx="997">
                  <c:v>42004</c:v>
                </c:pt>
                <c:pt idx="998">
                  <c:v>42005</c:v>
                </c:pt>
                <c:pt idx="999">
                  <c:v>42006</c:v>
                </c:pt>
                <c:pt idx="1000">
                  <c:v>42009</c:v>
                </c:pt>
                <c:pt idx="1001">
                  <c:v>42010</c:v>
                </c:pt>
                <c:pt idx="1002">
                  <c:v>42011</c:v>
                </c:pt>
                <c:pt idx="1003">
                  <c:v>42012</c:v>
                </c:pt>
                <c:pt idx="1004">
                  <c:v>42013</c:v>
                </c:pt>
                <c:pt idx="1005">
                  <c:v>42016</c:v>
                </c:pt>
                <c:pt idx="1006">
                  <c:v>42017</c:v>
                </c:pt>
                <c:pt idx="1007">
                  <c:v>42018</c:v>
                </c:pt>
                <c:pt idx="1008">
                  <c:v>42019</c:v>
                </c:pt>
                <c:pt idx="1009">
                  <c:v>42020</c:v>
                </c:pt>
                <c:pt idx="1010">
                  <c:v>42023</c:v>
                </c:pt>
                <c:pt idx="1011">
                  <c:v>42024</c:v>
                </c:pt>
                <c:pt idx="1012">
                  <c:v>42025</c:v>
                </c:pt>
                <c:pt idx="1013">
                  <c:v>42026</c:v>
                </c:pt>
                <c:pt idx="1014">
                  <c:v>42027</c:v>
                </c:pt>
                <c:pt idx="1015">
                  <c:v>42030</c:v>
                </c:pt>
                <c:pt idx="1016">
                  <c:v>42031</c:v>
                </c:pt>
                <c:pt idx="1017">
                  <c:v>42032</c:v>
                </c:pt>
                <c:pt idx="1018">
                  <c:v>42033</c:v>
                </c:pt>
                <c:pt idx="1019">
                  <c:v>42034</c:v>
                </c:pt>
                <c:pt idx="1020">
                  <c:v>42037</c:v>
                </c:pt>
                <c:pt idx="1021">
                  <c:v>42038</c:v>
                </c:pt>
                <c:pt idx="1022">
                  <c:v>42039</c:v>
                </c:pt>
                <c:pt idx="1023">
                  <c:v>42040</c:v>
                </c:pt>
                <c:pt idx="1024">
                  <c:v>42041</c:v>
                </c:pt>
                <c:pt idx="1025">
                  <c:v>42044</c:v>
                </c:pt>
                <c:pt idx="1026">
                  <c:v>42045</c:v>
                </c:pt>
                <c:pt idx="1027">
                  <c:v>42046</c:v>
                </c:pt>
                <c:pt idx="1028">
                  <c:v>42047</c:v>
                </c:pt>
                <c:pt idx="1029">
                  <c:v>42048</c:v>
                </c:pt>
                <c:pt idx="1030">
                  <c:v>42051</c:v>
                </c:pt>
                <c:pt idx="1031">
                  <c:v>42052</c:v>
                </c:pt>
                <c:pt idx="1032">
                  <c:v>42053</c:v>
                </c:pt>
                <c:pt idx="1033">
                  <c:v>42054</c:v>
                </c:pt>
                <c:pt idx="1034">
                  <c:v>42055</c:v>
                </c:pt>
                <c:pt idx="1035">
                  <c:v>42058</c:v>
                </c:pt>
                <c:pt idx="1036">
                  <c:v>42059</c:v>
                </c:pt>
                <c:pt idx="1037">
                  <c:v>42060</c:v>
                </c:pt>
                <c:pt idx="1038">
                  <c:v>42061</c:v>
                </c:pt>
                <c:pt idx="1039">
                  <c:v>42062</c:v>
                </c:pt>
                <c:pt idx="1040">
                  <c:v>42065</c:v>
                </c:pt>
                <c:pt idx="1041">
                  <c:v>42066</c:v>
                </c:pt>
                <c:pt idx="1042">
                  <c:v>42067</c:v>
                </c:pt>
                <c:pt idx="1043">
                  <c:v>42068</c:v>
                </c:pt>
                <c:pt idx="1044">
                  <c:v>42069</c:v>
                </c:pt>
                <c:pt idx="1045">
                  <c:v>42072</c:v>
                </c:pt>
                <c:pt idx="1046">
                  <c:v>42073</c:v>
                </c:pt>
                <c:pt idx="1047">
                  <c:v>42074</c:v>
                </c:pt>
                <c:pt idx="1048">
                  <c:v>42075</c:v>
                </c:pt>
                <c:pt idx="1049">
                  <c:v>42076</c:v>
                </c:pt>
                <c:pt idx="1050">
                  <c:v>42079</c:v>
                </c:pt>
                <c:pt idx="1051">
                  <c:v>42080</c:v>
                </c:pt>
                <c:pt idx="1052">
                  <c:v>42081</c:v>
                </c:pt>
                <c:pt idx="1053">
                  <c:v>42082</c:v>
                </c:pt>
                <c:pt idx="1054">
                  <c:v>42083</c:v>
                </c:pt>
                <c:pt idx="1055">
                  <c:v>42086</c:v>
                </c:pt>
                <c:pt idx="1056">
                  <c:v>42087</c:v>
                </c:pt>
                <c:pt idx="1057">
                  <c:v>42088</c:v>
                </c:pt>
                <c:pt idx="1058">
                  <c:v>42089</c:v>
                </c:pt>
                <c:pt idx="1059">
                  <c:v>42090</c:v>
                </c:pt>
                <c:pt idx="1060">
                  <c:v>42093</c:v>
                </c:pt>
                <c:pt idx="1061">
                  <c:v>42094</c:v>
                </c:pt>
                <c:pt idx="1062">
                  <c:v>42095</c:v>
                </c:pt>
                <c:pt idx="1063">
                  <c:v>42096</c:v>
                </c:pt>
                <c:pt idx="1064">
                  <c:v>42097</c:v>
                </c:pt>
                <c:pt idx="1065">
                  <c:v>42100</c:v>
                </c:pt>
                <c:pt idx="1066">
                  <c:v>42101</c:v>
                </c:pt>
                <c:pt idx="1067">
                  <c:v>42102</c:v>
                </c:pt>
                <c:pt idx="1068">
                  <c:v>42103</c:v>
                </c:pt>
                <c:pt idx="1069">
                  <c:v>42104</c:v>
                </c:pt>
                <c:pt idx="1070">
                  <c:v>42107</c:v>
                </c:pt>
                <c:pt idx="1071">
                  <c:v>42108</c:v>
                </c:pt>
                <c:pt idx="1072">
                  <c:v>42109</c:v>
                </c:pt>
                <c:pt idx="1073">
                  <c:v>42110</c:v>
                </c:pt>
                <c:pt idx="1074">
                  <c:v>42111</c:v>
                </c:pt>
                <c:pt idx="1075">
                  <c:v>42114</c:v>
                </c:pt>
                <c:pt idx="1076">
                  <c:v>42115</c:v>
                </c:pt>
                <c:pt idx="1077">
                  <c:v>42116</c:v>
                </c:pt>
                <c:pt idx="1078">
                  <c:v>42117</c:v>
                </c:pt>
                <c:pt idx="1079">
                  <c:v>42118</c:v>
                </c:pt>
                <c:pt idx="1080">
                  <c:v>42121</c:v>
                </c:pt>
                <c:pt idx="1081">
                  <c:v>42122</c:v>
                </c:pt>
                <c:pt idx="1082">
                  <c:v>42123</c:v>
                </c:pt>
                <c:pt idx="1083">
                  <c:v>42124</c:v>
                </c:pt>
                <c:pt idx="1084">
                  <c:v>42125</c:v>
                </c:pt>
                <c:pt idx="1085">
                  <c:v>42128</c:v>
                </c:pt>
                <c:pt idx="1086">
                  <c:v>42129</c:v>
                </c:pt>
                <c:pt idx="1087">
                  <c:v>42130</c:v>
                </c:pt>
                <c:pt idx="1088">
                  <c:v>42131</c:v>
                </c:pt>
                <c:pt idx="1089">
                  <c:v>42132</c:v>
                </c:pt>
                <c:pt idx="1090">
                  <c:v>42135</c:v>
                </c:pt>
                <c:pt idx="1091">
                  <c:v>42136</c:v>
                </c:pt>
                <c:pt idx="1092">
                  <c:v>42137</c:v>
                </c:pt>
                <c:pt idx="1093">
                  <c:v>42138</c:v>
                </c:pt>
                <c:pt idx="1094">
                  <c:v>42139</c:v>
                </c:pt>
                <c:pt idx="1095">
                  <c:v>42142</c:v>
                </c:pt>
                <c:pt idx="1096">
                  <c:v>42143</c:v>
                </c:pt>
                <c:pt idx="1097">
                  <c:v>42144</c:v>
                </c:pt>
                <c:pt idx="1098">
                  <c:v>42145</c:v>
                </c:pt>
                <c:pt idx="1099">
                  <c:v>42146</c:v>
                </c:pt>
                <c:pt idx="1100">
                  <c:v>42149</c:v>
                </c:pt>
                <c:pt idx="1101">
                  <c:v>42150</c:v>
                </c:pt>
                <c:pt idx="1102">
                  <c:v>42151</c:v>
                </c:pt>
                <c:pt idx="1103">
                  <c:v>42152</c:v>
                </c:pt>
                <c:pt idx="1104">
                  <c:v>42153</c:v>
                </c:pt>
                <c:pt idx="1105">
                  <c:v>42156</c:v>
                </c:pt>
                <c:pt idx="1106">
                  <c:v>42157</c:v>
                </c:pt>
                <c:pt idx="1107">
                  <c:v>42158</c:v>
                </c:pt>
                <c:pt idx="1108">
                  <c:v>42159</c:v>
                </c:pt>
                <c:pt idx="1109">
                  <c:v>42160</c:v>
                </c:pt>
                <c:pt idx="1110">
                  <c:v>42163</c:v>
                </c:pt>
                <c:pt idx="1111">
                  <c:v>42164</c:v>
                </c:pt>
                <c:pt idx="1112">
                  <c:v>42165</c:v>
                </c:pt>
                <c:pt idx="1113">
                  <c:v>42166</c:v>
                </c:pt>
                <c:pt idx="1114">
                  <c:v>42167</c:v>
                </c:pt>
                <c:pt idx="1115">
                  <c:v>42170</c:v>
                </c:pt>
                <c:pt idx="1116">
                  <c:v>42171</c:v>
                </c:pt>
                <c:pt idx="1117">
                  <c:v>42172</c:v>
                </c:pt>
                <c:pt idx="1118">
                  <c:v>42173</c:v>
                </c:pt>
                <c:pt idx="1119">
                  <c:v>42174</c:v>
                </c:pt>
                <c:pt idx="1120">
                  <c:v>42177</c:v>
                </c:pt>
                <c:pt idx="1121">
                  <c:v>42178</c:v>
                </c:pt>
                <c:pt idx="1122">
                  <c:v>42179</c:v>
                </c:pt>
                <c:pt idx="1123">
                  <c:v>42180</c:v>
                </c:pt>
                <c:pt idx="1124">
                  <c:v>42181</c:v>
                </c:pt>
                <c:pt idx="1125">
                  <c:v>42184</c:v>
                </c:pt>
                <c:pt idx="1126">
                  <c:v>42185</c:v>
                </c:pt>
                <c:pt idx="1127">
                  <c:v>42186</c:v>
                </c:pt>
                <c:pt idx="1128">
                  <c:v>42187</c:v>
                </c:pt>
                <c:pt idx="1129">
                  <c:v>42188</c:v>
                </c:pt>
                <c:pt idx="1130">
                  <c:v>42191</c:v>
                </c:pt>
                <c:pt idx="1131">
                  <c:v>42192</c:v>
                </c:pt>
                <c:pt idx="1132">
                  <c:v>42193</c:v>
                </c:pt>
                <c:pt idx="1133">
                  <c:v>42194</c:v>
                </c:pt>
                <c:pt idx="1134">
                  <c:v>42195</c:v>
                </c:pt>
                <c:pt idx="1135">
                  <c:v>42198</c:v>
                </c:pt>
                <c:pt idx="1136">
                  <c:v>42199</c:v>
                </c:pt>
                <c:pt idx="1137">
                  <c:v>42200</c:v>
                </c:pt>
                <c:pt idx="1138">
                  <c:v>42201</c:v>
                </c:pt>
                <c:pt idx="1139">
                  <c:v>42202</c:v>
                </c:pt>
                <c:pt idx="1140">
                  <c:v>42205</c:v>
                </c:pt>
                <c:pt idx="1141">
                  <c:v>42206</c:v>
                </c:pt>
                <c:pt idx="1142">
                  <c:v>42207</c:v>
                </c:pt>
                <c:pt idx="1143">
                  <c:v>42208</c:v>
                </c:pt>
                <c:pt idx="1144">
                  <c:v>42209</c:v>
                </c:pt>
                <c:pt idx="1145">
                  <c:v>42212</c:v>
                </c:pt>
                <c:pt idx="1146">
                  <c:v>42213</c:v>
                </c:pt>
                <c:pt idx="1147">
                  <c:v>42214</c:v>
                </c:pt>
                <c:pt idx="1148">
                  <c:v>42215</c:v>
                </c:pt>
                <c:pt idx="1149">
                  <c:v>42216</c:v>
                </c:pt>
                <c:pt idx="1150">
                  <c:v>42219</c:v>
                </c:pt>
                <c:pt idx="1151">
                  <c:v>42220</c:v>
                </c:pt>
                <c:pt idx="1152">
                  <c:v>42221</c:v>
                </c:pt>
                <c:pt idx="1153">
                  <c:v>42222</c:v>
                </c:pt>
                <c:pt idx="1154">
                  <c:v>42223</c:v>
                </c:pt>
                <c:pt idx="1155">
                  <c:v>42226</c:v>
                </c:pt>
                <c:pt idx="1156">
                  <c:v>42227</c:v>
                </c:pt>
                <c:pt idx="1157">
                  <c:v>42228</c:v>
                </c:pt>
                <c:pt idx="1158">
                  <c:v>42229</c:v>
                </c:pt>
                <c:pt idx="1159">
                  <c:v>42230</c:v>
                </c:pt>
                <c:pt idx="1160">
                  <c:v>42233</c:v>
                </c:pt>
                <c:pt idx="1161">
                  <c:v>42234</c:v>
                </c:pt>
                <c:pt idx="1162">
                  <c:v>42235</c:v>
                </c:pt>
                <c:pt idx="1163">
                  <c:v>42236</c:v>
                </c:pt>
                <c:pt idx="1164">
                  <c:v>42237</c:v>
                </c:pt>
                <c:pt idx="1165">
                  <c:v>42240</c:v>
                </c:pt>
                <c:pt idx="1166">
                  <c:v>42241</c:v>
                </c:pt>
                <c:pt idx="1167">
                  <c:v>42242</c:v>
                </c:pt>
                <c:pt idx="1168">
                  <c:v>42243</c:v>
                </c:pt>
                <c:pt idx="1169">
                  <c:v>42244</c:v>
                </c:pt>
                <c:pt idx="1170">
                  <c:v>42247</c:v>
                </c:pt>
                <c:pt idx="1171">
                  <c:v>42248</c:v>
                </c:pt>
                <c:pt idx="1172">
                  <c:v>42249</c:v>
                </c:pt>
                <c:pt idx="1173">
                  <c:v>42250</c:v>
                </c:pt>
                <c:pt idx="1174">
                  <c:v>42251</c:v>
                </c:pt>
                <c:pt idx="1175">
                  <c:v>42254</c:v>
                </c:pt>
                <c:pt idx="1176">
                  <c:v>42255</c:v>
                </c:pt>
                <c:pt idx="1177">
                  <c:v>42256</c:v>
                </c:pt>
                <c:pt idx="1178">
                  <c:v>42257</c:v>
                </c:pt>
                <c:pt idx="1179">
                  <c:v>42258</c:v>
                </c:pt>
                <c:pt idx="1180">
                  <c:v>42261</c:v>
                </c:pt>
                <c:pt idx="1181">
                  <c:v>42262</c:v>
                </c:pt>
                <c:pt idx="1182">
                  <c:v>42263</c:v>
                </c:pt>
                <c:pt idx="1183">
                  <c:v>42264</c:v>
                </c:pt>
                <c:pt idx="1184">
                  <c:v>42265</c:v>
                </c:pt>
                <c:pt idx="1185">
                  <c:v>42268</c:v>
                </c:pt>
                <c:pt idx="1186">
                  <c:v>42269</c:v>
                </c:pt>
                <c:pt idx="1187">
                  <c:v>42270</c:v>
                </c:pt>
                <c:pt idx="1188">
                  <c:v>42271</c:v>
                </c:pt>
                <c:pt idx="1189">
                  <c:v>42272</c:v>
                </c:pt>
                <c:pt idx="1190">
                  <c:v>42275</c:v>
                </c:pt>
                <c:pt idx="1191">
                  <c:v>42276</c:v>
                </c:pt>
                <c:pt idx="1192">
                  <c:v>42277</c:v>
                </c:pt>
                <c:pt idx="1193">
                  <c:v>42278</c:v>
                </c:pt>
                <c:pt idx="1194">
                  <c:v>42279</c:v>
                </c:pt>
                <c:pt idx="1195">
                  <c:v>42282</c:v>
                </c:pt>
                <c:pt idx="1196">
                  <c:v>42283</c:v>
                </c:pt>
                <c:pt idx="1197">
                  <c:v>42284</c:v>
                </c:pt>
                <c:pt idx="1198">
                  <c:v>42285</c:v>
                </c:pt>
                <c:pt idx="1199">
                  <c:v>42286</c:v>
                </c:pt>
                <c:pt idx="1200">
                  <c:v>42289</c:v>
                </c:pt>
                <c:pt idx="1201">
                  <c:v>42290</c:v>
                </c:pt>
                <c:pt idx="1202">
                  <c:v>42291</c:v>
                </c:pt>
                <c:pt idx="1203">
                  <c:v>42292</c:v>
                </c:pt>
                <c:pt idx="1204">
                  <c:v>42293</c:v>
                </c:pt>
                <c:pt idx="1205">
                  <c:v>42296</c:v>
                </c:pt>
                <c:pt idx="1206">
                  <c:v>42297</c:v>
                </c:pt>
                <c:pt idx="1207">
                  <c:v>42298</c:v>
                </c:pt>
                <c:pt idx="1208">
                  <c:v>42299</c:v>
                </c:pt>
                <c:pt idx="1209">
                  <c:v>42300</c:v>
                </c:pt>
                <c:pt idx="1210">
                  <c:v>42303</c:v>
                </c:pt>
                <c:pt idx="1211">
                  <c:v>42304</c:v>
                </c:pt>
                <c:pt idx="1212">
                  <c:v>42305</c:v>
                </c:pt>
                <c:pt idx="1213">
                  <c:v>42306</c:v>
                </c:pt>
                <c:pt idx="1214">
                  <c:v>42307</c:v>
                </c:pt>
                <c:pt idx="1215">
                  <c:v>42310</c:v>
                </c:pt>
                <c:pt idx="1216">
                  <c:v>42311</c:v>
                </c:pt>
                <c:pt idx="1217">
                  <c:v>42312</c:v>
                </c:pt>
                <c:pt idx="1218">
                  <c:v>42313</c:v>
                </c:pt>
                <c:pt idx="1219">
                  <c:v>42314</c:v>
                </c:pt>
                <c:pt idx="1220">
                  <c:v>42317</c:v>
                </c:pt>
                <c:pt idx="1221">
                  <c:v>42318</c:v>
                </c:pt>
                <c:pt idx="1222">
                  <c:v>42319</c:v>
                </c:pt>
                <c:pt idx="1223">
                  <c:v>42320</c:v>
                </c:pt>
                <c:pt idx="1224">
                  <c:v>42321</c:v>
                </c:pt>
                <c:pt idx="1225">
                  <c:v>42324</c:v>
                </c:pt>
                <c:pt idx="1226">
                  <c:v>42325</c:v>
                </c:pt>
                <c:pt idx="1227">
                  <c:v>42326</c:v>
                </c:pt>
                <c:pt idx="1228">
                  <c:v>42327</c:v>
                </c:pt>
                <c:pt idx="1229">
                  <c:v>42328</c:v>
                </c:pt>
                <c:pt idx="1230">
                  <c:v>42331</c:v>
                </c:pt>
                <c:pt idx="1231">
                  <c:v>42332</c:v>
                </c:pt>
                <c:pt idx="1232">
                  <c:v>42333</c:v>
                </c:pt>
                <c:pt idx="1233">
                  <c:v>42334</c:v>
                </c:pt>
                <c:pt idx="1234">
                  <c:v>42335</c:v>
                </c:pt>
                <c:pt idx="1235">
                  <c:v>42338</c:v>
                </c:pt>
                <c:pt idx="1236">
                  <c:v>42339</c:v>
                </c:pt>
                <c:pt idx="1237">
                  <c:v>42340</c:v>
                </c:pt>
                <c:pt idx="1238">
                  <c:v>42341</c:v>
                </c:pt>
                <c:pt idx="1239">
                  <c:v>42342</c:v>
                </c:pt>
                <c:pt idx="1240">
                  <c:v>42345</c:v>
                </c:pt>
                <c:pt idx="1241">
                  <c:v>42346</c:v>
                </c:pt>
                <c:pt idx="1242">
                  <c:v>42347</c:v>
                </c:pt>
                <c:pt idx="1243">
                  <c:v>42348</c:v>
                </c:pt>
                <c:pt idx="1244">
                  <c:v>42349</c:v>
                </c:pt>
                <c:pt idx="1245">
                  <c:v>42352</c:v>
                </c:pt>
                <c:pt idx="1246">
                  <c:v>42353</c:v>
                </c:pt>
                <c:pt idx="1247">
                  <c:v>42354</c:v>
                </c:pt>
                <c:pt idx="1248">
                  <c:v>42355</c:v>
                </c:pt>
                <c:pt idx="1249">
                  <c:v>42356</c:v>
                </c:pt>
                <c:pt idx="1250">
                  <c:v>42359</c:v>
                </c:pt>
                <c:pt idx="1251">
                  <c:v>42360</c:v>
                </c:pt>
                <c:pt idx="1252">
                  <c:v>42361</c:v>
                </c:pt>
                <c:pt idx="1253">
                  <c:v>42362</c:v>
                </c:pt>
                <c:pt idx="1254">
                  <c:v>42363</c:v>
                </c:pt>
                <c:pt idx="1255">
                  <c:v>42366</c:v>
                </c:pt>
                <c:pt idx="1256">
                  <c:v>42367</c:v>
                </c:pt>
                <c:pt idx="1257">
                  <c:v>42368</c:v>
                </c:pt>
                <c:pt idx="1258">
                  <c:v>42369</c:v>
                </c:pt>
                <c:pt idx="1259">
                  <c:v>42370</c:v>
                </c:pt>
                <c:pt idx="1260">
                  <c:v>42373</c:v>
                </c:pt>
                <c:pt idx="1261">
                  <c:v>42374</c:v>
                </c:pt>
                <c:pt idx="1262">
                  <c:v>42375</c:v>
                </c:pt>
                <c:pt idx="1263">
                  <c:v>42376</c:v>
                </c:pt>
                <c:pt idx="1264">
                  <c:v>42377</c:v>
                </c:pt>
                <c:pt idx="1265">
                  <c:v>42380</c:v>
                </c:pt>
                <c:pt idx="1266">
                  <c:v>42381</c:v>
                </c:pt>
                <c:pt idx="1267">
                  <c:v>42382</c:v>
                </c:pt>
                <c:pt idx="1268">
                  <c:v>42383</c:v>
                </c:pt>
                <c:pt idx="1269">
                  <c:v>42384</c:v>
                </c:pt>
                <c:pt idx="1270">
                  <c:v>42387</c:v>
                </c:pt>
                <c:pt idx="1271">
                  <c:v>42388</c:v>
                </c:pt>
                <c:pt idx="1272">
                  <c:v>42389</c:v>
                </c:pt>
                <c:pt idx="1273">
                  <c:v>42390</c:v>
                </c:pt>
                <c:pt idx="1274">
                  <c:v>42391</c:v>
                </c:pt>
                <c:pt idx="1275">
                  <c:v>42394</c:v>
                </c:pt>
                <c:pt idx="1276">
                  <c:v>42395</c:v>
                </c:pt>
                <c:pt idx="1277">
                  <c:v>42396</c:v>
                </c:pt>
                <c:pt idx="1278">
                  <c:v>42397</c:v>
                </c:pt>
                <c:pt idx="1279">
                  <c:v>42398</c:v>
                </c:pt>
                <c:pt idx="1280">
                  <c:v>42401</c:v>
                </c:pt>
                <c:pt idx="1281">
                  <c:v>42402</c:v>
                </c:pt>
                <c:pt idx="1282">
                  <c:v>42403</c:v>
                </c:pt>
                <c:pt idx="1283">
                  <c:v>42404</c:v>
                </c:pt>
                <c:pt idx="1284">
                  <c:v>42405</c:v>
                </c:pt>
                <c:pt idx="1285">
                  <c:v>42408</c:v>
                </c:pt>
                <c:pt idx="1286">
                  <c:v>42409</c:v>
                </c:pt>
                <c:pt idx="1287">
                  <c:v>42410</c:v>
                </c:pt>
                <c:pt idx="1288">
                  <c:v>42411</c:v>
                </c:pt>
                <c:pt idx="1289">
                  <c:v>42412</c:v>
                </c:pt>
                <c:pt idx="1290">
                  <c:v>42415</c:v>
                </c:pt>
                <c:pt idx="1291">
                  <c:v>42416</c:v>
                </c:pt>
                <c:pt idx="1292">
                  <c:v>42417</c:v>
                </c:pt>
                <c:pt idx="1293">
                  <c:v>42418</c:v>
                </c:pt>
                <c:pt idx="1294">
                  <c:v>42419</c:v>
                </c:pt>
                <c:pt idx="1295">
                  <c:v>42422</c:v>
                </c:pt>
                <c:pt idx="1296">
                  <c:v>42423</c:v>
                </c:pt>
                <c:pt idx="1297">
                  <c:v>42424</c:v>
                </c:pt>
                <c:pt idx="1298">
                  <c:v>42425</c:v>
                </c:pt>
                <c:pt idx="1299">
                  <c:v>42426</c:v>
                </c:pt>
                <c:pt idx="1300">
                  <c:v>42429</c:v>
                </c:pt>
                <c:pt idx="1301">
                  <c:v>42430</c:v>
                </c:pt>
                <c:pt idx="1302">
                  <c:v>42431</c:v>
                </c:pt>
                <c:pt idx="1303">
                  <c:v>42432</c:v>
                </c:pt>
                <c:pt idx="1304">
                  <c:v>42433</c:v>
                </c:pt>
              </c:numCache>
            </c:numRef>
          </c:cat>
          <c:val>
            <c:numRef>
              <c:f>'[4]1 - Chart Data'!$B$2:$B$1306</c:f>
              <c:numCache>
                <c:formatCode>General</c:formatCode>
                <c:ptCount val="1305"/>
                <c:pt idx="0">
                  <c:v>100</c:v>
                </c:pt>
                <c:pt idx="1">
                  <c:v>100.601440660186</c:v>
                </c:pt>
                <c:pt idx="2">
                  <c:v>100.587453668088</c:v>
                </c:pt>
                <c:pt idx="3">
                  <c:v>101.328764249248</c:v>
                </c:pt>
                <c:pt idx="4">
                  <c:v>101.076998391495</c:v>
                </c:pt>
                <c:pt idx="5">
                  <c:v>100.02797398419401</c:v>
                </c:pt>
                <c:pt idx="6">
                  <c:v>100.08392195258401</c:v>
                </c:pt>
                <c:pt idx="7">
                  <c:v>100.46157073921199</c:v>
                </c:pt>
                <c:pt idx="8">
                  <c:v>99.664312189663605</c:v>
                </c:pt>
                <c:pt idx="9">
                  <c:v>98.741170711238496</c:v>
                </c:pt>
                <c:pt idx="10">
                  <c:v>98.405482900902101</c:v>
                </c:pt>
                <c:pt idx="11">
                  <c:v>98.489404853486207</c:v>
                </c:pt>
                <c:pt idx="12">
                  <c:v>99.048884537380204</c:v>
                </c:pt>
                <c:pt idx="13">
                  <c:v>98.601300790265</c:v>
                </c:pt>
                <c:pt idx="14">
                  <c:v>99.258689418840405</c:v>
                </c:pt>
                <c:pt idx="15">
                  <c:v>99.160780474158997</c:v>
                </c:pt>
                <c:pt idx="16">
                  <c:v>99.314637387229794</c:v>
                </c:pt>
                <c:pt idx="17">
                  <c:v>99.244702426743103</c:v>
                </c:pt>
                <c:pt idx="18">
                  <c:v>98.629274774459702</c:v>
                </c:pt>
                <c:pt idx="19">
                  <c:v>98.643261766557103</c:v>
                </c:pt>
                <c:pt idx="20">
                  <c:v>98.447443877194203</c:v>
                </c:pt>
                <c:pt idx="21">
                  <c:v>98.405482900902101</c:v>
                </c:pt>
                <c:pt idx="22">
                  <c:v>97.538289390866396</c:v>
                </c:pt>
                <c:pt idx="23">
                  <c:v>97.859990209105504</c:v>
                </c:pt>
                <c:pt idx="24">
                  <c:v>96.894887754388407</c:v>
                </c:pt>
                <c:pt idx="25">
                  <c:v>96.769004825512198</c:v>
                </c:pt>
                <c:pt idx="26">
                  <c:v>96.852926778096304</c:v>
                </c:pt>
                <c:pt idx="27">
                  <c:v>96.587173928246699</c:v>
                </c:pt>
                <c:pt idx="28">
                  <c:v>96.769004825512198</c:v>
                </c:pt>
                <c:pt idx="29">
                  <c:v>96.838939785999003</c:v>
                </c:pt>
                <c:pt idx="30">
                  <c:v>98.545352821875596</c:v>
                </c:pt>
                <c:pt idx="31">
                  <c:v>97.720120288131994</c:v>
                </c:pt>
                <c:pt idx="32">
                  <c:v>96.433317015175803</c:v>
                </c:pt>
                <c:pt idx="33">
                  <c:v>95.929785299671295</c:v>
                </c:pt>
                <c:pt idx="34">
                  <c:v>96.181551157423499</c:v>
                </c:pt>
                <c:pt idx="35">
                  <c:v>96.153577173228797</c:v>
                </c:pt>
                <c:pt idx="36">
                  <c:v>95.650045457724303</c:v>
                </c:pt>
                <c:pt idx="37">
                  <c:v>95.454227568361404</c:v>
                </c:pt>
                <c:pt idx="38">
                  <c:v>94.363242184768097</c:v>
                </c:pt>
                <c:pt idx="39">
                  <c:v>94.293307224281406</c:v>
                </c:pt>
                <c:pt idx="40">
                  <c:v>93.915658437652894</c:v>
                </c:pt>
                <c:pt idx="41">
                  <c:v>94.083502342821106</c:v>
                </c:pt>
                <c:pt idx="42">
                  <c:v>94.097489334918507</c:v>
                </c:pt>
                <c:pt idx="43">
                  <c:v>95.817889362892501</c:v>
                </c:pt>
                <c:pt idx="44">
                  <c:v>96.461290999370505</c:v>
                </c:pt>
                <c:pt idx="45">
                  <c:v>97.957899153786897</c:v>
                </c:pt>
                <c:pt idx="46">
                  <c:v>97.440380446185003</c:v>
                </c:pt>
                <c:pt idx="47">
                  <c:v>97.7900552486187</c:v>
                </c:pt>
                <c:pt idx="48">
                  <c:v>98.279599972026006</c:v>
                </c:pt>
                <c:pt idx="49">
                  <c:v>98.741170711238496</c:v>
                </c:pt>
                <c:pt idx="50">
                  <c:v>98.335547940415395</c:v>
                </c:pt>
                <c:pt idx="51">
                  <c:v>98.811105671725201</c:v>
                </c:pt>
                <c:pt idx="52">
                  <c:v>98.181691027344499</c:v>
                </c:pt>
                <c:pt idx="53">
                  <c:v>98.069795090565705</c:v>
                </c:pt>
                <c:pt idx="54">
                  <c:v>98.657248758654404</c:v>
                </c:pt>
                <c:pt idx="55">
                  <c:v>99.8041821106371</c:v>
                </c:pt>
                <c:pt idx="56">
                  <c:v>99.090845513672207</c:v>
                </c:pt>
                <c:pt idx="57">
                  <c:v>99.244702426743103</c:v>
                </c:pt>
                <c:pt idx="58">
                  <c:v>99.202741450451001</c:v>
                </c:pt>
                <c:pt idx="59">
                  <c:v>98.041821106371003</c:v>
                </c:pt>
                <c:pt idx="60">
                  <c:v>97.971886145884298</c:v>
                </c:pt>
                <c:pt idx="61">
                  <c:v>97.286523533114206</c:v>
                </c:pt>
                <c:pt idx="62">
                  <c:v>96.755017833414897</c:v>
                </c:pt>
                <c:pt idx="63">
                  <c:v>97.062731659556604</c:v>
                </c:pt>
                <c:pt idx="64">
                  <c:v>95.999720260158</c:v>
                </c:pt>
                <c:pt idx="65">
                  <c:v>95.705993426113693</c:v>
                </c:pt>
                <c:pt idx="66">
                  <c:v>95.356318623679897</c:v>
                </c:pt>
                <c:pt idx="67">
                  <c:v>95.985733268060699</c:v>
                </c:pt>
                <c:pt idx="68">
                  <c:v>96.391356038883799</c:v>
                </c:pt>
                <c:pt idx="69">
                  <c:v>97.370445485698298</c:v>
                </c:pt>
                <c:pt idx="70">
                  <c:v>97.300510525211493</c:v>
                </c:pt>
                <c:pt idx="71">
                  <c:v>96.657108888733404</c:v>
                </c:pt>
                <c:pt idx="72">
                  <c:v>97.957899153786897</c:v>
                </c:pt>
                <c:pt idx="73">
                  <c:v>98.825092663822602</c:v>
                </c:pt>
                <c:pt idx="74">
                  <c:v>97.636198335547903</c:v>
                </c:pt>
                <c:pt idx="75">
                  <c:v>97.664172319742605</c:v>
                </c:pt>
                <c:pt idx="76">
                  <c:v>97.230575564724802</c:v>
                </c:pt>
                <c:pt idx="77">
                  <c:v>96.936848730680396</c:v>
                </c:pt>
                <c:pt idx="78">
                  <c:v>98.853066648017304</c:v>
                </c:pt>
                <c:pt idx="79">
                  <c:v>98.615287782362401</c:v>
                </c:pt>
                <c:pt idx="80">
                  <c:v>98.013847122176301</c:v>
                </c:pt>
                <c:pt idx="81">
                  <c:v>97.3984194698929</c:v>
                </c:pt>
                <c:pt idx="82">
                  <c:v>96.908874746485694</c:v>
                </c:pt>
                <c:pt idx="83">
                  <c:v>96.335408070494395</c:v>
                </c:pt>
                <c:pt idx="84">
                  <c:v>96.363382054689097</c:v>
                </c:pt>
                <c:pt idx="85">
                  <c:v>96.405343030981101</c:v>
                </c:pt>
                <c:pt idx="86">
                  <c:v>96.741030841317496</c:v>
                </c:pt>
                <c:pt idx="87">
                  <c:v>97.608224351353201</c:v>
                </c:pt>
                <c:pt idx="88">
                  <c:v>97.468354430379705</c:v>
                </c:pt>
                <c:pt idx="89">
                  <c:v>98.307573956220693</c:v>
                </c:pt>
                <c:pt idx="90">
                  <c:v>99.706273165955594</c:v>
                </c:pt>
                <c:pt idx="91">
                  <c:v>99.958039023707897</c:v>
                </c:pt>
                <c:pt idx="92">
                  <c:v>98.615287782362401</c:v>
                </c:pt>
                <c:pt idx="93">
                  <c:v>98.727183719141095</c:v>
                </c:pt>
                <c:pt idx="94">
                  <c:v>98.867053640114605</c:v>
                </c:pt>
                <c:pt idx="95">
                  <c:v>99.5943772291768</c:v>
                </c:pt>
                <c:pt idx="96">
                  <c:v>98.657248758654404</c:v>
                </c:pt>
                <c:pt idx="97">
                  <c:v>98.503391845583593</c:v>
                </c:pt>
                <c:pt idx="98">
                  <c:v>97.300510525211493</c:v>
                </c:pt>
                <c:pt idx="99">
                  <c:v>97.3984194698929</c:v>
                </c:pt>
                <c:pt idx="100">
                  <c:v>97.356458493600897</c:v>
                </c:pt>
                <c:pt idx="101">
                  <c:v>96.433317015175803</c:v>
                </c:pt>
                <c:pt idx="102">
                  <c:v>97.286523533114206</c:v>
                </c:pt>
                <c:pt idx="103">
                  <c:v>97.734107280229296</c:v>
                </c:pt>
                <c:pt idx="104">
                  <c:v>97.2026015805301</c:v>
                </c:pt>
                <c:pt idx="105">
                  <c:v>98.321560948317995</c:v>
                </c:pt>
                <c:pt idx="106">
                  <c:v>98.391495908804799</c:v>
                </c:pt>
                <c:pt idx="107">
                  <c:v>97.818029232813402</c:v>
                </c:pt>
                <c:pt idx="108">
                  <c:v>98.783131687530499</c:v>
                </c:pt>
                <c:pt idx="109">
                  <c:v>98.559339813972997</c:v>
                </c:pt>
                <c:pt idx="110">
                  <c:v>98.461430869291505</c:v>
                </c:pt>
                <c:pt idx="111">
                  <c:v>98.391495908804799</c:v>
                </c:pt>
                <c:pt idx="112">
                  <c:v>98.573326806070298</c:v>
                </c:pt>
                <c:pt idx="113">
                  <c:v>98.209665011539201</c:v>
                </c:pt>
                <c:pt idx="114">
                  <c:v>98.237638995733903</c:v>
                </c:pt>
                <c:pt idx="115">
                  <c:v>96.755017833414897</c:v>
                </c:pt>
                <c:pt idx="116">
                  <c:v>97.118679627945994</c:v>
                </c:pt>
                <c:pt idx="117">
                  <c:v>96.880900762291006</c:v>
                </c:pt>
                <c:pt idx="118">
                  <c:v>97.650185327645204</c:v>
                </c:pt>
                <c:pt idx="119">
                  <c:v>97.2026015805301</c:v>
                </c:pt>
                <c:pt idx="120">
                  <c:v>97.230575564724802</c:v>
                </c:pt>
                <c:pt idx="121">
                  <c:v>97.090705643751306</c:v>
                </c:pt>
                <c:pt idx="122">
                  <c:v>97.146653612140696</c:v>
                </c:pt>
                <c:pt idx="123">
                  <c:v>97.286523533114206</c:v>
                </c:pt>
                <c:pt idx="124">
                  <c:v>97.020770683264502</c:v>
                </c:pt>
                <c:pt idx="125">
                  <c:v>96.349395062591697</c:v>
                </c:pt>
                <c:pt idx="126">
                  <c:v>96.866913770193705</c:v>
                </c:pt>
                <c:pt idx="127">
                  <c:v>96.9927966990698</c:v>
                </c:pt>
                <c:pt idx="128">
                  <c:v>98.055808098468404</c:v>
                </c:pt>
                <c:pt idx="129">
                  <c:v>98.335547940415395</c:v>
                </c:pt>
                <c:pt idx="130">
                  <c:v>99.202741450451001</c:v>
                </c:pt>
                <c:pt idx="131">
                  <c:v>99.874117071123806</c:v>
                </c:pt>
                <c:pt idx="132">
                  <c:v>99.3985593398139</c:v>
                </c:pt>
                <c:pt idx="133">
                  <c:v>100.041960976292</c:v>
                </c:pt>
                <c:pt idx="134">
                  <c:v>102.32184068815999</c:v>
                </c:pt>
                <c:pt idx="135">
                  <c:v>102.573606545912</c:v>
                </c:pt>
                <c:pt idx="136">
                  <c:v>102.349814672354</c:v>
                </c:pt>
                <c:pt idx="137">
                  <c:v>102.042100846213</c:v>
                </c:pt>
                <c:pt idx="138">
                  <c:v>100.89516749422999</c:v>
                </c:pt>
                <c:pt idx="139">
                  <c:v>101.48262116231901</c:v>
                </c:pt>
                <c:pt idx="140">
                  <c:v>102.53164556962</c:v>
                </c:pt>
                <c:pt idx="141">
                  <c:v>102.05608783831001</c:v>
                </c:pt>
                <c:pt idx="142">
                  <c:v>102.042100846213</c:v>
                </c:pt>
                <c:pt idx="143">
                  <c:v>103.88838380306299</c:v>
                </c:pt>
                <c:pt idx="144">
                  <c:v>103.342891111266</c:v>
                </c:pt>
                <c:pt idx="145">
                  <c:v>103.44080005594699</c:v>
                </c:pt>
                <c:pt idx="146">
                  <c:v>102.797398419469</c:v>
                </c:pt>
                <c:pt idx="147">
                  <c:v>102.727463458983</c:v>
                </c:pt>
                <c:pt idx="148">
                  <c:v>102.48968459332799</c:v>
                </c:pt>
                <c:pt idx="149">
                  <c:v>104.014266731939</c:v>
                </c:pt>
                <c:pt idx="150">
                  <c:v>105.46891391006299</c:v>
                </c:pt>
                <c:pt idx="151">
                  <c:v>105.45492691796601</c:v>
                </c:pt>
                <c:pt idx="152">
                  <c:v>105.175187076019</c:v>
                </c:pt>
                <c:pt idx="153">
                  <c:v>104.196097629204</c:v>
                </c:pt>
                <c:pt idx="154">
                  <c:v>103.538709000629</c:v>
                </c:pt>
                <c:pt idx="155">
                  <c:v>102.223931743478</c:v>
                </c:pt>
                <c:pt idx="156">
                  <c:v>102.615567522204</c:v>
                </c:pt>
                <c:pt idx="157">
                  <c:v>101.328764249248</c:v>
                </c:pt>
                <c:pt idx="158">
                  <c:v>101.88824393314199</c:v>
                </c:pt>
                <c:pt idx="159">
                  <c:v>100.965102454717</c:v>
                </c:pt>
                <c:pt idx="160">
                  <c:v>101.580530107</c:v>
                </c:pt>
                <c:pt idx="161">
                  <c:v>102.195957759283</c:v>
                </c:pt>
                <c:pt idx="162">
                  <c:v>101.398699209734</c:v>
                </c:pt>
                <c:pt idx="163">
                  <c:v>102.181970767186</c:v>
                </c:pt>
                <c:pt idx="164">
                  <c:v>100.741310581159</c:v>
                </c:pt>
                <c:pt idx="165">
                  <c:v>100.391635778725</c:v>
                </c:pt>
                <c:pt idx="166">
                  <c:v>100.68536261277001</c:v>
                </c:pt>
                <c:pt idx="167">
                  <c:v>101.076998391495</c:v>
                </c:pt>
                <c:pt idx="168">
                  <c:v>98.755157703335797</c:v>
                </c:pt>
                <c:pt idx="169">
                  <c:v>98.713196727043794</c:v>
                </c:pt>
                <c:pt idx="170">
                  <c:v>100.545492691796</c:v>
                </c:pt>
                <c:pt idx="171">
                  <c:v>102.209944751381</c:v>
                </c:pt>
                <c:pt idx="172">
                  <c:v>101.524582138611</c:v>
                </c:pt>
                <c:pt idx="173">
                  <c:v>101.622491083292</c:v>
                </c:pt>
                <c:pt idx="174">
                  <c:v>101.706413035876</c:v>
                </c:pt>
                <c:pt idx="175">
                  <c:v>101.804321980558</c:v>
                </c:pt>
                <c:pt idx="176">
                  <c:v>101.48262116231901</c:v>
                </c:pt>
                <c:pt idx="177">
                  <c:v>102.881320372053</c:v>
                </c:pt>
                <c:pt idx="178">
                  <c:v>103.09112525351399</c:v>
                </c:pt>
                <c:pt idx="179">
                  <c:v>101.580530107</c:v>
                </c:pt>
                <c:pt idx="180">
                  <c:v>102.601580530107</c:v>
                </c:pt>
                <c:pt idx="181">
                  <c:v>103.566682984824</c:v>
                </c:pt>
                <c:pt idx="182">
                  <c:v>103.580669976921</c:v>
                </c:pt>
                <c:pt idx="183">
                  <c:v>103.538709000629</c:v>
                </c:pt>
                <c:pt idx="184">
                  <c:v>103.510735016434</c:v>
                </c:pt>
                <c:pt idx="185">
                  <c:v>103.510735016434</c:v>
                </c:pt>
                <c:pt idx="186">
                  <c:v>103.622630953213</c:v>
                </c:pt>
                <c:pt idx="187">
                  <c:v>104.89544723407199</c:v>
                </c:pt>
                <c:pt idx="188">
                  <c:v>104.937408210364</c:v>
                </c:pt>
                <c:pt idx="189">
                  <c:v>105.580809846842</c:v>
                </c:pt>
                <c:pt idx="190">
                  <c:v>104.83949926568199</c:v>
                </c:pt>
                <c:pt idx="191">
                  <c:v>104.881460241974</c:v>
                </c:pt>
                <c:pt idx="192">
                  <c:v>103.944331771452</c:v>
                </c:pt>
                <c:pt idx="193">
                  <c:v>103.874396810965</c:v>
                </c:pt>
                <c:pt idx="194">
                  <c:v>104.503811455346</c:v>
                </c:pt>
                <c:pt idx="195">
                  <c:v>103.972305755647</c:v>
                </c:pt>
                <c:pt idx="196">
                  <c:v>104.503811455346</c:v>
                </c:pt>
                <c:pt idx="197">
                  <c:v>104.447863486957</c:v>
                </c:pt>
                <c:pt idx="198">
                  <c:v>105.147213091824</c:v>
                </c:pt>
                <c:pt idx="199">
                  <c:v>104.573746415833</c:v>
                </c:pt>
                <c:pt idx="200">
                  <c:v>105.86054968878901</c:v>
                </c:pt>
                <c:pt idx="201">
                  <c:v>106.86761311979799</c:v>
                </c:pt>
                <c:pt idx="202">
                  <c:v>107.88866354290499</c:v>
                </c:pt>
                <c:pt idx="203">
                  <c:v>107.45506678788701</c:v>
                </c:pt>
                <c:pt idx="204">
                  <c:v>107.245261906427</c:v>
                </c:pt>
                <c:pt idx="205">
                  <c:v>107.39911881949701</c:v>
                </c:pt>
                <c:pt idx="206">
                  <c:v>106.797678159311</c:v>
                </c:pt>
                <c:pt idx="207">
                  <c:v>107.28722288271901</c:v>
                </c:pt>
                <c:pt idx="208">
                  <c:v>107.245261906427</c:v>
                </c:pt>
                <c:pt idx="209">
                  <c:v>107.315196866913</c:v>
                </c:pt>
                <c:pt idx="210">
                  <c:v>107.021470032869</c:v>
                </c:pt>
                <c:pt idx="211">
                  <c:v>106.993496048674</c:v>
                </c:pt>
                <c:pt idx="212">
                  <c:v>108.05650744807301</c:v>
                </c:pt>
                <c:pt idx="213">
                  <c:v>108.308273305825</c:v>
                </c:pt>
                <c:pt idx="214">
                  <c:v>107.66487166934699</c:v>
                </c:pt>
                <c:pt idx="215">
                  <c:v>108.210364361144</c:v>
                </c:pt>
                <c:pt idx="216">
                  <c:v>107.049444017064</c:v>
                </c:pt>
                <c:pt idx="217">
                  <c:v>108.182390376949</c:v>
                </c:pt>
                <c:pt idx="218">
                  <c:v>109.273375760542</c:v>
                </c:pt>
                <c:pt idx="219">
                  <c:v>109.986712357507</c:v>
                </c:pt>
                <c:pt idx="220">
                  <c:v>109.818868452339</c:v>
                </c:pt>
                <c:pt idx="221">
                  <c:v>109.413245681516</c:v>
                </c:pt>
                <c:pt idx="222">
                  <c:v>110.420309112525</c:v>
                </c:pt>
                <c:pt idx="223">
                  <c:v>109.105531855374</c:v>
                </c:pt>
                <c:pt idx="224">
                  <c:v>110.378348136233</c:v>
                </c:pt>
                <c:pt idx="225">
                  <c:v>110.350374152038</c:v>
                </c:pt>
                <c:pt idx="226">
                  <c:v>109.762920483949</c:v>
                </c:pt>
                <c:pt idx="227">
                  <c:v>109.119518847471</c:v>
                </c:pt>
                <c:pt idx="228">
                  <c:v>108.406182250507</c:v>
                </c:pt>
                <c:pt idx="229">
                  <c:v>108.12644240856</c:v>
                </c:pt>
                <c:pt idx="230">
                  <c:v>107.25924889852401</c:v>
                </c:pt>
                <c:pt idx="231">
                  <c:v>107.59493670886</c:v>
                </c:pt>
                <c:pt idx="232">
                  <c:v>107.776767606126</c:v>
                </c:pt>
                <c:pt idx="233">
                  <c:v>106.26617245961199</c:v>
                </c:pt>
                <c:pt idx="234">
                  <c:v>106.154276522833</c:v>
                </c:pt>
                <c:pt idx="235">
                  <c:v>106.769704175117</c:v>
                </c:pt>
                <c:pt idx="236">
                  <c:v>106.923561088187</c:v>
                </c:pt>
                <c:pt idx="237">
                  <c:v>106.01440660186</c:v>
                </c:pt>
                <c:pt idx="238">
                  <c:v>106.196237499125</c:v>
                </c:pt>
                <c:pt idx="239">
                  <c:v>106.62983425414301</c:v>
                </c:pt>
                <c:pt idx="240">
                  <c:v>106.69976921463</c:v>
                </c:pt>
                <c:pt idx="241">
                  <c:v>105.48290090216</c:v>
                </c:pt>
                <c:pt idx="242">
                  <c:v>105.63675781523099</c:v>
                </c:pt>
                <c:pt idx="243">
                  <c:v>105.175187076019</c:v>
                </c:pt>
                <c:pt idx="244">
                  <c:v>106.126302538639</c:v>
                </c:pt>
                <c:pt idx="245">
                  <c:v>105.83257570459401</c:v>
                </c:pt>
                <c:pt idx="246">
                  <c:v>106.448003356878</c:v>
                </c:pt>
                <c:pt idx="247">
                  <c:v>106.951535072382</c:v>
                </c:pt>
                <c:pt idx="248">
                  <c:v>107.189313938037</c:v>
                </c:pt>
                <c:pt idx="249">
                  <c:v>106.392055388488</c:v>
                </c:pt>
                <c:pt idx="250">
                  <c:v>105.46891391006299</c:v>
                </c:pt>
                <c:pt idx="251">
                  <c:v>105.42695293377101</c:v>
                </c:pt>
                <c:pt idx="252">
                  <c:v>105.53884887055</c:v>
                </c:pt>
                <c:pt idx="253">
                  <c:v>105.06329113923999</c:v>
                </c:pt>
                <c:pt idx="254">
                  <c:v>103.846422826771</c:v>
                </c:pt>
                <c:pt idx="255">
                  <c:v>104.349954542275</c:v>
                </c:pt>
                <c:pt idx="256">
                  <c:v>103.88838380306299</c:v>
                </c:pt>
                <c:pt idx="257">
                  <c:v>104.741590321001</c:v>
                </c:pt>
                <c:pt idx="258">
                  <c:v>104.909434226169</c:v>
                </c:pt>
                <c:pt idx="259">
                  <c:v>105.972445625568</c:v>
                </c:pt>
                <c:pt idx="260">
                  <c:v>105.678718791523</c:v>
                </c:pt>
                <c:pt idx="261">
                  <c:v>106.559899293656</c:v>
                </c:pt>
                <c:pt idx="262">
                  <c:v>106.406042380586</c:v>
                </c:pt>
                <c:pt idx="263">
                  <c:v>105.46891391006299</c:v>
                </c:pt>
                <c:pt idx="264">
                  <c:v>106.755717183019</c:v>
                </c:pt>
                <c:pt idx="265">
                  <c:v>106.364081404294</c:v>
                </c:pt>
                <c:pt idx="266">
                  <c:v>106.68578222253301</c:v>
                </c:pt>
                <c:pt idx="267">
                  <c:v>107.39911881949701</c:v>
                </c:pt>
                <c:pt idx="268">
                  <c:v>106.951535072382</c:v>
                </c:pt>
                <c:pt idx="269">
                  <c:v>106.22421148332</c:v>
                </c:pt>
                <c:pt idx="270">
                  <c:v>105.650744807329</c:v>
                </c:pt>
                <c:pt idx="271">
                  <c:v>105.762640744107</c:v>
                </c:pt>
                <c:pt idx="272">
                  <c:v>105.916497657178</c:v>
                </c:pt>
                <c:pt idx="273">
                  <c:v>106.01440660186</c:v>
                </c:pt>
                <c:pt idx="274">
                  <c:v>105.42695293377101</c:v>
                </c:pt>
                <c:pt idx="275">
                  <c:v>104.993356178753</c:v>
                </c:pt>
                <c:pt idx="276">
                  <c:v>104.909434226169</c:v>
                </c:pt>
                <c:pt idx="277">
                  <c:v>105.189174068116</c:v>
                </c:pt>
                <c:pt idx="278">
                  <c:v>105.42695293377101</c:v>
                </c:pt>
                <c:pt idx="279">
                  <c:v>104.92342121826699</c:v>
                </c:pt>
                <c:pt idx="280">
                  <c:v>105.049304147143</c:v>
                </c:pt>
                <c:pt idx="281">
                  <c:v>104.89544723407199</c:v>
                </c:pt>
                <c:pt idx="282">
                  <c:v>106.559899293656</c:v>
                </c:pt>
                <c:pt idx="283">
                  <c:v>107.06343100916099</c:v>
                </c:pt>
                <c:pt idx="284">
                  <c:v>106.86761311979799</c:v>
                </c:pt>
                <c:pt idx="285">
                  <c:v>106.993496048674</c:v>
                </c:pt>
                <c:pt idx="286">
                  <c:v>106.951535072382</c:v>
                </c:pt>
                <c:pt idx="287">
                  <c:v>106.68578222253301</c:v>
                </c:pt>
                <c:pt idx="288">
                  <c:v>106.182250507028</c:v>
                </c:pt>
                <c:pt idx="289">
                  <c:v>106.96552206448</c:v>
                </c:pt>
                <c:pt idx="290">
                  <c:v>107.007483040772</c:v>
                </c:pt>
                <c:pt idx="291">
                  <c:v>106.378068396391</c:v>
                </c:pt>
                <c:pt idx="292">
                  <c:v>106.65780823833801</c:v>
                </c:pt>
                <c:pt idx="293">
                  <c:v>106.503951325267</c:v>
                </c:pt>
                <c:pt idx="294">
                  <c:v>105.846562696692</c:v>
                </c:pt>
                <c:pt idx="295">
                  <c:v>106.531925309462</c:v>
                </c:pt>
                <c:pt idx="296">
                  <c:v>105.902510665081</c:v>
                </c:pt>
                <c:pt idx="297">
                  <c:v>105.944471641373</c:v>
                </c:pt>
                <c:pt idx="298">
                  <c:v>105.650744807329</c:v>
                </c:pt>
                <c:pt idx="299">
                  <c:v>105.53884887055</c:v>
                </c:pt>
                <c:pt idx="300">
                  <c:v>105.706692775718</c:v>
                </c:pt>
                <c:pt idx="301">
                  <c:v>105.762640744107</c:v>
                </c:pt>
                <c:pt idx="302">
                  <c:v>106.378068396391</c:v>
                </c:pt>
                <c:pt idx="303">
                  <c:v>106.336107420099</c:v>
                </c:pt>
                <c:pt idx="304">
                  <c:v>106.727743198825</c:v>
                </c:pt>
                <c:pt idx="305">
                  <c:v>107.161339953842</c:v>
                </c:pt>
                <c:pt idx="306">
                  <c:v>107.65088467725</c:v>
                </c:pt>
                <c:pt idx="307">
                  <c:v>108.04252045597499</c:v>
                </c:pt>
                <c:pt idx="308">
                  <c:v>107.930624519197</c:v>
                </c:pt>
                <c:pt idx="309">
                  <c:v>108.12644240856</c:v>
                </c:pt>
                <c:pt idx="310">
                  <c:v>108.89572697391399</c:v>
                </c:pt>
                <c:pt idx="311">
                  <c:v>109.623050562976</c:v>
                </c:pt>
                <c:pt idx="312">
                  <c:v>109.97272536541</c:v>
                </c:pt>
                <c:pt idx="313">
                  <c:v>110.098608294286</c:v>
                </c:pt>
                <c:pt idx="314">
                  <c:v>109.86082942863101</c:v>
                </c:pt>
                <c:pt idx="315">
                  <c:v>109.553115602489</c:v>
                </c:pt>
                <c:pt idx="316">
                  <c:v>109.69298552346299</c:v>
                </c:pt>
                <c:pt idx="317">
                  <c:v>111.147632701587</c:v>
                </c:pt>
                <c:pt idx="318">
                  <c:v>111.06371074900299</c:v>
                </c:pt>
                <c:pt idx="319">
                  <c:v>111.65116441709201</c:v>
                </c:pt>
                <c:pt idx="320">
                  <c:v>111.595216448702</c:v>
                </c:pt>
                <c:pt idx="321">
                  <c:v>111.65116441709201</c:v>
                </c:pt>
                <c:pt idx="322">
                  <c:v>112.798097769074</c:v>
                </c:pt>
                <c:pt idx="323">
                  <c:v>113.24568151618899</c:v>
                </c:pt>
                <c:pt idx="324">
                  <c:v>112.97992866634</c:v>
                </c:pt>
                <c:pt idx="325">
                  <c:v>111.916917266941</c:v>
                </c:pt>
                <c:pt idx="326">
                  <c:v>112.29456605356999</c:v>
                </c:pt>
                <c:pt idx="327">
                  <c:v>111.721099377578</c:v>
                </c:pt>
                <c:pt idx="328">
                  <c:v>111.371424575145</c:v>
                </c:pt>
                <c:pt idx="329">
                  <c:v>112.098748164207</c:v>
                </c:pt>
                <c:pt idx="330">
                  <c:v>111.930904259039</c:v>
                </c:pt>
                <c:pt idx="331">
                  <c:v>112.112735156304</c:v>
                </c:pt>
                <c:pt idx="332">
                  <c:v>111.119658717392</c:v>
                </c:pt>
                <c:pt idx="333">
                  <c:v>110.965801804321</c:v>
                </c:pt>
                <c:pt idx="334">
                  <c:v>110.672074970277</c:v>
                </c:pt>
                <c:pt idx="335">
                  <c:v>111.301489614658</c:v>
                </c:pt>
                <c:pt idx="336">
                  <c:v>110.210504231065</c:v>
                </c:pt>
                <c:pt idx="337">
                  <c:v>110.02867333379901</c:v>
                </c:pt>
                <c:pt idx="338">
                  <c:v>111.217567662074</c:v>
                </c:pt>
                <c:pt idx="339">
                  <c:v>111.66515140918899</c:v>
                </c:pt>
                <c:pt idx="340">
                  <c:v>112.04280019581699</c:v>
                </c:pt>
                <c:pt idx="341">
                  <c:v>112.23861808517999</c:v>
                </c:pt>
                <c:pt idx="342">
                  <c:v>112.364501014056</c:v>
                </c:pt>
                <c:pt idx="343">
                  <c:v>112.448422966641</c:v>
                </c:pt>
                <c:pt idx="344">
                  <c:v>110.336387159941</c:v>
                </c:pt>
                <c:pt idx="345">
                  <c:v>111.24554164626799</c:v>
                </c:pt>
                <c:pt idx="346">
                  <c:v>110.909853835932</c:v>
                </c:pt>
                <c:pt idx="347">
                  <c:v>111.69312539338399</c:v>
                </c:pt>
                <c:pt idx="348">
                  <c:v>112.993915658437</c:v>
                </c:pt>
                <c:pt idx="349">
                  <c:v>113.707252255402</c:v>
                </c:pt>
                <c:pt idx="350">
                  <c:v>113.707252255402</c:v>
                </c:pt>
                <c:pt idx="351">
                  <c:v>114.210783970907</c:v>
                </c:pt>
                <c:pt idx="352">
                  <c:v>114.308692915588</c:v>
                </c:pt>
                <c:pt idx="353">
                  <c:v>114.756276662703</c:v>
                </c:pt>
                <c:pt idx="354">
                  <c:v>114.35065389188</c:v>
                </c:pt>
                <c:pt idx="355">
                  <c:v>114.04294006573799</c:v>
                </c:pt>
                <c:pt idx="356">
                  <c:v>114.49052381285399</c:v>
                </c:pt>
                <c:pt idx="357">
                  <c:v>114.126862018322</c:v>
                </c:pt>
                <c:pt idx="358">
                  <c:v>114.08490104203</c:v>
                </c:pt>
                <c:pt idx="359">
                  <c:v>114.89614658367699</c:v>
                </c:pt>
                <c:pt idx="360">
                  <c:v>115.483600251765</c:v>
                </c:pt>
                <c:pt idx="361">
                  <c:v>115.77732708581</c:v>
                </c:pt>
                <c:pt idx="362">
                  <c:v>115.413665291279</c:v>
                </c:pt>
                <c:pt idx="363">
                  <c:v>113.763200223791</c:v>
                </c:pt>
                <c:pt idx="364">
                  <c:v>113.077837611021</c:v>
                </c:pt>
                <c:pt idx="365">
                  <c:v>114.196796978809</c:v>
                </c:pt>
                <c:pt idx="366">
                  <c:v>113.609343310721</c:v>
                </c:pt>
                <c:pt idx="367">
                  <c:v>113.735226239597</c:v>
                </c:pt>
                <c:pt idx="368">
                  <c:v>115.119938457234</c:v>
                </c:pt>
                <c:pt idx="369">
                  <c:v>113.133785579411</c:v>
                </c:pt>
                <c:pt idx="370">
                  <c:v>112.588292887614</c:v>
                </c:pt>
                <c:pt idx="371">
                  <c:v>112.616266871809</c:v>
                </c:pt>
                <c:pt idx="372">
                  <c:v>113.09182460311899</c:v>
                </c:pt>
                <c:pt idx="373">
                  <c:v>113.791174207986</c:v>
                </c:pt>
                <c:pt idx="374">
                  <c:v>113.777187215889</c:v>
                </c:pt>
                <c:pt idx="375">
                  <c:v>113.315616476676</c:v>
                </c:pt>
                <c:pt idx="376">
                  <c:v>113.525421358136</c:v>
                </c:pt>
                <c:pt idx="377">
                  <c:v>113.819148192181</c:v>
                </c:pt>
                <c:pt idx="378">
                  <c:v>113.1897335478</c:v>
                </c:pt>
                <c:pt idx="379">
                  <c:v>113.66529127910999</c:v>
                </c:pt>
                <c:pt idx="380">
                  <c:v>113.301629484579</c:v>
                </c:pt>
                <c:pt idx="381">
                  <c:v>112.098748164207</c:v>
                </c:pt>
                <c:pt idx="382">
                  <c:v>112.23861808517999</c:v>
                </c:pt>
                <c:pt idx="383">
                  <c:v>111.147632701587</c:v>
                </c:pt>
                <c:pt idx="384">
                  <c:v>111.511294496118</c:v>
                </c:pt>
                <c:pt idx="385">
                  <c:v>111.749073361773</c:v>
                </c:pt>
                <c:pt idx="386">
                  <c:v>111.329463598853</c:v>
                </c:pt>
                <c:pt idx="387">
                  <c:v>111.55325547241</c:v>
                </c:pt>
                <c:pt idx="388">
                  <c:v>111.846982306454</c:v>
                </c:pt>
                <c:pt idx="389">
                  <c:v>111.06371074900299</c:v>
                </c:pt>
                <c:pt idx="390">
                  <c:v>110.993775788516</c:v>
                </c:pt>
                <c:pt idx="391">
                  <c:v>111.301489614658</c:v>
                </c:pt>
                <c:pt idx="392">
                  <c:v>110.937827820127</c:v>
                </c:pt>
                <c:pt idx="393">
                  <c:v>110.742009930764</c:v>
                </c:pt>
                <c:pt idx="394">
                  <c:v>109.39925868941801</c:v>
                </c:pt>
                <c:pt idx="395">
                  <c:v>109.315336736834</c:v>
                </c:pt>
                <c:pt idx="396">
                  <c:v>108.699909084551</c:v>
                </c:pt>
                <c:pt idx="397">
                  <c:v>108.392195258409</c:v>
                </c:pt>
                <c:pt idx="398">
                  <c:v>108.350234282117</c:v>
                </c:pt>
                <c:pt idx="399">
                  <c:v>106.392055388488</c:v>
                </c:pt>
                <c:pt idx="400">
                  <c:v>106.545912301559</c:v>
                </c:pt>
                <c:pt idx="401">
                  <c:v>107.077418001258</c:v>
                </c:pt>
                <c:pt idx="402">
                  <c:v>107.03545702496601</c:v>
                </c:pt>
                <c:pt idx="403">
                  <c:v>108.05650744807301</c:v>
                </c:pt>
                <c:pt idx="404">
                  <c:v>107.69284565354199</c:v>
                </c:pt>
                <c:pt idx="405">
                  <c:v>108.364221274214</c:v>
                </c:pt>
                <c:pt idx="406">
                  <c:v>107.972585495489</c:v>
                </c:pt>
                <c:pt idx="407">
                  <c:v>108.797818029232</c:v>
                </c:pt>
                <c:pt idx="408">
                  <c:v>108.909713966011</c:v>
                </c:pt>
                <c:pt idx="409">
                  <c:v>108.909713966011</c:v>
                </c:pt>
                <c:pt idx="410">
                  <c:v>108.28029932163</c:v>
                </c:pt>
                <c:pt idx="411">
                  <c:v>107.986572487586</c:v>
                </c:pt>
                <c:pt idx="412">
                  <c:v>108.364221274214</c:v>
                </c:pt>
                <c:pt idx="413">
                  <c:v>107.622910693055</c:v>
                </c:pt>
                <c:pt idx="414">
                  <c:v>107.20330093013401</c:v>
                </c:pt>
                <c:pt idx="415">
                  <c:v>107.804741590321</c:v>
                </c:pt>
                <c:pt idx="416">
                  <c:v>108.574026155675</c:v>
                </c:pt>
                <c:pt idx="417">
                  <c:v>108.448143226799</c:v>
                </c:pt>
                <c:pt idx="418">
                  <c:v>108.154416392754</c:v>
                </c:pt>
                <c:pt idx="419">
                  <c:v>108.02853346387801</c:v>
                </c:pt>
                <c:pt idx="420">
                  <c:v>108.07049444016999</c:v>
                </c:pt>
                <c:pt idx="421">
                  <c:v>107.28722288271901</c:v>
                </c:pt>
                <c:pt idx="422">
                  <c:v>106.573886285754</c:v>
                </c:pt>
                <c:pt idx="423">
                  <c:v>106.783691167214</c:v>
                </c:pt>
                <c:pt idx="424">
                  <c:v>107.413105811595</c:v>
                </c:pt>
                <c:pt idx="425">
                  <c:v>107.077418001258</c:v>
                </c:pt>
                <c:pt idx="426">
                  <c:v>107.902650535002</c:v>
                </c:pt>
                <c:pt idx="427">
                  <c:v>107.916637527099</c:v>
                </c:pt>
                <c:pt idx="428">
                  <c:v>108.04252045597499</c:v>
                </c:pt>
                <c:pt idx="429">
                  <c:v>108.112455416462</c:v>
                </c:pt>
                <c:pt idx="430">
                  <c:v>108.518078187285</c:v>
                </c:pt>
                <c:pt idx="431">
                  <c:v>107.818728582418</c:v>
                </c:pt>
                <c:pt idx="432">
                  <c:v>107.930624519197</c:v>
                </c:pt>
                <c:pt idx="433">
                  <c:v>108.07049444016999</c:v>
                </c:pt>
                <c:pt idx="434">
                  <c:v>108.909713966011</c:v>
                </c:pt>
                <c:pt idx="435">
                  <c:v>109.39925868941801</c:v>
                </c:pt>
                <c:pt idx="436">
                  <c:v>109.189453807958</c:v>
                </c:pt>
                <c:pt idx="437">
                  <c:v>109.595076578781</c:v>
                </c:pt>
                <c:pt idx="438">
                  <c:v>109.70697251556</c:v>
                </c:pt>
                <c:pt idx="439">
                  <c:v>110.05664731799401</c:v>
                </c:pt>
                <c:pt idx="440">
                  <c:v>110.02867333379901</c:v>
                </c:pt>
                <c:pt idx="441">
                  <c:v>109.97272536541</c:v>
                </c:pt>
                <c:pt idx="442">
                  <c:v>109.748933491852</c:v>
                </c:pt>
                <c:pt idx="443">
                  <c:v>109.371284705224</c:v>
                </c:pt>
                <c:pt idx="444">
                  <c:v>110.154556262675</c:v>
                </c:pt>
                <c:pt idx="445">
                  <c:v>109.189453807958</c:v>
                </c:pt>
                <c:pt idx="446">
                  <c:v>109.161479823763</c:v>
                </c:pt>
                <c:pt idx="447">
                  <c:v>109.09154486327699</c:v>
                </c:pt>
                <c:pt idx="448">
                  <c:v>108.588013147772</c:v>
                </c:pt>
                <c:pt idx="449">
                  <c:v>107.902650535002</c:v>
                </c:pt>
                <c:pt idx="450">
                  <c:v>107.930624519197</c:v>
                </c:pt>
                <c:pt idx="451">
                  <c:v>108.154416392754</c:v>
                </c:pt>
                <c:pt idx="452">
                  <c:v>108.224351353241</c:v>
                </c:pt>
                <c:pt idx="453">
                  <c:v>107.762780614028</c:v>
                </c:pt>
                <c:pt idx="454">
                  <c:v>107.49702776417899</c:v>
                </c:pt>
                <c:pt idx="455">
                  <c:v>107.049444017064</c:v>
                </c:pt>
                <c:pt idx="456">
                  <c:v>106.951535072382</c:v>
                </c:pt>
                <c:pt idx="457">
                  <c:v>107.007483040772</c:v>
                </c:pt>
                <c:pt idx="458">
                  <c:v>107.846702566613</c:v>
                </c:pt>
                <c:pt idx="459">
                  <c:v>108.05650744807301</c:v>
                </c:pt>
                <c:pt idx="460">
                  <c:v>108.196377369046</c:v>
                </c:pt>
                <c:pt idx="461">
                  <c:v>107.678858661444</c:v>
                </c:pt>
                <c:pt idx="462">
                  <c:v>107.245261906427</c:v>
                </c:pt>
                <c:pt idx="463">
                  <c:v>106.923561088187</c:v>
                </c:pt>
                <c:pt idx="464">
                  <c:v>106.46199034897499</c:v>
                </c:pt>
                <c:pt idx="465">
                  <c:v>106.22421148332</c:v>
                </c:pt>
                <c:pt idx="466">
                  <c:v>105.734666759913</c:v>
                </c:pt>
                <c:pt idx="467">
                  <c:v>105.510874886355</c:v>
                </c:pt>
                <c:pt idx="468">
                  <c:v>105.8046017204</c:v>
                </c:pt>
                <c:pt idx="469">
                  <c:v>106.154276522833</c:v>
                </c:pt>
                <c:pt idx="470">
                  <c:v>106.112315546541</c:v>
                </c:pt>
                <c:pt idx="471">
                  <c:v>106.04238058605399</c:v>
                </c:pt>
                <c:pt idx="472">
                  <c:v>105.8046017204</c:v>
                </c:pt>
                <c:pt idx="473">
                  <c:v>105.74865375201</c:v>
                </c:pt>
                <c:pt idx="474">
                  <c:v>105.818588712497</c:v>
                </c:pt>
                <c:pt idx="475">
                  <c:v>106.08434156234701</c:v>
                </c:pt>
                <c:pt idx="476">
                  <c:v>105.8046017204</c:v>
                </c:pt>
                <c:pt idx="477">
                  <c:v>106.01440660186</c:v>
                </c:pt>
                <c:pt idx="478">
                  <c:v>106.68578222253301</c:v>
                </c:pt>
                <c:pt idx="479">
                  <c:v>107.245261906427</c:v>
                </c:pt>
                <c:pt idx="480">
                  <c:v>106.769704175117</c:v>
                </c:pt>
                <c:pt idx="481">
                  <c:v>107.06343100916099</c:v>
                </c:pt>
                <c:pt idx="482">
                  <c:v>107.217287922232</c:v>
                </c:pt>
                <c:pt idx="483">
                  <c:v>105.8046017204</c:v>
                </c:pt>
                <c:pt idx="484">
                  <c:v>104.79753828939</c:v>
                </c:pt>
                <c:pt idx="485">
                  <c:v>104.68564235261201</c:v>
                </c:pt>
                <c:pt idx="486">
                  <c:v>104.909434226169</c:v>
                </c:pt>
                <c:pt idx="487">
                  <c:v>105.119239107629</c:v>
                </c:pt>
                <c:pt idx="488">
                  <c:v>104.755577313098</c:v>
                </c:pt>
                <c:pt idx="489">
                  <c:v>105.203161060214</c:v>
                </c:pt>
                <c:pt idx="490">
                  <c:v>105.06329113923999</c:v>
                </c:pt>
                <c:pt idx="491">
                  <c:v>105.175187076019</c:v>
                </c:pt>
                <c:pt idx="492">
                  <c:v>105.23113504440801</c:v>
                </c:pt>
                <c:pt idx="493">
                  <c:v>104.545772431638</c:v>
                </c:pt>
                <c:pt idx="494">
                  <c:v>103.958318763549</c:v>
                </c:pt>
                <c:pt idx="495">
                  <c:v>103.930344779355</c:v>
                </c:pt>
                <c:pt idx="496">
                  <c:v>103.804461850479</c:v>
                </c:pt>
                <c:pt idx="497">
                  <c:v>103.049164277222</c:v>
                </c:pt>
                <c:pt idx="498">
                  <c:v>102.979229316735</c:v>
                </c:pt>
                <c:pt idx="499">
                  <c:v>102.140009790894</c:v>
                </c:pt>
                <c:pt idx="500">
                  <c:v>103.272956150779</c:v>
                </c:pt>
                <c:pt idx="501">
                  <c:v>102.937268340443</c:v>
                </c:pt>
                <c:pt idx="502">
                  <c:v>103.342891111266</c:v>
                </c:pt>
                <c:pt idx="503">
                  <c:v>104.391915518567</c:v>
                </c:pt>
                <c:pt idx="504">
                  <c:v>104.559759423735</c:v>
                </c:pt>
                <c:pt idx="505">
                  <c:v>104.26603258969099</c:v>
                </c:pt>
                <c:pt idx="506">
                  <c:v>103.944331771452</c:v>
                </c:pt>
                <c:pt idx="507">
                  <c:v>104.08420169242601</c:v>
                </c:pt>
                <c:pt idx="508">
                  <c:v>104.909434226169</c:v>
                </c:pt>
                <c:pt idx="509">
                  <c:v>104.727603328904</c:v>
                </c:pt>
                <c:pt idx="510">
                  <c:v>104.769564305196</c:v>
                </c:pt>
                <c:pt idx="511">
                  <c:v>104.62969438422201</c:v>
                </c:pt>
                <c:pt idx="512">
                  <c:v>104.769564305196</c:v>
                </c:pt>
                <c:pt idx="513">
                  <c:v>105.86054968878901</c:v>
                </c:pt>
                <c:pt idx="514">
                  <c:v>106.25218546751501</c:v>
                </c:pt>
                <c:pt idx="515">
                  <c:v>105.930484649276</c:v>
                </c:pt>
                <c:pt idx="516">
                  <c:v>107.11937897755</c:v>
                </c:pt>
                <c:pt idx="517">
                  <c:v>106.741730190922</c:v>
                </c:pt>
                <c:pt idx="518">
                  <c:v>106.89558710399299</c:v>
                </c:pt>
                <c:pt idx="519">
                  <c:v>107.748793621931</c:v>
                </c:pt>
                <c:pt idx="520">
                  <c:v>107.580949716763</c:v>
                </c:pt>
                <c:pt idx="521">
                  <c:v>107.44107979578899</c:v>
                </c:pt>
                <c:pt idx="522">
                  <c:v>107.622910693055</c:v>
                </c:pt>
                <c:pt idx="523">
                  <c:v>106.811665151409</c:v>
                </c:pt>
                <c:pt idx="524">
                  <c:v>107.69284565354199</c:v>
                </c:pt>
                <c:pt idx="525">
                  <c:v>107.511014756276</c:v>
                </c:pt>
                <c:pt idx="526">
                  <c:v>107.329183859011</c:v>
                </c:pt>
                <c:pt idx="527">
                  <c:v>107.986572487586</c:v>
                </c:pt>
                <c:pt idx="528">
                  <c:v>107.65088467725</c:v>
                </c:pt>
                <c:pt idx="529">
                  <c:v>107.049444017064</c:v>
                </c:pt>
                <c:pt idx="530">
                  <c:v>107.762780614028</c:v>
                </c:pt>
                <c:pt idx="531">
                  <c:v>108.54605217148</c:v>
                </c:pt>
                <c:pt idx="532">
                  <c:v>107.972585495489</c:v>
                </c:pt>
                <c:pt idx="533">
                  <c:v>108.33624729002</c:v>
                </c:pt>
                <c:pt idx="534">
                  <c:v>107.706832645639</c:v>
                </c:pt>
                <c:pt idx="535">
                  <c:v>108.65794810825901</c:v>
                </c:pt>
                <c:pt idx="536">
                  <c:v>108.85376599762201</c:v>
                </c:pt>
                <c:pt idx="537">
                  <c:v>109.46919364990499</c:v>
                </c:pt>
                <c:pt idx="538">
                  <c:v>109.06357087908199</c:v>
                </c:pt>
                <c:pt idx="539">
                  <c:v>109.161479823763</c:v>
                </c:pt>
                <c:pt idx="540">
                  <c:v>108.741870060843</c:v>
                </c:pt>
                <c:pt idx="541">
                  <c:v>108.951674942303</c:v>
                </c:pt>
                <c:pt idx="542">
                  <c:v>108.923700958108</c:v>
                </c:pt>
                <c:pt idx="543">
                  <c:v>108.741870060843</c:v>
                </c:pt>
                <c:pt idx="544">
                  <c:v>107.343170851108</c:v>
                </c:pt>
                <c:pt idx="545">
                  <c:v>107.552975732568</c:v>
                </c:pt>
                <c:pt idx="546">
                  <c:v>106.797678159311</c:v>
                </c:pt>
                <c:pt idx="547">
                  <c:v>106.951535072382</c:v>
                </c:pt>
                <c:pt idx="548">
                  <c:v>106.60186026994801</c:v>
                </c:pt>
                <c:pt idx="549">
                  <c:v>106.82565214350601</c:v>
                </c:pt>
                <c:pt idx="550">
                  <c:v>106.89558710399299</c:v>
                </c:pt>
                <c:pt idx="551">
                  <c:v>106.475977341072</c:v>
                </c:pt>
                <c:pt idx="552">
                  <c:v>107.20330093013401</c:v>
                </c:pt>
                <c:pt idx="553">
                  <c:v>107.021470032869</c:v>
                </c:pt>
                <c:pt idx="554">
                  <c:v>106.923561088187</c:v>
                </c:pt>
                <c:pt idx="555">
                  <c:v>107.343170851108</c:v>
                </c:pt>
                <c:pt idx="556">
                  <c:v>107.49702776417899</c:v>
                </c:pt>
                <c:pt idx="557">
                  <c:v>107.63689768515199</c:v>
                </c:pt>
                <c:pt idx="558">
                  <c:v>107.49702776417899</c:v>
                </c:pt>
                <c:pt idx="559">
                  <c:v>107.371144835303</c:v>
                </c:pt>
                <c:pt idx="560">
                  <c:v>106.69976921463</c:v>
                </c:pt>
                <c:pt idx="561">
                  <c:v>106.210224491223</c:v>
                </c:pt>
                <c:pt idx="562">
                  <c:v>106.00041960976201</c:v>
                </c:pt>
                <c:pt idx="563">
                  <c:v>107.23127491432901</c:v>
                </c:pt>
                <c:pt idx="564">
                  <c:v>106.62983425414301</c:v>
                </c:pt>
                <c:pt idx="565">
                  <c:v>107.007483040772</c:v>
                </c:pt>
                <c:pt idx="566">
                  <c:v>106.923561088187</c:v>
                </c:pt>
                <c:pt idx="567">
                  <c:v>106.098328554444</c:v>
                </c:pt>
                <c:pt idx="568">
                  <c:v>106.797678159311</c:v>
                </c:pt>
                <c:pt idx="569">
                  <c:v>108.00055947968301</c:v>
                </c:pt>
                <c:pt idx="570">
                  <c:v>107.818728582418</c:v>
                </c:pt>
                <c:pt idx="571">
                  <c:v>107.790754598223</c:v>
                </c:pt>
                <c:pt idx="572">
                  <c:v>108.81180502133</c:v>
                </c:pt>
                <c:pt idx="573">
                  <c:v>108.476117210993</c:v>
                </c:pt>
                <c:pt idx="574">
                  <c:v>109.077557871179</c:v>
                </c:pt>
                <c:pt idx="575">
                  <c:v>108.68592209245401</c:v>
                </c:pt>
                <c:pt idx="576">
                  <c:v>108.420169242604</c:v>
                </c:pt>
                <c:pt idx="577">
                  <c:v>108.615987131967</c:v>
                </c:pt>
                <c:pt idx="578">
                  <c:v>108.322260297922</c:v>
                </c:pt>
                <c:pt idx="579">
                  <c:v>108.23833834533799</c:v>
                </c:pt>
                <c:pt idx="580">
                  <c:v>108.154416392754</c:v>
                </c:pt>
                <c:pt idx="581">
                  <c:v>108.699909084551</c:v>
                </c:pt>
                <c:pt idx="582">
                  <c:v>107.972585495489</c:v>
                </c:pt>
                <c:pt idx="583">
                  <c:v>107.23127491432901</c:v>
                </c:pt>
                <c:pt idx="584">
                  <c:v>107.88866354290499</c:v>
                </c:pt>
                <c:pt idx="585">
                  <c:v>106.90957409609</c:v>
                </c:pt>
                <c:pt idx="586">
                  <c:v>106.96552206448</c:v>
                </c:pt>
                <c:pt idx="587">
                  <c:v>106.90957409609</c:v>
                </c:pt>
                <c:pt idx="588">
                  <c:v>106.05636757815201</c:v>
                </c:pt>
                <c:pt idx="589">
                  <c:v>105.88852367298399</c:v>
                </c:pt>
                <c:pt idx="590">
                  <c:v>105.74865375201</c:v>
                </c:pt>
                <c:pt idx="591">
                  <c:v>105.44093992586799</c:v>
                </c:pt>
                <c:pt idx="592">
                  <c:v>104.89544723407199</c:v>
                </c:pt>
                <c:pt idx="593">
                  <c:v>104.965382194559</c:v>
                </c:pt>
                <c:pt idx="594">
                  <c:v>104.83949926568199</c:v>
                </c:pt>
                <c:pt idx="595">
                  <c:v>104.89544723407199</c:v>
                </c:pt>
                <c:pt idx="596">
                  <c:v>104.307993565983</c:v>
                </c:pt>
                <c:pt idx="597">
                  <c:v>104.349954542275</c:v>
                </c:pt>
                <c:pt idx="598">
                  <c:v>105.986432617665</c:v>
                </c:pt>
                <c:pt idx="599">
                  <c:v>106.60186026994801</c:v>
                </c:pt>
                <c:pt idx="600">
                  <c:v>106.82565214350601</c:v>
                </c:pt>
                <c:pt idx="601">
                  <c:v>106.951535072382</c:v>
                </c:pt>
                <c:pt idx="602">
                  <c:v>107.66487166934699</c:v>
                </c:pt>
                <c:pt idx="603">
                  <c:v>107.45506678788701</c:v>
                </c:pt>
                <c:pt idx="604">
                  <c:v>107.59493670886</c:v>
                </c:pt>
                <c:pt idx="605">
                  <c:v>107.133365969648</c:v>
                </c:pt>
                <c:pt idx="606">
                  <c:v>107.329183859011</c:v>
                </c:pt>
                <c:pt idx="607">
                  <c:v>107.511014756276</c:v>
                </c:pt>
                <c:pt idx="608">
                  <c:v>108.23833834533799</c:v>
                </c:pt>
                <c:pt idx="609">
                  <c:v>108.951674942303</c:v>
                </c:pt>
                <c:pt idx="610">
                  <c:v>108.68592209245401</c:v>
                </c:pt>
                <c:pt idx="611">
                  <c:v>109.45520665780801</c:v>
                </c:pt>
                <c:pt idx="612">
                  <c:v>108.923700958108</c:v>
                </c:pt>
                <c:pt idx="613">
                  <c:v>107.189313938037</c:v>
                </c:pt>
                <c:pt idx="614">
                  <c:v>107.161339953842</c:v>
                </c:pt>
                <c:pt idx="615">
                  <c:v>107.273235890621</c:v>
                </c:pt>
                <c:pt idx="616">
                  <c:v>106.406042380586</c:v>
                </c:pt>
                <c:pt idx="617">
                  <c:v>106.797678159311</c:v>
                </c:pt>
                <c:pt idx="618">
                  <c:v>106.90957409609</c:v>
                </c:pt>
                <c:pt idx="619">
                  <c:v>106.43401636478001</c:v>
                </c:pt>
                <c:pt idx="620">
                  <c:v>106.04238058605399</c:v>
                </c:pt>
                <c:pt idx="621">
                  <c:v>105.83257570459401</c:v>
                </c:pt>
                <c:pt idx="622">
                  <c:v>105.734666759913</c:v>
                </c:pt>
                <c:pt idx="623">
                  <c:v>105.720679767815</c:v>
                </c:pt>
                <c:pt idx="624">
                  <c:v>105.44093992586799</c:v>
                </c:pt>
                <c:pt idx="625">
                  <c:v>105.552835862647</c:v>
                </c:pt>
                <c:pt idx="626">
                  <c:v>105.53884887055</c:v>
                </c:pt>
                <c:pt idx="627">
                  <c:v>105.384991957479</c:v>
                </c:pt>
                <c:pt idx="628">
                  <c:v>105.678718791523</c:v>
                </c:pt>
                <c:pt idx="629">
                  <c:v>105.245122036506</c:v>
                </c:pt>
                <c:pt idx="630">
                  <c:v>105.510874886355</c:v>
                </c:pt>
                <c:pt idx="631">
                  <c:v>105.119239107629</c:v>
                </c:pt>
                <c:pt idx="632">
                  <c:v>104.92342121826699</c:v>
                </c:pt>
                <c:pt idx="633">
                  <c:v>104.46185047905399</c:v>
                </c:pt>
                <c:pt idx="634">
                  <c:v>104.86747324987699</c:v>
                </c:pt>
                <c:pt idx="635">
                  <c:v>105.09126512343499</c:v>
                </c:pt>
                <c:pt idx="636">
                  <c:v>105.608783831037</c:v>
                </c:pt>
                <c:pt idx="637">
                  <c:v>105.566822854745</c:v>
                </c:pt>
                <c:pt idx="638">
                  <c:v>105.510874886355</c:v>
                </c:pt>
                <c:pt idx="639">
                  <c:v>104.993356178753</c:v>
                </c:pt>
                <c:pt idx="640">
                  <c:v>104.811525281488</c:v>
                </c:pt>
                <c:pt idx="641">
                  <c:v>104.154136652912</c:v>
                </c:pt>
                <c:pt idx="642">
                  <c:v>104.67165536051399</c:v>
                </c:pt>
                <c:pt idx="643">
                  <c:v>104.699629344709</c:v>
                </c:pt>
                <c:pt idx="644">
                  <c:v>104.447863486957</c:v>
                </c:pt>
                <c:pt idx="645">
                  <c:v>104.60172040002701</c:v>
                </c:pt>
                <c:pt idx="646">
                  <c:v>104.46185047905399</c:v>
                </c:pt>
                <c:pt idx="647">
                  <c:v>104.937408210364</c:v>
                </c:pt>
                <c:pt idx="648">
                  <c:v>105.776627736205</c:v>
                </c:pt>
                <c:pt idx="649">
                  <c:v>105.944471641373</c:v>
                </c:pt>
                <c:pt idx="650">
                  <c:v>106.01440660186</c:v>
                </c:pt>
                <c:pt idx="651">
                  <c:v>106.280159451709</c:v>
                </c:pt>
                <c:pt idx="652">
                  <c:v>105.88852367298399</c:v>
                </c:pt>
                <c:pt idx="653">
                  <c:v>106.615847262046</c:v>
                </c:pt>
                <c:pt idx="654">
                  <c:v>106.196237499125</c:v>
                </c:pt>
                <c:pt idx="655">
                  <c:v>105.524861878453</c:v>
                </c:pt>
                <c:pt idx="656">
                  <c:v>105.46891391006299</c:v>
                </c:pt>
                <c:pt idx="657">
                  <c:v>105.09126512343499</c:v>
                </c:pt>
                <c:pt idx="658">
                  <c:v>105.03531715504501</c:v>
                </c:pt>
                <c:pt idx="659">
                  <c:v>105.32904398909</c:v>
                </c:pt>
                <c:pt idx="660">
                  <c:v>104.727603328904</c:v>
                </c:pt>
                <c:pt idx="661">
                  <c:v>104.713616336806</c:v>
                </c:pt>
                <c:pt idx="662">
                  <c:v>104.783551297293</c:v>
                </c:pt>
                <c:pt idx="663">
                  <c:v>103.370865095461</c:v>
                </c:pt>
                <c:pt idx="664">
                  <c:v>103.44080005594699</c:v>
                </c:pt>
                <c:pt idx="665">
                  <c:v>103.69256591369999</c:v>
                </c:pt>
                <c:pt idx="666">
                  <c:v>103.720539897894</c:v>
                </c:pt>
                <c:pt idx="667">
                  <c:v>103.398839079655</c:v>
                </c:pt>
                <c:pt idx="668">
                  <c:v>103.69256591369999</c:v>
                </c:pt>
                <c:pt idx="669">
                  <c:v>103.300930134974</c:v>
                </c:pt>
                <c:pt idx="670">
                  <c:v>103.342891111266</c:v>
                </c:pt>
                <c:pt idx="671">
                  <c:v>103.356878103363</c:v>
                </c:pt>
                <c:pt idx="672">
                  <c:v>102.85334638785901</c:v>
                </c:pt>
                <c:pt idx="673">
                  <c:v>102.615567522204</c:v>
                </c:pt>
                <c:pt idx="674">
                  <c:v>102.85334638785901</c:v>
                </c:pt>
                <c:pt idx="675">
                  <c:v>102.965242324638</c:v>
                </c:pt>
                <c:pt idx="676">
                  <c:v>102.965242324638</c:v>
                </c:pt>
                <c:pt idx="677">
                  <c:v>103.48276103224001</c:v>
                </c:pt>
                <c:pt idx="678">
                  <c:v>103.300930134974</c:v>
                </c:pt>
                <c:pt idx="679">
                  <c:v>103.133086229806</c:v>
                </c:pt>
                <c:pt idx="680">
                  <c:v>102.965242324638</c:v>
                </c:pt>
                <c:pt idx="681">
                  <c:v>103.734526889992</c:v>
                </c:pt>
                <c:pt idx="682">
                  <c:v>103.650604937408</c:v>
                </c:pt>
                <c:pt idx="683">
                  <c:v>102.32184068815999</c:v>
                </c:pt>
                <c:pt idx="684">
                  <c:v>102.140009790894</c:v>
                </c:pt>
                <c:pt idx="685">
                  <c:v>102.279879711867</c:v>
                </c:pt>
                <c:pt idx="686">
                  <c:v>101.538569130708</c:v>
                </c:pt>
                <c:pt idx="687">
                  <c:v>101.510595146513</c:v>
                </c:pt>
                <c:pt idx="688">
                  <c:v>101.356738233442</c:v>
                </c:pt>
                <c:pt idx="689">
                  <c:v>101.412686201832</c:v>
                </c:pt>
                <c:pt idx="690">
                  <c:v>101.45464717812401</c:v>
                </c:pt>
                <c:pt idx="691">
                  <c:v>101.776347996363</c:v>
                </c:pt>
                <c:pt idx="692">
                  <c:v>101.594517099097</c:v>
                </c:pt>
                <c:pt idx="693">
                  <c:v>102.89530736415099</c:v>
                </c:pt>
                <c:pt idx="694">
                  <c:v>103.734526889992</c:v>
                </c:pt>
                <c:pt idx="695">
                  <c:v>103.42681306385001</c:v>
                </c:pt>
                <c:pt idx="696">
                  <c:v>103.804461850479</c:v>
                </c:pt>
                <c:pt idx="697">
                  <c:v>103.44080005594699</c:v>
                </c:pt>
                <c:pt idx="698">
                  <c:v>104.419889502762</c:v>
                </c:pt>
                <c:pt idx="699">
                  <c:v>104.783551297293</c:v>
                </c:pt>
                <c:pt idx="700">
                  <c:v>104.32198055808</c:v>
                </c:pt>
                <c:pt idx="701">
                  <c:v>104.126162668718</c:v>
                </c:pt>
                <c:pt idx="702">
                  <c:v>104.140149660815</c:v>
                </c:pt>
                <c:pt idx="703">
                  <c:v>103.790474858381</c:v>
                </c:pt>
                <c:pt idx="704">
                  <c:v>103.762500874187</c:v>
                </c:pt>
                <c:pt idx="705">
                  <c:v>103.44080005594699</c:v>
                </c:pt>
                <c:pt idx="706">
                  <c:v>103.398839079655</c:v>
                </c:pt>
                <c:pt idx="707">
                  <c:v>103.986292747744</c:v>
                </c:pt>
                <c:pt idx="708">
                  <c:v>103.804461850479</c:v>
                </c:pt>
                <c:pt idx="709">
                  <c:v>103.356878103363</c:v>
                </c:pt>
                <c:pt idx="710">
                  <c:v>103.622630953213</c:v>
                </c:pt>
                <c:pt idx="711">
                  <c:v>103.189034198195</c:v>
                </c:pt>
                <c:pt idx="712">
                  <c:v>103.00720330093</c:v>
                </c:pt>
                <c:pt idx="713">
                  <c:v>102.82537240366401</c:v>
                </c:pt>
                <c:pt idx="714">
                  <c:v>102.783411427372</c:v>
                </c:pt>
                <c:pt idx="715">
                  <c:v>103.21700818239</c:v>
                </c:pt>
                <c:pt idx="716">
                  <c:v>102.92328134834599</c:v>
                </c:pt>
                <c:pt idx="717">
                  <c:v>103.119099237708</c:v>
                </c:pt>
                <c:pt idx="718">
                  <c:v>102.391775648646</c:v>
                </c:pt>
                <c:pt idx="719">
                  <c:v>102.153996782991</c:v>
                </c:pt>
                <c:pt idx="720">
                  <c:v>101.972165885726</c:v>
                </c:pt>
                <c:pt idx="721">
                  <c:v>101.608504091195</c:v>
                </c:pt>
                <c:pt idx="722">
                  <c:v>101.44066018602599</c:v>
                </c:pt>
                <c:pt idx="723">
                  <c:v>101.69242604377899</c:v>
                </c:pt>
                <c:pt idx="724">
                  <c:v>101.916217917336</c:v>
                </c:pt>
                <c:pt idx="725">
                  <c:v>101.63647807538899</c:v>
                </c:pt>
                <c:pt idx="726">
                  <c:v>101.748374012168</c:v>
                </c:pt>
                <c:pt idx="727">
                  <c:v>101.580530107</c:v>
                </c:pt>
                <c:pt idx="728">
                  <c:v>102.377788656549</c:v>
                </c:pt>
                <c:pt idx="729">
                  <c:v>102.23791873557499</c:v>
                </c:pt>
                <c:pt idx="730">
                  <c:v>102.042100846213</c:v>
                </c:pt>
                <c:pt idx="731">
                  <c:v>102.29386670396499</c:v>
                </c:pt>
                <c:pt idx="732">
                  <c:v>102.167983775089</c:v>
                </c:pt>
                <c:pt idx="733">
                  <c:v>102.167983775089</c:v>
                </c:pt>
                <c:pt idx="734">
                  <c:v>101.538569130708</c:v>
                </c:pt>
                <c:pt idx="735">
                  <c:v>101.25882928876101</c:v>
                </c:pt>
                <c:pt idx="736">
                  <c:v>101.566543114903</c:v>
                </c:pt>
                <c:pt idx="737">
                  <c:v>101.594517099097</c:v>
                </c:pt>
                <c:pt idx="738">
                  <c:v>102.419749632841</c:v>
                </c:pt>
                <c:pt idx="739">
                  <c:v>102.769424435275</c:v>
                </c:pt>
                <c:pt idx="740">
                  <c:v>102.503671585425</c:v>
                </c:pt>
                <c:pt idx="741">
                  <c:v>102.727463458983</c:v>
                </c:pt>
                <c:pt idx="742">
                  <c:v>102.937268340443</c:v>
                </c:pt>
                <c:pt idx="743">
                  <c:v>102.909294356248</c:v>
                </c:pt>
                <c:pt idx="744">
                  <c:v>102.349814672354</c:v>
                </c:pt>
                <c:pt idx="745">
                  <c:v>102.48968459332799</c:v>
                </c:pt>
                <c:pt idx="746">
                  <c:v>102.29386670396499</c:v>
                </c:pt>
                <c:pt idx="747">
                  <c:v>102.881320372053</c:v>
                </c:pt>
                <c:pt idx="748">
                  <c:v>102.783411427372</c:v>
                </c:pt>
                <c:pt idx="749">
                  <c:v>103.133086229806</c:v>
                </c:pt>
                <c:pt idx="750">
                  <c:v>103.09112525351399</c:v>
                </c:pt>
                <c:pt idx="751">
                  <c:v>103.189034198195</c:v>
                </c:pt>
                <c:pt idx="752">
                  <c:v>103.175047206098</c:v>
                </c:pt>
                <c:pt idx="753">
                  <c:v>102.26589271976999</c:v>
                </c:pt>
                <c:pt idx="754">
                  <c:v>102.209944751381</c:v>
                </c:pt>
                <c:pt idx="755">
                  <c:v>102.307853696062</c:v>
                </c:pt>
                <c:pt idx="756">
                  <c:v>102.363801664452</c:v>
                </c:pt>
                <c:pt idx="757">
                  <c:v>102.405762640744</c:v>
                </c:pt>
                <c:pt idx="758">
                  <c:v>103.189034198195</c:v>
                </c:pt>
                <c:pt idx="759">
                  <c:v>103.622630953213</c:v>
                </c:pt>
                <c:pt idx="760">
                  <c:v>103.356878103363</c:v>
                </c:pt>
                <c:pt idx="761">
                  <c:v>103.580669976921</c:v>
                </c:pt>
                <c:pt idx="762">
                  <c:v>103.342891111266</c:v>
                </c:pt>
                <c:pt idx="763">
                  <c:v>102.811385411567</c:v>
                </c:pt>
                <c:pt idx="764">
                  <c:v>102.727463458983</c:v>
                </c:pt>
                <c:pt idx="765">
                  <c:v>102.517658577522</c:v>
                </c:pt>
                <c:pt idx="766">
                  <c:v>102.26589271976999</c:v>
                </c:pt>
                <c:pt idx="767">
                  <c:v>102.86733337995599</c:v>
                </c:pt>
                <c:pt idx="768">
                  <c:v>102.349814672354</c:v>
                </c:pt>
                <c:pt idx="769">
                  <c:v>102.181970767186</c:v>
                </c:pt>
                <c:pt idx="770">
                  <c:v>102.05608783831001</c:v>
                </c:pt>
                <c:pt idx="771">
                  <c:v>101.69242604377899</c:v>
                </c:pt>
                <c:pt idx="772">
                  <c:v>101.63647807538899</c:v>
                </c:pt>
                <c:pt idx="773">
                  <c:v>102.08406182250501</c:v>
                </c:pt>
                <c:pt idx="774">
                  <c:v>101.902230925239</c:v>
                </c:pt>
                <c:pt idx="775">
                  <c:v>101.748374012168</c:v>
                </c:pt>
                <c:pt idx="776">
                  <c:v>101.706413035876</c:v>
                </c:pt>
                <c:pt idx="777">
                  <c:v>102.349814672354</c:v>
                </c:pt>
                <c:pt idx="778">
                  <c:v>102.00013986992001</c:v>
                </c:pt>
                <c:pt idx="779">
                  <c:v>101.300790265053</c:v>
                </c:pt>
                <c:pt idx="780">
                  <c:v>101.538569130708</c:v>
                </c:pt>
                <c:pt idx="781">
                  <c:v>101.818308972655</c:v>
                </c:pt>
                <c:pt idx="782">
                  <c:v>101.818308972655</c:v>
                </c:pt>
                <c:pt idx="783">
                  <c:v>101.007063431009</c:v>
                </c:pt>
                <c:pt idx="784">
                  <c:v>100.85320651793801</c:v>
                </c:pt>
                <c:pt idx="785">
                  <c:v>100.811245541646</c:v>
                </c:pt>
                <c:pt idx="786">
                  <c:v>100.86719351003499</c:v>
                </c:pt>
                <c:pt idx="787">
                  <c:v>100.573466675991</c:v>
                </c:pt>
                <c:pt idx="788">
                  <c:v>100.503531715504</c:v>
                </c:pt>
                <c:pt idx="789">
                  <c:v>100.531505699699</c:v>
                </c:pt>
                <c:pt idx="790">
                  <c:v>100.46157073921199</c:v>
                </c:pt>
                <c:pt idx="791">
                  <c:v>100.559479683893</c:v>
                </c:pt>
                <c:pt idx="792">
                  <c:v>100.559479683893</c:v>
                </c:pt>
                <c:pt idx="793">
                  <c:v>101.49660815441599</c:v>
                </c:pt>
                <c:pt idx="794">
                  <c:v>101.46863417022099</c:v>
                </c:pt>
                <c:pt idx="795">
                  <c:v>101.44066018602599</c:v>
                </c:pt>
                <c:pt idx="796">
                  <c:v>101.538569130708</c:v>
                </c:pt>
                <c:pt idx="797">
                  <c:v>101.384712217637</c:v>
                </c:pt>
                <c:pt idx="798">
                  <c:v>101.84628295685</c:v>
                </c:pt>
                <c:pt idx="799">
                  <c:v>101.720400027973</c:v>
                </c:pt>
                <c:pt idx="800">
                  <c:v>101.510595146513</c:v>
                </c:pt>
                <c:pt idx="801">
                  <c:v>101.300790265053</c:v>
                </c:pt>
                <c:pt idx="802">
                  <c:v>101.66445205958399</c:v>
                </c:pt>
                <c:pt idx="803">
                  <c:v>102.014126862018</c:v>
                </c:pt>
                <c:pt idx="804">
                  <c:v>102.07007483040699</c:v>
                </c:pt>
                <c:pt idx="805">
                  <c:v>101.79033498846</c:v>
                </c:pt>
                <c:pt idx="806">
                  <c:v>101.342751241345</c:v>
                </c:pt>
                <c:pt idx="807">
                  <c:v>101.188894328274</c:v>
                </c:pt>
                <c:pt idx="808">
                  <c:v>100.67137562067199</c:v>
                </c:pt>
                <c:pt idx="809">
                  <c:v>100.643401636478</c:v>
                </c:pt>
                <c:pt idx="810">
                  <c:v>101.23085530456601</c:v>
                </c:pt>
                <c:pt idx="811">
                  <c:v>101.272816280858</c:v>
                </c:pt>
                <c:pt idx="812">
                  <c:v>101.25882928876101</c:v>
                </c:pt>
                <c:pt idx="813">
                  <c:v>101.076998391495</c:v>
                </c:pt>
                <c:pt idx="814">
                  <c:v>101.23085530456601</c:v>
                </c:pt>
                <c:pt idx="815">
                  <c:v>101.412686201832</c:v>
                </c:pt>
                <c:pt idx="816">
                  <c:v>101.398699209734</c:v>
                </c:pt>
                <c:pt idx="817">
                  <c:v>101.244842296664</c:v>
                </c:pt>
                <c:pt idx="818">
                  <c:v>101.146933351982</c:v>
                </c:pt>
                <c:pt idx="819">
                  <c:v>101.09098538359299</c:v>
                </c:pt>
                <c:pt idx="820">
                  <c:v>101.021050423106</c:v>
                </c:pt>
                <c:pt idx="821">
                  <c:v>101.25882928876101</c:v>
                </c:pt>
                <c:pt idx="822">
                  <c:v>100.88118050213301</c:v>
                </c:pt>
                <c:pt idx="823">
                  <c:v>100.89516749422999</c:v>
                </c:pt>
                <c:pt idx="824">
                  <c:v>100.85320651793801</c:v>
                </c:pt>
                <c:pt idx="825">
                  <c:v>100.783271557451</c:v>
                </c:pt>
                <c:pt idx="826">
                  <c:v>100.405622770823</c:v>
                </c:pt>
                <c:pt idx="827">
                  <c:v>100.475557731309</c:v>
                </c:pt>
                <c:pt idx="828">
                  <c:v>100.89516749422999</c:v>
                </c:pt>
                <c:pt idx="829">
                  <c:v>101.608504091195</c:v>
                </c:pt>
                <c:pt idx="830">
                  <c:v>101.69242604377899</c:v>
                </c:pt>
                <c:pt idx="831">
                  <c:v>102.07007483040699</c:v>
                </c:pt>
                <c:pt idx="832">
                  <c:v>102.00013986992001</c:v>
                </c:pt>
                <c:pt idx="833">
                  <c:v>101.930204909434</c:v>
                </c:pt>
                <c:pt idx="834">
                  <c:v>102.07007483040699</c:v>
                </c:pt>
                <c:pt idx="835">
                  <c:v>101.958178893628</c:v>
                </c:pt>
                <c:pt idx="836">
                  <c:v>102.126022798797</c:v>
                </c:pt>
                <c:pt idx="837">
                  <c:v>102.419749632841</c:v>
                </c:pt>
                <c:pt idx="838">
                  <c:v>102.419749632841</c:v>
                </c:pt>
                <c:pt idx="839">
                  <c:v>102.601580530107</c:v>
                </c:pt>
                <c:pt idx="840">
                  <c:v>102.447723617036</c:v>
                </c:pt>
                <c:pt idx="841">
                  <c:v>102.67151549059299</c:v>
                </c:pt>
                <c:pt idx="842">
                  <c:v>102.83935939576099</c:v>
                </c:pt>
                <c:pt idx="843">
                  <c:v>102.74145045108</c:v>
                </c:pt>
                <c:pt idx="844">
                  <c:v>102.559619553814</c:v>
                </c:pt>
                <c:pt idx="845">
                  <c:v>102.82537240366401</c:v>
                </c:pt>
                <c:pt idx="846">
                  <c:v>102.643541506399</c:v>
                </c:pt>
                <c:pt idx="847">
                  <c:v>102.74145045108</c:v>
                </c:pt>
                <c:pt idx="848">
                  <c:v>102.67151549059299</c:v>
                </c:pt>
                <c:pt idx="849">
                  <c:v>102.545632561717</c:v>
                </c:pt>
                <c:pt idx="850">
                  <c:v>102.92328134834599</c:v>
                </c:pt>
                <c:pt idx="851">
                  <c:v>103.244982166585</c:v>
                </c:pt>
                <c:pt idx="852">
                  <c:v>103.370865095461</c:v>
                </c:pt>
                <c:pt idx="853">
                  <c:v>103.161060214</c:v>
                </c:pt>
                <c:pt idx="854">
                  <c:v>103.384852087558</c:v>
                </c:pt>
                <c:pt idx="855">
                  <c:v>103.06315126931899</c:v>
                </c:pt>
                <c:pt idx="856">
                  <c:v>103.25896915868201</c:v>
                </c:pt>
                <c:pt idx="857">
                  <c:v>103.06315126931899</c:v>
                </c:pt>
                <c:pt idx="858">
                  <c:v>102.699489474788</c:v>
                </c:pt>
                <c:pt idx="859">
                  <c:v>102.95125533254</c:v>
                </c:pt>
                <c:pt idx="860">
                  <c:v>102.89530736415099</c:v>
                </c:pt>
                <c:pt idx="861">
                  <c:v>102.92328134834599</c:v>
                </c:pt>
                <c:pt idx="862">
                  <c:v>102.587593538009</c:v>
                </c:pt>
                <c:pt idx="863">
                  <c:v>102.881320372053</c:v>
                </c:pt>
                <c:pt idx="864">
                  <c:v>102.601580530107</c:v>
                </c:pt>
                <c:pt idx="865">
                  <c:v>102.167983775089</c:v>
                </c:pt>
                <c:pt idx="866">
                  <c:v>102.209944751381</c:v>
                </c:pt>
                <c:pt idx="867">
                  <c:v>102.46171060913299</c:v>
                </c:pt>
                <c:pt idx="868">
                  <c:v>102.811385411567</c:v>
                </c:pt>
                <c:pt idx="869">
                  <c:v>102.89530736415099</c:v>
                </c:pt>
                <c:pt idx="870">
                  <c:v>102.82537240366401</c:v>
                </c:pt>
                <c:pt idx="871">
                  <c:v>102.74145045108</c:v>
                </c:pt>
                <c:pt idx="872">
                  <c:v>102.587593538009</c:v>
                </c:pt>
                <c:pt idx="873">
                  <c:v>102.83935939576099</c:v>
                </c:pt>
                <c:pt idx="874">
                  <c:v>102.86733337995599</c:v>
                </c:pt>
                <c:pt idx="875">
                  <c:v>102.643541506399</c:v>
                </c:pt>
                <c:pt idx="876">
                  <c:v>103.049164277222</c:v>
                </c:pt>
                <c:pt idx="877">
                  <c:v>103.356878103363</c:v>
                </c:pt>
                <c:pt idx="878">
                  <c:v>103.412826071753</c:v>
                </c:pt>
                <c:pt idx="879">
                  <c:v>103.510735016434</c:v>
                </c:pt>
                <c:pt idx="880">
                  <c:v>103.44080005594699</c:v>
                </c:pt>
                <c:pt idx="881">
                  <c:v>103.818448842576</c:v>
                </c:pt>
                <c:pt idx="882">
                  <c:v>103.86040981886801</c:v>
                </c:pt>
                <c:pt idx="883">
                  <c:v>103.846422826771</c:v>
                </c:pt>
                <c:pt idx="884">
                  <c:v>104.140149660815</c:v>
                </c:pt>
                <c:pt idx="885">
                  <c:v>104.05622770823101</c:v>
                </c:pt>
                <c:pt idx="886">
                  <c:v>104.280019581788</c:v>
                </c:pt>
                <c:pt idx="887">
                  <c:v>104.573746415833</c:v>
                </c:pt>
                <c:pt idx="888">
                  <c:v>104.503811455346</c:v>
                </c:pt>
                <c:pt idx="889">
                  <c:v>104.154136652912</c:v>
                </c:pt>
                <c:pt idx="890">
                  <c:v>104.25204559759401</c:v>
                </c:pt>
                <c:pt idx="891">
                  <c:v>104.615707392125</c:v>
                </c:pt>
                <c:pt idx="892">
                  <c:v>104.769564305196</c:v>
                </c:pt>
                <c:pt idx="893">
                  <c:v>104.741590321001</c:v>
                </c:pt>
                <c:pt idx="894">
                  <c:v>104.23805860549599</c:v>
                </c:pt>
                <c:pt idx="895">
                  <c:v>104.503811455346</c:v>
                </c:pt>
                <c:pt idx="896">
                  <c:v>104.713616336806</c:v>
                </c:pt>
                <c:pt idx="897">
                  <c:v>104.573746415833</c:v>
                </c:pt>
                <c:pt idx="898">
                  <c:v>104.559759423735</c:v>
                </c:pt>
                <c:pt idx="899">
                  <c:v>104.419889502762</c:v>
                </c:pt>
                <c:pt idx="900">
                  <c:v>104.727603328904</c:v>
                </c:pt>
                <c:pt idx="901">
                  <c:v>105.021330162948</c:v>
                </c:pt>
                <c:pt idx="902">
                  <c:v>105.189174068116</c:v>
                </c:pt>
                <c:pt idx="903">
                  <c:v>105.315056996992</c:v>
                </c:pt>
                <c:pt idx="904">
                  <c:v>105.66473179942599</c:v>
                </c:pt>
                <c:pt idx="905">
                  <c:v>105.95845863347</c:v>
                </c:pt>
                <c:pt idx="906">
                  <c:v>105.986432617665</c:v>
                </c:pt>
                <c:pt idx="907">
                  <c:v>106.01440660186</c:v>
                </c:pt>
                <c:pt idx="908">
                  <c:v>106.168263514931</c:v>
                </c:pt>
                <c:pt idx="909">
                  <c:v>106.392055388488</c:v>
                </c:pt>
                <c:pt idx="910">
                  <c:v>106.48996433316999</c:v>
                </c:pt>
                <c:pt idx="911">
                  <c:v>106.587873277851</c:v>
                </c:pt>
                <c:pt idx="912">
                  <c:v>106.448003356878</c:v>
                </c:pt>
                <c:pt idx="913">
                  <c:v>107.83271557451501</c:v>
                </c:pt>
                <c:pt idx="914">
                  <c:v>107.916637527099</c:v>
                </c:pt>
                <c:pt idx="915">
                  <c:v>108.05650744807301</c:v>
                </c:pt>
                <c:pt idx="916">
                  <c:v>108.29428631372799</c:v>
                </c:pt>
                <c:pt idx="917">
                  <c:v>108.364221274214</c:v>
                </c:pt>
                <c:pt idx="918">
                  <c:v>108.168403384852</c:v>
                </c:pt>
                <c:pt idx="919">
                  <c:v>108.02853346387801</c:v>
                </c:pt>
                <c:pt idx="920">
                  <c:v>108.04252045597499</c:v>
                </c:pt>
                <c:pt idx="921">
                  <c:v>108.098468424365</c:v>
                </c:pt>
                <c:pt idx="922">
                  <c:v>108.04252045597499</c:v>
                </c:pt>
                <c:pt idx="923">
                  <c:v>108.364221274214</c:v>
                </c:pt>
                <c:pt idx="924">
                  <c:v>108.909713966011</c:v>
                </c:pt>
                <c:pt idx="925">
                  <c:v>109.007622910693</c:v>
                </c:pt>
                <c:pt idx="926">
                  <c:v>108.727883068746</c:v>
                </c:pt>
                <c:pt idx="927">
                  <c:v>109.39925868941801</c:v>
                </c:pt>
                <c:pt idx="928">
                  <c:v>109.86082942863101</c:v>
                </c:pt>
                <c:pt idx="929">
                  <c:v>110.154556262675</c:v>
                </c:pt>
                <c:pt idx="930">
                  <c:v>110.168543254773</c:v>
                </c:pt>
                <c:pt idx="931">
                  <c:v>110.82593188334801</c:v>
                </c:pt>
                <c:pt idx="932">
                  <c:v>110.979788796419</c:v>
                </c:pt>
                <c:pt idx="933">
                  <c:v>110.63011399398501</c:v>
                </c:pt>
                <c:pt idx="934">
                  <c:v>111.707112385481</c:v>
                </c:pt>
                <c:pt idx="935">
                  <c:v>111.23155465417101</c:v>
                </c:pt>
                <c:pt idx="936">
                  <c:v>110.742009930764</c:v>
                </c:pt>
                <c:pt idx="937">
                  <c:v>110.364361144135</c:v>
                </c:pt>
                <c:pt idx="938">
                  <c:v>110.168543254773</c:v>
                </c:pt>
                <c:pt idx="939">
                  <c:v>110.728022938667</c:v>
                </c:pt>
                <c:pt idx="940">
                  <c:v>110.39233512833</c:v>
                </c:pt>
                <c:pt idx="941">
                  <c:v>110.44828309672</c:v>
                </c:pt>
                <c:pt idx="942">
                  <c:v>109.595076578781</c:v>
                </c:pt>
                <c:pt idx="943">
                  <c:v>109.217427792153</c:v>
                </c:pt>
                <c:pt idx="944">
                  <c:v>109.734946499755</c:v>
                </c:pt>
                <c:pt idx="945">
                  <c:v>109.42723267361301</c:v>
                </c:pt>
                <c:pt idx="946">
                  <c:v>109.958738373312</c:v>
                </c:pt>
                <c:pt idx="947">
                  <c:v>110.546192041401</c:v>
                </c:pt>
                <c:pt idx="948">
                  <c:v>110.60214000979001</c:v>
                </c:pt>
                <c:pt idx="949">
                  <c:v>110.39233512833</c:v>
                </c:pt>
                <c:pt idx="950">
                  <c:v>110.00069934960401</c:v>
                </c:pt>
                <c:pt idx="951">
                  <c:v>109.748933491852</c:v>
                </c:pt>
                <c:pt idx="952">
                  <c:v>109.63703755507299</c:v>
                </c:pt>
                <c:pt idx="953">
                  <c:v>110.769983914959</c:v>
                </c:pt>
                <c:pt idx="954">
                  <c:v>111.66515140918899</c:v>
                </c:pt>
                <c:pt idx="955">
                  <c:v>111.958878243233</c:v>
                </c:pt>
                <c:pt idx="956">
                  <c:v>111.39939855933901</c:v>
                </c:pt>
                <c:pt idx="957">
                  <c:v>112.07077418001199</c:v>
                </c:pt>
                <c:pt idx="958">
                  <c:v>112.64424085600299</c:v>
                </c:pt>
                <c:pt idx="959">
                  <c:v>112.64424085600299</c:v>
                </c:pt>
                <c:pt idx="960">
                  <c:v>112.448422966641</c:v>
                </c:pt>
                <c:pt idx="961">
                  <c:v>112.364501014056</c:v>
                </c:pt>
                <c:pt idx="962">
                  <c:v>112.182670116791</c:v>
                </c:pt>
                <c:pt idx="963">
                  <c:v>112.140709140499</c:v>
                </c:pt>
                <c:pt idx="964">
                  <c:v>112.084761172109</c:v>
                </c:pt>
                <c:pt idx="965">
                  <c:v>112.280579061472</c:v>
                </c:pt>
                <c:pt idx="966">
                  <c:v>111.581229456605</c:v>
                </c:pt>
                <c:pt idx="967">
                  <c:v>111.483320511923</c:v>
                </c:pt>
                <c:pt idx="968">
                  <c:v>111.6092034408</c:v>
                </c:pt>
                <c:pt idx="969">
                  <c:v>112.742149800685</c:v>
                </c:pt>
                <c:pt idx="970">
                  <c:v>112.40646199034801</c:v>
                </c:pt>
                <c:pt idx="971">
                  <c:v>112.098748164207</c:v>
                </c:pt>
                <c:pt idx="972">
                  <c:v>111.80502133016201</c:v>
                </c:pt>
                <c:pt idx="973">
                  <c:v>112.05678718791501</c:v>
                </c:pt>
                <c:pt idx="974">
                  <c:v>112.476396950835</c:v>
                </c:pt>
                <c:pt idx="975">
                  <c:v>112.05678718791501</c:v>
                </c:pt>
                <c:pt idx="976">
                  <c:v>112.89600671375599</c:v>
                </c:pt>
                <c:pt idx="977">
                  <c:v>113.63731729491499</c:v>
                </c:pt>
                <c:pt idx="978">
                  <c:v>112.364501014056</c:v>
                </c:pt>
                <c:pt idx="979">
                  <c:v>113.707252255402</c:v>
                </c:pt>
                <c:pt idx="980">
                  <c:v>113.749213231694</c:v>
                </c:pt>
                <c:pt idx="981">
                  <c:v>112.672214840198</c:v>
                </c:pt>
                <c:pt idx="982">
                  <c:v>112.616266871809</c:v>
                </c:pt>
                <c:pt idx="983">
                  <c:v>112.86803272956099</c:v>
                </c:pt>
                <c:pt idx="984">
                  <c:v>112.084761172109</c:v>
                </c:pt>
                <c:pt idx="985">
                  <c:v>112.224631093083</c:v>
                </c:pt>
                <c:pt idx="986">
                  <c:v>112.00083921952501</c:v>
                </c:pt>
                <c:pt idx="987">
                  <c:v>112.71417581649</c:v>
                </c:pt>
                <c:pt idx="988">
                  <c:v>113.88908315266799</c:v>
                </c:pt>
                <c:pt idx="989">
                  <c:v>114.196796978809</c:v>
                </c:pt>
                <c:pt idx="990">
                  <c:v>114.098888034128</c:v>
                </c:pt>
                <c:pt idx="991">
                  <c:v>114.82621162319001</c:v>
                </c:pt>
                <c:pt idx="992">
                  <c:v>114.742289670606</c:v>
                </c:pt>
                <c:pt idx="993">
                  <c:v>114.154836002517</c:v>
                </c:pt>
                <c:pt idx="994">
                  <c:v>114.882159591579</c:v>
                </c:pt>
                <c:pt idx="995">
                  <c:v>114.812224631093</c:v>
                </c:pt>
                <c:pt idx="996">
                  <c:v>114.924120567871</c:v>
                </c:pt>
                <c:pt idx="997">
                  <c:v>115.553535212252</c:v>
                </c:pt>
                <c:pt idx="998">
                  <c:v>115.609483180642</c:v>
                </c:pt>
                <c:pt idx="999">
                  <c:v>116.308832785509</c:v>
                </c:pt>
                <c:pt idx="1000">
                  <c:v>117.24596125603099</c:v>
                </c:pt>
                <c:pt idx="1001">
                  <c:v>117.273935240226</c:v>
                </c:pt>
                <c:pt idx="1002">
                  <c:v>118.43485558430601</c:v>
                </c:pt>
                <c:pt idx="1003">
                  <c:v>118.504790544793</c:v>
                </c:pt>
                <c:pt idx="1004">
                  <c:v>118.23903769494299</c:v>
                </c:pt>
                <c:pt idx="1005">
                  <c:v>118.350933631722</c:v>
                </c:pt>
                <c:pt idx="1006">
                  <c:v>118.63067347366901</c:v>
                </c:pt>
                <c:pt idx="1007">
                  <c:v>118.448842576403</c:v>
                </c:pt>
                <c:pt idx="1008">
                  <c:v>120.686761311979</c:v>
                </c:pt>
                <c:pt idx="1009">
                  <c:v>121.511993845723</c:v>
                </c:pt>
                <c:pt idx="1010">
                  <c:v>120.26715154905899</c:v>
                </c:pt>
                <c:pt idx="1011">
                  <c:v>120.952514161829</c:v>
                </c:pt>
                <c:pt idx="1012">
                  <c:v>120.63081334359001</c:v>
                </c:pt>
                <c:pt idx="1013">
                  <c:v>122.421148332051</c:v>
                </c:pt>
                <c:pt idx="1014">
                  <c:v>124.00167843905101</c:v>
                </c:pt>
                <c:pt idx="1015">
                  <c:v>124.07161339953799</c:v>
                </c:pt>
                <c:pt idx="1016">
                  <c:v>122.910693055458</c:v>
                </c:pt>
                <c:pt idx="1017">
                  <c:v>123.386250786768</c:v>
                </c:pt>
                <c:pt idx="1018">
                  <c:v>123.63801664451999</c:v>
                </c:pt>
                <c:pt idx="1019">
                  <c:v>123.889782502272</c:v>
                </c:pt>
                <c:pt idx="1020">
                  <c:v>123.42821176306001</c:v>
                </c:pt>
                <c:pt idx="1021">
                  <c:v>121.83369466396201</c:v>
                </c:pt>
                <c:pt idx="1022">
                  <c:v>122.519057276732</c:v>
                </c:pt>
                <c:pt idx="1023">
                  <c:v>122.43513532414801</c:v>
                </c:pt>
                <c:pt idx="1024">
                  <c:v>123.40023777886501</c:v>
                </c:pt>
                <c:pt idx="1025">
                  <c:v>123.484159731449</c:v>
                </c:pt>
                <c:pt idx="1026">
                  <c:v>123.596055668228</c:v>
                </c:pt>
                <c:pt idx="1027">
                  <c:v>123.707951605007</c:v>
                </c:pt>
                <c:pt idx="1028">
                  <c:v>122.728862158192</c:v>
                </c:pt>
                <c:pt idx="1029">
                  <c:v>122.533044268829</c:v>
                </c:pt>
                <c:pt idx="1030">
                  <c:v>122.770823134484</c:v>
                </c:pt>
                <c:pt idx="1031">
                  <c:v>122.700888173998</c:v>
                </c:pt>
                <c:pt idx="1032">
                  <c:v>123.06454996852899</c:v>
                </c:pt>
                <c:pt idx="1033">
                  <c:v>122.82677110287401</c:v>
                </c:pt>
                <c:pt idx="1034">
                  <c:v>123.148471921113</c:v>
                </c:pt>
                <c:pt idx="1035">
                  <c:v>123.23239387369701</c:v>
                </c:pt>
                <c:pt idx="1036">
                  <c:v>123.414224770963</c:v>
                </c:pt>
                <c:pt idx="1037">
                  <c:v>123.190432897405</c:v>
                </c:pt>
                <c:pt idx="1038">
                  <c:v>124.687041051821</c:v>
                </c:pt>
                <c:pt idx="1039">
                  <c:v>124.742989020211</c:v>
                </c:pt>
                <c:pt idx="1040">
                  <c:v>125.106650814742</c:v>
                </c:pt>
                <c:pt idx="1041">
                  <c:v>124.952793901671</c:v>
                </c:pt>
                <c:pt idx="1042">
                  <c:v>126.26757115882199</c:v>
                </c:pt>
                <c:pt idx="1043">
                  <c:v>126.882998811105</c:v>
                </c:pt>
                <c:pt idx="1044">
                  <c:v>128.71529477585801</c:v>
                </c:pt>
                <c:pt idx="1045">
                  <c:v>128.939086649416</c:v>
                </c:pt>
                <c:pt idx="1046">
                  <c:v>130.61752570109701</c:v>
                </c:pt>
                <c:pt idx="1047">
                  <c:v>132.05818588712401</c:v>
                </c:pt>
                <c:pt idx="1048">
                  <c:v>131.75047206098299</c:v>
                </c:pt>
                <c:pt idx="1049">
                  <c:v>132.883418420868</c:v>
                </c:pt>
                <c:pt idx="1050">
                  <c:v>132.11413385551401</c:v>
                </c:pt>
                <c:pt idx="1051">
                  <c:v>132.04419889502699</c:v>
                </c:pt>
                <c:pt idx="1052">
                  <c:v>131.40079725854901</c:v>
                </c:pt>
                <c:pt idx="1053">
                  <c:v>131.56864116371699</c:v>
                </c:pt>
                <c:pt idx="1054">
                  <c:v>129.42863137282299</c:v>
                </c:pt>
                <c:pt idx="1055">
                  <c:v>127.890062242114</c:v>
                </c:pt>
                <c:pt idx="1056">
                  <c:v>128.11385411567201</c:v>
                </c:pt>
                <c:pt idx="1057">
                  <c:v>127.456465487096</c:v>
                </c:pt>
                <c:pt idx="1058">
                  <c:v>128.155815091964</c:v>
                </c:pt>
                <c:pt idx="1059">
                  <c:v>128.28169802084</c:v>
                </c:pt>
                <c:pt idx="1060">
                  <c:v>129.26078746765501</c:v>
                </c:pt>
                <c:pt idx="1061">
                  <c:v>130.197915938177</c:v>
                </c:pt>
                <c:pt idx="1062">
                  <c:v>129.86222812784101</c:v>
                </c:pt>
                <c:pt idx="1063">
                  <c:v>128.58941184698199</c:v>
                </c:pt>
                <c:pt idx="1064">
                  <c:v>127.288621581928</c:v>
                </c:pt>
                <c:pt idx="1065">
                  <c:v>126.82705084271601</c:v>
                </c:pt>
                <c:pt idx="1066">
                  <c:v>128.86915168892901</c:v>
                </c:pt>
                <c:pt idx="1067">
                  <c:v>129.512553325407</c:v>
                </c:pt>
                <c:pt idx="1068">
                  <c:v>130.981187495629</c:v>
                </c:pt>
                <c:pt idx="1069">
                  <c:v>131.80642002937199</c:v>
                </c:pt>
                <c:pt idx="1070">
                  <c:v>132.184068816001</c:v>
                </c:pt>
                <c:pt idx="1071">
                  <c:v>131.06510944821301</c:v>
                </c:pt>
                <c:pt idx="1072">
                  <c:v>131.918315966151</c:v>
                </c:pt>
                <c:pt idx="1073">
                  <c:v>130.379746835443</c:v>
                </c:pt>
                <c:pt idx="1074">
                  <c:v>129.80628015945101</c:v>
                </c:pt>
                <c:pt idx="1075">
                  <c:v>130.03007203300899</c:v>
                </c:pt>
                <c:pt idx="1076">
                  <c:v>130.04405902510601</c:v>
                </c:pt>
                <c:pt idx="1077">
                  <c:v>130.351772851248</c:v>
                </c:pt>
                <c:pt idx="1078">
                  <c:v>129.330722428141</c:v>
                </c:pt>
                <c:pt idx="1079">
                  <c:v>128.785229736345</c:v>
                </c:pt>
                <c:pt idx="1080">
                  <c:v>128.393593957619</c:v>
                </c:pt>
                <c:pt idx="1081">
                  <c:v>127.540387439681</c:v>
                </c:pt>
                <c:pt idx="1082">
                  <c:v>125.48429960137</c:v>
                </c:pt>
                <c:pt idx="1083">
                  <c:v>124.938806909574</c:v>
                </c:pt>
                <c:pt idx="1084">
                  <c:v>124.82691097279501</c:v>
                </c:pt>
                <c:pt idx="1085">
                  <c:v>125.42835163298101</c:v>
                </c:pt>
                <c:pt idx="1086">
                  <c:v>124.910832925379</c:v>
                </c:pt>
                <c:pt idx="1087">
                  <c:v>123.37226379467</c:v>
                </c:pt>
                <c:pt idx="1088">
                  <c:v>124.099587383733</c:v>
                </c:pt>
                <c:pt idx="1089">
                  <c:v>124.491223162458</c:v>
                </c:pt>
                <c:pt idx="1090">
                  <c:v>125.41436464088299</c:v>
                </c:pt>
                <c:pt idx="1091">
                  <c:v>124.491223162458</c:v>
                </c:pt>
                <c:pt idx="1092">
                  <c:v>123.16245891321</c:v>
                </c:pt>
                <c:pt idx="1093">
                  <c:v>123.26036785789201</c:v>
                </c:pt>
                <c:pt idx="1094">
                  <c:v>122.337226379467</c:v>
                </c:pt>
                <c:pt idx="1095">
                  <c:v>123.190432897405</c:v>
                </c:pt>
                <c:pt idx="1096">
                  <c:v>125.596195538149</c:v>
                </c:pt>
                <c:pt idx="1097">
                  <c:v>126.05776627736201</c:v>
                </c:pt>
                <c:pt idx="1098">
                  <c:v>125.764039443317</c:v>
                </c:pt>
                <c:pt idx="1099">
                  <c:v>126.729141898034</c:v>
                </c:pt>
                <c:pt idx="1100">
                  <c:v>127.42849150290201</c:v>
                </c:pt>
                <c:pt idx="1101">
                  <c:v>128.46352891810599</c:v>
                </c:pt>
                <c:pt idx="1102">
                  <c:v>128.63137282327401</c:v>
                </c:pt>
                <c:pt idx="1103">
                  <c:v>128.19777606825599</c:v>
                </c:pt>
                <c:pt idx="1104">
                  <c:v>127.44247849499899</c:v>
                </c:pt>
                <c:pt idx="1105">
                  <c:v>128.393593957619</c:v>
                </c:pt>
                <c:pt idx="1106">
                  <c:v>125.792013427512</c:v>
                </c:pt>
                <c:pt idx="1107">
                  <c:v>124.07161339953799</c:v>
                </c:pt>
                <c:pt idx="1108">
                  <c:v>124.085600391635</c:v>
                </c:pt>
                <c:pt idx="1109">
                  <c:v>125.75005245122</c:v>
                </c:pt>
                <c:pt idx="1110">
                  <c:v>124.7989369886</c:v>
                </c:pt>
                <c:pt idx="1111">
                  <c:v>124.155535352122</c:v>
                </c:pt>
                <c:pt idx="1112">
                  <c:v>123.568081684033</c:v>
                </c:pt>
                <c:pt idx="1113">
                  <c:v>124.337366249388</c:v>
                </c:pt>
                <c:pt idx="1114">
                  <c:v>124.099587383733</c:v>
                </c:pt>
                <c:pt idx="1115">
                  <c:v>124.40730120987401</c:v>
                </c:pt>
                <c:pt idx="1116">
                  <c:v>124.477236170361</c:v>
                </c:pt>
                <c:pt idx="1117">
                  <c:v>124.365340233582</c:v>
                </c:pt>
                <c:pt idx="1118">
                  <c:v>122.533044268829</c:v>
                </c:pt>
                <c:pt idx="1119">
                  <c:v>123.45618574725501</c:v>
                </c:pt>
                <c:pt idx="1120">
                  <c:v>122.756836142387</c:v>
                </c:pt>
                <c:pt idx="1121">
                  <c:v>124.966780893768</c:v>
                </c:pt>
                <c:pt idx="1122">
                  <c:v>125.03671585425499</c:v>
                </c:pt>
                <c:pt idx="1123">
                  <c:v>124.882858941184</c:v>
                </c:pt>
                <c:pt idx="1124">
                  <c:v>125.386390656689</c:v>
                </c:pt>
                <c:pt idx="1125">
                  <c:v>124.980767885866</c:v>
                </c:pt>
                <c:pt idx="1126">
                  <c:v>125.568221553954</c:v>
                </c:pt>
                <c:pt idx="1127">
                  <c:v>126.141688229946</c:v>
                </c:pt>
                <c:pt idx="1128">
                  <c:v>125.987831316875</c:v>
                </c:pt>
                <c:pt idx="1129">
                  <c:v>126.00181830897201</c:v>
                </c:pt>
                <c:pt idx="1130">
                  <c:v>126.40744107979501</c:v>
                </c:pt>
                <c:pt idx="1131">
                  <c:v>127.80614028953001</c:v>
                </c:pt>
                <c:pt idx="1132">
                  <c:v>126.16966221414</c:v>
                </c:pt>
                <c:pt idx="1133">
                  <c:v>126.757115882229</c:v>
                </c:pt>
                <c:pt idx="1134">
                  <c:v>125.526260577662</c:v>
                </c:pt>
                <c:pt idx="1135">
                  <c:v>126.86901181900799</c:v>
                </c:pt>
                <c:pt idx="1136">
                  <c:v>126.952933771592</c:v>
                </c:pt>
                <c:pt idx="1137">
                  <c:v>127.652283376459</c:v>
                </c:pt>
                <c:pt idx="1138">
                  <c:v>128.33764598923</c:v>
                </c:pt>
                <c:pt idx="1139">
                  <c:v>128.86915168892901</c:v>
                </c:pt>
                <c:pt idx="1140">
                  <c:v>128.911112665221</c:v>
                </c:pt>
                <c:pt idx="1141">
                  <c:v>128.05790614728301</c:v>
                </c:pt>
                <c:pt idx="1142">
                  <c:v>128.35163298132699</c:v>
                </c:pt>
                <c:pt idx="1143">
                  <c:v>127.42849150290201</c:v>
                </c:pt>
                <c:pt idx="1144">
                  <c:v>127.44247849499899</c:v>
                </c:pt>
                <c:pt idx="1145">
                  <c:v>125.987831316875</c:v>
                </c:pt>
                <c:pt idx="1146">
                  <c:v>126.60325896915801</c:v>
                </c:pt>
                <c:pt idx="1147">
                  <c:v>126.9109727953</c:v>
                </c:pt>
                <c:pt idx="1148">
                  <c:v>128.00195817889301</c:v>
                </c:pt>
                <c:pt idx="1149">
                  <c:v>126.60325896915801</c:v>
                </c:pt>
                <c:pt idx="1150">
                  <c:v>127.59633540807</c:v>
                </c:pt>
                <c:pt idx="1151">
                  <c:v>127.61032240016701</c:v>
                </c:pt>
                <c:pt idx="1152">
                  <c:v>128.64535981537099</c:v>
                </c:pt>
                <c:pt idx="1153">
                  <c:v>128.155815091964</c:v>
                </c:pt>
                <c:pt idx="1154">
                  <c:v>127.820127281628</c:v>
                </c:pt>
                <c:pt idx="1155">
                  <c:v>127.302608574026</c:v>
                </c:pt>
                <c:pt idx="1156">
                  <c:v>126.43541506399001</c:v>
                </c:pt>
                <c:pt idx="1157">
                  <c:v>124.84089796489199</c:v>
                </c:pt>
                <c:pt idx="1158">
                  <c:v>125.526260577662</c:v>
                </c:pt>
                <c:pt idx="1159">
                  <c:v>125.903909364291</c:v>
                </c:pt>
                <c:pt idx="1160">
                  <c:v>126.295545143016</c:v>
                </c:pt>
                <c:pt idx="1161">
                  <c:v>126.84103783481299</c:v>
                </c:pt>
                <c:pt idx="1162">
                  <c:v>126.40744107979501</c:v>
                </c:pt>
                <c:pt idx="1163">
                  <c:v>124.980767885866</c:v>
                </c:pt>
                <c:pt idx="1164">
                  <c:v>123.316315826281</c:v>
                </c:pt>
                <c:pt idx="1165">
                  <c:v>120.43499545422701</c:v>
                </c:pt>
                <c:pt idx="1166">
                  <c:v>122.575005245122</c:v>
                </c:pt>
                <c:pt idx="1167">
                  <c:v>122.81278411077599</c:v>
                </c:pt>
                <c:pt idx="1168">
                  <c:v>124.46324917826399</c:v>
                </c:pt>
                <c:pt idx="1169">
                  <c:v>124.547171130848</c:v>
                </c:pt>
                <c:pt idx="1170">
                  <c:v>124.86887194908699</c:v>
                </c:pt>
                <c:pt idx="1171">
                  <c:v>124.225470312609</c:v>
                </c:pt>
                <c:pt idx="1172">
                  <c:v>124.505210154556</c:v>
                </c:pt>
                <c:pt idx="1173">
                  <c:v>125.903909364291</c:v>
                </c:pt>
                <c:pt idx="1174">
                  <c:v>125.889922372193</c:v>
                </c:pt>
                <c:pt idx="1175">
                  <c:v>125.288481712007</c:v>
                </c:pt>
                <c:pt idx="1176">
                  <c:v>125.022728862158</c:v>
                </c:pt>
                <c:pt idx="1177">
                  <c:v>125.386390656689</c:v>
                </c:pt>
                <c:pt idx="1178">
                  <c:v>124.02965242324601</c:v>
                </c:pt>
                <c:pt idx="1179">
                  <c:v>123.61004266032501</c:v>
                </c:pt>
                <c:pt idx="1180">
                  <c:v>123.66599062871499</c:v>
                </c:pt>
                <c:pt idx="1181">
                  <c:v>124.127561367927</c:v>
                </c:pt>
                <c:pt idx="1182">
                  <c:v>123.777886565494</c:v>
                </c:pt>
                <c:pt idx="1183">
                  <c:v>123.707951605007</c:v>
                </c:pt>
                <c:pt idx="1184">
                  <c:v>122.980628015945</c:v>
                </c:pt>
                <c:pt idx="1185">
                  <c:v>125.00874187006001</c:v>
                </c:pt>
                <c:pt idx="1186">
                  <c:v>125.512273585565</c:v>
                </c:pt>
                <c:pt idx="1187">
                  <c:v>125.386390656689</c:v>
                </c:pt>
                <c:pt idx="1188">
                  <c:v>124.05762640744101</c:v>
                </c:pt>
                <c:pt idx="1189">
                  <c:v>124.82691097279501</c:v>
                </c:pt>
                <c:pt idx="1190">
                  <c:v>124.60311909923701</c:v>
                </c:pt>
                <c:pt idx="1191">
                  <c:v>124.505210154556</c:v>
                </c:pt>
                <c:pt idx="1192">
                  <c:v>125.330442688299</c:v>
                </c:pt>
                <c:pt idx="1193">
                  <c:v>124.980767885866</c:v>
                </c:pt>
                <c:pt idx="1194">
                  <c:v>124.07161339953799</c:v>
                </c:pt>
                <c:pt idx="1195">
                  <c:v>124.715015036016</c:v>
                </c:pt>
                <c:pt idx="1196">
                  <c:v>124.141548360025</c:v>
                </c:pt>
                <c:pt idx="1197">
                  <c:v>124.21148332051099</c:v>
                </c:pt>
                <c:pt idx="1198">
                  <c:v>123.973704454856</c:v>
                </c:pt>
                <c:pt idx="1199">
                  <c:v>123.03657598433399</c:v>
                </c:pt>
                <c:pt idx="1200">
                  <c:v>123.092523952723</c:v>
                </c:pt>
                <c:pt idx="1201">
                  <c:v>122.910693055458</c:v>
                </c:pt>
                <c:pt idx="1202">
                  <c:v>122.26729141897999</c:v>
                </c:pt>
                <c:pt idx="1203">
                  <c:v>122.6869011819</c:v>
                </c:pt>
                <c:pt idx="1204">
                  <c:v>123.092523952723</c:v>
                </c:pt>
                <c:pt idx="1205">
                  <c:v>123.526120707741</c:v>
                </c:pt>
                <c:pt idx="1206">
                  <c:v>123.316315826281</c:v>
                </c:pt>
                <c:pt idx="1207">
                  <c:v>123.23239387369701</c:v>
                </c:pt>
                <c:pt idx="1208">
                  <c:v>125.372403664591</c:v>
                </c:pt>
                <c:pt idx="1209">
                  <c:v>126.994894747884</c:v>
                </c:pt>
                <c:pt idx="1210">
                  <c:v>126.617245961256</c:v>
                </c:pt>
                <c:pt idx="1211">
                  <c:v>126.715154905937</c:v>
                </c:pt>
                <c:pt idx="1212">
                  <c:v>126.323519127211</c:v>
                </c:pt>
                <c:pt idx="1213">
                  <c:v>127.554374431778</c:v>
                </c:pt>
                <c:pt idx="1214">
                  <c:v>126.84103783481299</c:v>
                </c:pt>
                <c:pt idx="1215">
                  <c:v>126.86901181900799</c:v>
                </c:pt>
                <c:pt idx="1216">
                  <c:v>127.694244352751</c:v>
                </c:pt>
                <c:pt idx="1217">
                  <c:v>128.75725575215</c:v>
                </c:pt>
                <c:pt idx="1218">
                  <c:v>128.64535981537099</c:v>
                </c:pt>
                <c:pt idx="1219">
                  <c:v>130.15595496188499</c:v>
                </c:pt>
                <c:pt idx="1220">
                  <c:v>129.83425414364601</c:v>
                </c:pt>
                <c:pt idx="1221">
                  <c:v>130.84131757465499</c:v>
                </c:pt>
                <c:pt idx="1222">
                  <c:v>130.23987691446899</c:v>
                </c:pt>
                <c:pt idx="1223">
                  <c:v>130.03007203300899</c:v>
                </c:pt>
                <c:pt idx="1224">
                  <c:v>130.40772081963701</c:v>
                </c:pt>
                <c:pt idx="1225">
                  <c:v>130.49164277222101</c:v>
                </c:pt>
                <c:pt idx="1226">
                  <c:v>131.372823274354</c:v>
                </c:pt>
                <c:pt idx="1227">
                  <c:v>131.54066717952301</c:v>
                </c:pt>
                <c:pt idx="1228">
                  <c:v>130.10000699349601</c:v>
                </c:pt>
                <c:pt idx="1229">
                  <c:v>131.33086229806199</c:v>
                </c:pt>
                <c:pt idx="1230">
                  <c:v>131.90432897405401</c:v>
                </c:pt>
                <c:pt idx="1231">
                  <c:v>131.48471921113301</c:v>
                </c:pt>
                <c:pt idx="1232">
                  <c:v>131.77844604517699</c:v>
                </c:pt>
                <c:pt idx="1233">
                  <c:v>131.80642002937199</c:v>
                </c:pt>
                <c:pt idx="1234">
                  <c:v>132.03021190293001</c:v>
                </c:pt>
                <c:pt idx="1235">
                  <c:v>132.393873697461</c:v>
                </c:pt>
                <c:pt idx="1236">
                  <c:v>131.75047206098299</c:v>
                </c:pt>
                <c:pt idx="1237">
                  <c:v>132.254003776487</c:v>
                </c:pt>
                <c:pt idx="1238">
                  <c:v>128.40758094971599</c:v>
                </c:pt>
                <c:pt idx="1239">
                  <c:v>128.4915029023</c:v>
                </c:pt>
                <c:pt idx="1240">
                  <c:v>128.98104762570799</c:v>
                </c:pt>
                <c:pt idx="1241">
                  <c:v>128.60339883907901</c:v>
                </c:pt>
                <c:pt idx="1242">
                  <c:v>127.344569550318</c:v>
                </c:pt>
                <c:pt idx="1243">
                  <c:v>127.86208825792001</c:v>
                </c:pt>
                <c:pt idx="1244">
                  <c:v>127.316595566123</c:v>
                </c:pt>
                <c:pt idx="1245">
                  <c:v>126.715154905937</c:v>
                </c:pt>
                <c:pt idx="1246">
                  <c:v>128.00195817889301</c:v>
                </c:pt>
                <c:pt idx="1247">
                  <c:v>127.778166305336</c:v>
                </c:pt>
                <c:pt idx="1248">
                  <c:v>129.31673543604401</c:v>
                </c:pt>
                <c:pt idx="1249">
                  <c:v>128.92509965731799</c:v>
                </c:pt>
                <c:pt idx="1250">
                  <c:v>128.02993216308801</c:v>
                </c:pt>
                <c:pt idx="1251">
                  <c:v>127.456465487096</c:v>
                </c:pt>
                <c:pt idx="1252">
                  <c:v>128.58941184698199</c:v>
                </c:pt>
                <c:pt idx="1253">
                  <c:v>127.66627036855699</c:v>
                </c:pt>
                <c:pt idx="1254">
                  <c:v>127.736205329043</c:v>
                </c:pt>
                <c:pt idx="1255">
                  <c:v>127.40051751870701</c:v>
                </c:pt>
                <c:pt idx="1256">
                  <c:v>128.16980208406099</c:v>
                </c:pt>
                <c:pt idx="1257">
                  <c:v>128.19777606825599</c:v>
                </c:pt>
                <c:pt idx="1258">
                  <c:v>128.785229736345</c:v>
                </c:pt>
                <c:pt idx="1259">
                  <c:v>128.75725575215</c:v>
                </c:pt>
                <c:pt idx="1260">
                  <c:v>129.66641023847799</c:v>
                </c:pt>
                <c:pt idx="1261">
                  <c:v>130.40772081963701</c:v>
                </c:pt>
                <c:pt idx="1262">
                  <c:v>130.07203300930101</c:v>
                </c:pt>
                <c:pt idx="1263">
                  <c:v>128.86915168892901</c:v>
                </c:pt>
                <c:pt idx="1264">
                  <c:v>128.23973704454801</c:v>
                </c:pt>
                <c:pt idx="1265">
                  <c:v>128.421567941814</c:v>
                </c:pt>
                <c:pt idx="1266">
                  <c:v>129.07895657038901</c:v>
                </c:pt>
                <c:pt idx="1267">
                  <c:v>128.855164696831</c:v>
                </c:pt>
                <c:pt idx="1268">
                  <c:v>128.86915168892901</c:v>
                </c:pt>
                <c:pt idx="1269">
                  <c:v>127.792153297433</c:v>
                </c:pt>
                <c:pt idx="1270">
                  <c:v>128.50548989439801</c:v>
                </c:pt>
                <c:pt idx="1271">
                  <c:v>128.309672005035</c:v>
                </c:pt>
                <c:pt idx="1272">
                  <c:v>128.26771102874301</c:v>
                </c:pt>
                <c:pt idx="1273">
                  <c:v>129.16287852297299</c:v>
                </c:pt>
                <c:pt idx="1274">
                  <c:v>129.41464438072501</c:v>
                </c:pt>
                <c:pt idx="1275">
                  <c:v>129.16287852297299</c:v>
                </c:pt>
                <c:pt idx="1276">
                  <c:v>128.89712567312301</c:v>
                </c:pt>
                <c:pt idx="1277">
                  <c:v>128.701307783761</c:v>
                </c:pt>
                <c:pt idx="1278">
                  <c:v>127.722218336946</c:v>
                </c:pt>
                <c:pt idx="1279">
                  <c:v>129.26078746765501</c:v>
                </c:pt>
                <c:pt idx="1280">
                  <c:v>128.60339883907901</c:v>
                </c:pt>
                <c:pt idx="1281">
                  <c:v>128.35163298132699</c:v>
                </c:pt>
                <c:pt idx="1282">
                  <c:v>126.57528498496301</c:v>
                </c:pt>
                <c:pt idx="1283">
                  <c:v>125.06468983844999</c:v>
                </c:pt>
                <c:pt idx="1284">
                  <c:v>125.54024756976</c:v>
                </c:pt>
                <c:pt idx="1285">
                  <c:v>125.134624798936</c:v>
                </c:pt>
                <c:pt idx="1286">
                  <c:v>123.66599062871499</c:v>
                </c:pt>
                <c:pt idx="1287">
                  <c:v>124.673054059724</c:v>
                </c:pt>
                <c:pt idx="1288">
                  <c:v>123.20441988950201</c:v>
                </c:pt>
                <c:pt idx="1289">
                  <c:v>124.60311909923701</c:v>
                </c:pt>
                <c:pt idx="1290">
                  <c:v>125.48429960137</c:v>
                </c:pt>
                <c:pt idx="1291">
                  <c:v>125.49828659346799</c:v>
                </c:pt>
                <c:pt idx="1292">
                  <c:v>125.652143506538</c:v>
                </c:pt>
                <c:pt idx="1293">
                  <c:v>126.141688229946</c:v>
                </c:pt>
                <c:pt idx="1294">
                  <c:v>125.736065459123</c:v>
                </c:pt>
                <c:pt idx="1295">
                  <c:v>126.882998811105</c:v>
                </c:pt>
                <c:pt idx="1296">
                  <c:v>126.924959787397</c:v>
                </c:pt>
                <c:pt idx="1297">
                  <c:v>126.729141898034</c:v>
                </c:pt>
                <c:pt idx="1298">
                  <c:v>126.799076858521</c:v>
                </c:pt>
                <c:pt idx="1299">
                  <c:v>127.918036226309</c:v>
                </c:pt>
                <c:pt idx="1300">
                  <c:v>128.75725575215</c:v>
                </c:pt>
                <c:pt idx="1301">
                  <c:v>128.89712567312301</c:v>
                </c:pt>
                <c:pt idx="1302">
                  <c:v>129.120917546681</c:v>
                </c:pt>
                <c:pt idx="1303">
                  <c:v>127.778166305336</c:v>
                </c:pt>
                <c:pt idx="1304">
                  <c:v>126.994894747884</c:v>
                </c:pt>
              </c:numCache>
            </c:numRef>
          </c:val>
          <c:smooth val="0"/>
        </c:ser>
        <c:ser>
          <c:idx val="3"/>
          <c:order val="3"/>
          <c:tx>
            <c:v>Peso/USD</c:v>
          </c:tx>
          <c:spPr>
            <a:ln w="38100">
              <a:solidFill>
                <a:srgbClr val="7F7F7F"/>
              </a:solidFill>
            </a:ln>
          </c:spPr>
          <c:marker>
            <c:symbol val="none"/>
          </c:marker>
          <c:cat>
            <c:numRef>
              <c:f>'[4]1 - Chart Data'!$A$2:$A$1306</c:f>
              <c:numCache>
                <c:formatCode>General</c:formatCode>
                <c:ptCount val="1305"/>
                <c:pt idx="0">
                  <c:v>40609</c:v>
                </c:pt>
                <c:pt idx="1">
                  <c:v>40610</c:v>
                </c:pt>
                <c:pt idx="2">
                  <c:v>40611</c:v>
                </c:pt>
                <c:pt idx="3">
                  <c:v>40612</c:v>
                </c:pt>
                <c:pt idx="4">
                  <c:v>40613</c:v>
                </c:pt>
                <c:pt idx="5">
                  <c:v>40616</c:v>
                </c:pt>
                <c:pt idx="6">
                  <c:v>40617</c:v>
                </c:pt>
                <c:pt idx="7">
                  <c:v>40618</c:v>
                </c:pt>
                <c:pt idx="8">
                  <c:v>40619</c:v>
                </c:pt>
                <c:pt idx="9">
                  <c:v>40620</c:v>
                </c:pt>
                <c:pt idx="10">
                  <c:v>40623</c:v>
                </c:pt>
                <c:pt idx="11">
                  <c:v>40624</c:v>
                </c:pt>
                <c:pt idx="12">
                  <c:v>40625</c:v>
                </c:pt>
                <c:pt idx="13">
                  <c:v>40626</c:v>
                </c:pt>
                <c:pt idx="14">
                  <c:v>40627</c:v>
                </c:pt>
                <c:pt idx="15">
                  <c:v>40630</c:v>
                </c:pt>
                <c:pt idx="16">
                  <c:v>40631</c:v>
                </c:pt>
                <c:pt idx="17">
                  <c:v>40632</c:v>
                </c:pt>
                <c:pt idx="18">
                  <c:v>40633</c:v>
                </c:pt>
                <c:pt idx="19">
                  <c:v>40634</c:v>
                </c:pt>
                <c:pt idx="20">
                  <c:v>40637</c:v>
                </c:pt>
                <c:pt idx="21">
                  <c:v>40638</c:v>
                </c:pt>
                <c:pt idx="22">
                  <c:v>40639</c:v>
                </c:pt>
                <c:pt idx="23">
                  <c:v>40640</c:v>
                </c:pt>
                <c:pt idx="24">
                  <c:v>40641</c:v>
                </c:pt>
                <c:pt idx="25">
                  <c:v>40644</c:v>
                </c:pt>
                <c:pt idx="26">
                  <c:v>40645</c:v>
                </c:pt>
                <c:pt idx="27">
                  <c:v>40646</c:v>
                </c:pt>
                <c:pt idx="28">
                  <c:v>40647</c:v>
                </c:pt>
                <c:pt idx="29">
                  <c:v>40648</c:v>
                </c:pt>
                <c:pt idx="30">
                  <c:v>40651</c:v>
                </c:pt>
                <c:pt idx="31">
                  <c:v>40652</c:v>
                </c:pt>
                <c:pt idx="32">
                  <c:v>40653</c:v>
                </c:pt>
                <c:pt idx="33">
                  <c:v>40654</c:v>
                </c:pt>
                <c:pt idx="34">
                  <c:v>40655</c:v>
                </c:pt>
                <c:pt idx="35">
                  <c:v>40658</c:v>
                </c:pt>
                <c:pt idx="36">
                  <c:v>40659</c:v>
                </c:pt>
                <c:pt idx="37">
                  <c:v>40660</c:v>
                </c:pt>
                <c:pt idx="38">
                  <c:v>40661</c:v>
                </c:pt>
                <c:pt idx="39">
                  <c:v>40662</c:v>
                </c:pt>
                <c:pt idx="40">
                  <c:v>40665</c:v>
                </c:pt>
                <c:pt idx="41">
                  <c:v>40666</c:v>
                </c:pt>
                <c:pt idx="42">
                  <c:v>40667</c:v>
                </c:pt>
                <c:pt idx="43">
                  <c:v>40668</c:v>
                </c:pt>
                <c:pt idx="44">
                  <c:v>40669</c:v>
                </c:pt>
                <c:pt idx="45">
                  <c:v>40672</c:v>
                </c:pt>
                <c:pt idx="46">
                  <c:v>40673</c:v>
                </c:pt>
                <c:pt idx="47">
                  <c:v>40674</c:v>
                </c:pt>
                <c:pt idx="48">
                  <c:v>40675</c:v>
                </c:pt>
                <c:pt idx="49">
                  <c:v>40676</c:v>
                </c:pt>
                <c:pt idx="50">
                  <c:v>40679</c:v>
                </c:pt>
                <c:pt idx="51">
                  <c:v>40680</c:v>
                </c:pt>
                <c:pt idx="52">
                  <c:v>40681</c:v>
                </c:pt>
                <c:pt idx="53">
                  <c:v>40682</c:v>
                </c:pt>
                <c:pt idx="54">
                  <c:v>40683</c:v>
                </c:pt>
                <c:pt idx="55">
                  <c:v>40686</c:v>
                </c:pt>
                <c:pt idx="56">
                  <c:v>40687</c:v>
                </c:pt>
                <c:pt idx="57">
                  <c:v>40688</c:v>
                </c:pt>
                <c:pt idx="58">
                  <c:v>40689</c:v>
                </c:pt>
                <c:pt idx="59">
                  <c:v>40690</c:v>
                </c:pt>
                <c:pt idx="60">
                  <c:v>40693</c:v>
                </c:pt>
                <c:pt idx="61">
                  <c:v>40694</c:v>
                </c:pt>
                <c:pt idx="62">
                  <c:v>40695</c:v>
                </c:pt>
                <c:pt idx="63">
                  <c:v>40696</c:v>
                </c:pt>
                <c:pt idx="64">
                  <c:v>40697</c:v>
                </c:pt>
                <c:pt idx="65">
                  <c:v>40700</c:v>
                </c:pt>
                <c:pt idx="66">
                  <c:v>40701</c:v>
                </c:pt>
                <c:pt idx="67">
                  <c:v>40702</c:v>
                </c:pt>
                <c:pt idx="68">
                  <c:v>40703</c:v>
                </c:pt>
                <c:pt idx="69">
                  <c:v>40704</c:v>
                </c:pt>
                <c:pt idx="70">
                  <c:v>40707</c:v>
                </c:pt>
                <c:pt idx="71">
                  <c:v>40708</c:v>
                </c:pt>
                <c:pt idx="72">
                  <c:v>40709</c:v>
                </c:pt>
                <c:pt idx="73">
                  <c:v>40710</c:v>
                </c:pt>
                <c:pt idx="74">
                  <c:v>40711</c:v>
                </c:pt>
                <c:pt idx="75">
                  <c:v>40714</c:v>
                </c:pt>
                <c:pt idx="76">
                  <c:v>40715</c:v>
                </c:pt>
                <c:pt idx="77">
                  <c:v>40716</c:v>
                </c:pt>
                <c:pt idx="78">
                  <c:v>40717</c:v>
                </c:pt>
                <c:pt idx="79">
                  <c:v>40718</c:v>
                </c:pt>
                <c:pt idx="80">
                  <c:v>40721</c:v>
                </c:pt>
                <c:pt idx="81">
                  <c:v>40722</c:v>
                </c:pt>
                <c:pt idx="82">
                  <c:v>40723</c:v>
                </c:pt>
                <c:pt idx="83">
                  <c:v>40724</c:v>
                </c:pt>
                <c:pt idx="84">
                  <c:v>40725</c:v>
                </c:pt>
                <c:pt idx="85">
                  <c:v>40728</c:v>
                </c:pt>
                <c:pt idx="86">
                  <c:v>40729</c:v>
                </c:pt>
                <c:pt idx="87">
                  <c:v>40730</c:v>
                </c:pt>
                <c:pt idx="88">
                  <c:v>40731</c:v>
                </c:pt>
                <c:pt idx="89">
                  <c:v>40732</c:v>
                </c:pt>
                <c:pt idx="90">
                  <c:v>40735</c:v>
                </c:pt>
                <c:pt idx="91">
                  <c:v>40736</c:v>
                </c:pt>
                <c:pt idx="92">
                  <c:v>40737</c:v>
                </c:pt>
                <c:pt idx="93">
                  <c:v>40738</c:v>
                </c:pt>
                <c:pt idx="94">
                  <c:v>40739</c:v>
                </c:pt>
                <c:pt idx="95">
                  <c:v>40742</c:v>
                </c:pt>
                <c:pt idx="96">
                  <c:v>40743</c:v>
                </c:pt>
                <c:pt idx="97">
                  <c:v>40744</c:v>
                </c:pt>
                <c:pt idx="98">
                  <c:v>40745</c:v>
                </c:pt>
                <c:pt idx="99">
                  <c:v>40746</c:v>
                </c:pt>
                <c:pt idx="100">
                  <c:v>40749</c:v>
                </c:pt>
                <c:pt idx="101">
                  <c:v>40750</c:v>
                </c:pt>
                <c:pt idx="102">
                  <c:v>40751</c:v>
                </c:pt>
                <c:pt idx="103">
                  <c:v>40752</c:v>
                </c:pt>
                <c:pt idx="104">
                  <c:v>40753</c:v>
                </c:pt>
                <c:pt idx="105">
                  <c:v>40756</c:v>
                </c:pt>
                <c:pt idx="106">
                  <c:v>40757</c:v>
                </c:pt>
                <c:pt idx="107">
                  <c:v>40758</c:v>
                </c:pt>
                <c:pt idx="108">
                  <c:v>40759</c:v>
                </c:pt>
                <c:pt idx="109">
                  <c:v>40760</c:v>
                </c:pt>
                <c:pt idx="110">
                  <c:v>40763</c:v>
                </c:pt>
                <c:pt idx="111">
                  <c:v>40764</c:v>
                </c:pt>
                <c:pt idx="112">
                  <c:v>40765</c:v>
                </c:pt>
                <c:pt idx="113">
                  <c:v>40766</c:v>
                </c:pt>
                <c:pt idx="114">
                  <c:v>40767</c:v>
                </c:pt>
                <c:pt idx="115">
                  <c:v>40770</c:v>
                </c:pt>
                <c:pt idx="116">
                  <c:v>40771</c:v>
                </c:pt>
                <c:pt idx="117">
                  <c:v>40772</c:v>
                </c:pt>
                <c:pt idx="118">
                  <c:v>40773</c:v>
                </c:pt>
                <c:pt idx="119">
                  <c:v>40774</c:v>
                </c:pt>
                <c:pt idx="120">
                  <c:v>40777</c:v>
                </c:pt>
                <c:pt idx="121">
                  <c:v>40778</c:v>
                </c:pt>
                <c:pt idx="122">
                  <c:v>40779</c:v>
                </c:pt>
                <c:pt idx="123">
                  <c:v>40780</c:v>
                </c:pt>
                <c:pt idx="124">
                  <c:v>40781</c:v>
                </c:pt>
                <c:pt idx="125">
                  <c:v>40784</c:v>
                </c:pt>
                <c:pt idx="126">
                  <c:v>40785</c:v>
                </c:pt>
                <c:pt idx="127">
                  <c:v>40786</c:v>
                </c:pt>
                <c:pt idx="128">
                  <c:v>40787</c:v>
                </c:pt>
                <c:pt idx="129">
                  <c:v>40788</c:v>
                </c:pt>
                <c:pt idx="130">
                  <c:v>40791</c:v>
                </c:pt>
                <c:pt idx="131">
                  <c:v>40792</c:v>
                </c:pt>
                <c:pt idx="132">
                  <c:v>40793</c:v>
                </c:pt>
                <c:pt idx="133">
                  <c:v>40794</c:v>
                </c:pt>
                <c:pt idx="134">
                  <c:v>40795</c:v>
                </c:pt>
                <c:pt idx="135">
                  <c:v>40798</c:v>
                </c:pt>
                <c:pt idx="136">
                  <c:v>40799</c:v>
                </c:pt>
                <c:pt idx="137">
                  <c:v>40800</c:v>
                </c:pt>
                <c:pt idx="138">
                  <c:v>40801</c:v>
                </c:pt>
                <c:pt idx="139">
                  <c:v>40802</c:v>
                </c:pt>
                <c:pt idx="140">
                  <c:v>40805</c:v>
                </c:pt>
                <c:pt idx="141">
                  <c:v>40806</c:v>
                </c:pt>
                <c:pt idx="142">
                  <c:v>40807</c:v>
                </c:pt>
                <c:pt idx="143">
                  <c:v>40808</c:v>
                </c:pt>
                <c:pt idx="144">
                  <c:v>40809</c:v>
                </c:pt>
                <c:pt idx="145">
                  <c:v>40812</c:v>
                </c:pt>
                <c:pt idx="146">
                  <c:v>40813</c:v>
                </c:pt>
                <c:pt idx="147">
                  <c:v>40814</c:v>
                </c:pt>
                <c:pt idx="148">
                  <c:v>40815</c:v>
                </c:pt>
                <c:pt idx="149">
                  <c:v>40816</c:v>
                </c:pt>
                <c:pt idx="150">
                  <c:v>40819</c:v>
                </c:pt>
                <c:pt idx="151">
                  <c:v>40820</c:v>
                </c:pt>
                <c:pt idx="152">
                  <c:v>40821</c:v>
                </c:pt>
                <c:pt idx="153">
                  <c:v>40822</c:v>
                </c:pt>
                <c:pt idx="154">
                  <c:v>40823</c:v>
                </c:pt>
                <c:pt idx="155">
                  <c:v>40826</c:v>
                </c:pt>
                <c:pt idx="156">
                  <c:v>40827</c:v>
                </c:pt>
                <c:pt idx="157">
                  <c:v>40828</c:v>
                </c:pt>
                <c:pt idx="158">
                  <c:v>40829</c:v>
                </c:pt>
                <c:pt idx="159">
                  <c:v>40830</c:v>
                </c:pt>
                <c:pt idx="160">
                  <c:v>40833</c:v>
                </c:pt>
                <c:pt idx="161">
                  <c:v>40834</c:v>
                </c:pt>
                <c:pt idx="162">
                  <c:v>40835</c:v>
                </c:pt>
                <c:pt idx="163">
                  <c:v>40836</c:v>
                </c:pt>
                <c:pt idx="164">
                  <c:v>40837</c:v>
                </c:pt>
                <c:pt idx="165">
                  <c:v>40840</c:v>
                </c:pt>
                <c:pt idx="166">
                  <c:v>40841</c:v>
                </c:pt>
                <c:pt idx="167">
                  <c:v>40842</c:v>
                </c:pt>
                <c:pt idx="168">
                  <c:v>40843</c:v>
                </c:pt>
                <c:pt idx="169">
                  <c:v>40844</c:v>
                </c:pt>
                <c:pt idx="170">
                  <c:v>40847</c:v>
                </c:pt>
                <c:pt idx="171">
                  <c:v>40848</c:v>
                </c:pt>
                <c:pt idx="172">
                  <c:v>40849</c:v>
                </c:pt>
                <c:pt idx="173">
                  <c:v>40850</c:v>
                </c:pt>
                <c:pt idx="174">
                  <c:v>40851</c:v>
                </c:pt>
                <c:pt idx="175">
                  <c:v>40854</c:v>
                </c:pt>
                <c:pt idx="176">
                  <c:v>40855</c:v>
                </c:pt>
                <c:pt idx="177">
                  <c:v>40856</c:v>
                </c:pt>
                <c:pt idx="178">
                  <c:v>40857</c:v>
                </c:pt>
                <c:pt idx="179">
                  <c:v>40858</c:v>
                </c:pt>
                <c:pt idx="180">
                  <c:v>40861</c:v>
                </c:pt>
                <c:pt idx="181">
                  <c:v>40862</c:v>
                </c:pt>
                <c:pt idx="182">
                  <c:v>40863</c:v>
                </c:pt>
                <c:pt idx="183">
                  <c:v>40864</c:v>
                </c:pt>
                <c:pt idx="184">
                  <c:v>40865</c:v>
                </c:pt>
                <c:pt idx="185">
                  <c:v>40868</c:v>
                </c:pt>
                <c:pt idx="186">
                  <c:v>40869</c:v>
                </c:pt>
                <c:pt idx="187">
                  <c:v>40870</c:v>
                </c:pt>
                <c:pt idx="188">
                  <c:v>40871</c:v>
                </c:pt>
                <c:pt idx="189">
                  <c:v>40872</c:v>
                </c:pt>
                <c:pt idx="190">
                  <c:v>40875</c:v>
                </c:pt>
                <c:pt idx="191">
                  <c:v>40876</c:v>
                </c:pt>
                <c:pt idx="192">
                  <c:v>40877</c:v>
                </c:pt>
                <c:pt idx="193">
                  <c:v>40878</c:v>
                </c:pt>
                <c:pt idx="194">
                  <c:v>40879</c:v>
                </c:pt>
                <c:pt idx="195">
                  <c:v>40882</c:v>
                </c:pt>
                <c:pt idx="196">
                  <c:v>40883</c:v>
                </c:pt>
                <c:pt idx="197">
                  <c:v>40884</c:v>
                </c:pt>
                <c:pt idx="198">
                  <c:v>40885</c:v>
                </c:pt>
                <c:pt idx="199">
                  <c:v>40886</c:v>
                </c:pt>
                <c:pt idx="200">
                  <c:v>40889</c:v>
                </c:pt>
                <c:pt idx="201">
                  <c:v>40890</c:v>
                </c:pt>
                <c:pt idx="202">
                  <c:v>40891</c:v>
                </c:pt>
                <c:pt idx="203">
                  <c:v>40892</c:v>
                </c:pt>
                <c:pt idx="204">
                  <c:v>40893</c:v>
                </c:pt>
                <c:pt idx="205">
                  <c:v>40896</c:v>
                </c:pt>
                <c:pt idx="206">
                  <c:v>40897</c:v>
                </c:pt>
                <c:pt idx="207">
                  <c:v>40898</c:v>
                </c:pt>
                <c:pt idx="208">
                  <c:v>40899</c:v>
                </c:pt>
                <c:pt idx="209">
                  <c:v>40900</c:v>
                </c:pt>
                <c:pt idx="210">
                  <c:v>40903</c:v>
                </c:pt>
                <c:pt idx="211">
                  <c:v>40904</c:v>
                </c:pt>
                <c:pt idx="212">
                  <c:v>40905</c:v>
                </c:pt>
                <c:pt idx="213">
                  <c:v>40906</c:v>
                </c:pt>
                <c:pt idx="214">
                  <c:v>40907</c:v>
                </c:pt>
                <c:pt idx="215">
                  <c:v>40910</c:v>
                </c:pt>
                <c:pt idx="216">
                  <c:v>40911</c:v>
                </c:pt>
                <c:pt idx="217">
                  <c:v>40912</c:v>
                </c:pt>
                <c:pt idx="218">
                  <c:v>40913</c:v>
                </c:pt>
                <c:pt idx="219">
                  <c:v>40914</c:v>
                </c:pt>
                <c:pt idx="220">
                  <c:v>40917</c:v>
                </c:pt>
                <c:pt idx="221">
                  <c:v>40918</c:v>
                </c:pt>
                <c:pt idx="222">
                  <c:v>40919</c:v>
                </c:pt>
                <c:pt idx="223">
                  <c:v>40920</c:v>
                </c:pt>
                <c:pt idx="224">
                  <c:v>40921</c:v>
                </c:pt>
                <c:pt idx="225">
                  <c:v>40924</c:v>
                </c:pt>
                <c:pt idx="226">
                  <c:v>40925</c:v>
                </c:pt>
                <c:pt idx="227">
                  <c:v>40926</c:v>
                </c:pt>
                <c:pt idx="228">
                  <c:v>40927</c:v>
                </c:pt>
                <c:pt idx="229">
                  <c:v>40928</c:v>
                </c:pt>
                <c:pt idx="230">
                  <c:v>40931</c:v>
                </c:pt>
                <c:pt idx="231">
                  <c:v>40932</c:v>
                </c:pt>
                <c:pt idx="232">
                  <c:v>40933</c:v>
                </c:pt>
                <c:pt idx="233">
                  <c:v>40934</c:v>
                </c:pt>
                <c:pt idx="234">
                  <c:v>40935</c:v>
                </c:pt>
                <c:pt idx="235">
                  <c:v>40938</c:v>
                </c:pt>
                <c:pt idx="236">
                  <c:v>40939</c:v>
                </c:pt>
                <c:pt idx="237">
                  <c:v>40940</c:v>
                </c:pt>
                <c:pt idx="238">
                  <c:v>40941</c:v>
                </c:pt>
                <c:pt idx="239">
                  <c:v>40942</c:v>
                </c:pt>
                <c:pt idx="240">
                  <c:v>40945</c:v>
                </c:pt>
                <c:pt idx="241">
                  <c:v>40946</c:v>
                </c:pt>
                <c:pt idx="242">
                  <c:v>40947</c:v>
                </c:pt>
                <c:pt idx="243">
                  <c:v>40948</c:v>
                </c:pt>
                <c:pt idx="244">
                  <c:v>40949</c:v>
                </c:pt>
                <c:pt idx="245">
                  <c:v>40952</c:v>
                </c:pt>
                <c:pt idx="246">
                  <c:v>40953</c:v>
                </c:pt>
                <c:pt idx="247">
                  <c:v>40954</c:v>
                </c:pt>
                <c:pt idx="248">
                  <c:v>40955</c:v>
                </c:pt>
                <c:pt idx="249">
                  <c:v>40956</c:v>
                </c:pt>
                <c:pt idx="250">
                  <c:v>40959</c:v>
                </c:pt>
                <c:pt idx="251">
                  <c:v>40960</c:v>
                </c:pt>
                <c:pt idx="252">
                  <c:v>40961</c:v>
                </c:pt>
                <c:pt idx="253">
                  <c:v>40962</c:v>
                </c:pt>
                <c:pt idx="254">
                  <c:v>40963</c:v>
                </c:pt>
                <c:pt idx="255">
                  <c:v>40966</c:v>
                </c:pt>
                <c:pt idx="256">
                  <c:v>40967</c:v>
                </c:pt>
                <c:pt idx="257">
                  <c:v>40968</c:v>
                </c:pt>
                <c:pt idx="258">
                  <c:v>40969</c:v>
                </c:pt>
                <c:pt idx="259">
                  <c:v>40970</c:v>
                </c:pt>
                <c:pt idx="260">
                  <c:v>40973</c:v>
                </c:pt>
                <c:pt idx="261">
                  <c:v>40974</c:v>
                </c:pt>
                <c:pt idx="262">
                  <c:v>40975</c:v>
                </c:pt>
                <c:pt idx="263">
                  <c:v>40976</c:v>
                </c:pt>
                <c:pt idx="264">
                  <c:v>40977</c:v>
                </c:pt>
                <c:pt idx="265">
                  <c:v>40980</c:v>
                </c:pt>
                <c:pt idx="266">
                  <c:v>40981</c:v>
                </c:pt>
                <c:pt idx="267">
                  <c:v>40982</c:v>
                </c:pt>
                <c:pt idx="268">
                  <c:v>40983</c:v>
                </c:pt>
                <c:pt idx="269">
                  <c:v>40984</c:v>
                </c:pt>
                <c:pt idx="270">
                  <c:v>40987</c:v>
                </c:pt>
                <c:pt idx="271">
                  <c:v>40988</c:v>
                </c:pt>
                <c:pt idx="272">
                  <c:v>40989</c:v>
                </c:pt>
                <c:pt idx="273">
                  <c:v>40990</c:v>
                </c:pt>
                <c:pt idx="274">
                  <c:v>40991</c:v>
                </c:pt>
                <c:pt idx="275">
                  <c:v>40994</c:v>
                </c:pt>
                <c:pt idx="276">
                  <c:v>40995</c:v>
                </c:pt>
                <c:pt idx="277">
                  <c:v>40996</c:v>
                </c:pt>
                <c:pt idx="278">
                  <c:v>40997</c:v>
                </c:pt>
                <c:pt idx="279">
                  <c:v>40998</c:v>
                </c:pt>
                <c:pt idx="280">
                  <c:v>41001</c:v>
                </c:pt>
                <c:pt idx="281">
                  <c:v>41002</c:v>
                </c:pt>
                <c:pt idx="282">
                  <c:v>41003</c:v>
                </c:pt>
                <c:pt idx="283">
                  <c:v>41004</c:v>
                </c:pt>
                <c:pt idx="284">
                  <c:v>41005</c:v>
                </c:pt>
                <c:pt idx="285">
                  <c:v>41008</c:v>
                </c:pt>
                <c:pt idx="286">
                  <c:v>41009</c:v>
                </c:pt>
                <c:pt idx="287">
                  <c:v>41010</c:v>
                </c:pt>
                <c:pt idx="288">
                  <c:v>41011</c:v>
                </c:pt>
                <c:pt idx="289">
                  <c:v>41012</c:v>
                </c:pt>
                <c:pt idx="290">
                  <c:v>41015</c:v>
                </c:pt>
                <c:pt idx="291">
                  <c:v>41016</c:v>
                </c:pt>
                <c:pt idx="292">
                  <c:v>41017</c:v>
                </c:pt>
                <c:pt idx="293">
                  <c:v>41018</c:v>
                </c:pt>
                <c:pt idx="294">
                  <c:v>41019</c:v>
                </c:pt>
                <c:pt idx="295">
                  <c:v>41022</c:v>
                </c:pt>
                <c:pt idx="296">
                  <c:v>41023</c:v>
                </c:pt>
                <c:pt idx="297">
                  <c:v>41024</c:v>
                </c:pt>
                <c:pt idx="298">
                  <c:v>41025</c:v>
                </c:pt>
                <c:pt idx="299">
                  <c:v>41026</c:v>
                </c:pt>
                <c:pt idx="300">
                  <c:v>41029</c:v>
                </c:pt>
                <c:pt idx="301">
                  <c:v>41030</c:v>
                </c:pt>
                <c:pt idx="302">
                  <c:v>41031</c:v>
                </c:pt>
                <c:pt idx="303">
                  <c:v>41032</c:v>
                </c:pt>
                <c:pt idx="304">
                  <c:v>41033</c:v>
                </c:pt>
                <c:pt idx="305">
                  <c:v>41036</c:v>
                </c:pt>
                <c:pt idx="306">
                  <c:v>41037</c:v>
                </c:pt>
                <c:pt idx="307">
                  <c:v>41038</c:v>
                </c:pt>
                <c:pt idx="308">
                  <c:v>41039</c:v>
                </c:pt>
                <c:pt idx="309">
                  <c:v>41040</c:v>
                </c:pt>
                <c:pt idx="310">
                  <c:v>41043</c:v>
                </c:pt>
                <c:pt idx="311">
                  <c:v>41044</c:v>
                </c:pt>
                <c:pt idx="312">
                  <c:v>41045</c:v>
                </c:pt>
                <c:pt idx="313">
                  <c:v>41046</c:v>
                </c:pt>
                <c:pt idx="314">
                  <c:v>41047</c:v>
                </c:pt>
                <c:pt idx="315">
                  <c:v>41050</c:v>
                </c:pt>
                <c:pt idx="316">
                  <c:v>41051</c:v>
                </c:pt>
                <c:pt idx="317">
                  <c:v>41052</c:v>
                </c:pt>
                <c:pt idx="318">
                  <c:v>41053</c:v>
                </c:pt>
                <c:pt idx="319">
                  <c:v>41054</c:v>
                </c:pt>
                <c:pt idx="320">
                  <c:v>41057</c:v>
                </c:pt>
                <c:pt idx="321">
                  <c:v>41058</c:v>
                </c:pt>
                <c:pt idx="322">
                  <c:v>41059</c:v>
                </c:pt>
                <c:pt idx="323">
                  <c:v>41060</c:v>
                </c:pt>
                <c:pt idx="324">
                  <c:v>41061</c:v>
                </c:pt>
                <c:pt idx="325">
                  <c:v>41064</c:v>
                </c:pt>
                <c:pt idx="326">
                  <c:v>41065</c:v>
                </c:pt>
                <c:pt idx="327">
                  <c:v>41066</c:v>
                </c:pt>
                <c:pt idx="328">
                  <c:v>41067</c:v>
                </c:pt>
                <c:pt idx="329">
                  <c:v>41068</c:v>
                </c:pt>
                <c:pt idx="330">
                  <c:v>41071</c:v>
                </c:pt>
                <c:pt idx="331">
                  <c:v>41072</c:v>
                </c:pt>
                <c:pt idx="332">
                  <c:v>41073</c:v>
                </c:pt>
                <c:pt idx="333">
                  <c:v>41074</c:v>
                </c:pt>
                <c:pt idx="334">
                  <c:v>41075</c:v>
                </c:pt>
                <c:pt idx="335">
                  <c:v>41078</c:v>
                </c:pt>
                <c:pt idx="336">
                  <c:v>41079</c:v>
                </c:pt>
                <c:pt idx="337">
                  <c:v>41080</c:v>
                </c:pt>
                <c:pt idx="338">
                  <c:v>41081</c:v>
                </c:pt>
                <c:pt idx="339">
                  <c:v>41082</c:v>
                </c:pt>
                <c:pt idx="340">
                  <c:v>41085</c:v>
                </c:pt>
                <c:pt idx="341">
                  <c:v>41086</c:v>
                </c:pt>
                <c:pt idx="342">
                  <c:v>41087</c:v>
                </c:pt>
                <c:pt idx="343">
                  <c:v>41088</c:v>
                </c:pt>
                <c:pt idx="344">
                  <c:v>41089</c:v>
                </c:pt>
                <c:pt idx="345">
                  <c:v>41092</c:v>
                </c:pt>
                <c:pt idx="346">
                  <c:v>41093</c:v>
                </c:pt>
                <c:pt idx="347">
                  <c:v>41094</c:v>
                </c:pt>
                <c:pt idx="348">
                  <c:v>41095</c:v>
                </c:pt>
                <c:pt idx="349">
                  <c:v>41096</c:v>
                </c:pt>
                <c:pt idx="350">
                  <c:v>41099</c:v>
                </c:pt>
                <c:pt idx="351">
                  <c:v>41100</c:v>
                </c:pt>
                <c:pt idx="352">
                  <c:v>41101</c:v>
                </c:pt>
                <c:pt idx="353">
                  <c:v>41102</c:v>
                </c:pt>
                <c:pt idx="354">
                  <c:v>41103</c:v>
                </c:pt>
                <c:pt idx="355">
                  <c:v>41106</c:v>
                </c:pt>
                <c:pt idx="356">
                  <c:v>41107</c:v>
                </c:pt>
                <c:pt idx="357">
                  <c:v>41108</c:v>
                </c:pt>
                <c:pt idx="358">
                  <c:v>41109</c:v>
                </c:pt>
                <c:pt idx="359">
                  <c:v>41110</c:v>
                </c:pt>
                <c:pt idx="360">
                  <c:v>41113</c:v>
                </c:pt>
                <c:pt idx="361">
                  <c:v>41114</c:v>
                </c:pt>
                <c:pt idx="362">
                  <c:v>41115</c:v>
                </c:pt>
                <c:pt idx="363">
                  <c:v>41116</c:v>
                </c:pt>
                <c:pt idx="364">
                  <c:v>41117</c:v>
                </c:pt>
                <c:pt idx="365">
                  <c:v>41120</c:v>
                </c:pt>
                <c:pt idx="366">
                  <c:v>41121</c:v>
                </c:pt>
                <c:pt idx="367">
                  <c:v>41122</c:v>
                </c:pt>
                <c:pt idx="368">
                  <c:v>41123</c:v>
                </c:pt>
                <c:pt idx="369">
                  <c:v>41124</c:v>
                </c:pt>
                <c:pt idx="370">
                  <c:v>41127</c:v>
                </c:pt>
                <c:pt idx="371">
                  <c:v>41128</c:v>
                </c:pt>
                <c:pt idx="372">
                  <c:v>41129</c:v>
                </c:pt>
                <c:pt idx="373">
                  <c:v>41130</c:v>
                </c:pt>
                <c:pt idx="374">
                  <c:v>41131</c:v>
                </c:pt>
                <c:pt idx="375">
                  <c:v>41134</c:v>
                </c:pt>
                <c:pt idx="376">
                  <c:v>41135</c:v>
                </c:pt>
                <c:pt idx="377">
                  <c:v>41136</c:v>
                </c:pt>
                <c:pt idx="378">
                  <c:v>41137</c:v>
                </c:pt>
                <c:pt idx="379">
                  <c:v>41138</c:v>
                </c:pt>
                <c:pt idx="380">
                  <c:v>41141</c:v>
                </c:pt>
                <c:pt idx="381">
                  <c:v>41142</c:v>
                </c:pt>
                <c:pt idx="382">
                  <c:v>41143</c:v>
                </c:pt>
                <c:pt idx="383">
                  <c:v>41144</c:v>
                </c:pt>
                <c:pt idx="384">
                  <c:v>41145</c:v>
                </c:pt>
                <c:pt idx="385">
                  <c:v>41148</c:v>
                </c:pt>
                <c:pt idx="386">
                  <c:v>41149</c:v>
                </c:pt>
                <c:pt idx="387">
                  <c:v>41150</c:v>
                </c:pt>
                <c:pt idx="388">
                  <c:v>41151</c:v>
                </c:pt>
                <c:pt idx="389">
                  <c:v>41152</c:v>
                </c:pt>
                <c:pt idx="390">
                  <c:v>41155</c:v>
                </c:pt>
                <c:pt idx="391">
                  <c:v>41156</c:v>
                </c:pt>
                <c:pt idx="392">
                  <c:v>41157</c:v>
                </c:pt>
                <c:pt idx="393">
                  <c:v>41158</c:v>
                </c:pt>
                <c:pt idx="394">
                  <c:v>41159</c:v>
                </c:pt>
                <c:pt idx="395">
                  <c:v>41162</c:v>
                </c:pt>
                <c:pt idx="396">
                  <c:v>41163</c:v>
                </c:pt>
                <c:pt idx="397">
                  <c:v>41164</c:v>
                </c:pt>
                <c:pt idx="398">
                  <c:v>41165</c:v>
                </c:pt>
                <c:pt idx="399">
                  <c:v>41166</c:v>
                </c:pt>
                <c:pt idx="400">
                  <c:v>41169</c:v>
                </c:pt>
                <c:pt idx="401">
                  <c:v>41170</c:v>
                </c:pt>
                <c:pt idx="402">
                  <c:v>41171</c:v>
                </c:pt>
                <c:pt idx="403">
                  <c:v>41172</c:v>
                </c:pt>
                <c:pt idx="404">
                  <c:v>41173</c:v>
                </c:pt>
                <c:pt idx="405">
                  <c:v>41176</c:v>
                </c:pt>
                <c:pt idx="406">
                  <c:v>41177</c:v>
                </c:pt>
                <c:pt idx="407">
                  <c:v>41178</c:v>
                </c:pt>
                <c:pt idx="408">
                  <c:v>41179</c:v>
                </c:pt>
                <c:pt idx="409">
                  <c:v>41180</c:v>
                </c:pt>
                <c:pt idx="410">
                  <c:v>41183</c:v>
                </c:pt>
                <c:pt idx="411">
                  <c:v>41184</c:v>
                </c:pt>
                <c:pt idx="412">
                  <c:v>41185</c:v>
                </c:pt>
                <c:pt idx="413">
                  <c:v>41186</c:v>
                </c:pt>
                <c:pt idx="414">
                  <c:v>41187</c:v>
                </c:pt>
                <c:pt idx="415">
                  <c:v>41190</c:v>
                </c:pt>
                <c:pt idx="416">
                  <c:v>41191</c:v>
                </c:pt>
                <c:pt idx="417">
                  <c:v>41192</c:v>
                </c:pt>
                <c:pt idx="418">
                  <c:v>41193</c:v>
                </c:pt>
                <c:pt idx="419">
                  <c:v>41194</c:v>
                </c:pt>
                <c:pt idx="420">
                  <c:v>41197</c:v>
                </c:pt>
                <c:pt idx="421">
                  <c:v>41198</c:v>
                </c:pt>
                <c:pt idx="422">
                  <c:v>41199</c:v>
                </c:pt>
                <c:pt idx="423">
                  <c:v>41200</c:v>
                </c:pt>
                <c:pt idx="424">
                  <c:v>41201</c:v>
                </c:pt>
                <c:pt idx="425">
                  <c:v>41204</c:v>
                </c:pt>
                <c:pt idx="426">
                  <c:v>41205</c:v>
                </c:pt>
                <c:pt idx="427">
                  <c:v>41206</c:v>
                </c:pt>
                <c:pt idx="428">
                  <c:v>41207</c:v>
                </c:pt>
                <c:pt idx="429">
                  <c:v>41208</c:v>
                </c:pt>
                <c:pt idx="430">
                  <c:v>41211</c:v>
                </c:pt>
                <c:pt idx="431">
                  <c:v>41212</c:v>
                </c:pt>
                <c:pt idx="432">
                  <c:v>41213</c:v>
                </c:pt>
                <c:pt idx="433">
                  <c:v>41214</c:v>
                </c:pt>
                <c:pt idx="434">
                  <c:v>41215</c:v>
                </c:pt>
                <c:pt idx="435">
                  <c:v>41218</c:v>
                </c:pt>
                <c:pt idx="436">
                  <c:v>41219</c:v>
                </c:pt>
                <c:pt idx="437">
                  <c:v>41220</c:v>
                </c:pt>
                <c:pt idx="438">
                  <c:v>41221</c:v>
                </c:pt>
                <c:pt idx="439">
                  <c:v>41222</c:v>
                </c:pt>
                <c:pt idx="440">
                  <c:v>41225</c:v>
                </c:pt>
                <c:pt idx="441">
                  <c:v>41226</c:v>
                </c:pt>
                <c:pt idx="442">
                  <c:v>41227</c:v>
                </c:pt>
                <c:pt idx="443">
                  <c:v>41228</c:v>
                </c:pt>
                <c:pt idx="444">
                  <c:v>41229</c:v>
                </c:pt>
                <c:pt idx="445">
                  <c:v>41232</c:v>
                </c:pt>
                <c:pt idx="446">
                  <c:v>41233</c:v>
                </c:pt>
                <c:pt idx="447">
                  <c:v>41234</c:v>
                </c:pt>
                <c:pt idx="448">
                  <c:v>41235</c:v>
                </c:pt>
                <c:pt idx="449">
                  <c:v>41236</c:v>
                </c:pt>
                <c:pt idx="450">
                  <c:v>41239</c:v>
                </c:pt>
                <c:pt idx="451">
                  <c:v>41240</c:v>
                </c:pt>
                <c:pt idx="452">
                  <c:v>41241</c:v>
                </c:pt>
                <c:pt idx="453">
                  <c:v>41242</c:v>
                </c:pt>
                <c:pt idx="454">
                  <c:v>41243</c:v>
                </c:pt>
                <c:pt idx="455">
                  <c:v>41246</c:v>
                </c:pt>
                <c:pt idx="456">
                  <c:v>41247</c:v>
                </c:pt>
                <c:pt idx="457">
                  <c:v>41248</c:v>
                </c:pt>
                <c:pt idx="458">
                  <c:v>41249</c:v>
                </c:pt>
                <c:pt idx="459">
                  <c:v>41250</c:v>
                </c:pt>
                <c:pt idx="460">
                  <c:v>41253</c:v>
                </c:pt>
                <c:pt idx="461">
                  <c:v>41254</c:v>
                </c:pt>
                <c:pt idx="462">
                  <c:v>41255</c:v>
                </c:pt>
                <c:pt idx="463">
                  <c:v>41256</c:v>
                </c:pt>
                <c:pt idx="464">
                  <c:v>41257</c:v>
                </c:pt>
                <c:pt idx="465">
                  <c:v>41260</c:v>
                </c:pt>
                <c:pt idx="466">
                  <c:v>41261</c:v>
                </c:pt>
                <c:pt idx="467">
                  <c:v>41262</c:v>
                </c:pt>
                <c:pt idx="468">
                  <c:v>41263</c:v>
                </c:pt>
                <c:pt idx="469">
                  <c:v>41264</c:v>
                </c:pt>
                <c:pt idx="470">
                  <c:v>41267</c:v>
                </c:pt>
                <c:pt idx="471">
                  <c:v>41268</c:v>
                </c:pt>
                <c:pt idx="472">
                  <c:v>41269</c:v>
                </c:pt>
                <c:pt idx="473">
                  <c:v>41270</c:v>
                </c:pt>
                <c:pt idx="474">
                  <c:v>41271</c:v>
                </c:pt>
                <c:pt idx="475">
                  <c:v>41274</c:v>
                </c:pt>
                <c:pt idx="476">
                  <c:v>41275</c:v>
                </c:pt>
                <c:pt idx="477">
                  <c:v>41276</c:v>
                </c:pt>
                <c:pt idx="478">
                  <c:v>41277</c:v>
                </c:pt>
                <c:pt idx="479">
                  <c:v>41278</c:v>
                </c:pt>
                <c:pt idx="480">
                  <c:v>41281</c:v>
                </c:pt>
                <c:pt idx="481">
                  <c:v>41282</c:v>
                </c:pt>
                <c:pt idx="482">
                  <c:v>41283</c:v>
                </c:pt>
                <c:pt idx="483">
                  <c:v>41284</c:v>
                </c:pt>
                <c:pt idx="484">
                  <c:v>41285</c:v>
                </c:pt>
                <c:pt idx="485">
                  <c:v>41288</c:v>
                </c:pt>
                <c:pt idx="486">
                  <c:v>41289</c:v>
                </c:pt>
                <c:pt idx="487">
                  <c:v>41290</c:v>
                </c:pt>
                <c:pt idx="488">
                  <c:v>41291</c:v>
                </c:pt>
                <c:pt idx="489">
                  <c:v>41292</c:v>
                </c:pt>
                <c:pt idx="490">
                  <c:v>41295</c:v>
                </c:pt>
                <c:pt idx="491">
                  <c:v>41296</c:v>
                </c:pt>
                <c:pt idx="492">
                  <c:v>41297</c:v>
                </c:pt>
                <c:pt idx="493">
                  <c:v>41298</c:v>
                </c:pt>
                <c:pt idx="494">
                  <c:v>41299</c:v>
                </c:pt>
                <c:pt idx="495">
                  <c:v>41302</c:v>
                </c:pt>
                <c:pt idx="496">
                  <c:v>41303</c:v>
                </c:pt>
                <c:pt idx="497">
                  <c:v>41304</c:v>
                </c:pt>
                <c:pt idx="498">
                  <c:v>41305</c:v>
                </c:pt>
                <c:pt idx="499">
                  <c:v>41306</c:v>
                </c:pt>
                <c:pt idx="500">
                  <c:v>41309</c:v>
                </c:pt>
                <c:pt idx="501">
                  <c:v>41310</c:v>
                </c:pt>
                <c:pt idx="502">
                  <c:v>41311</c:v>
                </c:pt>
                <c:pt idx="503">
                  <c:v>41312</c:v>
                </c:pt>
                <c:pt idx="504">
                  <c:v>41313</c:v>
                </c:pt>
                <c:pt idx="505">
                  <c:v>41316</c:v>
                </c:pt>
                <c:pt idx="506">
                  <c:v>41317</c:v>
                </c:pt>
                <c:pt idx="507">
                  <c:v>41318</c:v>
                </c:pt>
                <c:pt idx="508">
                  <c:v>41319</c:v>
                </c:pt>
                <c:pt idx="509">
                  <c:v>41320</c:v>
                </c:pt>
                <c:pt idx="510">
                  <c:v>41323</c:v>
                </c:pt>
                <c:pt idx="511">
                  <c:v>41324</c:v>
                </c:pt>
                <c:pt idx="512">
                  <c:v>41325</c:v>
                </c:pt>
                <c:pt idx="513">
                  <c:v>41326</c:v>
                </c:pt>
                <c:pt idx="514">
                  <c:v>41327</c:v>
                </c:pt>
                <c:pt idx="515">
                  <c:v>41330</c:v>
                </c:pt>
                <c:pt idx="516">
                  <c:v>41331</c:v>
                </c:pt>
                <c:pt idx="517">
                  <c:v>41332</c:v>
                </c:pt>
                <c:pt idx="518">
                  <c:v>41333</c:v>
                </c:pt>
                <c:pt idx="519">
                  <c:v>41334</c:v>
                </c:pt>
                <c:pt idx="520">
                  <c:v>41337</c:v>
                </c:pt>
                <c:pt idx="521">
                  <c:v>41338</c:v>
                </c:pt>
                <c:pt idx="522">
                  <c:v>41339</c:v>
                </c:pt>
                <c:pt idx="523">
                  <c:v>41340</c:v>
                </c:pt>
                <c:pt idx="524">
                  <c:v>41341</c:v>
                </c:pt>
                <c:pt idx="525">
                  <c:v>41344</c:v>
                </c:pt>
                <c:pt idx="526">
                  <c:v>41345</c:v>
                </c:pt>
                <c:pt idx="527">
                  <c:v>41346</c:v>
                </c:pt>
                <c:pt idx="528">
                  <c:v>41347</c:v>
                </c:pt>
                <c:pt idx="529">
                  <c:v>41348</c:v>
                </c:pt>
                <c:pt idx="530">
                  <c:v>41351</c:v>
                </c:pt>
                <c:pt idx="531">
                  <c:v>41352</c:v>
                </c:pt>
                <c:pt idx="532">
                  <c:v>41353</c:v>
                </c:pt>
                <c:pt idx="533">
                  <c:v>41354</c:v>
                </c:pt>
                <c:pt idx="534">
                  <c:v>41355</c:v>
                </c:pt>
                <c:pt idx="535">
                  <c:v>41358</c:v>
                </c:pt>
                <c:pt idx="536">
                  <c:v>41359</c:v>
                </c:pt>
                <c:pt idx="537">
                  <c:v>41360</c:v>
                </c:pt>
                <c:pt idx="538">
                  <c:v>41361</c:v>
                </c:pt>
                <c:pt idx="539">
                  <c:v>41362</c:v>
                </c:pt>
                <c:pt idx="540">
                  <c:v>41365</c:v>
                </c:pt>
                <c:pt idx="541">
                  <c:v>41366</c:v>
                </c:pt>
                <c:pt idx="542">
                  <c:v>41367</c:v>
                </c:pt>
                <c:pt idx="543">
                  <c:v>41368</c:v>
                </c:pt>
                <c:pt idx="544">
                  <c:v>41369</c:v>
                </c:pt>
                <c:pt idx="545">
                  <c:v>41372</c:v>
                </c:pt>
                <c:pt idx="546">
                  <c:v>41373</c:v>
                </c:pt>
                <c:pt idx="547">
                  <c:v>41374</c:v>
                </c:pt>
                <c:pt idx="548">
                  <c:v>41375</c:v>
                </c:pt>
                <c:pt idx="549">
                  <c:v>41376</c:v>
                </c:pt>
                <c:pt idx="550">
                  <c:v>41379</c:v>
                </c:pt>
                <c:pt idx="551">
                  <c:v>41380</c:v>
                </c:pt>
                <c:pt idx="552">
                  <c:v>41381</c:v>
                </c:pt>
                <c:pt idx="553">
                  <c:v>41382</c:v>
                </c:pt>
                <c:pt idx="554">
                  <c:v>41383</c:v>
                </c:pt>
                <c:pt idx="555">
                  <c:v>41386</c:v>
                </c:pt>
                <c:pt idx="556">
                  <c:v>41387</c:v>
                </c:pt>
                <c:pt idx="557">
                  <c:v>41388</c:v>
                </c:pt>
                <c:pt idx="558">
                  <c:v>41389</c:v>
                </c:pt>
                <c:pt idx="559">
                  <c:v>41390</c:v>
                </c:pt>
                <c:pt idx="560">
                  <c:v>41393</c:v>
                </c:pt>
                <c:pt idx="561">
                  <c:v>41394</c:v>
                </c:pt>
                <c:pt idx="562">
                  <c:v>41395</c:v>
                </c:pt>
                <c:pt idx="563">
                  <c:v>41396</c:v>
                </c:pt>
                <c:pt idx="564">
                  <c:v>41397</c:v>
                </c:pt>
                <c:pt idx="565">
                  <c:v>41400</c:v>
                </c:pt>
                <c:pt idx="566">
                  <c:v>41401</c:v>
                </c:pt>
                <c:pt idx="567">
                  <c:v>41402</c:v>
                </c:pt>
                <c:pt idx="568">
                  <c:v>41403</c:v>
                </c:pt>
                <c:pt idx="569">
                  <c:v>41404</c:v>
                </c:pt>
                <c:pt idx="570">
                  <c:v>41407</c:v>
                </c:pt>
                <c:pt idx="571">
                  <c:v>41408</c:v>
                </c:pt>
                <c:pt idx="572">
                  <c:v>41409</c:v>
                </c:pt>
                <c:pt idx="573">
                  <c:v>41410</c:v>
                </c:pt>
                <c:pt idx="574">
                  <c:v>41411</c:v>
                </c:pt>
                <c:pt idx="575">
                  <c:v>41414</c:v>
                </c:pt>
                <c:pt idx="576">
                  <c:v>41415</c:v>
                </c:pt>
                <c:pt idx="577">
                  <c:v>41416</c:v>
                </c:pt>
                <c:pt idx="578">
                  <c:v>41417</c:v>
                </c:pt>
                <c:pt idx="579">
                  <c:v>41418</c:v>
                </c:pt>
                <c:pt idx="580">
                  <c:v>41421</c:v>
                </c:pt>
                <c:pt idx="581">
                  <c:v>41422</c:v>
                </c:pt>
                <c:pt idx="582">
                  <c:v>41423</c:v>
                </c:pt>
                <c:pt idx="583">
                  <c:v>41424</c:v>
                </c:pt>
                <c:pt idx="584">
                  <c:v>41425</c:v>
                </c:pt>
                <c:pt idx="585">
                  <c:v>41428</c:v>
                </c:pt>
                <c:pt idx="586">
                  <c:v>41429</c:v>
                </c:pt>
                <c:pt idx="587">
                  <c:v>41430</c:v>
                </c:pt>
                <c:pt idx="588">
                  <c:v>41431</c:v>
                </c:pt>
                <c:pt idx="589">
                  <c:v>41432</c:v>
                </c:pt>
                <c:pt idx="590">
                  <c:v>41435</c:v>
                </c:pt>
                <c:pt idx="591">
                  <c:v>41436</c:v>
                </c:pt>
                <c:pt idx="592">
                  <c:v>41437</c:v>
                </c:pt>
                <c:pt idx="593">
                  <c:v>41438</c:v>
                </c:pt>
                <c:pt idx="594">
                  <c:v>41439</c:v>
                </c:pt>
                <c:pt idx="595">
                  <c:v>41442</c:v>
                </c:pt>
                <c:pt idx="596">
                  <c:v>41443</c:v>
                </c:pt>
                <c:pt idx="597">
                  <c:v>41444</c:v>
                </c:pt>
                <c:pt idx="598">
                  <c:v>41445</c:v>
                </c:pt>
                <c:pt idx="599">
                  <c:v>41446</c:v>
                </c:pt>
                <c:pt idx="600">
                  <c:v>41449</c:v>
                </c:pt>
                <c:pt idx="601">
                  <c:v>41450</c:v>
                </c:pt>
                <c:pt idx="602">
                  <c:v>41451</c:v>
                </c:pt>
                <c:pt idx="603">
                  <c:v>41452</c:v>
                </c:pt>
                <c:pt idx="604">
                  <c:v>41453</c:v>
                </c:pt>
                <c:pt idx="605">
                  <c:v>41456</c:v>
                </c:pt>
                <c:pt idx="606">
                  <c:v>41457</c:v>
                </c:pt>
                <c:pt idx="607">
                  <c:v>41458</c:v>
                </c:pt>
                <c:pt idx="608">
                  <c:v>41459</c:v>
                </c:pt>
                <c:pt idx="609">
                  <c:v>41460</c:v>
                </c:pt>
                <c:pt idx="610">
                  <c:v>41463</c:v>
                </c:pt>
                <c:pt idx="611">
                  <c:v>41464</c:v>
                </c:pt>
                <c:pt idx="612">
                  <c:v>41465</c:v>
                </c:pt>
                <c:pt idx="613">
                  <c:v>41466</c:v>
                </c:pt>
                <c:pt idx="614">
                  <c:v>41467</c:v>
                </c:pt>
                <c:pt idx="615">
                  <c:v>41470</c:v>
                </c:pt>
                <c:pt idx="616">
                  <c:v>41471</c:v>
                </c:pt>
                <c:pt idx="617">
                  <c:v>41472</c:v>
                </c:pt>
                <c:pt idx="618">
                  <c:v>41473</c:v>
                </c:pt>
                <c:pt idx="619">
                  <c:v>41474</c:v>
                </c:pt>
                <c:pt idx="620">
                  <c:v>41477</c:v>
                </c:pt>
                <c:pt idx="621">
                  <c:v>41478</c:v>
                </c:pt>
                <c:pt idx="622">
                  <c:v>41479</c:v>
                </c:pt>
                <c:pt idx="623">
                  <c:v>41480</c:v>
                </c:pt>
                <c:pt idx="624">
                  <c:v>41481</c:v>
                </c:pt>
                <c:pt idx="625">
                  <c:v>41484</c:v>
                </c:pt>
                <c:pt idx="626">
                  <c:v>41485</c:v>
                </c:pt>
                <c:pt idx="627">
                  <c:v>41486</c:v>
                </c:pt>
                <c:pt idx="628">
                  <c:v>41487</c:v>
                </c:pt>
                <c:pt idx="629">
                  <c:v>41488</c:v>
                </c:pt>
                <c:pt idx="630">
                  <c:v>41491</c:v>
                </c:pt>
                <c:pt idx="631">
                  <c:v>41492</c:v>
                </c:pt>
                <c:pt idx="632">
                  <c:v>41493</c:v>
                </c:pt>
                <c:pt idx="633">
                  <c:v>41494</c:v>
                </c:pt>
                <c:pt idx="634">
                  <c:v>41495</c:v>
                </c:pt>
                <c:pt idx="635">
                  <c:v>41498</c:v>
                </c:pt>
                <c:pt idx="636">
                  <c:v>41499</c:v>
                </c:pt>
                <c:pt idx="637">
                  <c:v>41500</c:v>
                </c:pt>
                <c:pt idx="638">
                  <c:v>41501</c:v>
                </c:pt>
                <c:pt idx="639">
                  <c:v>41502</c:v>
                </c:pt>
                <c:pt idx="640">
                  <c:v>41505</c:v>
                </c:pt>
                <c:pt idx="641">
                  <c:v>41506</c:v>
                </c:pt>
                <c:pt idx="642">
                  <c:v>41507</c:v>
                </c:pt>
                <c:pt idx="643">
                  <c:v>41508</c:v>
                </c:pt>
                <c:pt idx="644">
                  <c:v>41509</c:v>
                </c:pt>
                <c:pt idx="645">
                  <c:v>41512</c:v>
                </c:pt>
                <c:pt idx="646">
                  <c:v>41513</c:v>
                </c:pt>
                <c:pt idx="647">
                  <c:v>41514</c:v>
                </c:pt>
                <c:pt idx="648">
                  <c:v>41515</c:v>
                </c:pt>
                <c:pt idx="649">
                  <c:v>41516</c:v>
                </c:pt>
                <c:pt idx="650">
                  <c:v>41519</c:v>
                </c:pt>
                <c:pt idx="651">
                  <c:v>41520</c:v>
                </c:pt>
                <c:pt idx="652">
                  <c:v>41521</c:v>
                </c:pt>
                <c:pt idx="653">
                  <c:v>41522</c:v>
                </c:pt>
                <c:pt idx="654">
                  <c:v>41523</c:v>
                </c:pt>
                <c:pt idx="655">
                  <c:v>41526</c:v>
                </c:pt>
                <c:pt idx="656">
                  <c:v>41527</c:v>
                </c:pt>
                <c:pt idx="657">
                  <c:v>41528</c:v>
                </c:pt>
                <c:pt idx="658">
                  <c:v>41529</c:v>
                </c:pt>
                <c:pt idx="659">
                  <c:v>41530</c:v>
                </c:pt>
                <c:pt idx="660">
                  <c:v>41533</c:v>
                </c:pt>
                <c:pt idx="661">
                  <c:v>41534</c:v>
                </c:pt>
                <c:pt idx="662">
                  <c:v>41535</c:v>
                </c:pt>
                <c:pt idx="663">
                  <c:v>41536</c:v>
                </c:pt>
                <c:pt idx="664">
                  <c:v>41537</c:v>
                </c:pt>
                <c:pt idx="665">
                  <c:v>41540</c:v>
                </c:pt>
                <c:pt idx="666">
                  <c:v>41541</c:v>
                </c:pt>
                <c:pt idx="667">
                  <c:v>41542</c:v>
                </c:pt>
                <c:pt idx="668">
                  <c:v>41543</c:v>
                </c:pt>
                <c:pt idx="669">
                  <c:v>41544</c:v>
                </c:pt>
                <c:pt idx="670">
                  <c:v>41547</c:v>
                </c:pt>
                <c:pt idx="671">
                  <c:v>41548</c:v>
                </c:pt>
                <c:pt idx="672">
                  <c:v>41549</c:v>
                </c:pt>
                <c:pt idx="673">
                  <c:v>41550</c:v>
                </c:pt>
                <c:pt idx="674">
                  <c:v>41551</c:v>
                </c:pt>
                <c:pt idx="675">
                  <c:v>41554</c:v>
                </c:pt>
                <c:pt idx="676">
                  <c:v>41555</c:v>
                </c:pt>
                <c:pt idx="677">
                  <c:v>41556</c:v>
                </c:pt>
                <c:pt idx="678">
                  <c:v>41557</c:v>
                </c:pt>
                <c:pt idx="679">
                  <c:v>41558</c:v>
                </c:pt>
                <c:pt idx="680">
                  <c:v>41561</c:v>
                </c:pt>
                <c:pt idx="681">
                  <c:v>41562</c:v>
                </c:pt>
                <c:pt idx="682">
                  <c:v>41563</c:v>
                </c:pt>
                <c:pt idx="683">
                  <c:v>41564</c:v>
                </c:pt>
                <c:pt idx="684">
                  <c:v>41565</c:v>
                </c:pt>
                <c:pt idx="685">
                  <c:v>41568</c:v>
                </c:pt>
                <c:pt idx="686">
                  <c:v>41569</c:v>
                </c:pt>
                <c:pt idx="687">
                  <c:v>41570</c:v>
                </c:pt>
                <c:pt idx="688">
                  <c:v>41571</c:v>
                </c:pt>
                <c:pt idx="689">
                  <c:v>41572</c:v>
                </c:pt>
                <c:pt idx="690">
                  <c:v>41575</c:v>
                </c:pt>
                <c:pt idx="691">
                  <c:v>41576</c:v>
                </c:pt>
                <c:pt idx="692">
                  <c:v>41577</c:v>
                </c:pt>
                <c:pt idx="693">
                  <c:v>41578</c:v>
                </c:pt>
                <c:pt idx="694">
                  <c:v>41579</c:v>
                </c:pt>
                <c:pt idx="695">
                  <c:v>41582</c:v>
                </c:pt>
                <c:pt idx="696">
                  <c:v>41583</c:v>
                </c:pt>
                <c:pt idx="697">
                  <c:v>41584</c:v>
                </c:pt>
                <c:pt idx="698">
                  <c:v>41585</c:v>
                </c:pt>
                <c:pt idx="699">
                  <c:v>41586</c:v>
                </c:pt>
                <c:pt idx="700">
                  <c:v>41589</c:v>
                </c:pt>
                <c:pt idx="701">
                  <c:v>41590</c:v>
                </c:pt>
                <c:pt idx="702">
                  <c:v>41591</c:v>
                </c:pt>
                <c:pt idx="703">
                  <c:v>41592</c:v>
                </c:pt>
                <c:pt idx="704">
                  <c:v>41593</c:v>
                </c:pt>
                <c:pt idx="705">
                  <c:v>41596</c:v>
                </c:pt>
                <c:pt idx="706">
                  <c:v>41597</c:v>
                </c:pt>
                <c:pt idx="707">
                  <c:v>41598</c:v>
                </c:pt>
                <c:pt idx="708">
                  <c:v>41599</c:v>
                </c:pt>
                <c:pt idx="709">
                  <c:v>41600</c:v>
                </c:pt>
                <c:pt idx="710">
                  <c:v>41603</c:v>
                </c:pt>
                <c:pt idx="711">
                  <c:v>41604</c:v>
                </c:pt>
                <c:pt idx="712">
                  <c:v>41605</c:v>
                </c:pt>
                <c:pt idx="713">
                  <c:v>41606</c:v>
                </c:pt>
                <c:pt idx="714">
                  <c:v>41607</c:v>
                </c:pt>
                <c:pt idx="715">
                  <c:v>41610</c:v>
                </c:pt>
                <c:pt idx="716">
                  <c:v>41611</c:v>
                </c:pt>
                <c:pt idx="717">
                  <c:v>41612</c:v>
                </c:pt>
                <c:pt idx="718">
                  <c:v>41613</c:v>
                </c:pt>
                <c:pt idx="719">
                  <c:v>41614</c:v>
                </c:pt>
                <c:pt idx="720">
                  <c:v>41617</c:v>
                </c:pt>
                <c:pt idx="721">
                  <c:v>41618</c:v>
                </c:pt>
                <c:pt idx="722">
                  <c:v>41619</c:v>
                </c:pt>
                <c:pt idx="723">
                  <c:v>41620</c:v>
                </c:pt>
                <c:pt idx="724">
                  <c:v>41621</c:v>
                </c:pt>
                <c:pt idx="725">
                  <c:v>41624</c:v>
                </c:pt>
                <c:pt idx="726">
                  <c:v>41625</c:v>
                </c:pt>
                <c:pt idx="727">
                  <c:v>41626</c:v>
                </c:pt>
                <c:pt idx="728">
                  <c:v>41627</c:v>
                </c:pt>
                <c:pt idx="729">
                  <c:v>41628</c:v>
                </c:pt>
                <c:pt idx="730">
                  <c:v>41631</c:v>
                </c:pt>
                <c:pt idx="731">
                  <c:v>41632</c:v>
                </c:pt>
                <c:pt idx="732">
                  <c:v>41633</c:v>
                </c:pt>
                <c:pt idx="733">
                  <c:v>41634</c:v>
                </c:pt>
                <c:pt idx="734">
                  <c:v>41635</c:v>
                </c:pt>
                <c:pt idx="735">
                  <c:v>41638</c:v>
                </c:pt>
                <c:pt idx="736">
                  <c:v>41639</c:v>
                </c:pt>
                <c:pt idx="737">
                  <c:v>41640</c:v>
                </c:pt>
                <c:pt idx="738">
                  <c:v>41641</c:v>
                </c:pt>
                <c:pt idx="739">
                  <c:v>41642</c:v>
                </c:pt>
                <c:pt idx="740">
                  <c:v>41645</c:v>
                </c:pt>
                <c:pt idx="741">
                  <c:v>41646</c:v>
                </c:pt>
                <c:pt idx="742">
                  <c:v>41647</c:v>
                </c:pt>
                <c:pt idx="743">
                  <c:v>41648</c:v>
                </c:pt>
                <c:pt idx="744">
                  <c:v>41649</c:v>
                </c:pt>
                <c:pt idx="745">
                  <c:v>41652</c:v>
                </c:pt>
                <c:pt idx="746">
                  <c:v>41653</c:v>
                </c:pt>
                <c:pt idx="747">
                  <c:v>41654</c:v>
                </c:pt>
                <c:pt idx="748">
                  <c:v>41655</c:v>
                </c:pt>
                <c:pt idx="749">
                  <c:v>41656</c:v>
                </c:pt>
                <c:pt idx="750">
                  <c:v>41659</c:v>
                </c:pt>
                <c:pt idx="751">
                  <c:v>41660</c:v>
                </c:pt>
                <c:pt idx="752">
                  <c:v>41661</c:v>
                </c:pt>
                <c:pt idx="753">
                  <c:v>41662</c:v>
                </c:pt>
                <c:pt idx="754">
                  <c:v>41663</c:v>
                </c:pt>
                <c:pt idx="755">
                  <c:v>41666</c:v>
                </c:pt>
                <c:pt idx="756">
                  <c:v>41667</c:v>
                </c:pt>
                <c:pt idx="757">
                  <c:v>41668</c:v>
                </c:pt>
                <c:pt idx="758">
                  <c:v>41669</c:v>
                </c:pt>
                <c:pt idx="759">
                  <c:v>41670</c:v>
                </c:pt>
                <c:pt idx="760">
                  <c:v>41673</c:v>
                </c:pt>
                <c:pt idx="761">
                  <c:v>41674</c:v>
                </c:pt>
                <c:pt idx="762">
                  <c:v>41675</c:v>
                </c:pt>
                <c:pt idx="763">
                  <c:v>41676</c:v>
                </c:pt>
                <c:pt idx="764">
                  <c:v>41677</c:v>
                </c:pt>
                <c:pt idx="765">
                  <c:v>41680</c:v>
                </c:pt>
                <c:pt idx="766">
                  <c:v>41681</c:v>
                </c:pt>
                <c:pt idx="767">
                  <c:v>41682</c:v>
                </c:pt>
                <c:pt idx="768">
                  <c:v>41683</c:v>
                </c:pt>
                <c:pt idx="769">
                  <c:v>41684</c:v>
                </c:pt>
                <c:pt idx="770">
                  <c:v>41687</c:v>
                </c:pt>
                <c:pt idx="771">
                  <c:v>41688</c:v>
                </c:pt>
                <c:pt idx="772">
                  <c:v>41689</c:v>
                </c:pt>
                <c:pt idx="773">
                  <c:v>41690</c:v>
                </c:pt>
                <c:pt idx="774">
                  <c:v>41691</c:v>
                </c:pt>
                <c:pt idx="775">
                  <c:v>41694</c:v>
                </c:pt>
                <c:pt idx="776">
                  <c:v>41695</c:v>
                </c:pt>
                <c:pt idx="777">
                  <c:v>41696</c:v>
                </c:pt>
                <c:pt idx="778">
                  <c:v>41697</c:v>
                </c:pt>
                <c:pt idx="779">
                  <c:v>41698</c:v>
                </c:pt>
                <c:pt idx="780">
                  <c:v>41701</c:v>
                </c:pt>
                <c:pt idx="781">
                  <c:v>41702</c:v>
                </c:pt>
                <c:pt idx="782">
                  <c:v>41703</c:v>
                </c:pt>
                <c:pt idx="783">
                  <c:v>41704</c:v>
                </c:pt>
                <c:pt idx="784">
                  <c:v>41705</c:v>
                </c:pt>
                <c:pt idx="785">
                  <c:v>41708</c:v>
                </c:pt>
                <c:pt idx="786">
                  <c:v>41709</c:v>
                </c:pt>
                <c:pt idx="787">
                  <c:v>41710</c:v>
                </c:pt>
                <c:pt idx="788">
                  <c:v>41711</c:v>
                </c:pt>
                <c:pt idx="789">
                  <c:v>41712</c:v>
                </c:pt>
                <c:pt idx="790">
                  <c:v>41715</c:v>
                </c:pt>
                <c:pt idx="791">
                  <c:v>41716</c:v>
                </c:pt>
                <c:pt idx="792">
                  <c:v>41717</c:v>
                </c:pt>
                <c:pt idx="793">
                  <c:v>41718</c:v>
                </c:pt>
                <c:pt idx="794">
                  <c:v>41719</c:v>
                </c:pt>
                <c:pt idx="795">
                  <c:v>41722</c:v>
                </c:pt>
                <c:pt idx="796">
                  <c:v>41723</c:v>
                </c:pt>
                <c:pt idx="797">
                  <c:v>41724</c:v>
                </c:pt>
                <c:pt idx="798">
                  <c:v>41725</c:v>
                </c:pt>
                <c:pt idx="799">
                  <c:v>41726</c:v>
                </c:pt>
                <c:pt idx="800">
                  <c:v>41729</c:v>
                </c:pt>
                <c:pt idx="801">
                  <c:v>41730</c:v>
                </c:pt>
                <c:pt idx="802">
                  <c:v>41731</c:v>
                </c:pt>
                <c:pt idx="803">
                  <c:v>41732</c:v>
                </c:pt>
                <c:pt idx="804">
                  <c:v>41733</c:v>
                </c:pt>
                <c:pt idx="805">
                  <c:v>41736</c:v>
                </c:pt>
                <c:pt idx="806">
                  <c:v>41737</c:v>
                </c:pt>
                <c:pt idx="807">
                  <c:v>41738</c:v>
                </c:pt>
                <c:pt idx="808">
                  <c:v>41739</c:v>
                </c:pt>
                <c:pt idx="809">
                  <c:v>41740</c:v>
                </c:pt>
                <c:pt idx="810">
                  <c:v>41743</c:v>
                </c:pt>
                <c:pt idx="811">
                  <c:v>41744</c:v>
                </c:pt>
                <c:pt idx="812">
                  <c:v>41745</c:v>
                </c:pt>
                <c:pt idx="813">
                  <c:v>41746</c:v>
                </c:pt>
                <c:pt idx="814">
                  <c:v>41747</c:v>
                </c:pt>
                <c:pt idx="815">
                  <c:v>41750</c:v>
                </c:pt>
                <c:pt idx="816">
                  <c:v>41751</c:v>
                </c:pt>
                <c:pt idx="817">
                  <c:v>41752</c:v>
                </c:pt>
                <c:pt idx="818">
                  <c:v>41753</c:v>
                </c:pt>
                <c:pt idx="819">
                  <c:v>41754</c:v>
                </c:pt>
                <c:pt idx="820">
                  <c:v>41757</c:v>
                </c:pt>
                <c:pt idx="821">
                  <c:v>41758</c:v>
                </c:pt>
                <c:pt idx="822">
                  <c:v>41759</c:v>
                </c:pt>
                <c:pt idx="823">
                  <c:v>41760</c:v>
                </c:pt>
                <c:pt idx="824">
                  <c:v>41761</c:v>
                </c:pt>
                <c:pt idx="825">
                  <c:v>41764</c:v>
                </c:pt>
                <c:pt idx="826">
                  <c:v>41765</c:v>
                </c:pt>
                <c:pt idx="827">
                  <c:v>41766</c:v>
                </c:pt>
                <c:pt idx="828">
                  <c:v>41767</c:v>
                </c:pt>
                <c:pt idx="829">
                  <c:v>41768</c:v>
                </c:pt>
                <c:pt idx="830">
                  <c:v>41771</c:v>
                </c:pt>
                <c:pt idx="831">
                  <c:v>41772</c:v>
                </c:pt>
                <c:pt idx="832">
                  <c:v>41773</c:v>
                </c:pt>
                <c:pt idx="833">
                  <c:v>41774</c:v>
                </c:pt>
                <c:pt idx="834">
                  <c:v>41775</c:v>
                </c:pt>
                <c:pt idx="835">
                  <c:v>41778</c:v>
                </c:pt>
                <c:pt idx="836">
                  <c:v>41779</c:v>
                </c:pt>
                <c:pt idx="837">
                  <c:v>41780</c:v>
                </c:pt>
                <c:pt idx="838">
                  <c:v>41781</c:v>
                </c:pt>
                <c:pt idx="839">
                  <c:v>41782</c:v>
                </c:pt>
                <c:pt idx="840">
                  <c:v>41785</c:v>
                </c:pt>
                <c:pt idx="841">
                  <c:v>41786</c:v>
                </c:pt>
                <c:pt idx="842">
                  <c:v>41787</c:v>
                </c:pt>
                <c:pt idx="843">
                  <c:v>41788</c:v>
                </c:pt>
                <c:pt idx="844">
                  <c:v>41789</c:v>
                </c:pt>
                <c:pt idx="845">
                  <c:v>41792</c:v>
                </c:pt>
                <c:pt idx="846">
                  <c:v>41793</c:v>
                </c:pt>
                <c:pt idx="847">
                  <c:v>41794</c:v>
                </c:pt>
                <c:pt idx="848">
                  <c:v>41795</c:v>
                </c:pt>
                <c:pt idx="849">
                  <c:v>41796</c:v>
                </c:pt>
                <c:pt idx="850">
                  <c:v>41799</c:v>
                </c:pt>
                <c:pt idx="851">
                  <c:v>41800</c:v>
                </c:pt>
                <c:pt idx="852">
                  <c:v>41801</c:v>
                </c:pt>
                <c:pt idx="853">
                  <c:v>41802</c:v>
                </c:pt>
                <c:pt idx="854">
                  <c:v>41803</c:v>
                </c:pt>
                <c:pt idx="855">
                  <c:v>41806</c:v>
                </c:pt>
                <c:pt idx="856">
                  <c:v>41807</c:v>
                </c:pt>
                <c:pt idx="857">
                  <c:v>41808</c:v>
                </c:pt>
                <c:pt idx="858">
                  <c:v>41809</c:v>
                </c:pt>
                <c:pt idx="859">
                  <c:v>41810</c:v>
                </c:pt>
                <c:pt idx="860">
                  <c:v>41813</c:v>
                </c:pt>
                <c:pt idx="861">
                  <c:v>41814</c:v>
                </c:pt>
                <c:pt idx="862">
                  <c:v>41815</c:v>
                </c:pt>
                <c:pt idx="863">
                  <c:v>41816</c:v>
                </c:pt>
                <c:pt idx="864">
                  <c:v>41817</c:v>
                </c:pt>
                <c:pt idx="865">
                  <c:v>41820</c:v>
                </c:pt>
                <c:pt idx="866">
                  <c:v>41821</c:v>
                </c:pt>
                <c:pt idx="867">
                  <c:v>41822</c:v>
                </c:pt>
                <c:pt idx="868">
                  <c:v>41823</c:v>
                </c:pt>
                <c:pt idx="869">
                  <c:v>41824</c:v>
                </c:pt>
                <c:pt idx="870">
                  <c:v>41827</c:v>
                </c:pt>
                <c:pt idx="871">
                  <c:v>41828</c:v>
                </c:pt>
                <c:pt idx="872">
                  <c:v>41829</c:v>
                </c:pt>
                <c:pt idx="873">
                  <c:v>41830</c:v>
                </c:pt>
                <c:pt idx="874">
                  <c:v>41831</c:v>
                </c:pt>
                <c:pt idx="875">
                  <c:v>41834</c:v>
                </c:pt>
                <c:pt idx="876">
                  <c:v>41835</c:v>
                </c:pt>
                <c:pt idx="877">
                  <c:v>41836</c:v>
                </c:pt>
                <c:pt idx="878">
                  <c:v>41837</c:v>
                </c:pt>
                <c:pt idx="879">
                  <c:v>41838</c:v>
                </c:pt>
                <c:pt idx="880">
                  <c:v>41841</c:v>
                </c:pt>
                <c:pt idx="881">
                  <c:v>41842</c:v>
                </c:pt>
                <c:pt idx="882">
                  <c:v>41843</c:v>
                </c:pt>
                <c:pt idx="883">
                  <c:v>41844</c:v>
                </c:pt>
                <c:pt idx="884">
                  <c:v>41845</c:v>
                </c:pt>
                <c:pt idx="885">
                  <c:v>41848</c:v>
                </c:pt>
                <c:pt idx="886">
                  <c:v>41849</c:v>
                </c:pt>
                <c:pt idx="887">
                  <c:v>41850</c:v>
                </c:pt>
                <c:pt idx="888">
                  <c:v>41851</c:v>
                </c:pt>
                <c:pt idx="889">
                  <c:v>41852</c:v>
                </c:pt>
                <c:pt idx="890">
                  <c:v>41855</c:v>
                </c:pt>
                <c:pt idx="891">
                  <c:v>41856</c:v>
                </c:pt>
                <c:pt idx="892">
                  <c:v>41857</c:v>
                </c:pt>
                <c:pt idx="893">
                  <c:v>41858</c:v>
                </c:pt>
                <c:pt idx="894">
                  <c:v>41859</c:v>
                </c:pt>
                <c:pt idx="895">
                  <c:v>41862</c:v>
                </c:pt>
                <c:pt idx="896">
                  <c:v>41863</c:v>
                </c:pt>
                <c:pt idx="897">
                  <c:v>41864</c:v>
                </c:pt>
                <c:pt idx="898">
                  <c:v>41865</c:v>
                </c:pt>
                <c:pt idx="899">
                  <c:v>41866</c:v>
                </c:pt>
                <c:pt idx="900">
                  <c:v>41869</c:v>
                </c:pt>
                <c:pt idx="901">
                  <c:v>41870</c:v>
                </c:pt>
                <c:pt idx="902">
                  <c:v>41871</c:v>
                </c:pt>
                <c:pt idx="903">
                  <c:v>41872</c:v>
                </c:pt>
                <c:pt idx="904">
                  <c:v>41873</c:v>
                </c:pt>
                <c:pt idx="905">
                  <c:v>41876</c:v>
                </c:pt>
                <c:pt idx="906">
                  <c:v>41877</c:v>
                </c:pt>
                <c:pt idx="907">
                  <c:v>41878</c:v>
                </c:pt>
                <c:pt idx="908">
                  <c:v>41879</c:v>
                </c:pt>
                <c:pt idx="909">
                  <c:v>41880</c:v>
                </c:pt>
                <c:pt idx="910">
                  <c:v>41883</c:v>
                </c:pt>
                <c:pt idx="911">
                  <c:v>41884</c:v>
                </c:pt>
                <c:pt idx="912">
                  <c:v>41885</c:v>
                </c:pt>
                <c:pt idx="913">
                  <c:v>41886</c:v>
                </c:pt>
                <c:pt idx="914">
                  <c:v>41887</c:v>
                </c:pt>
                <c:pt idx="915">
                  <c:v>41890</c:v>
                </c:pt>
                <c:pt idx="916">
                  <c:v>41891</c:v>
                </c:pt>
                <c:pt idx="917">
                  <c:v>41892</c:v>
                </c:pt>
                <c:pt idx="918">
                  <c:v>41893</c:v>
                </c:pt>
                <c:pt idx="919">
                  <c:v>41894</c:v>
                </c:pt>
                <c:pt idx="920">
                  <c:v>41897</c:v>
                </c:pt>
                <c:pt idx="921">
                  <c:v>41898</c:v>
                </c:pt>
                <c:pt idx="922">
                  <c:v>41899</c:v>
                </c:pt>
                <c:pt idx="923">
                  <c:v>41900</c:v>
                </c:pt>
                <c:pt idx="924">
                  <c:v>41901</c:v>
                </c:pt>
                <c:pt idx="925">
                  <c:v>41904</c:v>
                </c:pt>
                <c:pt idx="926">
                  <c:v>41905</c:v>
                </c:pt>
                <c:pt idx="927">
                  <c:v>41906</c:v>
                </c:pt>
                <c:pt idx="928">
                  <c:v>41907</c:v>
                </c:pt>
                <c:pt idx="929">
                  <c:v>41908</c:v>
                </c:pt>
                <c:pt idx="930">
                  <c:v>41911</c:v>
                </c:pt>
                <c:pt idx="931">
                  <c:v>41912</c:v>
                </c:pt>
                <c:pt idx="932">
                  <c:v>41913</c:v>
                </c:pt>
                <c:pt idx="933">
                  <c:v>41914</c:v>
                </c:pt>
                <c:pt idx="934">
                  <c:v>41915</c:v>
                </c:pt>
                <c:pt idx="935">
                  <c:v>41918</c:v>
                </c:pt>
                <c:pt idx="936">
                  <c:v>41919</c:v>
                </c:pt>
                <c:pt idx="937">
                  <c:v>41920</c:v>
                </c:pt>
                <c:pt idx="938">
                  <c:v>41921</c:v>
                </c:pt>
                <c:pt idx="939">
                  <c:v>41922</c:v>
                </c:pt>
                <c:pt idx="940">
                  <c:v>41925</c:v>
                </c:pt>
                <c:pt idx="941">
                  <c:v>41926</c:v>
                </c:pt>
                <c:pt idx="942">
                  <c:v>41927</c:v>
                </c:pt>
                <c:pt idx="943">
                  <c:v>41928</c:v>
                </c:pt>
                <c:pt idx="944">
                  <c:v>41929</c:v>
                </c:pt>
                <c:pt idx="945">
                  <c:v>41932</c:v>
                </c:pt>
                <c:pt idx="946">
                  <c:v>41933</c:v>
                </c:pt>
                <c:pt idx="947">
                  <c:v>41934</c:v>
                </c:pt>
                <c:pt idx="948">
                  <c:v>41935</c:v>
                </c:pt>
                <c:pt idx="949">
                  <c:v>41936</c:v>
                </c:pt>
                <c:pt idx="950">
                  <c:v>41939</c:v>
                </c:pt>
                <c:pt idx="951">
                  <c:v>41940</c:v>
                </c:pt>
                <c:pt idx="952">
                  <c:v>41941</c:v>
                </c:pt>
                <c:pt idx="953">
                  <c:v>41942</c:v>
                </c:pt>
                <c:pt idx="954">
                  <c:v>41943</c:v>
                </c:pt>
                <c:pt idx="955">
                  <c:v>41946</c:v>
                </c:pt>
                <c:pt idx="956">
                  <c:v>41947</c:v>
                </c:pt>
                <c:pt idx="957">
                  <c:v>41948</c:v>
                </c:pt>
                <c:pt idx="958">
                  <c:v>41949</c:v>
                </c:pt>
                <c:pt idx="959">
                  <c:v>41950</c:v>
                </c:pt>
                <c:pt idx="960">
                  <c:v>41953</c:v>
                </c:pt>
                <c:pt idx="961">
                  <c:v>41954</c:v>
                </c:pt>
                <c:pt idx="962">
                  <c:v>41955</c:v>
                </c:pt>
                <c:pt idx="963">
                  <c:v>41956</c:v>
                </c:pt>
                <c:pt idx="964">
                  <c:v>41957</c:v>
                </c:pt>
                <c:pt idx="965">
                  <c:v>41960</c:v>
                </c:pt>
                <c:pt idx="966">
                  <c:v>41961</c:v>
                </c:pt>
                <c:pt idx="967">
                  <c:v>41962</c:v>
                </c:pt>
                <c:pt idx="968">
                  <c:v>41963</c:v>
                </c:pt>
                <c:pt idx="969">
                  <c:v>41964</c:v>
                </c:pt>
                <c:pt idx="970">
                  <c:v>41967</c:v>
                </c:pt>
                <c:pt idx="971">
                  <c:v>41968</c:v>
                </c:pt>
                <c:pt idx="972">
                  <c:v>41969</c:v>
                </c:pt>
                <c:pt idx="973">
                  <c:v>41970</c:v>
                </c:pt>
                <c:pt idx="974">
                  <c:v>41971</c:v>
                </c:pt>
                <c:pt idx="975">
                  <c:v>41974</c:v>
                </c:pt>
                <c:pt idx="976">
                  <c:v>41975</c:v>
                </c:pt>
                <c:pt idx="977">
                  <c:v>41976</c:v>
                </c:pt>
                <c:pt idx="978">
                  <c:v>41977</c:v>
                </c:pt>
                <c:pt idx="979">
                  <c:v>41978</c:v>
                </c:pt>
                <c:pt idx="980">
                  <c:v>41981</c:v>
                </c:pt>
                <c:pt idx="981">
                  <c:v>41982</c:v>
                </c:pt>
                <c:pt idx="982">
                  <c:v>41983</c:v>
                </c:pt>
                <c:pt idx="983">
                  <c:v>41984</c:v>
                </c:pt>
                <c:pt idx="984">
                  <c:v>41985</c:v>
                </c:pt>
                <c:pt idx="985">
                  <c:v>41988</c:v>
                </c:pt>
                <c:pt idx="986">
                  <c:v>41989</c:v>
                </c:pt>
                <c:pt idx="987">
                  <c:v>41990</c:v>
                </c:pt>
                <c:pt idx="988">
                  <c:v>41991</c:v>
                </c:pt>
                <c:pt idx="989">
                  <c:v>41992</c:v>
                </c:pt>
                <c:pt idx="990">
                  <c:v>41995</c:v>
                </c:pt>
                <c:pt idx="991">
                  <c:v>41996</c:v>
                </c:pt>
                <c:pt idx="992">
                  <c:v>41997</c:v>
                </c:pt>
                <c:pt idx="993">
                  <c:v>41998</c:v>
                </c:pt>
                <c:pt idx="994">
                  <c:v>41999</c:v>
                </c:pt>
                <c:pt idx="995">
                  <c:v>42002</c:v>
                </c:pt>
                <c:pt idx="996">
                  <c:v>42003</c:v>
                </c:pt>
                <c:pt idx="997">
                  <c:v>42004</c:v>
                </c:pt>
                <c:pt idx="998">
                  <c:v>42005</c:v>
                </c:pt>
                <c:pt idx="999">
                  <c:v>42006</c:v>
                </c:pt>
                <c:pt idx="1000">
                  <c:v>42009</c:v>
                </c:pt>
                <c:pt idx="1001">
                  <c:v>42010</c:v>
                </c:pt>
                <c:pt idx="1002">
                  <c:v>42011</c:v>
                </c:pt>
                <c:pt idx="1003">
                  <c:v>42012</c:v>
                </c:pt>
                <c:pt idx="1004">
                  <c:v>42013</c:v>
                </c:pt>
                <c:pt idx="1005">
                  <c:v>42016</c:v>
                </c:pt>
                <c:pt idx="1006">
                  <c:v>42017</c:v>
                </c:pt>
                <c:pt idx="1007">
                  <c:v>42018</c:v>
                </c:pt>
                <c:pt idx="1008">
                  <c:v>42019</c:v>
                </c:pt>
                <c:pt idx="1009">
                  <c:v>42020</c:v>
                </c:pt>
                <c:pt idx="1010">
                  <c:v>42023</c:v>
                </c:pt>
                <c:pt idx="1011">
                  <c:v>42024</c:v>
                </c:pt>
                <c:pt idx="1012">
                  <c:v>42025</c:v>
                </c:pt>
                <c:pt idx="1013">
                  <c:v>42026</c:v>
                </c:pt>
                <c:pt idx="1014">
                  <c:v>42027</c:v>
                </c:pt>
                <c:pt idx="1015">
                  <c:v>42030</c:v>
                </c:pt>
                <c:pt idx="1016">
                  <c:v>42031</c:v>
                </c:pt>
                <c:pt idx="1017">
                  <c:v>42032</c:v>
                </c:pt>
                <c:pt idx="1018">
                  <c:v>42033</c:v>
                </c:pt>
                <c:pt idx="1019">
                  <c:v>42034</c:v>
                </c:pt>
                <c:pt idx="1020">
                  <c:v>42037</c:v>
                </c:pt>
                <c:pt idx="1021">
                  <c:v>42038</c:v>
                </c:pt>
                <c:pt idx="1022">
                  <c:v>42039</c:v>
                </c:pt>
                <c:pt idx="1023">
                  <c:v>42040</c:v>
                </c:pt>
                <c:pt idx="1024">
                  <c:v>42041</c:v>
                </c:pt>
                <c:pt idx="1025">
                  <c:v>42044</c:v>
                </c:pt>
                <c:pt idx="1026">
                  <c:v>42045</c:v>
                </c:pt>
                <c:pt idx="1027">
                  <c:v>42046</c:v>
                </c:pt>
                <c:pt idx="1028">
                  <c:v>42047</c:v>
                </c:pt>
                <c:pt idx="1029">
                  <c:v>42048</c:v>
                </c:pt>
                <c:pt idx="1030">
                  <c:v>42051</c:v>
                </c:pt>
                <c:pt idx="1031">
                  <c:v>42052</c:v>
                </c:pt>
                <c:pt idx="1032">
                  <c:v>42053</c:v>
                </c:pt>
                <c:pt idx="1033">
                  <c:v>42054</c:v>
                </c:pt>
                <c:pt idx="1034">
                  <c:v>42055</c:v>
                </c:pt>
                <c:pt idx="1035">
                  <c:v>42058</c:v>
                </c:pt>
                <c:pt idx="1036">
                  <c:v>42059</c:v>
                </c:pt>
                <c:pt idx="1037">
                  <c:v>42060</c:v>
                </c:pt>
                <c:pt idx="1038">
                  <c:v>42061</c:v>
                </c:pt>
                <c:pt idx="1039">
                  <c:v>42062</c:v>
                </c:pt>
                <c:pt idx="1040">
                  <c:v>42065</c:v>
                </c:pt>
                <c:pt idx="1041">
                  <c:v>42066</c:v>
                </c:pt>
                <c:pt idx="1042">
                  <c:v>42067</c:v>
                </c:pt>
                <c:pt idx="1043">
                  <c:v>42068</c:v>
                </c:pt>
                <c:pt idx="1044">
                  <c:v>42069</c:v>
                </c:pt>
                <c:pt idx="1045">
                  <c:v>42072</c:v>
                </c:pt>
                <c:pt idx="1046">
                  <c:v>42073</c:v>
                </c:pt>
                <c:pt idx="1047">
                  <c:v>42074</c:v>
                </c:pt>
                <c:pt idx="1048">
                  <c:v>42075</c:v>
                </c:pt>
                <c:pt idx="1049">
                  <c:v>42076</c:v>
                </c:pt>
                <c:pt idx="1050">
                  <c:v>42079</c:v>
                </c:pt>
                <c:pt idx="1051">
                  <c:v>42080</c:v>
                </c:pt>
                <c:pt idx="1052">
                  <c:v>42081</c:v>
                </c:pt>
                <c:pt idx="1053">
                  <c:v>42082</c:v>
                </c:pt>
                <c:pt idx="1054">
                  <c:v>42083</c:v>
                </c:pt>
                <c:pt idx="1055">
                  <c:v>42086</c:v>
                </c:pt>
                <c:pt idx="1056">
                  <c:v>42087</c:v>
                </c:pt>
                <c:pt idx="1057">
                  <c:v>42088</c:v>
                </c:pt>
                <c:pt idx="1058">
                  <c:v>42089</c:v>
                </c:pt>
                <c:pt idx="1059">
                  <c:v>42090</c:v>
                </c:pt>
                <c:pt idx="1060">
                  <c:v>42093</c:v>
                </c:pt>
                <c:pt idx="1061">
                  <c:v>42094</c:v>
                </c:pt>
                <c:pt idx="1062">
                  <c:v>42095</c:v>
                </c:pt>
                <c:pt idx="1063">
                  <c:v>42096</c:v>
                </c:pt>
                <c:pt idx="1064">
                  <c:v>42097</c:v>
                </c:pt>
                <c:pt idx="1065">
                  <c:v>42100</c:v>
                </c:pt>
                <c:pt idx="1066">
                  <c:v>42101</c:v>
                </c:pt>
                <c:pt idx="1067">
                  <c:v>42102</c:v>
                </c:pt>
                <c:pt idx="1068">
                  <c:v>42103</c:v>
                </c:pt>
                <c:pt idx="1069">
                  <c:v>42104</c:v>
                </c:pt>
                <c:pt idx="1070">
                  <c:v>42107</c:v>
                </c:pt>
                <c:pt idx="1071">
                  <c:v>42108</c:v>
                </c:pt>
                <c:pt idx="1072">
                  <c:v>42109</c:v>
                </c:pt>
                <c:pt idx="1073">
                  <c:v>42110</c:v>
                </c:pt>
                <c:pt idx="1074">
                  <c:v>42111</c:v>
                </c:pt>
                <c:pt idx="1075">
                  <c:v>42114</c:v>
                </c:pt>
                <c:pt idx="1076">
                  <c:v>42115</c:v>
                </c:pt>
                <c:pt idx="1077">
                  <c:v>42116</c:v>
                </c:pt>
                <c:pt idx="1078">
                  <c:v>42117</c:v>
                </c:pt>
                <c:pt idx="1079">
                  <c:v>42118</c:v>
                </c:pt>
                <c:pt idx="1080">
                  <c:v>42121</c:v>
                </c:pt>
                <c:pt idx="1081">
                  <c:v>42122</c:v>
                </c:pt>
                <c:pt idx="1082">
                  <c:v>42123</c:v>
                </c:pt>
                <c:pt idx="1083">
                  <c:v>42124</c:v>
                </c:pt>
                <c:pt idx="1084">
                  <c:v>42125</c:v>
                </c:pt>
                <c:pt idx="1085">
                  <c:v>42128</c:v>
                </c:pt>
                <c:pt idx="1086">
                  <c:v>42129</c:v>
                </c:pt>
                <c:pt idx="1087">
                  <c:v>42130</c:v>
                </c:pt>
                <c:pt idx="1088">
                  <c:v>42131</c:v>
                </c:pt>
                <c:pt idx="1089">
                  <c:v>42132</c:v>
                </c:pt>
                <c:pt idx="1090">
                  <c:v>42135</c:v>
                </c:pt>
                <c:pt idx="1091">
                  <c:v>42136</c:v>
                </c:pt>
                <c:pt idx="1092">
                  <c:v>42137</c:v>
                </c:pt>
                <c:pt idx="1093">
                  <c:v>42138</c:v>
                </c:pt>
                <c:pt idx="1094">
                  <c:v>42139</c:v>
                </c:pt>
                <c:pt idx="1095">
                  <c:v>42142</c:v>
                </c:pt>
                <c:pt idx="1096">
                  <c:v>42143</c:v>
                </c:pt>
                <c:pt idx="1097">
                  <c:v>42144</c:v>
                </c:pt>
                <c:pt idx="1098">
                  <c:v>42145</c:v>
                </c:pt>
                <c:pt idx="1099">
                  <c:v>42146</c:v>
                </c:pt>
                <c:pt idx="1100">
                  <c:v>42149</c:v>
                </c:pt>
                <c:pt idx="1101">
                  <c:v>42150</c:v>
                </c:pt>
                <c:pt idx="1102">
                  <c:v>42151</c:v>
                </c:pt>
                <c:pt idx="1103">
                  <c:v>42152</c:v>
                </c:pt>
                <c:pt idx="1104">
                  <c:v>42153</c:v>
                </c:pt>
                <c:pt idx="1105">
                  <c:v>42156</c:v>
                </c:pt>
                <c:pt idx="1106">
                  <c:v>42157</c:v>
                </c:pt>
                <c:pt idx="1107">
                  <c:v>42158</c:v>
                </c:pt>
                <c:pt idx="1108">
                  <c:v>42159</c:v>
                </c:pt>
                <c:pt idx="1109">
                  <c:v>42160</c:v>
                </c:pt>
                <c:pt idx="1110">
                  <c:v>42163</c:v>
                </c:pt>
                <c:pt idx="1111">
                  <c:v>42164</c:v>
                </c:pt>
                <c:pt idx="1112">
                  <c:v>42165</c:v>
                </c:pt>
                <c:pt idx="1113">
                  <c:v>42166</c:v>
                </c:pt>
                <c:pt idx="1114">
                  <c:v>42167</c:v>
                </c:pt>
                <c:pt idx="1115">
                  <c:v>42170</c:v>
                </c:pt>
                <c:pt idx="1116">
                  <c:v>42171</c:v>
                </c:pt>
                <c:pt idx="1117">
                  <c:v>42172</c:v>
                </c:pt>
                <c:pt idx="1118">
                  <c:v>42173</c:v>
                </c:pt>
                <c:pt idx="1119">
                  <c:v>42174</c:v>
                </c:pt>
                <c:pt idx="1120">
                  <c:v>42177</c:v>
                </c:pt>
                <c:pt idx="1121">
                  <c:v>42178</c:v>
                </c:pt>
                <c:pt idx="1122">
                  <c:v>42179</c:v>
                </c:pt>
                <c:pt idx="1123">
                  <c:v>42180</c:v>
                </c:pt>
                <c:pt idx="1124">
                  <c:v>42181</c:v>
                </c:pt>
                <c:pt idx="1125">
                  <c:v>42184</c:v>
                </c:pt>
                <c:pt idx="1126">
                  <c:v>42185</c:v>
                </c:pt>
                <c:pt idx="1127">
                  <c:v>42186</c:v>
                </c:pt>
                <c:pt idx="1128">
                  <c:v>42187</c:v>
                </c:pt>
                <c:pt idx="1129">
                  <c:v>42188</c:v>
                </c:pt>
                <c:pt idx="1130">
                  <c:v>42191</c:v>
                </c:pt>
                <c:pt idx="1131">
                  <c:v>42192</c:v>
                </c:pt>
                <c:pt idx="1132">
                  <c:v>42193</c:v>
                </c:pt>
                <c:pt idx="1133">
                  <c:v>42194</c:v>
                </c:pt>
                <c:pt idx="1134">
                  <c:v>42195</c:v>
                </c:pt>
                <c:pt idx="1135">
                  <c:v>42198</c:v>
                </c:pt>
                <c:pt idx="1136">
                  <c:v>42199</c:v>
                </c:pt>
                <c:pt idx="1137">
                  <c:v>42200</c:v>
                </c:pt>
                <c:pt idx="1138">
                  <c:v>42201</c:v>
                </c:pt>
                <c:pt idx="1139">
                  <c:v>42202</c:v>
                </c:pt>
                <c:pt idx="1140">
                  <c:v>42205</c:v>
                </c:pt>
                <c:pt idx="1141">
                  <c:v>42206</c:v>
                </c:pt>
                <c:pt idx="1142">
                  <c:v>42207</c:v>
                </c:pt>
                <c:pt idx="1143">
                  <c:v>42208</c:v>
                </c:pt>
                <c:pt idx="1144">
                  <c:v>42209</c:v>
                </c:pt>
                <c:pt idx="1145">
                  <c:v>42212</c:v>
                </c:pt>
                <c:pt idx="1146">
                  <c:v>42213</c:v>
                </c:pt>
                <c:pt idx="1147">
                  <c:v>42214</c:v>
                </c:pt>
                <c:pt idx="1148">
                  <c:v>42215</c:v>
                </c:pt>
                <c:pt idx="1149">
                  <c:v>42216</c:v>
                </c:pt>
                <c:pt idx="1150">
                  <c:v>42219</c:v>
                </c:pt>
                <c:pt idx="1151">
                  <c:v>42220</c:v>
                </c:pt>
                <c:pt idx="1152">
                  <c:v>42221</c:v>
                </c:pt>
                <c:pt idx="1153">
                  <c:v>42222</c:v>
                </c:pt>
                <c:pt idx="1154">
                  <c:v>42223</c:v>
                </c:pt>
                <c:pt idx="1155">
                  <c:v>42226</c:v>
                </c:pt>
                <c:pt idx="1156">
                  <c:v>42227</c:v>
                </c:pt>
                <c:pt idx="1157">
                  <c:v>42228</c:v>
                </c:pt>
                <c:pt idx="1158">
                  <c:v>42229</c:v>
                </c:pt>
                <c:pt idx="1159">
                  <c:v>42230</c:v>
                </c:pt>
                <c:pt idx="1160">
                  <c:v>42233</c:v>
                </c:pt>
                <c:pt idx="1161">
                  <c:v>42234</c:v>
                </c:pt>
                <c:pt idx="1162">
                  <c:v>42235</c:v>
                </c:pt>
                <c:pt idx="1163">
                  <c:v>42236</c:v>
                </c:pt>
                <c:pt idx="1164">
                  <c:v>42237</c:v>
                </c:pt>
                <c:pt idx="1165">
                  <c:v>42240</c:v>
                </c:pt>
                <c:pt idx="1166">
                  <c:v>42241</c:v>
                </c:pt>
                <c:pt idx="1167">
                  <c:v>42242</c:v>
                </c:pt>
                <c:pt idx="1168">
                  <c:v>42243</c:v>
                </c:pt>
                <c:pt idx="1169">
                  <c:v>42244</c:v>
                </c:pt>
                <c:pt idx="1170">
                  <c:v>42247</c:v>
                </c:pt>
                <c:pt idx="1171">
                  <c:v>42248</c:v>
                </c:pt>
                <c:pt idx="1172">
                  <c:v>42249</c:v>
                </c:pt>
                <c:pt idx="1173">
                  <c:v>42250</c:v>
                </c:pt>
                <c:pt idx="1174">
                  <c:v>42251</c:v>
                </c:pt>
                <c:pt idx="1175">
                  <c:v>42254</c:v>
                </c:pt>
                <c:pt idx="1176">
                  <c:v>42255</c:v>
                </c:pt>
                <c:pt idx="1177">
                  <c:v>42256</c:v>
                </c:pt>
                <c:pt idx="1178">
                  <c:v>42257</c:v>
                </c:pt>
                <c:pt idx="1179">
                  <c:v>42258</c:v>
                </c:pt>
                <c:pt idx="1180">
                  <c:v>42261</c:v>
                </c:pt>
                <c:pt idx="1181">
                  <c:v>42262</c:v>
                </c:pt>
                <c:pt idx="1182">
                  <c:v>42263</c:v>
                </c:pt>
                <c:pt idx="1183">
                  <c:v>42264</c:v>
                </c:pt>
                <c:pt idx="1184">
                  <c:v>42265</c:v>
                </c:pt>
                <c:pt idx="1185">
                  <c:v>42268</c:v>
                </c:pt>
                <c:pt idx="1186">
                  <c:v>42269</c:v>
                </c:pt>
                <c:pt idx="1187">
                  <c:v>42270</c:v>
                </c:pt>
                <c:pt idx="1188">
                  <c:v>42271</c:v>
                </c:pt>
                <c:pt idx="1189">
                  <c:v>42272</c:v>
                </c:pt>
                <c:pt idx="1190">
                  <c:v>42275</c:v>
                </c:pt>
                <c:pt idx="1191">
                  <c:v>42276</c:v>
                </c:pt>
                <c:pt idx="1192">
                  <c:v>42277</c:v>
                </c:pt>
                <c:pt idx="1193">
                  <c:v>42278</c:v>
                </c:pt>
                <c:pt idx="1194">
                  <c:v>42279</c:v>
                </c:pt>
                <c:pt idx="1195">
                  <c:v>42282</c:v>
                </c:pt>
                <c:pt idx="1196">
                  <c:v>42283</c:v>
                </c:pt>
                <c:pt idx="1197">
                  <c:v>42284</c:v>
                </c:pt>
                <c:pt idx="1198">
                  <c:v>42285</c:v>
                </c:pt>
                <c:pt idx="1199">
                  <c:v>42286</c:v>
                </c:pt>
                <c:pt idx="1200">
                  <c:v>42289</c:v>
                </c:pt>
                <c:pt idx="1201">
                  <c:v>42290</c:v>
                </c:pt>
                <c:pt idx="1202">
                  <c:v>42291</c:v>
                </c:pt>
                <c:pt idx="1203">
                  <c:v>42292</c:v>
                </c:pt>
                <c:pt idx="1204">
                  <c:v>42293</c:v>
                </c:pt>
                <c:pt idx="1205">
                  <c:v>42296</c:v>
                </c:pt>
                <c:pt idx="1206">
                  <c:v>42297</c:v>
                </c:pt>
                <c:pt idx="1207">
                  <c:v>42298</c:v>
                </c:pt>
                <c:pt idx="1208">
                  <c:v>42299</c:v>
                </c:pt>
                <c:pt idx="1209">
                  <c:v>42300</c:v>
                </c:pt>
                <c:pt idx="1210">
                  <c:v>42303</c:v>
                </c:pt>
                <c:pt idx="1211">
                  <c:v>42304</c:v>
                </c:pt>
                <c:pt idx="1212">
                  <c:v>42305</c:v>
                </c:pt>
                <c:pt idx="1213">
                  <c:v>42306</c:v>
                </c:pt>
                <c:pt idx="1214">
                  <c:v>42307</c:v>
                </c:pt>
                <c:pt idx="1215">
                  <c:v>42310</c:v>
                </c:pt>
                <c:pt idx="1216">
                  <c:v>42311</c:v>
                </c:pt>
                <c:pt idx="1217">
                  <c:v>42312</c:v>
                </c:pt>
                <c:pt idx="1218">
                  <c:v>42313</c:v>
                </c:pt>
                <c:pt idx="1219">
                  <c:v>42314</c:v>
                </c:pt>
                <c:pt idx="1220">
                  <c:v>42317</c:v>
                </c:pt>
                <c:pt idx="1221">
                  <c:v>42318</c:v>
                </c:pt>
                <c:pt idx="1222">
                  <c:v>42319</c:v>
                </c:pt>
                <c:pt idx="1223">
                  <c:v>42320</c:v>
                </c:pt>
                <c:pt idx="1224">
                  <c:v>42321</c:v>
                </c:pt>
                <c:pt idx="1225">
                  <c:v>42324</c:v>
                </c:pt>
                <c:pt idx="1226">
                  <c:v>42325</c:v>
                </c:pt>
                <c:pt idx="1227">
                  <c:v>42326</c:v>
                </c:pt>
                <c:pt idx="1228">
                  <c:v>42327</c:v>
                </c:pt>
                <c:pt idx="1229">
                  <c:v>42328</c:v>
                </c:pt>
                <c:pt idx="1230">
                  <c:v>42331</c:v>
                </c:pt>
                <c:pt idx="1231">
                  <c:v>42332</c:v>
                </c:pt>
                <c:pt idx="1232">
                  <c:v>42333</c:v>
                </c:pt>
                <c:pt idx="1233">
                  <c:v>42334</c:v>
                </c:pt>
                <c:pt idx="1234">
                  <c:v>42335</c:v>
                </c:pt>
                <c:pt idx="1235">
                  <c:v>42338</c:v>
                </c:pt>
                <c:pt idx="1236">
                  <c:v>42339</c:v>
                </c:pt>
                <c:pt idx="1237">
                  <c:v>42340</c:v>
                </c:pt>
                <c:pt idx="1238">
                  <c:v>42341</c:v>
                </c:pt>
                <c:pt idx="1239">
                  <c:v>42342</c:v>
                </c:pt>
                <c:pt idx="1240">
                  <c:v>42345</c:v>
                </c:pt>
                <c:pt idx="1241">
                  <c:v>42346</c:v>
                </c:pt>
                <c:pt idx="1242">
                  <c:v>42347</c:v>
                </c:pt>
                <c:pt idx="1243">
                  <c:v>42348</c:v>
                </c:pt>
                <c:pt idx="1244">
                  <c:v>42349</c:v>
                </c:pt>
                <c:pt idx="1245">
                  <c:v>42352</c:v>
                </c:pt>
                <c:pt idx="1246">
                  <c:v>42353</c:v>
                </c:pt>
                <c:pt idx="1247">
                  <c:v>42354</c:v>
                </c:pt>
                <c:pt idx="1248">
                  <c:v>42355</c:v>
                </c:pt>
                <c:pt idx="1249">
                  <c:v>42356</c:v>
                </c:pt>
                <c:pt idx="1250">
                  <c:v>42359</c:v>
                </c:pt>
                <c:pt idx="1251">
                  <c:v>42360</c:v>
                </c:pt>
                <c:pt idx="1252">
                  <c:v>42361</c:v>
                </c:pt>
                <c:pt idx="1253">
                  <c:v>42362</c:v>
                </c:pt>
                <c:pt idx="1254">
                  <c:v>42363</c:v>
                </c:pt>
                <c:pt idx="1255">
                  <c:v>42366</c:v>
                </c:pt>
                <c:pt idx="1256">
                  <c:v>42367</c:v>
                </c:pt>
                <c:pt idx="1257">
                  <c:v>42368</c:v>
                </c:pt>
                <c:pt idx="1258">
                  <c:v>42369</c:v>
                </c:pt>
                <c:pt idx="1259">
                  <c:v>42370</c:v>
                </c:pt>
                <c:pt idx="1260">
                  <c:v>42373</c:v>
                </c:pt>
                <c:pt idx="1261">
                  <c:v>42374</c:v>
                </c:pt>
                <c:pt idx="1262">
                  <c:v>42375</c:v>
                </c:pt>
                <c:pt idx="1263">
                  <c:v>42376</c:v>
                </c:pt>
                <c:pt idx="1264">
                  <c:v>42377</c:v>
                </c:pt>
                <c:pt idx="1265">
                  <c:v>42380</c:v>
                </c:pt>
                <c:pt idx="1266">
                  <c:v>42381</c:v>
                </c:pt>
                <c:pt idx="1267">
                  <c:v>42382</c:v>
                </c:pt>
                <c:pt idx="1268">
                  <c:v>42383</c:v>
                </c:pt>
                <c:pt idx="1269">
                  <c:v>42384</c:v>
                </c:pt>
                <c:pt idx="1270">
                  <c:v>42387</c:v>
                </c:pt>
                <c:pt idx="1271">
                  <c:v>42388</c:v>
                </c:pt>
                <c:pt idx="1272">
                  <c:v>42389</c:v>
                </c:pt>
                <c:pt idx="1273">
                  <c:v>42390</c:v>
                </c:pt>
                <c:pt idx="1274">
                  <c:v>42391</c:v>
                </c:pt>
                <c:pt idx="1275">
                  <c:v>42394</c:v>
                </c:pt>
                <c:pt idx="1276">
                  <c:v>42395</c:v>
                </c:pt>
                <c:pt idx="1277">
                  <c:v>42396</c:v>
                </c:pt>
                <c:pt idx="1278">
                  <c:v>42397</c:v>
                </c:pt>
                <c:pt idx="1279">
                  <c:v>42398</c:v>
                </c:pt>
                <c:pt idx="1280">
                  <c:v>42401</c:v>
                </c:pt>
                <c:pt idx="1281">
                  <c:v>42402</c:v>
                </c:pt>
                <c:pt idx="1282">
                  <c:v>42403</c:v>
                </c:pt>
                <c:pt idx="1283">
                  <c:v>42404</c:v>
                </c:pt>
                <c:pt idx="1284">
                  <c:v>42405</c:v>
                </c:pt>
                <c:pt idx="1285">
                  <c:v>42408</c:v>
                </c:pt>
                <c:pt idx="1286">
                  <c:v>42409</c:v>
                </c:pt>
                <c:pt idx="1287">
                  <c:v>42410</c:v>
                </c:pt>
                <c:pt idx="1288">
                  <c:v>42411</c:v>
                </c:pt>
                <c:pt idx="1289">
                  <c:v>42412</c:v>
                </c:pt>
                <c:pt idx="1290">
                  <c:v>42415</c:v>
                </c:pt>
                <c:pt idx="1291">
                  <c:v>42416</c:v>
                </c:pt>
                <c:pt idx="1292">
                  <c:v>42417</c:v>
                </c:pt>
                <c:pt idx="1293">
                  <c:v>42418</c:v>
                </c:pt>
                <c:pt idx="1294">
                  <c:v>42419</c:v>
                </c:pt>
                <c:pt idx="1295">
                  <c:v>42422</c:v>
                </c:pt>
                <c:pt idx="1296">
                  <c:v>42423</c:v>
                </c:pt>
                <c:pt idx="1297">
                  <c:v>42424</c:v>
                </c:pt>
                <c:pt idx="1298">
                  <c:v>42425</c:v>
                </c:pt>
                <c:pt idx="1299">
                  <c:v>42426</c:v>
                </c:pt>
                <c:pt idx="1300">
                  <c:v>42429</c:v>
                </c:pt>
                <c:pt idx="1301">
                  <c:v>42430</c:v>
                </c:pt>
                <c:pt idx="1302">
                  <c:v>42431</c:v>
                </c:pt>
                <c:pt idx="1303">
                  <c:v>42432</c:v>
                </c:pt>
                <c:pt idx="1304">
                  <c:v>42433</c:v>
                </c:pt>
              </c:numCache>
            </c:numRef>
          </c:cat>
          <c:val>
            <c:numRef>
              <c:f>'[4]1 - Chart Data'!$D$2:$D$1306</c:f>
              <c:numCache>
                <c:formatCode>General</c:formatCode>
                <c:ptCount val="1305"/>
                <c:pt idx="0">
                  <c:v>100</c:v>
                </c:pt>
                <c:pt idx="1">
                  <c:v>100.049939656248</c:v>
                </c:pt>
                <c:pt idx="2">
                  <c:v>99.725331890632106</c:v>
                </c:pt>
                <c:pt idx="3">
                  <c:v>99.667068958342</c:v>
                </c:pt>
                <c:pt idx="4">
                  <c:v>99.508926713554402</c:v>
                </c:pt>
                <c:pt idx="5">
                  <c:v>99.225935328145098</c:v>
                </c:pt>
                <c:pt idx="6">
                  <c:v>99.916767239585496</c:v>
                </c:pt>
                <c:pt idx="7">
                  <c:v>100.624245703108</c:v>
                </c:pt>
                <c:pt idx="8">
                  <c:v>100.707478463523</c:v>
                </c:pt>
                <c:pt idx="9">
                  <c:v>100.357900869782</c:v>
                </c:pt>
                <c:pt idx="10">
                  <c:v>99.558866369803098</c:v>
                </c:pt>
                <c:pt idx="11">
                  <c:v>99.717008614590696</c:v>
                </c:pt>
                <c:pt idx="12">
                  <c:v>99.833534479171007</c:v>
                </c:pt>
                <c:pt idx="13">
                  <c:v>99.442340505222802</c:v>
                </c:pt>
                <c:pt idx="14">
                  <c:v>99.492280161471498</c:v>
                </c:pt>
                <c:pt idx="15">
                  <c:v>99.5338965416788</c:v>
                </c:pt>
                <c:pt idx="16">
                  <c:v>99.617129302093304</c:v>
                </c:pt>
                <c:pt idx="17">
                  <c:v>99.167672395855007</c:v>
                </c:pt>
                <c:pt idx="18">
                  <c:v>99.192642223979306</c:v>
                </c:pt>
                <c:pt idx="19">
                  <c:v>98.568396520870607</c:v>
                </c:pt>
                <c:pt idx="20">
                  <c:v>98.684922385450903</c:v>
                </c:pt>
                <c:pt idx="21">
                  <c:v>98.576719796912002</c:v>
                </c:pt>
                <c:pt idx="22">
                  <c:v>98.110616338590802</c:v>
                </c:pt>
                <c:pt idx="23">
                  <c:v>98.351991343792903</c:v>
                </c:pt>
                <c:pt idx="24">
                  <c:v>97.769362020891407</c:v>
                </c:pt>
                <c:pt idx="25">
                  <c:v>97.669482708394</c:v>
                </c:pt>
                <c:pt idx="26">
                  <c:v>98.476840484414595</c:v>
                </c:pt>
                <c:pt idx="27">
                  <c:v>98.1355861667152</c:v>
                </c:pt>
                <c:pt idx="28">
                  <c:v>98.035706854217807</c:v>
                </c:pt>
                <c:pt idx="29">
                  <c:v>97.361521494860298</c:v>
                </c:pt>
                <c:pt idx="30">
                  <c:v>98.102293062549407</c:v>
                </c:pt>
                <c:pt idx="31">
                  <c:v>97.353198218818903</c:v>
                </c:pt>
                <c:pt idx="32">
                  <c:v>96.753922343834503</c:v>
                </c:pt>
                <c:pt idx="33">
                  <c:v>96.637396479254207</c:v>
                </c:pt>
                <c:pt idx="34">
                  <c:v>96.579133546964002</c:v>
                </c:pt>
                <c:pt idx="35">
                  <c:v>96.8038620000832</c:v>
                </c:pt>
                <c:pt idx="36">
                  <c:v>96.362728369886298</c:v>
                </c:pt>
                <c:pt idx="37">
                  <c:v>96.454284406342296</c:v>
                </c:pt>
                <c:pt idx="38">
                  <c:v>96.029797328228298</c:v>
                </c:pt>
                <c:pt idx="39">
                  <c:v>95.963211119896698</c:v>
                </c:pt>
                <c:pt idx="40">
                  <c:v>95.696866286570298</c:v>
                </c:pt>
                <c:pt idx="41">
                  <c:v>96.179616296974402</c:v>
                </c:pt>
                <c:pt idx="42">
                  <c:v>96.753922343834503</c:v>
                </c:pt>
                <c:pt idx="43">
                  <c:v>97.453077531316296</c:v>
                </c:pt>
                <c:pt idx="44">
                  <c:v>96.4709309584252</c:v>
                </c:pt>
                <c:pt idx="45">
                  <c:v>96.962004244870698</c:v>
                </c:pt>
                <c:pt idx="46">
                  <c:v>96.579133546964002</c:v>
                </c:pt>
                <c:pt idx="47">
                  <c:v>96.420991302176503</c:v>
                </c:pt>
                <c:pt idx="48">
                  <c:v>97.145116317782595</c:v>
                </c:pt>
                <c:pt idx="49">
                  <c:v>97.619543052145303</c:v>
                </c:pt>
                <c:pt idx="50">
                  <c:v>97.461400807357705</c:v>
                </c:pt>
                <c:pt idx="51">
                  <c:v>97.969120645886207</c:v>
                </c:pt>
                <c:pt idx="52">
                  <c:v>97.6028965000624</c:v>
                </c:pt>
                <c:pt idx="53">
                  <c:v>97.078530109450995</c:v>
                </c:pt>
                <c:pt idx="54">
                  <c:v>97.003620625078</c:v>
                </c:pt>
                <c:pt idx="55">
                  <c:v>97.661159432352505</c:v>
                </c:pt>
                <c:pt idx="56">
                  <c:v>97.386491322984696</c:v>
                </c:pt>
                <c:pt idx="57">
                  <c:v>97.353198218818903</c:v>
                </c:pt>
                <c:pt idx="58">
                  <c:v>97.278288734445795</c:v>
                </c:pt>
                <c:pt idx="59">
                  <c:v>96.67068958342</c:v>
                </c:pt>
                <c:pt idx="60">
                  <c:v>96.620749927171303</c:v>
                </c:pt>
                <c:pt idx="61">
                  <c:v>96.296142161554698</c:v>
                </c:pt>
                <c:pt idx="62">
                  <c:v>96.787215448000296</c:v>
                </c:pt>
                <c:pt idx="63">
                  <c:v>97.178409421948402</c:v>
                </c:pt>
                <c:pt idx="64">
                  <c:v>97.170086145907007</c:v>
                </c:pt>
                <c:pt idx="65">
                  <c:v>97.336551666736</c:v>
                </c:pt>
                <c:pt idx="66">
                  <c:v>97.644512880269602</c:v>
                </c:pt>
                <c:pt idx="67">
                  <c:v>98.2021723750468</c:v>
                </c:pt>
                <c:pt idx="68">
                  <c:v>98.260435307336905</c:v>
                </c:pt>
                <c:pt idx="69">
                  <c:v>98.843064630238402</c:v>
                </c:pt>
                <c:pt idx="70">
                  <c:v>98.7348620416996</c:v>
                </c:pt>
                <c:pt idx="71">
                  <c:v>98.193849099005305</c:v>
                </c:pt>
                <c:pt idx="72">
                  <c:v>98.626659453160698</c:v>
                </c:pt>
                <c:pt idx="73">
                  <c:v>99.575512921886002</c:v>
                </c:pt>
                <c:pt idx="74">
                  <c:v>99.042823255233202</c:v>
                </c:pt>
                <c:pt idx="75">
                  <c:v>98.992883598984506</c:v>
                </c:pt>
                <c:pt idx="76">
                  <c:v>98.260435307336905</c:v>
                </c:pt>
                <c:pt idx="77">
                  <c:v>98.002413750052</c:v>
                </c:pt>
                <c:pt idx="78">
                  <c:v>98.976237046901602</c:v>
                </c:pt>
                <c:pt idx="79">
                  <c:v>98.926297390652906</c:v>
                </c:pt>
                <c:pt idx="80">
                  <c:v>99.0677930833576</c:v>
                </c:pt>
                <c:pt idx="81">
                  <c:v>98.651629281285096</c:v>
                </c:pt>
                <c:pt idx="82">
                  <c:v>97.877564609430195</c:v>
                </c:pt>
                <c:pt idx="83">
                  <c:v>97.552956843813703</c:v>
                </c:pt>
                <c:pt idx="84">
                  <c:v>96.837155104249007</c:v>
                </c:pt>
                <c:pt idx="85">
                  <c:v>96.479254234466595</c:v>
                </c:pt>
                <c:pt idx="86">
                  <c:v>96.745599067792995</c:v>
                </c:pt>
                <c:pt idx="87">
                  <c:v>96.895418036539098</c:v>
                </c:pt>
                <c:pt idx="88">
                  <c:v>96.371051645927807</c:v>
                </c:pt>
                <c:pt idx="89">
                  <c:v>96.887094760497703</c:v>
                </c:pt>
                <c:pt idx="90">
                  <c:v>97.586249947979496</c:v>
                </c:pt>
                <c:pt idx="91">
                  <c:v>98.193849099005305</c:v>
                </c:pt>
                <c:pt idx="92">
                  <c:v>97.436430979233407</c:v>
                </c:pt>
                <c:pt idx="93">
                  <c:v>97.486370635482103</c:v>
                </c:pt>
                <c:pt idx="94">
                  <c:v>97.453077531316296</c:v>
                </c:pt>
                <c:pt idx="95">
                  <c:v>98.177202546922402</c:v>
                </c:pt>
                <c:pt idx="96">
                  <c:v>97.361521494860298</c:v>
                </c:pt>
                <c:pt idx="97">
                  <c:v>97.036913729243807</c:v>
                </c:pt>
                <c:pt idx="98">
                  <c:v>96.795538724041705</c:v>
                </c:pt>
                <c:pt idx="99">
                  <c:v>96.945357692787795</c:v>
                </c:pt>
                <c:pt idx="100">
                  <c:v>97.020267177160903</c:v>
                </c:pt>
                <c:pt idx="101">
                  <c:v>96.679012859461395</c:v>
                </c:pt>
                <c:pt idx="102">
                  <c:v>96.862124932373305</c:v>
                </c:pt>
                <c:pt idx="103">
                  <c:v>97.145116317782595</c:v>
                </c:pt>
                <c:pt idx="104">
                  <c:v>97.619543052145303</c:v>
                </c:pt>
                <c:pt idx="105">
                  <c:v>97.744392192766995</c:v>
                </c:pt>
                <c:pt idx="106">
                  <c:v>97.960797369844698</c:v>
                </c:pt>
                <c:pt idx="107">
                  <c:v>98.585043072953496</c:v>
                </c:pt>
                <c:pt idx="108">
                  <c:v>99.525573265637306</c:v>
                </c:pt>
                <c:pt idx="109">
                  <c:v>99.825211203129498</c:v>
                </c:pt>
                <c:pt idx="110">
                  <c:v>101.38166382288</c:v>
                </c:pt>
                <c:pt idx="111">
                  <c:v>102.688418161388</c:v>
                </c:pt>
                <c:pt idx="112">
                  <c:v>103.221107828041</c:v>
                </c:pt>
                <c:pt idx="113">
                  <c:v>103.529069041574</c:v>
                </c:pt>
                <c:pt idx="114">
                  <c:v>102.405426775979</c:v>
                </c:pt>
                <c:pt idx="115">
                  <c:v>101.94764659369901</c:v>
                </c:pt>
                <c:pt idx="116">
                  <c:v>102.072495734321</c:v>
                </c:pt>
                <c:pt idx="117">
                  <c:v>101.32340089058999</c:v>
                </c:pt>
                <c:pt idx="118">
                  <c:v>102.904823338466</c:v>
                </c:pt>
                <c:pt idx="119">
                  <c:v>102.030879354113</c:v>
                </c:pt>
                <c:pt idx="120">
                  <c:v>102.130758666611</c:v>
                </c:pt>
                <c:pt idx="121">
                  <c:v>102.755004369719</c:v>
                </c:pt>
                <c:pt idx="122">
                  <c:v>103.01302592700399</c:v>
                </c:pt>
                <c:pt idx="123">
                  <c:v>103.271047484289</c:v>
                </c:pt>
                <c:pt idx="124">
                  <c:v>104.236547505098</c:v>
                </c:pt>
                <c:pt idx="125">
                  <c:v>103.287694036372</c:v>
                </c:pt>
                <c:pt idx="126">
                  <c:v>103.803737150942</c:v>
                </c:pt>
                <c:pt idx="127">
                  <c:v>102.81326730201</c:v>
                </c:pt>
                <c:pt idx="128">
                  <c:v>102.097465562445</c:v>
                </c:pt>
                <c:pt idx="129">
                  <c:v>102.904823338466</c:v>
                </c:pt>
                <c:pt idx="130">
                  <c:v>104.353073369678</c:v>
                </c:pt>
                <c:pt idx="131">
                  <c:v>104.286487161346</c:v>
                </c:pt>
                <c:pt idx="132">
                  <c:v>103.687211286362</c:v>
                </c:pt>
                <c:pt idx="133">
                  <c:v>104.028465604061</c:v>
                </c:pt>
                <c:pt idx="134">
                  <c:v>105.260310458196</c:v>
                </c:pt>
                <c:pt idx="135">
                  <c:v>106.125931166507</c:v>
                </c:pt>
                <c:pt idx="136">
                  <c:v>108.04860793208201</c:v>
                </c:pt>
                <c:pt idx="137">
                  <c:v>107.84884930708699</c:v>
                </c:pt>
                <c:pt idx="138">
                  <c:v>107.474301885222</c:v>
                </c:pt>
                <c:pt idx="139">
                  <c:v>107.99034499979101</c:v>
                </c:pt>
                <c:pt idx="140">
                  <c:v>109.854758833076</c:v>
                </c:pt>
                <c:pt idx="141">
                  <c:v>109.463564859128</c:v>
                </c:pt>
                <c:pt idx="142">
                  <c:v>111.752465770527</c:v>
                </c:pt>
                <c:pt idx="143">
                  <c:v>115.631112405842</c:v>
                </c:pt>
                <c:pt idx="144">
                  <c:v>114.37429772358399</c:v>
                </c:pt>
                <c:pt idx="145">
                  <c:v>113.766698572558</c:v>
                </c:pt>
                <c:pt idx="146">
                  <c:v>111.103250239294</c:v>
                </c:pt>
                <c:pt idx="147">
                  <c:v>111.65258645802901</c:v>
                </c:pt>
                <c:pt idx="148">
                  <c:v>112.010487327812</c:v>
                </c:pt>
                <c:pt idx="149">
                  <c:v>114.782138249615</c:v>
                </c:pt>
                <c:pt idx="150">
                  <c:v>116.030629655832</c:v>
                </c:pt>
                <c:pt idx="151">
                  <c:v>116.28865121311701</c:v>
                </c:pt>
                <c:pt idx="152">
                  <c:v>113.899870989221</c:v>
                </c:pt>
                <c:pt idx="153">
                  <c:v>112.767905447584</c:v>
                </c:pt>
                <c:pt idx="154">
                  <c:v>110.65379333305501</c:v>
                </c:pt>
                <c:pt idx="155">
                  <c:v>110.445711432019</c:v>
                </c:pt>
                <c:pt idx="156">
                  <c:v>110.920138166382</c:v>
                </c:pt>
                <c:pt idx="157">
                  <c:v>110.146073494527</c:v>
                </c:pt>
                <c:pt idx="158">
                  <c:v>111.352948520537</c:v>
                </c:pt>
                <c:pt idx="159">
                  <c:v>110.637146780972</c:v>
                </c:pt>
                <c:pt idx="160">
                  <c:v>110.495651088268</c:v>
                </c:pt>
                <c:pt idx="161">
                  <c:v>112.09372008822599</c:v>
                </c:pt>
                <c:pt idx="162">
                  <c:v>111.19480627575</c:v>
                </c:pt>
                <c:pt idx="163">
                  <c:v>114.058013234008</c:v>
                </c:pt>
                <c:pt idx="164">
                  <c:v>112.884431312164</c:v>
                </c:pt>
                <c:pt idx="165">
                  <c:v>112.102043364268</c:v>
                </c:pt>
                <c:pt idx="166">
                  <c:v>111.927254567397</c:v>
                </c:pt>
                <c:pt idx="167">
                  <c:v>112.251862333014</c:v>
                </c:pt>
                <c:pt idx="168">
                  <c:v>109.93799159349101</c:v>
                </c:pt>
                <c:pt idx="169">
                  <c:v>109.055724333097</c:v>
                </c:pt>
                <c:pt idx="170">
                  <c:v>109.96296142161501</c:v>
                </c:pt>
                <c:pt idx="171">
                  <c:v>113.541970119439</c:v>
                </c:pt>
                <c:pt idx="172">
                  <c:v>112.593116650713</c:v>
                </c:pt>
                <c:pt idx="173">
                  <c:v>111.777435598651</c:v>
                </c:pt>
                <c:pt idx="174">
                  <c:v>112.085396812185</c:v>
                </c:pt>
                <c:pt idx="175">
                  <c:v>111.927254567397</c:v>
                </c:pt>
                <c:pt idx="176">
                  <c:v>111.461151109076</c:v>
                </c:pt>
                <c:pt idx="177">
                  <c:v>112.418327853843</c:v>
                </c:pt>
                <c:pt idx="178">
                  <c:v>112.97598734862</c:v>
                </c:pt>
                <c:pt idx="179">
                  <c:v>111.61929335386399</c:v>
                </c:pt>
                <c:pt idx="180">
                  <c:v>112.22689250488899</c:v>
                </c:pt>
                <c:pt idx="181">
                  <c:v>113.025927004869</c:v>
                </c:pt>
                <c:pt idx="182">
                  <c:v>113.109159765283</c:v>
                </c:pt>
                <c:pt idx="183">
                  <c:v>113.55861667152099</c:v>
                </c:pt>
                <c:pt idx="184">
                  <c:v>113.93316409338701</c:v>
                </c:pt>
                <c:pt idx="185">
                  <c:v>116.663198634982</c:v>
                </c:pt>
                <c:pt idx="186">
                  <c:v>116.579965874568</c:v>
                </c:pt>
                <c:pt idx="187">
                  <c:v>117.75354779641199</c:v>
                </c:pt>
                <c:pt idx="188">
                  <c:v>118.02821590578</c:v>
                </c:pt>
                <c:pt idx="189">
                  <c:v>118.569228848474</c:v>
                </c:pt>
                <c:pt idx="190">
                  <c:v>116.796371051645</c:v>
                </c:pt>
                <c:pt idx="191">
                  <c:v>116.105539140205</c:v>
                </c:pt>
                <c:pt idx="192">
                  <c:v>113.22568562986299</c:v>
                </c:pt>
                <c:pt idx="193">
                  <c:v>113.192392525698</c:v>
                </c:pt>
                <c:pt idx="194">
                  <c:v>112.742935619459</c:v>
                </c:pt>
                <c:pt idx="195">
                  <c:v>112.29347871322101</c:v>
                </c:pt>
                <c:pt idx="196">
                  <c:v>112.31012526530399</c:v>
                </c:pt>
                <c:pt idx="197">
                  <c:v>112.51820716634001</c:v>
                </c:pt>
                <c:pt idx="198">
                  <c:v>114.09130633817399</c:v>
                </c:pt>
                <c:pt idx="199">
                  <c:v>113.333888218402</c:v>
                </c:pt>
                <c:pt idx="200">
                  <c:v>115.148362395438</c:v>
                </c:pt>
                <c:pt idx="201">
                  <c:v>114.95692704648501</c:v>
                </c:pt>
                <c:pt idx="202">
                  <c:v>116.06392275999799</c:v>
                </c:pt>
                <c:pt idx="203">
                  <c:v>115.006866702734</c:v>
                </c:pt>
                <c:pt idx="204">
                  <c:v>115.21494860377</c:v>
                </c:pt>
                <c:pt idx="205">
                  <c:v>115.356444296475</c:v>
                </c:pt>
                <c:pt idx="206">
                  <c:v>114.58237962462</c:v>
                </c:pt>
                <c:pt idx="207">
                  <c:v>115.31482791626701</c:v>
                </c:pt>
                <c:pt idx="208">
                  <c:v>115.048483082941</c:v>
                </c:pt>
                <c:pt idx="209">
                  <c:v>114.998543426692</c:v>
                </c:pt>
                <c:pt idx="210">
                  <c:v>115.21494860377</c:v>
                </c:pt>
                <c:pt idx="211">
                  <c:v>116.24703483291</c:v>
                </c:pt>
                <c:pt idx="212">
                  <c:v>116.438470181863</c:v>
                </c:pt>
                <c:pt idx="213">
                  <c:v>116.355237421449</c:v>
                </c:pt>
                <c:pt idx="214">
                  <c:v>116.038952931873</c:v>
                </c:pt>
                <c:pt idx="215">
                  <c:v>116.022306379791</c:v>
                </c:pt>
                <c:pt idx="216">
                  <c:v>113.86657788505499</c:v>
                </c:pt>
                <c:pt idx="217">
                  <c:v>114.166215822547</c:v>
                </c:pt>
                <c:pt idx="218">
                  <c:v>114.249448582962</c:v>
                </c:pt>
                <c:pt idx="219">
                  <c:v>114.29106496316901</c:v>
                </c:pt>
                <c:pt idx="220">
                  <c:v>114.42423737983199</c:v>
                </c:pt>
                <c:pt idx="221">
                  <c:v>113.475383911107</c:v>
                </c:pt>
                <c:pt idx="222">
                  <c:v>113.858254609014</c:v>
                </c:pt>
                <c:pt idx="223">
                  <c:v>113.22568562986299</c:v>
                </c:pt>
                <c:pt idx="224">
                  <c:v>113.31724166631901</c:v>
                </c:pt>
                <c:pt idx="225">
                  <c:v>112.701319239252</c:v>
                </c:pt>
                <c:pt idx="226">
                  <c:v>112.010487327812</c:v>
                </c:pt>
                <c:pt idx="227">
                  <c:v>111.04498730700401</c:v>
                </c:pt>
                <c:pt idx="228">
                  <c:v>110.037870905988</c:v>
                </c:pt>
                <c:pt idx="229">
                  <c:v>110.146073494527</c:v>
                </c:pt>
                <c:pt idx="230">
                  <c:v>109.213866577885</c:v>
                </c:pt>
                <c:pt idx="231">
                  <c:v>109.613383827874</c:v>
                </c:pt>
                <c:pt idx="232">
                  <c:v>109.388655374755</c:v>
                </c:pt>
                <c:pt idx="233">
                  <c:v>107.51591826542899</c:v>
                </c:pt>
                <c:pt idx="234">
                  <c:v>107.71567689042401</c:v>
                </c:pt>
                <c:pt idx="235">
                  <c:v>108.32327604144901</c:v>
                </c:pt>
                <c:pt idx="236">
                  <c:v>108.448125182071</c:v>
                </c:pt>
                <c:pt idx="237">
                  <c:v>107.124724291481</c:v>
                </c:pt>
                <c:pt idx="238">
                  <c:v>106.475508760248</c:v>
                </c:pt>
                <c:pt idx="239">
                  <c:v>105.834616505056</c:v>
                </c:pt>
                <c:pt idx="240">
                  <c:v>105.118814765491</c:v>
                </c:pt>
                <c:pt idx="241">
                  <c:v>105.127138041533</c:v>
                </c:pt>
                <c:pt idx="242">
                  <c:v>105.618211327978</c:v>
                </c:pt>
                <c:pt idx="243">
                  <c:v>105.98443547380199</c:v>
                </c:pt>
                <c:pt idx="244">
                  <c:v>106.691913937325</c:v>
                </c:pt>
                <c:pt idx="245">
                  <c:v>106.001082025885</c:v>
                </c:pt>
                <c:pt idx="246">
                  <c:v>106.350659619626</c:v>
                </c:pt>
                <c:pt idx="247">
                  <c:v>106.284073411294</c:v>
                </c:pt>
                <c:pt idx="248">
                  <c:v>107.399392400848</c:v>
                </c:pt>
                <c:pt idx="249">
                  <c:v>106.60868117691101</c:v>
                </c:pt>
                <c:pt idx="250">
                  <c:v>105.501685463398</c:v>
                </c:pt>
                <c:pt idx="251">
                  <c:v>106.084314786299</c:v>
                </c:pt>
                <c:pt idx="252">
                  <c:v>106.666944109201</c:v>
                </c:pt>
                <c:pt idx="253">
                  <c:v>106.725207041491</c:v>
                </c:pt>
                <c:pt idx="254">
                  <c:v>107.108077739398</c:v>
                </c:pt>
                <c:pt idx="255">
                  <c:v>107.083107911273</c:v>
                </c:pt>
                <c:pt idx="256">
                  <c:v>106.98322859877599</c:v>
                </c:pt>
                <c:pt idx="257">
                  <c:v>106.666944109201</c:v>
                </c:pt>
                <c:pt idx="258">
                  <c:v>106.20916392692099</c:v>
                </c:pt>
                <c:pt idx="259">
                  <c:v>106.250780307128</c:v>
                </c:pt>
                <c:pt idx="260">
                  <c:v>106.700237213367</c:v>
                </c:pt>
                <c:pt idx="261">
                  <c:v>107.89878896333499</c:v>
                </c:pt>
                <c:pt idx="262">
                  <c:v>107.707353614382</c:v>
                </c:pt>
                <c:pt idx="263">
                  <c:v>106.27575013525301</c:v>
                </c:pt>
                <c:pt idx="264">
                  <c:v>105.093844937367</c:v>
                </c:pt>
                <c:pt idx="265">
                  <c:v>105.809646676932</c:v>
                </c:pt>
                <c:pt idx="266">
                  <c:v>105.202047525906</c:v>
                </c:pt>
                <c:pt idx="267">
                  <c:v>105.56827167172899</c:v>
                </c:pt>
                <c:pt idx="268">
                  <c:v>105.4018061509</c:v>
                </c:pt>
                <c:pt idx="269">
                  <c:v>105.43509925506601</c:v>
                </c:pt>
                <c:pt idx="270">
                  <c:v>105.11049148945</c:v>
                </c:pt>
                <c:pt idx="271">
                  <c:v>105.726413916517</c:v>
                </c:pt>
                <c:pt idx="272">
                  <c:v>105.65150443214399</c:v>
                </c:pt>
                <c:pt idx="273">
                  <c:v>106.816763077947</c:v>
                </c:pt>
                <c:pt idx="274">
                  <c:v>106.62532772899399</c:v>
                </c:pt>
                <c:pt idx="275">
                  <c:v>105.460069083191</c:v>
                </c:pt>
                <c:pt idx="276">
                  <c:v>105.368513046735</c:v>
                </c:pt>
                <c:pt idx="277">
                  <c:v>106.425569103999</c:v>
                </c:pt>
                <c:pt idx="278">
                  <c:v>107.09975446335601</c:v>
                </c:pt>
                <c:pt idx="279">
                  <c:v>106.600357900869</c:v>
                </c:pt>
                <c:pt idx="280">
                  <c:v>106.242457031087</c:v>
                </c:pt>
                <c:pt idx="281">
                  <c:v>106.00940530192599</c:v>
                </c:pt>
                <c:pt idx="282">
                  <c:v>106.708560489408</c:v>
                </c:pt>
                <c:pt idx="283">
                  <c:v>106.691913937325</c:v>
                </c:pt>
                <c:pt idx="284">
                  <c:v>108.215073452911</c:v>
                </c:pt>
                <c:pt idx="285">
                  <c:v>108.190103624786</c:v>
                </c:pt>
                <c:pt idx="286">
                  <c:v>109.638353655999</c:v>
                </c:pt>
                <c:pt idx="287">
                  <c:v>109.372008822672</c:v>
                </c:pt>
                <c:pt idx="288">
                  <c:v>108.73943984352201</c:v>
                </c:pt>
                <c:pt idx="289">
                  <c:v>109.51350451537699</c:v>
                </c:pt>
                <c:pt idx="290">
                  <c:v>109.879728661201</c:v>
                </c:pt>
                <c:pt idx="291">
                  <c:v>108.84764243206099</c:v>
                </c:pt>
                <c:pt idx="292">
                  <c:v>109.40530192683801</c:v>
                </c:pt>
                <c:pt idx="293">
                  <c:v>110.16272004661</c:v>
                </c:pt>
                <c:pt idx="294">
                  <c:v>109.18057347371899</c:v>
                </c:pt>
                <c:pt idx="295">
                  <c:v>109.98793124973901</c:v>
                </c:pt>
                <c:pt idx="296">
                  <c:v>109.38033209871401</c:v>
                </c:pt>
                <c:pt idx="297">
                  <c:v>109.596737275791</c:v>
                </c:pt>
                <c:pt idx="298">
                  <c:v>109.904698489325</c:v>
                </c:pt>
                <c:pt idx="299">
                  <c:v>108.33992259353199</c:v>
                </c:pt>
                <c:pt idx="300">
                  <c:v>108.215073452911</c:v>
                </c:pt>
                <c:pt idx="301">
                  <c:v>107.3494527446</c:v>
                </c:pt>
                <c:pt idx="302">
                  <c:v>107.92375879146</c:v>
                </c:pt>
                <c:pt idx="303">
                  <c:v>107.99034499979101</c:v>
                </c:pt>
                <c:pt idx="304">
                  <c:v>109.363685546631</c:v>
                </c:pt>
                <c:pt idx="305">
                  <c:v>109.596737275791</c:v>
                </c:pt>
                <c:pt idx="306">
                  <c:v>111.061633859086</c:v>
                </c:pt>
                <c:pt idx="307">
                  <c:v>112.210245952807</c:v>
                </c:pt>
                <c:pt idx="308">
                  <c:v>111.98551749968701</c:v>
                </c:pt>
                <c:pt idx="309">
                  <c:v>112.276832161138</c:v>
                </c:pt>
                <c:pt idx="310">
                  <c:v>113.750052020475</c:v>
                </c:pt>
                <c:pt idx="311">
                  <c:v>114.51579341628801</c:v>
                </c:pt>
                <c:pt idx="312">
                  <c:v>115.006866702734</c:v>
                </c:pt>
                <c:pt idx="313">
                  <c:v>114.773814973573</c:v>
                </c:pt>
                <c:pt idx="314">
                  <c:v>114.632319280868</c:v>
                </c:pt>
                <c:pt idx="315">
                  <c:v>114.82375462982201</c:v>
                </c:pt>
                <c:pt idx="316">
                  <c:v>114.06633651004999</c:v>
                </c:pt>
                <c:pt idx="317">
                  <c:v>116.713138291231</c:v>
                </c:pt>
                <c:pt idx="318">
                  <c:v>116.39685380165599</c:v>
                </c:pt>
                <c:pt idx="319">
                  <c:v>116.62158225477501</c:v>
                </c:pt>
                <c:pt idx="320">
                  <c:v>116.130508968329</c:v>
                </c:pt>
                <c:pt idx="321">
                  <c:v>115.747638270423</c:v>
                </c:pt>
                <c:pt idx="322">
                  <c:v>117.037746056847</c:v>
                </c:pt>
                <c:pt idx="323">
                  <c:v>119.26006075991501</c:v>
                </c:pt>
                <c:pt idx="324">
                  <c:v>119.917599567189</c:v>
                </c:pt>
                <c:pt idx="325">
                  <c:v>118.50264264014299</c:v>
                </c:pt>
                <c:pt idx="326">
                  <c:v>118.577552124516</c:v>
                </c:pt>
                <c:pt idx="327">
                  <c:v>117.39564692662999</c:v>
                </c:pt>
                <c:pt idx="328">
                  <c:v>115.997336551666</c:v>
                </c:pt>
                <c:pt idx="329">
                  <c:v>116.88792708810099</c:v>
                </c:pt>
                <c:pt idx="330">
                  <c:v>116.147155520412</c:v>
                </c:pt>
                <c:pt idx="331">
                  <c:v>116.280327937076</c:v>
                </c:pt>
                <c:pt idx="332">
                  <c:v>116.296974489158</c:v>
                </c:pt>
                <c:pt idx="333">
                  <c:v>116.438470181863</c:v>
                </c:pt>
                <c:pt idx="334">
                  <c:v>115.764284822506</c:v>
                </c:pt>
                <c:pt idx="335">
                  <c:v>115.84751758292001</c:v>
                </c:pt>
                <c:pt idx="336">
                  <c:v>113.974780473594</c:v>
                </c:pt>
                <c:pt idx="337">
                  <c:v>114.18286237463001</c:v>
                </c:pt>
                <c:pt idx="338">
                  <c:v>114.715552041283</c:v>
                </c:pt>
                <c:pt idx="339">
                  <c:v>115.448000332931</c:v>
                </c:pt>
                <c:pt idx="340">
                  <c:v>116.15547879645401</c:v>
                </c:pt>
                <c:pt idx="341">
                  <c:v>115.59781930167701</c:v>
                </c:pt>
                <c:pt idx="342">
                  <c:v>113.766698572558</c:v>
                </c:pt>
                <c:pt idx="343">
                  <c:v>113.675142536102</c:v>
                </c:pt>
                <c:pt idx="344">
                  <c:v>111.810728702817</c:v>
                </c:pt>
                <c:pt idx="345">
                  <c:v>111.777435598651</c:v>
                </c:pt>
                <c:pt idx="346">
                  <c:v>110.64547005701399</c:v>
                </c:pt>
                <c:pt idx="347">
                  <c:v>111.28636231220599</c:v>
                </c:pt>
                <c:pt idx="348">
                  <c:v>111.04498730700401</c:v>
                </c:pt>
                <c:pt idx="349">
                  <c:v>112.301801989262</c:v>
                </c:pt>
                <c:pt idx="350">
                  <c:v>111.85234508302401</c:v>
                </c:pt>
                <c:pt idx="351">
                  <c:v>110.637146780972</c:v>
                </c:pt>
                <c:pt idx="352">
                  <c:v>110.97840109867199</c:v>
                </c:pt>
                <c:pt idx="353">
                  <c:v>112.17695284864099</c:v>
                </c:pt>
                <c:pt idx="354">
                  <c:v>111.211452827833</c:v>
                </c:pt>
                <c:pt idx="355">
                  <c:v>110.479004536185</c:v>
                </c:pt>
                <c:pt idx="356">
                  <c:v>110.304215739314</c:v>
                </c:pt>
                <c:pt idx="357">
                  <c:v>109.163926921636</c:v>
                </c:pt>
                <c:pt idx="358">
                  <c:v>109.754879520579</c:v>
                </c:pt>
                <c:pt idx="359">
                  <c:v>110.553914020558</c:v>
                </c:pt>
                <c:pt idx="360">
                  <c:v>112.60143992675501</c:v>
                </c:pt>
                <c:pt idx="361">
                  <c:v>113.84160805693099</c:v>
                </c:pt>
                <c:pt idx="362">
                  <c:v>113.84160805693099</c:v>
                </c:pt>
                <c:pt idx="363">
                  <c:v>111.85234508302401</c:v>
                </c:pt>
                <c:pt idx="364">
                  <c:v>110.454034708061</c:v>
                </c:pt>
                <c:pt idx="365">
                  <c:v>110.420741603895</c:v>
                </c:pt>
                <c:pt idx="366">
                  <c:v>110.462357984102</c:v>
                </c:pt>
                <c:pt idx="367">
                  <c:v>110.662116609097</c:v>
                </c:pt>
                <c:pt idx="368">
                  <c:v>111.452827833035</c:v>
                </c:pt>
                <c:pt idx="369">
                  <c:v>109.255482958092</c:v>
                </c:pt>
                <c:pt idx="370">
                  <c:v>108.67285363518999</c:v>
                </c:pt>
                <c:pt idx="371">
                  <c:v>109.73823296849601</c:v>
                </c:pt>
                <c:pt idx="372">
                  <c:v>109.62170710391599</c:v>
                </c:pt>
                <c:pt idx="373">
                  <c:v>109.07237088518001</c:v>
                </c:pt>
                <c:pt idx="374">
                  <c:v>109.089017437263</c:v>
                </c:pt>
                <c:pt idx="375">
                  <c:v>109.438595031004</c:v>
                </c:pt>
                <c:pt idx="376">
                  <c:v>109.33871571850599</c:v>
                </c:pt>
                <c:pt idx="377">
                  <c:v>109.596737275791</c:v>
                </c:pt>
                <c:pt idx="378">
                  <c:v>109.363685546631</c:v>
                </c:pt>
                <c:pt idx="379">
                  <c:v>109.904698489325</c:v>
                </c:pt>
                <c:pt idx="380">
                  <c:v>109.147280369553</c:v>
                </c:pt>
                <c:pt idx="381">
                  <c:v>108.814349327895</c:v>
                </c:pt>
                <c:pt idx="382">
                  <c:v>109.64667693203999</c:v>
                </c:pt>
                <c:pt idx="383">
                  <c:v>109.113987265387</c:v>
                </c:pt>
                <c:pt idx="384">
                  <c:v>109.580090723708</c:v>
                </c:pt>
                <c:pt idx="385">
                  <c:v>109.56344417162499</c:v>
                </c:pt>
                <c:pt idx="386">
                  <c:v>109.796495900786</c:v>
                </c:pt>
                <c:pt idx="387">
                  <c:v>110.528944192434</c:v>
                </c:pt>
                <c:pt idx="388">
                  <c:v>111.352948520537</c:v>
                </c:pt>
                <c:pt idx="389">
                  <c:v>110.00457780182199</c:v>
                </c:pt>
                <c:pt idx="390">
                  <c:v>109.771526072662</c:v>
                </c:pt>
                <c:pt idx="391">
                  <c:v>109.813142452869</c:v>
                </c:pt>
                <c:pt idx="392">
                  <c:v>109.122310541429</c:v>
                </c:pt>
                <c:pt idx="393">
                  <c:v>108.6145907029</c:v>
                </c:pt>
                <c:pt idx="394">
                  <c:v>108.223396728952</c:v>
                </c:pt>
                <c:pt idx="395">
                  <c:v>108.148487244579</c:v>
                </c:pt>
                <c:pt idx="396">
                  <c:v>108.07357776020601</c:v>
                </c:pt>
                <c:pt idx="397">
                  <c:v>108.448125182071</c:v>
                </c:pt>
                <c:pt idx="398">
                  <c:v>108.065254484164</c:v>
                </c:pt>
                <c:pt idx="399">
                  <c:v>105.976112197761</c:v>
                </c:pt>
                <c:pt idx="400">
                  <c:v>106.18419409879699</c:v>
                </c:pt>
                <c:pt idx="401">
                  <c:v>106.583711348786</c:v>
                </c:pt>
                <c:pt idx="402">
                  <c:v>106.74185359357401</c:v>
                </c:pt>
                <c:pt idx="403">
                  <c:v>107.507594989387</c:v>
                </c:pt>
                <c:pt idx="404">
                  <c:v>106.866702734196</c:v>
                </c:pt>
                <c:pt idx="405">
                  <c:v>107.43268550501401</c:v>
                </c:pt>
                <c:pt idx="406">
                  <c:v>106.666944109201</c:v>
                </c:pt>
                <c:pt idx="407">
                  <c:v>107.54088809355299</c:v>
                </c:pt>
                <c:pt idx="408">
                  <c:v>107.141370843564</c:v>
                </c:pt>
                <c:pt idx="409">
                  <c:v>107.158017395646</c:v>
                </c:pt>
                <c:pt idx="410">
                  <c:v>106.558741520662</c:v>
                </c:pt>
                <c:pt idx="411">
                  <c:v>106.77514669774</c:v>
                </c:pt>
                <c:pt idx="412">
                  <c:v>106.924965666486</c:v>
                </c:pt>
                <c:pt idx="413">
                  <c:v>106.250780307128</c:v>
                </c:pt>
                <c:pt idx="414">
                  <c:v>105.693120812351</c:v>
                </c:pt>
                <c:pt idx="415">
                  <c:v>106.866702734196</c:v>
                </c:pt>
                <c:pt idx="416">
                  <c:v>107.249573432102</c:v>
                </c:pt>
                <c:pt idx="417">
                  <c:v>107.241250156061</c:v>
                </c:pt>
                <c:pt idx="418">
                  <c:v>107.20795705189499</c:v>
                </c:pt>
                <c:pt idx="419">
                  <c:v>107.3494527446</c:v>
                </c:pt>
                <c:pt idx="420">
                  <c:v>106.76682342169801</c:v>
                </c:pt>
                <c:pt idx="421">
                  <c:v>106.458862208165</c:v>
                </c:pt>
                <c:pt idx="422">
                  <c:v>106.583711348786</c:v>
                </c:pt>
                <c:pt idx="423">
                  <c:v>106.800116525864</c:v>
                </c:pt>
                <c:pt idx="424">
                  <c:v>107.07478463523201</c:v>
                </c:pt>
                <c:pt idx="425">
                  <c:v>107.058138083149</c:v>
                </c:pt>
                <c:pt idx="426">
                  <c:v>108.123517416455</c:v>
                </c:pt>
                <c:pt idx="427">
                  <c:v>107.932082067501</c:v>
                </c:pt>
                <c:pt idx="428">
                  <c:v>108.04860793208201</c:v>
                </c:pt>
                <c:pt idx="429">
                  <c:v>108.28998293728399</c:v>
                </c:pt>
                <c:pt idx="430">
                  <c:v>109.00578467684799</c:v>
                </c:pt>
                <c:pt idx="431">
                  <c:v>108.6145907029</c:v>
                </c:pt>
                <c:pt idx="432">
                  <c:v>108.96416829664101</c:v>
                </c:pt>
                <c:pt idx="433">
                  <c:v>108.523034666444</c:v>
                </c:pt>
                <c:pt idx="434">
                  <c:v>108.07357776020601</c:v>
                </c:pt>
                <c:pt idx="435">
                  <c:v>108.523034666444</c:v>
                </c:pt>
                <c:pt idx="436">
                  <c:v>108.065254484164</c:v>
                </c:pt>
                <c:pt idx="437">
                  <c:v>108.806026051854</c:v>
                </c:pt>
                <c:pt idx="438">
                  <c:v>109.122310541429</c:v>
                </c:pt>
                <c:pt idx="439">
                  <c:v>109.754879520579</c:v>
                </c:pt>
                <c:pt idx="440">
                  <c:v>109.813142452869</c:v>
                </c:pt>
                <c:pt idx="441">
                  <c:v>110.146073494527</c:v>
                </c:pt>
                <c:pt idx="442">
                  <c:v>110.079487286195</c:v>
                </c:pt>
                <c:pt idx="443">
                  <c:v>110.28756918723199</c:v>
                </c:pt>
                <c:pt idx="444">
                  <c:v>110.27924591119</c:v>
                </c:pt>
                <c:pt idx="445">
                  <c:v>108.76440967164601</c:v>
                </c:pt>
                <c:pt idx="446">
                  <c:v>108.348245869574</c:v>
                </c:pt>
                <c:pt idx="447">
                  <c:v>108.53968121852699</c:v>
                </c:pt>
                <c:pt idx="448">
                  <c:v>108.348245869574</c:v>
                </c:pt>
                <c:pt idx="449">
                  <c:v>107.98202172374999</c:v>
                </c:pt>
                <c:pt idx="450">
                  <c:v>108.331599317491</c:v>
                </c:pt>
                <c:pt idx="451">
                  <c:v>108.131840692496</c:v>
                </c:pt>
                <c:pt idx="452">
                  <c:v>108.331599317491</c:v>
                </c:pt>
                <c:pt idx="453">
                  <c:v>107.798909650838</c:v>
                </c:pt>
                <c:pt idx="454">
                  <c:v>107.54088809355299</c:v>
                </c:pt>
                <c:pt idx="455">
                  <c:v>107.690707062299</c:v>
                </c:pt>
                <c:pt idx="456">
                  <c:v>107.95705189562599</c:v>
                </c:pt>
                <c:pt idx="457">
                  <c:v>107.67406051021599</c:v>
                </c:pt>
                <c:pt idx="458">
                  <c:v>107.424362228973</c:v>
                </c:pt>
                <c:pt idx="459">
                  <c:v>106.933288942527</c:v>
                </c:pt>
                <c:pt idx="460">
                  <c:v>106.508801864413</c:v>
                </c:pt>
                <c:pt idx="461">
                  <c:v>106.192517374838</c:v>
                </c:pt>
                <c:pt idx="462">
                  <c:v>105.98443547380199</c:v>
                </c:pt>
                <c:pt idx="463">
                  <c:v>106.65029755711799</c:v>
                </c:pt>
                <c:pt idx="464">
                  <c:v>106.350659619626</c:v>
                </c:pt>
                <c:pt idx="465">
                  <c:v>106.250780307128</c:v>
                </c:pt>
                <c:pt idx="466">
                  <c:v>105.85958633318</c:v>
                </c:pt>
                <c:pt idx="467">
                  <c:v>106.017728577968</c:v>
                </c:pt>
                <c:pt idx="468">
                  <c:v>106.38395272379201</c:v>
                </c:pt>
                <c:pt idx="469">
                  <c:v>107.23292688001899</c:v>
                </c:pt>
                <c:pt idx="470">
                  <c:v>108.056931208123</c:v>
                </c:pt>
                <c:pt idx="471">
                  <c:v>108.198426900828</c:v>
                </c:pt>
                <c:pt idx="472">
                  <c:v>108.15681052062</c:v>
                </c:pt>
                <c:pt idx="473">
                  <c:v>108.306629489367</c:v>
                </c:pt>
                <c:pt idx="474">
                  <c:v>108.115194140413</c:v>
                </c:pt>
                <c:pt idx="475">
                  <c:v>108.04860793208201</c:v>
                </c:pt>
                <c:pt idx="476">
                  <c:v>107.149694119605</c:v>
                </c:pt>
                <c:pt idx="477">
                  <c:v>106.175870822755</c:v>
                </c:pt>
                <c:pt idx="478">
                  <c:v>106.067668234216</c:v>
                </c:pt>
                <c:pt idx="479">
                  <c:v>106.23413375504499</c:v>
                </c:pt>
                <c:pt idx="480">
                  <c:v>106.23413375504499</c:v>
                </c:pt>
                <c:pt idx="481">
                  <c:v>106.56706479670299</c:v>
                </c:pt>
                <c:pt idx="482">
                  <c:v>106.109284614424</c:v>
                </c:pt>
                <c:pt idx="483">
                  <c:v>105.31857339048599</c:v>
                </c:pt>
                <c:pt idx="484">
                  <c:v>105.38515959881801</c:v>
                </c:pt>
                <c:pt idx="485">
                  <c:v>105.30192683840301</c:v>
                </c:pt>
                <c:pt idx="486">
                  <c:v>105.351866494652</c:v>
                </c:pt>
                <c:pt idx="487">
                  <c:v>105.060551833201</c:v>
                </c:pt>
                <c:pt idx="488">
                  <c:v>104.752590619667</c:v>
                </c:pt>
                <c:pt idx="489">
                  <c:v>105.29360356236199</c:v>
                </c:pt>
                <c:pt idx="490">
                  <c:v>105.80132340089</c:v>
                </c:pt>
                <c:pt idx="491">
                  <c:v>105.56827167172899</c:v>
                </c:pt>
                <c:pt idx="492">
                  <c:v>105.376836322776</c:v>
                </c:pt>
                <c:pt idx="493">
                  <c:v>105.035582005077</c:v>
                </c:pt>
                <c:pt idx="494">
                  <c:v>105.709767364434</c:v>
                </c:pt>
                <c:pt idx="495">
                  <c:v>106.37562944775</c:v>
                </c:pt>
                <c:pt idx="496">
                  <c:v>105.693120812351</c:v>
                </c:pt>
                <c:pt idx="497">
                  <c:v>106.10096133838201</c:v>
                </c:pt>
                <c:pt idx="498">
                  <c:v>105.809646676932</c:v>
                </c:pt>
                <c:pt idx="499">
                  <c:v>105.21037080194699</c:v>
                </c:pt>
                <c:pt idx="500">
                  <c:v>105.584918223812</c:v>
                </c:pt>
                <c:pt idx="501">
                  <c:v>105.05222855716001</c:v>
                </c:pt>
                <c:pt idx="502">
                  <c:v>105.460069083191</c:v>
                </c:pt>
                <c:pt idx="503">
                  <c:v>105.817969952973</c:v>
                </c:pt>
                <c:pt idx="504">
                  <c:v>105.951142369636</c:v>
                </c:pt>
                <c:pt idx="505">
                  <c:v>106.20916392692099</c:v>
                </c:pt>
                <c:pt idx="506">
                  <c:v>105.94281909359501</c:v>
                </c:pt>
                <c:pt idx="507">
                  <c:v>105.834616505056</c:v>
                </c:pt>
                <c:pt idx="508">
                  <c:v>105.643181156103</c:v>
                </c:pt>
                <c:pt idx="509">
                  <c:v>105.584918223812</c:v>
                </c:pt>
                <c:pt idx="510">
                  <c:v>105.643181156103</c:v>
                </c:pt>
                <c:pt idx="511">
                  <c:v>105.584918223812</c:v>
                </c:pt>
                <c:pt idx="512">
                  <c:v>105.526655291522</c:v>
                </c:pt>
                <c:pt idx="513">
                  <c:v>106.32568979150101</c:v>
                </c:pt>
                <c:pt idx="514">
                  <c:v>106.125931166507</c:v>
                </c:pt>
                <c:pt idx="515">
                  <c:v>105.80132340089</c:v>
                </c:pt>
                <c:pt idx="516">
                  <c:v>107.31615964043399</c:v>
                </c:pt>
                <c:pt idx="517">
                  <c:v>106.76682342169801</c:v>
                </c:pt>
                <c:pt idx="518">
                  <c:v>106.30071996337701</c:v>
                </c:pt>
                <c:pt idx="519">
                  <c:v>106.558741520662</c:v>
                </c:pt>
                <c:pt idx="520">
                  <c:v>106.267426859211</c:v>
                </c:pt>
                <c:pt idx="521">
                  <c:v>106.042698406092</c:v>
                </c:pt>
                <c:pt idx="522">
                  <c:v>106.067668234216</c:v>
                </c:pt>
                <c:pt idx="523">
                  <c:v>106.467185484206</c:v>
                </c:pt>
                <c:pt idx="524">
                  <c:v>105.468392359232</c:v>
                </c:pt>
                <c:pt idx="525">
                  <c:v>104.336426817595</c:v>
                </c:pt>
                <c:pt idx="526">
                  <c:v>103.66224145823701</c:v>
                </c:pt>
                <c:pt idx="527">
                  <c:v>103.121228515543</c:v>
                </c:pt>
                <c:pt idx="528">
                  <c:v>103.737150942611</c:v>
                </c:pt>
                <c:pt idx="529">
                  <c:v>103.487452661367</c:v>
                </c:pt>
                <c:pt idx="530">
                  <c:v>103.43751300511801</c:v>
                </c:pt>
                <c:pt idx="531">
                  <c:v>103.512422489491</c:v>
                </c:pt>
                <c:pt idx="532">
                  <c:v>103.18781472387499</c:v>
                </c:pt>
                <c:pt idx="533">
                  <c:v>102.99637937492101</c:v>
                </c:pt>
                <c:pt idx="534">
                  <c:v>103.037995755129</c:v>
                </c:pt>
                <c:pt idx="535">
                  <c:v>102.77165092180201</c:v>
                </c:pt>
                <c:pt idx="536">
                  <c:v>102.796620749927</c:v>
                </c:pt>
                <c:pt idx="537">
                  <c:v>102.863206958258</c:v>
                </c:pt>
                <c:pt idx="538">
                  <c:v>102.74668109367801</c:v>
                </c:pt>
                <c:pt idx="539">
                  <c:v>102.496982812434</c:v>
                </c:pt>
                <c:pt idx="540">
                  <c:v>102.788297473885</c:v>
                </c:pt>
                <c:pt idx="541">
                  <c:v>102.139081942652</c:v>
                </c:pt>
                <c:pt idx="542">
                  <c:v>102.52195264055899</c:v>
                </c:pt>
                <c:pt idx="543">
                  <c:v>102.513629364517</c:v>
                </c:pt>
                <c:pt idx="544">
                  <c:v>101.980939697865</c:v>
                </c:pt>
                <c:pt idx="545">
                  <c:v>101.098672437471</c:v>
                </c:pt>
                <c:pt idx="546">
                  <c:v>101.040409505181</c:v>
                </c:pt>
                <c:pt idx="547">
                  <c:v>100.757418119771</c:v>
                </c:pt>
                <c:pt idx="548">
                  <c:v>100.424487078113</c:v>
                </c:pt>
                <c:pt idx="549">
                  <c:v>100.65753880727399</c:v>
                </c:pt>
                <c:pt idx="550">
                  <c:v>101.28178451038301</c:v>
                </c:pt>
                <c:pt idx="551">
                  <c:v>101.340047442673</c:v>
                </c:pt>
                <c:pt idx="552">
                  <c:v>101.922676765574</c:v>
                </c:pt>
                <c:pt idx="553">
                  <c:v>101.889383661409</c:v>
                </c:pt>
                <c:pt idx="554">
                  <c:v>101.623038828082</c:v>
                </c:pt>
                <c:pt idx="555">
                  <c:v>102.61350867701501</c:v>
                </c:pt>
                <c:pt idx="556">
                  <c:v>101.95596986974</c:v>
                </c:pt>
                <c:pt idx="557">
                  <c:v>102.263931083274</c:v>
                </c:pt>
                <c:pt idx="558">
                  <c:v>100.707478463523</c:v>
                </c:pt>
                <c:pt idx="559">
                  <c:v>101.098672437471</c:v>
                </c:pt>
                <c:pt idx="560">
                  <c:v>100.86562070831</c:v>
                </c:pt>
                <c:pt idx="561">
                  <c:v>100.99879312497301</c:v>
                </c:pt>
                <c:pt idx="562">
                  <c:v>101.697948312455</c:v>
                </c:pt>
                <c:pt idx="563">
                  <c:v>101.34837071871399</c:v>
                </c:pt>
                <c:pt idx="564">
                  <c:v>100.707478463523</c:v>
                </c:pt>
                <c:pt idx="565">
                  <c:v>100.77406467185401</c:v>
                </c:pt>
                <c:pt idx="566">
                  <c:v>100.565982770818</c:v>
                </c:pt>
                <c:pt idx="567">
                  <c:v>100.17478879687</c:v>
                </c:pt>
                <c:pt idx="568">
                  <c:v>99.692038786466298</c:v>
                </c:pt>
                <c:pt idx="569">
                  <c:v>101.090349161429</c:v>
                </c:pt>
                <c:pt idx="570">
                  <c:v>101.32340089058999</c:v>
                </c:pt>
                <c:pt idx="571">
                  <c:v>101.065379333305</c:v>
                </c:pt>
                <c:pt idx="572">
                  <c:v>101.797827624953</c:v>
                </c:pt>
                <c:pt idx="573">
                  <c:v>101.822797453077</c:v>
                </c:pt>
                <c:pt idx="574">
                  <c:v>102.496982812434</c:v>
                </c:pt>
                <c:pt idx="575">
                  <c:v>102.671771609305</c:v>
                </c:pt>
                <c:pt idx="576">
                  <c:v>102.938116442631</c:v>
                </c:pt>
                <c:pt idx="577">
                  <c:v>102.513629364517</c:v>
                </c:pt>
                <c:pt idx="578">
                  <c:v>103.97020267177101</c:v>
                </c:pt>
                <c:pt idx="579">
                  <c:v>104.361396645719</c:v>
                </c:pt>
                <c:pt idx="580">
                  <c:v>103.90361646344</c:v>
                </c:pt>
                <c:pt idx="581">
                  <c:v>104.228224229056</c:v>
                </c:pt>
                <c:pt idx="582">
                  <c:v>105.30192683840301</c:v>
                </c:pt>
                <c:pt idx="583">
                  <c:v>106.400599275874</c:v>
                </c:pt>
                <c:pt idx="584">
                  <c:v>106.334013067543</c:v>
                </c:pt>
                <c:pt idx="585">
                  <c:v>106.883349286279</c:v>
                </c:pt>
                <c:pt idx="586">
                  <c:v>105.834616505056</c:v>
                </c:pt>
                <c:pt idx="587">
                  <c:v>106.683590661284</c:v>
                </c:pt>
                <c:pt idx="588">
                  <c:v>107.40771567689001</c:v>
                </c:pt>
                <c:pt idx="589">
                  <c:v>105.80132340089</c:v>
                </c:pt>
                <c:pt idx="590">
                  <c:v>107.116401015439</c:v>
                </c:pt>
                <c:pt idx="591">
                  <c:v>107.174663947729</c:v>
                </c:pt>
                <c:pt idx="592">
                  <c:v>106.933288942527</c:v>
                </c:pt>
                <c:pt idx="593">
                  <c:v>106.242457031087</c:v>
                </c:pt>
                <c:pt idx="594">
                  <c:v>105.501685463398</c:v>
                </c:pt>
                <c:pt idx="595">
                  <c:v>106.175870822755</c:v>
                </c:pt>
                <c:pt idx="596">
                  <c:v>107.199633775854</c:v>
                </c:pt>
                <c:pt idx="597">
                  <c:v>107.091431187315</c:v>
                </c:pt>
                <c:pt idx="598">
                  <c:v>111.66923301011199</c:v>
                </c:pt>
                <c:pt idx="599">
                  <c:v>111.71084939032001</c:v>
                </c:pt>
                <c:pt idx="600">
                  <c:v>111.594323525739</c:v>
                </c:pt>
                <c:pt idx="601">
                  <c:v>110.420741603895</c:v>
                </c:pt>
                <c:pt idx="602">
                  <c:v>109.96296142161501</c:v>
                </c:pt>
                <c:pt idx="603">
                  <c:v>108.62291397894199</c:v>
                </c:pt>
                <c:pt idx="604">
                  <c:v>108.373215697698</c:v>
                </c:pt>
                <c:pt idx="605">
                  <c:v>107.266219984185</c:v>
                </c:pt>
                <c:pt idx="606">
                  <c:v>108.165133796662</c:v>
                </c:pt>
                <c:pt idx="607">
                  <c:v>108.548004494569</c:v>
                </c:pt>
                <c:pt idx="608">
                  <c:v>107.399392400848</c:v>
                </c:pt>
                <c:pt idx="609">
                  <c:v>108.71447001539801</c:v>
                </c:pt>
                <c:pt idx="610">
                  <c:v>107.507594989387</c:v>
                </c:pt>
                <c:pt idx="611">
                  <c:v>107.116401015439</c:v>
                </c:pt>
                <c:pt idx="612">
                  <c:v>107.882142411253</c:v>
                </c:pt>
                <c:pt idx="613">
                  <c:v>106.94993549461</c:v>
                </c:pt>
                <c:pt idx="614">
                  <c:v>106.683590661284</c:v>
                </c:pt>
                <c:pt idx="615">
                  <c:v>106.001082025885</c:v>
                </c:pt>
                <c:pt idx="616">
                  <c:v>105.018935452994</c:v>
                </c:pt>
                <c:pt idx="617">
                  <c:v>104.4779225103</c:v>
                </c:pt>
                <c:pt idx="618">
                  <c:v>104.01181905197799</c:v>
                </c:pt>
                <c:pt idx="619">
                  <c:v>104.403013025927</c:v>
                </c:pt>
                <c:pt idx="620">
                  <c:v>104.19493112489</c:v>
                </c:pt>
                <c:pt idx="621">
                  <c:v>104.10337508843401</c:v>
                </c:pt>
                <c:pt idx="622">
                  <c:v>105.218694077989</c:v>
                </c:pt>
                <c:pt idx="623">
                  <c:v>105.4018061509</c:v>
                </c:pt>
                <c:pt idx="624">
                  <c:v>105.776353572766</c:v>
                </c:pt>
                <c:pt idx="625">
                  <c:v>105.926172541512</c:v>
                </c:pt>
                <c:pt idx="626">
                  <c:v>106.20916392692099</c:v>
                </c:pt>
                <c:pt idx="627">
                  <c:v>106.94993549461</c:v>
                </c:pt>
                <c:pt idx="628">
                  <c:v>106.38395272379201</c:v>
                </c:pt>
                <c:pt idx="629">
                  <c:v>105.476715635274</c:v>
                </c:pt>
                <c:pt idx="630">
                  <c:v>105.54330184360499</c:v>
                </c:pt>
                <c:pt idx="631">
                  <c:v>105.22701735403</c:v>
                </c:pt>
                <c:pt idx="632">
                  <c:v>105.601564775895</c:v>
                </c:pt>
                <c:pt idx="633">
                  <c:v>105.376836322776</c:v>
                </c:pt>
                <c:pt idx="634">
                  <c:v>104.82750010404</c:v>
                </c:pt>
                <c:pt idx="635">
                  <c:v>104.586125098838</c:v>
                </c:pt>
                <c:pt idx="636">
                  <c:v>106.175870822755</c:v>
                </c:pt>
                <c:pt idx="637">
                  <c:v>105.951142369636</c:v>
                </c:pt>
                <c:pt idx="638">
                  <c:v>106.85005618211299</c:v>
                </c:pt>
                <c:pt idx="639">
                  <c:v>107.024844978983</c:v>
                </c:pt>
                <c:pt idx="640">
                  <c:v>108.173457072703</c:v>
                </c:pt>
                <c:pt idx="641">
                  <c:v>108.173457072703</c:v>
                </c:pt>
                <c:pt idx="642">
                  <c:v>109.571767447667</c:v>
                </c:pt>
                <c:pt idx="643">
                  <c:v>109.679970036206</c:v>
                </c:pt>
                <c:pt idx="644">
                  <c:v>108.223396728952</c:v>
                </c:pt>
                <c:pt idx="645">
                  <c:v>109.022431228931</c:v>
                </c:pt>
                <c:pt idx="646">
                  <c:v>110.93678471846501</c:v>
                </c:pt>
                <c:pt idx="647">
                  <c:v>110.22930625494099</c:v>
                </c:pt>
                <c:pt idx="648">
                  <c:v>110.479004536185</c:v>
                </c:pt>
                <c:pt idx="649">
                  <c:v>110.811935577843</c:v>
                </c:pt>
                <c:pt idx="650">
                  <c:v>110.878521786175</c:v>
                </c:pt>
                <c:pt idx="651">
                  <c:v>111.902284739273</c:v>
                </c:pt>
                <c:pt idx="652">
                  <c:v>110.545590744517</c:v>
                </c:pt>
                <c:pt idx="653">
                  <c:v>111.502767489283</c:v>
                </c:pt>
                <c:pt idx="654">
                  <c:v>110.079487286195</c:v>
                </c:pt>
                <c:pt idx="655">
                  <c:v>109.521827791418</c:v>
                </c:pt>
                <c:pt idx="656">
                  <c:v>109.147280369553</c:v>
                </c:pt>
                <c:pt idx="657">
                  <c:v>108.93919846851701</c:v>
                </c:pt>
                <c:pt idx="658">
                  <c:v>109.055724333097</c:v>
                </c:pt>
                <c:pt idx="659">
                  <c:v>108.6145907029</c:v>
                </c:pt>
                <c:pt idx="660">
                  <c:v>107.63244413000901</c:v>
                </c:pt>
                <c:pt idx="661">
                  <c:v>107.490948437304</c:v>
                </c:pt>
                <c:pt idx="662">
                  <c:v>107.96537517166701</c:v>
                </c:pt>
                <c:pt idx="663">
                  <c:v>106.10096133838201</c:v>
                </c:pt>
                <c:pt idx="664">
                  <c:v>106.27575013525301</c:v>
                </c:pt>
                <c:pt idx="665">
                  <c:v>106.350659619626</c:v>
                </c:pt>
                <c:pt idx="666">
                  <c:v>107.191310499812</c:v>
                </c:pt>
                <c:pt idx="667">
                  <c:v>107.67406051021599</c:v>
                </c:pt>
                <c:pt idx="668">
                  <c:v>108.589620874776</c:v>
                </c:pt>
                <c:pt idx="669">
                  <c:v>109.438595031004</c:v>
                </c:pt>
                <c:pt idx="670">
                  <c:v>109.488534687252</c:v>
                </c:pt>
                <c:pt idx="671">
                  <c:v>109.546797619543</c:v>
                </c:pt>
                <c:pt idx="672">
                  <c:v>109.47188813517</c:v>
                </c:pt>
                <c:pt idx="673">
                  <c:v>110.304215739314</c:v>
                </c:pt>
                <c:pt idx="674">
                  <c:v>108.95584502059999</c:v>
                </c:pt>
                <c:pt idx="675">
                  <c:v>108.972491572683</c:v>
                </c:pt>
                <c:pt idx="676">
                  <c:v>109.363685546631</c:v>
                </c:pt>
                <c:pt idx="677">
                  <c:v>110.054517458071</c:v>
                </c:pt>
                <c:pt idx="678">
                  <c:v>108.98913812476501</c:v>
                </c:pt>
                <c:pt idx="679">
                  <c:v>108.814349327895</c:v>
                </c:pt>
                <c:pt idx="680">
                  <c:v>108.781056223729</c:v>
                </c:pt>
                <c:pt idx="681">
                  <c:v>107.773939822714</c:v>
                </c:pt>
                <c:pt idx="682">
                  <c:v>107.191310499812</c:v>
                </c:pt>
                <c:pt idx="683">
                  <c:v>106.350659619626</c:v>
                </c:pt>
                <c:pt idx="684">
                  <c:v>106.49215531233</c:v>
                </c:pt>
                <c:pt idx="685">
                  <c:v>107.590827749802</c:v>
                </c:pt>
                <c:pt idx="686">
                  <c:v>107.224603603978</c:v>
                </c:pt>
                <c:pt idx="687">
                  <c:v>107.67406051021599</c:v>
                </c:pt>
                <c:pt idx="688">
                  <c:v>108.04028465604</c:v>
                </c:pt>
                <c:pt idx="689">
                  <c:v>107.23292688001899</c:v>
                </c:pt>
                <c:pt idx="690">
                  <c:v>107.249573432102</c:v>
                </c:pt>
                <c:pt idx="691">
                  <c:v>107.307836364393</c:v>
                </c:pt>
                <c:pt idx="692">
                  <c:v>107.124724291481</c:v>
                </c:pt>
                <c:pt idx="693">
                  <c:v>108.43147862998801</c:v>
                </c:pt>
                <c:pt idx="694">
                  <c:v>108.797702775812</c:v>
                </c:pt>
                <c:pt idx="695">
                  <c:v>108.198426900828</c:v>
                </c:pt>
                <c:pt idx="696">
                  <c:v>109.396978650796</c:v>
                </c:pt>
                <c:pt idx="697">
                  <c:v>109.555120895584</c:v>
                </c:pt>
                <c:pt idx="698">
                  <c:v>110.07116401015401</c:v>
                </c:pt>
                <c:pt idx="699">
                  <c:v>110.437388155978</c:v>
                </c:pt>
                <c:pt idx="700">
                  <c:v>110.17936659869299</c:v>
                </c:pt>
                <c:pt idx="701">
                  <c:v>109.71326314037201</c:v>
                </c:pt>
                <c:pt idx="702">
                  <c:v>109.00578467684799</c:v>
                </c:pt>
                <c:pt idx="703">
                  <c:v>108.215073452911</c:v>
                </c:pt>
                <c:pt idx="704">
                  <c:v>107.823879478962</c:v>
                </c:pt>
                <c:pt idx="705">
                  <c:v>107.133047567522</c:v>
                </c:pt>
                <c:pt idx="706">
                  <c:v>107.27454326022701</c:v>
                </c:pt>
                <c:pt idx="707">
                  <c:v>108.015314827916</c:v>
                </c:pt>
                <c:pt idx="708">
                  <c:v>108.664530359149</c:v>
                </c:pt>
                <c:pt idx="709">
                  <c:v>108.43147862998801</c:v>
                </c:pt>
                <c:pt idx="710">
                  <c:v>108.43980190603</c:v>
                </c:pt>
                <c:pt idx="711">
                  <c:v>108.73943984352201</c:v>
                </c:pt>
                <c:pt idx="712">
                  <c:v>108.880935536227</c:v>
                </c:pt>
                <c:pt idx="713">
                  <c:v>108.89758208830899</c:v>
                </c:pt>
                <c:pt idx="714">
                  <c:v>109.24715968205</c:v>
                </c:pt>
                <c:pt idx="715">
                  <c:v>110.012901077864</c:v>
                </c:pt>
                <c:pt idx="716">
                  <c:v>110.212659702859</c:v>
                </c:pt>
                <c:pt idx="717">
                  <c:v>108.972491572683</c:v>
                </c:pt>
                <c:pt idx="718">
                  <c:v>108.456448458113</c:v>
                </c:pt>
                <c:pt idx="719">
                  <c:v>107.46597860918</c:v>
                </c:pt>
                <c:pt idx="720">
                  <c:v>107.033168255025</c:v>
                </c:pt>
                <c:pt idx="721">
                  <c:v>107.033168255025</c:v>
                </c:pt>
                <c:pt idx="722">
                  <c:v>107.707353614382</c:v>
                </c:pt>
                <c:pt idx="723">
                  <c:v>108.855965708102</c:v>
                </c:pt>
                <c:pt idx="724">
                  <c:v>107.95705189562599</c:v>
                </c:pt>
                <c:pt idx="725">
                  <c:v>107.74064671854801</c:v>
                </c:pt>
                <c:pt idx="726">
                  <c:v>107.92375879146</c:v>
                </c:pt>
                <c:pt idx="727">
                  <c:v>108.18178034874499</c:v>
                </c:pt>
                <c:pt idx="728">
                  <c:v>108.065254484164</c:v>
                </c:pt>
                <c:pt idx="729">
                  <c:v>107.84884930708699</c:v>
                </c:pt>
                <c:pt idx="730">
                  <c:v>107.95705189562599</c:v>
                </c:pt>
                <c:pt idx="731">
                  <c:v>108.373215697698</c:v>
                </c:pt>
                <c:pt idx="732">
                  <c:v>108.414832077905</c:v>
                </c:pt>
                <c:pt idx="733">
                  <c:v>108.64788380706599</c:v>
                </c:pt>
                <c:pt idx="734">
                  <c:v>108.73111656748</c:v>
                </c:pt>
                <c:pt idx="735">
                  <c:v>108.581297598734</c:v>
                </c:pt>
                <c:pt idx="736">
                  <c:v>108.930875192475</c:v>
                </c:pt>
                <c:pt idx="737">
                  <c:v>108.506388114361</c:v>
                </c:pt>
                <c:pt idx="738">
                  <c:v>109.01410795289</c:v>
                </c:pt>
                <c:pt idx="739">
                  <c:v>108.947521744558</c:v>
                </c:pt>
                <c:pt idx="740">
                  <c:v>108.922551916434</c:v>
                </c:pt>
                <c:pt idx="741">
                  <c:v>108.53968121852699</c:v>
                </c:pt>
                <c:pt idx="742">
                  <c:v>108.922551916434</c:v>
                </c:pt>
                <c:pt idx="743">
                  <c:v>109.47188813517</c:v>
                </c:pt>
                <c:pt idx="744">
                  <c:v>108.148487244579</c:v>
                </c:pt>
                <c:pt idx="745">
                  <c:v>108.131840692496</c:v>
                </c:pt>
                <c:pt idx="746">
                  <c:v>109.00578467684799</c:v>
                </c:pt>
                <c:pt idx="747">
                  <c:v>109.638353655999</c:v>
                </c:pt>
                <c:pt idx="748">
                  <c:v>110.56223729659899</c:v>
                </c:pt>
                <c:pt idx="749">
                  <c:v>110.40409505181201</c:v>
                </c:pt>
                <c:pt idx="750">
                  <c:v>110.196013150776</c:v>
                </c:pt>
                <c:pt idx="751">
                  <c:v>110.71205626534601</c:v>
                </c:pt>
                <c:pt idx="752">
                  <c:v>110.87019851013299</c:v>
                </c:pt>
                <c:pt idx="753">
                  <c:v>111.327978692413</c:v>
                </c:pt>
                <c:pt idx="754">
                  <c:v>112.484914062174</c:v>
                </c:pt>
                <c:pt idx="755">
                  <c:v>111.819051978858</c:v>
                </c:pt>
                <c:pt idx="756">
                  <c:v>110.820258853884</c:v>
                </c:pt>
                <c:pt idx="757">
                  <c:v>110.97840109867199</c:v>
                </c:pt>
                <c:pt idx="758">
                  <c:v>110.97840109867199</c:v>
                </c:pt>
                <c:pt idx="759">
                  <c:v>111.29468558824701</c:v>
                </c:pt>
                <c:pt idx="760">
                  <c:v>111.918931291356</c:v>
                </c:pt>
                <c:pt idx="761">
                  <c:v>111.569353697615</c:v>
                </c:pt>
                <c:pt idx="762">
                  <c:v>111.144866619501</c:v>
                </c:pt>
                <c:pt idx="763">
                  <c:v>110.079487286195</c:v>
                </c:pt>
                <c:pt idx="764">
                  <c:v>111.020017478879</c:v>
                </c:pt>
                <c:pt idx="765">
                  <c:v>110.903491614299</c:v>
                </c:pt>
                <c:pt idx="766">
                  <c:v>110.587207124724</c:v>
                </c:pt>
                <c:pt idx="767">
                  <c:v>110.786965749719</c:v>
                </c:pt>
                <c:pt idx="768">
                  <c:v>110.97840109867199</c:v>
                </c:pt>
                <c:pt idx="769">
                  <c:v>110.304215739314</c:v>
                </c:pt>
                <c:pt idx="770">
                  <c:v>109.754879520579</c:v>
                </c:pt>
                <c:pt idx="771">
                  <c:v>110.04619418203001</c:v>
                </c:pt>
                <c:pt idx="772">
                  <c:v>110.39577177577</c:v>
                </c:pt>
                <c:pt idx="773">
                  <c:v>110.728702817428</c:v>
                </c:pt>
                <c:pt idx="774">
                  <c:v>110.56223729659899</c:v>
                </c:pt>
                <c:pt idx="775">
                  <c:v>109.95463814557399</c:v>
                </c:pt>
                <c:pt idx="776">
                  <c:v>109.888051937242</c:v>
                </c:pt>
                <c:pt idx="777">
                  <c:v>110.662116609097</c:v>
                </c:pt>
                <c:pt idx="778">
                  <c:v>110.67043988513799</c:v>
                </c:pt>
                <c:pt idx="779">
                  <c:v>110.254276083066</c:v>
                </c:pt>
                <c:pt idx="780">
                  <c:v>110.71205626534601</c:v>
                </c:pt>
                <c:pt idx="781">
                  <c:v>110.479004536185</c:v>
                </c:pt>
                <c:pt idx="782">
                  <c:v>110.362478671605</c:v>
                </c:pt>
                <c:pt idx="783">
                  <c:v>109.496857963294</c:v>
                </c:pt>
                <c:pt idx="784">
                  <c:v>109.71326314037201</c:v>
                </c:pt>
                <c:pt idx="785">
                  <c:v>110.054517458071</c:v>
                </c:pt>
                <c:pt idx="786">
                  <c:v>110.27924591119</c:v>
                </c:pt>
                <c:pt idx="787">
                  <c:v>110.462357984102</c:v>
                </c:pt>
                <c:pt idx="788">
                  <c:v>110.27924591119</c:v>
                </c:pt>
                <c:pt idx="789">
                  <c:v>110.09613383827801</c:v>
                </c:pt>
                <c:pt idx="790">
                  <c:v>109.679970036206</c:v>
                </c:pt>
                <c:pt idx="791">
                  <c:v>109.613383827874</c:v>
                </c:pt>
                <c:pt idx="792">
                  <c:v>109.638353655999</c:v>
                </c:pt>
                <c:pt idx="793">
                  <c:v>110.237629530983</c:v>
                </c:pt>
                <c:pt idx="794">
                  <c:v>110.021224353905</c:v>
                </c:pt>
                <c:pt idx="795">
                  <c:v>109.87140538515899</c:v>
                </c:pt>
                <c:pt idx="796">
                  <c:v>109.413625202879</c:v>
                </c:pt>
                <c:pt idx="797">
                  <c:v>109.213866577885</c:v>
                </c:pt>
                <c:pt idx="798">
                  <c:v>108.880935536227</c:v>
                </c:pt>
                <c:pt idx="799">
                  <c:v>108.889258812268</c:v>
                </c:pt>
                <c:pt idx="800">
                  <c:v>108.67285363518999</c:v>
                </c:pt>
                <c:pt idx="801">
                  <c:v>108.456448458113</c:v>
                </c:pt>
                <c:pt idx="802">
                  <c:v>108.972491572683</c:v>
                </c:pt>
                <c:pt idx="803">
                  <c:v>109.263806234133</c:v>
                </c:pt>
                <c:pt idx="804">
                  <c:v>108.38153897374001</c:v>
                </c:pt>
                <c:pt idx="805">
                  <c:v>108.348245869574</c:v>
                </c:pt>
                <c:pt idx="806">
                  <c:v>107.798909650838</c:v>
                </c:pt>
                <c:pt idx="807">
                  <c:v>108.6145907029</c:v>
                </c:pt>
                <c:pt idx="808">
                  <c:v>108.55632777061</c:v>
                </c:pt>
                <c:pt idx="809">
                  <c:v>108.772732947688</c:v>
                </c:pt>
                <c:pt idx="810">
                  <c:v>108.63123725498301</c:v>
                </c:pt>
                <c:pt idx="811">
                  <c:v>109.030754504973</c:v>
                </c:pt>
                <c:pt idx="812">
                  <c:v>108.664530359149</c:v>
                </c:pt>
                <c:pt idx="813">
                  <c:v>108.706146739356</c:v>
                </c:pt>
                <c:pt idx="814">
                  <c:v>108.65620708310701</c:v>
                </c:pt>
                <c:pt idx="815">
                  <c:v>108.51471139040299</c:v>
                </c:pt>
                <c:pt idx="816">
                  <c:v>108.572974322693</c:v>
                </c:pt>
                <c:pt idx="817">
                  <c:v>109.030754504973</c:v>
                </c:pt>
                <c:pt idx="818">
                  <c:v>109.122310541429</c:v>
                </c:pt>
                <c:pt idx="819">
                  <c:v>109.363685546631</c:v>
                </c:pt>
                <c:pt idx="820">
                  <c:v>109.40530192683801</c:v>
                </c:pt>
                <c:pt idx="821">
                  <c:v>109.055724333097</c:v>
                </c:pt>
                <c:pt idx="822">
                  <c:v>108.89758208830899</c:v>
                </c:pt>
                <c:pt idx="823">
                  <c:v>108.639560531025</c:v>
                </c:pt>
                <c:pt idx="824">
                  <c:v>108.40650880186401</c:v>
                </c:pt>
                <c:pt idx="825">
                  <c:v>108.31495276540799</c:v>
                </c:pt>
                <c:pt idx="826">
                  <c:v>108.356569145615</c:v>
                </c:pt>
                <c:pt idx="827">
                  <c:v>108.131840692496</c:v>
                </c:pt>
                <c:pt idx="828">
                  <c:v>107.823879478962</c:v>
                </c:pt>
                <c:pt idx="829">
                  <c:v>108.106870864372</c:v>
                </c:pt>
                <c:pt idx="830">
                  <c:v>107.798909650838</c:v>
                </c:pt>
                <c:pt idx="831">
                  <c:v>107.58250447376</c:v>
                </c:pt>
                <c:pt idx="832">
                  <c:v>107.416038952931</c:v>
                </c:pt>
                <c:pt idx="833">
                  <c:v>108.190103624786</c:v>
                </c:pt>
                <c:pt idx="834">
                  <c:v>107.574181197719</c:v>
                </c:pt>
                <c:pt idx="835">
                  <c:v>107.366099296683</c:v>
                </c:pt>
                <c:pt idx="836">
                  <c:v>107.665737234175</c:v>
                </c:pt>
                <c:pt idx="837">
                  <c:v>107.532564817512</c:v>
                </c:pt>
                <c:pt idx="838">
                  <c:v>107.23292688001899</c:v>
                </c:pt>
                <c:pt idx="839">
                  <c:v>107.083107911273</c:v>
                </c:pt>
                <c:pt idx="840">
                  <c:v>107.041491531066</c:v>
                </c:pt>
                <c:pt idx="841">
                  <c:v>107.32448291647501</c:v>
                </c:pt>
                <c:pt idx="842">
                  <c:v>107.041491531066</c:v>
                </c:pt>
                <c:pt idx="843">
                  <c:v>106.816763077947</c:v>
                </c:pt>
                <c:pt idx="844">
                  <c:v>107.07478463523201</c:v>
                </c:pt>
                <c:pt idx="845">
                  <c:v>107.416038952931</c:v>
                </c:pt>
                <c:pt idx="846">
                  <c:v>107.699030338341</c:v>
                </c:pt>
                <c:pt idx="847">
                  <c:v>107.84884930708699</c:v>
                </c:pt>
                <c:pt idx="848">
                  <c:v>107.266219984185</c:v>
                </c:pt>
                <c:pt idx="849">
                  <c:v>107.282866536268</c:v>
                </c:pt>
                <c:pt idx="850">
                  <c:v>108.031961379999</c:v>
                </c:pt>
                <c:pt idx="851">
                  <c:v>108.572974322693</c:v>
                </c:pt>
                <c:pt idx="852">
                  <c:v>108.481418286237</c:v>
                </c:pt>
                <c:pt idx="853">
                  <c:v>108.023638103957</c:v>
                </c:pt>
                <c:pt idx="854">
                  <c:v>108.423155353947</c:v>
                </c:pt>
                <c:pt idx="855">
                  <c:v>108.49806483832</c:v>
                </c:pt>
                <c:pt idx="856">
                  <c:v>109.064047609138</c:v>
                </c:pt>
                <c:pt idx="857">
                  <c:v>108.797702775812</c:v>
                </c:pt>
                <c:pt idx="858">
                  <c:v>108.106870864372</c:v>
                </c:pt>
                <c:pt idx="859">
                  <c:v>108.32327604144901</c:v>
                </c:pt>
                <c:pt idx="860">
                  <c:v>108.29830621332501</c:v>
                </c:pt>
                <c:pt idx="861">
                  <c:v>108.364892421657</c:v>
                </c:pt>
                <c:pt idx="862">
                  <c:v>108.40650880186401</c:v>
                </c:pt>
                <c:pt idx="863">
                  <c:v>108.456448458113</c:v>
                </c:pt>
                <c:pt idx="864">
                  <c:v>108.198426900828</c:v>
                </c:pt>
                <c:pt idx="865">
                  <c:v>107.948728619584</c:v>
                </c:pt>
                <c:pt idx="866">
                  <c:v>107.76561654667201</c:v>
                </c:pt>
                <c:pt idx="867">
                  <c:v>107.948728619584</c:v>
                </c:pt>
                <c:pt idx="868">
                  <c:v>108.090224312289</c:v>
                </c:pt>
                <c:pt idx="869">
                  <c:v>107.998668275833</c:v>
                </c:pt>
                <c:pt idx="870">
                  <c:v>108.18178034874499</c:v>
                </c:pt>
                <c:pt idx="871">
                  <c:v>108.256689833118</c:v>
                </c:pt>
                <c:pt idx="872">
                  <c:v>107.99034499979101</c:v>
                </c:pt>
                <c:pt idx="873">
                  <c:v>108.265013109159</c:v>
                </c:pt>
                <c:pt idx="874">
                  <c:v>108.090224312289</c:v>
                </c:pt>
                <c:pt idx="875">
                  <c:v>108.015314827916</c:v>
                </c:pt>
                <c:pt idx="876">
                  <c:v>107.92375879146</c:v>
                </c:pt>
                <c:pt idx="877">
                  <c:v>107.67406051021599</c:v>
                </c:pt>
                <c:pt idx="878">
                  <c:v>107.790586374797</c:v>
                </c:pt>
                <c:pt idx="879">
                  <c:v>107.857172583128</c:v>
                </c:pt>
                <c:pt idx="880">
                  <c:v>107.99034499979101</c:v>
                </c:pt>
                <c:pt idx="881">
                  <c:v>107.67406051021599</c:v>
                </c:pt>
                <c:pt idx="882">
                  <c:v>107.64909068209199</c:v>
                </c:pt>
                <c:pt idx="883">
                  <c:v>107.80723292688</c:v>
                </c:pt>
                <c:pt idx="884">
                  <c:v>107.748969994589</c:v>
                </c:pt>
                <c:pt idx="885">
                  <c:v>107.99034499979101</c:v>
                </c:pt>
                <c:pt idx="886">
                  <c:v>108.772732947688</c:v>
                </c:pt>
                <c:pt idx="887">
                  <c:v>109.255482958092</c:v>
                </c:pt>
                <c:pt idx="888">
                  <c:v>110.112780390361</c:v>
                </c:pt>
                <c:pt idx="889">
                  <c:v>109.804819176827</c:v>
                </c:pt>
                <c:pt idx="890">
                  <c:v>109.84643555703499</c:v>
                </c:pt>
                <c:pt idx="891">
                  <c:v>110.53726746847499</c:v>
                </c:pt>
                <c:pt idx="892">
                  <c:v>110.445711432019</c:v>
                </c:pt>
                <c:pt idx="893">
                  <c:v>110.27092263514901</c:v>
                </c:pt>
                <c:pt idx="894">
                  <c:v>110.10445711432</c:v>
                </c:pt>
                <c:pt idx="895">
                  <c:v>109.89637521328299</c:v>
                </c:pt>
                <c:pt idx="896">
                  <c:v>109.546797619543</c:v>
                </c:pt>
                <c:pt idx="897">
                  <c:v>109.022431228931</c:v>
                </c:pt>
                <c:pt idx="898">
                  <c:v>108.789379499771</c:v>
                </c:pt>
                <c:pt idx="899">
                  <c:v>108.98913812476501</c:v>
                </c:pt>
                <c:pt idx="900">
                  <c:v>108.6145907029</c:v>
                </c:pt>
                <c:pt idx="901">
                  <c:v>108.67285363518999</c:v>
                </c:pt>
                <c:pt idx="902">
                  <c:v>108.889258812268</c:v>
                </c:pt>
                <c:pt idx="903">
                  <c:v>108.972491572683</c:v>
                </c:pt>
                <c:pt idx="904">
                  <c:v>109.32206916642301</c:v>
                </c:pt>
                <c:pt idx="905">
                  <c:v>109.31374589038199</c:v>
                </c:pt>
                <c:pt idx="906">
                  <c:v>109.039077781014</c:v>
                </c:pt>
                <c:pt idx="907">
                  <c:v>108.914228640392</c:v>
                </c:pt>
                <c:pt idx="908">
                  <c:v>109.138957093512</c:v>
                </c:pt>
                <c:pt idx="909">
                  <c:v>108.89758208830899</c:v>
                </c:pt>
                <c:pt idx="910">
                  <c:v>108.914228640392</c:v>
                </c:pt>
                <c:pt idx="911">
                  <c:v>109.305422614341</c:v>
                </c:pt>
                <c:pt idx="912">
                  <c:v>108.95584502059999</c:v>
                </c:pt>
                <c:pt idx="913">
                  <c:v>108.98913812476501</c:v>
                </c:pt>
                <c:pt idx="914">
                  <c:v>108.797702775812</c:v>
                </c:pt>
                <c:pt idx="915">
                  <c:v>108.84764243206099</c:v>
                </c:pt>
                <c:pt idx="916">
                  <c:v>109.921345041408</c:v>
                </c:pt>
                <c:pt idx="917">
                  <c:v>109.96296142161501</c:v>
                </c:pt>
                <c:pt idx="918">
                  <c:v>110.079487286195</c:v>
                </c:pt>
                <c:pt idx="919">
                  <c:v>110.553914020558</c:v>
                </c:pt>
                <c:pt idx="920">
                  <c:v>110.129426942444</c:v>
                </c:pt>
                <c:pt idx="921">
                  <c:v>110.00457780182199</c:v>
                </c:pt>
                <c:pt idx="922">
                  <c:v>109.721586416413</c:v>
                </c:pt>
                <c:pt idx="923">
                  <c:v>110.27092263514901</c:v>
                </c:pt>
                <c:pt idx="924">
                  <c:v>110.087810562237</c:v>
                </c:pt>
                <c:pt idx="925">
                  <c:v>110.32086229139701</c:v>
                </c:pt>
                <c:pt idx="926">
                  <c:v>110.570560572641</c:v>
                </c:pt>
                <c:pt idx="927">
                  <c:v>110.728702817428</c:v>
                </c:pt>
                <c:pt idx="928">
                  <c:v>111.42785800490999</c:v>
                </c:pt>
                <c:pt idx="929">
                  <c:v>111.810728702817</c:v>
                </c:pt>
                <c:pt idx="930">
                  <c:v>112.251862333014</c:v>
                </c:pt>
                <c:pt idx="931">
                  <c:v>111.73581921844401</c:v>
                </c:pt>
                <c:pt idx="932">
                  <c:v>112.010487327812</c:v>
                </c:pt>
                <c:pt idx="933">
                  <c:v>111.569353697615</c:v>
                </c:pt>
                <c:pt idx="934">
                  <c:v>112.143659744475</c:v>
                </c:pt>
                <c:pt idx="935">
                  <c:v>111.61929335386399</c:v>
                </c:pt>
                <c:pt idx="936">
                  <c:v>111.85234508302401</c:v>
                </c:pt>
                <c:pt idx="937">
                  <c:v>112.260185609055</c:v>
                </c:pt>
                <c:pt idx="938">
                  <c:v>111.327978692413</c:v>
                </c:pt>
                <c:pt idx="939">
                  <c:v>111.94390111948</c:v>
                </c:pt>
                <c:pt idx="940">
                  <c:v>111.810728702817</c:v>
                </c:pt>
                <c:pt idx="941">
                  <c:v>111.677556286154</c:v>
                </c:pt>
                <c:pt idx="942">
                  <c:v>112.53485371842299</c:v>
                </c:pt>
                <c:pt idx="943">
                  <c:v>112.65137958300301</c:v>
                </c:pt>
                <c:pt idx="944">
                  <c:v>112.60143992675501</c:v>
                </c:pt>
                <c:pt idx="945">
                  <c:v>112.742935619459</c:v>
                </c:pt>
                <c:pt idx="946">
                  <c:v>112.410004577801</c:v>
                </c:pt>
                <c:pt idx="947">
                  <c:v>112.792875275708</c:v>
                </c:pt>
                <c:pt idx="948">
                  <c:v>112.584793374672</c:v>
                </c:pt>
                <c:pt idx="949">
                  <c:v>112.584793374672</c:v>
                </c:pt>
                <c:pt idx="950">
                  <c:v>112.93437096841301</c:v>
                </c:pt>
                <c:pt idx="951">
                  <c:v>112.168629572599</c:v>
                </c:pt>
                <c:pt idx="952">
                  <c:v>111.71084939032001</c:v>
                </c:pt>
                <c:pt idx="953">
                  <c:v>111.785758874693</c:v>
                </c:pt>
                <c:pt idx="954">
                  <c:v>112.17695284864099</c:v>
                </c:pt>
                <c:pt idx="955">
                  <c:v>112.742935619459</c:v>
                </c:pt>
                <c:pt idx="956">
                  <c:v>113.142452869449</c:v>
                </c:pt>
                <c:pt idx="957">
                  <c:v>113.300595114236</c:v>
                </c:pt>
                <c:pt idx="958">
                  <c:v>113.28394856215399</c:v>
                </c:pt>
                <c:pt idx="959">
                  <c:v>112.909401140288</c:v>
                </c:pt>
                <c:pt idx="960">
                  <c:v>112.701319239252</c:v>
                </c:pt>
                <c:pt idx="961">
                  <c:v>113.06754338507599</c:v>
                </c:pt>
                <c:pt idx="962">
                  <c:v>112.834491655915</c:v>
                </c:pt>
                <c:pt idx="963">
                  <c:v>113.192392525698</c:v>
                </c:pt>
                <c:pt idx="964">
                  <c:v>112.659702859045</c:v>
                </c:pt>
                <c:pt idx="965">
                  <c:v>113.109159765283</c:v>
                </c:pt>
                <c:pt idx="966">
                  <c:v>112.701319239252</c:v>
                </c:pt>
                <c:pt idx="967">
                  <c:v>113.31724166631901</c:v>
                </c:pt>
                <c:pt idx="968">
                  <c:v>113.28394856215399</c:v>
                </c:pt>
                <c:pt idx="969">
                  <c:v>113.29227183819501</c:v>
                </c:pt>
                <c:pt idx="970">
                  <c:v>113.53364684339699</c:v>
                </c:pt>
                <c:pt idx="971">
                  <c:v>113.60023305172901</c:v>
                </c:pt>
                <c:pt idx="972">
                  <c:v>114.099629614216</c:v>
                </c:pt>
                <c:pt idx="973">
                  <c:v>114.64896583295101</c:v>
                </c:pt>
                <c:pt idx="974">
                  <c:v>115.82254775479601</c:v>
                </c:pt>
                <c:pt idx="975">
                  <c:v>116.105539140205</c:v>
                </c:pt>
                <c:pt idx="976">
                  <c:v>117.120978817262</c:v>
                </c:pt>
                <c:pt idx="977">
                  <c:v>117.270797786008</c:v>
                </c:pt>
                <c:pt idx="978">
                  <c:v>117.370677098505</c:v>
                </c:pt>
                <c:pt idx="979">
                  <c:v>119.027009030754</c:v>
                </c:pt>
                <c:pt idx="980">
                  <c:v>119.86765991094001</c:v>
                </c:pt>
                <c:pt idx="981">
                  <c:v>119.543052145324</c:v>
                </c:pt>
                <c:pt idx="982">
                  <c:v>120.808190103624</c:v>
                </c:pt>
                <c:pt idx="983">
                  <c:v>122.25644013483701</c:v>
                </c:pt>
                <c:pt idx="984">
                  <c:v>122.988888426484</c:v>
                </c:pt>
                <c:pt idx="985">
                  <c:v>123.246909983769</c:v>
                </c:pt>
                <c:pt idx="986">
                  <c:v>122.84739273378</c:v>
                </c:pt>
                <c:pt idx="987">
                  <c:v>121.49902201506499</c:v>
                </c:pt>
                <c:pt idx="988">
                  <c:v>121.24100045778</c:v>
                </c:pt>
                <c:pt idx="989">
                  <c:v>121.981772025469</c:v>
                </c:pt>
                <c:pt idx="990">
                  <c:v>121.798659952557</c:v>
                </c:pt>
                <c:pt idx="991">
                  <c:v>122.30637979108501</c:v>
                </c:pt>
                <c:pt idx="992">
                  <c:v>122.805776353572</c:v>
                </c:pt>
                <c:pt idx="993">
                  <c:v>122.49781514003899</c:v>
                </c:pt>
                <c:pt idx="994">
                  <c:v>122.323026343168</c:v>
                </c:pt>
                <c:pt idx="995">
                  <c:v>122.381289275458</c:v>
                </c:pt>
                <c:pt idx="996">
                  <c:v>122.606017728577</c:v>
                </c:pt>
                <c:pt idx="997">
                  <c:v>122.86403928586201</c:v>
                </c:pt>
                <c:pt idx="998">
                  <c:v>122.780806525448</c:v>
                </c:pt>
                <c:pt idx="999">
                  <c:v>123.296849640018</c:v>
                </c:pt>
                <c:pt idx="1000">
                  <c:v>124.63689708269099</c:v>
                </c:pt>
                <c:pt idx="1001">
                  <c:v>123.646427233759</c:v>
                </c:pt>
                <c:pt idx="1002">
                  <c:v>123.513254817096</c:v>
                </c:pt>
                <c:pt idx="1003">
                  <c:v>121.81530650464001</c:v>
                </c:pt>
                <c:pt idx="1004">
                  <c:v>121.515668567148</c:v>
                </c:pt>
                <c:pt idx="1005">
                  <c:v>121.92350909317901</c:v>
                </c:pt>
                <c:pt idx="1006">
                  <c:v>121.207707353614</c:v>
                </c:pt>
                <c:pt idx="1007">
                  <c:v>121.232677181738</c:v>
                </c:pt>
                <c:pt idx="1008">
                  <c:v>121.87356943693</c:v>
                </c:pt>
                <c:pt idx="1009">
                  <c:v>121.715427192142</c:v>
                </c:pt>
                <c:pt idx="1010">
                  <c:v>121.99009530151</c:v>
                </c:pt>
                <c:pt idx="1011">
                  <c:v>121.906862541096</c:v>
                </c:pt>
                <c:pt idx="1012">
                  <c:v>122.356319447334</c:v>
                </c:pt>
                <c:pt idx="1013">
                  <c:v>121.53231511923001</c:v>
                </c:pt>
                <c:pt idx="1014">
                  <c:v>121.740397020267</c:v>
                </c:pt>
                <c:pt idx="1015">
                  <c:v>121.54896167131299</c:v>
                </c:pt>
                <c:pt idx="1016">
                  <c:v>121.224353905697</c:v>
                </c:pt>
                <c:pt idx="1017">
                  <c:v>122.422905655666</c:v>
                </c:pt>
                <c:pt idx="1018">
                  <c:v>123.59648757751</c:v>
                </c:pt>
                <c:pt idx="1019">
                  <c:v>124.83665570768601</c:v>
                </c:pt>
                <c:pt idx="1020">
                  <c:v>123.929418619168</c:v>
                </c:pt>
                <c:pt idx="1021">
                  <c:v>122.789129801489</c:v>
                </c:pt>
                <c:pt idx="1022">
                  <c:v>122.889009113987</c:v>
                </c:pt>
                <c:pt idx="1023">
                  <c:v>122.797453077531</c:v>
                </c:pt>
                <c:pt idx="1024">
                  <c:v>124.453785009779</c:v>
                </c:pt>
                <c:pt idx="1025">
                  <c:v>123.180323775438</c:v>
                </c:pt>
                <c:pt idx="1026">
                  <c:v>124.34558242124101</c:v>
                </c:pt>
                <c:pt idx="1027">
                  <c:v>125.569103999334</c:v>
                </c:pt>
                <c:pt idx="1028">
                  <c:v>124.179116900412</c:v>
                </c:pt>
                <c:pt idx="1029">
                  <c:v>123.72965999417301</c:v>
                </c:pt>
                <c:pt idx="1030">
                  <c:v>123.9960048275</c:v>
                </c:pt>
                <c:pt idx="1031">
                  <c:v>123.954388447292</c:v>
                </c:pt>
                <c:pt idx="1032">
                  <c:v>124.453785009779</c:v>
                </c:pt>
                <c:pt idx="1033">
                  <c:v>124.39552207748901</c:v>
                </c:pt>
                <c:pt idx="1034">
                  <c:v>125.39431520246301</c:v>
                </c:pt>
                <c:pt idx="1035">
                  <c:v>125.510841067043</c:v>
                </c:pt>
                <c:pt idx="1036">
                  <c:v>124.50372466602801</c:v>
                </c:pt>
                <c:pt idx="1037">
                  <c:v>124.25402638478501</c:v>
                </c:pt>
                <c:pt idx="1038">
                  <c:v>124.50372466602801</c:v>
                </c:pt>
                <c:pt idx="1039">
                  <c:v>124.378875525406</c:v>
                </c:pt>
                <c:pt idx="1040">
                  <c:v>124.928211744142</c:v>
                </c:pt>
                <c:pt idx="1041">
                  <c:v>124.487078113945</c:v>
                </c:pt>
                <c:pt idx="1042">
                  <c:v>125.577427275375</c:v>
                </c:pt>
                <c:pt idx="1043">
                  <c:v>126.19334970244201</c:v>
                </c:pt>
                <c:pt idx="1044">
                  <c:v>128.52386699404801</c:v>
                </c:pt>
                <c:pt idx="1045">
                  <c:v>128.77356527529199</c:v>
                </c:pt>
                <c:pt idx="1046">
                  <c:v>129.880560988805</c:v>
                </c:pt>
                <c:pt idx="1047">
                  <c:v>128.37404802530199</c:v>
                </c:pt>
                <c:pt idx="1048">
                  <c:v>127.999500603437</c:v>
                </c:pt>
                <c:pt idx="1049">
                  <c:v>128.973323900287</c:v>
                </c:pt>
                <c:pt idx="1050">
                  <c:v>128.20758250447301</c:v>
                </c:pt>
                <c:pt idx="1051">
                  <c:v>128.41566440551</c:v>
                </c:pt>
                <c:pt idx="1052">
                  <c:v>128.47392733780001</c:v>
                </c:pt>
                <c:pt idx="1053">
                  <c:v>127.267052311789</c:v>
                </c:pt>
                <c:pt idx="1054">
                  <c:v>125.127970369137</c:v>
                </c:pt>
                <c:pt idx="1055">
                  <c:v>124.30396604103299</c:v>
                </c:pt>
                <c:pt idx="1056">
                  <c:v>124.39552207748901</c:v>
                </c:pt>
                <c:pt idx="1057">
                  <c:v>124.37055224936501</c:v>
                </c:pt>
                <c:pt idx="1058">
                  <c:v>125.627366931624</c:v>
                </c:pt>
                <c:pt idx="1059">
                  <c:v>126.25161263473299</c:v>
                </c:pt>
                <c:pt idx="1060">
                  <c:v>126.875858337841</c:v>
                </c:pt>
                <c:pt idx="1061">
                  <c:v>126.83424195763401</c:v>
                </c:pt>
                <c:pt idx="1062">
                  <c:v>125.793832452453</c:v>
                </c:pt>
                <c:pt idx="1063">
                  <c:v>125.37766865038</c:v>
                </c:pt>
                <c:pt idx="1064">
                  <c:v>123.17200049939601</c:v>
                </c:pt>
                <c:pt idx="1065">
                  <c:v>123.19697032752001</c:v>
                </c:pt>
                <c:pt idx="1066">
                  <c:v>124.18744017645299</c:v>
                </c:pt>
                <c:pt idx="1067">
                  <c:v>124.11253069208</c:v>
                </c:pt>
                <c:pt idx="1068">
                  <c:v>125.50251779100201</c:v>
                </c:pt>
                <c:pt idx="1069">
                  <c:v>126.201672978484</c:v>
                </c:pt>
                <c:pt idx="1070">
                  <c:v>127.44184110866</c:v>
                </c:pt>
                <c:pt idx="1071">
                  <c:v>126.592866952432</c:v>
                </c:pt>
                <c:pt idx="1072">
                  <c:v>128.08273336385199</c:v>
                </c:pt>
                <c:pt idx="1073">
                  <c:v>126.80927212951001</c:v>
                </c:pt>
                <c:pt idx="1074">
                  <c:v>127.624953181572</c:v>
                </c:pt>
                <c:pt idx="1075">
                  <c:v>128.199259228432</c:v>
                </c:pt>
                <c:pt idx="1076">
                  <c:v>127.882974738857</c:v>
                </c:pt>
                <c:pt idx="1077">
                  <c:v>128.756918723209</c:v>
                </c:pt>
                <c:pt idx="1078">
                  <c:v>127.874651462815</c:v>
                </c:pt>
                <c:pt idx="1079">
                  <c:v>128.091056639893</c:v>
                </c:pt>
                <c:pt idx="1080">
                  <c:v>127.44184110866</c:v>
                </c:pt>
                <c:pt idx="1081">
                  <c:v>126.784302301385</c:v>
                </c:pt>
                <c:pt idx="1082">
                  <c:v>126.418078155562</c:v>
                </c:pt>
                <c:pt idx="1083">
                  <c:v>127.96620749927099</c:v>
                </c:pt>
                <c:pt idx="1084">
                  <c:v>129.530983395064</c:v>
                </c:pt>
                <c:pt idx="1085">
                  <c:v>129.14811269715699</c:v>
                </c:pt>
                <c:pt idx="1086">
                  <c:v>127.649923009696</c:v>
                </c:pt>
                <c:pt idx="1087">
                  <c:v>127.108910067002</c:v>
                </c:pt>
                <c:pt idx="1088">
                  <c:v>127.666569561779</c:v>
                </c:pt>
                <c:pt idx="1089">
                  <c:v>125.976944525365</c:v>
                </c:pt>
                <c:pt idx="1090">
                  <c:v>127.07561696283599</c:v>
                </c:pt>
                <c:pt idx="1091">
                  <c:v>127.491780764909</c:v>
                </c:pt>
                <c:pt idx="1092">
                  <c:v>126.900828165966</c:v>
                </c:pt>
                <c:pt idx="1093">
                  <c:v>126.03520745765501</c:v>
                </c:pt>
                <c:pt idx="1094">
                  <c:v>125.119647093095</c:v>
                </c:pt>
                <c:pt idx="1095">
                  <c:v>125.843772108701</c:v>
                </c:pt>
                <c:pt idx="1096">
                  <c:v>126.551250572225</c:v>
                </c:pt>
                <c:pt idx="1097">
                  <c:v>126.576220400349</c:v>
                </c:pt>
                <c:pt idx="1098">
                  <c:v>126.80927212951001</c:v>
                </c:pt>
                <c:pt idx="1099">
                  <c:v>127.25040575970699</c:v>
                </c:pt>
                <c:pt idx="1100">
                  <c:v>127.000707478463</c:v>
                </c:pt>
                <c:pt idx="1101">
                  <c:v>127.58333680136499</c:v>
                </c:pt>
                <c:pt idx="1102">
                  <c:v>127.94123767114699</c:v>
                </c:pt>
                <c:pt idx="1103">
                  <c:v>127.974530775313</c:v>
                </c:pt>
                <c:pt idx="1104">
                  <c:v>128.13267302009999</c:v>
                </c:pt>
                <c:pt idx="1105">
                  <c:v>128.93170752007899</c:v>
                </c:pt>
                <c:pt idx="1106">
                  <c:v>128.32410836905399</c:v>
                </c:pt>
                <c:pt idx="1107">
                  <c:v>128.74027217112601</c:v>
                </c:pt>
                <c:pt idx="1108">
                  <c:v>129.36451787423499</c:v>
                </c:pt>
                <c:pt idx="1109">
                  <c:v>130.463190311706</c:v>
                </c:pt>
                <c:pt idx="1110">
                  <c:v>130.55474634816201</c:v>
                </c:pt>
                <c:pt idx="1111">
                  <c:v>129.59756960339499</c:v>
                </c:pt>
                <c:pt idx="1112">
                  <c:v>128.682009238836</c:v>
                </c:pt>
                <c:pt idx="1113">
                  <c:v>128.10770319197599</c:v>
                </c:pt>
                <c:pt idx="1114">
                  <c:v>128.282491988846</c:v>
                </c:pt>
                <c:pt idx="1115">
                  <c:v>128.53219027009001</c:v>
                </c:pt>
                <c:pt idx="1116">
                  <c:v>128.38237130134399</c:v>
                </c:pt>
                <c:pt idx="1117">
                  <c:v>128.43231095759199</c:v>
                </c:pt>
                <c:pt idx="1118">
                  <c:v>126.850888509717</c:v>
                </c:pt>
                <c:pt idx="1119">
                  <c:v>127.71650921802799</c:v>
                </c:pt>
                <c:pt idx="1120">
                  <c:v>127.375254900328</c:v>
                </c:pt>
                <c:pt idx="1121">
                  <c:v>128.18261267634901</c:v>
                </c:pt>
                <c:pt idx="1122">
                  <c:v>128.50722044196499</c:v>
                </c:pt>
                <c:pt idx="1123">
                  <c:v>128.82350493154101</c:v>
                </c:pt>
                <c:pt idx="1124">
                  <c:v>129.555953223188</c:v>
                </c:pt>
                <c:pt idx="1125">
                  <c:v>130.21349203046299</c:v>
                </c:pt>
                <c:pt idx="1126">
                  <c:v>130.57971617628601</c:v>
                </c:pt>
                <c:pt idx="1127">
                  <c:v>131.30384119189301</c:v>
                </c:pt>
                <c:pt idx="1128">
                  <c:v>130.41325065545701</c:v>
                </c:pt>
                <c:pt idx="1129">
                  <c:v>130.82941445752999</c:v>
                </c:pt>
                <c:pt idx="1130">
                  <c:v>131.22060843147801</c:v>
                </c:pt>
                <c:pt idx="1131">
                  <c:v>131.91976361895999</c:v>
                </c:pt>
                <c:pt idx="1132">
                  <c:v>131.54521619709499</c:v>
                </c:pt>
                <c:pt idx="1133">
                  <c:v>131.49527654084599</c:v>
                </c:pt>
                <c:pt idx="1134">
                  <c:v>131.04581963460799</c:v>
                </c:pt>
                <c:pt idx="1135">
                  <c:v>130.97923342627601</c:v>
                </c:pt>
                <c:pt idx="1136">
                  <c:v>130.438220483582</c:v>
                </c:pt>
                <c:pt idx="1137">
                  <c:v>131.154022223147</c:v>
                </c:pt>
                <c:pt idx="1138">
                  <c:v>131.528569645012</c:v>
                </c:pt>
                <c:pt idx="1139">
                  <c:v>132.46909983769601</c:v>
                </c:pt>
                <c:pt idx="1140">
                  <c:v>133.018436056431</c:v>
                </c:pt>
                <c:pt idx="1141">
                  <c:v>133.03508260851399</c:v>
                </c:pt>
                <c:pt idx="1142">
                  <c:v>133.925673144949</c:v>
                </c:pt>
                <c:pt idx="1143">
                  <c:v>134.07549211369499</c:v>
                </c:pt>
                <c:pt idx="1144">
                  <c:v>134.916142993882</c:v>
                </c:pt>
                <c:pt idx="1145">
                  <c:v>135.415539556369</c:v>
                </c:pt>
                <c:pt idx="1146">
                  <c:v>135.340630071996</c:v>
                </c:pt>
                <c:pt idx="1147">
                  <c:v>135.02434558242101</c:v>
                </c:pt>
                <c:pt idx="1148">
                  <c:v>137.06354821257599</c:v>
                </c:pt>
                <c:pt idx="1149">
                  <c:v>133.559448999126</c:v>
                </c:pt>
                <c:pt idx="1150">
                  <c:v>134.10046194181999</c:v>
                </c:pt>
                <c:pt idx="1151">
                  <c:v>134.49997919180899</c:v>
                </c:pt>
                <c:pt idx="1152">
                  <c:v>136.19792750426501</c:v>
                </c:pt>
                <c:pt idx="1153">
                  <c:v>136.114694743851</c:v>
                </c:pt>
                <c:pt idx="1154">
                  <c:v>134.591535228265</c:v>
                </c:pt>
                <c:pt idx="1155">
                  <c:v>134.51662574389201</c:v>
                </c:pt>
                <c:pt idx="1156">
                  <c:v>135.898289566773</c:v>
                </c:pt>
                <c:pt idx="1157">
                  <c:v>135.88164301469001</c:v>
                </c:pt>
                <c:pt idx="1158">
                  <c:v>136.38103957717701</c:v>
                </c:pt>
                <c:pt idx="1159">
                  <c:v>136.189604228224</c:v>
                </c:pt>
                <c:pt idx="1160">
                  <c:v>136.539181821965</c:v>
                </c:pt>
                <c:pt idx="1161">
                  <c:v>136.75558699904201</c:v>
                </c:pt>
                <c:pt idx="1162">
                  <c:v>137.55462149902201</c:v>
                </c:pt>
                <c:pt idx="1163">
                  <c:v>139.15269049898001</c:v>
                </c:pt>
                <c:pt idx="1164">
                  <c:v>140.87560863956</c:v>
                </c:pt>
                <c:pt idx="1165">
                  <c:v>142.36547505098</c:v>
                </c:pt>
                <c:pt idx="1166">
                  <c:v>141.358358649964</c:v>
                </c:pt>
                <c:pt idx="1167">
                  <c:v>141.999250905156</c:v>
                </c:pt>
                <c:pt idx="1168">
                  <c:v>140.32627242082401</c:v>
                </c:pt>
                <c:pt idx="1169">
                  <c:v>139.227599983353</c:v>
                </c:pt>
                <c:pt idx="1170">
                  <c:v>139.444005160431</c:v>
                </c:pt>
                <c:pt idx="1171">
                  <c:v>140.551000873943</c:v>
                </c:pt>
                <c:pt idx="1172">
                  <c:v>141.02542760830599</c:v>
                </c:pt>
                <c:pt idx="1173">
                  <c:v>139.80190603021299</c:v>
                </c:pt>
                <c:pt idx="1174">
                  <c:v>140.392858629156</c:v>
                </c:pt>
                <c:pt idx="1175">
                  <c:v>141.37500520204699</c:v>
                </c:pt>
                <c:pt idx="1176">
                  <c:v>139.53556119688699</c:v>
                </c:pt>
                <c:pt idx="1177">
                  <c:v>139.751966373964</c:v>
                </c:pt>
                <c:pt idx="1178">
                  <c:v>139.943401722918</c:v>
                </c:pt>
                <c:pt idx="1179">
                  <c:v>140.06825086353899</c:v>
                </c:pt>
                <c:pt idx="1180">
                  <c:v>139.90178534271001</c:v>
                </c:pt>
                <c:pt idx="1181">
                  <c:v>139.66873361354999</c:v>
                </c:pt>
                <c:pt idx="1182">
                  <c:v>137.88755254067999</c:v>
                </c:pt>
                <c:pt idx="1183">
                  <c:v>137.77102667609901</c:v>
                </c:pt>
                <c:pt idx="1184">
                  <c:v>137.56294477506299</c:v>
                </c:pt>
                <c:pt idx="1185">
                  <c:v>138.878022389612</c:v>
                </c:pt>
                <c:pt idx="1186">
                  <c:v>140.49273794165299</c:v>
                </c:pt>
                <c:pt idx="1187">
                  <c:v>142.207332806192</c:v>
                </c:pt>
                <c:pt idx="1188">
                  <c:v>142.78996212909399</c:v>
                </c:pt>
                <c:pt idx="1189">
                  <c:v>141.225186233301</c:v>
                </c:pt>
                <c:pt idx="1190">
                  <c:v>141.50817761870999</c:v>
                </c:pt>
                <c:pt idx="1191">
                  <c:v>142.02422073328</c:v>
                </c:pt>
                <c:pt idx="1192">
                  <c:v>140.800699155187</c:v>
                </c:pt>
                <c:pt idx="1193">
                  <c:v>140.209746556244</c:v>
                </c:pt>
                <c:pt idx="1194">
                  <c:v>140.00998793124899</c:v>
                </c:pt>
                <c:pt idx="1195">
                  <c:v>138.91963876981899</c:v>
                </c:pt>
                <c:pt idx="1196">
                  <c:v>138.60335428024399</c:v>
                </c:pt>
                <c:pt idx="1197">
                  <c:v>138.162220650047</c:v>
                </c:pt>
                <c:pt idx="1198">
                  <c:v>137.471388738607</c:v>
                </c:pt>
                <c:pt idx="1199">
                  <c:v>136.62241458237901</c:v>
                </c:pt>
                <c:pt idx="1200">
                  <c:v>136.639061134462</c:v>
                </c:pt>
                <c:pt idx="1201">
                  <c:v>137.870905988597</c:v>
                </c:pt>
                <c:pt idx="1202">
                  <c:v>138.17054392608901</c:v>
                </c:pt>
                <c:pt idx="1203">
                  <c:v>136.75558699904201</c:v>
                </c:pt>
                <c:pt idx="1204">
                  <c:v>136.40600940530101</c:v>
                </c:pt>
                <c:pt idx="1205">
                  <c:v>137.496358566731</c:v>
                </c:pt>
                <c:pt idx="1206">
                  <c:v>137.812643056306</c:v>
                </c:pt>
                <c:pt idx="1207">
                  <c:v>138.503474967747</c:v>
                </c:pt>
                <c:pt idx="1208">
                  <c:v>137.69611719172599</c:v>
                </c:pt>
                <c:pt idx="1209">
                  <c:v>137.63785425943601</c:v>
                </c:pt>
                <c:pt idx="1210">
                  <c:v>137.40480253027499</c:v>
                </c:pt>
                <c:pt idx="1211">
                  <c:v>137.90419909276201</c:v>
                </c:pt>
                <c:pt idx="1212">
                  <c:v>136.92205251987099</c:v>
                </c:pt>
                <c:pt idx="1213">
                  <c:v>138.31203961879299</c:v>
                </c:pt>
                <c:pt idx="1214">
                  <c:v>137.62120770735299</c:v>
                </c:pt>
                <c:pt idx="1215">
                  <c:v>137.18007407715601</c:v>
                </c:pt>
                <c:pt idx="1216">
                  <c:v>136.38936285321901</c:v>
                </c:pt>
                <c:pt idx="1217">
                  <c:v>137.46306546256599</c:v>
                </c:pt>
                <c:pt idx="1218">
                  <c:v>138.14557409796399</c:v>
                </c:pt>
                <c:pt idx="1219">
                  <c:v>140.209746556244</c:v>
                </c:pt>
                <c:pt idx="1220">
                  <c:v>140.60094053019199</c:v>
                </c:pt>
                <c:pt idx="1221">
                  <c:v>139.63544050938401</c:v>
                </c:pt>
                <c:pt idx="1222">
                  <c:v>139.144367222938</c:v>
                </c:pt>
                <c:pt idx="1223">
                  <c:v>139.34412584793299</c:v>
                </c:pt>
                <c:pt idx="1224">
                  <c:v>139.144367222938</c:v>
                </c:pt>
                <c:pt idx="1225">
                  <c:v>139.66873361354999</c:v>
                </c:pt>
                <c:pt idx="1226">
                  <c:v>139.55220774896901</c:v>
                </c:pt>
                <c:pt idx="1227">
                  <c:v>139.55220774896901</c:v>
                </c:pt>
                <c:pt idx="1228">
                  <c:v>137.87922926463801</c:v>
                </c:pt>
                <c:pt idx="1229">
                  <c:v>137.363186150068</c:v>
                </c:pt>
                <c:pt idx="1230">
                  <c:v>137.60456115527001</c:v>
                </c:pt>
                <c:pt idx="1231">
                  <c:v>137.013608556327</c:v>
                </c:pt>
                <c:pt idx="1232">
                  <c:v>137.72108701985101</c:v>
                </c:pt>
                <c:pt idx="1233">
                  <c:v>137.74605684797501</c:v>
                </c:pt>
                <c:pt idx="1234">
                  <c:v>138.01240168130099</c:v>
                </c:pt>
                <c:pt idx="1235">
                  <c:v>138.12060426983999</c:v>
                </c:pt>
                <c:pt idx="1236">
                  <c:v>137.56294477506299</c:v>
                </c:pt>
                <c:pt idx="1237">
                  <c:v>138.20383703025499</c:v>
                </c:pt>
                <c:pt idx="1238">
                  <c:v>139.086104290648</c:v>
                </c:pt>
                <c:pt idx="1239">
                  <c:v>138.744849972949</c:v>
                </c:pt>
                <c:pt idx="1240">
                  <c:v>140.73411294685499</c:v>
                </c:pt>
                <c:pt idx="1241">
                  <c:v>141.81613883224401</c:v>
                </c:pt>
                <c:pt idx="1242">
                  <c:v>141.74122934787101</c:v>
                </c:pt>
                <c:pt idx="1243">
                  <c:v>142.12410004577799</c:v>
                </c:pt>
                <c:pt idx="1244">
                  <c:v>144.32976819676199</c:v>
                </c:pt>
                <c:pt idx="1245">
                  <c:v>145.01227683216101</c:v>
                </c:pt>
                <c:pt idx="1246">
                  <c:v>142.73169919680299</c:v>
                </c:pt>
                <c:pt idx="1247">
                  <c:v>143.02301385825399</c:v>
                </c:pt>
                <c:pt idx="1248">
                  <c:v>142.72337592076201</c:v>
                </c:pt>
                <c:pt idx="1249">
                  <c:v>141.44991468641999</c:v>
                </c:pt>
                <c:pt idx="1250">
                  <c:v>142.46535436347699</c:v>
                </c:pt>
                <c:pt idx="1251">
                  <c:v>143.13121644679299</c:v>
                </c:pt>
                <c:pt idx="1252">
                  <c:v>143.28935869158099</c:v>
                </c:pt>
                <c:pt idx="1253">
                  <c:v>143.855341462399</c:v>
                </c:pt>
                <c:pt idx="1254">
                  <c:v>143.830371634275</c:v>
                </c:pt>
                <c:pt idx="1255">
                  <c:v>143.722169045736</c:v>
                </c:pt>
                <c:pt idx="1256">
                  <c:v>143.42253110824399</c:v>
                </c:pt>
                <c:pt idx="1257">
                  <c:v>144.27982854051299</c:v>
                </c:pt>
                <c:pt idx="1258">
                  <c:v>143.39756128011899</c:v>
                </c:pt>
                <c:pt idx="1259">
                  <c:v>143.439177660327</c:v>
                </c:pt>
                <c:pt idx="1260">
                  <c:v>144.546173373839</c:v>
                </c:pt>
                <c:pt idx="1261">
                  <c:v>144.496233717591</c:v>
                </c:pt>
                <c:pt idx="1262">
                  <c:v>145.09550959257501</c:v>
                </c:pt>
                <c:pt idx="1263">
                  <c:v>146.87669066544501</c:v>
                </c:pt>
                <c:pt idx="1264">
                  <c:v>149.37367347788</c:v>
                </c:pt>
                <c:pt idx="1265">
                  <c:v>149.45690623829501</c:v>
                </c:pt>
                <c:pt idx="1266">
                  <c:v>149.37367347788</c:v>
                </c:pt>
                <c:pt idx="1267">
                  <c:v>148.28332431645001</c:v>
                </c:pt>
                <c:pt idx="1268">
                  <c:v>149.01577260809799</c:v>
                </c:pt>
                <c:pt idx="1269">
                  <c:v>151.604311456989</c:v>
                </c:pt>
                <c:pt idx="1270">
                  <c:v>151.91227267052301</c:v>
                </c:pt>
                <c:pt idx="1271">
                  <c:v>151.33796662366299</c:v>
                </c:pt>
                <c:pt idx="1272">
                  <c:v>154.78380290482301</c:v>
                </c:pt>
                <c:pt idx="1273">
                  <c:v>153.984768404844</c:v>
                </c:pt>
                <c:pt idx="1274">
                  <c:v>153.56860460277099</c:v>
                </c:pt>
                <c:pt idx="1275">
                  <c:v>154.28440634233601</c:v>
                </c:pt>
                <c:pt idx="1276">
                  <c:v>153.58525115485401</c:v>
                </c:pt>
                <c:pt idx="1277">
                  <c:v>153.22735028507199</c:v>
                </c:pt>
                <c:pt idx="1278">
                  <c:v>152.062091639269</c:v>
                </c:pt>
                <c:pt idx="1279">
                  <c:v>151.48778559240901</c:v>
                </c:pt>
                <c:pt idx="1280">
                  <c:v>152.01215198302</c:v>
                </c:pt>
                <c:pt idx="1281">
                  <c:v>153.85159598818001</c:v>
                </c:pt>
                <c:pt idx="1282">
                  <c:v>153.576927878813</c:v>
                </c:pt>
                <c:pt idx="1283">
                  <c:v>151.67922094136199</c:v>
                </c:pt>
                <c:pt idx="1284">
                  <c:v>153.06088476424301</c:v>
                </c:pt>
                <c:pt idx="1285">
                  <c:v>155.44966498813901</c:v>
                </c:pt>
                <c:pt idx="1286">
                  <c:v>156.190436555828</c:v>
                </c:pt>
                <c:pt idx="1287">
                  <c:v>157.014440883931</c:v>
                </c:pt>
                <c:pt idx="1288">
                  <c:v>159.98585043072899</c:v>
                </c:pt>
                <c:pt idx="1289">
                  <c:v>158.49598401930999</c:v>
                </c:pt>
                <c:pt idx="1290">
                  <c:v>156.78971243081199</c:v>
                </c:pt>
                <c:pt idx="1291">
                  <c:v>156.66486329019099</c:v>
                </c:pt>
                <c:pt idx="1292">
                  <c:v>152.170294227808</c:v>
                </c:pt>
                <c:pt idx="1293">
                  <c:v>151.12156144658499</c:v>
                </c:pt>
                <c:pt idx="1294">
                  <c:v>152.112031295517</c:v>
                </c:pt>
                <c:pt idx="1295">
                  <c:v>150.15606142577701</c:v>
                </c:pt>
                <c:pt idx="1296">
                  <c:v>151.67089766532101</c:v>
                </c:pt>
                <c:pt idx="1297">
                  <c:v>152.22855716009801</c:v>
                </c:pt>
                <c:pt idx="1298">
                  <c:v>151.18814765491601</c:v>
                </c:pt>
                <c:pt idx="1299">
                  <c:v>151.30467351949699</c:v>
                </c:pt>
                <c:pt idx="1300">
                  <c:v>150.56390195180799</c:v>
                </c:pt>
                <c:pt idx="1301">
                  <c:v>148.92421657164201</c:v>
                </c:pt>
                <c:pt idx="1302">
                  <c:v>148.466436389362</c:v>
                </c:pt>
                <c:pt idx="1303">
                  <c:v>148.89924674351801</c:v>
                </c:pt>
                <c:pt idx="1304">
                  <c:v>147.81722085812899</c:v>
                </c:pt>
              </c:numCache>
            </c:numRef>
          </c:val>
          <c:smooth val="0"/>
        </c:ser>
        <c:ser>
          <c:idx val="4"/>
          <c:order val="4"/>
          <c:tx>
            <c:v>Yuan/USD</c:v>
          </c:tx>
          <c:spPr>
            <a:ln w="38100">
              <a:solidFill>
                <a:srgbClr val="004682"/>
              </a:solidFill>
            </a:ln>
          </c:spPr>
          <c:marker>
            <c:symbol val="none"/>
          </c:marker>
          <c:cat>
            <c:numRef>
              <c:f>'[4]1 - Chart Data'!$A$2:$A$1306</c:f>
              <c:numCache>
                <c:formatCode>General</c:formatCode>
                <c:ptCount val="1305"/>
                <c:pt idx="0">
                  <c:v>40609</c:v>
                </c:pt>
                <c:pt idx="1">
                  <c:v>40610</c:v>
                </c:pt>
                <c:pt idx="2">
                  <c:v>40611</c:v>
                </c:pt>
                <c:pt idx="3">
                  <c:v>40612</c:v>
                </c:pt>
                <c:pt idx="4">
                  <c:v>40613</c:v>
                </c:pt>
                <c:pt idx="5">
                  <c:v>40616</c:v>
                </c:pt>
                <c:pt idx="6">
                  <c:v>40617</c:v>
                </c:pt>
                <c:pt idx="7">
                  <c:v>40618</c:v>
                </c:pt>
                <c:pt idx="8">
                  <c:v>40619</c:v>
                </c:pt>
                <c:pt idx="9">
                  <c:v>40620</c:v>
                </c:pt>
                <c:pt idx="10">
                  <c:v>40623</c:v>
                </c:pt>
                <c:pt idx="11">
                  <c:v>40624</c:v>
                </c:pt>
                <c:pt idx="12">
                  <c:v>40625</c:v>
                </c:pt>
                <c:pt idx="13">
                  <c:v>40626</c:v>
                </c:pt>
                <c:pt idx="14">
                  <c:v>40627</c:v>
                </c:pt>
                <c:pt idx="15">
                  <c:v>40630</c:v>
                </c:pt>
                <c:pt idx="16">
                  <c:v>40631</c:v>
                </c:pt>
                <c:pt idx="17">
                  <c:v>40632</c:v>
                </c:pt>
                <c:pt idx="18">
                  <c:v>40633</c:v>
                </c:pt>
                <c:pt idx="19">
                  <c:v>40634</c:v>
                </c:pt>
                <c:pt idx="20">
                  <c:v>40637</c:v>
                </c:pt>
                <c:pt idx="21">
                  <c:v>40638</c:v>
                </c:pt>
                <c:pt idx="22">
                  <c:v>40639</c:v>
                </c:pt>
                <c:pt idx="23">
                  <c:v>40640</c:v>
                </c:pt>
                <c:pt idx="24">
                  <c:v>40641</c:v>
                </c:pt>
                <c:pt idx="25">
                  <c:v>40644</c:v>
                </c:pt>
                <c:pt idx="26">
                  <c:v>40645</c:v>
                </c:pt>
                <c:pt idx="27">
                  <c:v>40646</c:v>
                </c:pt>
                <c:pt idx="28">
                  <c:v>40647</c:v>
                </c:pt>
                <c:pt idx="29">
                  <c:v>40648</c:v>
                </c:pt>
                <c:pt idx="30">
                  <c:v>40651</c:v>
                </c:pt>
                <c:pt idx="31">
                  <c:v>40652</c:v>
                </c:pt>
                <c:pt idx="32">
                  <c:v>40653</c:v>
                </c:pt>
                <c:pt idx="33">
                  <c:v>40654</c:v>
                </c:pt>
                <c:pt idx="34">
                  <c:v>40655</c:v>
                </c:pt>
                <c:pt idx="35">
                  <c:v>40658</c:v>
                </c:pt>
                <c:pt idx="36">
                  <c:v>40659</c:v>
                </c:pt>
                <c:pt idx="37">
                  <c:v>40660</c:v>
                </c:pt>
                <c:pt idx="38">
                  <c:v>40661</c:v>
                </c:pt>
                <c:pt idx="39">
                  <c:v>40662</c:v>
                </c:pt>
                <c:pt idx="40">
                  <c:v>40665</c:v>
                </c:pt>
                <c:pt idx="41">
                  <c:v>40666</c:v>
                </c:pt>
                <c:pt idx="42">
                  <c:v>40667</c:v>
                </c:pt>
                <c:pt idx="43">
                  <c:v>40668</c:v>
                </c:pt>
                <c:pt idx="44">
                  <c:v>40669</c:v>
                </c:pt>
                <c:pt idx="45">
                  <c:v>40672</c:v>
                </c:pt>
                <c:pt idx="46">
                  <c:v>40673</c:v>
                </c:pt>
                <c:pt idx="47">
                  <c:v>40674</c:v>
                </c:pt>
                <c:pt idx="48">
                  <c:v>40675</c:v>
                </c:pt>
                <c:pt idx="49">
                  <c:v>40676</c:v>
                </c:pt>
                <c:pt idx="50">
                  <c:v>40679</c:v>
                </c:pt>
                <c:pt idx="51">
                  <c:v>40680</c:v>
                </c:pt>
                <c:pt idx="52">
                  <c:v>40681</c:v>
                </c:pt>
                <c:pt idx="53">
                  <c:v>40682</c:v>
                </c:pt>
                <c:pt idx="54">
                  <c:v>40683</c:v>
                </c:pt>
                <c:pt idx="55">
                  <c:v>40686</c:v>
                </c:pt>
                <c:pt idx="56">
                  <c:v>40687</c:v>
                </c:pt>
                <c:pt idx="57">
                  <c:v>40688</c:v>
                </c:pt>
                <c:pt idx="58">
                  <c:v>40689</c:v>
                </c:pt>
                <c:pt idx="59">
                  <c:v>40690</c:v>
                </c:pt>
                <c:pt idx="60">
                  <c:v>40693</c:v>
                </c:pt>
                <c:pt idx="61">
                  <c:v>40694</c:v>
                </c:pt>
                <c:pt idx="62">
                  <c:v>40695</c:v>
                </c:pt>
                <c:pt idx="63">
                  <c:v>40696</c:v>
                </c:pt>
                <c:pt idx="64">
                  <c:v>40697</c:v>
                </c:pt>
                <c:pt idx="65">
                  <c:v>40700</c:v>
                </c:pt>
                <c:pt idx="66">
                  <c:v>40701</c:v>
                </c:pt>
                <c:pt idx="67">
                  <c:v>40702</c:v>
                </c:pt>
                <c:pt idx="68">
                  <c:v>40703</c:v>
                </c:pt>
                <c:pt idx="69">
                  <c:v>40704</c:v>
                </c:pt>
                <c:pt idx="70">
                  <c:v>40707</c:v>
                </c:pt>
                <c:pt idx="71">
                  <c:v>40708</c:v>
                </c:pt>
                <c:pt idx="72">
                  <c:v>40709</c:v>
                </c:pt>
                <c:pt idx="73">
                  <c:v>40710</c:v>
                </c:pt>
                <c:pt idx="74">
                  <c:v>40711</c:v>
                </c:pt>
                <c:pt idx="75">
                  <c:v>40714</c:v>
                </c:pt>
                <c:pt idx="76">
                  <c:v>40715</c:v>
                </c:pt>
                <c:pt idx="77">
                  <c:v>40716</c:v>
                </c:pt>
                <c:pt idx="78">
                  <c:v>40717</c:v>
                </c:pt>
                <c:pt idx="79">
                  <c:v>40718</c:v>
                </c:pt>
                <c:pt idx="80">
                  <c:v>40721</c:v>
                </c:pt>
                <c:pt idx="81">
                  <c:v>40722</c:v>
                </c:pt>
                <c:pt idx="82">
                  <c:v>40723</c:v>
                </c:pt>
                <c:pt idx="83">
                  <c:v>40724</c:v>
                </c:pt>
                <c:pt idx="84">
                  <c:v>40725</c:v>
                </c:pt>
                <c:pt idx="85">
                  <c:v>40728</c:v>
                </c:pt>
                <c:pt idx="86">
                  <c:v>40729</c:v>
                </c:pt>
                <c:pt idx="87">
                  <c:v>40730</c:v>
                </c:pt>
                <c:pt idx="88">
                  <c:v>40731</c:v>
                </c:pt>
                <c:pt idx="89">
                  <c:v>40732</c:v>
                </c:pt>
                <c:pt idx="90">
                  <c:v>40735</c:v>
                </c:pt>
                <c:pt idx="91">
                  <c:v>40736</c:v>
                </c:pt>
                <c:pt idx="92">
                  <c:v>40737</c:v>
                </c:pt>
                <c:pt idx="93">
                  <c:v>40738</c:v>
                </c:pt>
                <c:pt idx="94">
                  <c:v>40739</c:v>
                </c:pt>
                <c:pt idx="95">
                  <c:v>40742</c:v>
                </c:pt>
                <c:pt idx="96">
                  <c:v>40743</c:v>
                </c:pt>
                <c:pt idx="97">
                  <c:v>40744</c:v>
                </c:pt>
                <c:pt idx="98">
                  <c:v>40745</c:v>
                </c:pt>
                <c:pt idx="99">
                  <c:v>40746</c:v>
                </c:pt>
                <c:pt idx="100">
                  <c:v>40749</c:v>
                </c:pt>
                <c:pt idx="101">
                  <c:v>40750</c:v>
                </c:pt>
                <c:pt idx="102">
                  <c:v>40751</c:v>
                </c:pt>
                <c:pt idx="103">
                  <c:v>40752</c:v>
                </c:pt>
                <c:pt idx="104">
                  <c:v>40753</c:v>
                </c:pt>
                <c:pt idx="105">
                  <c:v>40756</c:v>
                </c:pt>
                <c:pt idx="106">
                  <c:v>40757</c:v>
                </c:pt>
                <c:pt idx="107">
                  <c:v>40758</c:v>
                </c:pt>
                <c:pt idx="108">
                  <c:v>40759</c:v>
                </c:pt>
                <c:pt idx="109">
                  <c:v>40760</c:v>
                </c:pt>
                <c:pt idx="110">
                  <c:v>40763</c:v>
                </c:pt>
                <c:pt idx="111">
                  <c:v>40764</c:v>
                </c:pt>
                <c:pt idx="112">
                  <c:v>40765</c:v>
                </c:pt>
                <c:pt idx="113">
                  <c:v>40766</c:v>
                </c:pt>
                <c:pt idx="114">
                  <c:v>40767</c:v>
                </c:pt>
                <c:pt idx="115">
                  <c:v>40770</c:v>
                </c:pt>
                <c:pt idx="116">
                  <c:v>40771</c:v>
                </c:pt>
                <c:pt idx="117">
                  <c:v>40772</c:v>
                </c:pt>
                <c:pt idx="118">
                  <c:v>40773</c:v>
                </c:pt>
                <c:pt idx="119">
                  <c:v>40774</c:v>
                </c:pt>
                <c:pt idx="120">
                  <c:v>40777</c:v>
                </c:pt>
                <c:pt idx="121">
                  <c:v>40778</c:v>
                </c:pt>
                <c:pt idx="122">
                  <c:v>40779</c:v>
                </c:pt>
                <c:pt idx="123">
                  <c:v>40780</c:v>
                </c:pt>
                <c:pt idx="124">
                  <c:v>40781</c:v>
                </c:pt>
                <c:pt idx="125">
                  <c:v>40784</c:v>
                </c:pt>
                <c:pt idx="126">
                  <c:v>40785</c:v>
                </c:pt>
                <c:pt idx="127">
                  <c:v>40786</c:v>
                </c:pt>
                <c:pt idx="128">
                  <c:v>40787</c:v>
                </c:pt>
                <c:pt idx="129">
                  <c:v>40788</c:v>
                </c:pt>
                <c:pt idx="130">
                  <c:v>40791</c:v>
                </c:pt>
                <c:pt idx="131">
                  <c:v>40792</c:v>
                </c:pt>
                <c:pt idx="132">
                  <c:v>40793</c:v>
                </c:pt>
                <c:pt idx="133">
                  <c:v>40794</c:v>
                </c:pt>
                <c:pt idx="134">
                  <c:v>40795</c:v>
                </c:pt>
                <c:pt idx="135">
                  <c:v>40798</c:v>
                </c:pt>
                <c:pt idx="136">
                  <c:v>40799</c:v>
                </c:pt>
                <c:pt idx="137">
                  <c:v>40800</c:v>
                </c:pt>
                <c:pt idx="138">
                  <c:v>40801</c:v>
                </c:pt>
                <c:pt idx="139">
                  <c:v>40802</c:v>
                </c:pt>
                <c:pt idx="140">
                  <c:v>40805</c:v>
                </c:pt>
                <c:pt idx="141">
                  <c:v>40806</c:v>
                </c:pt>
                <c:pt idx="142">
                  <c:v>40807</c:v>
                </c:pt>
                <c:pt idx="143">
                  <c:v>40808</c:v>
                </c:pt>
                <c:pt idx="144">
                  <c:v>40809</c:v>
                </c:pt>
                <c:pt idx="145">
                  <c:v>40812</c:v>
                </c:pt>
                <c:pt idx="146">
                  <c:v>40813</c:v>
                </c:pt>
                <c:pt idx="147">
                  <c:v>40814</c:v>
                </c:pt>
                <c:pt idx="148">
                  <c:v>40815</c:v>
                </c:pt>
                <c:pt idx="149">
                  <c:v>40816</c:v>
                </c:pt>
                <c:pt idx="150">
                  <c:v>40819</c:v>
                </c:pt>
                <c:pt idx="151">
                  <c:v>40820</c:v>
                </c:pt>
                <c:pt idx="152">
                  <c:v>40821</c:v>
                </c:pt>
                <c:pt idx="153">
                  <c:v>40822</c:v>
                </c:pt>
                <c:pt idx="154">
                  <c:v>40823</c:v>
                </c:pt>
                <c:pt idx="155">
                  <c:v>40826</c:v>
                </c:pt>
                <c:pt idx="156">
                  <c:v>40827</c:v>
                </c:pt>
                <c:pt idx="157">
                  <c:v>40828</c:v>
                </c:pt>
                <c:pt idx="158">
                  <c:v>40829</c:v>
                </c:pt>
                <c:pt idx="159">
                  <c:v>40830</c:v>
                </c:pt>
                <c:pt idx="160">
                  <c:v>40833</c:v>
                </c:pt>
                <c:pt idx="161">
                  <c:v>40834</c:v>
                </c:pt>
                <c:pt idx="162">
                  <c:v>40835</c:v>
                </c:pt>
                <c:pt idx="163">
                  <c:v>40836</c:v>
                </c:pt>
                <c:pt idx="164">
                  <c:v>40837</c:v>
                </c:pt>
                <c:pt idx="165">
                  <c:v>40840</c:v>
                </c:pt>
                <c:pt idx="166">
                  <c:v>40841</c:v>
                </c:pt>
                <c:pt idx="167">
                  <c:v>40842</c:v>
                </c:pt>
                <c:pt idx="168">
                  <c:v>40843</c:v>
                </c:pt>
                <c:pt idx="169">
                  <c:v>40844</c:v>
                </c:pt>
                <c:pt idx="170">
                  <c:v>40847</c:v>
                </c:pt>
                <c:pt idx="171">
                  <c:v>40848</c:v>
                </c:pt>
                <c:pt idx="172">
                  <c:v>40849</c:v>
                </c:pt>
                <c:pt idx="173">
                  <c:v>40850</c:v>
                </c:pt>
                <c:pt idx="174">
                  <c:v>40851</c:v>
                </c:pt>
                <c:pt idx="175">
                  <c:v>40854</c:v>
                </c:pt>
                <c:pt idx="176">
                  <c:v>40855</c:v>
                </c:pt>
                <c:pt idx="177">
                  <c:v>40856</c:v>
                </c:pt>
                <c:pt idx="178">
                  <c:v>40857</c:v>
                </c:pt>
                <c:pt idx="179">
                  <c:v>40858</c:v>
                </c:pt>
                <c:pt idx="180">
                  <c:v>40861</c:v>
                </c:pt>
                <c:pt idx="181">
                  <c:v>40862</c:v>
                </c:pt>
                <c:pt idx="182">
                  <c:v>40863</c:v>
                </c:pt>
                <c:pt idx="183">
                  <c:v>40864</c:v>
                </c:pt>
                <c:pt idx="184">
                  <c:v>40865</c:v>
                </c:pt>
                <c:pt idx="185">
                  <c:v>40868</c:v>
                </c:pt>
                <c:pt idx="186">
                  <c:v>40869</c:v>
                </c:pt>
                <c:pt idx="187">
                  <c:v>40870</c:v>
                </c:pt>
                <c:pt idx="188">
                  <c:v>40871</c:v>
                </c:pt>
                <c:pt idx="189">
                  <c:v>40872</c:v>
                </c:pt>
                <c:pt idx="190">
                  <c:v>40875</c:v>
                </c:pt>
                <c:pt idx="191">
                  <c:v>40876</c:v>
                </c:pt>
                <c:pt idx="192">
                  <c:v>40877</c:v>
                </c:pt>
                <c:pt idx="193">
                  <c:v>40878</c:v>
                </c:pt>
                <c:pt idx="194">
                  <c:v>40879</c:v>
                </c:pt>
                <c:pt idx="195">
                  <c:v>40882</c:v>
                </c:pt>
                <c:pt idx="196">
                  <c:v>40883</c:v>
                </c:pt>
                <c:pt idx="197">
                  <c:v>40884</c:v>
                </c:pt>
                <c:pt idx="198">
                  <c:v>40885</c:v>
                </c:pt>
                <c:pt idx="199">
                  <c:v>40886</c:v>
                </c:pt>
                <c:pt idx="200">
                  <c:v>40889</c:v>
                </c:pt>
                <c:pt idx="201">
                  <c:v>40890</c:v>
                </c:pt>
                <c:pt idx="202">
                  <c:v>40891</c:v>
                </c:pt>
                <c:pt idx="203">
                  <c:v>40892</c:v>
                </c:pt>
                <c:pt idx="204">
                  <c:v>40893</c:v>
                </c:pt>
                <c:pt idx="205">
                  <c:v>40896</c:v>
                </c:pt>
                <c:pt idx="206">
                  <c:v>40897</c:v>
                </c:pt>
                <c:pt idx="207">
                  <c:v>40898</c:v>
                </c:pt>
                <c:pt idx="208">
                  <c:v>40899</c:v>
                </c:pt>
                <c:pt idx="209">
                  <c:v>40900</c:v>
                </c:pt>
                <c:pt idx="210">
                  <c:v>40903</c:v>
                </c:pt>
                <c:pt idx="211">
                  <c:v>40904</c:v>
                </c:pt>
                <c:pt idx="212">
                  <c:v>40905</c:v>
                </c:pt>
                <c:pt idx="213">
                  <c:v>40906</c:v>
                </c:pt>
                <c:pt idx="214">
                  <c:v>40907</c:v>
                </c:pt>
                <c:pt idx="215">
                  <c:v>40910</c:v>
                </c:pt>
                <c:pt idx="216">
                  <c:v>40911</c:v>
                </c:pt>
                <c:pt idx="217">
                  <c:v>40912</c:v>
                </c:pt>
                <c:pt idx="218">
                  <c:v>40913</c:v>
                </c:pt>
                <c:pt idx="219">
                  <c:v>40914</c:v>
                </c:pt>
                <c:pt idx="220">
                  <c:v>40917</c:v>
                </c:pt>
                <c:pt idx="221">
                  <c:v>40918</c:v>
                </c:pt>
                <c:pt idx="222">
                  <c:v>40919</c:v>
                </c:pt>
                <c:pt idx="223">
                  <c:v>40920</c:v>
                </c:pt>
                <c:pt idx="224">
                  <c:v>40921</c:v>
                </c:pt>
                <c:pt idx="225">
                  <c:v>40924</c:v>
                </c:pt>
                <c:pt idx="226">
                  <c:v>40925</c:v>
                </c:pt>
                <c:pt idx="227">
                  <c:v>40926</c:v>
                </c:pt>
                <c:pt idx="228">
                  <c:v>40927</c:v>
                </c:pt>
                <c:pt idx="229">
                  <c:v>40928</c:v>
                </c:pt>
                <c:pt idx="230">
                  <c:v>40931</c:v>
                </c:pt>
                <c:pt idx="231">
                  <c:v>40932</c:v>
                </c:pt>
                <c:pt idx="232">
                  <c:v>40933</c:v>
                </c:pt>
                <c:pt idx="233">
                  <c:v>40934</c:v>
                </c:pt>
                <c:pt idx="234">
                  <c:v>40935</c:v>
                </c:pt>
                <c:pt idx="235">
                  <c:v>40938</c:v>
                </c:pt>
                <c:pt idx="236">
                  <c:v>40939</c:v>
                </c:pt>
                <c:pt idx="237">
                  <c:v>40940</c:v>
                </c:pt>
                <c:pt idx="238">
                  <c:v>40941</c:v>
                </c:pt>
                <c:pt idx="239">
                  <c:v>40942</c:v>
                </c:pt>
                <c:pt idx="240">
                  <c:v>40945</c:v>
                </c:pt>
                <c:pt idx="241">
                  <c:v>40946</c:v>
                </c:pt>
                <c:pt idx="242">
                  <c:v>40947</c:v>
                </c:pt>
                <c:pt idx="243">
                  <c:v>40948</c:v>
                </c:pt>
                <c:pt idx="244">
                  <c:v>40949</c:v>
                </c:pt>
                <c:pt idx="245">
                  <c:v>40952</c:v>
                </c:pt>
                <c:pt idx="246">
                  <c:v>40953</c:v>
                </c:pt>
                <c:pt idx="247">
                  <c:v>40954</c:v>
                </c:pt>
                <c:pt idx="248">
                  <c:v>40955</c:v>
                </c:pt>
                <c:pt idx="249">
                  <c:v>40956</c:v>
                </c:pt>
                <c:pt idx="250">
                  <c:v>40959</c:v>
                </c:pt>
                <c:pt idx="251">
                  <c:v>40960</c:v>
                </c:pt>
                <c:pt idx="252">
                  <c:v>40961</c:v>
                </c:pt>
                <c:pt idx="253">
                  <c:v>40962</c:v>
                </c:pt>
                <c:pt idx="254">
                  <c:v>40963</c:v>
                </c:pt>
                <c:pt idx="255">
                  <c:v>40966</c:v>
                </c:pt>
                <c:pt idx="256">
                  <c:v>40967</c:v>
                </c:pt>
                <c:pt idx="257">
                  <c:v>40968</c:v>
                </c:pt>
                <c:pt idx="258">
                  <c:v>40969</c:v>
                </c:pt>
                <c:pt idx="259">
                  <c:v>40970</c:v>
                </c:pt>
                <c:pt idx="260">
                  <c:v>40973</c:v>
                </c:pt>
                <c:pt idx="261">
                  <c:v>40974</c:v>
                </c:pt>
                <c:pt idx="262">
                  <c:v>40975</c:v>
                </c:pt>
                <c:pt idx="263">
                  <c:v>40976</c:v>
                </c:pt>
                <c:pt idx="264">
                  <c:v>40977</c:v>
                </c:pt>
                <c:pt idx="265">
                  <c:v>40980</c:v>
                </c:pt>
                <c:pt idx="266">
                  <c:v>40981</c:v>
                </c:pt>
                <c:pt idx="267">
                  <c:v>40982</c:v>
                </c:pt>
                <c:pt idx="268">
                  <c:v>40983</c:v>
                </c:pt>
                <c:pt idx="269">
                  <c:v>40984</c:v>
                </c:pt>
                <c:pt idx="270">
                  <c:v>40987</c:v>
                </c:pt>
                <c:pt idx="271">
                  <c:v>40988</c:v>
                </c:pt>
                <c:pt idx="272">
                  <c:v>40989</c:v>
                </c:pt>
                <c:pt idx="273">
                  <c:v>40990</c:v>
                </c:pt>
                <c:pt idx="274">
                  <c:v>40991</c:v>
                </c:pt>
                <c:pt idx="275">
                  <c:v>40994</c:v>
                </c:pt>
                <c:pt idx="276">
                  <c:v>40995</c:v>
                </c:pt>
                <c:pt idx="277">
                  <c:v>40996</c:v>
                </c:pt>
                <c:pt idx="278">
                  <c:v>40997</c:v>
                </c:pt>
                <c:pt idx="279">
                  <c:v>40998</c:v>
                </c:pt>
                <c:pt idx="280">
                  <c:v>41001</c:v>
                </c:pt>
                <c:pt idx="281">
                  <c:v>41002</c:v>
                </c:pt>
                <c:pt idx="282">
                  <c:v>41003</c:v>
                </c:pt>
                <c:pt idx="283">
                  <c:v>41004</c:v>
                </c:pt>
                <c:pt idx="284">
                  <c:v>41005</c:v>
                </c:pt>
                <c:pt idx="285">
                  <c:v>41008</c:v>
                </c:pt>
                <c:pt idx="286">
                  <c:v>41009</c:v>
                </c:pt>
                <c:pt idx="287">
                  <c:v>41010</c:v>
                </c:pt>
                <c:pt idx="288">
                  <c:v>41011</c:v>
                </c:pt>
                <c:pt idx="289">
                  <c:v>41012</c:v>
                </c:pt>
                <c:pt idx="290">
                  <c:v>41015</c:v>
                </c:pt>
                <c:pt idx="291">
                  <c:v>41016</c:v>
                </c:pt>
                <c:pt idx="292">
                  <c:v>41017</c:v>
                </c:pt>
                <c:pt idx="293">
                  <c:v>41018</c:v>
                </c:pt>
                <c:pt idx="294">
                  <c:v>41019</c:v>
                </c:pt>
                <c:pt idx="295">
                  <c:v>41022</c:v>
                </c:pt>
                <c:pt idx="296">
                  <c:v>41023</c:v>
                </c:pt>
                <c:pt idx="297">
                  <c:v>41024</c:v>
                </c:pt>
                <c:pt idx="298">
                  <c:v>41025</c:v>
                </c:pt>
                <c:pt idx="299">
                  <c:v>41026</c:v>
                </c:pt>
                <c:pt idx="300">
                  <c:v>41029</c:v>
                </c:pt>
                <c:pt idx="301">
                  <c:v>41030</c:v>
                </c:pt>
                <c:pt idx="302">
                  <c:v>41031</c:v>
                </c:pt>
                <c:pt idx="303">
                  <c:v>41032</c:v>
                </c:pt>
                <c:pt idx="304">
                  <c:v>41033</c:v>
                </c:pt>
                <c:pt idx="305">
                  <c:v>41036</c:v>
                </c:pt>
                <c:pt idx="306">
                  <c:v>41037</c:v>
                </c:pt>
                <c:pt idx="307">
                  <c:v>41038</c:v>
                </c:pt>
                <c:pt idx="308">
                  <c:v>41039</c:v>
                </c:pt>
                <c:pt idx="309">
                  <c:v>41040</c:v>
                </c:pt>
                <c:pt idx="310">
                  <c:v>41043</c:v>
                </c:pt>
                <c:pt idx="311">
                  <c:v>41044</c:v>
                </c:pt>
                <c:pt idx="312">
                  <c:v>41045</c:v>
                </c:pt>
                <c:pt idx="313">
                  <c:v>41046</c:v>
                </c:pt>
                <c:pt idx="314">
                  <c:v>41047</c:v>
                </c:pt>
                <c:pt idx="315">
                  <c:v>41050</c:v>
                </c:pt>
                <c:pt idx="316">
                  <c:v>41051</c:v>
                </c:pt>
                <c:pt idx="317">
                  <c:v>41052</c:v>
                </c:pt>
                <c:pt idx="318">
                  <c:v>41053</c:v>
                </c:pt>
                <c:pt idx="319">
                  <c:v>41054</c:v>
                </c:pt>
                <c:pt idx="320">
                  <c:v>41057</c:v>
                </c:pt>
                <c:pt idx="321">
                  <c:v>41058</c:v>
                </c:pt>
                <c:pt idx="322">
                  <c:v>41059</c:v>
                </c:pt>
                <c:pt idx="323">
                  <c:v>41060</c:v>
                </c:pt>
                <c:pt idx="324">
                  <c:v>41061</c:v>
                </c:pt>
                <c:pt idx="325">
                  <c:v>41064</c:v>
                </c:pt>
                <c:pt idx="326">
                  <c:v>41065</c:v>
                </c:pt>
                <c:pt idx="327">
                  <c:v>41066</c:v>
                </c:pt>
                <c:pt idx="328">
                  <c:v>41067</c:v>
                </c:pt>
                <c:pt idx="329">
                  <c:v>41068</c:v>
                </c:pt>
                <c:pt idx="330">
                  <c:v>41071</c:v>
                </c:pt>
                <c:pt idx="331">
                  <c:v>41072</c:v>
                </c:pt>
                <c:pt idx="332">
                  <c:v>41073</c:v>
                </c:pt>
                <c:pt idx="333">
                  <c:v>41074</c:v>
                </c:pt>
                <c:pt idx="334">
                  <c:v>41075</c:v>
                </c:pt>
                <c:pt idx="335">
                  <c:v>41078</c:v>
                </c:pt>
                <c:pt idx="336">
                  <c:v>41079</c:v>
                </c:pt>
                <c:pt idx="337">
                  <c:v>41080</c:v>
                </c:pt>
                <c:pt idx="338">
                  <c:v>41081</c:v>
                </c:pt>
                <c:pt idx="339">
                  <c:v>41082</c:v>
                </c:pt>
                <c:pt idx="340">
                  <c:v>41085</c:v>
                </c:pt>
                <c:pt idx="341">
                  <c:v>41086</c:v>
                </c:pt>
                <c:pt idx="342">
                  <c:v>41087</c:v>
                </c:pt>
                <c:pt idx="343">
                  <c:v>41088</c:v>
                </c:pt>
                <c:pt idx="344">
                  <c:v>41089</c:v>
                </c:pt>
                <c:pt idx="345">
                  <c:v>41092</c:v>
                </c:pt>
                <c:pt idx="346">
                  <c:v>41093</c:v>
                </c:pt>
                <c:pt idx="347">
                  <c:v>41094</c:v>
                </c:pt>
                <c:pt idx="348">
                  <c:v>41095</c:v>
                </c:pt>
                <c:pt idx="349">
                  <c:v>41096</c:v>
                </c:pt>
                <c:pt idx="350">
                  <c:v>41099</c:v>
                </c:pt>
                <c:pt idx="351">
                  <c:v>41100</c:v>
                </c:pt>
                <c:pt idx="352">
                  <c:v>41101</c:v>
                </c:pt>
                <c:pt idx="353">
                  <c:v>41102</c:v>
                </c:pt>
                <c:pt idx="354">
                  <c:v>41103</c:v>
                </c:pt>
                <c:pt idx="355">
                  <c:v>41106</c:v>
                </c:pt>
                <c:pt idx="356">
                  <c:v>41107</c:v>
                </c:pt>
                <c:pt idx="357">
                  <c:v>41108</c:v>
                </c:pt>
                <c:pt idx="358">
                  <c:v>41109</c:v>
                </c:pt>
                <c:pt idx="359">
                  <c:v>41110</c:v>
                </c:pt>
                <c:pt idx="360">
                  <c:v>41113</c:v>
                </c:pt>
                <c:pt idx="361">
                  <c:v>41114</c:v>
                </c:pt>
                <c:pt idx="362">
                  <c:v>41115</c:v>
                </c:pt>
                <c:pt idx="363">
                  <c:v>41116</c:v>
                </c:pt>
                <c:pt idx="364">
                  <c:v>41117</c:v>
                </c:pt>
                <c:pt idx="365">
                  <c:v>41120</c:v>
                </c:pt>
                <c:pt idx="366">
                  <c:v>41121</c:v>
                </c:pt>
                <c:pt idx="367">
                  <c:v>41122</c:v>
                </c:pt>
                <c:pt idx="368">
                  <c:v>41123</c:v>
                </c:pt>
                <c:pt idx="369">
                  <c:v>41124</c:v>
                </c:pt>
                <c:pt idx="370">
                  <c:v>41127</c:v>
                </c:pt>
                <c:pt idx="371">
                  <c:v>41128</c:v>
                </c:pt>
                <c:pt idx="372">
                  <c:v>41129</c:v>
                </c:pt>
                <c:pt idx="373">
                  <c:v>41130</c:v>
                </c:pt>
                <c:pt idx="374">
                  <c:v>41131</c:v>
                </c:pt>
                <c:pt idx="375">
                  <c:v>41134</c:v>
                </c:pt>
                <c:pt idx="376">
                  <c:v>41135</c:v>
                </c:pt>
                <c:pt idx="377">
                  <c:v>41136</c:v>
                </c:pt>
                <c:pt idx="378">
                  <c:v>41137</c:v>
                </c:pt>
                <c:pt idx="379">
                  <c:v>41138</c:v>
                </c:pt>
                <c:pt idx="380">
                  <c:v>41141</c:v>
                </c:pt>
                <c:pt idx="381">
                  <c:v>41142</c:v>
                </c:pt>
                <c:pt idx="382">
                  <c:v>41143</c:v>
                </c:pt>
                <c:pt idx="383">
                  <c:v>41144</c:v>
                </c:pt>
                <c:pt idx="384">
                  <c:v>41145</c:v>
                </c:pt>
                <c:pt idx="385">
                  <c:v>41148</c:v>
                </c:pt>
                <c:pt idx="386">
                  <c:v>41149</c:v>
                </c:pt>
                <c:pt idx="387">
                  <c:v>41150</c:v>
                </c:pt>
                <c:pt idx="388">
                  <c:v>41151</c:v>
                </c:pt>
                <c:pt idx="389">
                  <c:v>41152</c:v>
                </c:pt>
                <c:pt idx="390">
                  <c:v>41155</c:v>
                </c:pt>
                <c:pt idx="391">
                  <c:v>41156</c:v>
                </c:pt>
                <c:pt idx="392">
                  <c:v>41157</c:v>
                </c:pt>
                <c:pt idx="393">
                  <c:v>41158</c:v>
                </c:pt>
                <c:pt idx="394">
                  <c:v>41159</c:v>
                </c:pt>
                <c:pt idx="395">
                  <c:v>41162</c:v>
                </c:pt>
                <c:pt idx="396">
                  <c:v>41163</c:v>
                </c:pt>
                <c:pt idx="397">
                  <c:v>41164</c:v>
                </c:pt>
                <c:pt idx="398">
                  <c:v>41165</c:v>
                </c:pt>
                <c:pt idx="399">
                  <c:v>41166</c:v>
                </c:pt>
                <c:pt idx="400">
                  <c:v>41169</c:v>
                </c:pt>
                <c:pt idx="401">
                  <c:v>41170</c:v>
                </c:pt>
                <c:pt idx="402">
                  <c:v>41171</c:v>
                </c:pt>
                <c:pt idx="403">
                  <c:v>41172</c:v>
                </c:pt>
                <c:pt idx="404">
                  <c:v>41173</c:v>
                </c:pt>
                <c:pt idx="405">
                  <c:v>41176</c:v>
                </c:pt>
                <c:pt idx="406">
                  <c:v>41177</c:v>
                </c:pt>
                <c:pt idx="407">
                  <c:v>41178</c:v>
                </c:pt>
                <c:pt idx="408">
                  <c:v>41179</c:v>
                </c:pt>
                <c:pt idx="409">
                  <c:v>41180</c:v>
                </c:pt>
                <c:pt idx="410">
                  <c:v>41183</c:v>
                </c:pt>
                <c:pt idx="411">
                  <c:v>41184</c:v>
                </c:pt>
                <c:pt idx="412">
                  <c:v>41185</c:v>
                </c:pt>
                <c:pt idx="413">
                  <c:v>41186</c:v>
                </c:pt>
                <c:pt idx="414">
                  <c:v>41187</c:v>
                </c:pt>
                <c:pt idx="415">
                  <c:v>41190</c:v>
                </c:pt>
                <c:pt idx="416">
                  <c:v>41191</c:v>
                </c:pt>
                <c:pt idx="417">
                  <c:v>41192</c:v>
                </c:pt>
                <c:pt idx="418">
                  <c:v>41193</c:v>
                </c:pt>
                <c:pt idx="419">
                  <c:v>41194</c:v>
                </c:pt>
                <c:pt idx="420">
                  <c:v>41197</c:v>
                </c:pt>
                <c:pt idx="421">
                  <c:v>41198</c:v>
                </c:pt>
                <c:pt idx="422">
                  <c:v>41199</c:v>
                </c:pt>
                <c:pt idx="423">
                  <c:v>41200</c:v>
                </c:pt>
                <c:pt idx="424">
                  <c:v>41201</c:v>
                </c:pt>
                <c:pt idx="425">
                  <c:v>41204</c:v>
                </c:pt>
                <c:pt idx="426">
                  <c:v>41205</c:v>
                </c:pt>
                <c:pt idx="427">
                  <c:v>41206</c:v>
                </c:pt>
                <c:pt idx="428">
                  <c:v>41207</c:v>
                </c:pt>
                <c:pt idx="429">
                  <c:v>41208</c:v>
                </c:pt>
                <c:pt idx="430">
                  <c:v>41211</c:v>
                </c:pt>
                <c:pt idx="431">
                  <c:v>41212</c:v>
                </c:pt>
                <c:pt idx="432">
                  <c:v>41213</c:v>
                </c:pt>
                <c:pt idx="433">
                  <c:v>41214</c:v>
                </c:pt>
                <c:pt idx="434">
                  <c:v>41215</c:v>
                </c:pt>
                <c:pt idx="435">
                  <c:v>41218</c:v>
                </c:pt>
                <c:pt idx="436">
                  <c:v>41219</c:v>
                </c:pt>
                <c:pt idx="437">
                  <c:v>41220</c:v>
                </c:pt>
                <c:pt idx="438">
                  <c:v>41221</c:v>
                </c:pt>
                <c:pt idx="439">
                  <c:v>41222</c:v>
                </c:pt>
                <c:pt idx="440">
                  <c:v>41225</c:v>
                </c:pt>
                <c:pt idx="441">
                  <c:v>41226</c:v>
                </c:pt>
                <c:pt idx="442">
                  <c:v>41227</c:v>
                </c:pt>
                <c:pt idx="443">
                  <c:v>41228</c:v>
                </c:pt>
                <c:pt idx="444">
                  <c:v>41229</c:v>
                </c:pt>
                <c:pt idx="445">
                  <c:v>41232</c:v>
                </c:pt>
                <c:pt idx="446">
                  <c:v>41233</c:v>
                </c:pt>
                <c:pt idx="447">
                  <c:v>41234</c:v>
                </c:pt>
                <c:pt idx="448">
                  <c:v>41235</c:v>
                </c:pt>
                <c:pt idx="449">
                  <c:v>41236</c:v>
                </c:pt>
                <c:pt idx="450">
                  <c:v>41239</c:v>
                </c:pt>
                <c:pt idx="451">
                  <c:v>41240</c:v>
                </c:pt>
                <c:pt idx="452">
                  <c:v>41241</c:v>
                </c:pt>
                <c:pt idx="453">
                  <c:v>41242</c:v>
                </c:pt>
                <c:pt idx="454">
                  <c:v>41243</c:v>
                </c:pt>
                <c:pt idx="455">
                  <c:v>41246</c:v>
                </c:pt>
                <c:pt idx="456">
                  <c:v>41247</c:v>
                </c:pt>
                <c:pt idx="457">
                  <c:v>41248</c:v>
                </c:pt>
                <c:pt idx="458">
                  <c:v>41249</c:v>
                </c:pt>
                <c:pt idx="459">
                  <c:v>41250</c:v>
                </c:pt>
                <c:pt idx="460">
                  <c:v>41253</c:v>
                </c:pt>
                <c:pt idx="461">
                  <c:v>41254</c:v>
                </c:pt>
                <c:pt idx="462">
                  <c:v>41255</c:v>
                </c:pt>
                <c:pt idx="463">
                  <c:v>41256</c:v>
                </c:pt>
                <c:pt idx="464">
                  <c:v>41257</c:v>
                </c:pt>
                <c:pt idx="465">
                  <c:v>41260</c:v>
                </c:pt>
                <c:pt idx="466">
                  <c:v>41261</c:v>
                </c:pt>
                <c:pt idx="467">
                  <c:v>41262</c:v>
                </c:pt>
                <c:pt idx="468">
                  <c:v>41263</c:v>
                </c:pt>
                <c:pt idx="469">
                  <c:v>41264</c:v>
                </c:pt>
                <c:pt idx="470">
                  <c:v>41267</c:v>
                </c:pt>
                <c:pt idx="471">
                  <c:v>41268</c:v>
                </c:pt>
                <c:pt idx="472">
                  <c:v>41269</c:v>
                </c:pt>
                <c:pt idx="473">
                  <c:v>41270</c:v>
                </c:pt>
                <c:pt idx="474">
                  <c:v>41271</c:v>
                </c:pt>
                <c:pt idx="475">
                  <c:v>41274</c:v>
                </c:pt>
                <c:pt idx="476">
                  <c:v>41275</c:v>
                </c:pt>
                <c:pt idx="477">
                  <c:v>41276</c:v>
                </c:pt>
                <c:pt idx="478">
                  <c:v>41277</c:v>
                </c:pt>
                <c:pt idx="479">
                  <c:v>41278</c:v>
                </c:pt>
                <c:pt idx="480">
                  <c:v>41281</c:v>
                </c:pt>
                <c:pt idx="481">
                  <c:v>41282</c:v>
                </c:pt>
                <c:pt idx="482">
                  <c:v>41283</c:v>
                </c:pt>
                <c:pt idx="483">
                  <c:v>41284</c:v>
                </c:pt>
                <c:pt idx="484">
                  <c:v>41285</c:v>
                </c:pt>
                <c:pt idx="485">
                  <c:v>41288</c:v>
                </c:pt>
                <c:pt idx="486">
                  <c:v>41289</c:v>
                </c:pt>
                <c:pt idx="487">
                  <c:v>41290</c:v>
                </c:pt>
                <c:pt idx="488">
                  <c:v>41291</c:v>
                </c:pt>
                <c:pt idx="489">
                  <c:v>41292</c:v>
                </c:pt>
                <c:pt idx="490">
                  <c:v>41295</c:v>
                </c:pt>
                <c:pt idx="491">
                  <c:v>41296</c:v>
                </c:pt>
                <c:pt idx="492">
                  <c:v>41297</c:v>
                </c:pt>
                <c:pt idx="493">
                  <c:v>41298</c:v>
                </c:pt>
                <c:pt idx="494">
                  <c:v>41299</c:v>
                </c:pt>
                <c:pt idx="495">
                  <c:v>41302</c:v>
                </c:pt>
                <c:pt idx="496">
                  <c:v>41303</c:v>
                </c:pt>
                <c:pt idx="497">
                  <c:v>41304</c:v>
                </c:pt>
                <c:pt idx="498">
                  <c:v>41305</c:v>
                </c:pt>
                <c:pt idx="499">
                  <c:v>41306</c:v>
                </c:pt>
                <c:pt idx="500">
                  <c:v>41309</c:v>
                </c:pt>
                <c:pt idx="501">
                  <c:v>41310</c:v>
                </c:pt>
                <c:pt idx="502">
                  <c:v>41311</c:v>
                </c:pt>
                <c:pt idx="503">
                  <c:v>41312</c:v>
                </c:pt>
                <c:pt idx="504">
                  <c:v>41313</c:v>
                </c:pt>
                <c:pt idx="505">
                  <c:v>41316</c:v>
                </c:pt>
                <c:pt idx="506">
                  <c:v>41317</c:v>
                </c:pt>
                <c:pt idx="507">
                  <c:v>41318</c:v>
                </c:pt>
                <c:pt idx="508">
                  <c:v>41319</c:v>
                </c:pt>
                <c:pt idx="509">
                  <c:v>41320</c:v>
                </c:pt>
                <c:pt idx="510">
                  <c:v>41323</c:v>
                </c:pt>
                <c:pt idx="511">
                  <c:v>41324</c:v>
                </c:pt>
                <c:pt idx="512">
                  <c:v>41325</c:v>
                </c:pt>
                <c:pt idx="513">
                  <c:v>41326</c:v>
                </c:pt>
                <c:pt idx="514">
                  <c:v>41327</c:v>
                </c:pt>
                <c:pt idx="515">
                  <c:v>41330</c:v>
                </c:pt>
                <c:pt idx="516">
                  <c:v>41331</c:v>
                </c:pt>
                <c:pt idx="517">
                  <c:v>41332</c:v>
                </c:pt>
                <c:pt idx="518">
                  <c:v>41333</c:v>
                </c:pt>
                <c:pt idx="519">
                  <c:v>41334</c:v>
                </c:pt>
                <c:pt idx="520">
                  <c:v>41337</c:v>
                </c:pt>
                <c:pt idx="521">
                  <c:v>41338</c:v>
                </c:pt>
                <c:pt idx="522">
                  <c:v>41339</c:v>
                </c:pt>
                <c:pt idx="523">
                  <c:v>41340</c:v>
                </c:pt>
                <c:pt idx="524">
                  <c:v>41341</c:v>
                </c:pt>
                <c:pt idx="525">
                  <c:v>41344</c:v>
                </c:pt>
                <c:pt idx="526">
                  <c:v>41345</c:v>
                </c:pt>
                <c:pt idx="527">
                  <c:v>41346</c:v>
                </c:pt>
                <c:pt idx="528">
                  <c:v>41347</c:v>
                </c:pt>
                <c:pt idx="529">
                  <c:v>41348</c:v>
                </c:pt>
                <c:pt idx="530">
                  <c:v>41351</c:v>
                </c:pt>
                <c:pt idx="531">
                  <c:v>41352</c:v>
                </c:pt>
                <c:pt idx="532">
                  <c:v>41353</c:v>
                </c:pt>
                <c:pt idx="533">
                  <c:v>41354</c:v>
                </c:pt>
                <c:pt idx="534">
                  <c:v>41355</c:v>
                </c:pt>
                <c:pt idx="535">
                  <c:v>41358</c:v>
                </c:pt>
                <c:pt idx="536">
                  <c:v>41359</c:v>
                </c:pt>
                <c:pt idx="537">
                  <c:v>41360</c:v>
                </c:pt>
                <c:pt idx="538">
                  <c:v>41361</c:v>
                </c:pt>
                <c:pt idx="539">
                  <c:v>41362</c:v>
                </c:pt>
                <c:pt idx="540">
                  <c:v>41365</c:v>
                </c:pt>
                <c:pt idx="541">
                  <c:v>41366</c:v>
                </c:pt>
                <c:pt idx="542">
                  <c:v>41367</c:v>
                </c:pt>
                <c:pt idx="543">
                  <c:v>41368</c:v>
                </c:pt>
                <c:pt idx="544">
                  <c:v>41369</c:v>
                </c:pt>
                <c:pt idx="545">
                  <c:v>41372</c:v>
                </c:pt>
                <c:pt idx="546">
                  <c:v>41373</c:v>
                </c:pt>
                <c:pt idx="547">
                  <c:v>41374</c:v>
                </c:pt>
                <c:pt idx="548">
                  <c:v>41375</c:v>
                </c:pt>
                <c:pt idx="549">
                  <c:v>41376</c:v>
                </c:pt>
                <c:pt idx="550">
                  <c:v>41379</c:v>
                </c:pt>
                <c:pt idx="551">
                  <c:v>41380</c:v>
                </c:pt>
                <c:pt idx="552">
                  <c:v>41381</c:v>
                </c:pt>
                <c:pt idx="553">
                  <c:v>41382</c:v>
                </c:pt>
                <c:pt idx="554">
                  <c:v>41383</c:v>
                </c:pt>
                <c:pt idx="555">
                  <c:v>41386</c:v>
                </c:pt>
                <c:pt idx="556">
                  <c:v>41387</c:v>
                </c:pt>
                <c:pt idx="557">
                  <c:v>41388</c:v>
                </c:pt>
                <c:pt idx="558">
                  <c:v>41389</c:v>
                </c:pt>
                <c:pt idx="559">
                  <c:v>41390</c:v>
                </c:pt>
                <c:pt idx="560">
                  <c:v>41393</c:v>
                </c:pt>
                <c:pt idx="561">
                  <c:v>41394</c:v>
                </c:pt>
                <c:pt idx="562">
                  <c:v>41395</c:v>
                </c:pt>
                <c:pt idx="563">
                  <c:v>41396</c:v>
                </c:pt>
                <c:pt idx="564">
                  <c:v>41397</c:v>
                </c:pt>
                <c:pt idx="565">
                  <c:v>41400</c:v>
                </c:pt>
                <c:pt idx="566">
                  <c:v>41401</c:v>
                </c:pt>
                <c:pt idx="567">
                  <c:v>41402</c:v>
                </c:pt>
                <c:pt idx="568">
                  <c:v>41403</c:v>
                </c:pt>
                <c:pt idx="569">
                  <c:v>41404</c:v>
                </c:pt>
                <c:pt idx="570">
                  <c:v>41407</c:v>
                </c:pt>
                <c:pt idx="571">
                  <c:v>41408</c:v>
                </c:pt>
                <c:pt idx="572">
                  <c:v>41409</c:v>
                </c:pt>
                <c:pt idx="573">
                  <c:v>41410</c:v>
                </c:pt>
                <c:pt idx="574">
                  <c:v>41411</c:v>
                </c:pt>
                <c:pt idx="575">
                  <c:v>41414</c:v>
                </c:pt>
                <c:pt idx="576">
                  <c:v>41415</c:v>
                </c:pt>
                <c:pt idx="577">
                  <c:v>41416</c:v>
                </c:pt>
                <c:pt idx="578">
                  <c:v>41417</c:v>
                </c:pt>
                <c:pt idx="579">
                  <c:v>41418</c:v>
                </c:pt>
                <c:pt idx="580">
                  <c:v>41421</c:v>
                </c:pt>
                <c:pt idx="581">
                  <c:v>41422</c:v>
                </c:pt>
                <c:pt idx="582">
                  <c:v>41423</c:v>
                </c:pt>
                <c:pt idx="583">
                  <c:v>41424</c:v>
                </c:pt>
                <c:pt idx="584">
                  <c:v>41425</c:v>
                </c:pt>
                <c:pt idx="585">
                  <c:v>41428</c:v>
                </c:pt>
                <c:pt idx="586">
                  <c:v>41429</c:v>
                </c:pt>
                <c:pt idx="587">
                  <c:v>41430</c:v>
                </c:pt>
                <c:pt idx="588">
                  <c:v>41431</c:v>
                </c:pt>
                <c:pt idx="589">
                  <c:v>41432</c:v>
                </c:pt>
                <c:pt idx="590">
                  <c:v>41435</c:v>
                </c:pt>
                <c:pt idx="591">
                  <c:v>41436</c:v>
                </c:pt>
                <c:pt idx="592">
                  <c:v>41437</c:v>
                </c:pt>
                <c:pt idx="593">
                  <c:v>41438</c:v>
                </c:pt>
                <c:pt idx="594">
                  <c:v>41439</c:v>
                </c:pt>
                <c:pt idx="595">
                  <c:v>41442</c:v>
                </c:pt>
                <c:pt idx="596">
                  <c:v>41443</c:v>
                </c:pt>
                <c:pt idx="597">
                  <c:v>41444</c:v>
                </c:pt>
                <c:pt idx="598">
                  <c:v>41445</c:v>
                </c:pt>
                <c:pt idx="599">
                  <c:v>41446</c:v>
                </c:pt>
                <c:pt idx="600">
                  <c:v>41449</c:v>
                </c:pt>
                <c:pt idx="601">
                  <c:v>41450</c:v>
                </c:pt>
                <c:pt idx="602">
                  <c:v>41451</c:v>
                </c:pt>
                <c:pt idx="603">
                  <c:v>41452</c:v>
                </c:pt>
                <c:pt idx="604">
                  <c:v>41453</c:v>
                </c:pt>
                <c:pt idx="605">
                  <c:v>41456</c:v>
                </c:pt>
                <c:pt idx="606">
                  <c:v>41457</c:v>
                </c:pt>
                <c:pt idx="607">
                  <c:v>41458</c:v>
                </c:pt>
                <c:pt idx="608">
                  <c:v>41459</c:v>
                </c:pt>
                <c:pt idx="609">
                  <c:v>41460</c:v>
                </c:pt>
                <c:pt idx="610">
                  <c:v>41463</c:v>
                </c:pt>
                <c:pt idx="611">
                  <c:v>41464</c:v>
                </c:pt>
                <c:pt idx="612">
                  <c:v>41465</c:v>
                </c:pt>
                <c:pt idx="613">
                  <c:v>41466</c:v>
                </c:pt>
                <c:pt idx="614">
                  <c:v>41467</c:v>
                </c:pt>
                <c:pt idx="615">
                  <c:v>41470</c:v>
                </c:pt>
                <c:pt idx="616">
                  <c:v>41471</c:v>
                </c:pt>
                <c:pt idx="617">
                  <c:v>41472</c:v>
                </c:pt>
                <c:pt idx="618">
                  <c:v>41473</c:v>
                </c:pt>
                <c:pt idx="619">
                  <c:v>41474</c:v>
                </c:pt>
                <c:pt idx="620">
                  <c:v>41477</c:v>
                </c:pt>
                <c:pt idx="621">
                  <c:v>41478</c:v>
                </c:pt>
                <c:pt idx="622">
                  <c:v>41479</c:v>
                </c:pt>
                <c:pt idx="623">
                  <c:v>41480</c:v>
                </c:pt>
                <c:pt idx="624">
                  <c:v>41481</c:v>
                </c:pt>
                <c:pt idx="625">
                  <c:v>41484</c:v>
                </c:pt>
                <c:pt idx="626">
                  <c:v>41485</c:v>
                </c:pt>
                <c:pt idx="627">
                  <c:v>41486</c:v>
                </c:pt>
                <c:pt idx="628">
                  <c:v>41487</c:v>
                </c:pt>
                <c:pt idx="629">
                  <c:v>41488</c:v>
                </c:pt>
                <c:pt idx="630">
                  <c:v>41491</c:v>
                </c:pt>
                <c:pt idx="631">
                  <c:v>41492</c:v>
                </c:pt>
                <c:pt idx="632">
                  <c:v>41493</c:v>
                </c:pt>
                <c:pt idx="633">
                  <c:v>41494</c:v>
                </c:pt>
                <c:pt idx="634">
                  <c:v>41495</c:v>
                </c:pt>
                <c:pt idx="635">
                  <c:v>41498</c:v>
                </c:pt>
                <c:pt idx="636">
                  <c:v>41499</c:v>
                </c:pt>
                <c:pt idx="637">
                  <c:v>41500</c:v>
                </c:pt>
                <c:pt idx="638">
                  <c:v>41501</c:v>
                </c:pt>
                <c:pt idx="639">
                  <c:v>41502</c:v>
                </c:pt>
                <c:pt idx="640">
                  <c:v>41505</c:v>
                </c:pt>
                <c:pt idx="641">
                  <c:v>41506</c:v>
                </c:pt>
                <c:pt idx="642">
                  <c:v>41507</c:v>
                </c:pt>
                <c:pt idx="643">
                  <c:v>41508</c:v>
                </c:pt>
                <c:pt idx="644">
                  <c:v>41509</c:v>
                </c:pt>
                <c:pt idx="645">
                  <c:v>41512</c:v>
                </c:pt>
                <c:pt idx="646">
                  <c:v>41513</c:v>
                </c:pt>
                <c:pt idx="647">
                  <c:v>41514</c:v>
                </c:pt>
                <c:pt idx="648">
                  <c:v>41515</c:v>
                </c:pt>
                <c:pt idx="649">
                  <c:v>41516</c:v>
                </c:pt>
                <c:pt idx="650">
                  <c:v>41519</c:v>
                </c:pt>
                <c:pt idx="651">
                  <c:v>41520</c:v>
                </c:pt>
                <c:pt idx="652">
                  <c:v>41521</c:v>
                </c:pt>
                <c:pt idx="653">
                  <c:v>41522</c:v>
                </c:pt>
                <c:pt idx="654">
                  <c:v>41523</c:v>
                </c:pt>
                <c:pt idx="655">
                  <c:v>41526</c:v>
                </c:pt>
                <c:pt idx="656">
                  <c:v>41527</c:v>
                </c:pt>
                <c:pt idx="657">
                  <c:v>41528</c:v>
                </c:pt>
                <c:pt idx="658">
                  <c:v>41529</c:v>
                </c:pt>
                <c:pt idx="659">
                  <c:v>41530</c:v>
                </c:pt>
                <c:pt idx="660">
                  <c:v>41533</c:v>
                </c:pt>
                <c:pt idx="661">
                  <c:v>41534</c:v>
                </c:pt>
                <c:pt idx="662">
                  <c:v>41535</c:v>
                </c:pt>
                <c:pt idx="663">
                  <c:v>41536</c:v>
                </c:pt>
                <c:pt idx="664">
                  <c:v>41537</c:v>
                </c:pt>
                <c:pt idx="665">
                  <c:v>41540</c:v>
                </c:pt>
                <c:pt idx="666">
                  <c:v>41541</c:v>
                </c:pt>
                <c:pt idx="667">
                  <c:v>41542</c:v>
                </c:pt>
                <c:pt idx="668">
                  <c:v>41543</c:v>
                </c:pt>
                <c:pt idx="669">
                  <c:v>41544</c:v>
                </c:pt>
                <c:pt idx="670">
                  <c:v>41547</c:v>
                </c:pt>
                <c:pt idx="671">
                  <c:v>41548</c:v>
                </c:pt>
                <c:pt idx="672">
                  <c:v>41549</c:v>
                </c:pt>
                <c:pt idx="673">
                  <c:v>41550</c:v>
                </c:pt>
                <c:pt idx="674">
                  <c:v>41551</c:v>
                </c:pt>
                <c:pt idx="675">
                  <c:v>41554</c:v>
                </c:pt>
                <c:pt idx="676">
                  <c:v>41555</c:v>
                </c:pt>
                <c:pt idx="677">
                  <c:v>41556</c:v>
                </c:pt>
                <c:pt idx="678">
                  <c:v>41557</c:v>
                </c:pt>
                <c:pt idx="679">
                  <c:v>41558</c:v>
                </c:pt>
                <c:pt idx="680">
                  <c:v>41561</c:v>
                </c:pt>
                <c:pt idx="681">
                  <c:v>41562</c:v>
                </c:pt>
                <c:pt idx="682">
                  <c:v>41563</c:v>
                </c:pt>
                <c:pt idx="683">
                  <c:v>41564</c:v>
                </c:pt>
                <c:pt idx="684">
                  <c:v>41565</c:v>
                </c:pt>
                <c:pt idx="685">
                  <c:v>41568</c:v>
                </c:pt>
                <c:pt idx="686">
                  <c:v>41569</c:v>
                </c:pt>
                <c:pt idx="687">
                  <c:v>41570</c:v>
                </c:pt>
                <c:pt idx="688">
                  <c:v>41571</c:v>
                </c:pt>
                <c:pt idx="689">
                  <c:v>41572</c:v>
                </c:pt>
                <c:pt idx="690">
                  <c:v>41575</c:v>
                </c:pt>
                <c:pt idx="691">
                  <c:v>41576</c:v>
                </c:pt>
                <c:pt idx="692">
                  <c:v>41577</c:v>
                </c:pt>
                <c:pt idx="693">
                  <c:v>41578</c:v>
                </c:pt>
                <c:pt idx="694">
                  <c:v>41579</c:v>
                </c:pt>
                <c:pt idx="695">
                  <c:v>41582</c:v>
                </c:pt>
                <c:pt idx="696">
                  <c:v>41583</c:v>
                </c:pt>
                <c:pt idx="697">
                  <c:v>41584</c:v>
                </c:pt>
                <c:pt idx="698">
                  <c:v>41585</c:v>
                </c:pt>
                <c:pt idx="699">
                  <c:v>41586</c:v>
                </c:pt>
                <c:pt idx="700">
                  <c:v>41589</c:v>
                </c:pt>
                <c:pt idx="701">
                  <c:v>41590</c:v>
                </c:pt>
                <c:pt idx="702">
                  <c:v>41591</c:v>
                </c:pt>
                <c:pt idx="703">
                  <c:v>41592</c:v>
                </c:pt>
                <c:pt idx="704">
                  <c:v>41593</c:v>
                </c:pt>
                <c:pt idx="705">
                  <c:v>41596</c:v>
                </c:pt>
                <c:pt idx="706">
                  <c:v>41597</c:v>
                </c:pt>
                <c:pt idx="707">
                  <c:v>41598</c:v>
                </c:pt>
                <c:pt idx="708">
                  <c:v>41599</c:v>
                </c:pt>
                <c:pt idx="709">
                  <c:v>41600</c:v>
                </c:pt>
                <c:pt idx="710">
                  <c:v>41603</c:v>
                </c:pt>
                <c:pt idx="711">
                  <c:v>41604</c:v>
                </c:pt>
                <c:pt idx="712">
                  <c:v>41605</c:v>
                </c:pt>
                <c:pt idx="713">
                  <c:v>41606</c:v>
                </c:pt>
                <c:pt idx="714">
                  <c:v>41607</c:v>
                </c:pt>
                <c:pt idx="715">
                  <c:v>41610</c:v>
                </c:pt>
                <c:pt idx="716">
                  <c:v>41611</c:v>
                </c:pt>
                <c:pt idx="717">
                  <c:v>41612</c:v>
                </c:pt>
                <c:pt idx="718">
                  <c:v>41613</c:v>
                </c:pt>
                <c:pt idx="719">
                  <c:v>41614</c:v>
                </c:pt>
                <c:pt idx="720">
                  <c:v>41617</c:v>
                </c:pt>
                <c:pt idx="721">
                  <c:v>41618</c:v>
                </c:pt>
                <c:pt idx="722">
                  <c:v>41619</c:v>
                </c:pt>
                <c:pt idx="723">
                  <c:v>41620</c:v>
                </c:pt>
                <c:pt idx="724">
                  <c:v>41621</c:v>
                </c:pt>
                <c:pt idx="725">
                  <c:v>41624</c:v>
                </c:pt>
                <c:pt idx="726">
                  <c:v>41625</c:v>
                </c:pt>
                <c:pt idx="727">
                  <c:v>41626</c:v>
                </c:pt>
                <c:pt idx="728">
                  <c:v>41627</c:v>
                </c:pt>
                <c:pt idx="729">
                  <c:v>41628</c:v>
                </c:pt>
                <c:pt idx="730">
                  <c:v>41631</c:v>
                </c:pt>
                <c:pt idx="731">
                  <c:v>41632</c:v>
                </c:pt>
                <c:pt idx="732">
                  <c:v>41633</c:v>
                </c:pt>
                <c:pt idx="733">
                  <c:v>41634</c:v>
                </c:pt>
                <c:pt idx="734">
                  <c:v>41635</c:v>
                </c:pt>
                <c:pt idx="735">
                  <c:v>41638</c:v>
                </c:pt>
                <c:pt idx="736">
                  <c:v>41639</c:v>
                </c:pt>
                <c:pt idx="737">
                  <c:v>41640</c:v>
                </c:pt>
                <c:pt idx="738">
                  <c:v>41641</c:v>
                </c:pt>
                <c:pt idx="739">
                  <c:v>41642</c:v>
                </c:pt>
                <c:pt idx="740">
                  <c:v>41645</c:v>
                </c:pt>
                <c:pt idx="741">
                  <c:v>41646</c:v>
                </c:pt>
                <c:pt idx="742">
                  <c:v>41647</c:v>
                </c:pt>
                <c:pt idx="743">
                  <c:v>41648</c:v>
                </c:pt>
                <c:pt idx="744">
                  <c:v>41649</c:v>
                </c:pt>
                <c:pt idx="745">
                  <c:v>41652</c:v>
                </c:pt>
                <c:pt idx="746">
                  <c:v>41653</c:v>
                </c:pt>
                <c:pt idx="747">
                  <c:v>41654</c:v>
                </c:pt>
                <c:pt idx="748">
                  <c:v>41655</c:v>
                </c:pt>
                <c:pt idx="749">
                  <c:v>41656</c:v>
                </c:pt>
                <c:pt idx="750">
                  <c:v>41659</c:v>
                </c:pt>
                <c:pt idx="751">
                  <c:v>41660</c:v>
                </c:pt>
                <c:pt idx="752">
                  <c:v>41661</c:v>
                </c:pt>
                <c:pt idx="753">
                  <c:v>41662</c:v>
                </c:pt>
                <c:pt idx="754">
                  <c:v>41663</c:v>
                </c:pt>
                <c:pt idx="755">
                  <c:v>41666</c:v>
                </c:pt>
                <c:pt idx="756">
                  <c:v>41667</c:v>
                </c:pt>
                <c:pt idx="757">
                  <c:v>41668</c:v>
                </c:pt>
                <c:pt idx="758">
                  <c:v>41669</c:v>
                </c:pt>
                <c:pt idx="759">
                  <c:v>41670</c:v>
                </c:pt>
                <c:pt idx="760">
                  <c:v>41673</c:v>
                </c:pt>
                <c:pt idx="761">
                  <c:v>41674</c:v>
                </c:pt>
                <c:pt idx="762">
                  <c:v>41675</c:v>
                </c:pt>
                <c:pt idx="763">
                  <c:v>41676</c:v>
                </c:pt>
                <c:pt idx="764">
                  <c:v>41677</c:v>
                </c:pt>
                <c:pt idx="765">
                  <c:v>41680</c:v>
                </c:pt>
                <c:pt idx="766">
                  <c:v>41681</c:v>
                </c:pt>
                <c:pt idx="767">
                  <c:v>41682</c:v>
                </c:pt>
                <c:pt idx="768">
                  <c:v>41683</c:v>
                </c:pt>
                <c:pt idx="769">
                  <c:v>41684</c:v>
                </c:pt>
                <c:pt idx="770">
                  <c:v>41687</c:v>
                </c:pt>
                <c:pt idx="771">
                  <c:v>41688</c:v>
                </c:pt>
                <c:pt idx="772">
                  <c:v>41689</c:v>
                </c:pt>
                <c:pt idx="773">
                  <c:v>41690</c:v>
                </c:pt>
                <c:pt idx="774">
                  <c:v>41691</c:v>
                </c:pt>
                <c:pt idx="775">
                  <c:v>41694</c:v>
                </c:pt>
                <c:pt idx="776">
                  <c:v>41695</c:v>
                </c:pt>
                <c:pt idx="777">
                  <c:v>41696</c:v>
                </c:pt>
                <c:pt idx="778">
                  <c:v>41697</c:v>
                </c:pt>
                <c:pt idx="779">
                  <c:v>41698</c:v>
                </c:pt>
                <c:pt idx="780">
                  <c:v>41701</c:v>
                </c:pt>
                <c:pt idx="781">
                  <c:v>41702</c:v>
                </c:pt>
                <c:pt idx="782">
                  <c:v>41703</c:v>
                </c:pt>
                <c:pt idx="783">
                  <c:v>41704</c:v>
                </c:pt>
                <c:pt idx="784">
                  <c:v>41705</c:v>
                </c:pt>
                <c:pt idx="785">
                  <c:v>41708</c:v>
                </c:pt>
                <c:pt idx="786">
                  <c:v>41709</c:v>
                </c:pt>
                <c:pt idx="787">
                  <c:v>41710</c:v>
                </c:pt>
                <c:pt idx="788">
                  <c:v>41711</c:v>
                </c:pt>
                <c:pt idx="789">
                  <c:v>41712</c:v>
                </c:pt>
                <c:pt idx="790">
                  <c:v>41715</c:v>
                </c:pt>
                <c:pt idx="791">
                  <c:v>41716</c:v>
                </c:pt>
                <c:pt idx="792">
                  <c:v>41717</c:v>
                </c:pt>
                <c:pt idx="793">
                  <c:v>41718</c:v>
                </c:pt>
                <c:pt idx="794">
                  <c:v>41719</c:v>
                </c:pt>
                <c:pt idx="795">
                  <c:v>41722</c:v>
                </c:pt>
                <c:pt idx="796">
                  <c:v>41723</c:v>
                </c:pt>
                <c:pt idx="797">
                  <c:v>41724</c:v>
                </c:pt>
                <c:pt idx="798">
                  <c:v>41725</c:v>
                </c:pt>
                <c:pt idx="799">
                  <c:v>41726</c:v>
                </c:pt>
                <c:pt idx="800">
                  <c:v>41729</c:v>
                </c:pt>
                <c:pt idx="801">
                  <c:v>41730</c:v>
                </c:pt>
                <c:pt idx="802">
                  <c:v>41731</c:v>
                </c:pt>
                <c:pt idx="803">
                  <c:v>41732</c:v>
                </c:pt>
                <c:pt idx="804">
                  <c:v>41733</c:v>
                </c:pt>
                <c:pt idx="805">
                  <c:v>41736</c:v>
                </c:pt>
                <c:pt idx="806">
                  <c:v>41737</c:v>
                </c:pt>
                <c:pt idx="807">
                  <c:v>41738</c:v>
                </c:pt>
                <c:pt idx="808">
                  <c:v>41739</c:v>
                </c:pt>
                <c:pt idx="809">
                  <c:v>41740</c:v>
                </c:pt>
                <c:pt idx="810">
                  <c:v>41743</c:v>
                </c:pt>
                <c:pt idx="811">
                  <c:v>41744</c:v>
                </c:pt>
                <c:pt idx="812">
                  <c:v>41745</c:v>
                </c:pt>
                <c:pt idx="813">
                  <c:v>41746</c:v>
                </c:pt>
                <c:pt idx="814">
                  <c:v>41747</c:v>
                </c:pt>
                <c:pt idx="815">
                  <c:v>41750</c:v>
                </c:pt>
                <c:pt idx="816">
                  <c:v>41751</c:v>
                </c:pt>
                <c:pt idx="817">
                  <c:v>41752</c:v>
                </c:pt>
                <c:pt idx="818">
                  <c:v>41753</c:v>
                </c:pt>
                <c:pt idx="819">
                  <c:v>41754</c:v>
                </c:pt>
                <c:pt idx="820">
                  <c:v>41757</c:v>
                </c:pt>
                <c:pt idx="821">
                  <c:v>41758</c:v>
                </c:pt>
                <c:pt idx="822">
                  <c:v>41759</c:v>
                </c:pt>
                <c:pt idx="823">
                  <c:v>41760</c:v>
                </c:pt>
                <c:pt idx="824">
                  <c:v>41761</c:v>
                </c:pt>
                <c:pt idx="825">
                  <c:v>41764</c:v>
                </c:pt>
                <c:pt idx="826">
                  <c:v>41765</c:v>
                </c:pt>
                <c:pt idx="827">
                  <c:v>41766</c:v>
                </c:pt>
                <c:pt idx="828">
                  <c:v>41767</c:v>
                </c:pt>
                <c:pt idx="829">
                  <c:v>41768</c:v>
                </c:pt>
                <c:pt idx="830">
                  <c:v>41771</c:v>
                </c:pt>
                <c:pt idx="831">
                  <c:v>41772</c:v>
                </c:pt>
                <c:pt idx="832">
                  <c:v>41773</c:v>
                </c:pt>
                <c:pt idx="833">
                  <c:v>41774</c:v>
                </c:pt>
                <c:pt idx="834">
                  <c:v>41775</c:v>
                </c:pt>
                <c:pt idx="835">
                  <c:v>41778</c:v>
                </c:pt>
                <c:pt idx="836">
                  <c:v>41779</c:v>
                </c:pt>
                <c:pt idx="837">
                  <c:v>41780</c:v>
                </c:pt>
                <c:pt idx="838">
                  <c:v>41781</c:v>
                </c:pt>
                <c:pt idx="839">
                  <c:v>41782</c:v>
                </c:pt>
                <c:pt idx="840">
                  <c:v>41785</c:v>
                </c:pt>
                <c:pt idx="841">
                  <c:v>41786</c:v>
                </c:pt>
                <c:pt idx="842">
                  <c:v>41787</c:v>
                </c:pt>
                <c:pt idx="843">
                  <c:v>41788</c:v>
                </c:pt>
                <c:pt idx="844">
                  <c:v>41789</c:v>
                </c:pt>
                <c:pt idx="845">
                  <c:v>41792</c:v>
                </c:pt>
                <c:pt idx="846">
                  <c:v>41793</c:v>
                </c:pt>
                <c:pt idx="847">
                  <c:v>41794</c:v>
                </c:pt>
                <c:pt idx="848">
                  <c:v>41795</c:v>
                </c:pt>
                <c:pt idx="849">
                  <c:v>41796</c:v>
                </c:pt>
                <c:pt idx="850">
                  <c:v>41799</c:v>
                </c:pt>
                <c:pt idx="851">
                  <c:v>41800</c:v>
                </c:pt>
                <c:pt idx="852">
                  <c:v>41801</c:v>
                </c:pt>
                <c:pt idx="853">
                  <c:v>41802</c:v>
                </c:pt>
                <c:pt idx="854">
                  <c:v>41803</c:v>
                </c:pt>
                <c:pt idx="855">
                  <c:v>41806</c:v>
                </c:pt>
                <c:pt idx="856">
                  <c:v>41807</c:v>
                </c:pt>
                <c:pt idx="857">
                  <c:v>41808</c:v>
                </c:pt>
                <c:pt idx="858">
                  <c:v>41809</c:v>
                </c:pt>
                <c:pt idx="859">
                  <c:v>41810</c:v>
                </c:pt>
                <c:pt idx="860">
                  <c:v>41813</c:v>
                </c:pt>
                <c:pt idx="861">
                  <c:v>41814</c:v>
                </c:pt>
                <c:pt idx="862">
                  <c:v>41815</c:v>
                </c:pt>
                <c:pt idx="863">
                  <c:v>41816</c:v>
                </c:pt>
                <c:pt idx="864">
                  <c:v>41817</c:v>
                </c:pt>
                <c:pt idx="865">
                  <c:v>41820</c:v>
                </c:pt>
                <c:pt idx="866">
                  <c:v>41821</c:v>
                </c:pt>
                <c:pt idx="867">
                  <c:v>41822</c:v>
                </c:pt>
                <c:pt idx="868">
                  <c:v>41823</c:v>
                </c:pt>
                <c:pt idx="869">
                  <c:v>41824</c:v>
                </c:pt>
                <c:pt idx="870">
                  <c:v>41827</c:v>
                </c:pt>
                <c:pt idx="871">
                  <c:v>41828</c:v>
                </c:pt>
                <c:pt idx="872">
                  <c:v>41829</c:v>
                </c:pt>
                <c:pt idx="873">
                  <c:v>41830</c:v>
                </c:pt>
                <c:pt idx="874">
                  <c:v>41831</c:v>
                </c:pt>
                <c:pt idx="875">
                  <c:v>41834</c:v>
                </c:pt>
                <c:pt idx="876">
                  <c:v>41835</c:v>
                </c:pt>
                <c:pt idx="877">
                  <c:v>41836</c:v>
                </c:pt>
                <c:pt idx="878">
                  <c:v>41837</c:v>
                </c:pt>
                <c:pt idx="879">
                  <c:v>41838</c:v>
                </c:pt>
                <c:pt idx="880">
                  <c:v>41841</c:v>
                </c:pt>
                <c:pt idx="881">
                  <c:v>41842</c:v>
                </c:pt>
                <c:pt idx="882">
                  <c:v>41843</c:v>
                </c:pt>
                <c:pt idx="883">
                  <c:v>41844</c:v>
                </c:pt>
                <c:pt idx="884">
                  <c:v>41845</c:v>
                </c:pt>
                <c:pt idx="885">
                  <c:v>41848</c:v>
                </c:pt>
                <c:pt idx="886">
                  <c:v>41849</c:v>
                </c:pt>
                <c:pt idx="887">
                  <c:v>41850</c:v>
                </c:pt>
                <c:pt idx="888">
                  <c:v>41851</c:v>
                </c:pt>
                <c:pt idx="889">
                  <c:v>41852</c:v>
                </c:pt>
                <c:pt idx="890">
                  <c:v>41855</c:v>
                </c:pt>
                <c:pt idx="891">
                  <c:v>41856</c:v>
                </c:pt>
                <c:pt idx="892">
                  <c:v>41857</c:v>
                </c:pt>
                <c:pt idx="893">
                  <c:v>41858</c:v>
                </c:pt>
                <c:pt idx="894">
                  <c:v>41859</c:v>
                </c:pt>
                <c:pt idx="895">
                  <c:v>41862</c:v>
                </c:pt>
                <c:pt idx="896">
                  <c:v>41863</c:v>
                </c:pt>
                <c:pt idx="897">
                  <c:v>41864</c:v>
                </c:pt>
                <c:pt idx="898">
                  <c:v>41865</c:v>
                </c:pt>
                <c:pt idx="899">
                  <c:v>41866</c:v>
                </c:pt>
                <c:pt idx="900">
                  <c:v>41869</c:v>
                </c:pt>
                <c:pt idx="901">
                  <c:v>41870</c:v>
                </c:pt>
                <c:pt idx="902">
                  <c:v>41871</c:v>
                </c:pt>
                <c:pt idx="903">
                  <c:v>41872</c:v>
                </c:pt>
                <c:pt idx="904">
                  <c:v>41873</c:v>
                </c:pt>
                <c:pt idx="905">
                  <c:v>41876</c:v>
                </c:pt>
                <c:pt idx="906">
                  <c:v>41877</c:v>
                </c:pt>
                <c:pt idx="907">
                  <c:v>41878</c:v>
                </c:pt>
                <c:pt idx="908">
                  <c:v>41879</c:v>
                </c:pt>
                <c:pt idx="909">
                  <c:v>41880</c:v>
                </c:pt>
                <c:pt idx="910">
                  <c:v>41883</c:v>
                </c:pt>
                <c:pt idx="911">
                  <c:v>41884</c:v>
                </c:pt>
                <c:pt idx="912">
                  <c:v>41885</c:v>
                </c:pt>
                <c:pt idx="913">
                  <c:v>41886</c:v>
                </c:pt>
                <c:pt idx="914">
                  <c:v>41887</c:v>
                </c:pt>
                <c:pt idx="915">
                  <c:v>41890</c:v>
                </c:pt>
                <c:pt idx="916">
                  <c:v>41891</c:v>
                </c:pt>
                <c:pt idx="917">
                  <c:v>41892</c:v>
                </c:pt>
                <c:pt idx="918">
                  <c:v>41893</c:v>
                </c:pt>
                <c:pt idx="919">
                  <c:v>41894</c:v>
                </c:pt>
                <c:pt idx="920">
                  <c:v>41897</c:v>
                </c:pt>
                <c:pt idx="921">
                  <c:v>41898</c:v>
                </c:pt>
                <c:pt idx="922">
                  <c:v>41899</c:v>
                </c:pt>
                <c:pt idx="923">
                  <c:v>41900</c:v>
                </c:pt>
                <c:pt idx="924">
                  <c:v>41901</c:v>
                </c:pt>
                <c:pt idx="925">
                  <c:v>41904</c:v>
                </c:pt>
                <c:pt idx="926">
                  <c:v>41905</c:v>
                </c:pt>
                <c:pt idx="927">
                  <c:v>41906</c:v>
                </c:pt>
                <c:pt idx="928">
                  <c:v>41907</c:v>
                </c:pt>
                <c:pt idx="929">
                  <c:v>41908</c:v>
                </c:pt>
                <c:pt idx="930">
                  <c:v>41911</c:v>
                </c:pt>
                <c:pt idx="931">
                  <c:v>41912</c:v>
                </c:pt>
                <c:pt idx="932">
                  <c:v>41913</c:v>
                </c:pt>
                <c:pt idx="933">
                  <c:v>41914</c:v>
                </c:pt>
                <c:pt idx="934">
                  <c:v>41915</c:v>
                </c:pt>
                <c:pt idx="935">
                  <c:v>41918</c:v>
                </c:pt>
                <c:pt idx="936">
                  <c:v>41919</c:v>
                </c:pt>
                <c:pt idx="937">
                  <c:v>41920</c:v>
                </c:pt>
                <c:pt idx="938">
                  <c:v>41921</c:v>
                </c:pt>
                <c:pt idx="939">
                  <c:v>41922</c:v>
                </c:pt>
                <c:pt idx="940">
                  <c:v>41925</c:v>
                </c:pt>
                <c:pt idx="941">
                  <c:v>41926</c:v>
                </c:pt>
                <c:pt idx="942">
                  <c:v>41927</c:v>
                </c:pt>
                <c:pt idx="943">
                  <c:v>41928</c:v>
                </c:pt>
                <c:pt idx="944">
                  <c:v>41929</c:v>
                </c:pt>
                <c:pt idx="945">
                  <c:v>41932</c:v>
                </c:pt>
                <c:pt idx="946">
                  <c:v>41933</c:v>
                </c:pt>
                <c:pt idx="947">
                  <c:v>41934</c:v>
                </c:pt>
                <c:pt idx="948">
                  <c:v>41935</c:v>
                </c:pt>
                <c:pt idx="949">
                  <c:v>41936</c:v>
                </c:pt>
                <c:pt idx="950">
                  <c:v>41939</c:v>
                </c:pt>
                <c:pt idx="951">
                  <c:v>41940</c:v>
                </c:pt>
                <c:pt idx="952">
                  <c:v>41941</c:v>
                </c:pt>
                <c:pt idx="953">
                  <c:v>41942</c:v>
                </c:pt>
                <c:pt idx="954">
                  <c:v>41943</c:v>
                </c:pt>
                <c:pt idx="955">
                  <c:v>41946</c:v>
                </c:pt>
                <c:pt idx="956">
                  <c:v>41947</c:v>
                </c:pt>
                <c:pt idx="957">
                  <c:v>41948</c:v>
                </c:pt>
                <c:pt idx="958">
                  <c:v>41949</c:v>
                </c:pt>
                <c:pt idx="959">
                  <c:v>41950</c:v>
                </c:pt>
                <c:pt idx="960">
                  <c:v>41953</c:v>
                </c:pt>
                <c:pt idx="961">
                  <c:v>41954</c:v>
                </c:pt>
                <c:pt idx="962">
                  <c:v>41955</c:v>
                </c:pt>
                <c:pt idx="963">
                  <c:v>41956</c:v>
                </c:pt>
                <c:pt idx="964">
                  <c:v>41957</c:v>
                </c:pt>
                <c:pt idx="965">
                  <c:v>41960</c:v>
                </c:pt>
                <c:pt idx="966">
                  <c:v>41961</c:v>
                </c:pt>
                <c:pt idx="967">
                  <c:v>41962</c:v>
                </c:pt>
                <c:pt idx="968">
                  <c:v>41963</c:v>
                </c:pt>
                <c:pt idx="969">
                  <c:v>41964</c:v>
                </c:pt>
                <c:pt idx="970">
                  <c:v>41967</c:v>
                </c:pt>
                <c:pt idx="971">
                  <c:v>41968</c:v>
                </c:pt>
                <c:pt idx="972">
                  <c:v>41969</c:v>
                </c:pt>
                <c:pt idx="973">
                  <c:v>41970</c:v>
                </c:pt>
                <c:pt idx="974">
                  <c:v>41971</c:v>
                </c:pt>
                <c:pt idx="975">
                  <c:v>41974</c:v>
                </c:pt>
                <c:pt idx="976">
                  <c:v>41975</c:v>
                </c:pt>
                <c:pt idx="977">
                  <c:v>41976</c:v>
                </c:pt>
                <c:pt idx="978">
                  <c:v>41977</c:v>
                </c:pt>
                <c:pt idx="979">
                  <c:v>41978</c:v>
                </c:pt>
                <c:pt idx="980">
                  <c:v>41981</c:v>
                </c:pt>
                <c:pt idx="981">
                  <c:v>41982</c:v>
                </c:pt>
                <c:pt idx="982">
                  <c:v>41983</c:v>
                </c:pt>
                <c:pt idx="983">
                  <c:v>41984</c:v>
                </c:pt>
                <c:pt idx="984">
                  <c:v>41985</c:v>
                </c:pt>
                <c:pt idx="985">
                  <c:v>41988</c:v>
                </c:pt>
                <c:pt idx="986">
                  <c:v>41989</c:v>
                </c:pt>
                <c:pt idx="987">
                  <c:v>41990</c:v>
                </c:pt>
                <c:pt idx="988">
                  <c:v>41991</c:v>
                </c:pt>
                <c:pt idx="989">
                  <c:v>41992</c:v>
                </c:pt>
                <c:pt idx="990">
                  <c:v>41995</c:v>
                </c:pt>
                <c:pt idx="991">
                  <c:v>41996</c:v>
                </c:pt>
                <c:pt idx="992">
                  <c:v>41997</c:v>
                </c:pt>
                <c:pt idx="993">
                  <c:v>41998</c:v>
                </c:pt>
                <c:pt idx="994">
                  <c:v>41999</c:v>
                </c:pt>
                <c:pt idx="995">
                  <c:v>42002</c:v>
                </c:pt>
                <c:pt idx="996">
                  <c:v>42003</c:v>
                </c:pt>
                <c:pt idx="997">
                  <c:v>42004</c:v>
                </c:pt>
                <c:pt idx="998">
                  <c:v>42005</c:v>
                </c:pt>
                <c:pt idx="999">
                  <c:v>42006</c:v>
                </c:pt>
                <c:pt idx="1000">
                  <c:v>42009</c:v>
                </c:pt>
                <c:pt idx="1001">
                  <c:v>42010</c:v>
                </c:pt>
                <c:pt idx="1002">
                  <c:v>42011</c:v>
                </c:pt>
                <c:pt idx="1003">
                  <c:v>42012</c:v>
                </c:pt>
                <c:pt idx="1004">
                  <c:v>42013</c:v>
                </c:pt>
                <c:pt idx="1005">
                  <c:v>42016</c:v>
                </c:pt>
                <c:pt idx="1006">
                  <c:v>42017</c:v>
                </c:pt>
                <c:pt idx="1007">
                  <c:v>42018</c:v>
                </c:pt>
                <c:pt idx="1008">
                  <c:v>42019</c:v>
                </c:pt>
                <c:pt idx="1009">
                  <c:v>42020</c:v>
                </c:pt>
                <c:pt idx="1010">
                  <c:v>42023</c:v>
                </c:pt>
                <c:pt idx="1011">
                  <c:v>42024</c:v>
                </c:pt>
                <c:pt idx="1012">
                  <c:v>42025</c:v>
                </c:pt>
                <c:pt idx="1013">
                  <c:v>42026</c:v>
                </c:pt>
                <c:pt idx="1014">
                  <c:v>42027</c:v>
                </c:pt>
                <c:pt idx="1015">
                  <c:v>42030</c:v>
                </c:pt>
                <c:pt idx="1016">
                  <c:v>42031</c:v>
                </c:pt>
                <c:pt idx="1017">
                  <c:v>42032</c:v>
                </c:pt>
                <c:pt idx="1018">
                  <c:v>42033</c:v>
                </c:pt>
                <c:pt idx="1019">
                  <c:v>42034</c:v>
                </c:pt>
                <c:pt idx="1020">
                  <c:v>42037</c:v>
                </c:pt>
                <c:pt idx="1021">
                  <c:v>42038</c:v>
                </c:pt>
                <c:pt idx="1022">
                  <c:v>42039</c:v>
                </c:pt>
                <c:pt idx="1023">
                  <c:v>42040</c:v>
                </c:pt>
                <c:pt idx="1024">
                  <c:v>42041</c:v>
                </c:pt>
                <c:pt idx="1025">
                  <c:v>42044</c:v>
                </c:pt>
                <c:pt idx="1026">
                  <c:v>42045</c:v>
                </c:pt>
                <c:pt idx="1027">
                  <c:v>42046</c:v>
                </c:pt>
                <c:pt idx="1028">
                  <c:v>42047</c:v>
                </c:pt>
                <c:pt idx="1029">
                  <c:v>42048</c:v>
                </c:pt>
                <c:pt idx="1030">
                  <c:v>42051</c:v>
                </c:pt>
                <c:pt idx="1031">
                  <c:v>42052</c:v>
                </c:pt>
                <c:pt idx="1032">
                  <c:v>42053</c:v>
                </c:pt>
                <c:pt idx="1033">
                  <c:v>42054</c:v>
                </c:pt>
                <c:pt idx="1034">
                  <c:v>42055</c:v>
                </c:pt>
                <c:pt idx="1035">
                  <c:v>42058</c:v>
                </c:pt>
                <c:pt idx="1036">
                  <c:v>42059</c:v>
                </c:pt>
                <c:pt idx="1037">
                  <c:v>42060</c:v>
                </c:pt>
                <c:pt idx="1038">
                  <c:v>42061</c:v>
                </c:pt>
                <c:pt idx="1039">
                  <c:v>42062</c:v>
                </c:pt>
                <c:pt idx="1040">
                  <c:v>42065</c:v>
                </c:pt>
                <c:pt idx="1041">
                  <c:v>42066</c:v>
                </c:pt>
                <c:pt idx="1042">
                  <c:v>42067</c:v>
                </c:pt>
                <c:pt idx="1043">
                  <c:v>42068</c:v>
                </c:pt>
                <c:pt idx="1044">
                  <c:v>42069</c:v>
                </c:pt>
                <c:pt idx="1045">
                  <c:v>42072</c:v>
                </c:pt>
                <c:pt idx="1046">
                  <c:v>42073</c:v>
                </c:pt>
                <c:pt idx="1047">
                  <c:v>42074</c:v>
                </c:pt>
                <c:pt idx="1048">
                  <c:v>42075</c:v>
                </c:pt>
                <c:pt idx="1049">
                  <c:v>42076</c:v>
                </c:pt>
                <c:pt idx="1050">
                  <c:v>42079</c:v>
                </c:pt>
                <c:pt idx="1051">
                  <c:v>42080</c:v>
                </c:pt>
                <c:pt idx="1052">
                  <c:v>42081</c:v>
                </c:pt>
                <c:pt idx="1053">
                  <c:v>42082</c:v>
                </c:pt>
                <c:pt idx="1054">
                  <c:v>42083</c:v>
                </c:pt>
                <c:pt idx="1055">
                  <c:v>42086</c:v>
                </c:pt>
                <c:pt idx="1056">
                  <c:v>42087</c:v>
                </c:pt>
                <c:pt idx="1057">
                  <c:v>42088</c:v>
                </c:pt>
                <c:pt idx="1058">
                  <c:v>42089</c:v>
                </c:pt>
                <c:pt idx="1059">
                  <c:v>42090</c:v>
                </c:pt>
                <c:pt idx="1060">
                  <c:v>42093</c:v>
                </c:pt>
                <c:pt idx="1061">
                  <c:v>42094</c:v>
                </c:pt>
                <c:pt idx="1062">
                  <c:v>42095</c:v>
                </c:pt>
                <c:pt idx="1063">
                  <c:v>42096</c:v>
                </c:pt>
                <c:pt idx="1064">
                  <c:v>42097</c:v>
                </c:pt>
                <c:pt idx="1065">
                  <c:v>42100</c:v>
                </c:pt>
                <c:pt idx="1066">
                  <c:v>42101</c:v>
                </c:pt>
                <c:pt idx="1067">
                  <c:v>42102</c:v>
                </c:pt>
                <c:pt idx="1068">
                  <c:v>42103</c:v>
                </c:pt>
                <c:pt idx="1069">
                  <c:v>42104</c:v>
                </c:pt>
                <c:pt idx="1070">
                  <c:v>42107</c:v>
                </c:pt>
                <c:pt idx="1071">
                  <c:v>42108</c:v>
                </c:pt>
                <c:pt idx="1072">
                  <c:v>42109</c:v>
                </c:pt>
                <c:pt idx="1073">
                  <c:v>42110</c:v>
                </c:pt>
                <c:pt idx="1074">
                  <c:v>42111</c:v>
                </c:pt>
                <c:pt idx="1075">
                  <c:v>42114</c:v>
                </c:pt>
                <c:pt idx="1076">
                  <c:v>42115</c:v>
                </c:pt>
                <c:pt idx="1077">
                  <c:v>42116</c:v>
                </c:pt>
                <c:pt idx="1078">
                  <c:v>42117</c:v>
                </c:pt>
                <c:pt idx="1079">
                  <c:v>42118</c:v>
                </c:pt>
                <c:pt idx="1080">
                  <c:v>42121</c:v>
                </c:pt>
                <c:pt idx="1081">
                  <c:v>42122</c:v>
                </c:pt>
                <c:pt idx="1082">
                  <c:v>42123</c:v>
                </c:pt>
                <c:pt idx="1083">
                  <c:v>42124</c:v>
                </c:pt>
                <c:pt idx="1084">
                  <c:v>42125</c:v>
                </c:pt>
                <c:pt idx="1085">
                  <c:v>42128</c:v>
                </c:pt>
                <c:pt idx="1086">
                  <c:v>42129</c:v>
                </c:pt>
                <c:pt idx="1087">
                  <c:v>42130</c:v>
                </c:pt>
                <c:pt idx="1088">
                  <c:v>42131</c:v>
                </c:pt>
                <c:pt idx="1089">
                  <c:v>42132</c:v>
                </c:pt>
                <c:pt idx="1090">
                  <c:v>42135</c:v>
                </c:pt>
                <c:pt idx="1091">
                  <c:v>42136</c:v>
                </c:pt>
                <c:pt idx="1092">
                  <c:v>42137</c:v>
                </c:pt>
                <c:pt idx="1093">
                  <c:v>42138</c:v>
                </c:pt>
                <c:pt idx="1094">
                  <c:v>42139</c:v>
                </c:pt>
                <c:pt idx="1095">
                  <c:v>42142</c:v>
                </c:pt>
                <c:pt idx="1096">
                  <c:v>42143</c:v>
                </c:pt>
                <c:pt idx="1097">
                  <c:v>42144</c:v>
                </c:pt>
                <c:pt idx="1098">
                  <c:v>42145</c:v>
                </c:pt>
                <c:pt idx="1099">
                  <c:v>42146</c:v>
                </c:pt>
                <c:pt idx="1100">
                  <c:v>42149</c:v>
                </c:pt>
                <c:pt idx="1101">
                  <c:v>42150</c:v>
                </c:pt>
                <c:pt idx="1102">
                  <c:v>42151</c:v>
                </c:pt>
                <c:pt idx="1103">
                  <c:v>42152</c:v>
                </c:pt>
                <c:pt idx="1104">
                  <c:v>42153</c:v>
                </c:pt>
                <c:pt idx="1105">
                  <c:v>42156</c:v>
                </c:pt>
                <c:pt idx="1106">
                  <c:v>42157</c:v>
                </c:pt>
                <c:pt idx="1107">
                  <c:v>42158</c:v>
                </c:pt>
                <c:pt idx="1108">
                  <c:v>42159</c:v>
                </c:pt>
                <c:pt idx="1109">
                  <c:v>42160</c:v>
                </c:pt>
                <c:pt idx="1110">
                  <c:v>42163</c:v>
                </c:pt>
                <c:pt idx="1111">
                  <c:v>42164</c:v>
                </c:pt>
                <c:pt idx="1112">
                  <c:v>42165</c:v>
                </c:pt>
                <c:pt idx="1113">
                  <c:v>42166</c:v>
                </c:pt>
                <c:pt idx="1114">
                  <c:v>42167</c:v>
                </c:pt>
                <c:pt idx="1115">
                  <c:v>42170</c:v>
                </c:pt>
                <c:pt idx="1116">
                  <c:v>42171</c:v>
                </c:pt>
                <c:pt idx="1117">
                  <c:v>42172</c:v>
                </c:pt>
                <c:pt idx="1118">
                  <c:v>42173</c:v>
                </c:pt>
                <c:pt idx="1119">
                  <c:v>42174</c:v>
                </c:pt>
                <c:pt idx="1120">
                  <c:v>42177</c:v>
                </c:pt>
                <c:pt idx="1121">
                  <c:v>42178</c:v>
                </c:pt>
                <c:pt idx="1122">
                  <c:v>42179</c:v>
                </c:pt>
                <c:pt idx="1123">
                  <c:v>42180</c:v>
                </c:pt>
                <c:pt idx="1124">
                  <c:v>42181</c:v>
                </c:pt>
                <c:pt idx="1125">
                  <c:v>42184</c:v>
                </c:pt>
                <c:pt idx="1126">
                  <c:v>42185</c:v>
                </c:pt>
                <c:pt idx="1127">
                  <c:v>42186</c:v>
                </c:pt>
                <c:pt idx="1128">
                  <c:v>42187</c:v>
                </c:pt>
                <c:pt idx="1129">
                  <c:v>42188</c:v>
                </c:pt>
                <c:pt idx="1130">
                  <c:v>42191</c:v>
                </c:pt>
                <c:pt idx="1131">
                  <c:v>42192</c:v>
                </c:pt>
                <c:pt idx="1132">
                  <c:v>42193</c:v>
                </c:pt>
                <c:pt idx="1133">
                  <c:v>42194</c:v>
                </c:pt>
                <c:pt idx="1134">
                  <c:v>42195</c:v>
                </c:pt>
                <c:pt idx="1135">
                  <c:v>42198</c:v>
                </c:pt>
                <c:pt idx="1136">
                  <c:v>42199</c:v>
                </c:pt>
                <c:pt idx="1137">
                  <c:v>42200</c:v>
                </c:pt>
                <c:pt idx="1138">
                  <c:v>42201</c:v>
                </c:pt>
                <c:pt idx="1139">
                  <c:v>42202</c:v>
                </c:pt>
                <c:pt idx="1140">
                  <c:v>42205</c:v>
                </c:pt>
                <c:pt idx="1141">
                  <c:v>42206</c:v>
                </c:pt>
                <c:pt idx="1142">
                  <c:v>42207</c:v>
                </c:pt>
                <c:pt idx="1143">
                  <c:v>42208</c:v>
                </c:pt>
                <c:pt idx="1144">
                  <c:v>42209</c:v>
                </c:pt>
                <c:pt idx="1145">
                  <c:v>42212</c:v>
                </c:pt>
                <c:pt idx="1146">
                  <c:v>42213</c:v>
                </c:pt>
                <c:pt idx="1147">
                  <c:v>42214</c:v>
                </c:pt>
                <c:pt idx="1148">
                  <c:v>42215</c:v>
                </c:pt>
                <c:pt idx="1149">
                  <c:v>42216</c:v>
                </c:pt>
                <c:pt idx="1150">
                  <c:v>42219</c:v>
                </c:pt>
                <c:pt idx="1151">
                  <c:v>42220</c:v>
                </c:pt>
                <c:pt idx="1152">
                  <c:v>42221</c:v>
                </c:pt>
                <c:pt idx="1153">
                  <c:v>42222</c:v>
                </c:pt>
                <c:pt idx="1154">
                  <c:v>42223</c:v>
                </c:pt>
                <c:pt idx="1155">
                  <c:v>42226</c:v>
                </c:pt>
                <c:pt idx="1156">
                  <c:v>42227</c:v>
                </c:pt>
                <c:pt idx="1157">
                  <c:v>42228</c:v>
                </c:pt>
                <c:pt idx="1158">
                  <c:v>42229</c:v>
                </c:pt>
                <c:pt idx="1159">
                  <c:v>42230</c:v>
                </c:pt>
                <c:pt idx="1160">
                  <c:v>42233</c:v>
                </c:pt>
                <c:pt idx="1161">
                  <c:v>42234</c:v>
                </c:pt>
                <c:pt idx="1162">
                  <c:v>42235</c:v>
                </c:pt>
                <c:pt idx="1163">
                  <c:v>42236</c:v>
                </c:pt>
                <c:pt idx="1164">
                  <c:v>42237</c:v>
                </c:pt>
                <c:pt idx="1165">
                  <c:v>42240</c:v>
                </c:pt>
                <c:pt idx="1166">
                  <c:v>42241</c:v>
                </c:pt>
                <c:pt idx="1167">
                  <c:v>42242</c:v>
                </c:pt>
                <c:pt idx="1168">
                  <c:v>42243</c:v>
                </c:pt>
                <c:pt idx="1169">
                  <c:v>42244</c:v>
                </c:pt>
                <c:pt idx="1170">
                  <c:v>42247</c:v>
                </c:pt>
                <c:pt idx="1171">
                  <c:v>42248</c:v>
                </c:pt>
                <c:pt idx="1172">
                  <c:v>42249</c:v>
                </c:pt>
                <c:pt idx="1173">
                  <c:v>42250</c:v>
                </c:pt>
                <c:pt idx="1174">
                  <c:v>42251</c:v>
                </c:pt>
                <c:pt idx="1175">
                  <c:v>42254</c:v>
                </c:pt>
                <c:pt idx="1176">
                  <c:v>42255</c:v>
                </c:pt>
                <c:pt idx="1177">
                  <c:v>42256</c:v>
                </c:pt>
                <c:pt idx="1178">
                  <c:v>42257</c:v>
                </c:pt>
                <c:pt idx="1179">
                  <c:v>42258</c:v>
                </c:pt>
                <c:pt idx="1180">
                  <c:v>42261</c:v>
                </c:pt>
                <c:pt idx="1181">
                  <c:v>42262</c:v>
                </c:pt>
                <c:pt idx="1182">
                  <c:v>42263</c:v>
                </c:pt>
                <c:pt idx="1183">
                  <c:v>42264</c:v>
                </c:pt>
                <c:pt idx="1184">
                  <c:v>42265</c:v>
                </c:pt>
                <c:pt idx="1185">
                  <c:v>42268</c:v>
                </c:pt>
                <c:pt idx="1186">
                  <c:v>42269</c:v>
                </c:pt>
                <c:pt idx="1187">
                  <c:v>42270</c:v>
                </c:pt>
                <c:pt idx="1188">
                  <c:v>42271</c:v>
                </c:pt>
                <c:pt idx="1189">
                  <c:v>42272</c:v>
                </c:pt>
                <c:pt idx="1190">
                  <c:v>42275</c:v>
                </c:pt>
                <c:pt idx="1191">
                  <c:v>42276</c:v>
                </c:pt>
                <c:pt idx="1192">
                  <c:v>42277</c:v>
                </c:pt>
                <c:pt idx="1193">
                  <c:v>42278</c:v>
                </c:pt>
                <c:pt idx="1194">
                  <c:v>42279</c:v>
                </c:pt>
                <c:pt idx="1195">
                  <c:v>42282</c:v>
                </c:pt>
                <c:pt idx="1196">
                  <c:v>42283</c:v>
                </c:pt>
                <c:pt idx="1197">
                  <c:v>42284</c:v>
                </c:pt>
                <c:pt idx="1198">
                  <c:v>42285</c:v>
                </c:pt>
                <c:pt idx="1199">
                  <c:v>42286</c:v>
                </c:pt>
                <c:pt idx="1200">
                  <c:v>42289</c:v>
                </c:pt>
                <c:pt idx="1201">
                  <c:v>42290</c:v>
                </c:pt>
                <c:pt idx="1202">
                  <c:v>42291</c:v>
                </c:pt>
                <c:pt idx="1203">
                  <c:v>42292</c:v>
                </c:pt>
                <c:pt idx="1204">
                  <c:v>42293</c:v>
                </c:pt>
                <c:pt idx="1205">
                  <c:v>42296</c:v>
                </c:pt>
                <c:pt idx="1206">
                  <c:v>42297</c:v>
                </c:pt>
                <c:pt idx="1207">
                  <c:v>42298</c:v>
                </c:pt>
                <c:pt idx="1208">
                  <c:v>42299</c:v>
                </c:pt>
                <c:pt idx="1209">
                  <c:v>42300</c:v>
                </c:pt>
                <c:pt idx="1210">
                  <c:v>42303</c:v>
                </c:pt>
                <c:pt idx="1211">
                  <c:v>42304</c:v>
                </c:pt>
                <c:pt idx="1212">
                  <c:v>42305</c:v>
                </c:pt>
                <c:pt idx="1213">
                  <c:v>42306</c:v>
                </c:pt>
                <c:pt idx="1214">
                  <c:v>42307</c:v>
                </c:pt>
                <c:pt idx="1215">
                  <c:v>42310</c:v>
                </c:pt>
                <c:pt idx="1216">
                  <c:v>42311</c:v>
                </c:pt>
                <c:pt idx="1217">
                  <c:v>42312</c:v>
                </c:pt>
                <c:pt idx="1218">
                  <c:v>42313</c:v>
                </c:pt>
                <c:pt idx="1219">
                  <c:v>42314</c:v>
                </c:pt>
                <c:pt idx="1220">
                  <c:v>42317</c:v>
                </c:pt>
                <c:pt idx="1221">
                  <c:v>42318</c:v>
                </c:pt>
                <c:pt idx="1222">
                  <c:v>42319</c:v>
                </c:pt>
                <c:pt idx="1223">
                  <c:v>42320</c:v>
                </c:pt>
                <c:pt idx="1224">
                  <c:v>42321</c:v>
                </c:pt>
                <c:pt idx="1225">
                  <c:v>42324</c:v>
                </c:pt>
                <c:pt idx="1226">
                  <c:v>42325</c:v>
                </c:pt>
                <c:pt idx="1227">
                  <c:v>42326</c:v>
                </c:pt>
                <c:pt idx="1228">
                  <c:v>42327</c:v>
                </c:pt>
                <c:pt idx="1229">
                  <c:v>42328</c:v>
                </c:pt>
                <c:pt idx="1230">
                  <c:v>42331</c:v>
                </c:pt>
                <c:pt idx="1231">
                  <c:v>42332</c:v>
                </c:pt>
                <c:pt idx="1232">
                  <c:v>42333</c:v>
                </c:pt>
                <c:pt idx="1233">
                  <c:v>42334</c:v>
                </c:pt>
                <c:pt idx="1234">
                  <c:v>42335</c:v>
                </c:pt>
                <c:pt idx="1235">
                  <c:v>42338</c:v>
                </c:pt>
                <c:pt idx="1236">
                  <c:v>42339</c:v>
                </c:pt>
                <c:pt idx="1237">
                  <c:v>42340</c:v>
                </c:pt>
                <c:pt idx="1238">
                  <c:v>42341</c:v>
                </c:pt>
                <c:pt idx="1239">
                  <c:v>42342</c:v>
                </c:pt>
                <c:pt idx="1240">
                  <c:v>42345</c:v>
                </c:pt>
                <c:pt idx="1241">
                  <c:v>42346</c:v>
                </c:pt>
                <c:pt idx="1242">
                  <c:v>42347</c:v>
                </c:pt>
                <c:pt idx="1243">
                  <c:v>42348</c:v>
                </c:pt>
                <c:pt idx="1244">
                  <c:v>42349</c:v>
                </c:pt>
                <c:pt idx="1245">
                  <c:v>42352</c:v>
                </c:pt>
                <c:pt idx="1246">
                  <c:v>42353</c:v>
                </c:pt>
                <c:pt idx="1247">
                  <c:v>42354</c:v>
                </c:pt>
                <c:pt idx="1248">
                  <c:v>42355</c:v>
                </c:pt>
                <c:pt idx="1249">
                  <c:v>42356</c:v>
                </c:pt>
                <c:pt idx="1250">
                  <c:v>42359</c:v>
                </c:pt>
                <c:pt idx="1251">
                  <c:v>42360</c:v>
                </c:pt>
                <c:pt idx="1252">
                  <c:v>42361</c:v>
                </c:pt>
                <c:pt idx="1253">
                  <c:v>42362</c:v>
                </c:pt>
                <c:pt idx="1254">
                  <c:v>42363</c:v>
                </c:pt>
                <c:pt idx="1255">
                  <c:v>42366</c:v>
                </c:pt>
                <c:pt idx="1256">
                  <c:v>42367</c:v>
                </c:pt>
                <c:pt idx="1257">
                  <c:v>42368</c:v>
                </c:pt>
                <c:pt idx="1258">
                  <c:v>42369</c:v>
                </c:pt>
                <c:pt idx="1259">
                  <c:v>42370</c:v>
                </c:pt>
                <c:pt idx="1260">
                  <c:v>42373</c:v>
                </c:pt>
                <c:pt idx="1261">
                  <c:v>42374</c:v>
                </c:pt>
                <c:pt idx="1262">
                  <c:v>42375</c:v>
                </c:pt>
                <c:pt idx="1263">
                  <c:v>42376</c:v>
                </c:pt>
                <c:pt idx="1264">
                  <c:v>42377</c:v>
                </c:pt>
                <c:pt idx="1265">
                  <c:v>42380</c:v>
                </c:pt>
                <c:pt idx="1266">
                  <c:v>42381</c:v>
                </c:pt>
                <c:pt idx="1267">
                  <c:v>42382</c:v>
                </c:pt>
                <c:pt idx="1268">
                  <c:v>42383</c:v>
                </c:pt>
                <c:pt idx="1269">
                  <c:v>42384</c:v>
                </c:pt>
                <c:pt idx="1270">
                  <c:v>42387</c:v>
                </c:pt>
                <c:pt idx="1271">
                  <c:v>42388</c:v>
                </c:pt>
                <c:pt idx="1272">
                  <c:v>42389</c:v>
                </c:pt>
                <c:pt idx="1273">
                  <c:v>42390</c:v>
                </c:pt>
                <c:pt idx="1274">
                  <c:v>42391</c:v>
                </c:pt>
                <c:pt idx="1275">
                  <c:v>42394</c:v>
                </c:pt>
                <c:pt idx="1276">
                  <c:v>42395</c:v>
                </c:pt>
                <c:pt idx="1277">
                  <c:v>42396</c:v>
                </c:pt>
                <c:pt idx="1278">
                  <c:v>42397</c:v>
                </c:pt>
                <c:pt idx="1279">
                  <c:v>42398</c:v>
                </c:pt>
                <c:pt idx="1280">
                  <c:v>42401</c:v>
                </c:pt>
                <c:pt idx="1281">
                  <c:v>42402</c:v>
                </c:pt>
                <c:pt idx="1282">
                  <c:v>42403</c:v>
                </c:pt>
                <c:pt idx="1283">
                  <c:v>42404</c:v>
                </c:pt>
                <c:pt idx="1284">
                  <c:v>42405</c:v>
                </c:pt>
                <c:pt idx="1285">
                  <c:v>42408</c:v>
                </c:pt>
                <c:pt idx="1286">
                  <c:v>42409</c:v>
                </c:pt>
                <c:pt idx="1287">
                  <c:v>42410</c:v>
                </c:pt>
                <c:pt idx="1288">
                  <c:v>42411</c:v>
                </c:pt>
                <c:pt idx="1289">
                  <c:v>42412</c:v>
                </c:pt>
                <c:pt idx="1290">
                  <c:v>42415</c:v>
                </c:pt>
                <c:pt idx="1291">
                  <c:v>42416</c:v>
                </c:pt>
                <c:pt idx="1292">
                  <c:v>42417</c:v>
                </c:pt>
                <c:pt idx="1293">
                  <c:v>42418</c:v>
                </c:pt>
                <c:pt idx="1294">
                  <c:v>42419</c:v>
                </c:pt>
                <c:pt idx="1295">
                  <c:v>42422</c:v>
                </c:pt>
                <c:pt idx="1296">
                  <c:v>42423</c:v>
                </c:pt>
                <c:pt idx="1297">
                  <c:v>42424</c:v>
                </c:pt>
                <c:pt idx="1298">
                  <c:v>42425</c:v>
                </c:pt>
                <c:pt idx="1299">
                  <c:v>42426</c:v>
                </c:pt>
                <c:pt idx="1300">
                  <c:v>42429</c:v>
                </c:pt>
                <c:pt idx="1301">
                  <c:v>42430</c:v>
                </c:pt>
                <c:pt idx="1302">
                  <c:v>42431</c:v>
                </c:pt>
                <c:pt idx="1303">
                  <c:v>42432</c:v>
                </c:pt>
                <c:pt idx="1304">
                  <c:v>42433</c:v>
                </c:pt>
              </c:numCache>
            </c:numRef>
          </c:cat>
          <c:val>
            <c:numRef>
              <c:f>'[4]1 - Chart Data'!$E$2:$E$1306</c:f>
              <c:numCache>
                <c:formatCode>General</c:formatCode>
                <c:ptCount val="1305"/>
                <c:pt idx="0">
                  <c:v>100</c:v>
                </c:pt>
                <c:pt idx="1">
                  <c:v>100.186046511627</c:v>
                </c:pt>
                <c:pt idx="2">
                  <c:v>100.08387342737301</c:v>
                </c:pt>
                <c:pt idx="3">
                  <c:v>100.291269538696</c:v>
                </c:pt>
                <c:pt idx="4">
                  <c:v>100.301944338543</c:v>
                </c:pt>
                <c:pt idx="5">
                  <c:v>100.198246282882</c:v>
                </c:pt>
                <c:pt idx="6">
                  <c:v>100.26534502478</c:v>
                </c:pt>
                <c:pt idx="7">
                  <c:v>100.25619519634</c:v>
                </c:pt>
                <c:pt idx="8">
                  <c:v>100.32786885245901</c:v>
                </c:pt>
                <c:pt idx="9">
                  <c:v>100.224170796797</c:v>
                </c:pt>
                <c:pt idx="10">
                  <c:v>100.167746854746</c:v>
                </c:pt>
                <c:pt idx="11">
                  <c:v>99.939001143728504</c:v>
                </c:pt>
                <c:pt idx="12">
                  <c:v>100.05032405642299</c:v>
                </c:pt>
                <c:pt idx="13">
                  <c:v>100.073198627525</c:v>
                </c:pt>
                <c:pt idx="14">
                  <c:v>100.035074342356</c:v>
                </c:pt>
                <c:pt idx="15">
                  <c:v>100.129622569576</c:v>
                </c:pt>
                <c:pt idx="16">
                  <c:v>100.091498284407</c:v>
                </c:pt>
                <c:pt idx="17">
                  <c:v>100.038124285169</c:v>
                </c:pt>
                <c:pt idx="18">
                  <c:v>99.852077773541694</c:v>
                </c:pt>
                <c:pt idx="19">
                  <c:v>99.8673274876096</c:v>
                </c:pt>
                <c:pt idx="20">
                  <c:v>99.786504003049899</c:v>
                </c:pt>
                <c:pt idx="21">
                  <c:v>99.784979031643104</c:v>
                </c:pt>
                <c:pt idx="22">
                  <c:v>99.812428516965298</c:v>
                </c:pt>
                <c:pt idx="23">
                  <c:v>99.784979031643104</c:v>
                </c:pt>
                <c:pt idx="24">
                  <c:v>99.733130003812406</c:v>
                </c:pt>
                <c:pt idx="25">
                  <c:v>99.751429660693802</c:v>
                </c:pt>
                <c:pt idx="26">
                  <c:v>99.809378574151694</c:v>
                </c:pt>
                <c:pt idx="27">
                  <c:v>99.676706061761294</c:v>
                </c:pt>
                <c:pt idx="28">
                  <c:v>99.644681662218801</c:v>
                </c:pt>
                <c:pt idx="29">
                  <c:v>99.679756004574898</c:v>
                </c:pt>
                <c:pt idx="30">
                  <c:v>99.6065573770491</c:v>
                </c:pt>
                <c:pt idx="31">
                  <c:v>99.630956919557704</c:v>
                </c:pt>
                <c:pt idx="32">
                  <c:v>99.530308806709797</c:v>
                </c:pt>
                <c:pt idx="33">
                  <c:v>99.077392298894296</c:v>
                </c:pt>
                <c:pt idx="34">
                  <c:v>99.272588638963001</c:v>
                </c:pt>
                <c:pt idx="35">
                  <c:v>99.618757148303402</c:v>
                </c:pt>
                <c:pt idx="36">
                  <c:v>99.5638581776591</c:v>
                </c:pt>
                <c:pt idx="37">
                  <c:v>99.367136866183699</c:v>
                </c:pt>
                <c:pt idx="38">
                  <c:v>99.222264582538998</c:v>
                </c:pt>
                <c:pt idx="39">
                  <c:v>99.046892870758597</c:v>
                </c:pt>
                <c:pt idx="40">
                  <c:v>99.031643156690805</c:v>
                </c:pt>
                <c:pt idx="41">
                  <c:v>99.130766298131903</c:v>
                </c:pt>
                <c:pt idx="42">
                  <c:v>99.085017155928298</c:v>
                </c:pt>
                <c:pt idx="43">
                  <c:v>99.065192527640093</c:v>
                </c:pt>
                <c:pt idx="44">
                  <c:v>99.034693099504295</c:v>
                </c:pt>
                <c:pt idx="45">
                  <c:v>99.100266869996105</c:v>
                </c:pt>
                <c:pt idx="46">
                  <c:v>99.013343499809295</c:v>
                </c:pt>
                <c:pt idx="47">
                  <c:v>99.043842927945093</c:v>
                </c:pt>
                <c:pt idx="48">
                  <c:v>99.150590926420094</c:v>
                </c:pt>
                <c:pt idx="49">
                  <c:v>99.142966069386105</c:v>
                </c:pt>
                <c:pt idx="50">
                  <c:v>99.281738467403699</c:v>
                </c:pt>
                <c:pt idx="51">
                  <c:v>99.283263438810494</c:v>
                </c:pt>
                <c:pt idx="52">
                  <c:v>99.220739611132203</c:v>
                </c:pt>
                <c:pt idx="53">
                  <c:v>99.207777354174596</c:v>
                </c:pt>
                <c:pt idx="54">
                  <c:v>99.069767441860407</c:v>
                </c:pt>
                <c:pt idx="55">
                  <c:v>99.252764010674696</c:v>
                </c:pt>
                <c:pt idx="56">
                  <c:v>99.161265726267601</c:v>
                </c:pt>
                <c:pt idx="57">
                  <c:v>99.062142584826503</c:v>
                </c:pt>
                <c:pt idx="58">
                  <c:v>99.039268013724694</c:v>
                </c:pt>
                <c:pt idx="59">
                  <c:v>99.031643156690805</c:v>
                </c:pt>
                <c:pt idx="60">
                  <c:v>98.905070529927499</c:v>
                </c:pt>
                <c:pt idx="61">
                  <c:v>99.092642012962202</c:v>
                </c:pt>
                <c:pt idx="62">
                  <c:v>98.804422417079607</c:v>
                </c:pt>
                <c:pt idx="63">
                  <c:v>98.905070529927499</c:v>
                </c:pt>
                <c:pt idx="64">
                  <c:v>98.8577964163171</c:v>
                </c:pt>
                <c:pt idx="65">
                  <c:v>98.847121616469593</c:v>
                </c:pt>
                <c:pt idx="66">
                  <c:v>98.883720930232499</c:v>
                </c:pt>
                <c:pt idx="67">
                  <c:v>98.825772016774593</c:v>
                </c:pt>
                <c:pt idx="68">
                  <c:v>98.799847502859294</c:v>
                </c:pt>
                <c:pt idx="69">
                  <c:v>98.866946244757898</c:v>
                </c:pt>
                <c:pt idx="70">
                  <c:v>98.914220358368198</c:v>
                </c:pt>
                <c:pt idx="71">
                  <c:v>98.8577964163171</c:v>
                </c:pt>
                <c:pt idx="72">
                  <c:v>98.871521158978197</c:v>
                </c:pt>
                <c:pt idx="73">
                  <c:v>98.810522302706801</c:v>
                </c:pt>
                <c:pt idx="74">
                  <c:v>98.719024018299606</c:v>
                </c:pt>
                <c:pt idx="75">
                  <c:v>98.749523446435305</c:v>
                </c:pt>
                <c:pt idx="76">
                  <c:v>98.647350362180703</c:v>
                </c:pt>
                <c:pt idx="77">
                  <c:v>98.604651162790603</c:v>
                </c:pt>
                <c:pt idx="78">
                  <c:v>98.670224933282498</c:v>
                </c:pt>
                <c:pt idx="79">
                  <c:v>98.719024018299606</c:v>
                </c:pt>
                <c:pt idx="80">
                  <c:v>98.894395730080007</c:v>
                </c:pt>
                <c:pt idx="81">
                  <c:v>98.708349218452099</c:v>
                </c:pt>
                <c:pt idx="82">
                  <c:v>98.607701105604207</c:v>
                </c:pt>
                <c:pt idx="83">
                  <c:v>98.609226077011002</c:v>
                </c:pt>
                <c:pt idx="84">
                  <c:v>98.632100648112797</c:v>
                </c:pt>
                <c:pt idx="85">
                  <c:v>98.601601219977098</c:v>
                </c:pt>
                <c:pt idx="86">
                  <c:v>98.627525733892398</c:v>
                </c:pt>
                <c:pt idx="87">
                  <c:v>98.665650019062099</c:v>
                </c:pt>
                <c:pt idx="88">
                  <c:v>98.619900876858495</c:v>
                </c:pt>
                <c:pt idx="89">
                  <c:v>98.630575676706002</c:v>
                </c:pt>
                <c:pt idx="90">
                  <c:v>98.667174990468894</c:v>
                </c:pt>
                <c:pt idx="91">
                  <c:v>98.780022874571102</c:v>
                </c:pt>
                <c:pt idx="92">
                  <c:v>98.673274876096002</c:v>
                </c:pt>
                <c:pt idx="93">
                  <c:v>98.551277163553095</c:v>
                </c:pt>
                <c:pt idx="94">
                  <c:v>98.581776591688893</c:v>
                </c:pt>
                <c:pt idx="95">
                  <c:v>98.680899733130005</c:v>
                </c:pt>
                <c:pt idx="96">
                  <c:v>98.619900876858495</c:v>
                </c:pt>
                <c:pt idx="97">
                  <c:v>98.513152878383494</c:v>
                </c:pt>
                <c:pt idx="98">
                  <c:v>98.444529165078094</c:v>
                </c:pt>
                <c:pt idx="99">
                  <c:v>98.356080823484504</c:v>
                </c:pt>
                <c:pt idx="100">
                  <c:v>98.360655737704903</c:v>
                </c:pt>
                <c:pt idx="101">
                  <c:v>98.246282882195899</c:v>
                </c:pt>
                <c:pt idx="102">
                  <c:v>98.305756767060601</c:v>
                </c:pt>
                <c:pt idx="103">
                  <c:v>98.307281738467395</c:v>
                </c:pt>
                <c:pt idx="104">
                  <c:v>98.170034311856597</c:v>
                </c:pt>
                <c:pt idx="105">
                  <c:v>98.157834540602295</c:v>
                </c:pt>
                <c:pt idx="106">
                  <c:v>98.253907739229803</c:v>
                </c:pt>
                <c:pt idx="107">
                  <c:v>98.192908882958406</c:v>
                </c:pt>
                <c:pt idx="108">
                  <c:v>98.246282882195899</c:v>
                </c:pt>
                <c:pt idx="109">
                  <c:v>98.250857796416298</c:v>
                </c:pt>
                <c:pt idx="110">
                  <c:v>98.150209683568406</c:v>
                </c:pt>
                <c:pt idx="111">
                  <c:v>98.1090354555852</c:v>
                </c:pt>
                <c:pt idx="112">
                  <c:v>97.909264201296196</c:v>
                </c:pt>
                <c:pt idx="113">
                  <c:v>97.552420892108202</c:v>
                </c:pt>
                <c:pt idx="114">
                  <c:v>97.482272207396093</c:v>
                </c:pt>
                <c:pt idx="115">
                  <c:v>97.4975219214639</c:v>
                </c:pt>
                <c:pt idx="116">
                  <c:v>97.372474266107503</c:v>
                </c:pt>
                <c:pt idx="117">
                  <c:v>97.418223408310993</c:v>
                </c:pt>
                <c:pt idx="118">
                  <c:v>97.479222264582503</c:v>
                </c:pt>
                <c:pt idx="119">
                  <c:v>97.511246664124997</c:v>
                </c:pt>
                <c:pt idx="120">
                  <c:v>97.657643919176493</c:v>
                </c:pt>
                <c:pt idx="121">
                  <c:v>97.595120091498202</c:v>
                </c:pt>
                <c:pt idx="122">
                  <c:v>97.465497521921407</c:v>
                </c:pt>
                <c:pt idx="123">
                  <c:v>97.499046892870695</c:v>
                </c:pt>
                <c:pt idx="124">
                  <c:v>97.460922607701093</c:v>
                </c:pt>
                <c:pt idx="125">
                  <c:v>97.377049180327802</c:v>
                </c:pt>
                <c:pt idx="126">
                  <c:v>97.335874952344597</c:v>
                </c:pt>
                <c:pt idx="127">
                  <c:v>97.279451010293499</c:v>
                </c:pt>
                <c:pt idx="128">
                  <c:v>97.352649637819198</c:v>
                </c:pt>
                <c:pt idx="129">
                  <c:v>97.373999237514198</c:v>
                </c:pt>
                <c:pt idx="130">
                  <c:v>97.396873808615993</c:v>
                </c:pt>
                <c:pt idx="131">
                  <c:v>97.495996950057105</c:v>
                </c:pt>
                <c:pt idx="132">
                  <c:v>97.560045749142205</c:v>
                </c:pt>
                <c:pt idx="133">
                  <c:v>97.366374380480295</c:v>
                </c:pt>
                <c:pt idx="134">
                  <c:v>97.459397636294298</c:v>
                </c:pt>
                <c:pt idx="135">
                  <c:v>97.438048036599298</c:v>
                </c:pt>
                <c:pt idx="136">
                  <c:v>97.575295463209997</c:v>
                </c:pt>
                <c:pt idx="137">
                  <c:v>97.537171178040396</c:v>
                </c:pt>
                <c:pt idx="138">
                  <c:v>97.544796035074299</c:v>
                </c:pt>
                <c:pt idx="139">
                  <c:v>97.3648494090735</c:v>
                </c:pt>
                <c:pt idx="140">
                  <c:v>97.468547464734996</c:v>
                </c:pt>
                <c:pt idx="141">
                  <c:v>97.398398780022802</c:v>
                </c:pt>
                <c:pt idx="142">
                  <c:v>97.360274494853201</c:v>
                </c:pt>
                <c:pt idx="143">
                  <c:v>97.483797178802803</c:v>
                </c:pt>
                <c:pt idx="144">
                  <c:v>97.436523065192503</c:v>
                </c:pt>
                <c:pt idx="145">
                  <c:v>97.636294319481493</c:v>
                </c:pt>
                <c:pt idx="146">
                  <c:v>97.611894776972903</c:v>
                </c:pt>
                <c:pt idx="147">
                  <c:v>97.567670606176094</c:v>
                </c:pt>
                <c:pt idx="148">
                  <c:v>97.595120091498202</c:v>
                </c:pt>
                <c:pt idx="149">
                  <c:v>97.340449866564995</c:v>
                </c:pt>
                <c:pt idx="150">
                  <c:v>97.2321768966831</c:v>
                </c:pt>
                <c:pt idx="151">
                  <c:v>97.259626382005294</c:v>
                </c:pt>
                <c:pt idx="152">
                  <c:v>97.259626382005294</c:v>
                </c:pt>
                <c:pt idx="153">
                  <c:v>97.285550895920693</c:v>
                </c:pt>
                <c:pt idx="154">
                  <c:v>97.285550895920693</c:v>
                </c:pt>
                <c:pt idx="155">
                  <c:v>97.055280213495905</c:v>
                </c:pt>
                <c:pt idx="156">
                  <c:v>97.224552039649197</c:v>
                </c:pt>
                <c:pt idx="157">
                  <c:v>97.008006099885606</c:v>
                </c:pt>
                <c:pt idx="158">
                  <c:v>97.366374380480295</c:v>
                </c:pt>
                <c:pt idx="159">
                  <c:v>97.3389248951582</c:v>
                </c:pt>
                <c:pt idx="160">
                  <c:v>97.183377811666006</c:v>
                </c:pt>
                <c:pt idx="161">
                  <c:v>97.3221502096835</c:v>
                </c:pt>
                <c:pt idx="162">
                  <c:v>97.323675181090294</c:v>
                </c:pt>
                <c:pt idx="163">
                  <c:v>97.390773922988899</c:v>
                </c:pt>
                <c:pt idx="164">
                  <c:v>97.383149065954996</c:v>
                </c:pt>
                <c:pt idx="165">
                  <c:v>97.258101410598499</c:v>
                </c:pt>
                <c:pt idx="166">
                  <c:v>97.072054898970606</c:v>
                </c:pt>
                <c:pt idx="167">
                  <c:v>96.962256957682001</c:v>
                </c:pt>
                <c:pt idx="168">
                  <c:v>97.049180327868797</c:v>
                </c:pt>
                <c:pt idx="169">
                  <c:v>97.017155928326304</c:v>
                </c:pt>
                <c:pt idx="170">
                  <c:v>96.956157072054793</c:v>
                </c:pt>
                <c:pt idx="171">
                  <c:v>96.927182615325904</c:v>
                </c:pt>
                <c:pt idx="172">
                  <c:v>96.9881814715974</c:v>
                </c:pt>
                <c:pt idx="173">
                  <c:v>96.901258101410505</c:v>
                </c:pt>
                <c:pt idx="174">
                  <c:v>96.751810903545504</c:v>
                </c:pt>
                <c:pt idx="175">
                  <c:v>96.847884102172998</c:v>
                </c:pt>
                <c:pt idx="176">
                  <c:v>96.802134959969507</c:v>
                </c:pt>
                <c:pt idx="177">
                  <c:v>96.736561189477598</c:v>
                </c:pt>
                <c:pt idx="178">
                  <c:v>96.799847502859294</c:v>
                </c:pt>
                <c:pt idx="179">
                  <c:v>96.728936332443695</c:v>
                </c:pt>
                <c:pt idx="180">
                  <c:v>96.951582157834494</c:v>
                </c:pt>
                <c:pt idx="181">
                  <c:v>96.818909645444094</c:v>
                </c:pt>
                <c:pt idx="182">
                  <c:v>96.815859702630505</c:v>
                </c:pt>
                <c:pt idx="183">
                  <c:v>96.872283644681602</c:v>
                </c:pt>
                <c:pt idx="184">
                  <c:v>96.989706443004096</c:v>
                </c:pt>
                <c:pt idx="185">
                  <c:v>97.043080442241703</c:v>
                </c:pt>
                <c:pt idx="186">
                  <c:v>97.038505528021304</c:v>
                </c:pt>
                <c:pt idx="187">
                  <c:v>97.154403354937003</c:v>
                </c:pt>
                <c:pt idx="188">
                  <c:v>97.041555470834894</c:v>
                </c:pt>
                <c:pt idx="189">
                  <c:v>97.341974837971705</c:v>
                </c:pt>
                <c:pt idx="190">
                  <c:v>97.328250095310693</c:v>
                </c:pt>
                <c:pt idx="191">
                  <c:v>97.110179184140193</c:v>
                </c:pt>
                <c:pt idx="192">
                  <c:v>97.316050324056405</c:v>
                </c:pt>
                <c:pt idx="193">
                  <c:v>97.044605413648398</c:v>
                </c:pt>
                <c:pt idx="194">
                  <c:v>96.895158215783397</c:v>
                </c:pt>
                <c:pt idx="195">
                  <c:v>96.878383530308795</c:v>
                </c:pt>
                <c:pt idx="196">
                  <c:v>97.133053755242003</c:v>
                </c:pt>
                <c:pt idx="197">
                  <c:v>96.905833015630904</c:v>
                </c:pt>
                <c:pt idx="198">
                  <c:v>96.959207014868397</c:v>
                </c:pt>
                <c:pt idx="199">
                  <c:v>96.670224933282498</c:v>
                </c:pt>
                <c:pt idx="200">
                  <c:v>96.879146016012101</c:v>
                </c:pt>
                <c:pt idx="201">
                  <c:v>96.939382386580206</c:v>
                </c:pt>
                <c:pt idx="202">
                  <c:v>97.038505528021304</c:v>
                </c:pt>
                <c:pt idx="203">
                  <c:v>97.021730842546702</c:v>
                </c:pt>
                <c:pt idx="204">
                  <c:v>96.5970263057567</c:v>
                </c:pt>
                <c:pt idx="205">
                  <c:v>96.651162790697597</c:v>
                </c:pt>
                <c:pt idx="206">
                  <c:v>96.562714449104007</c:v>
                </c:pt>
                <c:pt idx="207">
                  <c:v>96.736561189477598</c:v>
                </c:pt>
                <c:pt idx="208">
                  <c:v>96.442241707967895</c:v>
                </c:pt>
                <c:pt idx="209">
                  <c:v>96.538314906595502</c:v>
                </c:pt>
                <c:pt idx="210">
                  <c:v>96.436141822340801</c:v>
                </c:pt>
                <c:pt idx="211">
                  <c:v>96.469691193290103</c:v>
                </c:pt>
                <c:pt idx="212">
                  <c:v>96.411742279832197</c:v>
                </c:pt>
                <c:pt idx="213">
                  <c:v>96.3743804803659</c:v>
                </c:pt>
                <c:pt idx="214">
                  <c:v>96.135722455203904</c:v>
                </c:pt>
                <c:pt idx="215">
                  <c:v>96.057948913457807</c:v>
                </c:pt>
                <c:pt idx="216">
                  <c:v>96.04269919939</c:v>
                </c:pt>
                <c:pt idx="217">
                  <c:v>96.144872283644602</c:v>
                </c:pt>
                <c:pt idx="218">
                  <c:v>96.282119710255401</c:v>
                </c:pt>
                <c:pt idx="219">
                  <c:v>96.320243995425002</c:v>
                </c:pt>
                <c:pt idx="220">
                  <c:v>96.3553183377811</c:v>
                </c:pt>
                <c:pt idx="221">
                  <c:v>96.330918795272495</c:v>
                </c:pt>
                <c:pt idx="222">
                  <c:v>96.375142966069305</c:v>
                </c:pt>
                <c:pt idx="223">
                  <c:v>96.353793366374305</c:v>
                </c:pt>
                <c:pt idx="224">
                  <c:v>96.3080442241707</c:v>
                </c:pt>
                <c:pt idx="225">
                  <c:v>96.4193671368661</c:v>
                </c:pt>
                <c:pt idx="226">
                  <c:v>96.378192908882895</c:v>
                </c:pt>
                <c:pt idx="227">
                  <c:v>96.306519252764005</c:v>
                </c:pt>
                <c:pt idx="228">
                  <c:v>96.294319481509703</c:v>
                </c:pt>
                <c:pt idx="229">
                  <c:v>96.487990850171499</c:v>
                </c:pt>
                <c:pt idx="230">
                  <c:v>96.279069767441797</c:v>
                </c:pt>
                <c:pt idx="231">
                  <c:v>96.478841021730801</c:v>
                </c:pt>
                <c:pt idx="232">
                  <c:v>96.283644681662196</c:v>
                </c:pt>
                <c:pt idx="233">
                  <c:v>96.474266107510402</c:v>
                </c:pt>
                <c:pt idx="234">
                  <c:v>96.096073198627494</c:v>
                </c:pt>
                <c:pt idx="235">
                  <c:v>96.248570339306099</c:v>
                </c:pt>
                <c:pt idx="236">
                  <c:v>96.202821197102494</c:v>
                </c:pt>
                <c:pt idx="237">
                  <c:v>96.164696911932893</c:v>
                </c:pt>
                <c:pt idx="238">
                  <c:v>96.146397255051397</c:v>
                </c:pt>
                <c:pt idx="239">
                  <c:v>96.123522683949602</c:v>
                </c:pt>
                <c:pt idx="240">
                  <c:v>96.164696911932893</c:v>
                </c:pt>
                <c:pt idx="241">
                  <c:v>96.157072054898904</c:v>
                </c:pt>
                <c:pt idx="242">
                  <c:v>96.050324056423904</c:v>
                </c:pt>
                <c:pt idx="243">
                  <c:v>96.056423942050998</c:v>
                </c:pt>
                <c:pt idx="244">
                  <c:v>96.056423942050998</c:v>
                </c:pt>
                <c:pt idx="245">
                  <c:v>95.974075486084601</c:v>
                </c:pt>
                <c:pt idx="246">
                  <c:v>96.0472741136103</c:v>
                </c:pt>
                <c:pt idx="247">
                  <c:v>96.088448341593505</c:v>
                </c:pt>
                <c:pt idx="248">
                  <c:v>96.086923370186796</c:v>
                </c:pt>
                <c:pt idx="249">
                  <c:v>96.033549370949203</c:v>
                </c:pt>
                <c:pt idx="250">
                  <c:v>96.0899733130003</c:v>
                </c:pt>
                <c:pt idx="251">
                  <c:v>96.051849027830698</c:v>
                </c:pt>
                <c:pt idx="252">
                  <c:v>96.0472741136103</c:v>
                </c:pt>
                <c:pt idx="253">
                  <c:v>96.086923370186796</c:v>
                </c:pt>
                <c:pt idx="254">
                  <c:v>96.051849027830698</c:v>
                </c:pt>
                <c:pt idx="255">
                  <c:v>96.125047655356397</c:v>
                </c:pt>
                <c:pt idx="256">
                  <c:v>96.074723598932493</c:v>
                </c:pt>
                <c:pt idx="257">
                  <c:v>96.030499428135698</c:v>
                </c:pt>
                <c:pt idx="258">
                  <c:v>96.102173084254602</c:v>
                </c:pt>
                <c:pt idx="259">
                  <c:v>96.080823484559602</c:v>
                </c:pt>
                <c:pt idx="260">
                  <c:v>96.240945482272195</c:v>
                </c:pt>
                <c:pt idx="261">
                  <c:v>96.314144109797894</c:v>
                </c:pt>
                <c:pt idx="262">
                  <c:v>96.323293938238606</c:v>
                </c:pt>
                <c:pt idx="263">
                  <c:v>96.340068623713293</c:v>
                </c:pt>
                <c:pt idx="264">
                  <c:v>96.314144109797894</c:v>
                </c:pt>
                <c:pt idx="265">
                  <c:v>96.497140678612197</c:v>
                </c:pt>
                <c:pt idx="266">
                  <c:v>96.545939763629406</c:v>
                </c:pt>
                <c:pt idx="267">
                  <c:v>96.587113991612597</c:v>
                </c:pt>
                <c:pt idx="268">
                  <c:v>96.5306900495615</c:v>
                </c:pt>
                <c:pt idx="269">
                  <c:v>96.4620663362561</c:v>
                </c:pt>
                <c:pt idx="270">
                  <c:v>96.459016393442596</c:v>
                </c:pt>
                <c:pt idx="271">
                  <c:v>96.460541364849405</c:v>
                </c:pt>
                <c:pt idx="272">
                  <c:v>96.365993137628607</c:v>
                </c:pt>
                <c:pt idx="273">
                  <c:v>96.128097598170001</c:v>
                </c:pt>
                <c:pt idx="274">
                  <c:v>96.204346168509304</c:v>
                </c:pt>
                <c:pt idx="275">
                  <c:v>96.337018680899703</c:v>
                </c:pt>
                <c:pt idx="276">
                  <c:v>96.141822340831098</c:v>
                </c:pt>
                <c:pt idx="277">
                  <c:v>96.101410598551197</c:v>
                </c:pt>
                <c:pt idx="278">
                  <c:v>96.186046511627893</c:v>
                </c:pt>
                <c:pt idx="279">
                  <c:v>96.088448341593505</c:v>
                </c:pt>
                <c:pt idx="280">
                  <c:v>95.913076629813105</c:v>
                </c:pt>
                <c:pt idx="281">
                  <c:v>95.878002287457093</c:v>
                </c:pt>
                <c:pt idx="282">
                  <c:v>96.035074342355998</c:v>
                </c:pt>
                <c:pt idx="283">
                  <c:v>96.256195196340002</c:v>
                </c:pt>
                <c:pt idx="284">
                  <c:v>96.176896683187096</c:v>
                </c:pt>
                <c:pt idx="285">
                  <c:v>96.2180709111704</c:v>
                </c:pt>
                <c:pt idx="286">
                  <c:v>96.251620282119703</c:v>
                </c:pt>
                <c:pt idx="287">
                  <c:v>96.210446054136398</c:v>
                </c:pt>
                <c:pt idx="288">
                  <c:v>96.129622569576796</c:v>
                </c:pt>
                <c:pt idx="289">
                  <c:v>96.131147540983605</c:v>
                </c:pt>
                <c:pt idx="290">
                  <c:v>96.321768966831797</c:v>
                </c:pt>
                <c:pt idx="291">
                  <c:v>96.146397255051397</c:v>
                </c:pt>
                <c:pt idx="292">
                  <c:v>96.163171940526098</c:v>
                </c:pt>
                <c:pt idx="293">
                  <c:v>96.160884483415899</c:v>
                </c:pt>
                <c:pt idx="294">
                  <c:v>96.157072054898904</c:v>
                </c:pt>
                <c:pt idx="295">
                  <c:v>96.249332825009503</c:v>
                </c:pt>
                <c:pt idx="296">
                  <c:v>96.211971025543207</c:v>
                </c:pt>
                <c:pt idx="297">
                  <c:v>96.207396111322893</c:v>
                </c:pt>
                <c:pt idx="298">
                  <c:v>96.233320625238207</c:v>
                </c:pt>
                <c:pt idx="299">
                  <c:v>96.291269538696099</c:v>
                </c:pt>
                <c:pt idx="300">
                  <c:v>95.775829203202406</c:v>
                </c:pt>
                <c:pt idx="301">
                  <c:v>95.743804803659899</c:v>
                </c:pt>
                <c:pt idx="302">
                  <c:v>96.256195196340002</c:v>
                </c:pt>
                <c:pt idx="303">
                  <c:v>96.172321768966796</c:v>
                </c:pt>
                <c:pt idx="304">
                  <c:v>96.060236370568006</c:v>
                </c:pt>
                <c:pt idx="305">
                  <c:v>96.207396111322893</c:v>
                </c:pt>
                <c:pt idx="306">
                  <c:v>96.237895539458606</c:v>
                </c:pt>
                <c:pt idx="307">
                  <c:v>96.086923370186796</c:v>
                </c:pt>
                <c:pt idx="308">
                  <c:v>96.304994281357196</c:v>
                </c:pt>
                <c:pt idx="309">
                  <c:v>96.245520396492495</c:v>
                </c:pt>
                <c:pt idx="310">
                  <c:v>96.321768966831797</c:v>
                </c:pt>
                <c:pt idx="311">
                  <c:v>96.410217308425402</c:v>
                </c:pt>
                <c:pt idx="312">
                  <c:v>96.420892108272895</c:v>
                </c:pt>
                <c:pt idx="313">
                  <c:v>96.501715592832596</c:v>
                </c:pt>
                <c:pt idx="314">
                  <c:v>96.547464735036201</c:v>
                </c:pt>
                <c:pt idx="315">
                  <c:v>96.506290507052896</c:v>
                </c:pt>
                <c:pt idx="316">
                  <c:v>96.439191765154405</c:v>
                </c:pt>
                <c:pt idx="317">
                  <c:v>96.533739992375104</c:v>
                </c:pt>
                <c:pt idx="318">
                  <c:v>96.584064048798993</c:v>
                </c:pt>
                <c:pt idx="319">
                  <c:v>96.765535646206601</c:v>
                </c:pt>
                <c:pt idx="320">
                  <c:v>96.779260388867698</c:v>
                </c:pt>
                <c:pt idx="321">
                  <c:v>96.625238276782298</c:v>
                </c:pt>
                <c:pt idx="322">
                  <c:v>96.972931757529494</c:v>
                </c:pt>
                <c:pt idx="323">
                  <c:v>96.905833015630904</c:v>
                </c:pt>
                <c:pt idx="324">
                  <c:v>97.203202439954197</c:v>
                </c:pt>
                <c:pt idx="325">
                  <c:v>97.067479984750193</c:v>
                </c:pt>
                <c:pt idx="326">
                  <c:v>97.114754098360606</c:v>
                </c:pt>
                <c:pt idx="327">
                  <c:v>97.062905070529894</c:v>
                </c:pt>
                <c:pt idx="328">
                  <c:v>97.064430041936703</c:v>
                </c:pt>
                <c:pt idx="329">
                  <c:v>97.216927182615294</c:v>
                </c:pt>
                <c:pt idx="330">
                  <c:v>96.823484559664493</c:v>
                </c:pt>
                <c:pt idx="331">
                  <c:v>97.1635531833778</c:v>
                </c:pt>
                <c:pt idx="332">
                  <c:v>96.809759817003396</c:v>
                </c:pt>
                <c:pt idx="333">
                  <c:v>97.166603126191305</c:v>
                </c:pt>
                <c:pt idx="334">
                  <c:v>97.084254670224894</c:v>
                </c:pt>
                <c:pt idx="335">
                  <c:v>96.965306900495605</c:v>
                </c:pt>
                <c:pt idx="336">
                  <c:v>96.922607701105605</c:v>
                </c:pt>
                <c:pt idx="337">
                  <c:v>97.030880670987401</c:v>
                </c:pt>
                <c:pt idx="338">
                  <c:v>97.0781547845977</c:v>
                </c:pt>
                <c:pt idx="339">
                  <c:v>97.067479984750193</c:v>
                </c:pt>
                <c:pt idx="340">
                  <c:v>97.081967213114694</c:v>
                </c:pt>
                <c:pt idx="341">
                  <c:v>97.044605413648398</c:v>
                </c:pt>
                <c:pt idx="342">
                  <c:v>96.963781929088796</c:v>
                </c:pt>
                <c:pt idx="343">
                  <c:v>96.965306900495605</c:v>
                </c:pt>
                <c:pt idx="344">
                  <c:v>96.934807472359793</c:v>
                </c:pt>
                <c:pt idx="345">
                  <c:v>96.855508959207</c:v>
                </c:pt>
                <c:pt idx="346">
                  <c:v>96.889058330156303</c:v>
                </c:pt>
                <c:pt idx="347">
                  <c:v>96.813572245520305</c:v>
                </c:pt>
                <c:pt idx="348">
                  <c:v>96.971406786122699</c:v>
                </c:pt>
                <c:pt idx="349">
                  <c:v>97.101029355699495</c:v>
                </c:pt>
                <c:pt idx="350">
                  <c:v>97.2108272969881</c:v>
                </c:pt>
                <c:pt idx="351">
                  <c:v>97.090354555852002</c:v>
                </c:pt>
                <c:pt idx="352">
                  <c:v>97.160503240564196</c:v>
                </c:pt>
                <c:pt idx="353">
                  <c:v>97.212352268394895</c:v>
                </c:pt>
                <c:pt idx="354">
                  <c:v>97.473122378955296</c:v>
                </c:pt>
                <c:pt idx="355">
                  <c:v>97.290125810141006</c:v>
                </c:pt>
                <c:pt idx="356">
                  <c:v>97.229126953869596</c:v>
                </c:pt>
                <c:pt idx="357">
                  <c:v>97.147540983606504</c:v>
                </c:pt>
                <c:pt idx="358">
                  <c:v>97.200152497140607</c:v>
                </c:pt>
                <c:pt idx="359">
                  <c:v>97.238276782310294</c:v>
                </c:pt>
                <c:pt idx="360">
                  <c:v>97.412123522683899</c:v>
                </c:pt>
                <c:pt idx="361">
                  <c:v>97.425848265344996</c:v>
                </c:pt>
                <c:pt idx="362">
                  <c:v>97.465497521921407</c:v>
                </c:pt>
                <c:pt idx="363">
                  <c:v>97.370949294700694</c:v>
                </c:pt>
                <c:pt idx="364">
                  <c:v>97.313000381242801</c:v>
                </c:pt>
                <c:pt idx="365">
                  <c:v>97.300800609988499</c:v>
                </c:pt>
                <c:pt idx="366">
                  <c:v>97.029355699580606</c:v>
                </c:pt>
                <c:pt idx="367">
                  <c:v>97.139153640869196</c:v>
                </c:pt>
                <c:pt idx="368">
                  <c:v>97.116279069767401</c:v>
                </c:pt>
                <c:pt idx="369">
                  <c:v>97.194052611513499</c:v>
                </c:pt>
                <c:pt idx="370">
                  <c:v>97.215402211208499</c:v>
                </c:pt>
                <c:pt idx="371">
                  <c:v>97.134578726648797</c:v>
                </c:pt>
                <c:pt idx="372">
                  <c:v>97.023255813953398</c:v>
                </c:pt>
                <c:pt idx="373">
                  <c:v>97.020205871139893</c:v>
                </c:pt>
                <c:pt idx="374">
                  <c:v>97.006481128478796</c:v>
                </c:pt>
                <c:pt idx="375">
                  <c:v>97.061380099123099</c:v>
                </c:pt>
                <c:pt idx="376">
                  <c:v>96.9881814715974</c:v>
                </c:pt>
                <c:pt idx="377">
                  <c:v>97.0781547845977</c:v>
                </c:pt>
                <c:pt idx="378">
                  <c:v>97.0995043842927</c:v>
                </c:pt>
                <c:pt idx="379">
                  <c:v>96.979794128859993</c:v>
                </c:pt>
                <c:pt idx="380">
                  <c:v>96.9927563858177</c:v>
                </c:pt>
                <c:pt idx="381">
                  <c:v>96.972931757529494</c:v>
                </c:pt>
                <c:pt idx="382">
                  <c:v>96.8814334731223</c:v>
                </c:pt>
                <c:pt idx="383">
                  <c:v>96.943957300800605</c:v>
                </c:pt>
                <c:pt idx="384">
                  <c:v>96.956157072054793</c:v>
                </c:pt>
                <c:pt idx="385">
                  <c:v>96.989706443004096</c:v>
                </c:pt>
                <c:pt idx="386">
                  <c:v>96.9241326725123</c:v>
                </c:pt>
                <c:pt idx="387">
                  <c:v>96.878383530308795</c:v>
                </c:pt>
                <c:pt idx="388">
                  <c:v>96.844834159359493</c:v>
                </c:pt>
                <c:pt idx="389">
                  <c:v>96.857033930613795</c:v>
                </c:pt>
                <c:pt idx="390">
                  <c:v>96.704536789935105</c:v>
                </c:pt>
                <c:pt idx="391">
                  <c:v>96.809759817003396</c:v>
                </c:pt>
                <c:pt idx="392">
                  <c:v>96.867708730461302</c:v>
                </c:pt>
                <c:pt idx="393">
                  <c:v>96.779260388867698</c:v>
                </c:pt>
                <c:pt idx="394">
                  <c:v>96.742661075104806</c:v>
                </c:pt>
                <c:pt idx="395">
                  <c:v>96.692337018680803</c:v>
                </c:pt>
                <c:pt idx="396">
                  <c:v>96.651162790697597</c:v>
                </c:pt>
                <c:pt idx="397">
                  <c:v>96.498665650019007</c:v>
                </c:pt>
                <c:pt idx="398">
                  <c:v>96.545939763629406</c:v>
                </c:pt>
                <c:pt idx="399">
                  <c:v>96.370568051849006</c:v>
                </c:pt>
                <c:pt idx="400">
                  <c:v>96.3507434235608</c:v>
                </c:pt>
                <c:pt idx="401">
                  <c:v>96.402592451391499</c:v>
                </c:pt>
                <c:pt idx="402">
                  <c:v>96.237895539458606</c:v>
                </c:pt>
                <c:pt idx="403">
                  <c:v>96.133434998093705</c:v>
                </c:pt>
                <c:pt idx="404">
                  <c:v>96.170796797560001</c:v>
                </c:pt>
                <c:pt idx="405">
                  <c:v>96.230270682424702</c:v>
                </c:pt>
                <c:pt idx="406">
                  <c:v>96.178421654593905</c:v>
                </c:pt>
                <c:pt idx="407">
                  <c:v>96.117422798322494</c:v>
                </c:pt>
                <c:pt idx="408">
                  <c:v>96.152497140678605</c:v>
                </c:pt>
                <c:pt idx="409">
                  <c:v>95.881052230270598</c:v>
                </c:pt>
                <c:pt idx="410">
                  <c:v>95.855127716355298</c:v>
                </c:pt>
                <c:pt idx="411">
                  <c:v>95.905451772779202</c:v>
                </c:pt>
                <c:pt idx="412">
                  <c:v>96.181471597407494</c:v>
                </c:pt>
                <c:pt idx="413">
                  <c:v>96.455966450629006</c:v>
                </c:pt>
                <c:pt idx="414">
                  <c:v>96.434616850934006</c:v>
                </c:pt>
                <c:pt idx="415">
                  <c:v>95.939001143728504</c:v>
                </c:pt>
                <c:pt idx="416">
                  <c:v>95.9359512009149</c:v>
                </c:pt>
                <c:pt idx="417">
                  <c:v>96.071673656118904</c:v>
                </c:pt>
                <c:pt idx="418">
                  <c:v>95.752954632100597</c:v>
                </c:pt>
                <c:pt idx="419">
                  <c:v>95.566908120472704</c:v>
                </c:pt>
                <c:pt idx="420">
                  <c:v>95.618757148303402</c:v>
                </c:pt>
                <c:pt idx="421">
                  <c:v>95.565383149065894</c:v>
                </c:pt>
                <c:pt idx="422">
                  <c:v>95.391536408692303</c:v>
                </c:pt>
                <c:pt idx="423">
                  <c:v>95.347312237895494</c:v>
                </c:pt>
                <c:pt idx="424">
                  <c:v>95.379336637438001</c:v>
                </c:pt>
                <c:pt idx="425">
                  <c:v>95.421273351124597</c:v>
                </c:pt>
                <c:pt idx="426">
                  <c:v>95.345787266488699</c:v>
                </c:pt>
                <c:pt idx="427">
                  <c:v>95.290888295844397</c:v>
                </c:pt>
                <c:pt idx="428">
                  <c:v>95.231414410979696</c:v>
                </c:pt>
                <c:pt idx="429">
                  <c:v>95.356462066336206</c:v>
                </c:pt>
                <c:pt idx="430">
                  <c:v>95.228364468166205</c:v>
                </c:pt>
                <c:pt idx="431">
                  <c:v>95.181090354555806</c:v>
                </c:pt>
                <c:pt idx="432">
                  <c:v>95.162790697674396</c:v>
                </c:pt>
                <c:pt idx="433">
                  <c:v>95.239039268013698</c:v>
                </c:pt>
                <c:pt idx="434">
                  <c:v>95.252764010674696</c:v>
                </c:pt>
                <c:pt idx="435">
                  <c:v>95.258863896301904</c:v>
                </c:pt>
                <c:pt idx="436">
                  <c:v>95.698055661456294</c:v>
                </c:pt>
                <c:pt idx="437">
                  <c:v>95.583682805947305</c:v>
                </c:pt>
                <c:pt idx="438">
                  <c:v>95.303088067098699</c:v>
                </c:pt>
                <c:pt idx="439">
                  <c:v>95.252764010674696</c:v>
                </c:pt>
                <c:pt idx="440">
                  <c:v>95.066717499046803</c:v>
                </c:pt>
                <c:pt idx="441">
                  <c:v>95.0545177277926</c:v>
                </c:pt>
                <c:pt idx="442">
                  <c:v>94.9477697293175</c:v>
                </c:pt>
                <c:pt idx="443">
                  <c:v>95.0972169271826</c:v>
                </c:pt>
                <c:pt idx="444">
                  <c:v>95.161265726267601</c:v>
                </c:pt>
                <c:pt idx="445">
                  <c:v>95.135341212352202</c:v>
                </c:pt>
                <c:pt idx="446">
                  <c:v>95.1231414410979</c:v>
                </c:pt>
                <c:pt idx="447">
                  <c:v>95.071292413267201</c:v>
                </c:pt>
                <c:pt idx="448">
                  <c:v>95.081967213114694</c:v>
                </c:pt>
                <c:pt idx="449">
                  <c:v>95.048417842165406</c:v>
                </c:pt>
                <c:pt idx="450">
                  <c:v>94.952344643537899</c:v>
                </c:pt>
                <c:pt idx="451">
                  <c:v>94.903545558520705</c:v>
                </c:pt>
                <c:pt idx="452">
                  <c:v>94.908120472741103</c:v>
                </c:pt>
                <c:pt idx="453">
                  <c:v>95.022493328249993</c:v>
                </c:pt>
                <c:pt idx="454">
                  <c:v>95.027068242470406</c:v>
                </c:pt>
                <c:pt idx="455">
                  <c:v>95.020968356843298</c:v>
                </c:pt>
                <c:pt idx="456">
                  <c:v>94.982844071673597</c:v>
                </c:pt>
                <c:pt idx="457">
                  <c:v>94.952344643537899</c:v>
                </c:pt>
                <c:pt idx="458">
                  <c:v>94.975219214639694</c:v>
                </c:pt>
                <c:pt idx="459">
                  <c:v>94.935569958063198</c:v>
                </c:pt>
                <c:pt idx="460">
                  <c:v>95.174990468928698</c:v>
                </c:pt>
                <c:pt idx="461">
                  <c:v>95.251239039268</c:v>
                </c:pt>
                <c:pt idx="462">
                  <c:v>95.390011437285494</c:v>
                </c:pt>
                <c:pt idx="463">
                  <c:v>95.104841784216504</c:v>
                </c:pt>
                <c:pt idx="464">
                  <c:v>95.249714067861206</c:v>
                </c:pt>
                <c:pt idx="465">
                  <c:v>95.168890583301504</c:v>
                </c:pt>
                <c:pt idx="466">
                  <c:v>95.112466641250407</c:v>
                </c:pt>
                <c:pt idx="467">
                  <c:v>95.069767441860407</c:v>
                </c:pt>
                <c:pt idx="468">
                  <c:v>95.085017155928298</c:v>
                </c:pt>
                <c:pt idx="469">
                  <c:v>95.042317956538298</c:v>
                </c:pt>
                <c:pt idx="470">
                  <c:v>95.135341212352202</c:v>
                </c:pt>
                <c:pt idx="471">
                  <c:v>95.088067098741803</c:v>
                </c:pt>
                <c:pt idx="472">
                  <c:v>95.179565383148997</c:v>
                </c:pt>
                <c:pt idx="473">
                  <c:v>95.146016012199695</c:v>
                </c:pt>
                <c:pt idx="474">
                  <c:v>95.056042699199295</c:v>
                </c:pt>
                <c:pt idx="475">
                  <c:v>95.056042699199295</c:v>
                </c:pt>
                <c:pt idx="476">
                  <c:v>95.136866183758997</c:v>
                </c:pt>
                <c:pt idx="477">
                  <c:v>95.081967213114694</c:v>
                </c:pt>
                <c:pt idx="478">
                  <c:v>95.071292413267201</c:v>
                </c:pt>
                <c:pt idx="479">
                  <c:v>95.030118185283996</c:v>
                </c:pt>
                <c:pt idx="480">
                  <c:v>95.017918414029694</c:v>
                </c:pt>
                <c:pt idx="481">
                  <c:v>94.930995043842898</c:v>
                </c:pt>
                <c:pt idx="482">
                  <c:v>95.020968356843298</c:v>
                </c:pt>
                <c:pt idx="483">
                  <c:v>94.938619900876802</c:v>
                </c:pt>
                <c:pt idx="484">
                  <c:v>94.804422417079607</c:v>
                </c:pt>
                <c:pt idx="485">
                  <c:v>94.914220358368198</c:v>
                </c:pt>
                <c:pt idx="486">
                  <c:v>94.827296988181402</c:v>
                </c:pt>
                <c:pt idx="487">
                  <c:v>94.868471216164593</c:v>
                </c:pt>
                <c:pt idx="488">
                  <c:v>94.860846359130704</c:v>
                </c:pt>
                <c:pt idx="489">
                  <c:v>94.845596645062898</c:v>
                </c:pt>
                <c:pt idx="490">
                  <c:v>94.944719786503995</c:v>
                </c:pt>
                <c:pt idx="491">
                  <c:v>94.9218452154022</c:v>
                </c:pt>
                <c:pt idx="492">
                  <c:v>94.891345787266403</c:v>
                </c:pt>
                <c:pt idx="493">
                  <c:v>94.822722073961103</c:v>
                </c:pt>
                <c:pt idx="494">
                  <c:v>94.932520015249693</c:v>
                </c:pt>
                <c:pt idx="495">
                  <c:v>94.963019443385406</c:v>
                </c:pt>
                <c:pt idx="496">
                  <c:v>94.9904689287075</c:v>
                </c:pt>
                <c:pt idx="497">
                  <c:v>94.934044986656502</c:v>
                </c:pt>
                <c:pt idx="498">
                  <c:v>94.906595501334294</c:v>
                </c:pt>
                <c:pt idx="499">
                  <c:v>95.039268013724694</c:v>
                </c:pt>
                <c:pt idx="500">
                  <c:v>95.120091498284395</c:v>
                </c:pt>
                <c:pt idx="501">
                  <c:v>95.066717499046803</c:v>
                </c:pt>
                <c:pt idx="502">
                  <c:v>95.104841784216504</c:v>
                </c:pt>
                <c:pt idx="503">
                  <c:v>95.118566526877601</c:v>
                </c:pt>
                <c:pt idx="504">
                  <c:v>95.115516584063997</c:v>
                </c:pt>
                <c:pt idx="505">
                  <c:v>95.115516584063997</c:v>
                </c:pt>
                <c:pt idx="506">
                  <c:v>95.115516584063997</c:v>
                </c:pt>
                <c:pt idx="507">
                  <c:v>95.115516584063997</c:v>
                </c:pt>
                <c:pt idx="508">
                  <c:v>95.115516584063997</c:v>
                </c:pt>
                <c:pt idx="509">
                  <c:v>95.113991612657202</c:v>
                </c:pt>
                <c:pt idx="510">
                  <c:v>95.272588638963001</c:v>
                </c:pt>
                <c:pt idx="511">
                  <c:v>95.295463210064796</c:v>
                </c:pt>
                <c:pt idx="512">
                  <c:v>95.194815097216903</c:v>
                </c:pt>
                <c:pt idx="513">
                  <c:v>95.237514296606903</c:v>
                </c:pt>
                <c:pt idx="514">
                  <c:v>95.150590926420094</c:v>
                </c:pt>
                <c:pt idx="515">
                  <c:v>95.135341212352202</c:v>
                </c:pt>
                <c:pt idx="516">
                  <c:v>95.069767441860407</c:v>
                </c:pt>
                <c:pt idx="517">
                  <c:v>95.016393442622899</c:v>
                </c:pt>
                <c:pt idx="518">
                  <c:v>94.9477697293175</c:v>
                </c:pt>
                <c:pt idx="519">
                  <c:v>94.967594357605705</c:v>
                </c:pt>
                <c:pt idx="520">
                  <c:v>94.998093785741503</c:v>
                </c:pt>
                <c:pt idx="521">
                  <c:v>94.937094929470007</c:v>
                </c:pt>
                <c:pt idx="522">
                  <c:v>94.895920701486801</c:v>
                </c:pt>
                <c:pt idx="523">
                  <c:v>94.929470072436104</c:v>
                </c:pt>
                <c:pt idx="524">
                  <c:v>94.845596645062898</c:v>
                </c:pt>
                <c:pt idx="525">
                  <c:v>94.873046130385006</c:v>
                </c:pt>
                <c:pt idx="526">
                  <c:v>94.865421273351103</c:v>
                </c:pt>
                <c:pt idx="527">
                  <c:v>94.831871902401801</c:v>
                </c:pt>
                <c:pt idx="528">
                  <c:v>94.845596645062898</c:v>
                </c:pt>
                <c:pt idx="529">
                  <c:v>94.825772016774593</c:v>
                </c:pt>
                <c:pt idx="530">
                  <c:v>94.860846359130704</c:v>
                </c:pt>
                <c:pt idx="531">
                  <c:v>94.856271444910405</c:v>
                </c:pt>
                <c:pt idx="532">
                  <c:v>94.799847502859294</c:v>
                </c:pt>
                <c:pt idx="533">
                  <c:v>94.837971788028895</c:v>
                </c:pt>
                <c:pt idx="534">
                  <c:v>94.807472359893197</c:v>
                </c:pt>
                <c:pt idx="535">
                  <c:v>94.784597788791402</c:v>
                </c:pt>
                <c:pt idx="536">
                  <c:v>94.789172703011801</c:v>
                </c:pt>
                <c:pt idx="537">
                  <c:v>94.830346930995006</c:v>
                </c:pt>
                <c:pt idx="538">
                  <c:v>94.841021730842499</c:v>
                </c:pt>
                <c:pt idx="539">
                  <c:v>94.784597788791402</c:v>
                </c:pt>
                <c:pt idx="540">
                  <c:v>94.784597788791402</c:v>
                </c:pt>
                <c:pt idx="541">
                  <c:v>94.5970263057567</c:v>
                </c:pt>
                <c:pt idx="542">
                  <c:v>94.632100648112797</c:v>
                </c:pt>
                <c:pt idx="543">
                  <c:v>94.6397255051467</c:v>
                </c:pt>
                <c:pt idx="544">
                  <c:v>94.621425848265304</c:v>
                </c:pt>
                <c:pt idx="545">
                  <c:v>94.670224933282498</c:v>
                </c:pt>
                <c:pt idx="546">
                  <c:v>94.654975219214606</c:v>
                </c:pt>
                <c:pt idx="547">
                  <c:v>94.525352649637796</c:v>
                </c:pt>
                <c:pt idx="548">
                  <c:v>94.5284025924513</c:v>
                </c:pt>
                <c:pt idx="549">
                  <c:v>94.490278307281699</c:v>
                </c:pt>
                <c:pt idx="550">
                  <c:v>94.418604651162696</c:v>
                </c:pt>
                <c:pt idx="551">
                  <c:v>94.304231795653806</c:v>
                </c:pt>
                <c:pt idx="552">
                  <c:v>94.194433854365201</c:v>
                </c:pt>
                <c:pt idx="553">
                  <c:v>94.334731223789504</c:v>
                </c:pt>
                <c:pt idx="554">
                  <c:v>94.273732367518093</c:v>
                </c:pt>
                <c:pt idx="555">
                  <c:v>94.3530308806709</c:v>
                </c:pt>
                <c:pt idx="556">
                  <c:v>94.266107510484105</c:v>
                </c:pt>
                <c:pt idx="557">
                  <c:v>94.2889820815859</c:v>
                </c:pt>
                <c:pt idx="558">
                  <c:v>94.174609226076996</c:v>
                </c:pt>
                <c:pt idx="559">
                  <c:v>94.083110941669801</c:v>
                </c:pt>
                <c:pt idx="560">
                  <c:v>94.083110941669801</c:v>
                </c:pt>
                <c:pt idx="561">
                  <c:v>94.083110941669801</c:v>
                </c:pt>
                <c:pt idx="562">
                  <c:v>94.083110941669801</c:v>
                </c:pt>
                <c:pt idx="563">
                  <c:v>93.945863515059003</c:v>
                </c:pt>
                <c:pt idx="564">
                  <c:v>93.945863515059003</c:v>
                </c:pt>
                <c:pt idx="565">
                  <c:v>94.1136103698055</c:v>
                </c:pt>
                <c:pt idx="566">
                  <c:v>93.919939001143703</c:v>
                </c:pt>
                <c:pt idx="567">
                  <c:v>93.724742661075098</c:v>
                </c:pt>
                <c:pt idx="568">
                  <c:v>93.569958063286293</c:v>
                </c:pt>
                <c:pt idx="569">
                  <c:v>93.732367518109001</c:v>
                </c:pt>
                <c:pt idx="570">
                  <c:v>93.808616088448304</c:v>
                </c:pt>
                <c:pt idx="571">
                  <c:v>93.747617232176793</c:v>
                </c:pt>
                <c:pt idx="572">
                  <c:v>93.788791460160098</c:v>
                </c:pt>
                <c:pt idx="573">
                  <c:v>93.839115516584002</c:v>
                </c:pt>
                <c:pt idx="574">
                  <c:v>93.724742661075098</c:v>
                </c:pt>
                <c:pt idx="575">
                  <c:v>93.686618375905397</c:v>
                </c:pt>
                <c:pt idx="576">
                  <c:v>93.636294319481493</c:v>
                </c:pt>
                <c:pt idx="577">
                  <c:v>93.547845977887903</c:v>
                </c:pt>
                <c:pt idx="578">
                  <c:v>93.584445291650695</c:v>
                </c:pt>
                <c:pt idx="579">
                  <c:v>93.532596263819997</c:v>
                </c:pt>
                <c:pt idx="580">
                  <c:v>93.419748379717802</c:v>
                </c:pt>
                <c:pt idx="581">
                  <c:v>93.422798322531406</c:v>
                </c:pt>
                <c:pt idx="582">
                  <c:v>93.463972550514598</c:v>
                </c:pt>
                <c:pt idx="583">
                  <c:v>93.564620663362504</c:v>
                </c:pt>
                <c:pt idx="584">
                  <c:v>93.625619519634</c:v>
                </c:pt>
                <c:pt idx="585">
                  <c:v>93.572245520396393</c:v>
                </c:pt>
                <c:pt idx="586">
                  <c:v>93.534121235226806</c:v>
                </c:pt>
                <c:pt idx="587">
                  <c:v>93.495996950057105</c:v>
                </c:pt>
                <c:pt idx="588">
                  <c:v>93.640869233701807</c:v>
                </c:pt>
                <c:pt idx="589">
                  <c:v>93.602744948532205</c:v>
                </c:pt>
                <c:pt idx="590">
                  <c:v>93.570720548989698</c:v>
                </c:pt>
                <c:pt idx="591">
                  <c:v>93.570720548989698</c:v>
                </c:pt>
                <c:pt idx="592">
                  <c:v>93.570720548989698</c:v>
                </c:pt>
                <c:pt idx="593">
                  <c:v>93.617994662599997</c:v>
                </c:pt>
                <c:pt idx="594">
                  <c:v>93.564620663362504</c:v>
                </c:pt>
                <c:pt idx="595">
                  <c:v>93.473122378955296</c:v>
                </c:pt>
                <c:pt idx="596">
                  <c:v>93.529546321006407</c:v>
                </c:pt>
                <c:pt idx="597">
                  <c:v>93.499046892870695</c:v>
                </c:pt>
                <c:pt idx="598">
                  <c:v>93.5188715211589</c:v>
                </c:pt>
                <c:pt idx="599">
                  <c:v>93.595120091498202</c:v>
                </c:pt>
                <c:pt idx="600">
                  <c:v>93.770491803278603</c:v>
                </c:pt>
                <c:pt idx="601">
                  <c:v>93.778116660312605</c:v>
                </c:pt>
                <c:pt idx="602">
                  <c:v>93.808616088448304</c:v>
                </c:pt>
                <c:pt idx="603">
                  <c:v>93.839115516584002</c:v>
                </c:pt>
                <c:pt idx="604">
                  <c:v>93.666793747617206</c:v>
                </c:pt>
                <c:pt idx="605">
                  <c:v>93.595120091498202</c:v>
                </c:pt>
                <c:pt idx="606">
                  <c:v>93.599695005718601</c:v>
                </c:pt>
                <c:pt idx="607">
                  <c:v>93.564620663362504</c:v>
                </c:pt>
                <c:pt idx="608">
                  <c:v>93.476934807472304</c:v>
                </c:pt>
                <c:pt idx="609">
                  <c:v>93.590545177277903</c:v>
                </c:pt>
                <c:pt idx="610">
                  <c:v>93.610369805566094</c:v>
                </c:pt>
                <c:pt idx="611">
                  <c:v>93.544796035074299</c:v>
                </c:pt>
                <c:pt idx="612">
                  <c:v>93.593595120091393</c:v>
                </c:pt>
                <c:pt idx="613">
                  <c:v>93.633244376667903</c:v>
                </c:pt>
                <c:pt idx="614">
                  <c:v>93.666793747617206</c:v>
                </c:pt>
                <c:pt idx="615">
                  <c:v>93.666793747617206</c:v>
                </c:pt>
                <c:pt idx="616">
                  <c:v>93.625619519634</c:v>
                </c:pt>
                <c:pt idx="617">
                  <c:v>93.633244376667903</c:v>
                </c:pt>
                <c:pt idx="618">
                  <c:v>93.717117804041095</c:v>
                </c:pt>
                <c:pt idx="619">
                  <c:v>93.671368661837505</c:v>
                </c:pt>
                <c:pt idx="620">
                  <c:v>93.712542889820796</c:v>
                </c:pt>
                <c:pt idx="621">
                  <c:v>93.640869233701807</c:v>
                </c:pt>
                <c:pt idx="622">
                  <c:v>93.640869233701807</c:v>
                </c:pt>
                <c:pt idx="623">
                  <c:v>93.625619519634</c:v>
                </c:pt>
                <c:pt idx="624">
                  <c:v>93.579870377430396</c:v>
                </c:pt>
                <c:pt idx="625">
                  <c:v>93.587495234464299</c:v>
                </c:pt>
                <c:pt idx="626">
                  <c:v>93.579870377430396</c:v>
                </c:pt>
                <c:pt idx="627">
                  <c:v>93.529546321006407</c:v>
                </c:pt>
                <c:pt idx="628">
                  <c:v>93.556995806328601</c:v>
                </c:pt>
                <c:pt idx="629">
                  <c:v>93.544796035074299</c:v>
                </c:pt>
                <c:pt idx="630">
                  <c:v>93.473122378955296</c:v>
                </c:pt>
                <c:pt idx="631">
                  <c:v>93.233701868089895</c:v>
                </c:pt>
                <c:pt idx="632">
                  <c:v>93.3861990087685</c:v>
                </c:pt>
                <c:pt idx="633">
                  <c:v>93.421273351124597</c:v>
                </c:pt>
                <c:pt idx="634">
                  <c:v>93.427373236751805</c:v>
                </c:pt>
                <c:pt idx="635">
                  <c:v>93.4288982081585</c:v>
                </c:pt>
                <c:pt idx="636">
                  <c:v>93.360274494853201</c:v>
                </c:pt>
                <c:pt idx="637">
                  <c:v>93.320625238276705</c:v>
                </c:pt>
                <c:pt idx="638">
                  <c:v>93.216927182615294</c:v>
                </c:pt>
                <c:pt idx="639">
                  <c:v>93.248951582157801</c:v>
                </c:pt>
                <c:pt idx="640">
                  <c:v>93.373999237514198</c:v>
                </c:pt>
                <c:pt idx="641">
                  <c:v>93.396873808615993</c:v>
                </c:pt>
                <c:pt idx="642">
                  <c:v>93.378574151734597</c:v>
                </c:pt>
                <c:pt idx="643">
                  <c:v>93.425848265344996</c:v>
                </c:pt>
                <c:pt idx="644">
                  <c:v>93.335874952344597</c:v>
                </c:pt>
                <c:pt idx="645">
                  <c:v>93.335874952344597</c:v>
                </c:pt>
                <c:pt idx="646">
                  <c:v>93.390773922988899</c:v>
                </c:pt>
                <c:pt idx="647">
                  <c:v>93.335874952344597</c:v>
                </c:pt>
                <c:pt idx="648">
                  <c:v>93.3389248951582</c:v>
                </c:pt>
                <c:pt idx="649">
                  <c:v>93.323675181090294</c:v>
                </c:pt>
                <c:pt idx="650">
                  <c:v>93.3221502096835</c:v>
                </c:pt>
                <c:pt idx="651">
                  <c:v>93.377049180327802</c:v>
                </c:pt>
                <c:pt idx="652">
                  <c:v>93.332825009531007</c:v>
                </c:pt>
                <c:pt idx="653">
                  <c:v>93.319100266869896</c:v>
                </c:pt>
                <c:pt idx="654">
                  <c:v>93.3389248951582</c:v>
                </c:pt>
                <c:pt idx="655">
                  <c:v>93.346549752192104</c:v>
                </c:pt>
                <c:pt idx="656">
                  <c:v>93.328250095310693</c:v>
                </c:pt>
                <c:pt idx="657">
                  <c:v>93.299275638581705</c:v>
                </c:pt>
                <c:pt idx="658">
                  <c:v>93.300800609988499</c:v>
                </c:pt>
                <c:pt idx="659">
                  <c:v>93.313000381242801</c:v>
                </c:pt>
                <c:pt idx="660">
                  <c:v>93.335874952344597</c:v>
                </c:pt>
                <c:pt idx="661">
                  <c:v>93.355699580632802</c:v>
                </c:pt>
                <c:pt idx="662">
                  <c:v>93.377049180327802</c:v>
                </c:pt>
                <c:pt idx="663">
                  <c:v>93.349599695005693</c:v>
                </c:pt>
                <c:pt idx="664">
                  <c:v>93.351124666412503</c:v>
                </c:pt>
                <c:pt idx="665">
                  <c:v>93.3434998093785</c:v>
                </c:pt>
                <c:pt idx="666">
                  <c:v>93.346549752192104</c:v>
                </c:pt>
                <c:pt idx="667">
                  <c:v>93.325200152497104</c:v>
                </c:pt>
                <c:pt idx="668">
                  <c:v>93.326725123903898</c:v>
                </c:pt>
                <c:pt idx="669">
                  <c:v>93.302325581395294</c:v>
                </c:pt>
                <c:pt idx="670">
                  <c:v>93.348074723598899</c:v>
                </c:pt>
                <c:pt idx="671">
                  <c:v>93.335874952344597</c:v>
                </c:pt>
                <c:pt idx="672">
                  <c:v>93.335874952344597</c:v>
                </c:pt>
                <c:pt idx="673">
                  <c:v>93.3434998093785</c:v>
                </c:pt>
                <c:pt idx="674">
                  <c:v>93.332825009531007</c:v>
                </c:pt>
                <c:pt idx="675">
                  <c:v>93.316050324056405</c:v>
                </c:pt>
                <c:pt idx="676">
                  <c:v>93.3434998093785</c:v>
                </c:pt>
                <c:pt idx="677">
                  <c:v>93.348074723598899</c:v>
                </c:pt>
                <c:pt idx="678">
                  <c:v>93.267251239039197</c:v>
                </c:pt>
                <c:pt idx="679">
                  <c:v>93.3389248951582</c:v>
                </c:pt>
                <c:pt idx="680">
                  <c:v>93.140678612276005</c:v>
                </c:pt>
                <c:pt idx="681">
                  <c:v>93.069004956157002</c:v>
                </c:pt>
                <c:pt idx="682">
                  <c:v>93.008006099885606</c:v>
                </c:pt>
                <c:pt idx="683">
                  <c:v>93.000381242851603</c:v>
                </c:pt>
                <c:pt idx="684">
                  <c:v>92.9881814715974</c:v>
                </c:pt>
                <c:pt idx="685">
                  <c:v>92.454441479222197</c:v>
                </c:pt>
                <c:pt idx="686">
                  <c:v>92.927182615325904</c:v>
                </c:pt>
                <c:pt idx="687">
                  <c:v>92.814334731223695</c:v>
                </c:pt>
                <c:pt idx="688">
                  <c:v>92.7487609607319</c:v>
                </c:pt>
                <c:pt idx="689">
                  <c:v>92.779260388867698</c:v>
                </c:pt>
                <c:pt idx="690">
                  <c:v>92.809759817003396</c:v>
                </c:pt>
                <c:pt idx="691">
                  <c:v>92.892108272969807</c:v>
                </c:pt>
                <c:pt idx="692">
                  <c:v>92.975981700343098</c:v>
                </c:pt>
                <c:pt idx="693">
                  <c:v>92.942432329393796</c:v>
                </c:pt>
                <c:pt idx="694">
                  <c:v>93.020205871139893</c:v>
                </c:pt>
                <c:pt idx="695">
                  <c:v>93.000381242851603</c:v>
                </c:pt>
                <c:pt idx="696">
                  <c:v>93.0354555852077</c:v>
                </c:pt>
                <c:pt idx="697">
                  <c:v>92.916507815478397</c:v>
                </c:pt>
                <c:pt idx="698">
                  <c:v>92.886008387342699</c:v>
                </c:pt>
                <c:pt idx="699">
                  <c:v>92.8814334731223</c:v>
                </c:pt>
                <c:pt idx="700">
                  <c:v>92.895158215783397</c:v>
                </c:pt>
                <c:pt idx="701">
                  <c:v>92.925657643919095</c:v>
                </c:pt>
                <c:pt idx="702">
                  <c:v>92.916507815478397</c:v>
                </c:pt>
                <c:pt idx="703">
                  <c:v>92.908882958444494</c:v>
                </c:pt>
                <c:pt idx="704">
                  <c:v>92.908882958444494</c:v>
                </c:pt>
                <c:pt idx="705">
                  <c:v>92.905833015630904</c:v>
                </c:pt>
                <c:pt idx="706">
                  <c:v>92.911932901258098</c:v>
                </c:pt>
                <c:pt idx="707">
                  <c:v>92.916507815478397</c:v>
                </c:pt>
                <c:pt idx="708">
                  <c:v>92.918032786885206</c:v>
                </c:pt>
                <c:pt idx="709">
                  <c:v>92.931757529546303</c:v>
                </c:pt>
                <c:pt idx="710">
                  <c:v>92.925657643919095</c:v>
                </c:pt>
                <c:pt idx="711">
                  <c:v>92.907357987037699</c:v>
                </c:pt>
                <c:pt idx="712">
                  <c:v>92.914982844071602</c:v>
                </c:pt>
                <c:pt idx="713">
                  <c:v>92.914982844071602</c:v>
                </c:pt>
                <c:pt idx="714">
                  <c:v>92.936332443766602</c:v>
                </c:pt>
                <c:pt idx="715">
                  <c:v>92.916507815478397</c:v>
                </c:pt>
                <c:pt idx="716">
                  <c:v>92.910407929851303</c:v>
                </c:pt>
                <c:pt idx="717">
                  <c:v>92.893633244376602</c:v>
                </c:pt>
                <c:pt idx="718">
                  <c:v>92.902020587113896</c:v>
                </c:pt>
                <c:pt idx="719">
                  <c:v>92.7487609607319</c:v>
                </c:pt>
                <c:pt idx="720">
                  <c:v>92.602363705680503</c:v>
                </c:pt>
                <c:pt idx="721">
                  <c:v>92.581014105985503</c:v>
                </c:pt>
                <c:pt idx="722">
                  <c:v>92.588638963019406</c:v>
                </c:pt>
                <c:pt idx="723">
                  <c:v>92.588638963019406</c:v>
                </c:pt>
                <c:pt idx="724">
                  <c:v>92.588638963019406</c:v>
                </c:pt>
                <c:pt idx="725">
                  <c:v>92.591688905832996</c:v>
                </c:pt>
                <c:pt idx="726">
                  <c:v>92.581014105985503</c:v>
                </c:pt>
                <c:pt idx="727">
                  <c:v>92.591688905832996</c:v>
                </c:pt>
                <c:pt idx="728">
                  <c:v>92.588638963019406</c:v>
                </c:pt>
                <c:pt idx="729">
                  <c:v>92.590163934426201</c:v>
                </c:pt>
                <c:pt idx="730">
                  <c:v>92.565764391917597</c:v>
                </c:pt>
                <c:pt idx="731">
                  <c:v>92.591688905832996</c:v>
                </c:pt>
                <c:pt idx="732">
                  <c:v>92.593213877239805</c:v>
                </c:pt>
                <c:pt idx="733">
                  <c:v>92.591688905832996</c:v>
                </c:pt>
                <c:pt idx="734">
                  <c:v>92.545939763629406</c:v>
                </c:pt>
                <c:pt idx="735">
                  <c:v>92.443766679374704</c:v>
                </c:pt>
                <c:pt idx="736">
                  <c:v>92.321768966831797</c:v>
                </c:pt>
                <c:pt idx="737">
                  <c:v>92.347693480747196</c:v>
                </c:pt>
                <c:pt idx="738">
                  <c:v>92.295844452916498</c:v>
                </c:pt>
                <c:pt idx="739">
                  <c:v>92.309569195577495</c:v>
                </c:pt>
                <c:pt idx="740">
                  <c:v>92.304994281357196</c:v>
                </c:pt>
                <c:pt idx="741">
                  <c:v>92.285169653069005</c:v>
                </c:pt>
                <c:pt idx="742">
                  <c:v>92.283644681662196</c:v>
                </c:pt>
                <c:pt idx="743">
                  <c:v>92.335493709492894</c:v>
                </c:pt>
                <c:pt idx="744">
                  <c:v>92.295844452916498</c:v>
                </c:pt>
                <c:pt idx="745">
                  <c:v>92.161646969119303</c:v>
                </c:pt>
                <c:pt idx="746">
                  <c:v>92.118947769729303</c:v>
                </c:pt>
                <c:pt idx="747">
                  <c:v>92.204346168509304</c:v>
                </c:pt>
                <c:pt idx="748">
                  <c:v>92.3553183377811</c:v>
                </c:pt>
                <c:pt idx="749">
                  <c:v>92.268394967594304</c:v>
                </c:pt>
                <c:pt idx="750">
                  <c:v>92.327868852459005</c:v>
                </c:pt>
                <c:pt idx="751">
                  <c:v>92.271444910407894</c:v>
                </c:pt>
                <c:pt idx="752">
                  <c:v>92.280594738848606</c:v>
                </c:pt>
                <c:pt idx="753">
                  <c:v>92.291269538696099</c:v>
                </c:pt>
                <c:pt idx="754">
                  <c:v>92.2439954250857</c:v>
                </c:pt>
                <c:pt idx="755">
                  <c:v>92.230270682424702</c:v>
                </c:pt>
                <c:pt idx="756">
                  <c:v>92.234845596645002</c:v>
                </c:pt>
                <c:pt idx="757">
                  <c:v>92.349218452154005</c:v>
                </c:pt>
                <c:pt idx="758">
                  <c:v>92.420892108272895</c:v>
                </c:pt>
                <c:pt idx="759">
                  <c:v>92.420892108272895</c:v>
                </c:pt>
                <c:pt idx="760">
                  <c:v>92.420892108272895</c:v>
                </c:pt>
                <c:pt idx="761">
                  <c:v>92.420892108272895</c:v>
                </c:pt>
                <c:pt idx="762">
                  <c:v>92.420892108272895</c:v>
                </c:pt>
                <c:pt idx="763">
                  <c:v>92.420892108272895</c:v>
                </c:pt>
                <c:pt idx="764">
                  <c:v>92.463591307662895</c:v>
                </c:pt>
                <c:pt idx="765">
                  <c:v>92.414792222645801</c:v>
                </c:pt>
                <c:pt idx="766">
                  <c:v>92.420892108272895</c:v>
                </c:pt>
                <c:pt idx="767">
                  <c:v>92.443766679374704</c:v>
                </c:pt>
                <c:pt idx="768">
                  <c:v>92.466641250476499</c:v>
                </c:pt>
                <c:pt idx="769">
                  <c:v>92.520015249714007</c:v>
                </c:pt>
                <c:pt idx="770">
                  <c:v>92.497140678612197</c:v>
                </c:pt>
                <c:pt idx="771">
                  <c:v>92.5306900495615</c:v>
                </c:pt>
                <c:pt idx="772">
                  <c:v>92.703011818528395</c:v>
                </c:pt>
                <c:pt idx="773">
                  <c:v>92.771635531833695</c:v>
                </c:pt>
                <c:pt idx="774">
                  <c:v>92.896683187190206</c:v>
                </c:pt>
                <c:pt idx="775">
                  <c:v>92.995806328631303</c:v>
                </c:pt>
                <c:pt idx="776">
                  <c:v>93.399923751429597</c:v>
                </c:pt>
                <c:pt idx="777">
                  <c:v>93.398398780022802</c:v>
                </c:pt>
                <c:pt idx="778">
                  <c:v>93.532596263819997</c:v>
                </c:pt>
                <c:pt idx="779">
                  <c:v>93.714067861227605</c:v>
                </c:pt>
                <c:pt idx="780">
                  <c:v>93.732367518109001</c:v>
                </c:pt>
                <c:pt idx="781">
                  <c:v>93.685093404498602</c:v>
                </c:pt>
                <c:pt idx="782">
                  <c:v>93.457872664887503</c:v>
                </c:pt>
                <c:pt idx="783">
                  <c:v>93.309950438429198</c:v>
                </c:pt>
                <c:pt idx="784">
                  <c:v>93.424323293938201</c:v>
                </c:pt>
                <c:pt idx="785">
                  <c:v>93.613419748379698</c:v>
                </c:pt>
                <c:pt idx="786">
                  <c:v>93.634769348074698</c:v>
                </c:pt>
                <c:pt idx="787">
                  <c:v>93.714067861227605</c:v>
                </c:pt>
                <c:pt idx="788">
                  <c:v>93.576820434616806</c:v>
                </c:pt>
                <c:pt idx="789">
                  <c:v>93.793366374380398</c:v>
                </c:pt>
                <c:pt idx="790">
                  <c:v>94.292032024399504</c:v>
                </c:pt>
                <c:pt idx="791">
                  <c:v>94.429279451010203</c:v>
                </c:pt>
                <c:pt idx="792">
                  <c:v>94.453678993518807</c:v>
                </c:pt>
                <c:pt idx="793">
                  <c:v>94.970644300419295</c:v>
                </c:pt>
                <c:pt idx="794">
                  <c:v>94.934044986656502</c:v>
                </c:pt>
                <c:pt idx="795">
                  <c:v>94.525352649637796</c:v>
                </c:pt>
                <c:pt idx="796">
                  <c:v>94.612276019824606</c:v>
                </c:pt>
                <c:pt idx="797">
                  <c:v>94.680899733130005</c:v>
                </c:pt>
                <c:pt idx="798">
                  <c:v>94.741898589401401</c:v>
                </c:pt>
                <c:pt idx="799">
                  <c:v>94.731223789553894</c:v>
                </c:pt>
                <c:pt idx="800">
                  <c:v>94.804422417079607</c:v>
                </c:pt>
                <c:pt idx="801">
                  <c:v>94.651925276401002</c:v>
                </c:pt>
                <c:pt idx="802">
                  <c:v>94.638200533739905</c:v>
                </c:pt>
                <c:pt idx="803">
                  <c:v>94.708349218452099</c:v>
                </c:pt>
                <c:pt idx="804">
                  <c:v>94.735798703774293</c:v>
                </c:pt>
                <c:pt idx="805">
                  <c:v>94.734273732367498</c:v>
                </c:pt>
                <c:pt idx="806">
                  <c:v>94.502478078536001</c:v>
                </c:pt>
                <c:pt idx="807">
                  <c:v>94.555852077773494</c:v>
                </c:pt>
                <c:pt idx="808">
                  <c:v>94.821197102554294</c:v>
                </c:pt>
                <c:pt idx="809">
                  <c:v>94.723598932520005</c:v>
                </c:pt>
                <c:pt idx="810">
                  <c:v>94.879146016012101</c:v>
                </c:pt>
                <c:pt idx="811">
                  <c:v>94.905070529927499</c:v>
                </c:pt>
                <c:pt idx="812">
                  <c:v>94.863896301944294</c:v>
                </c:pt>
                <c:pt idx="813">
                  <c:v>94.841021730842499</c:v>
                </c:pt>
                <c:pt idx="814">
                  <c:v>94.9218452154022</c:v>
                </c:pt>
                <c:pt idx="815">
                  <c:v>94.991993900114295</c:v>
                </c:pt>
                <c:pt idx="816">
                  <c:v>95.124666412504695</c:v>
                </c:pt>
                <c:pt idx="817">
                  <c:v>95.124666412504695</c:v>
                </c:pt>
                <c:pt idx="818">
                  <c:v>95.293938238658001</c:v>
                </c:pt>
                <c:pt idx="819">
                  <c:v>95.368661837590494</c:v>
                </c:pt>
                <c:pt idx="820">
                  <c:v>95.348837209302303</c:v>
                </c:pt>
                <c:pt idx="821">
                  <c:v>95.435760579489099</c:v>
                </c:pt>
                <c:pt idx="822">
                  <c:v>95.457872664887503</c:v>
                </c:pt>
                <c:pt idx="823">
                  <c:v>95.466260007624797</c:v>
                </c:pt>
                <c:pt idx="824">
                  <c:v>95.455585207777304</c:v>
                </c:pt>
                <c:pt idx="825">
                  <c:v>95.245139153640807</c:v>
                </c:pt>
                <c:pt idx="826">
                  <c:v>94.944719786503995</c:v>
                </c:pt>
                <c:pt idx="827">
                  <c:v>95.074342356080805</c:v>
                </c:pt>
                <c:pt idx="828">
                  <c:v>94.979794128859993</c:v>
                </c:pt>
                <c:pt idx="829">
                  <c:v>94.970644300419295</c:v>
                </c:pt>
                <c:pt idx="830">
                  <c:v>95.124666412504695</c:v>
                </c:pt>
                <c:pt idx="831">
                  <c:v>94.998093785741503</c:v>
                </c:pt>
                <c:pt idx="832">
                  <c:v>94.993518871521104</c:v>
                </c:pt>
                <c:pt idx="833">
                  <c:v>95.019443385436503</c:v>
                </c:pt>
                <c:pt idx="834">
                  <c:v>95.062142584826503</c:v>
                </c:pt>
                <c:pt idx="835">
                  <c:v>95.1231414410979</c:v>
                </c:pt>
                <c:pt idx="836">
                  <c:v>95.130766298131903</c:v>
                </c:pt>
                <c:pt idx="837">
                  <c:v>95.078917270301105</c:v>
                </c:pt>
                <c:pt idx="838">
                  <c:v>95.086542127335093</c:v>
                </c:pt>
                <c:pt idx="839">
                  <c:v>95.109416698436902</c:v>
                </c:pt>
                <c:pt idx="840">
                  <c:v>95.188715211589695</c:v>
                </c:pt>
                <c:pt idx="841">
                  <c:v>95.321387723980095</c:v>
                </c:pt>
                <c:pt idx="842">
                  <c:v>95.066717499046803</c:v>
                </c:pt>
                <c:pt idx="843">
                  <c:v>95.127716355318299</c:v>
                </c:pt>
                <c:pt idx="844">
                  <c:v>95.272588638963001</c:v>
                </c:pt>
                <c:pt idx="845">
                  <c:v>95.261913839115493</c:v>
                </c:pt>
                <c:pt idx="846">
                  <c:v>95.371711780404098</c:v>
                </c:pt>
                <c:pt idx="847">
                  <c:v>95.309187952725793</c:v>
                </c:pt>
                <c:pt idx="848">
                  <c:v>95.386961494471905</c:v>
                </c:pt>
                <c:pt idx="849">
                  <c:v>95.315287838353001</c:v>
                </c:pt>
                <c:pt idx="850">
                  <c:v>95.161265726267601</c:v>
                </c:pt>
                <c:pt idx="851">
                  <c:v>95.161265726267601</c:v>
                </c:pt>
                <c:pt idx="852">
                  <c:v>94.978269157453198</c:v>
                </c:pt>
                <c:pt idx="853">
                  <c:v>94.822722073961103</c:v>
                </c:pt>
                <c:pt idx="854">
                  <c:v>94.693099504384193</c:v>
                </c:pt>
                <c:pt idx="855">
                  <c:v>94.920320243995405</c:v>
                </c:pt>
                <c:pt idx="856">
                  <c:v>93.836065573770398</c:v>
                </c:pt>
                <c:pt idx="857">
                  <c:v>94.860846359130704</c:v>
                </c:pt>
                <c:pt idx="858">
                  <c:v>94.993518871521104</c:v>
                </c:pt>
                <c:pt idx="859">
                  <c:v>94.9218452154022</c:v>
                </c:pt>
                <c:pt idx="860">
                  <c:v>94.937094929470007</c:v>
                </c:pt>
                <c:pt idx="861">
                  <c:v>95.100266869996105</c:v>
                </c:pt>
                <c:pt idx="862">
                  <c:v>95.0972169271826</c:v>
                </c:pt>
                <c:pt idx="863">
                  <c:v>94.9477697293175</c:v>
                </c:pt>
                <c:pt idx="864">
                  <c:v>94.830346930995006</c:v>
                </c:pt>
                <c:pt idx="865">
                  <c:v>94.830346930995006</c:v>
                </c:pt>
                <c:pt idx="866">
                  <c:v>94.540602363705602</c:v>
                </c:pt>
                <c:pt idx="867">
                  <c:v>94.790697674418595</c:v>
                </c:pt>
                <c:pt idx="868">
                  <c:v>94.731223789553894</c:v>
                </c:pt>
                <c:pt idx="869">
                  <c:v>94.685474647350304</c:v>
                </c:pt>
                <c:pt idx="870">
                  <c:v>94.609226077011002</c:v>
                </c:pt>
                <c:pt idx="871">
                  <c:v>94.616850934044905</c:v>
                </c:pt>
                <c:pt idx="872">
                  <c:v>94.546702249332796</c:v>
                </c:pt>
                <c:pt idx="873">
                  <c:v>94.626000762485702</c:v>
                </c:pt>
                <c:pt idx="874">
                  <c:v>94.685474647350304</c:v>
                </c:pt>
                <c:pt idx="875">
                  <c:v>94.644300419367099</c:v>
                </c:pt>
                <c:pt idx="876">
                  <c:v>94.670224933282498</c:v>
                </c:pt>
                <c:pt idx="877">
                  <c:v>94.609226077011002</c:v>
                </c:pt>
                <c:pt idx="878">
                  <c:v>94.606176134197398</c:v>
                </c:pt>
                <c:pt idx="879">
                  <c:v>94.671749904689193</c:v>
                </c:pt>
                <c:pt idx="880">
                  <c:v>94.659550133434905</c:v>
                </c:pt>
                <c:pt idx="881">
                  <c:v>94.593976362943096</c:v>
                </c:pt>
                <c:pt idx="882">
                  <c:v>94.5284025924513</c:v>
                </c:pt>
                <c:pt idx="883">
                  <c:v>94.470453678993493</c:v>
                </c:pt>
                <c:pt idx="884">
                  <c:v>94.423179565383094</c:v>
                </c:pt>
                <c:pt idx="885">
                  <c:v>94.357605794891299</c:v>
                </c:pt>
                <c:pt idx="886">
                  <c:v>94.250857796416298</c:v>
                </c:pt>
                <c:pt idx="887">
                  <c:v>94.116660312619103</c:v>
                </c:pt>
                <c:pt idx="888">
                  <c:v>94.154784597788705</c:v>
                </c:pt>
                <c:pt idx="889">
                  <c:v>94.246282882195899</c:v>
                </c:pt>
                <c:pt idx="890">
                  <c:v>94.240182996568805</c:v>
                </c:pt>
                <c:pt idx="891">
                  <c:v>94.105985512771596</c:v>
                </c:pt>
                <c:pt idx="892">
                  <c:v>93.983987800228704</c:v>
                </c:pt>
                <c:pt idx="893">
                  <c:v>93.973313000381197</c:v>
                </c:pt>
                <c:pt idx="894">
                  <c:v>93.877239801753703</c:v>
                </c:pt>
                <c:pt idx="895">
                  <c:v>93.916889058330099</c:v>
                </c:pt>
                <c:pt idx="896">
                  <c:v>93.907739229889401</c:v>
                </c:pt>
                <c:pt idx="897">
                  <c:v>93.884102173084202</c:v>
                </c:pt>
                <c:pt idx="898">
                  <c:v>93.8696149447197</c:v>
                </c:pt>
                <c:pt idx="899">
                  <c:v>93.747617232176793</c:v>
                </c:pt>
                <c:pt idx="900">
                  <c:v>93.722455203964898</c:v>
                </c:pt>
                <c:pt idx="901">
                  <c:v>93.653069004956095</c:v>
                </c:pt>
                <c:pt idx="902">
                  <c:v>93.724742661075098</c:v>
                </c:pt>
                <c:pt idx="903">
                  <c:v>93.808616088448304</c:v>
                </c:pt>
                <c:pt idx="904">
                  <c:v>93.808616088448304</c:v>
                </c:pt>
                <c:pt idx="905">
                  <c:v>93.854365230651894</c:v>
                </c:pt>
                <c:pt idx="906">
                  <c:v>93.865040030499401</c:v>
                </c:pt>
                <c:pt idx="907">
                  <c:v>93.726267632481793</c:v>
                </c:pt>
                <c:pt idx="908">
                  <c:v>93.717117804041095</c:v>
                </c:pt>
                <c:pt idx="909">
                  <c:v>93.714067861227605</c:v>
                </c:pt>
                <c:pt idx="910">
                  <c:v>93.707967975600397</c:v>
                </c:pt>
                <c:pt idx="911">
                  <c:v>93.8032786885245</c:v>
                </c:pt>
                <c:pt idx="912">
                  <c:v>93.653069004956095</c:v>
                </c:pt>
                <c:pt idx="913">
                  <c:v>93.614944719786493</c:v>
                </c:pt>
                <c:pt idx="914">
                  <c:v>93.640869233701807</c:v>
                </c:pt>
                <c:pt idx="915">
                  <c:v>93.640869233701807</c:v>
                </c:pt>
                <c:pt idx="916">
                  <c:v>93.5829203202439</c:v>
                </c:pt>
                <c:pt idx="917">
                  <c:v>93.560045749142205</c:v>
                </c:pt>
                <c:pt idx="918">
                  <c:v>93.480747235989298</c:v>
                </c:pt>
                <c:pt idx="919">
                  <c:v>93.555470834921806</c:v>
                </c:pt>
                <c:pt idx="920">
                  <c:v>93.663743804803602</c:v>
                </c:pt>
                <c:pt idx="921">
                  <c:v>93.729317575295397</c:v>
                </c:pt>
                <c:pt idx="922">
                  <c:v>93.617994662599997</c:v>
                </c:pt>
                <c:pt idx="923">
                  <c:v>93.640869233701807</c:v>
                </c:pt>
                <c:pt idx="924">
                  <c:v>93.645444147922206</c:v>
                </c:pt>
                <c:pt idx="925">
                  <c:v>93.640869233701807</c:v>
                </c:pt>
                <c:pt idx="926">
                  <c:v>93.592070148684698</c:v>
                </c:pt>
                <c:pt idx="927">
                  <c:v>93.653069004956095</c:v>
                </c:pt>
                <c:pt idx="928">
                  <c:v>93.572245520396393</c:v>
                </c:pt>
                <c:pt idx="929">
                  <c:v>93.434998093785694</c:v>
                </c:pt>
                <c:pt idx="930">
                  <c:v>93.785741517346494</c:v>
                </c:pt>
                <c:pt idx="931">
                  <c:v>93.610369805566094</c:v>
                </c:pt>
                <c:pt idx="932">
                  <c:v>93.610369805566094</c:v>
                </c:pt>
                <c:pt idx="933">
                  <c:v>93.610369805566094</c:v>
                </c:pt>
                <c:pt idx="934">
                  <c:v>93.617994662599997</c:v>
                </c:pt>
                <c:pt idx="935">
                  <c:v>93.617994662599997</c:v>
                </c:pt>
                <c:pt idx="936">
                  <c:v>93.617994662599997</c:v>
                </c:pt>
                <c:pt idx="937">
                  <c:v>93.654593976362904</c:v>
                </c:pt>
                <c:pt idx="938">
                  <c:v>93.485322150209598</c:v>
                </c:pt>
                <c:pt idx="939">
                  <c:v>93.523446435379299</c:v>
                </c:pt>
                <c:pt idx="940">
                  <c:v>93.401448722836406</c:v>
                </c:pt>
                <c:pt idx="941">
                  <c:v>93.409073579870295</c:v>
                </c:pt>
                <c:pt idx="942">
                  <c:v>93.409073579870295</c:v>
                </c:pt>
                <c:pt idx="943">
                  <c:v>93.381624094548201</c:v>
                </c:pt>
                <c:pt idx="944">
                  <c:v>93.393823865802503</c:v>
                </c:pt>
                <c:pt idx="945">
                  <c:v>93.3861990087685</c:v>
                </c:pt>
                <c:pt idx="946">
                  <c:v>93.3434998093785</c:v>
                </c:pt>
                <c:pt idx="947">
                  <c:v>93.329012581014098</c:v>
                </c:pt>
                <c:pt idx="948">
                  <c:v>93.320625238276705</c:v>
                </c:pt>
                <c:pt idx="949">
                  <c:v>93.287075867327403</c:v>
                </c:pt>
                <c:pt idx="950">
                  <c:v>93.2748760960731</c:v>
                </c:pt>
                <c:pt idx="951">
                  <c:v>93.229126953869596</c:v>
                </c:pt>
                <c:pt idx="952">
                  <c:v>93.183377811666006</c:v>
                </c:pt>
                <c:pt idx="953">
                  <c:v>93.244376667937402</c:v>
                </c:pt>
                <c:pt idx="954">
                  <c:v>93.216927182615294</c:v>
                </c:pt>
                <c:pt idx="955">
                  <c:v>93.302325581395294</c:v>
                </c:pt>
                <c:pt idx="956">
                  <c:v>93.259626382005294</c:v>
                </c:pt>
                <c:pt idx="957">
                  <c:v>93.236751810903499</c:v>
                </c:pt>
                <c:pt idx="958">
                  <c:v>93.244376667937402</c:v>
                </c:pt>
                <c:pt idx="959">
                  <c:v>93.381624094548201</c:v>
                </c:pt>
                <c:pt idx="960">
                  <c:v>93.3434998093785</c:v>
                </c:pt>
                <c:pt idx="961">
                  <c:v>93.459397636294298</c:v>
                </c:pt>
                <c:pt idx="962">
                  <c:v>93.422798322531406</c:v>
                </c:pt>
                <c:pt idx="963">
                  <c:v>93.401448722836406</c:v>
                </c:pt>
                <c:pt idx="964">
                  <c:v>93.473122378955296</c:v>
                </c:pt>
                <c:pt idx="965">
                  <c:v>93.399923751429597</c:v>
                </c:pt>
                <c:pt idx="966">
                  <c:v>93.348074723598899</c:v>
                </c:pt>
                <c:pt idx="967">
                  <c:v>93.320625238276705</c:v>
                </c:pt>
                <c:pt idx="968">
                  <c:v>93.381624094548201</c:v>
                </c:pt>
                <c:pt idx="969">
                  <c:v>93.402973694243201</c:v>
                </c:pt>
                <c:pt idx="970">
                  <c:v>93.659168890583302</c:v>
                </c:pt>
                <c:pt idx="971">
                  <c:v>93.572245520396393</c:v>
                </c:pt>
                <c:pt idx="972">
                  <c:v>93.617994662599997</c:v>
                </c:pt>
                <c:pt idx="973">
                  <c:v>93.587495234464299</c:v>
                </c:pt>
                <c:pt idx="974">
                  <c:v>93.685093404498602</c:v>
                </c:pt>
                <c:pt idx="975">
                  <c:v>93.816240945482207</c:v>
                </c:pt>
                <c:pt idx="976">
                  <c:v>93.778116660312605</c:v>
                </c:pt>
                <c:pt idx="977">
                  <c:v>93.790316431566893</c:v>
                </c:pt>
                <c:pt idx="978">
                  <c:v>93.825390773922905</c:v>
                </c:pt>
                <c:pt idx="979">
                  <c:v>93.785741517346494</c:v>
                </c:pt>
                <c:pt idx="980">
                  <c:v>94.136484940907295</c:v>
                </c:pt>
                <c:pt idx="981">
                  <c:v>94.334731223789504</c:v>
                </c:pt>
                <c:pt idx="982">
                  <c:v>94.194433854365201</c:v>
                </c:pt>
                <c:pt idx="983">
                  <c:v>94.372855508959205</c:v>
                </c:pt>
                <c:pt idx="984">
                  <c:v>94.348455966450601</c:v>
                </c:pt>
                <c:pt idx="985">
                  <c:v>94.403354937094903</c:v>
                </c:pt>
                <c:pt idx="986">
                  <c:v>94.388105223026997</c:v>
                </c:pt>
                <c:pt idx="987">
                  <c:v>94.502478078536001</c:v>
                </c:pt>
                <c:pt idx="988">
                  <c:v>94.769348074723496</c:v>
                </c:pt>
                <c:pt idx="989">
                  <c:v>94.853221502096801</c:v>
                </c:pt>
                <c:pt idx="990">
                  <c:v>94.879146016012101</c:v>
                </c:pt>
                <c:pt idx="991">
                  <c:v>94.944719786503995</c:v>
                </c:pt>
                <c:pt idx="992">
                  <c:v>94.781547845977798</c:v>
                </c:pt>
                <c:pt idx="993">
                  <c:v>94.568051849027796</c:v>
                </c:pt>
                <c:pt idx="994">
                  <c:v>94.781547845977798</c:v>
                </c:pt>
                <c:pt idx="995">
                  <c:v>94.886770873046103</c:v>
                </c:pt>
                <c:pt idx="996">
                  <c:v>94.616850934044905</c:v>
                </c:pt>
                <c:pt idx="997">
                  <c:v>94.578726648875303</c:v>
                </c:pt>
                <c:pt idx="998">
                  <c:v>94.668699961875703</c:v>
                </c:pt>
                <c:pt idx="999">
                  <c:v>94.654975219214606</c:v>
                </c:pt>
                <c:pt idx="1000">
                  <c:v>94.876096073198596</c:v>
                </c:pt>
                <c:pt idx="1001">
                  <c:v>94.7464735036218</c:v>
                </c:pt>
                <c:pt idx="1002">
                  <c:v>94.749523446435305</c:v>
                </c:pt>
                <c:pt idx="1003">
                  <c:v>94.776972931757498</c:v>
                </c:pt>
                <c:pt idx="1004">
                  <c:v>94.685474647350304</c:v>
                </c:pt>
                <c:pt idx="1005">
                  <c:v>94.5970263057567</c:v>
                </c:pt>
                <c:pt idx="1006">
                  <c:v>94.510102935569904</c:v>
                </c:pt>
                <c:pt idx="1007">
                  <c:v>94.487228364468095</c:v>
                </c:pt>
                <c:pt idx="1008">
                  <c:v>94.357605794891299</c:v>
                </c:pt>
                <c:pt idx="1009">
                  <c:v>94.674799847502797</c:v>
                </c:pt>
                <c:pt idx="1010">
                  <c:v>94.845596645062898</c:v>
                </c:pt>
                <c:pt idx="1011">
                  <c:v>94.845596645062898</c:v>
                </c:pt>
                <c:pt idx="1012">
                  <c:v>94.726648875333495</c:v>
                </c:pt>
                <c:pt idx="1013">
                  <c:v>94.685474647350304</c:v>
                </c:pt>
                <c:pt idx="1014">
                  <c:v>94.979794128859993</c:v>
                </c:pt>
                <c:pt idx="1015">
                  <c:v>95.371711780404098</c:v>
                </c:pt>
                <c:pt idx="1016">
                  <c:v>95.211589782691505</c:v>
                </c:pt>
                <c:pt idx="1017">
                  <c:v>95.280213495996904</c:v>
                </c:pt>
                <c:pt idx="1018">
                  <c:v>95.260388867708699</c:v>
                </c:pt>
                <c:pt idx="1019">
                  <c:v>95.327487609607303</c:v>
                </c:pt>
                <c:pt idx="1020">
                  <c:v>95.467784979031606</c:v>
                </c:pt>
                <c:pt idx="1021">
                  <c:v>95.438810522302703</c:v>
                </c:pt>
                <c:pt idx="1022">
                  <c:v>95.275638581776505</c:v>
                </c:pt>
                <c:pt idx="1023">
                  <c:v>95.3412123522683</c:v>
                </c:pt>
                <c:pt idx="1024">
                  <c:v>95.219214639725493</c:v>
                </c:pt>
                <c:pt idx="1025">
                  <c:v>95.268013724742602</c:v>
                </c:pt>
                <c:pt idx="1026">
                  <c:v>95.173465497521903</c:v>
                </c:pt>
                <c:pt idx="1027">
                  <c:v>95.199390011437202</c:v>
                </c:pt>
                <c:pt idx="1028">
                  <c:v>95.226839496759396</c:v>
                </c:pt>
                <c:pt idx="1029">
                  <c:v>95.164315669081205</c:v>
                </c:pt>
                <c:pt idx="1030">
                  <c:v>95.290888295844397</c:v>
                </c:pt>
                <c:pt idx="1031">
                  <c:v>95.386961494471905</c:v>
                </c:pt>
                <c:pt idx="1032">
                  <c:v>95.399161265726207</c:v>
                </c:pt>
                <c:pt idx="1033">
                  <c:v>95.396111322912603</c:v>
                </c:pt>
                <c:pt idx="1034">
                  <c:v>95.403736179946605</c:v>
                </c:pt>
                <c:pt idx="1035">
                  <c:v>95.386961494471905</c:v>
                </c:pt>
                <c:pt idx="1036">
                  <c:v>95.386961494471905</c:v>
                </c:pt>
                <c:pt idx="1037">
                  <c:v>95.470834921845196</c:v>
                </c:pt>
                <c:pt idx="1038">
                  <c:v>95.451010293556905</c:v>
                </c:pt>
                <c:pt idx="1039">
                  <c:v>95.446435379336606</c:v>
                </c:pt>
                <c:pt idx="1040">
                  <c:v>95.653831490659499</c:v>
                </c:pt>
                <c:pt idx="1041">
                  <c:v>95.684330918795197</c:v>
                </c:pt>
                <c:pt idx="1042">
                  <c:v>95.623332062523801</c:v>
                </c:pt>
                <c:pt idx="1043">
                  <c:v>95.5592832634388</c:v>
                </c:pt>
                <c:pt idx="1044">
                  <c:v>95.501334349980894</c:v>
                </c:pt>
                <c:pt idx="1045">
                  <c:v>95.524208921082703</c:v>
                </c:pt>
                <c:pt idx="1046">
                  <c:v>95.515059092642005</c:v>
                </c:pt>
                <c:pt idx="1047">
                  <c:v>95.489134578726606</c:v>
                </c:pt>
                <c:pt idx="1048">
                  <c:v>95.489134578726606</c:v>
                </c:pt>
                <c:pt idx="1049">
                  <c:v>95.447960350743401</c:v>
                </c:pt>
                <c:pt idx="1050">
                  <c:v>95.501334349980894</c:v>
                </c:pt>
                <c:pt idx="1051">
                  <c:v>95.2558139534883</c:v>
                </c:pt>
                <c:pt idx="1052">
                  <c:v>94.9904689287075</c:v>
                </c:pt>
                <c:pt idx="1053">
                  <c:v>94.487228364468095</c:v>
                </c:pt>
                <c:pt idx="1054">
                  <c:v>94.609226077011002</c:v>
                </c:pt>
                <c:pt idx="1055">
                  <c:v>94.761723217689607</c:v>
                </c:pt>
                <c:pt idx="1056">
                  <c:v>94.624475791078893</c:v>
                </c:pt>
                <c:pt idx="1057">
                  <c:v>94.760198246282798</c:v>
                </c:pt>
                <c:pt idx="1058">
                  <c:v>94.711399161265703</c:v>
                </c:pt>
                <c:pt idx="1059">
                  <c:v>94.796797560045704</c:v>
                </c:pt>
                <c:pt idx="1060">
                  <c:v>94.654975219214606</c:v>
                </c:pt>
                <c:pt idx="1061">
                  <c:v>94.540602363705602</c:v>
                </c:pt>
                <c:pt idx="1062">
                  <c:v>94.517727792603793</c:v>
                </c:pt>
                <c:pt idx="1063">
                  <c:v>94.536027449485303</c:v>
                </c:pt>
                <c:pt idx="1064">
                  <c:v>94.459778879146</c:v>
                </c:pt>
                <c:pt idx="1065">
                  <c:v>93.510484178421606</c:v>
                </c:pt>
                <c:pt idx="1066">
                  <c:v>94.511627906976699</c:v>
                </c:pt>
                <c:pt idx="1067">
                  <c:v>94.586351505909207</c:v>
                </c:pt>
                <c:pt idx="1068">
                  <c:v>94.632100648112797</c:v>
                </c:pt>
                <c:pt idx="1069">
                  <c:v>94.677849790316401</c:v>
                </c:pt>
                <c:pt idx="1070">
                  <c:v>94.787647731605006</c:v>
                </c:pt>
                <c:pt idx="1071">
                  <c:v>94.723598932520005</c:v>
                </c:pt>
                <c:pt idx="1072">
                  <c:v>94.632100648112797</c:v>
                </c:pt>
                <c:pt idx="1073">
                  <c:v>94.471978650400303</c:v>
                </c:pt>
                <c:pt idx="1074">
                  <c:v>94.508577964163095</c:v>
                </c:pt>
                <c:pt idx="1075">
                  <c:v>94.563476934807397</c:v>
                </c:pt>
                <c:pt idx="1076">
                  <c:v>94.5711017918414</c:v>
                </c:pt>
                <c:pt idx="1077">
                  <c:v>94.456728936332397</c:v>
                </c:pt>
                <c:pt idx="1078">
                  <c:v>94.502478078536001</c:v>
                </c:pt>
                <c:pt idx="1079">
                  <c:v>94.449104079298493</c:v>
                </c:pt>
                <c:pt idx="1080">
                  <c:v>94.850171559283197</c:v>
                </c:pt>
                <c:pt idx="1081">
                  <c:v>94.658025162028196</c:v>
                </c:pt>
                <c:pt idx="1082">
                  <c:v>94.537552420892098</c:v>
                </c:pt>
                <c:pt idx="1083">
                  <c:v>94.583301563095603</c:v>
                </c:pt>
                <c:pt idx="1084">
                  <c:v>94.583301563095603</c:v>
                </c:pt>
                <c:pt idx="1085">
                  <c:v>94.685474647350304</c:v>
                </c:pt>
                <c:pt idx="1086">
                  <c:v>94.644300419367099</c:v>
                </c:pt>
                <c:pt idx="1087">
                  <c:v>94.555852077773494</c:v>
                </c:pt>
                <c:pt idx="1088">
                  <c:v>94.651925276401002</c:v>
                </c:pt>
                <c:pt idx="1089">
                  <c:v>94.683949675943495</c:v>
                </c:pt>
                <c:pt idx="1090">
                  <c:v>94.685474647350304</c:v>
                </c:pt>
                <c:pt idx="1091">
                  <c:v>94.694624475791002</c:v>
                </c:pt>
                <c:pt idx="1092">
                  <c:v>94.621425848265304</c:v>
                </c:pt>
                <c:pt idx="1093">
                  <c:v>94.580251620282098</c:v>
                </c:pt>
                <c:pt idx="1094">
                  <c:v>94.632100648112797</c:v>
                </c:pt>
                <c:pt idx="1095">
                  <c:v>94.615325962638195</c:v>
                </c:pt>
                <c:pt idx="1096">
                  <c:v>94.651925276401002</c:v>
                </c:pt>
                <c:pt idx="1097">
                  <c:v>94.609226077011002</c:v>
                </c:pt>
                <c:pt idx="1098">
                  <c:v>94.491803278688494</c:v>
                </c:pt>
                <c:pt idx="1099">
                  <c:v>94.513152878383494</c:v>
                </c:pt>
                <c:pt idx="1100">
                  <c:v>94.5497521921463</c:v>
                </c:pt>
                <c:pt idx="1101">
                  <c:v>94.595501334349905</c:v>
                </c:pt>
                <c:pt idx="1102">
                  <c:v>94.5711017918414</c:v>
                </c:pt>
                <c:pt idx="1103">
                  <c:v>94.555852077773494</c:v>
                </c:pt>
                <c:pt idx="1104">
                  <c:v>94.525352649637796</c:v>
                </c:pt>
                <c:pt idx="1105">
                  <c:v>94.532977506671699</c:v>
                </c:pt>
                <c:pt idx="1106">
                  <c:v>94.525352649637796</c:v>
                </c:pt>
                <c:pt idx="1107">
                  <c:v>94.517727792603793</c:v>
                </c:pt>
                <c:pt idx="1108">
                  <c:v>94.563476934807397</c:v>
                </c:pt>
                <c:pt idx="1109">
                  <c:v>94.5924513915364</c:v>
                </c:pt>
                <c:pt idx="1110">
                  <c:v>94.635150590926401</c:v>
                </c:pt>
                <c:pt idx="1111">
                  <c:v>94.627525733892398</c:v>
                </c:pt>
                <c:pt idx="1112">
                  <c:v>94.6397255051467</c:v>
                </c:pt>
                <c:pt idx="1113">
                  <c:v>94.654975219214606</c:v>
                </c:pt>
                <c:pt idx="1114">
                  <c:v>94.676324818909606</c:v>
                </c:pt>
                <c:pt idx="1115">
                  <c:v>94.677849790316401</c:v>
                </c:pt>
                <c:pt idx="1116">
                  <c:v>94.685474647350304</c:v>
                </c:pt>
                <c:pt idx="1117">
                  <c:v>94.685474647350304</c:v>
                </c:pt>
                <c:pt idx="1118">
                  <c:v>94.670224933282498</c:v>
                </c:pt>
                <c:pt idx="1119">
                  <c:v>94.685474647350304</c:v>
                </c:pt>
                <c:pt idx="1120">
                  <c:v>94.685474647350304</c:v>
                </c:pt>
                <c:pt idx="1121">
                  <c:v>94.654975219214606</c:v>
                </c:pt>
                <c:pt idx="1122">
                  <c:v>94.647350362180703</c:v>
                </c:pt>
                <c:pt idx="1123">
                  <c:v>94.683949675943495</c:v>
                </c:pt>
                <c:pt idx="1124">
                  <c:v>94.677849790316401</c:v>
                </c:pt>
                <c:pt idx="1125">
                  <c:v>94.685474647350304</c:v>
                </c:pt>
                <c:pt idx="1126">
                  <c:v>94.555852077773494</c:v>
                </c:pt>
                <c:pt idx="1127">
                  <c:v>94.580251620282098</c:v>
                </c:pt>
                <c:pt idx="1128">
                  <c:v>94.622950819672099</c:v>
                </c:pt>
                <c:pt idx="1129">
                  <c:v>94.563476934807397</c:v>
                </c:pt>
                <c:pt idx="1130">
                  <c:v>94.690049561570703</c:v>
                </c:pt>
                <c:pt idx="1131">
                  <c:v>94.700724361418196</c:v>
                </c:pt>
                <c:pt idx="1132">
                  <c:v>94.735798703774293</c:v>
                </c:pt>
                <c:pt idx="1133">
                  <c:v>94.674799847502797</c:v>
                </c:pt>
                <c:pt idx="1134">
                  <c:v>94.696149447197797</c:v>
                </c:pt>
                <c:pt idx="1135">
                  <c:v>94.677849790316401</c:v>
                </c:pt>
                <c:pt idx="1136">
                  <c:v>94.712924132672498</c:v>
                </c:pt>
                <c:pt idx="1137">
                  <c:v>94.680899733130005</c:v>
                </c:pt>
                <c:pt idx="1138">
                  <c:v>94.717499046892797</c:v>
                </c:pt>
                <c:pt idx="1139">
                  <c:v>94.685474647350304</c:v>
                </c:pt>
                <c:pt idx="1140">
                  <c:v>94.700724361418196</c:v>
                </c:pt>
                <c:pt idx="1141">
                  <c:v>94.696149447197797</c:v>
                </c:pt>
                <c:pt idx="1142">
                  <c:v>94.693099504384193</c:v>
                </c:pt>
                <c:pt idx="1143">
                  <c:v>94.697674418604606</c:v>
                </c:pt>
                <c:pt idx="1144">
                  <c:v>94.700724361418196</c:v>
                </c:pt>
                <c:pt idx="1145">
                  <c:v>94.693099504384193</c:v>
                </c:pt>
                <c:pt idx="1146">
                  <c:v>94.683949675943495</c:v>
                </c:pt>
                <c:pt idx="1147">
                  <c:v>94.691574532977498</c:v>
                </c:pt>
                <c:pt idx="1148">
                  <c:v>94.700724361418196</c:v>
                </c:pt>
                <c:pt idx="1149">
                  <c:v>94.7037743042317</c:v>
                </c:pt>
                <c:pt idx="1150">
                  <c:v>94.693099504384193</c:v>
                </c:pt>
                <c:pt idx="1151">
                  <c:v>94.694624475791002</c:v>
                </c:pt>
                <c:pt idx="1152">
                  <c:v>94.700724361418196</c:v>
                </c:pt>
                <c:pt idx="1153">
                  <c:v>94.697674418604606</c:v>
                </c:pt>
                <c:pt idx="1154">
                  <c:v>94.685474647350304</c:v>
                </c:pt>
                <c:pt idx="1155">
                  <c:v>94.696149447197797</c:v>
                </c:pt>
                <c:pt idx="1156">
                  <c:v>96.431566908120402</c:v>
                </c:pt>
                <c:pt idx="1157">
                  <c:v>97.369424323293899</c:v>
                </c:pt>
                <c:pt idx="1158">
                  <c:v>97.578345406023601</c:v>
                </c:pt>
                <c:pt idx="1159">
                  <c:v>97.465497521921407</c:v>
                </c:pt>
                <c:pt idx="1160">
                  <c:v>97.506671749904598</c:v>
                </c:pt>
                <c:pt idx="1161">
                  <c:v>97.495996950057105</c:v>
                </c:pt>
                <c:pt idx="1162">
                  <c:v>97.537171178040396</c:v>
                </c:pt>
                <c:pt idx="1163">
                  <c:v>97.422798322531406</c:v>
                </c:pt>
                <c:pt idx="1164">
                  <c:v>97.433473122378899</c:v>
                </c:pt>
                <c:pt idx="1165">
                  <c:v>97.648494090735696</c:v>
                </c:pt>
                <c:pt idx="1166">
                  <c:v>97.776591688905796</c:v>
                </c:pt>
                <c:pt idx="1167">
                  <c:v>97.750667174990397</c:v>
                </c:pt>
                <c:pt idx="1168">
                  <c:v>97.663743804803602</c:v>
                </c:pt>
                <c:pt idx="1169">
                  <c:v>97.399923751429597</c:v>
                </c:pt>
                <c:pt idx="1170">
                  <c:v>97.239801753717103</c:v>
                </c:pt>
                <c:pt idx="1171">
                  <c:v>97.041555470834894</c:v>
                </c:pt>
                <c:pt idx="1172">
                  <c:v>96.910407929851303</c:v>
                </c:pt>
                <c:pt idx="1173">
                  <c:v>96.916507815478397</c:v>
                </c:pt>
                <c:pt idx="1174">
                  <c:v>96.916507815478397</c:v>
                </c:pt>
                <c:pt idx="1175">
                  <c:v>96.918032786885206</c:v>
                </c:pt>
                <c:pt idx="1176">
                  <c:v>97.079679756004495</c:v>
                </c:pt>
                <c:pt idx="1177">
                  <c:v>97.252001524971405</c:v>
                </c:pt>
                <c:pt idx="1178">
                  <c:v>97.250476553564596</c:v>
                </c:pt>
                <c:pt idx="1179">
                  <c:v>97.201677468547402</c:v>
                </c:pt>
                <c:pt idx="1180">
                  <c:v>97.093404498665606</c:v>
                </c:pt>
                <c:pt idx="1181">
                  <c:v>97.125428898208099</c:v>
                </c:pt>
                <c:pt idx="1182">
                  <c:v>97.139153640869196</c:v>
                </c:pt>
                <c:pt idx="1183">
                  <c:v>97.064430041936703</c:v>
                </c:pt>
                <c:pt idx="1184">
                  <c:v>97.0354555852077</c:v>
                </c:pt>
                <c:pt idx="1185">
                  <c:v>97.110179184140193</c:v>
                </c:pt>
                <c:pt idx="1186">
                  <c:v>97.216927182615294</c:v>
                </c:pt>
                <c:pt idx="1187">
                  <c:v>97.354174609226007</c:v>
                </c:pt>
                <c:pt idx="1188">
                  <c:v>97.323675181090294</c:v>
                </c:pt>
                <c:pt idx="1189">
                  <c:v>97.204727411361006</c:v>
                </c:pt>
                <c:pt idx="1190">
                  <c:v>97.430423179565295</c:v>
                </c:pt>
                <c:pt idx="1191">
                  <c:v>97.026305756767002</c:v>
                </c:pt>
                <c:pt idx="1192">
                  <c:v>96.939382386580206</c:v>
                </c:pt>
                <c:pt idx="1193">
                  <c:v>96.933282500953098</c:v>
                </c:pt>
                <c:pt idx="1194">
                  <c:v>96.971406786122699</c:v>
                </c:pt>
                <c:pt idx="1195">
                  <c:v>96.933282500953098</c:v>
                </c:pt>
                <c:pt idx="1196">
                  <c:v>96.931757529546303</c:v>
                </c:pt>
                <c:pt idx="1197">
                  <c:v>96.931757529546303</c:v>
                </c:pt>
                <c:pt idx="1198">
                  <c:v>96.887533358749494</c:v>
                </c:pt>
                <c:pt idx="1199">
                  <c:v>96.767060617613396</c:v>
                </c:pt>
                <c:pt idx="1200">
                  <c:v>96.401067479984704</c:v>
                </c:pt>
                <c:pt idx="1201">
                  <c:v>96.713686618375903</c:v>
                </c:pt>
                <c:pt idx="1202">
                  <c:v>96.782310331681202</c:v>
                </c:pt>
                <c:pt idx="1203">
                  <c:v>96.780785360274393</c:v>
                </c:pt>
                <c:pt idx="1204">
                  <c:v>96.876858558902001</c:v>
                </c:pt>
                <c:pt idx="1205">
                  <c:v>96.876858558902001</c:v>
                </c:pt>
                <c:pt idx="1206">
                  <c:v>96.857033930613795</c:v>
                </c:pt>
                <c:pt idx="1207">
                  <c:v>96.820434616850903</c:v>
                </c:pt>
                <c:pt idx="1208">
                  <c:v>96.913457872664793</c:v>
                </c:pt>
                <c:pt idx="1209">
                  <c:v>96.825009531071203</c:v>
                </c:pt>
                <c:pt idx="1210">
                  <c:v>96.866183759054493</c:v>
                </c:pt>
                <c:pt idx="1211">
                  <c:v>96.866183759054493</c:v>
                </c:pt>
                <c:pt idx="1212">
                  <c:v>96.977506671749893</c:v>
                </c:pt>
                <c:pt idx="1213">
                  <c:v>96.922607701105605</c:v>
                </c:pt>
                <c:pt idx="1214">
                  <c:v>96.405642394205103</c:v>
                </c:pt>
                <c:pt idx="1215">
                  <c:v>96.643537933663694</c:v>
                </c:pt>
                <c:pt idx="1216">
                  <c:v>96.622188333968694</c:v>
                </c:pt>
                <c:pt idx="1217">
                  <c:v>96.622188333968694</c:v>
                </c:pt>
                <c:pt idx="1218">
                  <c:v>96.796035074342299</c:v>
                </c:pt>
                <c:pt idx="1219">
                  <c:v>96.886008387342699</c:v>
                </c:pt>
                <c:pt idx="1220">
                  <c:v>97.024780785360207</c:v>
                </c:pt>
                <c:pt idx="1221">
                  <c:v>97.000381242851603</c:v>
                </c:pt>
                <c:pt idx="1222">
                  <c:v>97.102554327106304</c:v>
                </c:pt>
                <c:pt idx="1223">
                  <c:v>97.133053755242003</c:v>
                </c:pt>
                <c:pt idx="1224">
                  <c:v>97.201677468547402</c:v>
                </c:pt>
                <c:pt idx="1225">
                  <c:v>97.148303469309894</c:v>
                </c:pt>
                <c:pt idx="1226">
                  <c:v>97.148303469309894</c:v>
                </c:pt>
                <c:pt idx="1227">
                  <c:v>97.352649637819198</c:v>
                </c:pt>
                <c:pt idx="1228">
                  <c:v>97.3389248951582</c:v>
                </c:pt>
                <c:pt idx="1229">
                  <c:v>97.354174609226007</c:v>
                </c:pt>
                <c:pt idx="1230">
                  <c:v>97.438048036599298</c:v>
                </c:pt>
                <c:pt idx="1231">
                  <c:v>97.425848265344996</c:v>
                </c:pt>
                <c:pt idx="1232">
                  <c:v>97.415173465497503</c:v>
                </c:pt>
                <c:pt idx="1233">
                  <c:v>97.428135722455195</c:v>
                </c:pt>
                <c:pt idx="1234">
                  <c:v>97.415173465497503</c:v>
                </c:pt>
                <c:pt idx="1235">
                  <c:v>97.575295463209997</c:v>
                </c:pt>
                <c:pt idx="1236">
                  <c:v>97.579870377430396</c:v>
                </c:pt>
                <c:pt idx="1237">
                  <c:v>97.585970263057504</c:v>
                </c:pt>
                <c:pt idx="1238">
                  <c:v>97.560045749142205</c:v>
                </c:pt>
                <c:pt idx="1239">
                  <c:v>97.613419748379698</c:v>
                </c:pt>
                <c:pt idx="1240">
                  <c:v>97.727792603888602</c:v>
                </c:pt>
                <c:pt idx="1241">
                  <c:v>97.852840259245099</c:v>
                </c:pt>
                <c:pt idx="1242">
                  <c:v>97.852840259245099</c:v>
                </c:pt>
                <c:pt idx="1243">
                  <c:v>98.203583682805899</c:v>
                </c:pt>
                <c:pt idx="1244">
                  <c:v>98.426229508196698</c:v>
                </c:pt>
                <c:pt idx="1245">
                  <c:v>98.502478078536001</c:v>
                </c:pt>
                <c:pt idx="1246">
                  <c:v>98.520777735417397</c:v>
                </c:pt>
                <c:pt idx="1247">
                  <c:v>98.728173846740304</c:v>
                </c:pt>
                <c:pt idx="1248">
                  <c:v>98.847121616469593</c:v>
                </c:pt>
                <c:pt idx="1249">
                  <c:v>98.825772016774593</c:v>
                </c:pt>
                <c:pt idx="1250">
                  <c:v>98.8150972169271</c:v>
                </c:pt>
                <c:pt idx="1251">
                  <c:v>98.795272588638895</c:v>
                </c:pt>
                <c:pt idx="1252">
                  <c:v>98.769348074723496</c:v>
                </c:pt>
                <c:pt idx="1253">
                  <c:v>98.755623332062498</c:v>
                </c:pt>
                <c:pt idx="1254">
                  <c:v>98.773922988943895</c:v>
                </c:pt>
                <c:pt idx="1255">
                  <c:v>98.932520015249693</c:v>
                </c:pt>
                <c:pt idx="1256">
                  <c:v>98.949294700724295</c:v>
                </c:pt>
                <c:pt idx="1257">
                  <c:v>98.970644300419295</c:v>
                </c:pt>
                <c:pt idx="1258">
                  <c:v>99.008768585588996</c:v>
                </c:pt>
                <c:pt idx="1259">
                  <c:v>98.998093785741503</c:v>
                </c:pt>
                <c:pt idx="1260">
                  <c:v>99.646206633625596</c:v>
                </c:pt>
                <c:pt idx="1261">
                  <c:v>99.487609607319797</c:v>
                </c:pt>
                <c:pt idx="1262">
                  <c:v>99.961875714830299</c:v>
                </c:pt>
                <c:pt idx="1263">
                  <c:v>100.591688905833</c:v>
                </c:pt>
                <c:pt idx="1264">
                  <c:v>100.533739992375</c:v>
                </c:pt>
                <c:pt idx="1265">
                  <c:v>100.228745711017</c:v>
                </c:pt>
                <c:pt idx="1266">
                  <c:v>100.29736942432299</c:v>
                </c:pt>
                <c:pt idx="1267">
                  <c:v>100.228745711017</c:v>
                </c:pt>
                <c:pt idx="1268">
                  <c:v>100.49866565001901</c:v>
                </c:pt>
                <c:pt idx="1269">
                  <c:v>100.420892108272</c:v>
                </c:pt>
                <c:pt idx="1270">
                  <c:v>100.320243995425</c:v>
                </c:pt>
                <c:pt idx="1271">
                  <c:v>100.304994281357</c:v>
                </c:pt>
                <c:pt idx="1272">
                  <c:v>100.33244376667901</c:v>
                </c:pt>
                <c:pt idx="1273">
                  <c:v>100.176896683187</c:v>
                </c:pt>
                <c:pt idx="1274">
                  <c:v>100.320243995425</c:v>
                </c:pt>
                <c:pt idx="1275">
                  <c:v>100.335493709492</c:v>
                </c:pt>
                <c:pt idx="1276">
                  <c:v>100.37056805184901</c:v>
                </c:pt>
                <c:pt idx="1277">
                  <c:v>100.312619138391</c:v>
                </c:pt>
                <c:pt idx="1278">
                  <c:v>100.28974456728901</c:v>
                </c:pt>
                <c:pt idx="1279">
                  <c:v>100.274494853221</c:v>
                </c:pt>
                <c:pt idx="1280">
                  <c:v>100.323293938238</c:v>
                </c:pt>
                <c:pt idx="1281">
                  <c:v>100.34006862371299</c:v>
                </c:pt>
                <c:pt idx="1282">
                  <c:v>100.309569195577</c:v>
                </c:pt>
                <c:pt idx="1283">
                  <c:v>100.21349599695</c:v>
                </c:pt>
                <c:pt idx="1284">
                  <c:v>100.198246282882</c:v>
                </c:pt>
                <c:pt idx="1285">
                  <c:v>100.21349599695</c:v>
                </c:pt>
                <c:pt idx="1286">
                  <c:v>100.21349599695</c:v>
                </c:pt>
                <c:pt idx="1287">
                  <c:v>100.21349599695</c:v>
                </c:pt>
                <c:pt idx="1288">
                  <c:v>100.21349599695</c:v>
                </c:pt>
                <c:pt idx="1289">
                  <c:v>100.21349599695</c:v>
                </c:pt>
                <c:pt idx="1290">
                  <c:v>99.043842927945093</c:v>
                </c:pt>
                <c:pt idx="1291">
                  <c:v>99.354937094929397</c:v>
                </c:pt>
                <c:pt idx="1292">
                  <c:v>99.534883720930196</c:v>
                </c:pt>
                <c:pt idx="1293">
                  <c:v>99.397636294319398</c:v>
                </c:pt>
                <c:pt idx="1294">
                  <c:v>99.441860465116207</c:v>
                </c:pt>
                <c:pt idx="1295">
                  <c:v>99.451010293556905</c:v>
                </c:pt>
                <c:pt idx="1296">
                  <c:v>99.534883720930196</c:v>
                </c:pt>
                <c:pt idx="1297">
                  <c:v>99.6706061761341</c:v>
                </c:pt>
                <c:pt idx="1298">
                  <c:v>99.625619519634</c:v>
                </c:pt>
                <c:pt idx="1299">
                  <c:v>99.705680518490198</c:v>
                </c:pt>
                <c:pt idx="1300">
                  <c:v>99.908501715592806</c:v>
                </c:pt>
                <c:pt idx="1301">
                  <c:v>99.862752573389201</c:v>
                </c:pt>
                <c:pt idx="1302">
                  <c:v>99.905451772779202</c:v>
                </c:pt>
                <c:pt idx="1303">
                  <c:v>99.679756004574898</c:v>
                </c:pt>
                <c:pt idx="1304">
                  <c:v>99.351887152115793</c:v>
                </c:pt>
              </c:numCache>
            </c:numRef>
          </c:val>
          <c:smooth val="0"/>
        </c:ser>
        <c:ser>
          <c:idx val="5"/>
          <c:order val="5"/>
          <c:tx>
            <c:v>Real/USD</c:v>
          </c:tx>
          <c:marker>
            <c:symbol val="none"/>
          </c:marker>
          <c:val>
            <c:numRef>
              <c:f>'Forex Correl'!$F$2:$F$1306</c:f>
              <c:numCache>
                <c:formatCode>General</c:formatCode>
                <c:ptCount val="1305"/>
                <c:pt idx="0">
                  <c:v>100</c:v>
                </c:pt>
                <c:pt idx="1">
                  <c:v>99.9395952884325</c:v>
                </c:pt>
                <c:pt idx="2">
                  <c:v>99.365750528541227</c:v>
                </c:pt>
                <c:pt idx="3">
                  <c:v>100.25974025974025</c:v>
                </c:pt>
                <c:pt idx="4">
                  <c:v>100.45303533675627</c:v>
                </c:pt>
                <c:pt idx="5">
                  <c:v>100.55874358199939</c:v>
                </c:pt>
                <c:pt idx="6">
                  <c:v>100.71881606765328</c:v>
                </c:pt>
                <c:pt idx="7">
                  <c:v>100.65237088492903</c:v>
                </c:pt>
                <c:pt idx="8">
                  <c:v>101.00875868317729</c:v>
                </c:pt>
                <c:pt idx="9">
                  <c:v>100.96647538508003</c:v>
                </c:pt>
                <c:pt idx="10">
                  <c:v>100.36242826940503</c:v>
                </c:pt>
                <c:pt idx="11">
                  <c:v>100.51344004832376</c:v>
                </c:pt>
                <c:pt idx="12">
                  <c:v>100.40471156750226</c:v>
                </c:pt>
                <c:pt idx="13">
                  <c:v>100.1328903654485</c:v>
                </c:pt>
                <c:pt idx="14">
                  <c:v>100.072485653881</c:v>
                </c:pt>
                <c:pt idx="15">
                  <c:v>100.42887345212928</c:v>
                </c:pt>
                <c:pt idx="16">
                  <c:v>100.06644518272425</c:v>
                </c:pt>
                <c:pt idx="17">
                  <c:v>99.154334038054969</c:v>
                </c:pt>
                <c:pt idx="18">
                  <c:v>98.187858652974938</c:v>
                </c:pt>
                <c:pt idx="19">
                  <c:v>97.843551797040163</c:v>
                </c:pt>
                <c:pt idx="20">
                  <c:v>97.885835095137423</c:v>
                </c:pt>
                <c:pt idx="21">
                  <c:v>97.239504681365148</c:v>
                </c:pt>
                <c:pt idx="22">
                  <c:v>96.877076411960132</c:v>
                </c:pt>
                <c:pt idx="23">
                  <c:v>96.321353065539114</c:v>
                </c:pt>
                <c:pt idx="24">
                  <c:v>94.956206584113573</c:v>
                </c:pt>
                <c:pt idx="25">
                  <c:v>95.318634853518574</c:v>
                </c:pt>
                <c:pt idx="26">
                  <c:v>95.560253699788589</c:v>
                </c:pt>
                <c:pt idx="27">
                  <c:v>95.86227725762609</c:v>
                </c:pt>
                <c:pt idx="28">
                  <c:v>95.789791603745101</c:v>
                </c:pt>
                <c:pt idx="29">
                  <c:v>95.258230141951074</c:v>
                </c:pt>
                <c:pt idx="30">
                  <c:v>96.254907882814848</c:v>
                </c:pt>
                <c:pt idx="31">
                  <c:v>95.590456055572332</c:v>
                </c:pt>
                <c:pt idx="32">
                  <c:v>94.672304439746298</c:v>
                </c:pt>
                <c:pt idx="33">
                  <c:v>94.581697372395055</c:v>
                </c:pt>
                <c:pt idx="34">
                  <c:v>94.521292660827555</c:v>
                </c:pt>
                <c:pt idx="35">
                  <c:v>94.623980670492301</c:v>
                </c:pt>
                <c:pt idx="36">
                  <c:v>94.593778314708558</c:v>
                </c:pt>
                <c:pt idx="37">
                  <c:v>94.457867713681665</c:v>
                </c:pt>
                <c:pt idx="38">
                  <c:v>96.254907882814848</c:v>
                </c:pt>
                <c:pt idx="39">
                  <c:v>95.167623074599817</c:v>
                </c:pt>
                <c:pt idx="40">
                  <c:v>94.938085170643319</c:v>
                </c:pt>
                <c:pt idx="41">
                  <c:v>96.212624584717616</c:v>
                </c:pt>
                <c:pt idx="42">
                  <c:v>95.650860767139832</c:v>
                </c:pt>
                <c:pt idx="43">
                  <c:v>97.825430383569909</c:v>
                </c:pt>
                <c:pt idx="44">
                  <c:v>96.828752642706135</c:v>
                </c:pt>
                <c:pt idx="45">
                  <c:v>97.463002114164894</c:v>
                </c:pt>
                <c:pt idx="46">
                  <c:v>97.13077620054365</c:v>
                </c:pt>
                <c:pt idx="47">
                  <c:v>97.511325883418905</c:v>
                </c:pt>
                <c:pt idx="48">
                  <c:v>98.199939595288427</c:v>
                </c:pt>
                <c:pt idx="49">
                  <c:v>98.731501057082454</c:v>
                </c:pt>
                <c:pt idx="50">
                  <c:v>98.459679855028696</c:v>
                </c:pt>
                <c:pt idx="51">
                  <c:v>98.882512836001212</c:v>
                </c:pt>
                <c:pt idx="52">
                  <c:v>97.777106614315926</c:v>
                </c:pt>
                <c:pt idx="53">
                  <c:v>97.704620960434909</c:v>
                </c:pt>
                <c:pt idx="54">
                  <c:v>97.765025672002423</c:v>
                </c:pt>
                <c:pt idx="55">
                  <c:v>98.942917547568712</c:v>
                </c:pt>
                <c:pt idx="56">
                  <c:v>98.187858652974938</c:v>
                </c:pt>
                <c:pt idx="57">
                  <c:v>98.363032316520687</c:v>
                </c:pt>
                <c:pt idx="58">
                  <c:v>98.097251585623695</c:v>
                </c:pt>
                <c:pt idx="59">
                  <c:v>96.768347931138635</c:v>
                </c:pt>
                <c:pt idx="60">
                  <c:v>96.454243430987617</c:v>
                </c:pt>
                <c:pt idx="61">
                  <c:v>95.68106312292359</c:v>
                </c:pt>
                <c:pt idx="62">
                  <c:v>95.801872546058604</c:v>
                </c:pt>
                <c:pt idx="63">
                  <c:v>95.638779824826344</c:v>
                </c:pt>
                <c:pt idx="64">
                  <c:v>95.36091815161582</c:v>
                </c:pt>
                <c:pt idx="65">
                  <c:v>95.542132286318335</c:v>
                </c:pt>
                <c:pt idx="66">
                  <c:v>95.203865901540325</c:v>
                </c:pt>
                <c:pt idx="67">
                  <c:v>95.74146783449109</c:v>
                </c:pt>
                <c:pt idx="68">
                  <c:v>95.723346421020835</c:v>
                </c:pt>
                <c:pt idx="69">
                  <c:v>96.212624584717616</c:v>
                </c:pt>
                <c:pt idx="70">
                  <c:v>96.02536997885835</c:v>
                </c:pt>
                <c:pt idx="71">
                  <c:v>95.548172757475086</c:v>
                </c:pt>
                <c:pt idx="72">
                  <c:v>95.983086680761105</c:v>
                </c:pt>
                <c:pt idx="73">
                  <c:v>97.14889761401389</c:v>
                </c:pt>
                <c:pt idx="74">
                  <c:v>96.52672908486862</c:v>
                </c:pt>
                <c:pt idx="75">
                  <c:v>96.52672908486862</c:v>
                </c:pt>
                <c:pt idx="76">
                  <c:v>96.128057988523096</c:v>
                </c:pt>
                <c:pt idx="77">
                  <c:v>95.844155844155836</c:v>
                </c:pt>
                <c:pt idx="78">
                  <c:v>96.091815161582602</c:v>
                </c:pt>
                <c:pt idx="79">
                  <c:v>96.30323165206886</c:v>
                </c:pt>
                <c:pt idx="80">
                  <c:v>96.641498036846883</c:v>
                </c:pt>
                <c:pt idx="81">
                  <c:v>95.560253699788589</c:v>
                </c:pt>
                <c:pt idx="82">
                  <c:v>94.865599516762316</c:v>
                </c:pt>
                <c:pt idx="83">
                  <c:v>94.388402295379038</c:v>
                </c:pt>
                <c:pt idx="84">
                  <c:v>94.140742977952286</c:v>
                </c:pt>
                <c:pt idx="85">
                  <c:v>94.152823920265789</c:v>
                </c:pt>
                <c:pt idx="86">
                  <c:v>94.436726064633035</c:v>
                </c:pt>
                <c:pt idx="87">
                  <c:v>94.388402295379038</c:v>
                </c:pt>
                <c:pt idx="88">
                  <c:v>94.364240410752046</c:v>
                </c:pt>
                <c:pt idx="89">
                  <c:v>94.557535487768035</c:v>
                </c:pt>
                <c:pt idx="90">
                  <c:v>95.487768045907586</c:v>
                </c:pt>
                <c:pt idx="91">
                  <c:v>95.306553911205086</c:v>
                </c:pt>
                <c:pt idx="92">
                  <c:v>95.530051344004832</c:v>
                </c:pt>
                <c:pt idx="93">
                  <c:v>95.077016007248574</c:v>
                </c:pt>
                <c:pt idx="94">
                  <c:v>95.107218363032317</c:v>
                </c:pt>
                <c:pt idx="95">
                  <c:v>95.620658411356089</c:v>
                </c:pt>
                <c:pt idx="96">
                  <c:v>94.883720930232556</c:v>
                </c:pt>
                <c:pt idx="97">
                  <c:v>94.533373603141044</c:v>
                </c:pt>
                <c:pt idx="98">
                  <c:v>94.001812141347031</c:v>
                </c:pt>
                <c:pt idx="99">
                  <c:v>93.838719420114785</c:v>
                </c:pt>
                <c:pt idx="100">
                  <c:v>93.65750528541227</c:v>
                </c:pt>
                <c:pt idx="101">
                  <c:v>92.570220477197225</c:v>
                </c:pt>
                <c:pt idx="102">
                  <c:v>94.672304439746298</c:v>
                </c:pt>
                <c:pt idx="103">
                  <c:v>94.563575958924801</c:v>
                </c:pt>
                <c:pt idx="104">
                  <c:v>93.838719420114785</c:v>
                </c:pt>
                <c:pt idx="105">
                  <c:v>93.941407429779517</c:v>
                </c:pt>
                <c:pt idx="106">
                  <c:v>94.533373603141044</c:v>
                </c:pt>
                <c:pt idx="107">
                  <c:v>94.340078526125055</c:v>
                </c:pt>
                <c:pt idx="108">
                  <c:v>94.503171247357301</c:v>
                </c:pt>
                <c:pt idx="109">
                  <c:v>95.819993959528844</c:v>
                </c:pt>
                <c:pt idx="110">
                  <c:v>96.738145575354878</c:v>
                </c:pt>
                <c:pt idx="111">
                  <c:v>98.719420114768965</c:v>
                </c:pt>
                <c:pt idx="112">
                  <c:v>97.746904258532169</c:v>
                </c:pt>
                <c:pt idx="113">
                  <c:v>98.489882210812453</c:v>
                </c:pt>
                <c:pt idx="114">
                  <c:v>97.601932950770149</c:v>
                </c:pt>
                <c:pt idx="115">
                  <c:v>96.411960132890371</c:v>
                </c:pt>
                <c:pt idx="116">
                  <c:v>96.085774690425851</c:v>
                </c:pt>
                <c:pt idx="117">
                  <c:v>95.74146783449109</c:v>
                </c:pt>
                <c:pt idx="118">
                  <c:v>97.070371488976136</c:v>
                </c:pt>
                <c:pt idx="119">
                  <c:v>96.448202959830866</c:v>
                </c:pt>
                <c:pt idx="120">
                  <c:v>96.949562065841135</c:v>
                </c:pt>
                <c:pt idx="121">
                  <c:v>96.828752642706135</c:v>
                </c:pt>
                <c:pt idx="122">
                  <c:v>96.786469344608889</c:v>
                </c:pt>
                <c:pt idx="123">
                  <c:v>97.565690123829668</c:v>
                </c:pt>
                <c:pt idx="124">
                  <c:v>97.420718816067648</c:v>
                </c:pt>
                <c:pt idx="125">
                  <c:v>96.436122017517363</c:v>
                </c:pt>
                <c:pt idx="126">
                  <c:v>95.940803382663859</c:v>
                </c:pt>
                <c:pt idx="127">
                  <c:v>95.832074901842347</c:v>
                </c:pt>
                <c:pt idx="128">
                  <c:v>96.96768347931139</c:v>
                </c:pt>
                <c:pt idx="129">
                  <c:v>98.592570220477199</c:v>
                </c:pt>
                <c:pt idx="130">
                  <c:v>99.879190576865</c:v>
                </c:pt>
                <c:pt idx="131">
                  <c:v>100.19933554817275</c:v>
                </c:pt>
                <c:pt idx="132">
                  <c:v>99.975838115373008</c:v>
                </c:pt>
                <c:pt idx="133">
                  <c:v>99.9395952884325</c:v>
                </c:pt>
                <c:pt idx="134">
                  <c:v>101.44367260646329</c:v>
                </c:pt>
                <c:pt idx="135">
                  <c:v>102.71821202053759</c:v>
                </c:pt>
                <c:pt idx="136">
                  <c:v>103.54877680459076</c:v>
                </c:pt>
                <c:pt idx="137">
                  <c:v>103.74509211718515</c:v>
                </c:pt>
                <c:pt idx="138">
                  <c:v>103.44306855934762</c:v>
                </c:pt>
                <c:pt idx="139">
                  <c:v>103.35246149199637</c:v>
                </c:pt>
                <c:pt idx="140">
                  <c:v>107.49018423437029</c:v>
                </c:pt>
                <c:pt idx="141">
                  <c:v>107.77408637873755</c:v>
                </c:pt>
                <c:pt idx="142">
                  <c:v>110.74599818785865</c:v>
                </c:pt>
                <c:pt idx="143">
                  <c:v>111.7487163998792</c:v>
                </c:pt>
                <c:pt idx="144">
                  <c:v>112.53397765025672</c:v>
                </c:pt>
                <c:pt idx="145">
                  <c:v>110.93325279371791</c:v>
                </c:pt>
                <c:pt idx="146">
                  <c:v>108.7405617638176</c:v>
                </c:pt>
                <c:pt idx="147">
                  <c:v>109.75536091815161</c:v>
                </c:pt>
                <c:pt idx="148">
                  <c:v>110.4016913319239</c:v>
                </c:pt>
                <c:pt idx="149">
                  <c:v>112.03261854424646</c:v>
                </c:pt>
                <c:pt idx="150">
                  <c:v>114.03201449713076</c:v>
                </c:pt>
                <c:pt idx="151">
                  <c:v>113.81455753548776</c:v>
                </c:pt>
                <c:pt idx="152">
                  <c:v>111.44669284204167</c:v>
                </c:pt>
                <c:pt idx="153">
                  <c:v>108.93989731199034</c:v>
                </c:pt>
                <c:pt idx="154">
                  <c:v>106.70492298399274</c:v>
                </c:pt>
                <c:pt idx="155">
                  <c:v>105.64784053156147</c:v>
                </c:pt>
                <c:pt idx="156">
                  <c:v>106.37269707037149</c:v>
                </c:pt>
                <c:pt idx="157">
                  <c:v>107.26668680157051</c:v>
                </c:pt>
                <c:pt idx="158">
                  <c:v>106.01026880096647</c:v>
                </c:pt>
                <c:pt idx="159">
                  <c:v>105.10419812745396</c:v>
                </c:pt>
                <c:pt idx="160">
                  <c:v>105.65992147387497</c:v>
                </c:pt>
                <c:pt idx="161">
                  <c:v>106.4210208396255</c:v>
                </c:pt>
                <c:pt idx="162">
                  <c:v>106.49954696466324</c:v>
                </c:pt>
                <c:pt idx="163">
                  <c:v>108.21504077318032</c:v>
                </c:pt>
                <c:pt idx="164">
                  <c:v>107.36937481123528</c:v>
                </c:pt>
                <c:pt idx="165">
                  <c:v>106.87405617638177</c:v>
                </c:pt>
                <c:pt idx="166">
                  <c:v>105.98006644518271</c:v>
                </c:pt>
                <c:pt idx="167">
                  <c:v>105.58743581999397</c:v>
                </c:pt>
                <c:pt idx="168">
                  <c:v>104.57263666565993</c:v>
                </c:pt>
                <c:pt idx="169">
                  <c:v>102.23497432799758</c:v>
                </c:pt>
                <c:pt idx="170">
                  <c:v>102.24705527031108</c:v>
                </c:pt>
                <c:pt idx="171">
                  <c:v>105.79885231048023</c:v>
                </c:pt>
                <c:pt idx="172">
                  <c:v>105.0739957716702</c:v>
                </c:pt>
                <c:pt idx="173">
                  <c:v>104.62096043491394</c:v>
                </c:pt>
                <c:pt idx="174">
                  <c:v>105.64180006040471</c:v>
                </c:pt>
                <c:pt idx="175">
                  <c:v>105.93778314708548</c:v>
                </c:pt>
                <c:pt idx="176">
                  <c:v>105.2552099063727</c:v>
                </c:pt>
                <c:pt idx="177">
                  <c:v>105.86529749320445</c:v>
                </c:pt>
                <c:pt idx="178">
                  <c:v>106.83781334944125</c:v>
                </c:pt>
                <c:pt idx="179">
                  <c:v>105.34581697372396</c:v>
                </c:pt>
                <c:pt idx="180">
                  <c:v>106.52370884929026</c:v>
                </c:pt>
                <c:pt idx="181">
                  <c:v>107.06735125339777</c:v>
                </c:pt>
                <c:pt idx="182">
                  <c:v>107.24856538810027</c:v>
                </c:pt>
                <c:pt idx="183">
                  <c:v>107.15191784959228</c:v>
                </c:pt>
                <c:pt idx="184">
                  <c:v>107.23044397463002</c:v>
                </c:pt>
                <c:pt idx="185">
                  <c:v>109.16943521594685</c:v>
                </c:pt>
                <c:pt idx="186">
                  <c:v>109.76744186046513</c:v>
                </c:pt>
                <c:pt idx="187">
                  <c:v>112.3406825732407</c:v>
                </c:pt>
                <c:pt idx="188">
                  <c:v>113.69978858350953</c:v>
                </c:pt>
                <c:pt idx="189">
                  <c:v>114.03805496828751</c:v>
                </c:pt>
                <c:pt idx="190">
                  <c:v>112.23799456357597</c:v>
                </c:pt>
                <c:pt idx="191">
                  <c:v>111.57354273633344</c:v>
                </c:pt>
                <c:pt idx="192">
                  <c:v>109.06070673512535</c:v>
                </c:pt>
                <c:pt idx="193">
                  <c:v>108.49592268196919</c:v>
                </c:pt>
                <c:pt idx="194">
                  <c:v>107.90697674418605</c:v>
                </c:pt>
                <c:pt idx="195">
                  <c:v>107.67139836907278</c:v>
                </c:pt>
                <c:pt idx="196">
                  <c:v>108.42645726366655</c:v>
                </c:pt>
                <c:pt idx="197">
                  <c:v>108.57746904258534</c:v>
                </c:pt>
                <c:pt idx="198">
                  <c:v>109.76744186046513</c:v>
                </c:pt>
                <c:pt idx="199">
                  <c:v>109.0425853216551</c:v>
                </c:pt>
                <c:pt idx="200">
                  <c:v>111.05406221685293</c:v>
                </c:pt>
                <c:pt idx="201">
                  <c:v>111.93597100573844</c:v>
                </c:pt>
                <c:pt idx="202">
                  <c:v>113.72999093929327</c:v>
                </c:pt>
                <c:pt idx="203">
                  <c:v>112.22591362126246</c:v>
                </c:pt>
                <c:pt idx="204">
                  <c:v>111.86952582301419</c:v>
                </c:pt>
                <c:pt idx="205">
                  <c:v>112.37692540018122</c:v>
                </c:pt>
                <c:pt idx="206">
                  <c:v>111.44065237088495</c:v>
                </c:pt>
                <c:pt idx="207">
                  <c:v>112.2077922077922</c:v>
                </c:pt>
                <c:pt idx="208">
                  <c:v>112.21987315010571</c:v>
                </c:pt>
                <c:pt idx="209">
                  <c:v>112.42524916943522</c:v>
                </c:pt>
                <c:pt idx="210">
                  <c:v>112.25611597704621</c:v>
                </c:pt>
                <c:pt idx="211">
                  <c:v>112.35276351555422</c:v>
                </c:pt>
                <c:pt idx="212">
                  <c:v>113.50045303533676</c:v>
                </c:pt>
                <c:pt idx="213">
                  <c:v>113.62126245847178</c:v>
                </c:pt>
                <c:pt idx="214">
                  <c:v>112.56418000604047</c:v>
                </c:pt>
                <c:pt idx="215">
                  <c:v>112.94472968891573</c:v>
                </c:pt>
                <c:pt idx="216">
                  <c:v>110.96345514950166</c:v>
                </c:pt>
                <c:pt idx="217">
                  <c:v>110.49229839927514</c:v>
                </c:pt>
                <c:pt idx="218">
                  <c:v>111.03594080338266</c:v>
                </c:pt>
                <c:pt idx="219">
                  <c:v>111.57354273633344</c:v>
                </c:pt>
                <c:pt idx="220">
                  <c:v>111.38628813047417</c:v>
                </c:pt>
                <c:pt idx="221">
                  <c:v>108.78888553307158</c:v>
                </c:pt>
                <c:pt idx="222">
                  <c:v>108.95499848988221</c:v>
                </c:pt>
                <c:pt idx="223">
                  <c:v>108.00362428269406</c:v>
                </c:pt>
                <c:pt idx="224">
                  <c:v>107.45998187858652</c:v>
                </c:pt>
                <c:pt idx="225">
                  <c:v>107.67139836907278</c:v>
                </c:pt>
                <c:pt idx="226">
                  <c:v>107.21836303231652</c:v>
                </c:pt>
                <c:pt idx="227">
                  <c:v>107.44790093627303</c:v>
                </c:pt>
                <c:pt idx="228">
                  <c:v>106.650558743582</c:v>
                </c:pt>
                <c:pt idx="229">
                  <c:v>106.52370884929026</c:v>
                </c:pt>
                <c:pt idx="230">
                  <c:v>105.82905466626397</c:v>
                </c:pt>
                <c:pt idx="231">
                  <c:v>106.626396858955</c:v>
                </c:pt>
                <c:pt idx="232">
                  <c:v>106.34249471458774</c:v>
                </c:pt>
                <c:pt idx="233">
                  <c:v>105.0619148293567</c:v>
                </c:pt>
                <c:pt idx="234">
                  <c:v>105.46662639685896</c:v>
                </c:pt>
                <c:pt idx="235">
                  <c:v>105.88945937783147</c:v>
                </c:pt>
                <c:pt idx="236">
                  <c:v>105.70824524312896</c:v>
                </c:pt>
                <c:pt idx="237">
                  <c:v>104.95318634853518</c:v>
                </c:pt>
                <c:pt idx="238">
                  <c:v>104.0169133192389</c:v>
                </c:pt>
                <c:pt idx="239">
                  <c:v>104.04711567502265</c:v>
                </c:pt>
                <c:pt idx="240">
                  <c:v>104.0169133192389</c:v>
                </c:pt>
                <c:pt idx="241">
                  <c:v>104.21020839625493</c:v>
                </c:pt>
                <c:pt idx="242">
                  <c:v>103.89610389610388</c:v>
                </c:pt>
                <c:pt idx="243">
                  <c:v>104.04711567502265</c:v>
                </c:pt>
                <c:pt idx="244">
                  <c:v>104.34913923286018</c:v>
                </c:pt>
                <c:pt idx="245">
                  <c:v>103.87194201147689</c:v>
                </c:pt>
                <c:pt idx="246">
                  <c:v>103.84173965569315</c:v>
                </c:pt>
                <c:pt idx="247">
                  <c:v>103.90214436726065</c:v>
                </c:pt>
                <c:pt idx="248">
                  <c:v>104.34309876170343</c:v>
                </c:pt>
                <c:pt idx="249">
                  <c:v>103.58803986710964</c:v>
                </c:pt>
                <c:pt idx="250">
                  <c:v>103.7873754152824</c:v>
                </c:pt>
                <c:pt idx="251">
                  <c:v>103.66656599214738</c:v>
                </c:pt>
                <c:pt idx="252">
                  <c:v>103.08668076109937</c:v>
                </c:pt>
                <c:pt idx="253">
                  <c:v>103.03835699184536</c:v>
                </c:pt>
                <c:pt idx="254">
                  <c:v>103.09272123225612</c:v>
                </c:pt>
                <c:pt idx="255">
                  <c:v>103.15312594382362</c:v>
                </c:pt>
                <c:pt idx="256">
                  <c:v>102.74841437632136</c:v>
                </c:pt>
                <c:pt idx="257">
                  <c:v>103.51555421322864</c:v>
                </c:pt>
                <c:pt idx="258">
                  <c:v>103.40078526125038</c:v>
                </c:pt>
                <c:pt idx="259">
                  <c:v>104.04711567502265</c:v>
                </c:pt>
                <c:pt idx="260">
                  <c:v>104.40954394442765</c:v>
                </c:pt>
                <c:pt idx="261">
                  <c:v>106.00422832980971</c:v>
                </c:pt>
                <c:pt idx="262">
                  <c:v>106.66868015705224</c:v>
                </c:pt>
                <c:pt idx="263">
                  <c:v>107.18212020537604</c:v>
                </c:pt>
                <c:pt idx="264">
                  <c:v>106.70492298399274</c:v>
                </c:pt>
                <c:pt idx="265">
                  <c:v>110.07852612503774</c:v>
                </c:pt>
                <c:pt idx="266">
                  <c:v>109.29024463908183</c:v>
                </c:pt>
                <c:pt idx="267">
                  <c:v>109.53186348535185</c:v>
                </c:pt>
                <c:pt idx="268">
                  <c:v>108.9459377831471</c:v>
                </c:pt>
                <c:pt idx="269">
                  <c:v>108.90365448504984</c:v>
                </c:pt>
                <c:pt idx="270">
                  <c:v>109.22983992751433</c:v>
                </c:pt>
                <c:pt idx="271">
                  <c:v>110.1600724856539</c:v>
                </c:pt>
                <c:pt idx="272">
                  <c:v>110.05738447598914</c:v>
                </c:pt>
                <c:pt idx="273">
                  <c:v>110.22047719722138</c:v>
                </c:pt>
                <c:pt idx="274">
                  <c:v>109.66777408637873</c:v>
                </c:pt>
                <c:pt idx="275">
                  <c:v>109.51374207188161</c:v>
                </c:pt>
                <c:pt idx="276">
                  <c:v>109.65267290848686</c:v>
                </c:pt>
                <c:pt idx="277">
                  <c:v>110.03624282694051</c:v>
                </c:pt>
                <c:pt idx="278">
                  <c:v>110.83056478405315</c:v>
                </c:pt>
                <c:pt idx="279">
                  <c:v>110.12987012987013</c:v>
                </c:pt>
                <c:pt idx="280">
                  <c:v>110.50437934158863</c:v>
                </c:pt>
                <c:pt idx="281">
                  <c:v>110.15403201449713</c:v>
                </c:pt>
                <c:pt idx="282">
                  <c:v>110.68559347629115</c:v>
                </c:pt>
                <c:pt idx="283">
                  <c:v>110.5345816973724</c:v>
                </c:pt>
                <c:pt idx="284">
                  <c:v>110.13591060102688</c:v>
                </c:pt>
                <c:pt idx="285">
                  <c:v>110.36544850498338</c:v>
                </c:pt>
                <c:pt idx="286">
                  <c:v>110.31108426457263</c:v>
                </c:pt>
                <c:pt idx="287">
                  <c:v>110.54062216852915</c:v>
                </c:pt>
                <c:pt idx="288">
                  <c:v>110.42585321655089</c:v>
                </c:pt>
                <c:pt idx="289">
                  <c:v>111.06614315916642</c:v>
                </c:pt>
                <c:pt idx="290">
                  <c:v>110.99969797644216</c:v>
                </c:pt>
                <c:pt idx="291">
                  <c:v>111.44669284204167</c:v>
                </c:pt>
                <c:pt idx="292">
                  <c:v>112.89036544850499</c:v>
                </c:pt>
                <c:pt idx="293">
                  <c:v>114.03201449713076</c:v>
                </c:pt>
                <c:pt idx="294">
                  <c:v>113.518574448807</c:v>
                </c:pt>
                <c:pt idx="295">
                  <c:v>113.91120507399577</c:v>
                </c:pt>
                <c:pt idx="296">
                  <c:v>113.40380549682875</c:v>
                </c:pt>
                <c:pt idx="297">
                  <c:v>113.50045303533676</c:v>
                </c:pt>
                <c:pt idx="298">
                  <c:v>114.02597402597404</c:v>
                </c:pt>
                <c:pt idx="299">
                  <c:v>113.87496224705527</c:v>
                </c:pt>
                <c:pt idx="300">
                  <c:v>114.43672606463305</c:v>
                </c:pt>
                <c:pt idx="301">
                  <c:v>115.30051344004832</c:v>
                </c:pt>
                <c:pt idx="302">
                  <c:v>115.64482029598308</c:v>
                </c:pt>
                <c:pt idx="303">
                  <c:v>116.3213530655391</c:v>
                </c:pt>
                <c:pt idx="304">
                  <c:v>116.26698882512837</c:v>
                </c:pt>
                <c:pt idx="305">
                  <c:v>116.30927212322561</c:v>
                </c:pt>
                <c:pt idx="306">
                  <c:v>116.92540018121413</c:v>
                </c:pt>
                <c:pt idx="307">
                  <c:v>118.17577771066144</c:v>
                </c:pt>
                <c:pt idx="308">
                  <c:v>118.14557535487768</c:v>
                </c:pt>
                <c:pt idx="309">
                  <c:v>117.36031410450016</c:v>
                </c:pt>
                <c:pt idx="310">
                  <c:v>120.12080942313501</c:v>
                </c:pt>
                <c:pt idx="311">
                  <c:v>120.5829054666264</c:v>
                </c:pt>
                <c:pt idx="312">
                  <c:v>120.93023255813952</c:v>
                </c:pt>
                <c:pt idx="313">
                  <c:v>120.64028994261552</c:v>
                </c:pt>
                <c:pt idx="314">
                  <c:v>121.60072485653882</c:v>
                </c:pt>
                <c:pt idx="315">
                  <c:v>123.47327091513137</c:v>
                </c:pt>
                <c:pt idx="316">
                  <c:v>123.72697070371488</c:v>
                </c:pt>
                <c:pt idx="317">
                  <c:v>126.19752340682572</c:v>
                </c:pt>
                <c:pt idx="318">
                  <c:v>122.67592872244035</c:v>
                </c:pt>
                <c:pt idx="319">
                  <c:v>120.57082452431291</c:v>
                </c:pt>
                <c:pt idx="320">
                  <c:v>119.58924796134099</c:v>
                </c:pt>
                <c:pt idx="321">
                  <c:v>120.54968287526427</c:v>
                </c:pt>
                <c:pt idx="322">
                  <c:v>121.20205376019328</c:v>
                </c:pt>
                <c:pt idx="323">
                  <c:v>122.2108124433706</c:v>
                </c:pt>
                <c:pt idx="324">
                  <c:v>122.9477499244941</c:v>
                </c:pt>
                <c:pt idx="325">
                  <c:v>123.44306855934764</c:v>
                </c:pt>
                <c:pt idx="326">
                  <c:v>122.34974327997585</c:v>
                </c:pt>
                <c:pt idx="327">
                  <c:v>121.89066747206283</c:v>
                </c:pt>
                <c:pt idx="328">
                  <c:v>122.78465720326186</c:v>
                </c:pt>
                <c:pt idx="329">
                  <c:v>122.4524312896406</c:v>
                </c:pt>
                <c:pt idx="330">
                  <c:v>123.21353065539114</c:v>
                </c:pt>
                <c:pt idx="331">
                  <c:v>124.14376321353066</c:v>
                </c:pt>
                <c:pt idx="332">
                  <c:v>124.37934158864392</c:v>
                </c:pt>
                <c:pt idx="333">
                  <c:v>125.17366354575657</c:v>
                </c:pt>
                <c:pt idx="334">
                  <c:v>123.37662337662339</c:v>
                </c:pt>
                <c:pt idx="335">
                  <c:v>124.79613409845966</c:v>
                </c:pt>
                <c:pt idx="336">
                  <c:v>123.03231652068862</c:v>
                </c:pt>
                <c:pt idx="337">
                  <c:v>122.42222893385684</c:v>
                </c:pt>
                <c:pt idx="338">
                  <c:v>123.4974327997584</c:v>
                </c:pt>
                <c:pt idx="339">
                  <c:v>124.54847478103292</c:v>
                </c:pt>
                <c:pt idx="340">
                  <c:v>125.15252189670794</c:v>
                </c:pt>
                <c:pt idx="341">
                  <c:v>125.34581697372396</c:v>
                </c:pt>
                <c:pt idx="342">
                  <c:v>125.66596194503173</c:v>
                </c:pt>
                <c:pt idx="343">
                  <c:v>126.31833282996074</c:v>
                </c:pt>
                <c:pt idx="344">
                  <c:v>122.47055270311084</c:v>
                </c:pt>
                <c:pt idx="345">
                  <c:v>120.32618544246452</c:v>
                </c:pt>
                <c:pt idx="346">
                  <c:v>120.83962549078828</c:v>
                </c:pt>
                <c:pt idx="347">
                  <c:v>122.57928118393235</c:v>
                </c:pt>
                <c:pt idx="348">
                  <c:v>122.54907882814858</c:v>
                </c:pt>
                <c:pt idx="349">
                  <c:v>123.03231652068862</c:v>
                </c:pt>
                <c:pt idx="350">
                  <c:v>122.77861673210511</c:v>
                </c:pt>
                <c:pt idx="351">
                  <c:v>123.02627604953187</c:v>
                </c:pt>
                <c:pt idx="352">
                  <c:v>122.73029296285112</c:v>
                </c:pt>
                <c:pt idx="353">
                  <c:v>123.87194201147689</c:v>
                </c:pt>
                <c:pt idx="354">
                  <c:v>123.15916641498038</c:v>
                </c:pt>
                <c:pt idx="355">
                  <c:v>123.31017819389911</c:v>
                </c:pt>
                <c:pt idx="356">
                  <c:v>123.09876170341288</c:v>
                </c:pt>
                <c:pt idx="357">
                  <c:v>122.19269102990033</c:v>
                </c:pt>
                <c:pt idx="358">
                  <c:v>122.15644820295984</c:v>
                </c:pt>
                <c:pt idx="359">
                  <c:v>122.32558139534883</c:v>
                </c:pt>
                <c:pt idx="360">
                  <c:v>123.43098761703413</c:v>
                </c:pt>
                <c:pt idx="361">
                  <c:v>123.27997583811539</c:v>
                </c:pt>
                <c:pt idx="362">
                  <c:v>123.31017819389911</c:v>
                </c:pt>
                <c:pt idx="363">
                  <c:v>122.36182422228934</c:v>
                </c:pt>
                <c:pt idx="364">
                  <c:v>121.87254605859256</c:v>
                </c:pt>
                <c:pt idx="365">
                  <c:v>122.93566898218063</c:v>
                </c:pt>
                <c:pt idx="366">
                  <c:v>123.75717305949865</c:v>
                </c:pt>
                <c:pt idx="367">
                  <c:v>123.28601630927211</c:v>
                </c:pt>
                <c:pt idx="368">
                  <c:v>123.8477801268499</c:v>
                </c:pt>
                <c:pt idx="369">
                  <c:v>122.59740259740259</c:v>
                </c:pt>
                <c:pt idx="370">
                  <c:v>122.48867411658111</c:v>
                </c:pt>
                <c:pt idx="371">
                  <c:v>122.36786469344607</c:v>
                </c:pt>
                <c:pt idx="372">
                  <c:v>122.25913621262458</c:v>
                </c:pt>
                <c:pt idx="373">
                  <c:v>122.09604349139234</c:v>
                </c:pt>
                <c:pt idx="374">
                  <c:v>121.88462700090605</c:v>
                </c:pt>
                <c:pt idx="375">
                  <c:v>122.36786469344607</c:v>
                </c:pt>
                <c:pt idx="376">
                  <c:v>122.47055270311084</c:v>
                </c:pt>
                <c:pt idx="377">
                  <c:v>122.22289338568409</c:v>
                </c:pt>
                <c:pt idx="378">
                  <c:v>122.07792207792207</c:v>
                </c:pt>
                <c:pt idx="379">
                  <c:v>121.99335548172758</c:v>
                </c:pt>
                <c:pt idx="380">
                  <c:v>122.01147689519783</c:v>
                </c:pt>
                <c:pt idx="381">
                  <c:v>121.65508909694955</c:v>
                </c:pt>
                <c:pt idx="382">
                  <c:v>122.18665055874361</c:v>
                </c:pt>
                <c:pt idx="383">
                  <c:v>122.2108124433706</c:v>
                </c:pt>
                <c:pt idx="384">
                  <c:v>122.26517668378132</c:v>
                </c:pt>
                <c:pt idx="385">
                  <c:v>122.61552401087286</c:v>
                </c:pt>
                <c:pt idx="386">
                  <c:v>123.5578375113259</c:v>
                </c:pt>
                <c:pt idx="387">
                  <c:v>123.8598610691634</c:v>
                </c:pt>
                <c:pt idx="388">
                  <c:v>123.63032316520687</c:v>
                </c:pt>
                <c:pt idx="389">
                  <c:v>122.93566898218063</c:v>
                </c:pt>
                <c:pt idx="390">
                  <c:v>122.89338568408337</c:v>
                </c:pt>
                <c:pt idx="391">
                  <c:v>123.45212926608278</c:v>
                </c:pt>
                <c:pt idx="392">
                  <c:v>123.11084264572636</c:v>
                </c:pt>
                <c:pt idx="393">
                  <c:v>123.02023557837512</c:v>
                </c:pt>
                <c:pt idx="394">
                  <c:v>122.53699788583509</c:v>
                </c:pt>
                <c:pt idx="395">
                  <c:v>122.29537903956509</c:v>
                </c:pt>
                <c:pt idx="396">
                  <c:v>122.16248867411659</c:v>
                </c:pt>
                <c:pt idx="397">
                  <c:v>122.02657807308972</c:v>
                </c:pt>
                <c:pt idx="398">
                  <c:v>122.4524312896406</c:v>
                </c:pt>
                <c:pt idx="399">
                  <c:v>121.65508909694955</c:v>
                </c:pt>
                <c:pt idx="400">
                  <c:v>122.70009060706735</c:v>
                </c:pt>
                <c:pt idx="401">
                  <c:v>122.44639081848383</c:v>
                </c:pt>
                <c:pt idx="402">
                  <c:v>122.24705527031108</c:v>
                </c:pt>
                <c:pt idx="403">
                  <c:v>122.34370280881907</c:v>
                </c:pt>
                <c:pt idx="404">
                  <c:v>122.25913621262458</c:v>
                </c:pt>
                <c:pt idx="405">
                  <c:v>122.42826940501361</c:v>
                </c:pt>
                <c:pt idx="406">
                  <c:v>122.34974327997585</c:v>
                </c:pt>
                <c:pt idx="407">
                  <c:v>122.86922379945635</c:v>
                </c:pt>
                <c:pt idx="408">
                  <c:v>122.72425249169434</c:v>
                </c:pt>
                <c:pt idx="409">
                  <c:v>122.7061310782241</c:v>
                </c:pt>
                <c:pt idx="410">
                  <c:v>122.38598610691633</c:v>
                </c:pt>
                <c:pt idx="411">
                  <c:v>122.36786469344607</c:v>
                </c:pt>
                <c:pt idx="412">
                  <c:v>122.42222893385684</c:v>
                </c:pt>
                <c:pt idx="413">
                  <c:v>122.13228631833285</c:v>
                </c:pt>
                <c:pt idx="414">
                  <c:v>122.37994563575958</c:v>
                </c:pt>
                <c:pt idx="415">
                  <c:v>122.7061310782241</c:v>
                </c:pt>
                <c:pt idx="416">
                  <c:v>122.84506191482936</c:v>
                </c:pt>
                <c:pt idx="417">
                  <c:v>123.19540924192087</c:v>
                </c:pt>
                <c:pt idx="418">
                  <c:v>123.05043793415888</c:v>
                </c:pt>
                <c:pt idx="419">
                  <c:v>123.41286620356387</c:v>
                </c:pt>
                <c:pt idx="420">
                  <c:v>123.15312594382364</c:v>
                </c:pt>
                <c:pt idx="421">
                  <c:v>122.93566898218063</c:v>
                </c:pt>
                <c:pt idx="422">
                  <c:v>122.88734521292662</c:v>
                </c:pt>
                <c:pt idx="423">
                  <c:v>122.63968589549985</c:v>
                </c:pt>
                <c:pt idx="424">
                  <c:v>122.5128360012081</c:v>
                </c:pt>
                <c:pt idx="425">
                  <c:v>122.42826940501361</c:v>
                </c:pt>
                <c:pt idx="426">
                  <c:v>122.57928118393235</c:v>
                </c:pt>
                <c:pt idx="427">
                  <c:v>122.42826940501361</c:v>
                </c:pt>
                <c:pt idx="428">
                  <c:v>122.37390516460285</c:v>
                </c:pt>
                <c:pt idx="429">
                  <c:v>122.42826940501361</c:v>
                </c:pt>
                <c:pt idx="430">
                  <c:v>122.65780730897011</c:v>
                </c:pt>
                <c:pt idx="431">
                  <c:v>122.73633343400785</c:v>
                </c:pt>
                <c:pt idx="432">
                  <c:v>122.79673814557538</c:v>
                </c:pt>
                <c:pt idx="433">
                  <c:v>122.67592872244035</c:v>
                </c:pt>
                <c:pt idx="434">
                  <c:v>122.68196919359711</c:v>
                </c:pt>
                <c:pt idx="435">
                  <c:v>122.93566898218063</c:v>
                </c:pt>
                <c:pt idx="436">
                  <c:v>122.91150709755362</c:v>
                </c:pt>
                <c:pt idx="437">
                  <c:v>122.8631833282996</c:v>
                </c:pt>
                <c:pt idx="438">
                  <c:v>123.04439746300211</c:v>
                </c:pt>
                <c:pt idx="439">
                  <c:v>123.8598610691634</c:v>
                </c:pt>
                <c:pt idx="440">
                  <c:v>123.75717305949865</c:v>
                </c:pt>
                <c:pt idx="441">
                  <c:v>124.58471760797343</c:v>
                </c:pt>
                <c:pt idx="442">
                  <c:v>124.92902446390819</c:v>
                </c:pt>
                <c:pt idx="443">
                  <c:v>124.8444578677137</c:v>
                </c:pt>
                <c:pt idx="444">
                  <c:v>125.31561461794021</c:v>
                </c:pt>
                <c:pt idx="445">
                  <c:v>125.22500755058897</c:v>
                </c:pt>
                <c:pt idx="446">
                  <c:v>125.72636665659923</c:v>
                </c:pt>
                <c:pt idx="447">
                  <c:v>126.49954696466324</c:v>
                </c:pt>
                <c:pt idx="448">
                  <c:v>126.42706131078225</c:v>
                </c:pt>
                <c:pt idx="449">
                  <c:v>126.13107822410147</c:v>
                </c:pt>
                <c:pt idx="450">
                  <c:v>125.99818785865298</c:v>
                </c:pt>
                <c:pt idx="451">
                  <c:v>125.52703110842647</c:v>
                </c:pt>
                <c:pt idx="452">
                  <c:v>126.29417094533375</c:v>
                </c:pt>
                <c:pt idx="453">
                  <c:v>127.27272727272729</c:v>
                </c:pt>
                <c:pt idx="454">
                  <c:v>127.39353669586228</c:v>
                </c:pt>
                <c:pt idx="455">
                  <c:v>127.41769858048929</c:v>
                </c:pt>
                <c:pt idx="456">
                  <c:v>127.50226517668378</c:v>
                </c:pt>
                <c:pt idx="457">
                  <c:v>127.07943219571128</c:v>
                </c:pt>
                <c:pt idx="458">
                  <c:v>125.67804288734521</c:v>
                </c:pt>
                <c:pt idx="459">
                  <c:v>125.68408335850198</c:v>
                </c:pt>
                <c:pt idx="460">
                  <c:v>125.67200241618846</c:v>
                </c:pt>
                <c:pt idx="461">
                  <c:v>125.43038356991845</c:v>
                </c:pt>
                <c:pt idx="462">
                  <c:v>125.65388100271821</c:v>
                </c:pt>
                <c:pt idx="463">
                  <c:v>125.54515252189671</c:v>
                </c:pt>
                <c:pt idx="464">
                  <c:v>125.69012382965872</c:v>
                </c:pt>
                <c:pt idx="465">
                  <c:v>126.39081848384176</c:v>
                </c:pt>
                <c:pt idx="466">
                  <c:v>126.60827544548476</c:v>
                </c:pt>
                <c:pt idx="467">
                  <c:v>125.46662639685897</c:v>
                </c:pt>
                <c:pt idx="468">
                  <c:v>124.58471760797343</c:v>
                </c:pt>
                <c:pt idx="469">
                  <c:v>125.42434309876171</c:v>
                </c:pt>
                <c:pt idx="470">
                  <c:v>125.59347629115072</c:v>
                </c:pt>
                <c:pt idx="471">
                  <c:v>125.58139534883723</c:v>
                </c:pt>
                <c:pt idx="472">
                  <c:v>123.92630625188765</c:v>
                </c:pt>
                <c:pt idx="473">
                  <c:v>124.07731803080641</c:v>
                </c:pt>
                <c:pt idx="474">
                  <c:v>123.47931138628813</c:v>
                </c:pt>
                <c:pt idx="475">
                  <c:v>123.73905164602841</c:v>
                </c:pt>
                <c:pt idx="476">
                  <c:v>123.95650860767138</c:v>
                </c:pt>
                <c:pt idx="477">
                  <c:v>123.43702808819089</c:v>
                </c:pt>
                <c:pt idx="478">
                  <c:v>123.02023557837512</c:v>
                </c:pt>
                <c:pt idx="479">
                  <c:v>122.92358803986711</c:v>
                </c:pt>
                <c:pt idx="480">
                  <c:v>122.34370280881907</c:v>
                </c:pt>
                <c:pt idx="481">
                  <c:v>123.12594382361823</c:v>
                </c:pt>
                <c:pt idx="482">
                  <c:v>123.13500453035337</c:v>
                </c:pt>
                <c:pt idx="483">
                  <c:v>122.91150709755362</c:v>
                </c:pt>
                <c:pt idx="484">
                  <c:v>123.04439746300211</c:v>
                </c:pt>
                <c:pt idx="485">
                  <c:v>122.73029296285112</c:v>
                </c:pt>
                <c:pt idx="486">
                  <c:v>123.11688311688312</c:v>
                </c:pt>
                <c:pt idx="487">
                  <c:v>123.37662337662339</c:v>
                </c:pt>
                <c:pt idx="488">
                  <c:v>123.34642102083961</c:v>
                </c:pt>
                <c:pt idx="489">
                  <c:v>123.36454243430988</c:v>
                </c:pt>
                <c:pt idx="490">
                  <c:v>123.37662337662339</c:v>
                </c:pt>
                <c:pt idx="491">
                  <c:v>123.73301117487163</c:v>
                </c:pt>
                <c:pt idx="492">
                  <c:v>123.24977348233162</c:v>
                </c:pt>
                <c:pt idx="493">
                  <c:v>122.68196919359711</c:v>
                </c:pt>
                <c:pt idx="494">
                  <c:v>122.62156448202958</c:v>
                </c:pt>
                <c:pt idx="495">
                  <c:v>122.98399275143461</c:v>
                </c:pt>
                <c:pt idx="496">
                  <c:v>120.15101177891876</c:v>
                </c:pt>
                <c:pt idx="497">
                  <c:v>120.20537601932951</c:v>
                </c:pt>
                <c:pt idx="498">
                  <c:v>120.20537601932951</c:v>
                </c:pt>
                <c:pt idx="499">
                  <c:v>119.75234068257323</c:v>
                </c:pt>
                <c:pt idx="500">
                  <c:v>120.18725460585927</c:v>
                </c:pt>
                <c:pt idx="501">
                  <c:v>119.96375717305949</c:v>
                </c:pt>
                <c:pt idx="502">
                  <c:v>120.12684989429174</c:v>
                </c:pt>
                <c:pt idx="503">
                  <c:v>118.86439142253096</c:v>
                </c:pt>
                <c:pt idx="504">
                  <c:v>119.25098157656298</c:v>
                </c:pt>
                <c:pt idx="505">
                  <c:v>119.19057686499548</c:v>
                </c:pt>
                <c:pt idx="506">
                  <c:v>118.93687707641196</c:v>
                </c:pt>
                <c:pt idx="507">
                  <c:v>118.81002718212021</c:v>
                </c:pt>
                <c:pt idx="508">
                  <c:v>118.5321655089097</c:v>
                </c:pt>
                <c:pt idx="509">
                  <c:v>118.32678948958019</c:v>
                </c:pt>
                <c:pt idx="510">
                  <c:v>118.80398671096346</c:v>
                </c:pt>
                <c:pt idx="511">
                  <c:v>118.4234370280882</c:v>
                </c:pt>
                <c:pt idx="512">
                  <c:v>118.19993959528846</c:v>
                </c:pt>
                <c:pt idx="513">
                  <c:v>119.00936273029296</c:v>
                </c:pt>
                <c:pt idx="514">
                  <c:v>119.14829356689822</c:v>
                </c:pt>
                <c:pt idx="515">
                  <c:v>118.82210812443373</c:v>
                </c:pt>
                <c:pt idx="516">
                  <c:v>119.60736937481124</c:v>
                </c:pt>
                <c:pt idx="517">
                  <c:v>119.35971005738449</c:v>
                </c:pt>
                <c:pt idx="518">
                  <c:v>119.27514346118997</c:v>
                </c:pt>
                <c:pt idx="519">
                  <c:v>119.78858350951376</c:v>
                </c:pt>
                <c:pt idx="520">
                  <c:v>119.73421926910299</c:v>
                </c:pt>
                <c:pt idx="521">
                  <c:v>118.95499848988223</c:v>
                </c:pt>
                <c:pt idx="522">
                  <c:v>118.44155844155846</c:v>
                </c:pt>
                <c:pt idx="523">
                  <c:v>118.6650558743582</c:v>
                </c:pt>
                <c:pt idx="524">
                  <c:v>117.71066143159167</c:v>
                </c:pt>
                <c:pt idx="525">
                  <c:v>118.47176079734221</c:v>
                </c:pt>
                <c:pt idx="526">
                  <c:v>118.57444880700696</c:v>
                </c:pt>
                <c:pt idx="527">
                  <c:v>118.4959226819692</c:v>
                </c:pt>
                <c:pt idx="528">
                  <c:v>118.8945937783147</c:v>
                </c:pt>
                <c:pt idx="529">
                  <c:v>119.10601026880097</c:v>
                </c:pt>
                <c:pt idx="530">
                  <c:v>119.951676230746</c:v>
                </c:pt>
                <c:pt idx="531">
                  <c:v>119.951676230746</c:v>
                </c:pt>
                <c:pt idx="532">
                  <c:v>119.69797644216249</c:v>
                </c:pt>
                <c:pt idx="533">
                  <c:v>120.38659015403201</c:v>
                </c:pt>
                <c:pt idx="534">
                  <c:v>121.76079734219269</c:v>
                </c:pt>
                <c:pt idx="535">
                  <c:v>121.6852914527333</c:v>
                </c:pt>
                <c:pt idx="536">
                  <c:v>121.17789187556629</c:v>
                </c:pt>
                <c:pt idx="537">
                  <c:v>121.84838417396557</c:v>
                </c:pt>
                <c:pt idx="538">
                  <c:v>121.5282392026578</c:v>
                </c:pt>
                <c:pt idx="539">
                  <c:v>122.25913621262458</c:v>
                </c:pt>
                <c:pt idx="540">
                  <c:v>121.9087888855331</c:v>
                </c:pt>
                <c:pt idx="541">
                  <c:v>121.91482935668982</c:v>
                </c:pt>
                <c:pt idx="542">
                  <c:v>122.18665055874361</c:v>
                </c:pt>
                <c:pt idx="543">
                  <c:v>122.02355783751131</c:v>
                </c:pt>
                <c:pt idx="544">
                  <c:v>120.43491392328602</c:v>
                </c:pt>
                <c:pt idx="545">
                  <c:v>120.00604047115675</c:v>
                </c:pt>
                <c:pt idx="546">
                  <c:v>119.80066445182725</c:v>
                </c:pt>
                <c:pt idx="547">
                  <c:v>119.60132890365449</c:v>
                </c:pt>
                <c:pt idx="548">
                  <c:v>119.04560555723347</c:v>
                </c:pt>
                <c:pt idx="549">
                  <c:v>119.01540320144971</c:v>
                </c:pt>
                <c:pt idx="550">
                  <c:v>119.23286016309271</c:v>
                </c:pt>
                <c:pt idx="551">
                  <c:v>120.62216852914527</c:v>
                </c:pt>
                <c:pt idx="552">
                  <c:v>120.82754454847479</c:v>
                </c:pt>
                <c:pt idx="553">
                  <c:v>121.82422228933856</c:v>
                </c:pt>
                <c:pt idx="554">
                  <c:v>121.44971307762007</c:v>
                </c:pt>
                <c:pt idx="555">
                  <c:v>121.63092721232256</c:v>
                </c:pt>
                <c:pt idx="556">
                  <c:v>121.85442464512232</c:v>
                </c:pt>
                <c:pt idx="557">
                  <c:v>122.22289338568409</c:v>
                </c:pt>
                <c:pt idx="558">
                  <c:v>121.3953488372093</c:v>
                </c:pt>
                <c:pt idx="559">
                  <c:v>120.70673512533978</c:v>
                </c:pt>
                <c:pt idx="560">
                  <c:v>120.91211114466928</c:v>
                </c:pt>
                <c:pt idx="561">
                  <c:v>121.09030504379341</c:v>
                </c:pt>
                <c:pt idx="562">
                  <c:v>121.08124433705831</c:v>
                </c:pt>
                <c:pt idx="563">
                  <c:v>121.54032014497132</c:v>
                </c:pt>
                <c:pt idx="564">
                  <c:v>121.58260344306855</c:v>
                </c:pt>
                <c:pt idx="565">
                  <c:v>121.66717003926308</c:v>
                </c:pt>
                <c:pt idx="566">
                  <c:v>121.4557535487768</c:v>
                </c:pt>
                <c:pt idx="567">
                  <c:v>121.17185140440954</c:v>
                </c:pt>
                <c:pt idx="568">
                  <c:v>121.10540622168531</c:v>
                </c:pt>
                <c:pt idx="569">
                  <c:v>122.46451223195409</c:v>
                </c:pt>
                <c:pt idx="570">
                  <c:v>121.98731501057081</c:v>
                </c:pt>
                <c:pt idx="571">
                  <c:v>121.07520386590154</c:v>
                </c:pt>
                <c:pt idx="572">
                  <c:v>122.28933856840835</c:v>
                </c:pt>
                <c:pt idx="573">
                  <c:v>122.34974327997585</c:v>
                </c:pt>
                <c:pt idx="574">
                  <c:v>123.11688311688312</c:v>
                </c:pt>
                <c:pt idx="575">
                  <c:v>122.88734521292662</c:v>
                </c:pt>
                <c:pt idx="576">
                  <c:v>123.28601630927211</c:v>
                </c:pt>
                <c:pt idx="577">
                  <c:v>123.31017819389911</c:v>
                </c:pt>
                <c:pt idx="578">
                  <c:v>124.02899426155241</c:v>
                </c:pt>
                <c:pt idx="579">
                  <c:v>123.90818483841738</c:v>
                </c:pt>
                <c:pt idx="580">
                  <c:v>123.91422530957416</c:v>
                </c:pt>
                <c:pt idx="581">
                  <c:v>124.83237692540018</c:v>
                </c:pt>
                <c:pt idx="582">
                  <c:v>126.54183026276048</c:v>
                </c:pt>
                <c:pt idx="583">
                  <c:v>127.48414376321352</c:v>
                </c:pt>
                <c:pt idx="584">
                  <c:v>128.7405617638176</c:v>
                </c:pt>
                <c:pt idx="585">
                  <c:v>129.16339474479011</c:v>
                </c:pt>
                <c:pt idx="586">
                  <c:v>128.82512836001209</c:v>
                </c:pt>
                <c:pt idx="587">
                  <c:v>128.45061914829355</c:v>
                </c:pt>
                <c:pt idx="588">
                  <c:v>128.25128360012081</c:v>
                </c:pt>
                <c:pt idx="589">
                  <c:v>128.69827846572034</c:v>
                </c:pt>
                <c:pt idx="590">
                  <c:v>129.55602536997887</c:v>
                </c:pt>
                <c:pt idx="591">
                  <c:v>129.50166112956811</c:v>
                </c:pt>
                <c:pt idx="592">
                  <c:v>129.46239806704924</c:v>
                </c:pt>
                <c:pt idx="593">
                  <c:v>129.47145877378438</c:v>
                </c:pt>
                <c:pt idx="594">
                  <c:v>129.01238296587135</c:v>
                </c:pt>
                <c:pt idx="595">
                  <c:v>130.2688009664754</c:v>
                </c:pt>
                <c:pt idx="596">
                  <c:v>131.04198127453941</c:v>
                </c:pt>
                <c:pt idx="597">
                  <c:v>131.34400483237692</c:v>
                </c:pt>
                <c:pt idx="598">
                  <c:v>135.5481727574751</c:v>
                </c:pt>
                <c:pt idx="599">
                  <c:v>137.11265478707338</c:v>
                </c:pt>
                <c:pt idx="600">
                  <c:v>136.2609483539716</c:v>
                </c:pt>
                <c:pt idx="601">
                  <c:v>134.29779522802778</c:v>
                </c:pt>
                <c:pt idx="602">
                  <c:v>132.721232256116</c:v>
                </c:pt>
                <c:pt idx="603">
                  <c:v>132.15342796738148</c:v>
                </c:pt>
                <c:pt idx="604">
                  <c:v>133.85684083358504</c:v>
                </c:pt>
                <c:pt idx="605">
                  <c:v>134.49713077620055</c:v>
                </c:pt>
                <c:pt idx="606">
                  <c:v>135.22802778616733</c:v>
                </c:pt>
                <c:pt idx="607">
                  <c:v>136.67774086378739</c:v>
                </c:pt>
                <c:pt idx="608">
                  <c:v>137.11869525823016</c:v>
                </c:pt>
                <c:pt idx="609">
                  <c:v>136.9314406523709</c:v>
                </c:pt>
                <c:pt idx="610">
                  <c:v>136.38779824826335</c:v>
                </c:pt>
                <c:pt idx="611">
                  <c:v>136.7139836907279</c:v>
                </c:pt>
                <c:pt idx="612">
                  <c:v>137.12473572938688</c:v>
                </c:pt>
                <c:pt idx="613">
                  <c:v>136.96768347931138</c:v>
                </c:pt>
                <c:pt idx="614">
                  <c:v>136.9435215946844</c:v>
                </c:pt>
                <c:pt idx="615">
                  <c:v>135.96496526729084</c:v>
                </c:pt>
                <c:pt idx="616">
                  <c:v>135.58441558441558</c:v>
                </c:pt>
                <c:pt idx="617">
                  <c:v>135.24010872848083</c:v>
                </c:pt>
                <c:pt idx="618">
                  <c:v>134.55753548776804</c:v>
                </c:pt>
                <c:pt idx="619">
                  <c:v>135.08909694956208</c:v>
                </c:pt>
                <c:pt idx="620">
                  <c:v>134.84747810329208</c:v>
                </c:pt>
                <c:pt idx="621">
                  <c:v>134.27967381455753</c:v>
                </c:pt>
                <c:pt idx="622">
                  <c:v>135.01057082452434</c:v>
                </c:pt>
                <c:pt idx="623">
                  <c:v>135.92872244035036</c:v>
                </c:pt>
                <c:pt idx="624">
                  <c:v>136.1401389308366</c:v>
                </c:pt>
                <c:pt idx="625">
                  <c:v>136.7139836907279</c:v>
                </c:pt>
                <c:pt idx="626">
                  <c:v>137.23044397463002</c:v>
                </c:pt>
                <c:pt idx="627">
                  <c:v>138.78586529749322</c:v>
                </c:pt>
                <c:pt idx="628">
                  <c:v>138.57444880700695</c:v>
                </c:pt>
                <c:pt idx="629">
                  <c:v>138.38719420114768</c:v>
                </c:pt>
                <c:pt idx="630">
                  <c:v>138.97916037450921</c:v>
                </c:pt>
                <c:pt idx="631">
                  <c:v>138.46572032618545</c:v>
                </c:pt>
                <c:pt idx="632">
                  <c:v>138.8341890667472</c:v>
                </c:pt>
                <c:pt idx="633">
                  <c:v>137.78314708547268</c:v>
                </c:pt>
                <c:pt idx="634">
                  <c:v>137.51132588341889</c:v>
                </c:pt>
                <c:pt idx="635">
                  <c:v>137.31199033524615</c:v>
                </c:pt>
                <c:pt idx="636">
                  <c:v>139.30534581697373</c:v>
                </c:pt>
                <c:pt idx="637">
                  <c:v>139.78858350951376</c:v>
                </c:pt>
                <c:pt idx="638">
                  <c:v>141.39534883720933</c:v>
                </c:pt>
                <c:pt idx="639">
                  <c:v>142.59740259740261</c:v>
                </c:pt>
                <c:pt idx="640">
                  <c:v>145.14648142555117</c:v>
                </c:pt>
                <c:pt idx="641">
                  <c:v>144.75385080036241</c:v>
                </c:pt>
                <c:pt idx="642">
                  <c:v>146.43914225309575</c:v>
                </c:pt>
                <c:pt idx="643">
                  <c:v>147.93113862881304</c:v>
                </c:pt>
                <c:pt idx="644">
                  <c:v>144.05315614617939</c:v>
                </c:pt>
                <c:pt idx="645">
                  <c:v>144.49411054062219</c:v>
                </c:pt>
                <c:pt idx="646">
                  <c:v>144.86861975234069</c:v>
                </c:pt>
                <c:pt idx="647">
                  <c:v>141.63696768347933</c:v>
                </c:pt>
                <c:pt idx="648">
                  <c:v>142.35880398671097</c:v>
                </c:pt>
                <c:pt idx="649">
                  <c:v>143.61220175173662</c:v>
                </c:pt>
                <c:pt idx="650">
                  <c:v>143.00815463606162</c:v>
                </c:pt>
                <c:pt idx="651">
                  <c:v>144.01087284808216</c:v>
                </c:pt>
                <c:pt idx="652">
                  <c:v>141.97221383267896</c:v>
                </c:pt>
                <c:pt idx="653">
                  <c:v>140.50739957716701</c:v>
                </c:pt>
                <c:pt idx="654">
                  <c:v>138.52914527333132</c:v>
                </c:pt>
                <c:pt idx="655">
                  <c:v>137.72878284506191</c:v>
                </c:pt>
                <c:pt idx="656">
                  <c:v>137.70462096043491</c:v>
                </c:pt>
                <c:pt idx="657">
                  <c:v>138.5804892781637</c:v>
                </c:pt>
                <c:pt idx="658">
                  <c:v>137.40863787375415</c:v>
                </c:pt>
                <c:pt idx="659">
                  <c:v>137.84355179704016</c:v>
                </c:pt>
                <c:pt idx="660">
                  <c:v>137.23346421020841</c:v>
                </c:pt>
                <c:pt idx="661">
                  <c:v>136.65961945031714</c:v>
                </c:pt>
                <c:pt idx="662">
                  <c:v>135.74448807006948</c:v>
                </c:pt>
                <c:pt idx="663">
                  <c:v>133.69374811235275</c:v>
                </c:pt>
                <c:pt idx="664">
                  <c:v>133.29507701600724</c:v>
                </c:pt>
                <c:pt idx="665">
                  <c:v>132.95681063122925</c:v>
                </c:pt>
                <c:pt idx="666">
                  <c:v>132.86016309272125</c:v>
                </c:pt>
                <c:pt idx="667">
                  <c:v>134.46692842041682</c:v>
                </c:pt>
                <c:pt idx="668">
                  <c:v>135.17970401691329</c:v>
                </c:pt>
                <c:pt idx="669">
                  <c:v>136.17638175777711</c:v>
                </c:pt>
                <c:pt idx="670">
                  <c:v>134.3823618242223</c:v>
                </c:pt>
                <c:pt idx="671">
                  <c:v>133.83267894895801</c:v>
                </c:pt>
                <c:pt idx="672">
                  <c:v>133.4340078526125</c:v>
                </c:pt>
                <c:pt idx="673">
                  <c:v>133.34340078526125</c:v>
                </c:pt>
                <c:pt idx="674">
                  <c:v>133.16218665055874</c:v>
                </c:pt>
                <c:pt idx="675">
                  <c:v>133.204469948656</c:v>
                </c:pt>
                <c:pt idx="676">
                  <c:v>133.00513440048326</c:v>
                </c:pt>
                <c:pt idx="677">
                  <c:v>133.68770764119603</c:v>
                </c:pt>
                <c:pt idx="678">
                  <c:v>131.99637571730597</c:v>
                </c:pt>
                <c:pt idx="679">
                  <c:v>131.96315312594382</c:v>
                </c:pt>
                <c:pt idx="680">
                  <c:v>132.07490184234371</c:v>
                </c:pt>
                <c:pt idx="681">
                  <c:v>131.73663545756568</c:v>
                </c:pt>
                <c:pt idx="682">
                  <c:v>130.54062216852913</c:v>
                </c:pt>
                <c:pt idx="683">
                  <c:v>130.46813651464814</c:v>
                </c:pt>
                <c:pt idx="684">
                  <c:v>130.73391724554514</c:v>
                </c:pt>
                <c:pt idx="685">
                  <c:v>131.29568106312291</c:v>
                </c:pt>
                <c:pt idx="686">
                  <c:v>131.14164904862579</c:v>
                </c:pt>
                <c:pt idx="687">
                  <c:v>131.70039263062517</c:v>
                </c:pt>
                <c:pt idx="688">
                  <c:v>132.85412262156447</c:v>
                </c:pt>
                <c:pt idx="689">
                  <c:v>131.99637571730597</c:v>
                </c:pt>
                <c:pt idx="690">
                  <c:v>131.84536393838721</c:v>
                </c:pt>
                <c:pt idx="691">
                  <c:v>131.7275747508306</c:v>
                </c:pt>
                <c:pt idx="692">
                  <c:v>132.0628209000302</c:v>
                </c:pt>
                <c:pt idx="693">
                  <c:v>134.25551192993052</c:v>
                </c:pt>
                <c:pt idx="694">
                  <c:v>136.0072485653881</c:v>
                </c:pt>
                <c:pt idx="695">
                  <c:v>135.45756569012383</c:v>
                </c:pt>
                <c:pt idx="696">
                  <c:v>138.06704922983991</c:v>
                </c:pt>
                <c:pt idx="697">
                  <c:v>138.25430383569918</c:v>
                </c:pt>
                <c:pt idx="698">
                  <c:v>138.99124131682271</c:v>
                </c:pt>
                <c:pt idx="699">
                  <c:v>140.4953186348535</c:v>
                </c:pt>
                <c:pt idx="700">
                  <c:v>140.75505889459379</c:v>
                </c:pt>
                <c:pt idx="701">
                  <c:v>140.74599818785865</c:v>
                </c:pt>
                <c:pt idx="702">
                  <c:v>140.45907580791302</c:v>
                </c:pt>
                <c:pt idx="703">
                  <c:v>140.35638779824825</c:v>
                </c:pt>
                <c:pt idx="704">
                  <c:v>139.7463002114165</c:v>
                </c:pt>
                <c:pt idx="705">
                  <c:v>137.29990939293265</c:v>
                </c:pt>
                <c:pt idx="706">
                  <c:v>136.55693144065236</c:v>
                </c:pt>
                <c:pt idx="707">
                  <c:v>137.1972213832679</c:v>
                </c:pt>
                <c:pt idx="708">
                  <c:v>139.52884324977347</c:v>
                </c:pt>
                <c:pt idx="709">
                  <c:v>138.51102385986107</c:v>
                </c:pt>
                <c:pt idx="710">
                  <c:v>138.34491090305045</c:v>
                </c:pt>
                <c:pt idx="711">
                  <c:v>138.95197825430384</c:v>
                </c:pt>
                <c:pt idx="712">
                  <c:v>139.637571730595</c:v>
                </c:pt>
                <c:pt idx="713">
                  <c:v>140.88794926004226</c:v>
                </c:pt>
                <c:pt idx="714">
                  <c:v>141.06010268800966</c:v>
                </c:pt>
                <c:pt idx="715">
                  <c:v>142.24101479915433</c:v>
                </c:pt>
                <c:pt idx="716">
                  <c:v>142.99003322259136</c:v>
                </c:pt>
                <c:pt idx="717">
                  <c:v>143.58501963153128</c:v>
                </c:pt>
                <c:pt idx="718">
                  <c:v>142.83298097251586</c:v>
                </c:pt>
                <c:pt idx="719">
                  <c:v>140.80036242826941</c:v>
                </c:pt>
                <c:pt idx="720">
                  <c:v>140.34128662035639</c:v>
                </c:pt>
                <c:pt idx="721">
                  <c:v>139.4080338266385</c:v>
                </c:pt>
                <c:pt idx="722">
                  <c:v>140.86982784657204</c:v>
                </c:pt>
                <c:pt idx="723">
                  <c:v>141.89066747206283</c:v>
                </c:pt>
                <c:pt idx="724">
                  <c:v>141.12956810631226</c:v>
                </c:pt>
                <c:pt idx="725">
                  <c:v>140.22349743279975</c:v>
                </c:pt>
                <c:pt idx="726">
                  <c:v>140.23557837511328</c:v>
                </c:pt>
                <c:pt idx="727">
                  <c:v>141.22017517366353</c:v>
                </c:pt>
                <c:pt idx="728">
                  <c:v>142.3437028088191</c:v>
                </c:pt>
                <c:pt idx="729">
                  <c:v>143.68468740561764</c:v>
                </c:pt>
                <c:pt idx="730">
                  <c:v>143.26789489580187</c:v>
                </c:pt>
                <c:pt idx="731">
                  <c:v>142.40410752038659</c:v>
                </c:pt>
                <c:pt idx="732">
                  <c:v>142.37994563575961</c:v>
                </c:pt>
                <c:pt idx="733">
                  <c:v>142.02355783751133</c:v>
                </c:pt>
                <c:pt idx="734">
                  <c:v>142.25007550588947</c:v>
                </c:pt>
                <c:pt idx="735">
                  <c:v>142.40410752038659</c:v>
                </c:pt>
                <c:pt idx="736">
                  <c:v>142.66384778012687</c:v>
                </c:pt>
                <c:pt idx="737">
                  <c:v>142.72425249169436</c:v>
                </c:pt>
                <c:pt idx="738">
                  <c:v>144.85049833887044</c:v>
                </c:pt>
                <c:pt idx="739">
                  <c:v>143.7269707037149</c:v>
                </c:pt>
                <c:pt idx="740">
                  <c:v>143.52763515554216</c:v>
                </c:pt>
                <c:pt idx="741">
                  <c:v>143.1229235880399</c:v>
                </c:pt>
                <c:pt idx="742">
                  <c:v>144.05919661733614</c:v>
                </c:pt>
                <c:pt idx="743">
                  <c:v>144.95922681969193</c:v>
                </c:pt>
                <c:pt idx="744">
                  <c:v>142.87224403503473</c:v>
                </c:pt>
                <c:pt idx="745">
                  <c:v>141.86046511627907</c:v>
                </c:pt>
                <c:pt idx="746">
                  <c:v>142.57928118393235</c:v>
                </c:pt>
                <c:pt idx="747">
                  <c:v>142.05980066445184</c:v>
                </c:pt>
                <c:pt idx="748">
                  <c:v>142.9235880398671</c:v>
                </c:pt>
                <c:pt idx="749">
                  <c:v>142.39504681365145</c:v>
                </c:pt>
                <c:pt idx="750">
                  <c:v>141.08124433705828</c:v>
                </c:pt>
                <c:pt idx="751">
                  <c:v>142.5732407127756</c:v>
                </c:pt>
                <c:pt idx="752">
                  <c:v>142.74841437632136</c:v>
                </c:pt>
                <c:pt idx="753">
                  <c:v>143.81153729990939</c:v>
                </c:pt>
                <c:pt idx="754">
                  <c:v>145.50286922379945</c:v>
                </c:pt>
                <c:pt idx="755">
                  <c:v>145.95590456055575</c:v>
                </c:pt>
                <c:pt idx="756">
                  <c:v>146.35457565690123</c:v>
                </c:pt>
                <c:pt idx="757">
                  <c:v>146.94654183026276</c:v>
                </c:pt>
                <c:pt idx="758">
                  <c:v>146.19752340682575</c:v>
                </c:pt>
                <c:pt idx="759">
                  <c:v>146.03443068559349</c:v>
                </c:pt>
                <c:pt idx="760">
                  <c:v>146.72304439746298</c:v>
                </c:pt>
                <c:pt idx="761">
                  <c:v>145.87737843551798</c:v>
                </c:pt>
                <c:pt idx="762">
                  <c:v>145.60253699788584</c:v>
                </c:pt>
                <c:pt idx="763">
                  <c:v>144.25853216550891</c:v>
                </c:pt>
                <c:pt idx="764">
                  <c:v>143.98671096345515</c:v>
                </c:pt>
                <c:pt idx="765">
                  <c:v>145.03171247357295</c:v>
                </c:pt>
                <c:pt idx="766">
                  <c:v>145.42434309876171</c:v>
                </c:pt>
                <c:pt idx="767">
                  <c:v>145.55119299305349</c:v>
                </c:pt>
                <c:pt idx="768">
                  <c:v>145.59347629115072</c:v>
                </c:pt>
                <c:pt idx="769">
                  <c:v>144.45786771368168</c:v>
                </c:pt>
                <c:pt idx="770">
                  <c:v>143.89006342494716</c:v>
                </c:pt>
                <c:pt idx="771">
                  <c:v>144.75385080036241</c:v>
                </c:pt>
                <c:pt idx="772">
                  <c:v>144.2343702808819</c:v>
                </c:pt>
                <c:pt idx="773">
                  <c:v>143.37662337662337</c:v>
                </c:pt>
                <c:pt idx="774">
                  <c:v>142.43430987617035</c:v>
                </c:pt>
                <c:pt idx="775">
                  <c:v>140.80338266384777</c:v>
                </c:pt>
                <c:pt idx="776">
                  <c:v>140.88794926004226</c:v>
                </c:pt>
                <c:pt idx="777">
                  <c:v>141.7698580489278</c:v>
                </c:pt>
                <c:pt idx="778">
                  <c:v>140.7641196013289</c:v>
                </c:pt>
                <c:pt idx="779">
                  <c:v>140.97251585623681</c:v>
                </c:pt>
                <c:pt idx="780">
                  <c:v>141.83026276049532</c:v>
                </c:pt>
                <c:pt idx="781">
                  <c:v>141.59468438538207</c:v>
                </c:pt>
                <c:pt idx="782">
                  <c:v>140.94231350045303</c:v>
                </c:pt>
                <c:pt idx="783">
                  <c:v>139.42615524010873</c:v>
                </c:pt>
                <c:pt idx="784">
                  <c:v>141.2866203563878</c:v>
                </c:pt>
                <c:pt idx="785">
                  <c:v>141.23225611597704</c:v>
                </c:pt>
                <c:pt idx="786">
                  <c:v>141.81818181818181</c:v>
                </c:pt>
                <c:pt idx="787">
                  <c:v>142.98097251585625</c:v>
                </c:pt>
                <c:pt idx="788">
                  <c:v>142.05980066445184</c:v>
                </c:pt>
                <c:pt idx="789">
                  <c:v>142.8148595590456</c:v>
                </c:pt>
                <c:pt idx="790">
                  <c:v>141.96315312594382</c:v>
                </c:pt>
                <c:pt idx="791">
                  <c:v>141.7698580489278</c:v>
                </c:pt>
                <c:pt idx="792">
                  <c:v>140.98459679855029</c:v>
                </c:pt>
                <c:pt idx="793">
                  <c:v>140.6704922983993</c:v>
                </c:pt>
                <c:pt idx="794">
                  <c:v>140.2536997885835</c:v>
                </c:pt>
                <c:pt idx="795">
                  <c:v>140.53760193295076</c:v>
                </c:pt>
                <c:pt idx="796">
                  <c:v>139.36575052854124</c:v>
                </c:pt>
                <c:pt idx="797">
                  <c:v>139.49864089398974</c:v>
                </c:pt>
                <c:pt idx="798">
                  <c:v>137.0643310178194</c:v>
                </c:pt>
                <c:pt idx="799">
                  <c:v>136.63545756569013</c:v>
                </c:pt>
                <c:pt idx="800">
                  <c:v>136.33343400785262</c:v>
                </c:pt>
                <c:pt idx="801">
                  <c:v>136.97070371488977</c:v>
                </c:pt>
                <c:pt idx="802">
                  <c:v>137.16701902748414</c:v>
                </c:pt>
                <c:pt idx="803">
                  <c:v>137.82543038356991</c:v>
                </c:pt>
                <c:pt idx="804">
                  <c:v>135.34883720930233</c:v>
                </c:pt>
                <c:pt idx="805">
                  <c:v>134.03201449713077</c:v>
                </c:pt>
                <c:pt idx="806">
                  <c:v>132.87224403503473</c:v>
                </c:pt>
                <c:pt idx="807">
                  <c:v>133.54273633343402</c:v>
                </c:pt>
                <c:pt idx="808">
                  <c:v>132.91452733313201</c:v>
                </c:pt>
                <c:pt idx="809">
                  <c:v>133.45816973723953</c:v>
                </c:pt>
                <c:pt idx="810">
                  <c:v>133.59710057384476</c:v>
                </c:pt>
                <c:pt idx="811">
                  <c:v>135.02869223799456</c:v>
                </c:pt>
                <c:pt idx="812">
                  <c:v>134.94412564180007</c:v>
                </c:pt>
                <c:pt idx="813">
                  <c:v>135.84415584415584</c:v>
                </c:pt>
                <c:pt idx="814">
                  <c:v>135.18574448807007</c:v>
                </c:pt>
                <c:pt idx="815">
                  <c:v>135.16158260344307</c:v>
                </c:pt>
                <c:pt idx="816">
                  <c:v>135.6689821806101</c:v>
                </c:pt>
                <c:pt idx="817">
                  <c:v>135.61461794019934</c:v>
                </c:pt>
                <c:pt idx="818">
                  <c:v>134.42464512231956</c:v>
                </c:pt>
                <c:pt idx="819">
                  <c:v>134.8535185744488</c:v>
                </c:pt>
                <c:pt idx="820">
                  <c:v>135.0830564784053</c:v>
                </c:pt>
                <c:pt idx="821">
                  <c:v>134.20114768951976</c:v>
                </c:pt>
                <c:pt idx="822">
                  <c:v>134.8776804590758</c:v>
                </c:pt>
                <c:pt idx="823">
                  <c:v>134.94412564180007</c:v>
                </c:pt>
                <c:pt idx="824">
                  <c:v>134.32195711265479</c:v>
                </c:pt>
                <c:pt idx="825">
                  <c:v>134.66626396858956</c:v>
                </c:pt>
                <c:pt idx="826">
                  <c:v>134.92600422832982</c:v>
                </c:pt>
                <c:pt idx="827">
                  <c:v>134.58169737239507</c:v>
                </c:pt>
                <c:pt idx="828">
                  <c:v>133.60314104500154</c:v>
                </c:pt>
                <c:pt idx="829">
                  <c:v>133.81455753548778</c:v>
                </c:pt>
                <c:pt idx="830">
                  <c:v>134.02597402597402</c:v>
                </c:pt>
                <c:pt idx="831">
                  <c:v>133.53065539112049</c:v>
                </c:pt>
                <c:pt idx="832">
                  <c:v>133.70582905466625</c:v>
                </c:pt>
                <c:pt idx="833">
                  <c:v>133.99577167019027</c:v>
                </c:pt>
                <c:pt idx="834">
                  <c:v>133.68166717003928</c:v>
                </c:pt>
                <c:pt idx="835">
                  <c:v>133.40984596798552</c:v>
                </c:pt>
                <c:pt idx="836">
                  <c:v>133.69978858350953</c:v>
                </c:pt>
                <c:pt idx="837">
                  <c:v>133.51857444880702</c:v>
                </c:pt>
                <c:pt idx="838">
                  <c:v>133.89912413168224</c:v>
                </c:pt>
                <c:pt idx="839">
                  <c:v>134.03805496828753</c:v>
                </c:pt>
                <c:pt idx="840">
                  <c:v>134.11658109332527</c:v>
                </c:pt>
                <c:pt idx="841">
                  <c:v>135.29447296889157</c:v>
                </c:pt>
                <c:pt idx="842">
                  <c:v>135.37299909392934</c:v>
                </c:pt>
                <c:pt idx="843">
                  <c:v>134.52129266082753</c:v>
                </c:pt>
                <c:pt idx="844">
                  <c:v>135.28239202657807</c:v>
                </c:pt>
                <c:pt idx="845">
                  <c:v>136.76230745998188</c:v>
                </c:pt>
                <c:pt idx="846">
                  <c:v>137.13077620054364</c:v>
                </c:pt>
                <c:pt idx="847">
                  <c:v>138.46572032618545</c:v>
                </c:pt>
                <c:pt idx="848">
                  <c:v>137.49924494110542</c:v>
                </c:pt>
                <c:pt idx="849">
                  <c:v>135.71730594986408</c:v>
                </c:pt>
                <c:pt idx="850">
                  <c:v>134.95016611295682</c:v>
                </c:pt>
                <c:pt idx="851">
                  <c:v>134.85955904560555</c:v>
                </c:pt>
                <c:pt idx="852">
                  <c:v>134.87163998791908</c:v>
                </c:pt>
                <c:pt idx="853">
                  <c:v>134.94412564180007</c:v>
                </c:pt>
                <c:pt idx="854">
                  <c:v>135.18574448807007</c:v>
                </c:pt>
                <c:pt idx="855">
                  <c:v>135.39716097855631</c:v>
                </c:pt>
                <c:pt idx="856">
                  <c:v>136.59921473874962</c:v>
                </c:pt>
                <c:pt idx="857">
                  <c:v>136.41196013289039</c:v>
                </c:pt>
                <c:pt idx="858">
                  <c:v>134.81123527635154</c:v>
                </c:pt>
                <c:pt idx="859">
                  <c:v>135.12533977650259</c:v>
                </c:pt>
                <c:pt idx="860">
                  <c:v>134.40048323769255</c:v>
                </c:pt>
                <c:pt idx="861">
                  <c:v>134.45484747810329</c:v>
                </c:pt>
                <c:pt idx="862">
                  <c:v>133.47629115070978</c:v>
                </c:pt>
                <c:pt idx="863">
                  <c:v>133.5548172757475</c:v>
                </c:pt>
                <c:pt idx="864">
                  <c:v>132.92660827544549</c:v>
                </c:pt>
                <c:pt idx="865">
                  <c:v>133.18634853518574</c:v>
                </c:pt>
                <c:pt idx="866">
                  <c:v>133.30111748716399</c:v>
                </c:pt>
                <c:pt idx="867">
                  <c:v>134.39444276653578</c:v>
                </c:pt>
                <c:pt idx="868">
                  <c:v>134.75083056478405</c:v>
                </c:pt>
                <c:pt idx="869">
                  <c:v>133.76623376623377</c:v>
                </c:pt>
                <c:pt idx="870">
                  <c:v>134.15282392026577</c:v>
                </c:pt>
                <c:pt idx="871">
                  <c:v>134.09241920869829</c:v>
                </c:pt>
                <c:pt idx="872">
                  <c:v>133.67562669888252</c:v>
                </c:pt>
                <c:pt idx="873">
                  <c:v>134.63002114164905</c:v>
                </c:pt>
                <c:pt idx="874">
                  <c:v>134.50921171851405</c:v>
                </c:pt>
                <c:pt idx="875">
                  <c:v>134.09241920869829</c:v>
                </c:pt>
                <c:pt idx="876">
                  <c:v>134.27967381455753</c:v>
                </c:pt>
                <c:pt idx="877">
                  <c:v>134.30987617034128</c:v>
                </c:pt>
                <c:pt idx="878">
                  <c:v>135.88039867109634</c:v>
                </c:pt>
                <c:pt idx="879">
                  <c:v>135.38508003624281</c:v>
                </c:pt>
                <c:pt idx="880">
                  <c:v>134.64210208396256</c:v>
                </c:pt>
                <c:pt idx="881">
                  <c:v>133.88704318936877</c:v>
                </c:pt>
                <c:pt idx="882">
                  <c:v>134.46692842041682</c:v>
                </c:pt>
                <c:pt idx="883">
                  <c:v>134.25551192993052</c:v>
                </c:pt>
                <c:pt idx="884">
                  <c:v>134.7327091513138</c:v>
                </c:pt>
                <c:pt idx="885">
                  <c:v>135.00453035336756</c:v>
                </c:pt>
                <c:pt idx="886">
                  <c:v>134.99244941105405</c:v>
                </c:pt>
                <c:pt idx="887">
                  <c:v>136.0072485653881</c:v>
                </c:pt>
                <c:pt idx="888">
                  <c:v>137.07037148897615</c:v>
                </c:pt>
                <c:pt idx="889">
                  <c:v>136.81063122923587</c:v>
                </c:pt>
                <c:pt idx="890">
                  <c:v>136.84083358501965</c:v>
                </c:pt>
                <c:pt idx="891">
                  <c:v>137.69858048927816</c:v>
                </c:pt>
                <c:pt idx="892">
                  <c:v>137.96436122017516</c:v>
                </c:pt>
                <c:pt idx="893">
                  <c:v>138.07308970099669</c:v>
                </c:pt>
                <c:pt idx="894">
                  <c:v>138.87043189368771</c:v>
                </c:pt>
                <c:pt idx="895">
                  <c:v>137.72274237390516</c:v>
                </c:pt>
                <c:pt idx="896">
                  <c:v>137.83751132588341</c:v>
                </c:pt>
                <c:pt idx="897">
                  <c:v>138.35699184536395</c:v>
                </c:pt>
                <c:pt idx="898">
                  <c:v>137.47508305647841</c:v>
                </c:pt>
                <c:pt idx="899">
                  <c:v>137.09755360918152</c:v>
                </c:pt>
                <c:pt idx="900">
                  <c:v>136.90727876774389</c:v>
                </c:pt>
                <c:pt idx="901">
                  <c:v>136.72002416188462</c:v>
                </c:pt>
                <c:pt idx="902">
                  <c:v>136.46028390214437</c:v>
                </c:pt>
                <c:pt idx="903">
                  <c:v>136.7321051041981</c:v>
                </c:pt>
                <c:pt idx="904">
                  <c:v>137.57173059498641</c:v>
                </c:pt>
                <c:pt idx="905">
                  <c:v>137.78314708547268</c:v>
                </c:pt>
                <c:pt idx="906">
                  <c:v>137.83147085472666</c:v>
                </c:pt>
                <c:pt idx="907">
                  <c:v>136.9314406523709</c:v>
                </c:pt>
                <c:pt idx="908">
                  <c:v>136.39383871942013</c:v>
                </c:pt>
                <c:pt idx="909">
                  <c:v>135.88039867109634</c:v>
                </c:pt>
                <c:pt idx="910">
                  <c:v>135.47568710359408</c:v>
                </c:pt>
                <c:pt idx="911">
                  <c:v>136.26698882512835</c:v>
                </c:pt>
                <c:pt idx="912">
                  <c:v>134.99848988221081</c:v>
                </c:pt>
                <c:pt idx="913">
                  <c:v>135.47568710359408</c:v>
                </c:pt>
                <c:pt idx="914">
                  <c:v>135.95288432497736</c:v>
                </c:pt>
                <c:pt idx="915">
                  <c:v>136.06765327695564</c:v>
                </c:pt>
                <c:pt idx="916">
                  <c:v>137.74086378737542</c:v>
                </c:pt>
                <c:pt idx="917">
                  <c:v>139.02748414376322</c:v>
                </c:pt>
                <c:pt idx="918">
                  <c:v>138.82210812443373</c:v>
                </c:pt>
                <c:pt idx="919">
                  <c:v>141.54636061612806</c:v>
                </c:pt>
                <c:pt idx="920">
                  <c:v>141.51011778918755</c:v>
                </c:pt>
                <c:pt idx="921">
                  <c:v>141.38628813047418</c:v>
                </c:pt>
                <c:pt idx="922">
                  <c:v>142.12020537601933</c:v>
                </c:pt>
                <c:pt idx="923">
                  <c:v>143.26185442464515</c:v>
                </c:pt>
                <c:pt idx="924">
                  <c:v>143.46723044397464</c:v>
                </c:pt>
                <c:pt idx="925">
                  <c:v>144.46994865599518</c:v>
                </c:pt>
                <c:pt idx="926">
                  <c:v>145.8713379643612</c:v>
                </c:pt>
                <c:pt idx="927">
                  <c:v>145.79281183932349</c:v>
                </c:pt>
                <c:pt idx="928">
                  <c:v>146.59015403201451</c:v>
                </c:pt>
                <c:pt idx="929">
                  <c:v>147.01902748414378</c:v>
                </c:pt>
                <c:pt idx="930">
                  <c:v>148.0579885231048</c:v>
                </c:pt>
                <c:pt idx="931">
                  <c:v>148.22712171549381</c:v>
                </c:pt>
                <c:pt idx="932">
                  <c:v>149.67683479311387</c:v>
                </c:pt>
                <c:pt idx="933">
                  <c:v>150.43189368770766</c:v>
                </c:pt>
                <c:pt idx="934">
                  <c:v>151.19299305345817</c:v>
                </c:pt>
                <c:pt idx="935">
                  <c:v>145.76864995469646</c:v>
                </c:pt>
                <c:pt idx="936">
                  <c:v>145.32165508909696</c:v>
                </c:pt>
                <c:pt idx="937">
                  <c:v>146.6868015705225</c:v>
                </c:pt>
                <c:pt idx="938">
                  <c:v>144.62700090607066</c:v>
                </c:pt>
                <c:pt idx="939">
                  <c:v>146.02234974327999</c:v>
                </c:pt>
                <c:pt idx="940">
                  <c:v>144.85653881002719</c:v>
                </c:pt>
                <c:pt idx="941">
                  <c:v>145.04983388704321</c:v>
                </c:pt>
                <c:pt idx="942">
                  <c:v>147.47810329205677</c:v>
                </c:pt>
                <c:pt idx="943">
                  <c:v>149.39897311990336</c:v>
                </c:pt>
                <c:pt idx="944">
                  <c:v>147.27876774388403</c:v>
                </c:pt>
                <c:pt idx="945">
                  <c:v>148.89761401389308</c:v>
                </c:pt>
                <c:pt idx="946">
                  <c:v>149.39897311990336</c:v>
                </c:pt>
                <c:pt idx="947">
                  <c:v>149.8097251585624</c:v>
                </c:pt>
                <c:pt idx="948">
                  <c:v>151.57958320749017</c:v>
                </c:pt>
                <c:pt idx="949">
                  <c:v>148.78888553307158</c:v>
                </c:pt>
                <c:pt idx="950">
                  <c:v>153.42192691029899</c:v>
                </c:pt>
                <c:pt idx="951">
                  <c:v>150.04530353367562</c:v>
                </c:pt>
                <c:pt idx="952">
                  <c:v>148.02174569616429</c:v>
                </c:pt>
                <c:pt idx="953">
                  <c:v>145.4847478103292</c:v>
                </c:pt>
                <c:pt idx="954">
                  <c:v>148.49290244639081</c:v>
                </c:pt>
                <c:pt idx="955">
                  <c:v>151.42857142857142</c:v>
                </c:pt>
                <c:pt idx="956">
                  <c:v>152.37088492902447</c:v>
                </c:pt>
                <c:pt idx="957">
                  <c:v>151.92389006342495</c:v>
                </c:pt>
                <c:pt idx="958">
                  <c:v>154.90184234370281</c:v>
                </c:pt>
                <c:pt idx="959">
                  <c:v>155.08909694956205</c:v>
                </c:pt>
                <c:pt idx="960">
                  <c:v>153.687707641196</c:v>
                </c:pt>
                <c:pt idx="961">
                  <c:v>155.02869223799456</c:v>
                </c:pt>
                <c:pt idx="962">
                  <c:v>154.00785261250377</c:v>
                </c:pt>
                <c:pt idx="963">
                  <c:v>156.40591966173363</c:v>
                </c:pt>
                <c:pt idx="964">
                  <c:v>157.54152823920265</c:v>
                </c:pt>
                <c:pt idx="965">
                  <c:v>157.43279975838115</c:v>
                </c:pt>
                <c:pt idx="966">
                  <c:v>157.13077620054366</c:v>
                </c:pt>
                <c:pt idx="967">
                  <c:v>156.19450317124733</c:v>
                </c:pt>
                <c:pt idx="968">
                  <c:v>154.99244941105408</c:v>
                </c:pt>
                <c:pt idx="969">
                  <c:v>153.04137722742374</c:v>
                </c:pt>
                <c:pt idx="970">
                  <c:v>154.05013591060103</c:v>
                </c:pt>
                <c:pt idx="971">
                  <c:v>153.49441256418001</c:v>
                </c:pt>
                <c:pt idx="972">
                  <c:v>151.98429477499243</c:v>
                </c:pt>
                <c:pt idx="973">
                  <c:v>151.52521896707944</c:v>
                </c:pt>
                <c:pt idx="974">
                  <c:v>155.65086076713982</c:v>
                </c:pt>
                <c:pt idx="975">
                  <c:v>154.70854726668679</c:v>
                </c:pt>
                <c:pt idx="976">
                  <c:v>155.54817275747507</c:v>
                </c:pt>
                <c:pt idx="977">
                  <c:v>154.6360616128058</c:v>
                </c:pt>
                <c:pt idx="978">
                  <c:v>156.07973421926911</c:v>
                </c:pt>
                <c:pt idx="979">
                  <c:v>157.8677136816672</c:v>
                </c:pt>
                <c:pt idx="980">
                  <c:v>157.1730594986409</c:v>
                </c:pt>
                <c:pt idx="981">
                  <c:v>156.87707641196013</c:v>
                </c:pt>
                <c:pt idx="982">
                  <c:v>158.35699184536395</c:v>
                </c:pt>
                <c:pt idx="983">
                  <c:v>160.28390214436726</c:v>
                </c:pt>
                <c:pt idx="984">
                  <c:v>161.37722742373904</c:v>
                </c:pt>
                <c:pt idx="985">
                  <c:v>162.75445484747812</c:v>
                </c:pt>
                <c:pt idx="986">
                  <c:v>165.93778314708547</c:v>
                </c:pt>
                <c:pt idx="987">
                  <c:v>163.24373301117487</c:v>
                </c:pt>
                <c:pt idx="988">
                  <c:v>160.94835397160978</c:v>
                </c:pt>
                <c:pt idx="989">
                  <c:v>160.86982784657204</c:v>
                </c:pt>
                <c:pt idx="990">
                  <c:v>160.54968287526427</c:v>
                </c:pt>
                <c:pt idx="991">
                  <c:v>163.61824222289337</c:v>
                </c:pt>
                <c:pt idx="992">
                  <c:v>162.85110238598611</c:v>
                </c:pt>
                <c:pt idx="993">
                  <c:v>162.85110238598611</c:v>
                </c:pt>
                <c:pt idx="994">
                  <c:v>162.27725762609484</c:v>
                </c:pt>
                <c:pt idx="995">
                  <c:v>162.62156448202961</c:v>
                </c:pt>
                <c:pt idx="996">
                  <c:v>161.1658109332528</c:v>
                </c:pt>
                <c:pt idx="997">
                  <c:v>160.55572334642102</c:v>
                </c:pt>
                <c:pt idx="998">
                  <c:v>160.55572334642102</c:v>
                </c:pt>
                <c:pt idx="999">
                  <c:v>162.82694050135913</c:v>
                </c:pt>
                <c:pt idx="1000">
                  <c:v>164.89278163696767</c:v>
                </c:pt>
                <c:pt idx="1001">
                  <c:v>162.92962851102385</c:v>
                </c:pt>
                <c:pt idx="1002">
                  <c:v>163.2678948958019</c:v>
                </c:pt>
                <c:pt idx="1003">
                  <c:v>161.97523406825732</c:v>
                </c:pt>
                <c:pt idx="1004">
                  <c:v>160.14497130776201</c:v>
                </c:pt>
                <c:pt idx="1005">
                  <c:v>161.23829658713379</c:v>
                </c:pt>
                <c:pt idx="1006">
                  <c:v>159.68287526427062</c:v>
                </c:pt>
                <c:pt idx="1007">
                  <c:v>158.27242524916946</c:v>
                </c:pt>
                <c:pt idx="1008">
                  <c:v>158.69525823014197</c:v>
                </c:pt>
                <c:pt idx="1009">
                  <c:v>158.95499848988223</c:v>
                </c:pt>
                <c:pt idx="1010">
                  <c:v>159.02748414376319</c:v>
                </c:pt>
                <c:pt idx="1011">
                  <c:v>158.53820598006644</c:v>
                </c:pt>
                <c:pt idx="1012">
                  <c:v>157.3180308064029</c:v>
                </c:pt>
                <c:pt idx="1013">
                  <c:v>155.19178495922682</c:v>
                </c:pt>
                <c:pt idx="1014">
                  <c:v>156.14617940199335</c:v>
                </c:pt>
                <c:pt idx="1015">
                  <c:v>156.79250981576561</c:v>
                </c:pt>
                <c:pt idx="1016">
                  <c:v>155.5360918151616</c:v>
                </c:pt>
                <c:pt idx="1017">
                  <c:v>156.32739353669587</c:v>
                </c:pt>
                <c:pt idx="1018">
                  <c:v>157.94623980670491</c:v>
                </c:pt>
                <c:pt idx="1019">
                  <c:v>162.77861673210509</c:v>
                </c:pt>
                <c:pt idx="1020">
                  <c:v>163.82663847780125</c:v>
                </c:pt>
                <c:pt idx="1021">
                  <c:v>163.31017819389913</c:v>
                </c:pt>
                <c:pt idx="1022">
                  <c:v>164.88070069465419</c:v>
                </c:pt>
                <c:pt idx="1023">
                  <c:v>165.42434309876171</c:v>
                </c:pt>
                <c:pt idx="1024">
                  <c:v>168.00966475385081</c:v>
                </c:pt>
                <c:pt idx="1025">
                  <c:v>168.37813349441257</c:v>
                </c:pt>
                <c:pt idx="1026">
                  <c:v>171.33192389006342</c:v>
                </c:pt>
                <c:pt idx="1027">
                  <c:v>173.325279371791</c:v>
                </c:pt>
                <c:pt idx="1028">
                  <c:v>171.09030504379342</c:v>
                </c:pt>
                <c:pt idx="1029">
                  <c:v>170.93929326487464</c:v>
                </c:pt>
                <c:pt idx="1030">
                  <c:v>171.18695258230144</c:v>
                </c:pt>
                <c:pt idx="1031">
                  <c:v>170.94533373603142</c:v>
                </c:pt>
                <c:pt idx="1032">
                  <c:v>172.07490184234371</c:v>
                </c:pt>
                <c:pt idx="1033">
                  <c:v>172.71519178495925</c:v>
                </c:pt>
                <c:pt idx="1034">
                  <c:v>174.01389308366052</c:v>
                </c:pt>
                <c:pt idx="1035">
                  <c:v>173.63938387194202</c:v>
                </c:pt>
                <c:pt idx="1036">
                  <c:v>172.23195409241922</c:v>
                </c:pt>
                <c:pt idx="1037">
                  <c:v>173.72999093929326</c:v>
                </c:pt>
                <c:pt idx="1038">
                  <c:v>174.64814255511931</c:v>
                </c:pt>
                <c:pt idx="1039">
                  <c:v>172.75747508305648</c:v>
                </c:pt>
                <c:pt idx="1040">
                  <c:v>174.11658109332527</c:v>
                </c:pt>
                <c:pt idx="1041">
                  <c:v>175.3065539112051</c:v>
                </c:pt>
                <c:pt idx="1042">
                  <c:v>180.53156146179404</c:v>
                </c:pt>
                <c:pt idx="1043">
                  <c:v>181.32286318332828</c:v>
                </c:pt>
                <c:pt idx="1044">
                  <c:v>185.33977650256719</c:v>
                </c:pt>
                <c:pt idx="1045">
                  <c:v>187.77408637873754</c:v>
                </c:pt>
                <c:pt idx="1046">
                  <c:v>189.15735427363333</c:v>
                </c:pt>
                <c:pt idx="1047">
                  <c:v>187.12775596496527</c:v>
                </c:pt>
                <c:pt idx="1048">
                  <c:v>189.18755662941712</c:v>
                </c:pt>
                <c:pt idx="1049">
                  <c:v>197.25158562367864</c:v>
                </c:pt>
                <c:pt idx="1050">
                  <c:v>194.34611899728179</c:v>
                </c:pt>
                <c:pt idx="1051">
                  <c:v>197.80126849894293</c:v>
                </c:pt>
                <c:pt idx="1052">
                  <c:v>197.89187556629417</c:v>
                </c:pt>
                <c:pt idx="1053">
                  <c:v>199.03352461491997</c:v>
                </c:pt>
                <c:pt idx="1054">
                  <c:v>194.35819993959529</c:v>
                </c:pt>
                <c:pt idx="1055">
                  <c:v>190.79432195711266</c:v>
                </c:pt>
                <c:pt idx="1056">
                  <c:v>190.2808819087889</c:v>
                </c:pt>
                <c:pt idx="1057">
                  <c:v>191.61582603443071</c:v>
                </c:pt>
                <c:pt idx="1058">
                  <c:v>192.9749320446995</c:v>
                </c:pt>
                <c:pt idx="1059">
                  <c:v>195.99516762307459</c:v>
                </c:pt>
                <c:pt idx="1060">
                  <c:v>197.33917245545155</c:v>
                </c:pt>
                <c:pt idx="1061">
                  <c:v>193.26487466022351</c:v>
                </c:pt>
                <c:pt idx="1062">
                  <c:v>190.89096949562068</c:v>
                </c:pt>
                <c:pt idx="1063">
                  <c:v>190.48021745696164</c:v>
                </c:pt>
                <c:pt idx="1064">
                  <c:v>188.46270009060709</c:v>
                </c:pt>
                <c:pt idx="1065">
                  <c:v>186.9042585321655</c:v>
                </c:pt>
                <c:pt idx="1066">
                  <c:v>188.89761401389308</c:v>
                </c:pt>
                <c:pt idx="1067">
                  <c:v>186.7834491090305</c:v>
                </c:pt>
                <c:pt idx="1068">
                  <c:v>184.4518272425249</c:v>
                </c:pt>
                <c:pt idx="1069">
                  <c:v>185.82905466626397</c:v>
                </c:pt>
                <c:pt idx="1070">
                  <c:v>188.11839323467231</c:v>
                </c:pt>
                <c:pt idx="1071">
                  <c:v>186.17940199335547</c:v>
                </c:pt>
                <c:pt idx="1072">
                  <c:v>185.41226215644821</c:v>
                </c:pt>
                <c:pt idx="1073">
                  <c:v>183.10480217456961</c:v>
                </c:pt>
                <c:pt idx="1074">
                  <c:v>185.32769556025372</c:v>
                </c:pt>
                <c:pt idx="1075">
                  <c:v>184.47598912715191</c:v>
                </c:pt>
                <c:pt idx="1076">
                  <c:v>183.43702808819086</c:v>
                </c:pt>
                <c:pt idx="1077">
                  <c:v>181.71549380851707</c:v>
                </c:pt>
                <c:pt idx="1078">
                  <c:v>181.61884627000907</c:v>
                </c:pt>
                <c:pt idx="1079">
                  <c:v>179.76442162488675</c:v>
                </c:pt>
                <c:pt idx="1080">
                  <c:v>176.33947447900934</c:v>
                </c:pt>
                <c:pt idx="1081">
                  <c:v>176.80459075807912</c:v>
                </c:pt>
                <c:pt idx="1082">
                  <c:v>177.65629719118093</c:v>
                </c:pt>
                <c:pt idx="1083">
                  <c:v>182.03563877982484</c:v>
                </c:pt>
                <c:pt idx="1084">
                  <c:v>184.87466022349744</c:v>
                </c:pt>
                <c:pt idx="1085">
                  <c:v>185.79885231048021</c:v>
                </c:pt>
                <c:pt idx="1086">
                  <c:v>185.1344004832377</c:v>
                </c:pt>
                <c:pt idx="1087">
                  <c:v>184.17396556931439</c:v>
                </c:pt>
                <c:pt idx="1088">
                  <c:v>184.64512231954095</c:v>
                </c:pt>
                <c:pt idx="1089">
                  <c:v>180.40471156750229</c:v>
                </c:pt>
                <c:pt idx="1090">
                  <c:v>183.63636363636363</c:v>
                </c:pt>
                <c:pt idx="1091">
                  <c:v>183.66052552099066</c:v>
                </c:pt>
                <c:pt idx="1092">
                  <c:v>182.92962851102385</c:v>
                </c:pt>
                <c:pt idx="1093">
                  <c:v>181.86046511627907</c:v>
                </c:pt>
                <c:pt idx="1094">
                  <c:v>180.13893083660525</c:v>
                </c:pt>
                <c:pt idx="1095">
                  <c:v>181.93295077016006</c:v>
                </c:pt>
                <c:pt idx="1096">
                  <c:v>182.99607369374812</c:v>
                </c:pt>
                <c:pt idx="1097">
                  <c:v>183.29205678042888</c:v>
                </c:pt>
                <c:pt idx="1098">
                  <c:v>183.66052552099066</c:v>
                </c:pt>
                <c:pt idx="1099">
                  <c:v>185.41226215644821</c:v>
                </c:pt>
                <c:pt idx="1100">
                  <c:v>188.37209302325581</c:v>
                </c:pt>
                <c:pt idx="1101">
                  <c:v>190.60102688009667</c:v>
                </c:pt>
                <c:pt idx="1102">
                  <c:v>192.20779220779221</c:v>
                </c:pt>
                <c:pt idx="1103">
                  <c:v>192.16550890969495</c:v>
                </c:pt>
                <c:pt idx="1104">
                  <c:v>192.46753246753246</c:v>
                </c:pt>
                <c:pt idx="1105">
                  <c:v>191.96013289036546</c:v>
                </c:pt>
                <c:pt idx="1106">
                  <c:v>189.91845363938387</c:v>
                </c:pt>
                <c:pt idx="1107">
                  <c:v>187.69556025369977</c:v>
                </c:pt>
                <c:pt idx="1108">
                  <c:v>190.21443672606463</c:v>
                </c:pt>
                <c:pt idx="1109">
                  <c:v>191.13258834189068</c:v>
                </c:pt>
                <c:pt idx="1110">
                  <c:v>188.79492600422833</c:v>
                </c:pt>
                <c:pt idx="1111">
                  <c:v>187.30897009966779</c:v>
                </c:pt>
                <c:pt idx="1112">
                  <c:v>186.70492298399276</c:v>
                </c:pt>
                <c:pt idx="1113">
                  <c:v>190.06342494714588</c:v>
                </c:pt>
                <c:pt idx="1114">
                  <c:v>188.22712171549381</c:v>
                </c:pt>
                <c:pt idx="1115">
                  <c:v>187.42373905164601</c:v>
                </c:pt>
                <c:pt idx="1116">
                  <c:v>187.92509815765629</c:v>
                </c:pt>
                <c:pt idx="1117">
                  <c:v>187.47206282090002</c:v>
                </c:pt>
                <c:pt idx="1118">
                  <c:v>184.20416792509818</c:v>
                </c:pt>
                <c:pt idx="1119">
                  <c:v>186.71096345514954</c:v>
                </c:pt>
                <c:pt idx="1120">
                  <c:v>185.83509513742072</c:v>
                </c:pt>
                <c:pt idx="1121">
                  <c:v>187.38145575354878</c:v>
                </c:pt>
                <c:pt idx="1122">
                  <c:v>186.61431591664152</c:v>
                </c:pt>
                <c:pt idx="1123">
                  <c:v>188.37813349441254</c:v>
                </c:pt>
                <c:pt idx="1124">
                  <c:v>189.11507097553607</c:v>
                </c:pt>
                <c:pt idx="1125">
                  <c:v>189.57414678344909</c:v>
                </c:pt>
                <c:pt idx="1126">
                  <c:v>187.8526125037753</c:v>
                </c:pt>
                <c:pt idx="1127">
                  <c:v>188.47478103292056</c:v>
                </c:pt>
                <c:pt idx="1128">
                  <c:v>187.8284506191483</c:v>
                </c:pt>
                <c:pt idx="1129">
                  <c:v>189.50770160072489</c:v>
                </c:pt>
                <c:pt idx="1130">
                  <c:v>190.00604047115678</c:v>
                </c:pt>
                <c:pt idx="1131">
                  <c:v>192.89036544850498</c:v>
                </c:pt>
                <c:pt idx="1132">
                  <c:v>195.25218967079434</c:v>
                </c:pt>
                <c:pt idx="1133">
                  <c:v>194.36424041075202</c:v>
                </c:pt>
                <c:pt idx="1134">
                  <c:v>192.92056780428874</c:v>
                </c:pt>
                <c:pt idx="1135">
                  <c:v>191.10842645726368</c:v>
                </c:pt>
                <c:pt idx="1136">
                  <c:v>188.57746904258534</c:v>
                </c:pt>
                <c:pt idx="1137">
                  <c:v>190.62518876472365</c:v>
                </c:pt>
                <c:pt idx="1138">
                  <c:v>189.43521594684384</c:v>
                </c:pt>
                <c:pt idx="1139">
                  <c:v>193.19842947749925</c:v>
                </c:pt>
                <c:pt idx="1140">
                  <c:v>194.01389308366052</c:v>
                </c:pt>
                <c:pt idx="1141">
                  <c:v>192.2681969193597</c:v>
                </c:pt>
                <c:pt idx="1142">
                  <c:v>194.76291150709756</c:v>
                </c:pt>
                <c:pt idx="1143">
                  <c:v>198.75566294170946</c:v>
                </c:pt>
                <c:pt idx="1144">
                  <c:v>200.88190878888551</c:v>
                </c:pt>
                <c:pt idx="1145">
                  <c:v>202.86922379945636</c:v>
                </c:pt>
                <c:pt idx="1146">
                  <c:v>204.82029598308665</c:v>
                </c:pt>
                <c:pt idx="1147">
                  <c:v>201.63696768347933</c:v>
                </c:pt>
                <c:pt idx="1148">
                  <c:v>203.79945635759591</c:v>
                </c:pt>
                <c:pt idx="1149">
                  <c:v>204.95922681969193</c:v>
                </c:pt>
                <c:pt idx="1150">
                  <c:v>208.34189066747206</c:v>
                </c:pt>
                <c:pt idx="1151">
                  <c:v>209.41709453337359</c:v>
                </c:pt>
                <c:pt idx="1152">
                  <c:v>210.80640289942613</c:v>
                </c:pt>
                <c:pt idx="1153">
                  <c:v>214.70250679553001</c:v>
                </c:pt>
                <c:pt idx="1154">
                  <c:v>212.2108124433706</c:v>
                </c:pt>
                <c:pt idx="1155">
                  <c:v>209.74327997583813</c:v>
                </c:pt>
                <c:pt idx="1156">
                  <c:v>211.73663545756568</c:v>
                </c:pt>
                <c:pt idx="1157">
                  <c:v>210.39565086076712</c:v>
                </c:pt>
                <c:pt idx="1158">
                  <c:v>212.8722440350347</c:v>
                </c:pt>
                <c:pt idx="1159">
                  <c:v>209.50166112956813</c:v>
                </c:pt>
                <c:pt idx="1160">
                  <c:v>209.79160374509212</c:v>
                </c:pt>
                <c:pt idx="1161">
                  <c:v>209.66475385080039</c:v>
                </c:pt>
                <c:pt idx="1162">
                  <c:v>211.38024765931743</c:v>
                </c:pt>
                <c:pt idx="1163">
                  <c:v>209.76140138930836</c:v>
                </c:pt>
                <c:pt idx="1164">
                  <c:v>211.38628813047418</c:v>
                </c:pt>
                <c:pt idx="1165">
                  <c:v>214.69042585321657</c:v>
                </c:pt>
                <c:pt idx="1166">
                  <c:v>213.5548172757475</c:v>
                </c:pt>
                <c:pt idx="1167">
                  <c:v>219.15433403805497</c:v>
                </c:pt>
                <c:pt idx="1168">
                  <c:v>214.90788281485956</c:v>
                </c:pt>
                <c:pt idx="1169">
                  <c:v>216.1280579885231</c:v>
                </c:pt>
                <c:pt idx="1170">
                  <c:v>218.54424645122319</c:v>
                </c:pt>
                <c:pt idx="1171">
                  <c:v>221.61280579885232</c:v>
                </c:pt>
                <c:pt idx="1172">
                  <c:v>225.90154032014499</c:v>
                </c:pt>
                <c:pt idx="1173">
                  <c:v>227.91301721534279</c:v>
                </c:pt>
                <c:pt idx="1174">
                  <c:v>229.90637269707034</c:v>
                </c:pt>
                <c:pt idx="1175">
                  <c:v>232.12926608275447</c:v>
                </c:pt>
                <c:pt idx="1176">
                  <c:v>229.70703714889763</c:v>
                </c:pt>
                <c:pt idx="1177">
                  <c:v>228.6197523406826</c:v>
                </c:pt>
                <c:pt idx="1178">
                  <c:v>233.58501963153125</c:v>
                </c:pt>
                <c:pt idx="1179">
                  <c:v>234.27967381455753</c:v>
                </c:pt>
                <c:pt idx="1180">
                  <c:v>233.15010570824523</c:v>
                </c:pt>
                <c:pt idx="1181">
                  <c:v>233.69374811235275</c:v>
                </c:pt>
                <c:pt idx="1182">
                  <c:v>231.37420718816068</c:v>
                </c:pt>
                <c:pt idx="1183">
                  <c:v>234.90788281485953</c:v>
                </c:pt>
                <c:pt idx="1184">
                  <c:v>236.34551495016615</c:v>
                </c:pt>
                <c:pt idx="1185">
                  <c:v>240.88190878888557</c:v>
                </c:pt>
                <c:pt idx="1186">
                  <c:v>244.98338870431894</c:v>
                </c:pt>
                <c:pt idx="1187">
                  <c:v>249.4654183026276</c:v>
                </c:pt>
                <c:pt idx="1188">
                  <c:v>254.37632135306552</c:v>
                </c:pt>
                <c:pt idx="1189">
                  <c:v>240.02416188462701</c:v>
                </c:pt>
                <c:pt idx="1190">
                  <c:v>242.8269405013591</c:v>
                </c:pt>
                <c:pt idx="1191">
                  <c:v>248.89157354273635</c:v>
                </c:pt>
                <c:pt idx="1192">
                  <c:v>239.78858350951376</c:v>
                </c:pt>
                <c:pt idx="1193">
                  <c:v>240.17517366354579</c:v>
                </c:pt>
                <c:pt idx="1194">
                  <c:v>241.12352763515554</c:v>
                </c:pt>
                <c:pt idx="1195">
                  <c:v>235.5602536997886</c:v>
                </c:pt>
                <c:pt idx="1196">
                  <c:v>232.08698278465724</c:v>
                </c:pt>
                <c:pt idx="1197">
                  <c:v>230.11778918755664</c:v>
                </c:pt>
                <c:pt idx="1198">
                  <c:v>231.10842645726368</c:v>
                </c:pt>
                <c:pt idx="1199">
                  <c:v>226.16128057988524</c:v>
                </c:pt>
                <c:pt idx="1200">
                  <c:v>227.49018423437028</c:v>
                </c:pt>
                <c:pt idx="1201">
                  <c:v>231.51313802476591</c:v>
                </c:pt>
                <c:pt idx="1202">
                  <c:v>232.78767743884026</c:v>
                </c:pt>
                <c:pt idx="1203">
                  <c:v>232.52189670794326</c:v>
                </c:pt>
                <c:pt idx="1204">
                  <c:v>231.82120205376023</c:v>
                </c:pt>
                <c:pt idx="1205">
                  <c:v>235.51797040169134</c:v>
                </c:pt>
                <c:pt idx="1206">
                  <c:v>233.94744790093628</c:v>
                </c:pt>
                <c:pt idx="1207">
                  <c:v>238.69525823014195</c:v>
                </c:pt>
                <c:pt idx="1208">
                  <c:v>237.40863787375415</c:v>
                </c:pt>
                <c:pt idx="1209">
                  <c:v>235.24010872848083</c:v>
                </c:pt>
                <c:pt idx="1210">
                  <c:v>234.37632135306555</c:v>
                </c:pt>
                <c:pt idx="1211">
                  <c:v>236.28511023859863</c:v>
                </c:pt>
                <c:pt idx="1212">
                  <c:v>233.97160978556332</c:v>
                </c:pt>
                <c:pt idx="1213">
                  <c:v>234.18302627604953</c:v>
                </c:pt>
                <c:pt idx="1214">
                  <c:v>233.16822712171552</c:v>
                </c:pt>
                <c:pt idx="1215">
                  <c:v>232.94472968891574</c:v>
                </c:pt>
                <c:pt idx="1216">
                  <c:v>228.04590758079132</c:v>
                </c:pt>
                <c:pt idx="1217">
                  <c:v>229.27212322561158</c:v>
                </c:pt>
                <c:pt idx="1218">
                  <c:v>228.77076411960132</c:v>
                </c:pt>
                <c:pt idx="1219">
                  <c:v>230.84264572636667</c:v>
                </c:pt>
                <c:pt idx="1220">
                  <c:v>229.42917547568712</c:v>
                </c:pt>
                <c:pt idx="1221">
                  <c:v>229.33252793717912</c:v>
                </c:pt>
                <c:pt idx="1222">
                  <c:v>228.46874056176384</c:v>
                </c:pt>
                <c:pt idx="1223">
                  <c:v>229.13319238900635</c:v>
                </c:pt>
                <c:pt idx="1224">
                  <c:v>230.86680761099365</c:v>
                </c:pt>
                <c:pt idx="1225">
                  <c:v>231.71247357293871</c:v>
                </c:pt>
                <c:pt idx="1226">
                  <c:v>229.70703714889763</c:v>
                </c:pt>
                <c:pt idx="1227">
                  <c:v>228.80096647538508</c:v>
                </c:pt>
                <c:pt idx="1228">
                  <c:v>225.53005134400485</c:v>
                </c:pt>
                <c:pt idx="1229">
                  <c:v>224.1014799154334</c:v>
                </c:pt>
                <c:pt idx="1230">
                  <c:v>224.53639383871945</c:v>
                </c:pt>
                <c:pt idx="1231">
                  <c:v>224.13168227121716</c:v>
                </c:pt>
                <c:pt idx="1232">
                  <c:v>227.62307459981881</c:v>
                </c:pt>
                <c:pt idx="1233">
                  <c:v>226.43310178193897</c:v>
                </c:pt>
                <c:pt idx="1234">
                  <c:v>228.0579885231048</c:v>
                </c:pt>
                <c:pt idx="1235">
                  <c:v>235.60253699788584</c:v>
                </c:pt>
                <c:pt idx="1236">
                  <c:v>231.53729990939294</c:v>
                </c:pt>
                <c:pt idx="1237">
                  <c:v>233.77831470854727</c:v>
                </c:pt>
                <c:pt idx="1238">
                  <c:v>228.42041679250983</c:v>
                </c:pt>
                <c:pt idx="1239">
                  <c:v>226.24584717607971</c:v>
                </c:pt>
                <c:pt idx="1240">
                  <c:v>227.23648444578677</c:v>
                </c:pt>
                <c:pt idx="1241">
                  <c:v>229.50770160072486</c:v>
                </c:pt>
                <c:pt idx="1242">
                  <c:v>225.4968287526427</c:v>
                </c:pt>
                <c:pt idx="1243">
                  <c:v>227.74992449411053</c:v>
                </c:pt>
                <c:pt idx="1244">
                  <c:v>233.39172455451526</c:v>
                </c:pt>
                <c:pt idx="1245">
                  <c:v>235.53609181516163</c:v>
                </c:pt>
                <c:pt idx="1246">
                  <c:v>235.48776804590759</c:v>
                </c:pt>
                <c:pt idx="1247">
                  <c:v>238.61673210510421</c:v>
                </c:pt>
                <c:pt idx="1248">
                  <c:v>236.1522198731501</c:v>
                </c:pt>
                <c:pt idx="1249">
                  <c:v>236.09181516158259</c:v>
                </c:pt>
                <c:pt idx="1250">
                  <c:v>243.06251887647238</c:v>
                </c:pt>
                <c:pt idx="1251">
                  <c:v>241.99335548172755</c:v>
                </c:pt>
                <c:pt idx="1252">
                  <c:v>239.78254303835698</c:v>
                </c:pt>
                <c:pt idx="1253">
                  <c:v>237.86167321051042</c:v>
                </c:pt>
                <c:pt idx="1254">
                  <c:v>238.70129870129873</c:v>
                </c:pt>
                <c:pt idx="1255">
                  <c:v>235.23406825732405</c:v>
                </c:pt>
                <c:pt idx="1256">
                  <c:v>233.66958622772577</c:v>
                </c:pt>
                <c:pt idx="1257">
                  <c:v>240.99063726970704</c:v>
                </c:pt>
                <c:pt idx="1258">
                  <c:v>239.28118393234672</c:v>
                </c:pt>
                <c:pt idx="1259">
                  <c:v>239.32346723044398</c:v>
                </c:pt>
                <c:pt idx="1260">
                  <c:v>245.09815765629716</c:v>
                </c:pt>
                <c:pt idx="1261">
                  <c:v>242.9235880398671</c:v>
                </c:pt>
                <c:pt idx="1262">
                  <c:v>243.02627604953187</c:v>
                </c:pt>
                <c:pt idx="1263">
                  <c:v>243.93234672304436</c:v>
                </c:pt>
                <c:pt idx="1264">
                  <c:v>244.01691331923891</c:v>
                </c:pt>
                <c:pt idx="1265">
                  <c:v>244.4216248867412</c:v>
                </c:pt>
                <c:pt idx="1266">
                  <c:v>244.79613409845967</c:v>
                </c:pt>
                <c:pt idx="1267">
                  <c:v>240.4288734521293</c:v>
                </c:pt>
                <c:pt idx="1268">
                  <c:v>242.4524312896406</c:v>
                </c:pt>
                <c:pt idx="1269">
                  <c:v>245.01963153125948</c:v>
                </c:pt>
                <c:pt idx="1270">
                  <c:v>243.49743279975843</c:v>
                </c:pt>
                <c:pt idx="1271">
                  <c:v>244.26457263666569</c:v>
                </c:pt>
                <c:pt idx="1272">
                  <c:v>248.02476593174268</c:v>
                </c:pt>
                <c:pt idx="1273">
                  <c:v>250.61914829356689</c:v>
                </c:pt>
                <c:pt idx="1274">
                  <c:v>248.46874056176381</c:v>
                </c:pt>
                <c:pt idx="1275">
                  <c:v>247.50830564784056</c:v>
                </c:pt>
                <c:pt idx="1276">
                  <c:v>245.83509513742072</c:v>
                </c:pt>
                <c:pt idx="1277">
                  <c:v>244.97130776200544</c:v>
                </c:pt>
                <c:pt idx="1278">
                  <c:v>246.05859257022047</c:v>
                </c:pt>
                <c:pt idx="1279">
                  <c:v>243.55179704016913</c:v>
                </c:pt>
                <c:pt idx="1280">
                  <c:v>240.45907580791302</c:v>
                </c:pt>
                <c:pt idx="1281">
                  <c:v>241.46179401993356</c:v>
                </c:pt>
                <c:pt idx="1282">
                  <c:v>238.28450619148293</c:v>
                </c:pt>
                <c:pt idx="1283">
                  <c:v>234.20718816067651</c:v>
                </c:pt>
                <c:pt idx="1284">
                  <c:v>236.43612201751739</c:v>
                </c:pt>
                <c:pt idx="1285">
                  <c:v>235.46964663243733</c:v>
                </c:pt>
                <c:pt idx="1286">
                  <c:v>235.03473270915131</c:v>
                </c:pt>
                <c:pt idx="1287">
                  <c:v>238.28450619148293</c:v>
                </c:pt>
                <c:pt idx="1288">
                  <c:v>239.88523104802172</c:v>
                </c:pt>
                <c:pt idx="1289">
                  <c:v>240.19933554817277</c:v>
                </c:pt>
                <c:pt idx="1290">
                  <c:v>241.30474176985808</c:v>
                </c:pt>
                <c:pt idx="1291">
                  <c:v>245.11023859861072</c:v>
                </c:pt>
                <c:pt idx="1292">
                  <c:v>240.88794926004229</c:v>
                </c:pt>
                <c:pt idx="1293">
                  <c:v>242.72425249169433</c:v>
                </c:pt>
                <c:pt idx="1294">
                  <c:v>244.19208698278467</c:v>
                </c:pt>
                <c:pt idx="1295">
                  <c:v>238.62881304741768</c:v>
                </c:pt>
                <c:pt idx="1296">
                  <c:v>240</c:v>
                </c:pt>
                <c:pt idx="1297">
                  <c:v>241.01479915433407</c:v>
                </c:pt>
                <c:pt idx="1298">
                  <c:v>238.4838417396557</c:v>
                </c:pt>
                <c:pt idx="1299">
                  <c:v>242.01147689519783</c:v>
                </c:pt>
                <c:pt idx="1300">
                  <c:v>240.48323769254</c:v>
                </c:pt>
                <c:pt idx="1301">
                  <c:v>238.82210812443373</c:v>
                </c:pt>
                <c:pt idx="1302">
                  <c:v>235.05889459377835</c:v>
                </c:pt>
                <c:pt idx="1303">
                  <c:v>231.52521896707944</c:v>
                </c:pt>
                <c:pt idx="1304">
                  <c:v>225.72636665659923</c:v>
                </c:pt>
              </c:numCache>
            </c:numRef>
          </c:val>
          <c:smooth val="0"/>
        </c:ser>
        <c:dLbls>
          <c:showLegendKey val="0"/>
          <c:showVal val="0"/>
          <c:showCatName val="0"/>
          <c:showSerName val="0"/>
          <c:showPercent val="0"/>
          <c:showBubbleSize val="0"/>
        </c:dLbls>
        <c:marker val="1"/>
        <c:smooth val="0"/>
        <c:axId val="321849600"/>
        <c:axId val="321848064"/>
      </c:lineChart>
      <c:catAx>
        <c:axId val="322688512"/>
        <c:scaling>
          <c:orientation val="minMax"/>
        </c:scaling>
        <c:delete val="0"/>
        <c:axPos val="b"/>
        <c:numFmt formatCode="yyyy" sourceLinked="0"/>
        <c:majorTickMark val="out"/>
        <c:minorTickMark val="none"/>
        <c:tickLblPos val="nextTo"/>
        <c:txPr>
          <a:bodyPr/>
          <a:lstStyle/>
          <a:p>
            <a:pPr>
              <a:defRPr sz="1200"/>
            </a:pPr>
            <a:endParaRPr lang="en-US"/>
          </a:p>
        </c:txPr>
        <c:crossAx val="322690048"/>
        <c:crosses val="autoZero"/>
        <c:auto val="1"/>
        <c:lblAlgn val="ctr"/>
        <c:lblOffset val="100"/>
        <c:tickLblSkip val="365"/>
        <c:tickMarkSkip val="365"/>
        <c:noMultiLvlLbl val="1"/>
      </c:catAx>
      <c:valAx>
        <c:axId val="322690048"/>
        <c:scaling>
          <c:orientation val="minMax"/>
          <c:max val="180"/>
        </c:scaling>
        <c:delete val="0"/>
        <c:axPos val="l"/>
        <c:majorGridlines>
          <c:spPr>
            <a:ln>
              <a:noFill/>
            </a:ln>
          </c:spPr>
        </c:majorGridlines>
        <c:numFmt formatCode="General" sourceLinked="1"/>
        <c:majorTickMark val="out"/>
        <c:minorTickMark val="none"/>
        <c:tickLblPos val="nextTo"/>
        <c:txPr>
          <a:bodyPr/>
          <a:lstStyle/>
          <a:p>
            <a:pPr>
              <a:defRPr sz="1200"/>
            </a:pPr>
            <a:endParaRPr lang="en-US"/>
          </a:p>
        </c:txPr>
        <c:crossAx val="322688512"/>
        <c:crosses val="autoZero"/>
        <c:crossBetween val="between"/>
      </c:valAx>
      <c:valAx>
        <c:axId val="321848064"/>
        <c:scaling>
          <c:orientation val="minMax"/>
        </c:scaling>
        <c:delete val="0"/>
        <c:axPos val="r"/>
        <c:numFmt formatCode="0" sourceLinked="0"/>
        <c:majorTickMark val="out"/>
        <c:minorTickMark val="none"/>
        <c:tickLblPos val="nextTo"/>
        <c:txPr>
          <a:bodyPr/>
          <a:lstStyle/>
          <a:p>
            <a:pPr>
              <a:defRPr sz="1200"/>
            </a:pPr>
            <a:endParaRPr lang="en-US"/>
          </a:p>
        </c:txPr>
        <c:crossAx val="321849600"/>
        <c:crosses val="max"/>
        <c:crossBetween val="between"/>
      </c:valAx>
      <c:catAx>
        <c:axId val="321849600"/>
        <c:scaling>
          <c:orientation val="minMax"/>
        </c:scaling>
        <c:delete val="1"/>
        <c:axPos val="b"/>
        <c:numFmt formatCode="General" sourceLinked="1"/>
        <c:majorTickMark val="out"/>
        <c:minorTickMark val="none"/>
        <c:tickLblPos val="nextTo"/>
        <c:crossAx val="321848064"/>
        <c:crosses val="autoZero"/>
        <c:auto val="1"/>
        <c:lblAlgn val="ctr"/>
        <c:lblOffset val="100"/>
        <c:noMultiLvlLbl val="1"/>
      </c:catAx>
    </c:plotArea>
    <c:legend>
      <c:legendPos val="r"/>
      <c:layout>
        <c:manualLayout>
          <c:xMode val="edge"/>
          <c:yMode val="edge"/>
          <c:x val="7.0169334328540897E-4"/>
          <c:y val="0.93547244094488191"/>
          <c:w val="0.99929827857390074"/>
          <c:h val="6.4527561473391185E-2"/>
        </c:manualLayout>
      </c:layout>
      <c:overlay val="0"/>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pieChart>
        <c:varyColors val="1"/>
        <c:ser>
          <c:idx val="0"/>
          <c:order val="0"/>
          <c:tx>
            <c:strRef>
              <c:f>Graphs!$G$19</c:f>
              <c:strCache>
                <c:ptCount val="1"/>
                <c:pt idx="0">
                  <c:v>% of Global Revenues</c:v>
                </c:pt>
              </c:strCache>
            </c:strRef>
          </c:tx>
          <c:dLbls>
            <c:showLegendKey val="0"/>
            <c:showVal val="1"/>
            <c:showCatName val="0"/>
            <c:showSerName val="0"/>
            <c:showPercent val="0"/>
            <c:showBubbleSize val="0"/>
            <c:showLeaderLines val="1"/>
          </c:dLbls>
          <c:cat>
            <c:strRef>
              <c:f>Graphs!$C$20:$C$25</c:f>
              <c:strCache>
                <c:ptCount val="6"/>
                <c:pt idx="0">
                  <c:v>Nestlé S.A.</c:v>
                </c:pt>
                <c:pt idx="1">
                  <c:v>Danone</c:v>
                </c:pt>
                <c:pt idx="2">
                  <c:v>The Kraft Heinz Company</c:v>
                </c:pt>
                <c:pt idx="3">
                  <c:v>Abbott Laboratories</c:v>
                </c:pt>
                <c:pt idx="4">
                  <c:v>Mead Johnson Nutrition Company</c:v>
                </c:pt>
                <c:pt idx="5">
                  <c:v>Others</c:v>
                </c:pt>
              </c:strCache>
            </c:strRef>
          </c:cat>
          <c:val>
            <c:numRef>
              <c:f>Graphs!$G$20:$G$25</c:f>
              <c:numCache>
                <c:formatCode>0%</c:formatCode>
                <c:ptCount val="6"/>
                <c:pt idx="0">
                  <c:v>0.26734855799018181</c:v>
                </c:pt>
                <c:pt idx="1">
                  <c:v>9.3066964545454545E-2</c:v>
                </c:pt>
                <c:pt idx="2">
                  <c:v>7.9432727272727276E-3</c:v>
                </c:pt>
                <c:pt idx="3">
                  <c:v>7.0680436363636356E-2</c:v>
                </c:pt>
                <c:pt idx="4">
                  <c:v>8.0169090909090912E-2</c:v>
                </c:pt>
                <c:pt idx="5">
                  <c:v>0.48079167746436369</c:v>
                </c:pt>
              </c:numCache>
            </c:numRef>
          </c:val>
        </c:ser>
        <c:dLbls>
          <c:showLegendKey val="0"/>
          <c:showVal val="0"/>
          <c:showCatName val="0"/>
          <c:showSerName val="0"/>
          <c:showPercent val="0"/>
          <c:showBubbleSize val="0"/>
          <c:showLeaderLines val="1"/>
        </c:dLbls>
        <c:firstSliceAng val="0"/>
      </c:pieChart>
    </c:plotArea>
    <c:legend>
      <c:legendPos val="r"/>
      <c:overlay val="0"/>
      <c:txPr>
        <a:bodyPr/>
        <a:lstStyle/>
        <a:p>
          <a:pPr rtl="0">
            <a:defRPr/>
          </a:pPr>
          <a:endParaRPr lang="en-US"/>
        </a:p>
      </c:txPr>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9B2B39"/>
              </a:solidFill>
            </c:spPr>
          </c:dPt>
          <c:dPt>
            <c:idx val="1"/>
            <c:bubble3D val="0"/>
            <c:spPr>
              <a:solidFill>
                <a:srgbClr val="FFC800"/>
              </a:solidFill>
            </c:spPr>
          </c:dPt>
          <c:dPt>
            <c:idx val="2"/>
            <c:bubble3D val="0"/>
            <c:spPr>
              <a:solidFill>
                <a:srgbClr val="7F7F7F"/>
              </a:solidFill>
            </c:spPr>
          </c:dPt>
          <c:dPt>
            <c:idx val="3"/>
            <c:bubble3D val="0"/>
            <c:spPr>
              <a:solidFill>
                <a:srgbClr val="004682"/>
              </a:solidFill>
            </c:spPr>
          </c:dPt>
          <c:dLbls>
            <c:dLbl>
              <c:idx val="1"/>
              <c:spPr/>
              <c:txPr>
                <a:bodyPr/>
                <a:lstStyle/>
                <a:p>
                  <a:pPr>
                    <a:defRPr sz="1200">
                      <a:solidFill>
                        <a:schemeClr val="tx1"/>
                      </a:solidFill>
                      <a:latin typeface="Arial" pitchFamily="34" charset="0"/>
                      <a:cs typeface="Arial" pitchFamily="34" charset="0"/>
                    </a:defRPr>
                  </a:pPr>
                  <a:endParaRPr lang="en-US"/>
                </a:p>
              </c:txPr>
              <c:showLegendKey val="0"/>
              <c:showVal val="1"/>
              <c:showCatName val="0"/>
              <c:showSerName val="0"/>
              <c:showPercent val="0"/>
              <c:showBubbleSize val="0"/>
            </c:dLbl>
            <c:txPr>
              <a:bodyPr/>
              <a:lstStyle/>
              <a:p>
                <a:pPr>
                  <a:defRPr sz="1200">
                    <a:solidFill>
                      <a:schemeClr val="bg1"/>
                    </a:solidFill>
                    <a:latin typeface="Arial" pitchFamily="34" charset="0"/>
                    <a:cs typeface="Arial" pitchFamily="34" charset="0"/>
                  </a:defRPr>
                </a:pPr>
                <a:endParaRPr lang="en-US"/>
              </a:p>
            </c:txPr>
            <c:showLegendKey val="0"/>
            <c:showVal val="1"/>
            <c:showCatName val="0"/>
            <c:showSerName val="0"/>
            <c:showPercent val="0"/>
            <c:showBubbleSize val="0"/>
            <c:showLeaderLines val="1"/>
          </c:dLbls>
          <c:cat>
            <c:strRef>
              <c:f>Graphs!$K$20:$K$23</c:f>
              <c:strCache>
                <c:ptCount val="4"/>
                <c:pt idx="0">
                  <c:v>Nestlé S.A.</c:v>
                </c:pt>
                <c:pt idx="1">
                  <c:v>Abbott Laboratories</c:v>
                </c:pt>
                <c:pt idx="2">
                  <c:v>Mead Johnson Nutrition Company</c:v>
                </c:pt>
                <c:pt idx="3">
                  <c:v>Others</c:v>
                </c:pt>
              </c:strCache>
            </c:strRef>
          </c:cat>
          <c:val>
            <c:numRef>
              <c:f>Graphs!$L$20:$L$23</c:f>
              <c:numCache>
                <c:formatCode>0%</c:formatCode>
                <c:ptCount val="4"/>
                <c:pt idx="0">
                  <c:v>0.1</c:v>
                </c:pt>
                <c:pt idx="1">
                  <c:v>0.4</c:v>
                </c:pt>
                <c:pt idx="2">
                  <c:v>0.4</c:v>
                </c:pt>
                <c:pt idx="3">
                  <c:v>0.1</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a:defRPr sz="12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9B2B39"/>
              </a:solidFill>
            </c:spPr>
          </c:dPt>
          <c:dPt>
            <c:idx val="1"/>
            <c:bubble3D val="0"/>
            <c:spPr>
              <a:solidFill>
                <a:srgbClr val="FFC800"/>
              </a:solidFill>
            </c:spPr>
          </c:dPt>
          <c:dPt>
            <c:idx val="2"/>
            <c:bubble3D val="0"/>
            <c:spPr>
              <a:solidFill>
                <a:srgbClr val="7F7F7F"/>
              </a:solidFill>
            </c:spPr>
          </c:dPt>
          <c:dPt>
            <c:idx val="3"/>
            <c:bubble3D val="0"/>
            <c:spPr>
              <a:solidFill>
                <a:srgbClr val="004682"/>
              </a:solidFill>
            </c:spPr>
          </c:dPt>
          <c:dLbls>
            <c:dLbl>
              <c:idx val="1"/>
              <c:spPr/>
              <c:txPr>
                <a:bodyPr/>
                <a:lstStyle/>
                <a:p>
                  <a:pPr>
                    <a:defRPr sz="1200">
                      <a:solidFill>
                        <a:sysClr val="windowText" lastClr="000000"/>
                      </a:solidFill>
                      <a:latin typeface="Arial" pitchFamily="34" charset="0"/>
                      <a:cs typeface="Arial" pitchFamily="34" charset="0"/>
                    </a:defRPr>
                  </a:pPr>
                  <a:endParaRPr lang="en-US"/>
                </a:p>
              </c:txPr>
              <c:showLegendKey val="0"/>
              <c:showVal val="1"/>
              <c:showCatName val="0"/>
              <c:showSerName val="0"/>
              <c:showPercent val="0"/>
              <c:showBubbleSize val="0"/>
            </c:dLbl>
            <c:txPr>
              <a:bodyPr/>
              <a:lstStyle/>
              <a:p>
                <a:pPr>
                  <a:defRPr sz="1200">
                    <a:solidFill>
                      <a:schemeClr val="bg1"/>
                    </a:solidFill>
                    <a:latin typeface="Arial" pitchFamily="34" charset="0"/>
                    <a:cs typeface="Arial" pitchFamily="34" charset="0"/>
                  </a:defRPr>
                </a:pPr>
                <a:endParaRPr lang="en-US"/>
              </a:p>
            </c:txPr>
            <c:showLegendKey val="0"/>
            <c:showVal val="1"/>
            <c:showCatName val="0"/>
            <c:showSerName val="0"/>
            <c:showPercent val="0"/>
            <c:showBubbleSize val="0"/>
            <c:showLeaderLines val="1"/>
          </c:dLbls>
          <c:cat>
            <c:strRef>
              <c:f>Graphs!$C$47:$C$50</c:f>
              <c:strCache>
                <c:ptCount val="4"/>
                <c:pt idx="0">
                  <c:v>Nestle</c:v>
                </c:pt>
                <c:pt idx="1">
                  <c:v>Mead Johnson Nutrition</c:v>
                </c:pt>
                <c:pt idx="2">
                  <c:v>Danone</c:v>
                </c:pt>
                <c:pt idx="3">
                  <c:v>Others</c:v>
                </c:pt>
              </c:strCache>
            </c:strRef>
          </c:cat>
          <c:val>
            <c:numRef>
              <c:f>Graphs!$D$47:$D$50</c:f>
              <c:numCache>
                <c:formatCode>0%</c:formatCode>
                <c:ptCount val="4"/>
                <c:pt idx="0">
                  <c:v>0.17</c:v>
                </c:pt>
                <c:pt idx="1">
                  <c:v>0.15</c:v>
                </c:pt>
                <c:pt idx="2">
                  <c:v>0.13</c:v>
                </c:pt>
                <c:pt idx="3">
                  <c:v>0.55000000000000004</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a:defRPr sz="12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89032042869641292"/>
        </c:manualLayout>
      </c:layout>
      <c:barChart>
        <c:barDir val="col"/>
        <c:grouping val="clustered"/>
        <c:varyColors val="0"/>
        <c:ser>
          <c:idx val="0"/>
          <c:order val="0"/>
          <c:spPr>
            <a:solidFill>
              <a:srgbClr val="9B2B39"/>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Graphs!$B$70:$K$70</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Graphs!$B$71:$K$71</c:f>
              <c:numCache>
                <c:formatCode>0</c:formatCode>
                <c:ptCount val="10"/>
                <c:pt idx="0" formatCode="General">
                  <c:v>3676.9999999999991</c:v>
                </c:pt>
                <c:pt idx="1">
                  <c:v>3901.2999999999997</c:v>
                </c:pt>
                <c:pt idx="2">
                  <c:v>4200.7</c:v>
                </c:pt>
                <c:pt idx="3">
                  <c:v>4409.3</c:v>
                </c:pt>
                <c:pt idx="4">
                  <c:v>4275.9121449465274</c:v>
                </c:pt>
                <c:pt idx="5">
                  <c:v>4509.0563034872603</c:v>
                </c:pt>
                <c:pt idx="6">
                  <c:v>4774.9246260635618</c:v>
                </c:pt>
                <c:pt idx="7">
                  <c:v>5078.3367312371793</c:v>
                </c:pt>
                <c:pt idx="8">
                  <c:v>5424.8337903299489</c:v>
                </c:pt>
                <c:pt idx="9">
                  <c:v>5785.328137885791</c:v>
                </c:pt>
              </c:numCache>
            </c:numRef>
          </c:val>
        </c:ser>
        <c:dLbls>
          <c:showLegendKey val="0"/>
          <c:showVal val="0"/>
          <c:showCatName val="0"/>
          <c:showSerName val="0"/>
          <c:showPercent val="0"/>
          <c:showBubbleSize val="0"/>
        </c:dLbls>
        <c:gapWidth val="83"/>
        <c:overlap val="-27"/>
        <c:axId val="322978560"/>
        <c:axId val="322980096"/>
      </c:barChart>
      <c:catAx>
        <c:axId val="322978560"/>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22980096"/>
        <c:crosses val="autoZero"/>
        <c:auto val="1"/>
        <c:lblAlgn val="ctr"/>
        <c:lblOffset val="100"/>
        <c:noMultiLvlLbl val="0"/>
      </c:catAx>
      <c:valAx>
        <c:axId val="322980096"/>
        <c:scaling>
          <c:orientation val="minMax"/>
          <c:min val="3500"/>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22978560"/>
        <c:crosses val="autoZero"/>
        <c:crossBetween val="between"/>
        <c:minorUnit val="40"/>
      </c:valAx>
      <c:spPr>
        <a:noFill/>
        <a:ln w="0">
          <a:noFill/>
        </a:ln>
        <a:effectLst/>
      </c:spPr>
    </c:plotArea>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9B2B39"/>
              </a:solidFill>
            </c:spPr>
          </c:dPt>
          <c:dPt>
            <c:idx val="1"/>
            <c:bubble3D val="0"/>
            <c:spPr>
              <a:solidFill>
                <a:srgbClr val="9B2B39"/>
              </a:solidFill>
            </c:spPr>
          </c:dPt>
          <c:dPt>
            <c:idx val="2"/>
            <c:bubble3D val="0"/>
            <c:spPr>
              <a:solidFill>
                <a:srgbClr val="FFC800"/>
              </a:solidFill>
            </c:spPr>
          </c:dPt>
          <c:dPt>
            <c:idx val="3"/>
            <c:bubble3D val="0"/>
            <c:spPr>
              <a:solidFill>
                <a:srgbClr val="7F7F7F"/>
              </a:solidFill>
            </c:spPr>
          </c:dPt>
          <c:dPt>
            <c:idx val="4"/>
            <c:bubble3D val="0"/>
            <c:spPr>
              <a:solidFill>
                <a:srgbClr val="004682"/>
              </a:solidFill>
            </c:spPr>
          </c:dPt>
          <c:dPt>
            <c:idx val="5"/>
            <c:bubble3D val="0"/>
            <c:spPr>
              <a:solidFill>
                <a:srgbClr val="46B5D3"/>
              </a:solidFill>
              <a:ln>
                <a:solidFill>
                  <a:srgbClr val="46B5D3"/>
                </a:solidFill>
              </a:ln>
            </c:spPr>
          </c:dPt>
          <c:dLbls>
            <c:dLbl>
              <c:idx val="2"/>
              <c:spPr/>
              <c:txPr>
                <a:bodyPr/>
                <a:lstStyle/>
                <a:p>
                  <a:pPr>
                    <a:defRPr sz="1200">
                      <a:solidFill>
                        <a:sysClr val="windowText" lastClr="000000"/>
                      </a:solidFill>
                      <a:latin typeface="Arial" pitchFamily="34" charset="0"/>
                      <a:cs typeface="Arial" pitchFamily="34" charset="0"/>
                    </a:defRPr>
                  </a:pPr>
                  <a:endParaRPr lang="en-US"/>
                </a:p>
              </c:txPr>
              <c:showLegendKey val="0"/>
              <c:showVal val="1"/>
              <c:showCatName val="0"/>
              <c:showSerName val="0"/>
              <c:showPercent val="0"/>
              <c:showBubbleSize val="0"/>
            </c:dLbl>
            <c:txPr>
              <a:bodyPr/>
              <a:lstStyle/>
              <a:p>
                <a:pPr>
                  <a:defRPr sz="1200">
                    <a:solidFill>
                      <a:schemeClr val="bg1"/>
                    </a:solidFill>
                    <a:latin typeface="Arial" pitchFamily="34" charset="0"/>
                    <a:cs typeface="Arial" pitchFamily="34" charset="0"/>
                  </a:defRPr>
                </a:pPr>
                <a:endParaRPr lang="en-US"/>
              </a:p>
            </c:txPr>
            <c:showLegendKey val="0"/>
            <c:showVal val="1"/>
            <c:showCatName val="0"/>
            <c:showSerName val="0"/>
            <c:showPercent val="0"/>
            <c:showBubbleSize val="0"/>
            <c:showLeaderLines val="1"/>
          </c:dLbls>
          <c:cat>
            <c:strRef>
              <c:f>Graphs!$H$47:$H$52</c:f>
              <c:strCache>
                <c:ptCount val="6"/>
                <c:pt idx="0">
                  <c:v>Nestle Before Pfizer Nutrition</c:v>
                </c:pt>
                <c:pt idx="1">
                  <c:v>Nestle Post Acquisition</c:v>
                </c:pt>
                <c:pt idx="2">
                  <c:v>Danone</c:v>
                </c:pt>
                <c:pt idx="3">
                  <c:v>Mead Johnson Nutrition</c:v>
                </c:pt>
                <c:pt idx="4">
                  <c:v>Abbot Laboratories</c:v>
                </c:pt>
                <c:pt idx="5">
                  <c:v>Others</c:v>
                </c:pt>
              </c:strCache>
            </c:strRef>
          </c:cat>
          <c:val>
            <c:numRef>
              <c:f>Graphs!$I$47:$I$52</c:f>
              <c:numCache>
                <c:formatCode>0%</c:formatCode>
                <c:ptCount val="6"/>
                <c:pt idx="0">
                  <c:v>2.3E-2</c:v>
                </c:pt>
                <c:pt idx="1">
                  <c:v>7.3999999999999982E-2</c:v>
                </c:pt>
                <c:pt idx="2">
                  <c:v>9.8000000000000004E-2</c:v>
                </c:pt>
                <c:pt idx="3">
                  <c:v>0.11700000000000001</c:v>
                </c:pt>
                <c:pt idx="4">
                  <c:v>7.1999999999999995E-2</c:v>
                </c:pt>
                <c:pt idx="5">
                  <c:v>0.61599999999999999</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a:defRPr sz="12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9B2B39"/>
              </a:solidFill>
            </c:spPr>
          </c:dPt>
          <c:dPt>
            <c:idx val="1"/>
            <c:bubble3D val="0"/>
            <c:spPr>
              <a:solidFill>
                <a:srgbClr val="FFC800"/>
              </a:solidFill>
            </c:spPr>
          </c:dPt>
          <c:dPt>
            <c:idx val="2"/>
            <c:bubble3D val="0"/>
            <c:spPr>
              <a:solidFill>
                <a:srgbClr val="7F7F7F"/>
              </a:solidFill>
            </c:spPr>
          </c:dPt>
          <c:dPt>
            <c:idx val="3"/>
            <c:bubble3D val="0"/>
            <c:spPr>
              <a:solidFill>
                <a:srgbClr val="004682"/>
              </a:solidFill>
            </c:spPr>
          </c:dPt>
          <c:dPt>
            <c:idx val="4"/>
            <c:bubble3D val="0"/>
            <c:spPr>
              <a:solidFill>
                <a:srgbClr val="46B5D3"/>
              </a:solidFill>
            </c:spPr>
          </c:dPt>
          <c:dPt>
            <c:idx val="5"/>
            <c:bubble3D val="0"/>
            <c:spPr>
              <a:solidFill>
                <a:srgbClr val="86AA6D"/>
              </a:solidFill>
            </c:spPr>
          </c:dPt>
          <c:dLbls>
            <c:dLbl>
              <c:idx val="1"/>
              <c:spPr/>
              <c:txPr>
                <a:bodyPr/>
                <a:lstStyle/>
                <a:p>
                  <a:pPr>
                    <a:defRPr sz="1200">
                      <a:solidFill>
                        <a:schemeClr val="tx1"/>
                      </a:solidFill>
                      <a:latin typeface="Arial" pitchFamily="34" charset="0"/>
                      <a:cs typeface="Arial" pitchFamily="34" charset="0"/>
                    </a:defRPr>
                  </a:pPr>
                  <a:endParaRPr lang="en-US"/>
                </a:p>
              </c:txPr>
              <c:showLegendKey val="0"/>
              <c:showVal val="1"/>
              <c:showCatName val="0"/>
              <c:showSerName val="0"/>
              <c:showPercent val="0"/>
              <c:showBubbleSize val="0"/>
            </c:dLbl>
            <c:txPr>
              <a:bodyPr/>
              <a:lstStyle/>
              <a:p>
                <a:pPr>
                  <a:defRPr sz="1200">
                    <a:solidFill>
                      <a:schemeClr val="bg1"/>
                    </a:solidFill>
                    <a:latin typeface="Arial" pitchFamily="34" charset="0"/>
                    <a:cs typeface="Arial" pitchFamily="34" charset="0"/>
                  </a:defRPr>
                </a:pPr>
                <a:endParaRPr lang="en-US"/>
              </a:p>
            </c:txPr>
            <c:showLegendKey val="0"/>
            <c:showVal val="1"/>
            <c:showCatName val="0"/>
            <c:showSerName val="0"/>
            <c:showPercent val="0"/>
            <c:showBubbleSize val="0"/>
            <c:showLeaderLines val="1"/>
          </c:dLbls>
          <c:cat>
            <c:strRef>
              <c:f>Graphs!$C$20:$C$25</c:f>
              <c:strCache>
                <c:ptCount val="6"/>
                <c:pt idx="0">
                  <c:v>Nestlé S.A.</c:v>
                </c:pt>
                <c:pt idx="1">
                  <c:v>Danone</c:v>
                </c:pt>
                <c:pt idx="2">
                  <c:v>The Kraft Heinz Company</c:v>
                </c:pt>
                <c:pt idx="3">
                  <c:v>Abbott Laboratories</c:v>
                </c:pt>
                <c:pt idx="4">
                  <c:v>Mead Johnson Nutrition Company</c:v>
                </c:pt>
                <c:pt idx="5">
                  <c:v>Others</c:v>
                </c:pt>
              </c:strCache>
            </c:strRef>
          </c:cat>
          <c:val>
            <c:numRef>
              <c:f>Graphs!$G$20:$G$25</c:f>
              <c:numCache>
                <c:formatCode>0%</c:formatCode>
                <c:ptCount val="6"/>
                <c:pt idx="0">
                  <c:v>0.26734855799018181</c:v>
                </c:pt>
                <c:pt idx="1">
                  <c:v>9.3066964545454545E-2</c:v>
                </c:pt>
                <c:pt idx="2">
                  <c:v>7.9432727272727276E-3</c:v>
                </c:pt>
                <c:pt idx="3">
                  <c:v>7.0680436363636356E-2</c:v>
                </c:pt>
                <c:pt idx="4">
                  <c:v>8.0169090909090912E-2</c:v>
                </c:pt>
                <c:pt idx="5">
                  <c:v>0.48079167746436369</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a:defRPr sz="12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9B2B39"/>
              </a:solidFill>
            </c:spPr>
          </c:dPt>
          <c:dPt>
            <c:idx val="1"/>
            <c:bubble3D val="0"/>
            <c:spPr>
              <a:solidFill>
                <a:srgbClr val="FFC800"/>
              </a:solidFill>
            </c:spPr>
          </c:dPt>
          <c:dPt>
            <c:idx val="2"/>
            <c:bubble3D val="0"/>
            <c:spPr>
              <a:solidFill>
                <a:srgbClr val="7F7F7F"/>
              </a:solidFill>
            </c:spPr>
          </c:dPt>
          <c:dPt>
            <c:idx val="3"/>
            <c:bubble3D val="0"/>
            <c:spPr>
              <a:solidFill>
                <a:srgbClr val="004682"/>
              </a:solidFill>
            </c:spPr>
          </c:dPt>
          <c:dPt>
            <c:idx val="4"/>
            <c:bubble3D val="0"/>
            <c:spPr>
              <a:solidFill>
                <a:srgbClr val="46B5D3"/>
              </a:solidFill>
            </c:spPr>
          </c:dPt>
          <c:dPt>
            <c:idx val="5"/>
            <c:bubble3D val="0"/>
            <c:spPr>
              <a:solidFill>
                <a:srgbClr val="86AA6D"/>
              </a:solidFill>
            </c:spPr>
          </c:dPt>
          <c:dPt>
            <c:idx val="6"/>
            <c:bubble3D val="0"/>
            <c:spPr>
              <a:solidFill>
                <a:srgbClr val="E46C0A"/>
              </a:solidFill>
            </c:spPr>
          </c:dPt>
          <c:dLbls>
            <c:dLbl>
              <c:idx val="1"/>
              <c:spPr/>
              <c:txPr>
                <a:bodyPr/>
                <a:lstStyle/>
                <a:p>
                  <a:pPr>
                    <a:defRPr sz="1200">
                      <a:solidFill>
                        <a:schemeClr val="tx1"/>
                      </a:solidFill>
                      <a:latin typeface="Arial" pitchFamily="34" charset="0"/>
                      <a:cs typeface="Arial" pitchFamily="34" charset="0"/>
                    </a:defRPr>
                  </a:pPr>
                  <a:endParaRPr lang="en-US"/>
                </a:p>
              </c:txPr>
              <c:showLegendKey val="0"/>
              <c:showVal val="0"/>
              <c:showCatName val="0"/>
              <c:showSerName val="0"/>
              <c:showPercent val="1"/>
              <c:showBubbleSize val="0"/>
            </c:dLbl>
            <c:txPr>
              <a:bodyPr/>
              <a:lstStyle/>
              <a:p>
                <a:pPr>
                  <a:defRPr sz="1200">
                    <a:solidFill>
                      <a:schemeClr val="bg1"/>
                    </a:solidFill>
                    <a:latin typeface="Arial" pitchFamily="34" charset="0"/>
                    <a:cs typeface="Arial" pitchFamily="34" charset="0"/>
                  </a:defRPr>
                </a:pPr>
                <a:endParaRPr lang="en-US"/>
              </a:p>
            </c:txPr>
            <c:showLegendKey val="0"/>
            <c:showVal val="0"/>
            <c:showCatName val="0"/>
            <c:showSerName val="0"/>
            <c:showPercent val="1"/>
            <c:showBubbleSize val="0"/>
            <c:showLeaderLines val="1"/>
          </c:dLbls>
          <c:cat>
            <c:strRef>
              <c:f>Graphs!$B$77:$B$83</c:f>
              <c:strCache>
                <c:ptCount val="7"/>
                <c:pt idx="0">
                  <c:v>China</c:v>
                </c:pt>
                <c:pt idx="1">
                  <c:v>United States</c:v>
                </c:pt>
                <c:pt idx="2">
                  <c:v>Europe &amp; Canada</c:v>
                </c:pt>
                <c:pt idx="3">
                  <c:v>Mexico</c:v>
                </c:pt>
                <c:pt idx="4">
                  <c:v>Other Latin America</c:v>
                </c:pt>
                <c:pt idx="5">
                  <c:v>Other Asia</c:v>
                </c:pt>
                <c:pt idx="6">
                  <c:v>ROW (Australia, ME, Africa)</c:v>
                </c:pt>
              </c:strCache>
            </c:strRef>
          </c:cat>
          <c:val>
            <c:numRef>
              <c:f>Graphs!$C$77:$C$83</c:f>
              <c:numCache>
                <c:formatCode>General</c:formatCode>
                <c:ptCount val="7"/>
                <c:pt idx="0">
                  <c:v>0.30430083757030923</c:v>
                </c:pt>
                <c:pt idx="1">
                  <c:v>0.26588558936948886</c:v>
                </c:pt>
                <c:pt idx="2">
                  <c:v>4.7331319234642504E-2</c:v>
                </c:pt>
                <c:pt idx="3">
                  <c:v>6.9068847788175763E-2</c:v>
                </c:pt>
                <c:pt idx="4">
                  <c:v>0.12182840861641243</c:v>
                </c:pt>
                <c:pt idx="5" formatCode="0.000">
                  <c:v>6.624739026846461E-3</c:v>
                </c:pt>
                <c:pt idx="6">
                  <c:v>0.18596025839412469</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9381580314508884"/>
          <c:y val="4.0523617933338344E-3"/>
          <c:w val="0.2970046214102755"/>
          <c:h val="0.99594763820666621"/>
        </c:manualLayout>
      </c:layout>
      <c:overlay val="0"/>
      <c:txPr>
        <a:bodyPr/>
        <a:lstStyle/>
        <a:p>
          <a:pPr>
            <a:defRPr sz="12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265211166785967E-2"/>
          <c:y val="0.14131051495609867"/>
          <c:w val="0.5896249900580609"/>
          <c:h val="0.77927918812941221"/>
        </c:manualLayout>
      </c:layout>
      <c:doughnutChart>
        <c:varyColors val="1"/>
        <c:ser>
          <c:idx val="0"/>
          <c:order val="0"/>
          <c:dPt>
            <c:idx val="0"/>
            <c:bubble3D val="0"/>
            <c:spPr>
              <a:solidFill>
                <a:srgbClr val="9B2B39"/>
              </a:solidFill>
            </c:spPr>
          </c:dPt>
          <c:dPt>
            <c:idx val="1"/>
            <c:bubble3D val="0"/>
            <c:spPr>
              <a:solidFill>
                <a:srgbClr val="FFC800"/>
              </a:solidFill>
            </c:spPr>
          </c:dPt>
          <c:dPt>
            <c:idx val="2"/>
            <c:bubble3D val="0"/>
            <c:spPr>
              <a:solidFill>
                <a:srgbClr val="7F7F7F"/>
              </a:solidFill>
            </c:spPr>
          </c:dPt>
          <c:dLbls>
            <c:dLbl>
              <c:idx val="1"/>
              <c:spPr/>
              <c:txPr>
                <a:bodyPr/>
                <a:lstStyle/>
                <a:p>
                  <a:pPr>
                    <a:defRPr sz="1200">
                      <a:solidFill>
                        <a:schemeClr val="tx1"/>
                      </a:solidFill>
                      <a:latin typeface="Arial" pitchFamily="34" charset="0"/>
                      <a:cs typeface="Arial" pitchFamily="34" charset="0"/>
                    </a:defRPr>
                  </a:pPr>
                  <a:endParaRPr lang="en-US"/>
                </a:p>
              </c:txPr>
              <c:showLegendKey val="0"/>
              <c:showVal val="0"/>
              <c:showCatName val="0"/>
              <c:showSerName val="0"/>
              <c:showPercent val="1"/>
              <c:showBubbleSize val="0"/>
            </c:dLbl>
            <c:txPr>
              <a:bodyPr/>
              <a:lstStyle/>
              <a:p>
                <a:pPr>
                  <a:defRPr sz="1200">
                    <a:solidFill>
                      <a:schemeClr val="bg1"/>
                    </a:solidFill>
                    <a:latin typeface="Arial" pitchFamily="34" charset="0"/>
                    <a:cs typeface="Arial" pitchFamily="34" charset="0"/>
                  </a:defRPr>
                </a:pPr>
                <a:endParaRPr lang="en-US"/>
              </a:p>
            </c:txPr>
            <c:showLegendKey val="0"/>
            <c:showVal val="0"/>
            <c:showCatName val="0"/>
            <c:showSerName val="0"/>
            <c:showPercent val="1"/>
            <c:showBubbleSize val="0"/>
            <c:showLeaderLines val="1"/>
          </c:dLbls>
          <c:cat>
            <c:strRef>
              <c:f>Graphs!$G$106:$G$108</c:f>
              <c:strCache>
                <c:ptCount val="3"/>
                <c:pt idx="0">
                  <c:v>  Infant Formula</c:v>
                </c:pt>
                <c:pt idx="1">
                  <c:v>  Children's Nutrition</c:v>
                </c:pt>
                <c:pt idx="2">
                  <c:v>  Other Nutitional Products</c:v>
                </c:pt>
              </c:strCache>
            </c:strRef>
          </c:cat>
          <c:val>
            <c:numRef>
              <c:f>Graphs!$H$106:$H$108</c:f>
              <c:numCache>
                <c:formatCode>0.0%</c:formatCode>
                <c:ptCount val="3"/>
                <c:pt idx="0">
                  <c:v>0.59123621447694796</c:v>
                </c:pt>
                <c:pt idx="1">
                  <c:v>0.39130007614275503</c:v>
                </c:pt>
                <c:pt idx="2">
                  <c:v>1.7463709380296202E-2</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9381580314508884"/>
          <c:y val="0.10083997396219999"/>
          <c:w val="0.2970046214102755"/>
          <c:h val="0.79903485643601169"/>
        </c:manualLayout>
      </c:layout>
      <c:overlay val="0"/>
      <c:txPr>
        <a:bodyPr/>
        <a:lstStyle/>
        <a:p>
          <a:pPr>
            <a:defRPr sz="12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4.9017415473136212E-2"/>
          <c:y val="3.0031748317042781E-2"/>
          <c:w val="0.9424125065255643"/>
          <c:h val="0.81189466206938898"/>
        </c:manualLayout>
      </c:layout>
      <c:lineChart>
        <c:grouping val="standard"/>
        <c:varyColors val="0"/>
        <c:ser>
          <c:idx val="0"/>
          <c:order val="0"/>
          <c:tx>
            <c:v>Synutra</c:v>
          </c:tx>
          <c:spPr>
            <a:ln w="38100"/>
          </c:spPr>
          <c:marker>
            <c:symbol val="none"/>
          </c:marker>
          <c:cat>
            <c:numRef>
              <c:f>'[5]1 - Chart Data'!$A$2:$A$2678</c:f>
              <c:numCache>
                <c:formatCode>General</c:formatCode>
                <c:ptCount val="2677"/>
                <c:pt idx="0">
                  <c:v>38553</c:v>
                </c:pt>
                <c:pt idx="1">
                  <c:v>38554</c:v>
                </c:pt>
                <c:pt idx="2">
                  <c:v>38555</c:v>
                </c:pt>
                <c:pt idx="3">
                  <c:v>38558</c:v>
                </c:pt>
                <c:pt idx="4">
                  <c:v>38559</c:v>
                </c:pt>
                <c:pt idx="5">
                  <c:v>38560</c:v>
                </c:pt>
                <c:pt idx="6">
                  <c:v>38561</c:v>
                </c:pt>
                <c:pt idx="7">
                  <c:v>38562</c:v>
                </c:pt>
                <c:pt idx="8">
                  <c:v>38565</c:v>
                </c:pt>
                <c:pt idx="9">
                  <c:v>38566</c:v>
                </c:pt>
                <c:pt idx="10">
                  <c:v>38567</c:v>
                </c:pt>
                <c:pt idx="11">
                  <c:v>38568</c:v>
                </c:pt>
                <c:pt idx="12">
                  <c:v>38569</c:v>
                </c:pt>
                <c:pt idx="13">
                  <c:v>38572</c:v>
                </c:pt>
                <c:pt idx="14">
                  <c:v>38573</c:v>
                </c:pt>
                <c:pt idx="15">
                  <c:v>38574</c:v>
                </c:pt>
                <c:pt idx="16">
                  <c:v>38575</c:v>
                </c:pt>
                <c:pt idx="17">
                  <c:v>38576</c:v>
                </c:pt>
                <c:pt idx="18">
                  <c:v>38579</c:v>
                </c:pt>
                <c:pt idx="19">
                  <c:v>38580</c:v>
                </c:pt>
                <c:pt idx="20">
                  <c:v>38581</c:v>
                </c:pt>
                <c:pt idx="21">
                  <c:v>38582</c:v>
                </c:pt>
                <c:pt idx="22">
                  <c:v>38583</c:v>
                </c:pt>
                <c:pt idx="23">
                  <c:v>38586</c:v>
                </c:pt>
                <c:pt idx="24">
                  <c:v>38587</c:v>
                </c:pt>
                <c:pt idx="25">
                  <c:v>38588</c:v>
                </c:pt>
                <c:pt idx="26">
                  <c:v>38589</c:v>
                </c:pt>
                <c:pt idx="27">
                  <c:v>38590</c:v>
                </c:pt>
                <c:pt idx="28">
                  <c:v>38593</c:v>
                </c:pt>
                <c:pt idx="29">
                  <c:v>38594</c:v>
                </c:pt>
                <c:pt idx="30">
                  <c:v>38595</c:v>
                </c:pt>
                <c:pt idx="31">
                  <c:v>38596</c:v>
                </c:pt>
                <c:pt idx="32">
                  <c:v>38597</c:v>
                </c:pt>
                <c:pt idx="33">
                  <c:v>38601</c:v>
                </c:pt>
                <c:pt idx="34">
                  <c:v>38602</c:v>
                </c:pt>
                <c:pt idx="35">
                  <c:v>38603</c:v>
                </c:pt>
                <c:pt idx="36">
                  <c:v>38604</c:v>
                </c:pt>
                <c:pt idx="37">
                  <c:v>38607</c:v>
                </c:pt>
                <c:pt idx="38">
                  <c:v>38608</c:v>
                </c:pt>
                <c:pt idx="39">
                  <c:v>38609</c:v>
                </c:pt>
                <c:pt idx="40">
                  <c:v>38610</c:v>
                </c:pt>
                <c:pt idx="41">
                  <c:v>38611</c:v>
                </c:pt>
                <c:pt idx="42">
                  <c:v>38614</c:v>
                </c:pt>
                <c:pt idx="43">
                  <c:v>38615</c:v>
                </c:pt>
                <c:pt idx="44">
                  <c:v>38616</c:v>
                </c:pt>
                <c:pt idx="45">
                  <c:v>38617</c:v>
                </c:pt>
                <c:pt idx="46">
                  <c:v>38618</c:v>
                </c:pt>
                <c:pt idx="47">
                  <c:v>38621</c:v>
                </c:pt>
                <c:pt idx="48">
                  <c:v>38622</c:v>
                </c:pt>
                <c:pt idx="49">
                  <c:v>38623</c:v>
                </c:pt>
                <c:pt idx="50">
                  <c:v>38624</c:v>
                </c:pt>
                <c:pt idx="51">
                  <c:v>38625</c:v>
                </c:pt>
                <c:pt idx="52">
                  <c:v>38628</c:v>
                </c:pt>
                <c:pt idx="53">
                  <c:v>38629</c:v>
                </c:pt>
                <c:pt idx="54">
                  <c:v>38630</c:v>
                </c:pt>
                <c:pt idx="55">
                  <c:v>38631</c:v>
                </c:pt>
                <c:pt idx="56">
                  <c:v>38632</c:v>
                </c:pt>
                <c:pt idx="57">
                  <c:v>38635</c:v>
                </c:pt>
                <c:pt idx="58">
                  <c:v>38636</c:v>
                </c:pt>
                <c:pt idx="59">
                  <c:v>38637</c:v>
                </c:pt>
                <c:pt idx="60">
                  <c:v>38638</c:v>
                </c:pt>
                <c:pt idx="61">
                  <c:v>38639</c:v>
                </c:pt>
                <c:pt idx="62">
                  <c:v>38642</c:v>
                </c:pt>
                <c:pt idx="63">
                  <c:v>38643</c:v>
                </c:pt>
                <c:pt idx="64">
                  <c:v>38644</c:v>
                </c:pt>
                <c:pt idx="65">
                  <c:v>38645</c:v>
                </c:pt>
                <c:pt idx="66">
                  <c:v>38646</c:v>
                </c:pt>
                <c:pt idx="67">
                  <c:v>38649</c:v>
                </c:pt>
                <c:pt idx="68">
                  <c:v>38650</c:v>
                </c:pt>
                <c:pt idx="69">
                  <c:v>38651</c:v>
                </c:pt>
                <c:pt idx="70">
                  <c:v>38652</c:v>
                </c:pt>
                <c:pt idx="71">
                  <c:v>38653</c:v>
                </c:pt>
                <c:pt idx="72">
                  <c:v>38656</c:v>
                </c:pt>
                <c:pt idx="73">
                  <c:v>38657</c:v>
                </c:pt>
                <c:pt idx="74">
                  <c:v>38658</c:v>
                </c:pt>
                <c:pt idx="75">
                  <c:v>38659</c:v>
                </c:pt>
                <c:pt idx="76">
                  <c:v>38660</c:v>
                </c:pt>
                <c:pt idx="77">
                  <c:v>38663</c:v>
                </c:pt>
                <c:pt idx="78">
                  <c:v>38664</c:v>
                </c:pt>
                <c:pt idx="79">
                  <c:v>38665</c:v>
                </c:pt>
                <c:pt idx="80">
                  <c:v>38666</c:v>
                </c:pt>
                <c:pt idx="81">
                  <c:v>38667</c:v>
                </c:pt>
                <c:pt idx="82">
                  <c:v>38670</c:v>
                </c:pt>
                <c:pt idx="83">
                  <c:v>38671</c:v>
                </c:pt>
                <c:pt idx="84">
                  <c:v>38672</c:v>
                </c:pt>
                <c:pt idx="85">
                  <c:v>38673</c:v>
                </c:pt>
                <c:pt idx="86">
                  <c:v>38674</c:v>
                </c:pt>
                <c:pt idx="87">
                  <c:v>38677</c:v>
                </c:pt>
                <c:pt idx="88">
                  <c:v>38678</c:v>
                </c:pt>
                <c:pt idx="89">
                  <c:v>38679</c:v>
                </c:pt>
                <c:pt idx="90">
                  <c:v>38681</c:v>
                </c:pt>
                <c:pt idx="91">
                  <c:v>38684</c:v>
                </c:pt>
                <c:pt idx="92">
                  <c:v>38685</c:v>
                </c:pt>
                <c:pt idx="93">
                  <c:v>38686</c:v>
                </c:pt>
                <c:pt idx="94">
                  <c:v>38687</c:v>
                </c:pt>
                <c:pt idx="95">
                  <c:v>38688</c:v>
                </c:pt>
                <c:pt idx="96">
                  <c:v>38691</c:v>
                </c:pt>
                <c:pt idx="97">
                  <c:v>38692</c:v>
                </c:pt>
                <c:pt idx="98">
                  <c:v>38693</c:v>
                </c:pt>
                <c:pt idx="99">
                  <c:v>38694</c:v>
                </c:pt>
                <c:pt idx="100">
                  <c:v>38695</c:v>
                </c:pt>
                <c:pt idx="101">
                  <c:v>38698</c:v>
                </c:pt>
                <c:pt idx="102">
                  <c:v>38699</c:v>
                </c:pt>
                <c:pt idx="103">
                  <c:v>38700</c:v>
                </c:pt>
                <c:pt idx="104">
                  <c:v>38701</c:v>
                </c:pt>
                <c:pt idx="105">
                  <c:v>38702</c:v>
                </c:pt>
                <c:pt idx="106">
                  <c:v>38705</c:v>
                </c:pt>
                <c:pt idx="107">
                  <c:v>38706</c:v>
                </c:pt>
                <c:pt idx="108">
                  <c:v>38707</c:v>
                </c:pt>
                <c:pt idx="109">
                  <c:v>38708</c:v>
                </c:pt>
                <c:pt idx="110">
                  <c:v>38709</c:v>
                </c:pt>
                <c:pt idx="111">
                  <c:v>38713</c:v>
                </c:pt>
                <c:pt idx="112">
                  <c:v>38714</c:v>
                </c:pt>
                <c:pt idx="113">
                  <c:v>38715</c:v>
                </c:pt>
                <c:pt idx="114">
                  <c:v>38716</c:v>
                </c:pt>
                <c:pt idx="115">
                  <c:v>38720</c:v>
                </c:pt>
                <c:pt idx="116">
                  <c:v>38721</c:v>
                </c:pt>
                <c:pt idx="117">
                  <c:v>38722</c:v>
                </c:pt>
                <c:pt idx="118">
                  <c:v>38723</c:v>
                </c:pt>
                <c:pt idx="119">
                  <c:v>38726</c:v>
                </c:pt>
                <c:pt idx="120">
                  <c:v>38727</c:v>
                </c:pt>
                <c:pt idx="121">
                  <c:v>38728</c:v>
                </c:pt>
                <c:pt idx="122">
                  <c:v>38729</c:v>
                </c:pt>
                <c:pt idx="123">
                  <c:v>38730</c:v>
                </c:pt>
                <c:pt idx="124">
                  <c:v>38734</c:v>
                </c:pt>
                <c:pt idx="125">
                  <c:v>38735</c:v>
                </c:pt>
                <c:pt idx="126">
                  <c:v>38736</c:v>
                </c:pt>
                <c:pt idx="127">
                  <c:v>38737</c:v>
                </c:pt>
                <c:pt idx="128">
                  <c:v>38740</c:v>
                </c:pt>
                <c:pt idx="129">
                  <c:v>38741</c:v>
                </c:pt>
                <c:pt idx="130">
                  <c:v>38742</c:v>
                </c:pt>
                <c:pt idx="131">
                  <c:v>38743</c:v>
                </c:pt>
                <c:pt idx="132">
                  <c:v>38744</c:v>
                </c:pt>
                <c:pt idx="133">
                  <c:v>38747</c:v>
                </c:pt>
                <c:pt idx="134">
                  <c:v>38748</c:v>
                </c:pt>
                <c:pt idx="135">
                  <c:v>38749</c:v>
                </c:pt>
                <c:pt idx="136">
                  <c:v>38750</c:v>
                </c:pt>
                <c:pt idx="137">
                  <c:v>38751</c:v>
                </c:pt>
                <c:pt idx="138">
                  <c:v>38754</c:v>
                </c:pt>
                <c:pt idx="139">
                  <c:v>38755</c:v>
                </c:pt>
                <c:pt idx="140">
                  <c:v>38756</c:v>
                </c:pt>
                <c:pt idx="141">
                  <c:v>38757</c:v>
                </c:pt>
                <c:pt idx="142">
                  <c:v>38758</c:v>
                </c:pt>
                <c:pt idx="143">
                  <c:v>38761</c:v>
                </c:pt>
                <c:pt idx="144">
                  <c:v>38762</c:v>
                </c:pt>
                <c:pt idx="145">
                  <c:v>38763</c:v>
                </c:pt>
                <c:pt idx="146">
                  <c:v>38764</c:v>
                </c:pt>
                <c:pt idx="147">
                  <c:v>38765</c:v>
                </c:pt>
                <c:pt idx="148">
                  <c:v>38769</c:v>
                </c:pt>
                <c:pt idx="149">
                  <c:v>38770</c:v>
                </c:pt>
                <c:pt idx="150">
                  <c:v>38771</c:v>
                </c:pt>
                <c:pt idx="151">
                  <c:v>38772</c:v>
                </c:pt>
                <c:pt idx="152">
                  <c:v>38775</c:v>
                </c:pt>
                <c:pt idx="153">
                  <c:v>38776</c:v>
                </c:pt>
                <c:pt idx="154">
                  <c:v>38777</c:v>
                </c:pt>
                <c:pt idx="155">
                  <c:v>38778</c:v>
                </c:pt>
                <c:pt idx="156">
                  <c:v>38779</c:v>
                </c:pt>
                <c:pt idx="157">
                  <c:v>38782</c:v>
                </c:pt>
                <c:pt idx="158">
                  <c:v>38783</c:v>
                </c:pt>
                <c:pt idx="159">
                  <c:v>38784</c:v>
                </c:pt>
                <c:pt idx="160">
                  <c:v>38785</c:v>
                </c:pt>
                <c:pt idx="161">
                  <c:v>38786</c:v>
                </c:pt>
                <c:pt idx="162">
                  <c:v>38789</c:v>
                </c:pt>
                <c:pt idx="163">
                  <c:v>38790</c:v>
                </c:pt>
                <c:pt idx="164">
                  <c:v>38791</c:v>
                </c:pt>
                <c:pt idx="165">
                  <c:v>38792</c:v>
                </c:pt>
                <c:pt idx="166">
                  <c:v>38793</c:v>
                </c:pt>
                <c:pt idx="167">
                  <c:v>38796</c:v>
                </c:pt>
                <c:pt idx="168">
                  <c:v>38797</c:v>
                </c:pt>
                <c:pt idx="169">
                  <c:v>38798</c:v>
                </c:pt>
                <c:pt idx="170">
                  <c:v>38799</c:v>
                </c:pt>
                <c:pt idx="171">
                  <c:v>38800</c:v>
                </c:pt>
                <c:pt idx="172">
                  <c:v>38803</c:v>
                </c:pt>
                <c:pt idx="173">
                  <c:v>38804</c:v>
                </c:pt>
                <c:pt idx="174">
                  <c:v>38805</c:v>
                </c:pt>
                <c:pt idx="175">
                  <c:v>38806</c:v>
                </c:pt>
                <c:pt idx="176">
                  <c:v>38807</c:v>
                </c:pt>
                <c:pt idx="177">
                  <c:v>38810</c:v>
                </c:pt>
                <c:pt idx="178">
                  <c:v>38811</c:v>
                </c:pt>
                <c:pt idx="179">
                  <c:v>38812</c:v>
                </c:pt>
                <c:pt idx="180">
                  <c:v>38813</c:v>
                </c:pt>
                <c:pt idx="181">
                  <c:v>38814</c:v>
                </c:pt>
                <c:pt idx="182">
                  <c:v>38817</c:v>
                </c:pt>
                <c:pt idx="183">
                  <c:v>38818</c:v>
                </c:pt>
                <c:pt idx="184">
                  <c:v>38819</c:v>
                </c:pt>
                <c:pt idx="185">
                  <c:v>38820</c:v>
                </c:pt>
                <c:pt idx="186">
                  <c:v>38824</c:v>
                </c:pt>
                <c:pt idx="187">
                  <c:v>38825</c:v>
                </c:pt>
                <c:pt idx="188">
                  <c:v>38826</c:v>
                </c:pt>
                <c:pt idx="189">
                  <c:v>38827</c:v>
                </c:pt>
                <c:pt idx="190">
                  <c:v>38828</c:v>
                </c:pt>
                <c:pt idx="191">
                  <c:v>38831</c:v>
                </c:pt>
                <c:pt idx="192">
                  <c:v>38832</c:v>
                </c:pt>
                <c:pt idx="193">
                  <c:v>38833</c:v>
                </c:pt>
                <c:pt idx="194">
                  <c:v>38834</c:v>
                </c:pt>
                <c:pt idx="195">
                  <c:v>38835</c:v>
                </c:pt>
                <c:pt idx="196">
                  <c:v>38838</c:v>
                </c:pt>
                <c:pt idx="197">
                  <c:v>38839</c:v>
                </c:pt>
                <c:pt idx="198">
                  <c:v>38840</c:v>
                </c:pt>
                <c:pt idx="199">
                  <c:v>38841</c:v>
                </c:pt>
                <c:pt idx="200">
                  <c:v>38842</c:v>
                </c:pt>
                <c:pt idx="201">
                  <c:v>38845</c:v>
                </c:pt>
                <c:pt idx="202">
                  <c:v>38846</c:v>
                </c:pt>
                <c:pt idx="203">
                  <c:v>38847</c:v>
                </c:pt>
                <c:pt idx="204">
                  <c:v>38848</c:v>
                </c:pt>
                <c:pt idx="205">
                  <c:v>38849</c:v>
                </c:pt>
                <c:pt idx="206">
                  <c:v>38852</c:v>
                </c:pt>
                <c:pt idx="207">
                  <c:v>38853</c:v>
                </c:pt>
                <c:pt idx="208">
                  <c:v>38854</c:v>
                </c:pt>
                <c:pt idx="209">
                  <c:v>38855</c:v>
                </c:pt>
                <c:pt idx="210">
                  <c:v>38856</c:v>
                </c:pt>
                <c:pt idx="211">
                  <c:v>38859</c:v>
                </c:pt>
                <c:pt idx="212">
                  <c:v>38860</c:v>
                </c:pt>
                <c:pt idx="213">
                  <c:v>38861</c:v>
                </c:pt>
                <c:pt idx="214">
                  <c:v>38862</c:v>
                </c:pt>
                <c:pt idx="215">
                  <c:v>38863</c:v>
                </c:pt>
                <c:pt idx="216">
                  <c:v>38867</c:v>
                </c:pt>
                <c:pt idx="217">
                  <c:v>38868</c:v>
                </c:pt>
                <c:pt idx="218">
                  <c:v>38869</c:v>
                </c:pt>
                <c:pt idx="219">
                  <c:v>38870</c:v>
                </c:pt>
                <c:pt idx="220">
                  <c:v>38873</c:v>
                </c:pt>
                <c:pt idx="221">
                  <c:v>38874</c:v>
                </c:pt>
                <c:pt idx="222">
                  <c:v>38875</c:v>
                </c:pt>
                <c:pt idx="223">
                  <c:v>38876</c:v>
                </c:pt>
                <c:pt idx="224">
                  <c:v>38877</c:v>
                </c:pt>
                <c:pt idx="225">
                  <c:v>38880</c:v>
                </c:pt>
                <c:pt idx="226">
                  <c:v>38881</c:v>
                </c:pt>
                <c:pt idx="227">
                  <c:v>38882</c:v>
                </c:pt>
                <c:pt idx="228">
                  <c:v>38883</c:v>
                </c:pt>
                <c:pt idx="229">
                  <c:v>38884</c:v>
                </c:pt>
                <c:pt idx="230">
                  <c:v>38887</c:v>
                </c:pt>
                <c:pt idx="231">
                  <c:v>38888</c:v>
                </c:pt>
                <c:pt idx="232">
                  <c:v>38889</c:v>
                </c:pt>
                <c:pt idx="233">
                  <c:v>38890</c:v>
                </c:pt>
                <c:pt idx="234">
                  <c:v>38891</c:v>
                </c:pt>
                <c:pt idx="235">
                  <c:v>38894</c:v>
                </c:pt>
                <c:pt idx="236">
                  <c:v>38895</c:v>
                </c:pt>
                <c:pt idx="237">
                  <c:v>38896</c:v>
                </c:pt>
                <c:pt idx="238">
                  <c:v>38897</c:v>
                </c:pt>
                <c:pt idx="239">
                  <c:v>38898</c:v>
                </c:pt>
                <c:pt idx="240">
                  <c:v>38901</c:v>
                </c:pt>
                <c:pt idx="241">
                  <c:v>38903</c:v>
                </c:pt>
                <c:pt idx="242">
                  <c:v>38904</c:v>
                </c:pt>
                <c:pt idx="243">
                  <c:v>38905</c:v>
                </c:pt>
                <c:pt idx="244">
                  <c:v>38908</c:v>
                </c:pt>
                <c:pt idx="245">
                  <c:v>38909</c:v>
                </c:pt>
                <c:pt idx="246">
                  <c:v>38910</c:v>
                </c:pt>
                <c:pt idx="247">
                  <c:v>38911</c:v>
                </c:pt>
                <c:pt idx="248">
                  <c:v>38912</c:v>
                </c:pt>
                <c:pt idx="249">
                  <c:v>38915</c:v>
                </c:pt>
                <c:pt idx="250">
                  <c:v>38916</c:v>
                </c:pt>
                <c:pt idx="251">
                  <c:v>38917</c:v>
                </c:pt>
                <c:pt idx="252">
                  <c:v>38918</c:v>
                </c:pt>
                <c:pt idx="253">
                  <c:v>38919</c:v>
                </c:pt>
                <c:pt idx="254">
                  <c:v>38922</c:v>
                </c:pt>
                <c:pt idx="255">
                  <c:v>38923</c:v>
                </c:pt>
                <c:pt idx="256">
                  <c:v>38924</c:v>
                </c:pt>
                <c:pt idx="257">
                  <c:v>38925</c:v>
                </c:pt>
                <c:pt idx="258">
                  <c:v>38926</c:v>
                </c:pt>
                <c:pt idx="259">
                  <c:v>38929</c:v>
                </c:pt>
                <c:pt idx="260">
                  <c:v>38930</c:v>
                </c:pt>
                <c:pt idx="261">
                  <c:v>38931</c:v>
                </c:pt>
                <c:pt idx="262">
                  <c:v>38932</c:v>
                </c:pt>
                <c:pt idx="263">
                  <c:v>38933</c:v>
                </c:pt>
                <c:pt idx="264">
                  <c:v>38936</c:v>
                </c:pt>
                <c:pt idx="265">
                  <c:v>38937</c:v>
                </c:pt>
                <c:pt idx="266">
                  <c:v>38938</c:v>
                </c:pt>
                <c:pt idx="267">
                  <c:v>38939</c:v>
                </c:pt>
                <c:pt idx="268">
                  <c:v>38940</c:v>
                </c:pt>
                <c:pt idx="269">
                  <c:v>38943</c:v>
                </c:pt>
                <c:pt idx="270">
                  <c:v>38944</c:v>
                </c:pt>
                <c:pt idx="271">
                  <c:v>38945</c:v>
                </c:pt>
                <c:pt idx="272">
                  <c:v>38946</c:v>
                </c:pt>
                <c:pt idx="273">
                  <c:v>38947</c:v>
                </c:pt>
                <c:pt idx="274">
                  <c:v>38950</c:v>
                </c:pt>
                <c:pt idx="275">
                  <c:v>38951</c:v>
                </c:pt>
                <c:pt idx="276">
                  <c:v>38952</c:v>
                </c:pt>
                <c:pt idx="277">
                  <c:v>38953</c:v>
                </c:pt>
                <c:pt idx="278">
                  <c:v>38954</c:v>
                </c:pt>
                <c:pt idx="279">
                  <c:v>38957</c:v>
                </c:pt>
                <c:pt idx="280">
                  <c:v>38958</c:v>
                </c:pt>
                <c:pt idx="281">
                  <c:v>38959</c:v>
                </c:pt>
                <c:pt idx="282">
                  <c:v>38960</c:v>
                </c:pt>
                <c:pt idx="283">
                  <c:v>38961</c:v>
                </c:pt>
                <c:pt idx="284">
                  <c:v>38965</c:v>
                </c:pt>
                <c:pt idx="285">
                  <c:v>38966</c:v>
                </c:pt>
                <c:pt idx="286">
                  <c:v>38967</c:v>
                </c:pt>
                <c:pt idx="287">
                  <c:v>38968</c:v>
                </c:pt>
                <c:pt idx="288">
                  <c:v>38971</c:v>
                </c:pt>
                <c:pt idx="289">
                  <c:v>38972</c:v>
                </c:pt>
                <c:pt idx="290">
                  <c:v>38973</c:v>
                </c:pt>
                <c:pt idx="291">
                  <c:v>38974</c:v>
                </c:pt>
                <c:pt idx="292">
                  <c:v>38975</c:v>
                </c:pt>
                <c:pt idx="293">
                  <c:v>38978</c:v>
                </c:pt>
                <c:pt idx="294">
                  <c:v>38979</c:v>
                </c:pt>
                <c:pt idx="295">
                  <c:v>38980</c:v>
                </c:pt>
                <c:pt idx="296">
                  <c:v>38981</c:v>
                </c:pt>
                <c:pt idx="297">
                  <c:v>38982</c:v>
                </c:pt>
                <c:pt idx="298">
                  <c:v>38985</c:v>
                </c:pt>
                <c:pt idx="299">
                  <c:v>38986</c:v>
                </c:pt>
                <c:pt idx="300">
                  <c:v>38987</c:v>
                </c:pt>
                <c:pt idx="301">
                  <c:v>38988</c:v>
                </c:pt>
                <c:pt idx="302">
                  <c:v>38989</c:v>
                </c:pt>
                <c:pt idx="303">
                  <c:v>38992</c:v>
                </c:pt>
                <c:pt idx="304">
                  <c:v>38993</c:v>
                </c:pt>
                <c:pt idx="305">
                  <c:v>38994</c:v>
                </c:pt>
                <c:pt idx="306">
                  <c:v>38995</c:v>
                </c:pt>
                <c:pt idx="307">
                  <c:v>38996</c:v>
                </c:pt>
                <c:pt idx="308">
                  <c:v>38999</c:v>
                </c:pt>
                <c:pt idx="309">
                  <c:v>39000</c:v>
                </c:pt>
                <c:pt idx="310">
                  <c:v>39001</c:v>
                </c:pt>
                <c:pt idx="311">
                  <c:v>39002</c:v>
                </c:pt>
                <c:pt idx="312">
                  <c:v>39003</c:v>
                </c:pt>
                <c:pt idx="313">
                  <c:v>39006</c:v>
                </c:pt>
                <c:pt idx="314">
                  <c:v>39007</c:v>
                </c:pt>
                <c:pt idx="315">
                  <c:v>39008</c:v>
                </c:pt>
                <c:pt idx="316">
                  <c:v>39009</c:v>
                </c:pt>
                <c:pt idx="317">
                  <c:v>39010</c:v>
                </c:pt>
                <c:pt idx="318">
                  <c:v>39013</c:v>
                </c:pt>
                <c:pt idx="319">
                  <c:v>39014</c:v>
                </c:pt>
                <c:pt idx="320">
                  <c:v>39015</c:v>
                </c:pt>
                <c:pt idx="321">
                  <c:v>39016</c:v>
                </c:pt>
                <c:pt idx="322">
                  <c:v>39017</c:v>
                </c:pt>
                <c:pt idx="323">
                  <c:v>39020</c:v>
                </c:pt>
                <c:pt idx="324">
                  <c:v>39021</c:v>
                </c:pt>
                <c:pt idx="325">
                  <c:v>39022</c:v>
                </c:pt>
                <c:pt idx="326">
                  <c:v>39023</c:v>
                </c:pt>
                <c:pt idx="327">
                  <c:v>39024</c:v>
                </c:pt>
                <c:pt idx="328">
                  <c:v>39027</c:v>
                </c:pt>
                <c:pt idx="329">
                  <c:v>39028</c:v>
                </c:pt>
                <c:pt idx="330">
                  <c:v>39029</c:v>
                </c:pt>
                <c:pt idx="331">
                  <c:v>39030</c:v>
                </c:pt>
                <c:pt idx="332">
                  <c:v>39031</c:v>
                </c:pt>
                <c:pt idx="333">
                  <c:v>39034</c:v>
                </c:pt>
                <c:pt idx="334">
                  <c:v>39035</c:v>
                </c:pt>
                <c:pt idx="335">
                  <c:v>39036</c:v>
                </c:pt>
                <c:pt idx="336">
                  <c:v>39037</c:v>
                </c:pt>
                <c:pt idx="337">
                  <c:v>39038</c:v>
                </c:pt>
                <c:pt idx="338">
                  <c:v>39041</c:v>
                </c:pt>
                <c:pt idx="339">
                  <c:v>39042</c:v>
                </c:pt>
                <c:pt idx="340">
                  <c:v>39043</c:v>
                </c:pt>
                <c:pt idx="341">
                  <c:v>39045</c:v>
                </c:pt>
                <c:pt idx="342">
                  <c:v>39048</c:v>
                </c:pt>
                <c:pt idx="343">
                  <c:v>39049</c:v>
                </c:pt>
                <c:pt idx="344">
                  <c:v>39050</c:v>
                </c:pt>
                <c:pt idx="345">
                  <c:v>39051</c:v>
                </c:pt>
                <c:pt idx="346">
                  <c:v>39052</c:v>
                </c:pt>
                <c:pt idx="347">
                  <c:v>39055</c:v>
                </c:pt>
                <c:pt idx="348">
                  <c:v>39056</c:v>
                </c:pt>
                <c:pt idx="349">
                  <c:v>39057</c:v>
                </c:pt>
                <c:pt idx="350">
                  <c:v>39058</c:v>
                </c:pt>
                <c:pt idx="351">
                  <c:v>39059</c:v>
                </c:pt>
                <c:pt idx="352">
                  <c:v>39062</c:v>
                </c:pt>
                <c:pt idx="353">
                  <c:v>39063</c:v>
                </c:pt>
                <c:pt idx="354">
                  <c:v>39064</c:v>
                </c:pt>
                <c:pt idx="355">
                  <c:v>39065</c:v>
                </c:pt>
                <c:pt idx="356">
                  <c:v>39066</c:v>
                </c:pt>
                <c:pt idx="357">
                  <c:v>39069</c:v>
                </c:pt>
                <c:pt idx="358">
                  <c:v>39070</c:v>
                </c:pt>
                <c:pt idx="359">
                  <c:v>39071</c:v>
                </c:pt>
                <c:pt idx="360">
                  <c:v>39072</c:v>
                </c:pt>
                <c:pt idx="361">
                  <c:v>39073</c:v>
                </c:pt>
                <c:pt idx="362">
                  <c:v>39077</c:v>
                </c:pt>
                <c:pt idx="363">
                  <c:v>39078</c:v>
                </c:pt>
                <c:pt idx="364">
                  <c:v>39079</c:v>
                </c:pt>
                <c:pt idx="365">
                  <c:v>39080</c:v>
                </c:pt>
                <c:pt idx="366">
                  <c:v>39085</c:v>
                </c:pt>
                <c:pt idx="367">
                  <c:v>39086</c:v>
                </c:pt>
                <c:pt idx="368">
                  <c:v>39087</c:v>
                </c:pt>
                <c:pt idx="369">
                  <c:v>39090</c:v>
                </c:pt>
                <c:pt idx="370">
                  <c:v>39091</c:v>
                </c:pt>
                <c:pt idx="371">
                  <c:v>39092</c:v>
                </c:pt>
                <c:pt idx="372">
                  <c:v>39093</c:v>
                </c:pt>
                <c:pt idx="373">
                  <c:v>39094</c:v>
                </c:pt>
                <c:pt idx="374">
                  <c:v>39098</c:v>
                </c:pt>
                <c:pt idx="375">
                  <c:v>39099</c:v>
                </c:pt>
                <c:pt idx="376">
                  <c:v>39100</c:v>
                </c:pt>
                <c:pt idx="377">
                  <c:v>39101</c:v>
                </c:pt>
                <c:pt idx="378">
                  <c:v>39104</c:v>
                </c:pt>
                <c:pt idx="379">
                  <c:v>39105</c:v>
                </c:pt>
                <c:pt idx="380">
                  <c:v>39106</c:v>
                </c:pt>
                <c:pt idx="381">
                  <c:v>39107</c:v>
                </c:pt>
                <c:pt idx="382">
                  <c:v>39108</c:v>
                </c:pt>
                <c:pt idx="383">
                  <c:v>39111</c:v>
                </c:pt>
                <c:pt idx="384">
                  <c:v>39112</c:v>
                </c:pt>
                <c:pt idx="385">
                  <c:v>39113</c:v>
                </c:pt>
                <c:pt idx="386">
                  <c:v>39114</c:v>
                </c:pt>
                <c:pt idx="387">
                  <c:v>39115</c:v>
                </c:pt>
                <c:pt idx="388">
                  <c:v>39118</c:v>
                </c:pt>
                <c:pt idx="389">
                  <c:v>39119</c:v>
                </c:pt>
                <c:pt idx="390">
                  <c:v>39120</c:v>
                </c:pt>
                <c:pt idx="391">
                  <c:v>39121</c:v>
                </c:pt>
                <c:pt idx="392">
                  <c:v>39122</c:v>
                </c:pt>
                <c:pt idx="393">
                  <c:v>39125</c:v>
                </c:pt>
                <c:pt idx="394">
                  <c:v>39126</c:v>
                </c:pt>
                <c:pt idx="395">
                  <c:v>39127</c:v>
                </c:pt>
                <c:pt idx="396">
                  <c:v>39128</c:v>
                </c:pt>
                <c:pt idx="397">
                  <c:v>39129</c:v>
                </c:pt>
                <c:pt idx="398">
                  <c:v>39133</c:v>
                </c:pt>
                <c:pt idx="399">
                  <c:v>39134</c:v>
                </c:pt>
                <c:pt idx="400">
                  <c:v>39135</c:v>
                </c:pt>
                <c:pt idx="401">
                  <c:v>39136</c:v>
                </c:pt>
                <c:pt idx="402">
                  <c:v>39139</c:v>
                </c:pt>
                <c:pt idx="403">
                  <c:v>39140</c:v>
                </c:pt>
                <c:pt idx="404">
                  <c:v>39141</c:v>
                </c:pt>
                <c:pt idx="405">
                  <c:v>39142</c:v>
                </c:pt>
                <c:pt idx="406">
                  <c:v>39143</c:v>
                </c:pt>
                <c:pt idx="407">
                  <c:v>39146</c:v>
                </c:pt>
                <c:pt idx="408">
                  <c:v>39147</c:v>
                </c:pt>
                <c:pt idx="409">
                  <c:v>39148</c:v>
                </c:pt>
                <c:pt idx="410">
                  <c:v>39149</c:v>
                </c:pt>
                <c:pt idx="411">
                  <c:v>39150</c:v>
                </c:pt>
                <c:pt idx="412">
                  <c:v>39153</c:v>
                </c:pt>
                <c:pt idx="413">
                  <c:v>39154</c:v>
                </c:pt>
                <c:pt idx="414">
                  <c:v>39155</c:v>
                </c:pt>
                <c:pt idx="415">
                  <c:v>39156</c:v>
                </c:pt>
                <c:pt idx="416">
                  <c:v>39157</c:v>
                </c:pt>
                <c:pt idx="417">
                  <c:v>39160</c:v>
                </c:pt>
                <c:pt idx="418">
                  <c:v>39161</c:v>
                </c:pt>
                <c:pt idx="419">
                  <c:v>39162</c:v>
                </c:pt>
                <c:pt idx="420">
                  <c:v>39163</c:v>
                </c:pt>
                <c:pt idx="421">
                  <c:v>39164</c:v>
                </c:pt>
                <c:pt idx="422">
                  <c:v>39167</c:v>
                </c:pt>
                <c:pt idx="423">
                  <c:v>39168</c:v>
                </c:pt>
                <c:pt idx="424">
                  <c:v>39169</c:v>
                </c:pt>
                <c:pt idx="425">
                  <c:v>39170</c:v>
                </c:pt>
                <c:pt idx="426">
                  <c:v>39171</c:v>
                </c:pt>
                <c:pt idx="427">
                  <c:v>39174</c:v>
                </c:pt>
                <c:pt idx="428">
                  <c:v>39175</c:v>
                </c:pt>
                <c:pt idx="429">
                  <c:v>39176</c:v>
                </c:pt>
                <c:pt idx="430">
                  <c:v>39177</c:v>
                </c:pt>
                <c:pt idx="431">
                  <c:v>39181</c:v>
                </c:pt>
                <c:pt idx="432">
                  <c:v>39182</c:v>
                </c:pt>
                <c:pt idx="433">
                  <c:v>39183</c:v>
                </c:pt>
                <c:pt idx="434">
                  <c:v>39184</c:v>
                </c:pt>
                <c:pt idx="435">
                  <c:v>39185</c:v>
                </c:pt>
                <c:pt idx="436">
                  <c:v>39188</c:v>
                </c:pt>
                <c:pt idx="437">
                  <c:v>39189</c:v>
                </c:pt>
                <c:pt idx="438">
                  <c:v>39190</c:v>
                </c:pt>
                <c:pt idx="439">
                  <c:v>39191</c:v>
                </c:pt>
                <c:pt idx="440">
                  <c:v>39192</c:v>
                </c:pt>
                <c:pt idx="441">
                  <c:v>39195</c:v>
                </c:pt>
                <c:pt idx="442">
                  <c:v>39196</c:v>
                </c:pt>
                <c:pt idx="443">
                  <c:v>39197</c:v>
                </c:pt>
                <c:pt idx="444">
                  <c:v>39198</c:v>
                </c:pt>
                <c:pt idx="445">
                  <c:v>39199</c:v>
                </c:pt>
                <c:pt idx="446">
                  <c:v>39202</c:v>
                </c:pt>
                <c:pt idx="447">
                  <c:v>39203</c:v>
                </c:pt>
                <c:pt idx="448">
                  <c:v>39204</c:v>
                </c:pt>
                <c:pt idx="449">
                  <c:v>39205</c:v>
                </c:pt>
                <c:pt idx="450">
                  <c:v>39206</c:v>
                </c:pt>
                <c:pt idx="451">
                  <c:v>39209</c:v>
                </c:pt>
                <c:pt idx="452">
                  <c:v>39210</c:v>
                </c:pt>
                <c:pt idx="453">
                  <c:v>39211</c:v>
                </c:pt>
                <c:pt idx="454">
                  <c:v>39212</c:v>
                </c:pt>
                <c:pt idx="455">
                  <c:v>39213</c:v>
                </c:pt>
                <c:pt idx="456">
                  <c:v>39216</c:v>
                </c:pt>
                <c:pt idx="457">
                  <c:v>39217</c:v>
                </c:pt>
                <c:pt idx="458">
                  <c:v>39218</c:v>
                </c:pt>
                <c:pt idx="459">
                  <c:v>39219</c:v>
                </c:pt>
                <c:pt idx="460">
                  <c:v>39220</c:v>
                </c:pt>
                <c:pt idx="461">
                  <c:v>39223</c:v>
                </c:pt>
                <c:pt idx="462">
                  <c:v>39224</c:v>
                </c:pt>
                <c:pt idx="463">
                  <c:v>39225</c:v>
                </c:pt>
                <c:pt idx="464">
                  <c:v>39226</c:v>
                </c:pt>
                <c:pt idx="465">
                  <c:v>39227</c:v>
                </c:pt>
                <c:pt idx="466">
                  <c:v>39231</c:v>
                </c:pt>
                <c:pt idx="467">
                  <c:v>39232</c:v>
                </c:pt>
                <c:pt idx="468">
                  <c:v>39233</c:v>
                </c:pt>
                <c:pt idx="469">
                  <c:v>39234</c:v>
                </c:pt>
                <c:pt idx="470">
                  <c:v>39237</c:v>
                </c:pt>
                <c:pt idx="471">
                  <c:v>39238</c:v>
                </c:pt>
                <c:pt idx="472">
                  <c:v>39239</c:v>
                </c:pt>
                <c:pt idx="473">
                  <c:v>39240</c:v>
                </c:pt>
                <c:pt idx="474">
                  <c:v>39241</c:v>
                </c:pt>
                <c:pt idx="475">
                  <c:v>39244</c:v>
                </c:pt>
                <c:pt idx="476">
                  <c:v>39245</c:v>
                </c:pt>
                <c:pt idx="477">
                  <c:v>39246</c:v>
                </c:pt>
                <c:pt idx="478">
                  <c:v>39247</c:v>
                </c:pt>
                <c:pt idx="479">
                  <c:v>39248</c:v>
                </c:pt>
                <c:pt idx="480">
                  <c:v>39251</c:v>
                </c:pt>
                <c:pt idx="481">
                  <c:v>39252</c:v>
                </c:pt>
                <c:pt idx="482">
                  <c:v>39253</c:v>
                </c:pt>
                <c:pt idx="483">
                  <c:v>39254</c:v>
                </c:pt>
                <c:pt idx="484">
                  <c:v>39255</c:v>
                </c:pt>
                <c:pt idx="485">
                  <c:v>39258</c:v>
                </c:pt>
                <c:pt idx="486">
                  <c:v>39259</c:v>
                </c:pt>
                <c:pt idx="487">
                  <c:v>39260</c:v>
                </c:pt>
                <c:pt idx="488">
                  <c:v>39261</c:v>
                </c:pt>
                <c:pt idx="489">
                  <c:v>39262</c:v>
                </c:pt>
                <c:pt idx="490">
                  <c:v>39265</c:v>
                </c:pt>
                <c:pt idx="491">
                  <c:v>39266</c:v>
                </c:pt>
                <c:pt idx="492">
                  <c:v>39268</c:v>
                </c:pt>
                <c:pt idx="493">
                  <c:v>39269</c:v>
                </c:pt>
                <c:pt idx="494">
                  <c:v>39272</c:v>
                </c:pt>
                <c:pt idx="495">
                  <c:v>39273</c:v>
                </c:pt>
                <c:pt idx="496">
                  <c:v>39274</c:v>
                </c:pt>
                <c:pt idx="497">
                  <c:v>39275</c:v>
                </c:pt>
                <c:pt idx="498">
                  <c:v>39276</c:v>
                </c:pt>
                <c:pt idx="499">
                  <c:v>39279</c:v>
                </c:pt>
                <c:pt idx="500">
                  <c:v>39280</c:v>
                </c:pt>
                <c:pt idx="501">
                  <c:v>39281</c:v>
                </c:pt>
                <c:pt idx="502">
                  <c:v>39282</c:v>
                </c:pt>
                <c:pt idx="503">
                  <c:v>39283</c:v>
                </c:pt>
                <c:pt idx="504">
                  <c:v>39286</c:v>
                </c:pt>
                <c:pt idx="505">
                  <c:v>39287</c:v>
                </c:pt>
                <c:pt idx="506">
                  <c:v>39288</c:v>
                </c:pt>
                <c:pt idx="507">
                  <c:v>39289</c:v>
                </c:pt>
                <c:pt idx="508">
                  <c:v>39290</c:v>
                </c:pt>
                <c:pt idx="509">
                  <c:v>39293</c:v>
                </c:pt>
                <c:pt idx="510">
                  <c:v>39294</c:v>
                </c:pt>
                <c:pt idx="511">
                  <c:v>39295</c:v>
                </c:pt>
                <c:pt idx="512">
                  <c:v>39296</c:v>
                </c:pt>
                <c:pt idx="513">
                  <c:v>39297</c:v>
                </c:pt>
                <c:pt idx="514">
                  <c:v>39300</c:v>
                </c:pt>
                <c:pt idx="515">
                  <c:v>39301</c:v>
                </c:pt>
                <c:pt idx="516">
                  <c:v>39302</c:v>
                </c:pt>
                <c:pt idx="517">
                  <c:v>39303</c:v>
                </c:pt>
                <c:pt idx="518">
                  <c:v>39304</c:v>
                </c:pt>
                <c:pt idx="519">
                  <c:v>39307</c:v>
                </c:pt>
                <c:pt idx="520">
                  <c:v>39308</c:v>
                </c:pt>
                <c:pt idx="521">
                  <c:v>39309</c:v>
                </c:pt>
                <c:pt idx="522">
                  <c:v>39310</c:v>
                </c:pt>
                <c:pt idx="523">
                  <c:v>39311</c:v>
                </c:pt>
                <c:pt idx="524">
                  <c:v>39314</c:v>
                </c:pt>
                <c:pt idx="525">
                  <c:v>39315</c:v>
                </c:pt>
                <c:pt idx="526">
                  <c:v>39316</c:v>
                </c:pt>
                <c:pt idx="527">
                  <c:v>39317</c:v>
                </c:pt>
                <c:pt idx="528">
                  <c:v>39318</c:v>
                </c:pt>
                <c:pt idx="529">
                  <c:v>39321</c:v>
                </c:pt>
                <c:pt idx="530">
                  <c:v>39322</c:v>
                </c:pt>
                <c:pt idx="531">
                  <c:v>39323</c:v>
                </c:pt>
                <c:pt idx="532">
                  <c:v>39324</c:v>
                </c:pt>
                <c:pt idx="533">
                  <c:v>39325</c:v>
                </c:pt>
                <c:pt idx="534">
                  <c:v>39329</c:v>
                </c:pt>
                <c:pt idx="535">
                  <c:v>39330</c:v>
                </c:pt>
                <c:pt idx="536">
                  <c:v>39331</c:v>
                </c:pt>
                <c:pt idx="537">
                  <c:v>39332</c:v>
                </c:pt>
                <c:pt idx="538">
                  <c:v>39335</c:v>
                </c:pt>
                <c:pt idx="539">
                  <c:v>39336</c:v>
                </c:pt>
                <c:pt idx="540">
                  <c:v>39337</c:v>
                </c:pt>
                <c:pt idx="541">
                  <c:v>39338</c:v>
                </c:pt>
                <c:pt idx="542">
                  <c:v>39339</c:v>
                </c:pt>
                <c:pt idx="543">
                  <c:v>39342</c:v>
                </c:pt>
                <c:pt idx="544">
                  <c:v>39343</c:v>
                </c:pt>
                <c:pt idx="545">
                  <c:v>39344</c:v>
                </c:pt>
                <c:pt idx="546">
                  <c:v>39345</c:v>
                </c:pt>
                <c:pt idx="547">
                  <c:v>39346</c:v>
                </c:pt>
                <c:pt idx="548">
                  <c:v>39349</c:v>
                </c:pt>
                <c:pt idx="549">
                  <c:v>39350</c:v>
                </c:pt>
                <c:pt idx="550">
                  <c:v>39351</c:v>
                </c:pt>
                <c:pt idx="551">
                  <c:v>39352</c:v>
                </c:pt>
                <c:pt idx="552">
                  <c:v>39353</c:v>
                </c:pt>
                <c:pt idx="553">
                  <c:v>39356</c:v>
                </c:pt>
                <c:pt idx="554">
                  <c:v>39357</c:v>
                </c:pt>
                <c:pt idx="555">
                  <c:v>39358</c:v>
                </c:pt>
                <c:pt idx="556">
                  <c:v>39359</c:v>
                </c:pt>
                <c:pt idx="557">
                  <c:v>39360</c:v>
                </c:pt>
                <c:pt idx="558">
                  <c:v>39363</c:v>
                </c:pt>
                <c:pt idx="559">
                  <c:v>39364</c:v>
                </c:pt>
                <c:pt idx="560">
                  <c:v>39365</c:v>
                </c:pt>
                <c:pt idx="561">
                  <c:v>39366</c:v>
                </c:pt>
                <c:pt idx="562">
                  <c:v>39367</c:v>
                </c:pt>
                <c:pt idx="563">
                  <c:v>39370</c:v>
                </c:pt>
                <c:pt idx="564">
                  <c:v>39371</c:v>
                </c:pt>
                <c:pt idx="565">
                  <c:v>39372</c:v>
                </c:pt>
                <c:pt idx="566">
                  <c:v>39373</c:v>
                </c:pt>
                <c:pt idx="567">
                  <c:v>39374</c:v>
                </c:pt>
                <c:pt idx="568">
                  <c:v>39377</c:v>
                </c:pt>
                <c:pt idx="569">
                  <c:v>39378</c:v>
                </c:pt>
                <c:pt idx="570">
                  <c:v>39379</c:v>
                </c:pt>
                <c:pt idx="571">
                  <c:v>39380</c:v>
                </c:pt>
                <c:pt idx="572">
                  <c:v>39381</c:v>
                </c:pt>
                <c:pt idx="573">
                  <c:v>39384</c:v>
                </c:pt>
                <c:pt idx="574">
                  <c:v>39385</c:v>
                </c:pt>
                <c:pt idx="575">
                  <c:v>39386</c:v>
                </c:pt>
                <c:pt idx="576">
                  <c:v>39387</c:v>
                </c:pt>
                <c:pt idx="577">
                  <c:v>39388</c:v>
                </c:pt>
                <c:pt idx="578">
                  <c:v>39391</c:v>
                </c:pt>
                <c:pt idx="579">
                  <c:v>39392</c:v>
                </c:pt>
                <c:pt idx="580">
                  <c:v>39393</c:v>
                </c:pt>
                <c:pt idx="581">
                  <c:v>39394</c:v>
                </c:pt>
                <c:pt idx="582">
                  <c:v>39395</c:v>
                </c:pt>
                <c:pt idx="583">
                  <c:v>39398</c:v>
                </c:pt>
                <c:pt idx="584">
                  <c:v>39399</c:v>
                </c:pt>
                <c:pt idx="585">
                  <c:v>39400</c:v>
                </c:pt>
                <c:pt idx="586">
                  <c:v>39401</c:v>
                </c:pt>
                <c:pt idx="587">
                  <c:v>39402</c:v>
                </c:pt>
                <c:pt idx="588">
                  <c:v>39405</c:v>
                </c:pt>
                <c:pt idx="589">
                  <c:v>39406</c:v>
                </c:pt>
                <c:pt idx="590">
                  <c:v>39407</c:v>
                </c:pt>
                <c:pt idx="591">
                  <c:v>39409</c:v>
                </c:pt>
                <c:pt idx="592">
                  <c:v>39412</c:v>
                </c:pt>
                <c:pt idx="593">
                  <c:v>39413</c:v>
                </c:pt>
                <c:pt idx="594">
                  <c:v>39414</c:v>
                </c:pt>
                <c:pt idx="595">
                  <c:v>39415</c:v>
                </c:pt>
                <c:pt idx="596">
                  <c:v>39416</c:v>
                </c:pt>
                <c:pt idx="597">
                  <c:v>39419</c:v>
                </c:pt>
                <c:pt idx="598">
                  <c:v>39420</c:v>
                </c:pt>
                <c:pt idx="599">
                  <c:v>39421</c:v>
                </c:pt>
                <c:pt idx="600">
                  <c:v>39422</c:v>
                </c:pt>
                <c:pt idx="601">
                  <c:v>39423</c:v>
                </c:pt>
                <c:pt idx="602">
                  <c:v>39426</c:v>
                </c:pt>
                <c:pt idx="603">
                  <c:v>39427</c:v>
                </c:pt>
                <c:pt idx="604">
                  <c:v>39428</c:v>
                </c:pt>
                <c:pt idx="605">
                  <c:v>39429</c:v>
                </c:pt>
                <c:pt idx="606">
                  <c:v>39430</c:v>
                </c:pt>
                <c:pt idx="607">
                  <c:v>39433</c:v>
                </c:pt>
                <c:pt idx="608">
                  <c:v>39434</c:v>
                </c:pt>
                <c:pt idx="609">
                  <c:v>39435</c:v>
                </c:pt>
                <c:pt idx="610">
                  <c:v>39436</c:v>
                </c:pt>
                <c:pt idx="611">
                  <c:v>39437</c:v>
                </c:pt>
                <c:pt idx="612">
                  <c:v>39440</c:v>
                </c:pt>
                <c:pt idx="613">
                  <c:v>39442</c:v>
                </c:pt>
                <c:pt idx="614">
                  <c:v>39443</c:v>
                </c:pt>
                <c:pt idx="615">
                  <c:v>39444</c:v>
                </c:pt>
                <c:pt idx="616">
                  <c:v>39447</c:v>
                </c:pt>
                <c:pt idx="617">
                  <c:v>39449</c:v>
                </c:pt>
                <c:pt idx="618">
                  <c:v>39450</c:v>
                </c:pt>
                <c:pt idx="619">
                  <c:v>39451</c:v>
                </c:pt>
                <c:pt idx="620">
                  <c:v>39454</c:v>
                </c:pt>
                <c:pt idx="621">
                  <c:v>39455</c:v>
                </c:pt>
                <c:pt idx="622">
                  <c:v>39456</c:v>
                </c:pt>
                <c:pt idx="623">
                  <c:v>39457</c:v>
                </c:pt>
                <c:pt idx="624">
                  <c:v>39458</c:v>
                </c:pt>
                <c:pt idx="625">
                  <c:v>39461</c:v>
                </c:pt>
                <c:pt idx="626">
                  <c:v>39462</c:v>
                </c:pt>
                <c:pt idx="627">
                  <c:v>39463</c:v>
                </c:pt>
                <c:pt idx="628">
                  <c:v>39464</c:v>
                </c:pt>
                <c:pt idx="629">
                  <c:v>39465</c:v>
                </c:pt>
                <c:pt idx="630">
                  <c:v>39469</c:v>
                </c:pt>
                <c:pt idx="631">
                  <c:v>39470</c:v>
                </c:pt>
                <c:pt idx="632">
                  <c:v>39471</c:v>
                </c:pt>
                <c:pt idx="633">
                  <c:v>39472</c:v>
                </c:pt>
                <c:pt idx="634">
                  <c:v>39475</c:v>
                </c:pt>
                <c:pt idx="635">
                  <c:v>39476</c:v>
                </c:pt>
                <c:pt idx="636">
                  <c:v>39477</c:v>
                </c:pt>
                <c:pt idx="637">
                  <c:v>39478</c:v>
                </c:pt>
                <c:pt idx="638">
                  <c:v>39479</c:v>
                </c:pt>
                <c:pt idx="639">
                  <c:v>39482</c:v>
                </c:pt>
                <c:pt idx="640">
                  <c:v>39483</c:v>
                </c:pt>
                <c:pt idx="641">
                  <c:v>39484</c:v>
                </c:pt>
                <c:pt idx="642">
                  <c:v>39485</c:v>
                </c:pt>
                <c:pt idx="643">
                  <c:v>39486</c:v>
                </c:pt>
                <c:pt idx="644">
                  <c:v>39489</c:v>
                </c:pt>
                <c:pt idx="645">
                  <c:v>39490</c:v>
                </c:pt>
                <c:pt idx="646">
                  <c:v>39491</c:v>
                </c:pt>
                <c:pt idx="647">
                  <c:v>39492</c:v>
                </c:pt>
                <c:pt idx="648">
                  <c:v>39493</c:v>
                </c:pt>
                <c:pt idx="649">
                  <c:v>39497</c:v>
                </c:pt>
                <c:pt idx="650">
                  <c:v>39498</c:v>
                </c:pt>
                <c:pt idx="651">
                  <c:v>39499</c:v>
                </c:pt>
                <c:pt idx="652">
                  <c:v>39500</c:v>
                </c:pt>
                <c:pt idx="653">
                  <c:v>39503</c:v>
                </c:pt>
                <c:pt idx="654">
                  <c:v>39504</c:v>
                </c:pt>
                <c:pt idx="655">
                  <c:v>39505</c:v>
                </c:pt>
                <c:pt idx="656">
                  <c:v>39506</c:v>
                </c:pt>
                <c:pt idx="657">
                  <c:v>39507</c:v>
                </c:pt>
                <c:pt idx="658">
                  <c:v>39510</c:v>
                </c:pt>
                <c:pt idx="659">
                  <c:v>39511</c:v>
                </c:pt>
                <c:pt idx="660">
                  <c:v>39512</c:v>
                </c:pt>
                <c:pt idx="661">
                  <c:v>39513</c:v>
                </c:pt>
                <c:pt idx="662">
                  <c:v>39514</c:v>
                </c:pt>
                <c:pt idx="663">
                  <c:v>39517</c:v>
                </c:pt>
                <c:pt idx="664">
                  <c:v>39518</c:v>
                </c:pt>
                <c:pt idx="665">
                  <c:v>39519</c:v>
                </c:pt>
                <c:pt idx="666">
                  <c:v>39520</c:v>
                </c:pt>
                <c:pt idx="667">
                  <c:v>39521</c:v>
                </c:pt>
                <c:pt idx="668">
                  <c:v>39524</c:v>
                </c:pt>
                <c:pt idx="669">
                  <c:v>39525</c:v>
                </c:pt>
                <c:pt idx="670">
                  <c:v>39526</c:v>
                </c:pt>
                <c:pt idx="671">
                  <c:v>39527</c:v>
                </c:pt>
                <c:pt idx="672">
                  <c:v>39531</c:v>
                </c:pt>
                <c:pt idx="673">
                  <c:v>39532</c:v>
                </c:pt>
                <c:pt idx="674">
                  <c:v>39533</c:v>
                </c:pt>
                <c:pt idx="675">
                  <c:v>39534</c:v>
                </c:pt>
                <c:pt idx="676">
                  <c:v>39535</c:v>
                </c:pt>
                <c:pt idx="677">
                  <c:v>39538</c:v>
                </c:pt>
                <c:pt idx="678">
                  <c:v>39539</c:v>
                </c:pt>
                <c:pt idx="679">
                  <c:v>39540</c:v>
                </c:pt>
                <c:pt idx="680">
                  <c:v>39541</c:v>
                </c:pt>
                <c:pt idx="681">
                  <c:v>39542</c:v>
                </c:pt>
                <c:pt idx="682">
                  <c:v>39545</c:v>
                </c:pt>
                <c:pt idx="683">
                  <c:v>39546</c:v>
                </c:pt>
                <c:pt idx="684">
                  <c:v>39547</c:v>
                </c:pt>
                <c:pt idx="685">
                  <c:v>39548</c:v>
                </c:pt>
                <c:pt idx="686">
                  <c:v>39549</c:v>
                </c:pt>
                <c:pt idx="687">
                  <c:v>39552</c:v>
                </c:pt>
                <c:pt idx="688">
                  <c:v>39553</c:v>
                </c:pt>
                <c:pt idx="689">
                  <c:v>39554</c:v>
                </c:pt>
                <c:pt idx="690">
                  <c:v>39555</c:v>
                </c:pt>
                <c:pt idx="691">
                  <c:v>39556</c:v>
                </c:pt>
                <c:pt idx="692">
                  <c:v>39559</c:v>
                </c:pt>
                <c:pt idx="693">
                  <c:v>39560</c:v>
                </c:pt>
                <c:pt idx="694">
                  <c:v>39561</c:v>
                </c:pt>
                <c:pt idx="695">
                  <c:v>39562</c:v>
                </c:pt>
                <c:pt idx="696">
                  <c:v>39563</c:v>
                </c:pt>
                <c:pt idx="697">
                  <c:v>39566</c:v>
                </c:pt>
                <c:pt idx="698">
                  <c:v>39567</c:v>
                </c:pt>
                <c:pt idx="699">
                  <c:v>39568</c:v>
                </c:pt>
                <c:pt idx="700">
                  <c:v>39569</c:v>
                </c:pt>
                <c:pt idx="701">
                  <c:v>39570</c:v>
                </c:pt>
                <c:pt idx="702">
                  <c:v>39573</c:v>
                </c:pt>
                <c:pt idx="703">
                  <c:v>39574</c:v>
                </c:pt>
                <c:pt idx="704">
                  <c:v>39575</c:v>
                </c:pt>
                <c:pt idx="705">
                  <c:v>39576</c:v>
                </c:pt>
                <c:pt idx="706">
                  <c:v>39577</c:v>
                </c:pt>
                <c:pt idx="707">
                  <c:v>39580</c:v>
                </c:pt>
                <c:pt idx="708">
                  <c:v>39581</c:v>
                </c:pt>
                <c:pt idx="709">
                  <c:v>39582</c:v>
                </c:pt>
                <c:pt idx="710">
                  <c:v>39583</c:v>
                </c:pt>
                <c:pt idx="711">
                  <c:v>39584</c:v>
                </c:pt>
                <c:pt idx="712">
                  <c:v>39587</c:v>
                </c:pt>
                <c:pt idx="713">
                  <c:v>39588</c:v>
                </c:pt>
                <c:pt idx="714">
                  <c:v>39589</c:v>
                </c:pt>
                <c:pt idx="715">
                  <c:v>39590</c:v>
                </c:pt>
                <c:pt idx="716">
                  <c:v>39591</c:v>
                </c:pt>
                <c:pt idx="717">
                  <c:v>39595</c:v>
                </c:pt>
                <c:pt idx="718">
                  <c:v>39596</c:v>
                </c:pt>
                <c:pt idx="719">
                  <c:v>39597</c:v>
                </c:pt>
                <c:pt idx="720">
                  <c:v>39598</c:v>
                </c:pt>
                <c:pt idx="721">
                  <c:v>39601</c:v>
                </c:pt>
                <c:pt idx="722">
                  <c:v>39602</c:v>
                </c:pt>
                <c:pt idx="723">
                  <c:v>39603</c:v>
                </c:pt>
                <c:pt idx="724">
                  <c:v>39604</c:v>
                </c:pt>
                <c:pt idx="725">
                  <c:v>39605</c:v>
                </c:pt>
                <c:pt idx="726">
                  <c:v>39608</c:v>
                </c:pt>
                <c:pt idx="727">
                  <c:v>39609</c:v>
                </c:pt>
                <c:pt idx="728">
                  <c:v>39610</c:v>
                </c:pt>
                <c:pt idx="729">
                  <c:v>39611</c:v>
                </c:pt>
                <c:pt idx="730">
                  <c:v>39612</c:v>
                </c:pt>
                <c:pt idx="731">
                  <c:v>39615</c:v>
                </c:pt>
                <c:pt idx="732">
                  <c:v>39616</c:v>
                </c:pt>
                <c:pt idx="733">
                  <c:v>39617</c:v>
                </c:pt>
                <c:pt idx="734">
                  <c:v>39618</c:v>
                </c:pt>
                <c:pt idx="735">
                  <c:v>39619</c:v>
                </c:pt>
                <c:pt idx="736">
                  <c:v>39622</c:v>
                </c:pt>
                <c:pt idx="737">
                  <c:v>39623</c:v>
                </c:pt>
                <c:pt idx="738">
                  <c:v>39624</c:v>
                </c:pt>
                <c:pt idx="739">
                  <c:v>39625</c:v>
                </c:pt>
                <c:pt idx="740">
                  <c:v>39626</c:v>
                </c:pt>
                <c:pt idx="741">
                  <c:v>39629</c:v>
                </c:pt>
                <c:pt idx="742">
                  <c:v>39630</c:v>
                </c:pt>
                <c:pt idx="743">
                  <c:v>39631</c:v>
                </c:pt>
                <c:pt idx="744">
                  <c:v>39632</c:v>
                </c:pt>
                <c:pt idx="745">
                  <c:v>39636</c:v>
                </c:pt>
                <c:pt idx="746">
                  <c:v>39637</c:v>
                </c:pt>
                <c:pt idx="747">
                  <c:v>39638</c:v>
                </c:pt>
                <c:pt idx="748">
                  <c:v>39639</c:v>
                </c:pt>
                <c:pt idx="749">
                  <c:v>39640</c:v>
                </c:pt>
                <c:pt idx="750">
                  <c:v>39643</c:v>
                </c:pt>
                <c:pt idx="751">
                  <c:v>39644</c:v>
                </c:pt>
                <c:pt idx="752">
                  <c:v>39645</c:v>
                </c:pt>
                <c:pt idx="753">
                  <c:v>39646</c:v>
                </c:pt>
                <c:pt idx="754">
                  <c:v>39647</c:v>
                </c:pt>
                <c:pt idx="755">
                  <c:v>39650</c:v>
                </c:pt>
                <c:pt idx="756">
                  <c:v>39651</c:v>
                </c:pt>
                <c:pt idx="757">
                  <c:v>39652</c:v>
                </c:pt>
                <c:pt idx="758">
                  <c:v>39653</c:v>
                </c:pt>
                <c:pt idx="759">
                  <c:v>39654</c:v>
                </c:pt>
                <c:pt idx="760">
                  <c:v>39657</c:v>
                </c:pt>
                <c:pt idx="761">
                  <c:v>39658</c:v>
                </c:pt>
                <c:pt idx="762">
                  <c:v>39659</c:v>
                </c:pt>
                <c:pt idx="763">
                  <c:v>39660</c:v>
                </c:pt>
                <c:pt idx="764">
                  <c:v>39661</c:v>
                </c:pt>
                <c:pt idx="765">
                  <c:v>39664</c:v>
                </c:pt>
                <c:pt idx="766">
                  <c:v>39665</c:v>
                </c:pt>
                <c:pt idx="767">
                  <c:v>39666</c:v>
                </c:pt>
                <c:pt idx="768">
                  <c:v>39667</c:v>
                </c:pt>
                <c:pt idx="769">
                  <c:v>39668</c:v>
                </c:pt>
                <c:pt idx="770">
                  <c:v>39671</c:v>
                </c:pt>
                <c:pt idx="771">
                  <c:v>39672</c:v>
                </c:pt>
                <c:pt idx="772">
                  <c:v>39673</c:v>
                </c:pt>
                <c:pt idx="773">
                  <c:v>39674</c:v>
                </c:pt>
                <c:pt idx="774">
                  <c:v>39675</c:v>
                </c:pt>
                <c:pt idx="775">
                  <c:v>39678</c:v>
                </c:pt>
                <c:pt idx="776">
                  <c:v>39679</c:v>
                </c:pt>
                <c:pt idx="777">
                  <c:v>39680</c:v>
                </c:pt>
                <c:pt idx="778">
                  <c:v>39681</c:v>
                </c:pt>
                <c:pt idx="779">
                  <c:v>39682</c:v>
                </c:pt>
                <c:pt idx="780">
                  <c:v>39685</c:v>
                </c:pt>
                <c:pt idx="781">
                  <c:v>39686</c:v>
                </c:pt>
                <c:pt idx="782">
                  <c:v>39687</c:v>
                </c:pt>
                <c:pt idx="783">
                  <c:v>39688</c:v>
                </c:pt>
                <c:pt idx="784">
                  <c:v>39689</c:v>
                </c:pt>
                <c:pt idx="785">
                  <c:v>39693</c:v>
                </c:pt>
                <c:pt idx="786">
                  <c:v>39694</c:v>
                </c:pt>
                <c:pt idx="787">
                  <c:v>39695</c:v>
                </c:pt>
                <c:pt idx="788">
                  <c:v>39696</c:v>
                </c:pt>
                <c:pt idx="789">
                  <c:v>39699</c:v>
                </c:pt>
                <c:pt idx="790">
                  <c:v>39700</c:v>
                </c:pt>
                <c:pt idx="791">
                  <c:v>39701</c:v>
                </c:pt>
                <c:pt idx="792">
                  <c:v>39702</c:v>
                </c:pt>
                <c:pt idx="793">
                  <c:v>39703</c:v>
                </c:pt>
                <c:pt idx="794">
                  <c:v>39706</c:v>
                </c:pt>
                <c:pt idx="795">
                  <c:v>39707</c:v>
                </c:pt>
                <c:pt idx="796">
                  <c:v>39708</c:v>
                </c:pt>
                <c:pt idx="797">
                  <c:v>39709</c:v>
                </c:pt>
                <c:pt idx="798">
                  <c:v>39710</c:v>
                </c:pt>
                <c:pt idx="799">
                  <c:v>39713</c:v>
                </c:pt>
                <c:pt idx="800">
                  <c:v>39714</c:v>
                </c:pt>
                <c:pt idx="801">
                  <c:v>39715</c:v>
                </c:pt>
                <c:pt idx="802">
                  <c:v>39716</c:v>
                </c:pt>
                <c:pt idx="803">
                  <c:v>39717</c:v>
                </c:pt>
                <c:pt idx="804">
                  <c:v>39720</c:v>
                </c:pt>
                <c:pt idx="805">
                  <c:v>39721</c:v>
                </c:pt>
                <c:pt idx="806">
                  <c:v>39722</c:v>
                </c:pt>
                <c:pt idx="807">
                  <c:v>39723</c:v>
                </c:pt>
                <c:pt idx="808">
                  <c:v>39724</c:v>
                </c:pt>
                <c:pt idx="809">
                  <c:v>39727</c:v>
                </c:pt>
                <c:pt idx="810">
                  <c:v>39728</c:v>
                </c:pt>
                <c:pt idx="811">
                  <c:v>39729</c:v>
                </c:pt>
                <c:pt idx="812">
                  <c:v>39730</c:v>
                </c:pt>
                <c:pt idx="813">
                  <c:v>39731</c:v>
                </c:pt>
                <c:pt idx="814">
                  <c:v>39734</c:v>
                </c:pt>
                <c:pt idx="815">
                  <c:v>39735</c:v>
                </c:pt>
                <c:pt idx="816">
                  <c:v>39736</c:v>
                </c:pt>
                <c:pt idx="817">
                  <c:v>39737</c:v>
                </c:pt>
                <c:pt idx="818">
                  <c:v>39738</c:v>
                </c:pt>
                <c:pt idx="819">
                  <c:v>39741</c:v>
                </c:pt>
                <c:pt idx="820">
                  <c:v>39742</c:v>
                </c:pt>
                <c:pt idx="821">
                  <c:v>39743</c:v>
                </c:pt>
                <c:pt idx="822">
                  <c:v>39744</c:v>
                </c:pt>
                <c:pt idx="823">
                  <c:v>39745</c:v>
                </c:pt>
                <c:pt idx="824">
                  <c:v>39748</c:v>
                </c:pt>
                <c:pt idx="825">
                  <c:v>39749</c:v>
                </c:pt>
                <c:pt idx="826">
                  <c:v>39750</c:v>
                </c:pt>
                <c:pt idx="827">
                  <c:v>39751</c:v>
                </c:pt>
                <c:pt idx="828">
                  <c:v>39752</c:v>
                </c:pt>
                <c:pt idx="829">
                  <c:v>39755</c:v>
                </c:pt>
                <c:pt idx="830">
                  <c:v>39756</c:v>
                </c:pt>
                <c:pt idx="831">
                  <c:v>39757</c:v>
                </c:pt>
                <c:pt idx="832">
                  <c:v>39758</c:v>
                </c:pt>
                <c:pt idx="833">
                  <c:v>39759</c:v>
                </c:pt>
                <c:pt idx="834">
                  <c:v>39762</c:v>
                </c:pt>
                <c:pt idx="835">
                  <c:v>39763</c:v>
                </c:pt>
                <c:pt idx="836">
                  <c:v>39764</c:v>
                </c:pt>
                <c:pt idx="837">
                  <c:v>39765</c:v>
                </c:pt>
                <c:pt idx="838">
                  <c:v>39766</c:v>
                </c:pt>
                <c:pt idx="839">
                  <c:v>39769</c:v>
                </c:pt>
                <c:pt idx="840">
                  <c:v>39770</c:v>
                </c:pt>
                <c:pt idx="841">
                  <c:v>39771</c:v>
                </c:pt>
                <c:pt idx="842">
                  <c:v>39772</c:v>
                </c:pt>
                <c:pt idx="843">
                  <c:v>39773</c:v>
                </c:pt>
                <c:pt idx="844">
                  <c:v>39776</c:v>
                </c:pt>
                <c:pt idx="845">
                  <c:v>39777</c:v>
                </c:pt>
                <c:pt idx="846">
                  <c:v>39778</c:v>
                </c:pt>
                <c:pt idx="847">
                  <c:v>39780</c:v>
                </c:pt>
                <c:pt idx="848">
                  <c:v>39783</c:v>
                </c:pt>
                <c:pt idx="849">
                  <c:v>39784</c:v>
                </c:pt>
                <c:pt idx="850">
                  <c:v>39785</c:v>
                </c:pt>
                <c:pt idx="851">
                  <c:v>39786</c:v>
                </c:pt>
                <c:pt idx="852">
                  <c:v>39787</c:v>
                </c:pt>
                <c:pt idx="853">
                  <c:v>39790</c:v>
                </c:pt>
                <c:pt idx="854">
                  <c:v>39791</c:v>
                </c:pt>
                <c:pt idx="855">
                  <c:v>39792</c:v>
                </c:pt>
                <c:pt idx="856">
                  <c:v>39793</c:v>
                </c:pt>
                <c:pt idx="857">
                  <c:v>39794</c:v>
                </c:pt>
                <c:pt idx="858">
                  <c:v>39797</c:v>
                </c:pt>
                <c:pt idx="859">
                  <c:v>39798</c:v>
                </c:pt>
                <c:pt idx="860">
                  <c:v>39799</c:v>
                </c:pt>
                <c:pt idx="861">
                  <c:v>39800</c:v>
                </c:pt>
                <c:pt idx="862">
                  <c:v>39801</c:v>
                </c:pt>
                <c:pt idx="863">
                  <c:v>39804</c:v>
                </c:pt>
                <c:pt idx="864">
                  <c:v>39805</c:v>
                </c:pt>
                <c:pt idx="865">
                  <c:v>39806</c:v>
                </c:pt>
                <c:pt idx="866">
                  <c:v>39808</c:v>
                </c:pt>
                <c:pt idx="867">
                  <c:v>39811</c:v>
                </c:pt>
                <c:pt idx="868">
                  <c:v>39812</c:v>
                </c:pt>
                <c:pt idx="869">
                  <c:v>39813</c:v>
                </c:pt>
                <c:pt idx="870">
                  <c:v>39815</c:v>
                </c:pt>
                <c:pt idx="871">
                  <c:v>39818</c:v>
                </c:pt>
                <c:pt idx="872">
                  <c:v>39819</c:v>
                </c:pt>
                <c:pt idx="873">
                  <c:v>39820</c:v>
                </c:pt>
                <c:pt idx="874">
                  <c:v>39821</c:v>
                </c:pt>
                <c:pt idx="875">
                  <c:v>39822</c:v>
                </c:pt>
                <c:pt idx="876">
                  <c:v>39825</c:v>
                </c:pt>
                <c:pt idx="877">
                  <c:v>39826</c:v>
                </c:pt>
                <c:pt idx="878">
                  <c:v>39827</c:v>
                </c:pt>
                <c:pt idx="879">
                  <c:v>39828</c:v>
                </c:pt>
                <c:pt idx="880">
                  <c:v>39829</c:v>
                </c:pt>
                <c:pt idx="881">
                  <c:v>39833</c:v>
                </c:pt>
                <c:pt idx="882">
                  <c:v>39834</c:v>
                </c:pt>
                <c:pt idx="883">
                  <c:v>39835</c:v>
                </c:pt>
                <c:pt idx="884">
                  <c:v>39836</c:v>
                </c:pt>
                <c:pt idx="885">
                  <c:v>39839</c:v>
                </c:pt>
                <c:pt idx="886">
                  <c:v>39840</c:v>
                </c:pt>
                <c:pt idx="887">
                  <c:v>39841</c:v>
                </c:pt>
                <c:pt idx="888">
                  <c:v>39842</c:v>
                </c:pt>
                <c:pt idx="889">
                  <c:v>39843</c:v>
                </c:pt>
                <c:pt idx="890">
                  <c:v>39846</c:v>
                </c:pt>
                <c:pt idx="891">
                  <c:v>39847</c:v>
                </c:pt>
                <c:pt idx="892">
                  <c:v>39848</c:v>
                </c:pt>
                <c:pt idx="893">
                  <c:v>39849</c:v>
                </c:pt>
                <c:pt idx="894">
                  <c:v>39850</c:v>
                </c:pt>
                <c:pt idx="895">
                  <c:v>39853</c:v>
                </c:pt>
                <c:pt idx="896">
                  <c:v>39854</c:v>
                </c:pt>
                <c:pt idx="897">
                  <c:v>39855</c:v>
                </c:pt>
                <c:pt idx="898">
                  <c:v>39856</c:v>
                </c:pt>
                <c:pt idx="899">
                  <c:v>39857</c:v>
                </c:pt>
                <c:pt idx="900">
                  <c:v>39861</c:v>
                </c:pt>
                <c:pt idx="901">
                  <c:v>39862</c:v>
                </c:pt>
                <c:pt idx="902">
                  <c:v>39863</c:v>
                </c:pt>
                <c:pt idx="903">
                  <c:v>39864</c:v>
                </c:pt>
                <c:pt idx="904">
                  <c:v>39867</c:v>
                </c:pt>
                <c:pt idx="905">
                  <c:v>39868</c:v>
                </c:pt>
                <c:pt idx="906">
                  <c:v>39869</c:v>
                </c:pt>
                <c:pt idx="907">
                  <c:v>39870</c:v>
                </c:pt>
                <c:pt idx="908">
                  <c:v>39871</c:v>
                </c:pt>
                <c:pt idx="909">
                  <c:v>39874</c:v>
                </c:pt>
                <c:pt idx="910">
                  <c:v>39875</c:v>
                </c:pt>
                <c:pt idx="911">
                  <c:v>39876</c:v>
                </c:pt>
                <c:pt idx="912">
                  <c:v>39877</c:v>
                </c:pt>
                <c:pt idx="913">
                  <c:v>39878</c:v>
                </c:pt>
                <c:pt idx="914">
                  <c:v>39881</c:v>
                </c:pt>
                <c:pt idx="915">
                  <c:v>39882</c:v>
                </c:pt>
                <c:pt idx="916">
                  <c:v>39883</c:v>
                </c:pt>
                <c:pt idx="917">
                  <c:v>39884</c:v>
                </c:pt>
                <c:pt idx="918">
                  <c:v>39885</c:v>
                </c:pt>
                <c:pt idx="919">
                  <c:v>39888</c:v>
                </c:pt>
                <c:pt idx="920">
                  <c:v>39889</c:v>
                </c:pt>
                <c:pt idx="921">
                  <c:v>39890</c:v>
                </c:pt>
                <c:pt idx="922">
                  <c:v>39891</c:v>
                </c:pt>
                <c:pt idx="923">
                  <c:v>39892</c:v>
                </c:pt>
                <c:pt idx="924">
                  <c:v>39895</c:v>
                </c:pt>
                <c:pt idx="925">
                  <c:v>39896</c:v>
                </c:pt>
                <c:pt idx="926">
                  <c:v>39897</c:v>
                </c:pt>
                <c:pt idx="927">
                  <c:v>39898</c:v>
                </c:pt>
                <c:pt idx="928">
                  <c:v>39899</c:v>
                </c:pt>
                <c:pt idx="929">
                  <c:v>39902</c:v>
                </c:pt>
                <c:pt idx="930">
                  <c:v>39903</c:v>
                </c:pt>
                <c:pt idx="931">
                  <c:v>39904</c:v>
                </c:pt>
                <c:pt idx="932">
                  <c:v>39905</c:v>
                </c:pt>
                <c:pt idx="933">
                  <c:v>39906</c:v>
                </c:pt>
                <c:pt idx="934">
                  <c:v>39909</c:v>
                </c:pt>
                <c:pt idx="935">
                  <c:v>39910</c:v>
                </c:pt>
                <c:pt idx="936">
                  <c:v>39911</c:v>
                </c:pt>
                <c:pt idx="937">
                  <c:v>39912</c:v>
                </c:pt>
                <c:pt idx="938">
                  <c:v>39916</c:v>
                </c:pt>
                <c:pt idx="939">
                  <c:v>39917</c:v>
                </c:pt>
                <c:pt idx="940">
                  <c:v>39918</c:v>
                </c:pt>
                <c:pt idx="941">
                  <c:v>39919</c:v>
                </c:pt>
                <c:pt idx="942">
                  <c:v>39920</c:v>
                </c:pt>
                <c:pt idx="943">
                  <c:v>39923</c:v>
                </c:pt>
                <c:pt idx="944">
                  <c:v>39924</c:v>
                </c:pt>
                <c:pt idx="945">
                  <c:v>39925</c:v>
                </c:pt>
                <c:pt idx="946">
                  <c:v>39926</c:v>
                </c:pt>
                <c:pt idx="947">
                  <c:v>39927</c:v>
                </c:pt>
                <c:pt idx="948">
                  <c:v>39930</c:v>
                </c:pt>
                <c:pt idx="949">
                  <c:v>39931</c:v>
                </c:pt>
                <c:pt idx="950">
                  <c:v>39932</c:v>
                </c:pt>
                <c:pt idx="951">
                  <c:v>39933</c:v>
                </c:pt>
                <c:pt idx="952">
                  <c:v>39934</c:v>
                </c:pt>
                <c:pt idx="953">
                  <c:v>39937</c:v>
                </c:pt>
                <c:pt idx="954">
                  <c:v>39938</c:v>
                </c:pt>
                <c:pt idx="955">
                  <c:v>39939</c:v>
                </c:pt>
                <c:pt idx="956">
                  <c:v>39940</c:v>
                </c:pt>
                <c:pt idx="957">
                  <c:v>39941</c:v>
                </c:pt>
                <c:pt idx="958">
                  <c:v>39944</c:v>
                </c:pt>
                <c:pt idx="959">
                  <c:v>39945</c:v>
                </c:pt>
                <c:pt idx="960">
                  <c:v>39946</c:v>
                </c:pt>
                <c:pt idx="961">
                  <c:v>39947</c:v>
                </c:pt>
                <c:pt idx="962">
                  <c:v>39948</c:v>
                </c:pt>
                <c:pt idx="963">
                  <c:v>39951</c:v>
                </c:pt>
                <c:pt idx="964">
                  <c:v>39952</c:v>
                </c:pt>
                <c:pt idx="965">
                  <c:v>39953</c:v>
                </c:pt>
                <c:pt idx="966">
                  <c:v>39954</c:v>
                </c:pt>
                <c:pt idx="967">
                  <c:v>39955</c:v>
                </c:pt>
                <c:pt idx="968">
                  <c:v>39959</c:v>
                </c:pt>
                <c:pt idx="969">
                  <c:v>39960</c:v>
                </c:pt>
                <c:pt idx="970">
                  <c:v>39961</c:v>
                </c:pt>
                <c:pt idx="971">
                  <c:v>39962</c:v>
                </c:pt>
                <c:pt idx="972">
                  <c:v>39965</c:v>
                </c:pt>
                <c:pt idx="973">
                  <c:v>39966</c:v>
                </c:pt>
                <c:pt idx="974">
                  <c:v>39967</c:v>
                </c:pt>
                <c:pt idx="975">
                  <c:v>39968</c:v>
                </c:pt>
                <c:pt idx="976">
                  <c:v>39969</c:v>
                </c:pt>
                <c:pt idx="977">
                  <c:v>39972</c:v>
                </c:pt>
                <c:pt idx="978">
                  <c:v>39973</c:v>
                </c:pt>
                <c:pt idx="979">
                  <c:v>39974</c:v>
                </c:pt>
                <c:pt idx="980">
                  <c:v>39975</c:v>
                </c:pt>
                <c:pt idx="981">
                  <c:v>39976</c:v>
                </c:pt>
                <c:pt idx="982">
                  <c:v>39979</c:v>
                </c:pt>
                <c:pt idx="983">
                  <c:v>39980</c:v>
                </c:pt>
                <c:pt idx="984">
                  <c:v>39981</c:v>
                </c:pt>
                <c:pt idx="985">
                  <c:v>39982</c:v>
                </c:pt>
                <c:pt idx="986">
                  <c:v>39983</c:v>
                </c:pt>
                <c:pt idx="987">
                  <c:v>39986</c:v>
                </c:pt>
                <c:pt idx="988">
                  <c:v>39987</c:v>
                </c:pt>
                <c:pt idx="989">
                  <c:v>39988</c:v>
                </c:pt>
                <c:pt idx="990">
                  <c:v>39989</c:v>
                </c:pt>
                <c:pt idx="991">
                  <c:v>39990</c:v>
                </c:pt>
                <c:pt idx="992">
                  <c:v>39993</c:v>
                </c:pt>
                <c:pt idx="993">
                  <c:v>39994</c:v>
                </c:pt>
                <c:pt idx="994">
                  <c:v>39995</c:v>
                </c:pt>
                <c:pt idx="995">
                  <c:v>39996</c:v>
                </c:pt>
                <c:pt idx="996">
                  <c:v>40000</c:v>
                </c:pt>
                <c:pt idx="997">
                  <c:v>40001</c:v>
                </c:pt>
                <c:pt idx="998">
                  <c:v>40002</c:v>
                </c:pt>
                <c:pt idx="999">
                  <c:v>40003</c:v>
                </c:pt>
                <c:pt idx="1000">
                  <c:v>40004</c:v>
                </c:pt>
                <c:pt idx="1001">
                  <c:v>40007</c:v>
                </c:pt>
                <c:pt idx="1002">
                  <c:v>40008</c:v>
                </c:pt>
                <c:pt idx="1003">
                  <c:v>40009</c:v>
                </c:pt>
                <c:pt idx="1004">
                  <c:v>40010</c:v>
                </c:pt>
                <c:pt idx="1005">
                  <c:v>40011</c:v>
                </c:pt>
                <c:pt idx="1006">
                  <c:v>40014</c:v>
                </c:pt>
                <c:pt idx="1007">
                  <c:v>40015</c:v>
                </c:pt>
                <c:pt idx="1008">
                  <c:v>40016</c:v>
                </c:pt>
                <c:pt idx="1009">
                  <c:v>40017</c:v>
                </c:pt>
                <c:pt idx="1010">
                  <c:v>40018</c:v>
                </c:pt>
                <c:pt idx="1011">
                  <c:v>40021</c:v>
                </c:pt>
                <c:pt idx="1012">
                  <c:v>40022</c:v>
                </c:pt>
                <c:pt idx="1013">
                  <c:v>40023</c:v>
                </c:pt>
                <c:pt idx="1014">
                  <c:v>40024</c:v>
                </c:pt>
                <c:pt idx="1015">
                  <c:v>40025</c:v>
                </c:pt>
                <c:pt idx="1016">
                  <c:v>40028</c:v>
                </c:pt>
                <c:pt idx="1017">
                  <c:v>40029</c:v>
                </c:pt>
                <c:pt idx="1018">
                  <c:v>40030</c:v>
                </c:pt>
                <c:pt idx="1019">
                  <c:v>40031</c:v>
                </c:pt>
                <c:pt idx="1020">
                  <c:v>40032</c:v>
                </c:pt>
                <c:pt idx="1021">
                  <c:v>40035</c:v>
                </c:pt>
                <c:pt idx="1022">
                  <c:v>40036</c:v>
                </c:pt>
                <c:pt idx="1023">
                  <c:v>40037</c:v>
                </c:pt>
                <c:pt idx="1024">
                  <c:v>40038</c:v>
                </c:pt>
                <c:pt idx="1025">
                  <c:v>40039</c:v>
                </c:pt>
                <c:pt idx="1026">
                  <c:v>40042</c:v>
                </c:pt>
                <c:pt idx="1027">
                  <c:v>40043</c:v>
                </c:pt>
                <c:pt idx="1028">
                  <c:v>40044</c:v>
                </c:pt>
                <c:pt idx="1029">
                  <c:v>40045</c:v>
                </c:pt>
                <c:pt idx="1030">
                  <c:v>40046</c:v>
                </c:pt>
                <c:pt idx="1031">
                  <c:v>40049</c:v>
                </c:pt>
                <c:pt idx="1032">
                  <c:v>40050</c:v>
                </c:pt>
                <c:pt idx="1033">
                  <c:v>40051</c:v>
                </c:pt>
                <c:pt idx="1034">
                  <c:v>40052</c:v>
                </c:pt>
                <c:pt idx="1035">
                  <c:v>40053</c:v>
                </c:pt>
                <c:pt idx="1036">
                  <c:v>40056</c:v>
                </c:pt>
                <c:pt idx="1037">
                  <c:v>40057</c:v>
                </c:pt>
                <c:pt idx="1038">
                  <c:v>40058</c:v>
                </c:pt>
                <c:pt idx="1039">
                  <c:v>40059</c:v>
                </c:pt>
                <c:pt idx="1040">
                  <c:v>40060</c:v>
                </c:pt>
                <c:pt idx="1041">
                  <c:v>40064</c:v>
                </c:pt>
                <c:pt idx="1042">
                  <c:v>40065</c:v>
                </c:pt>
                <c:pt idx="1043">
                  <c:v>40066</c:v>
                </c:pt>
                <c:pt idx="1044">
                  <c:v>40067</c:v>
                </c:pt>
                <c:pt idx="1045">
                  <c:v>40070</c:v>
                </c:pt>
                <c:pt idx="1046">
                  <c:v>40071</c:v>
                </c:pt>
                <c:pt idx="1047">
                  <c:v>40072</c:v>
                </c:pt>
                <c:pt idx="1048">
                  <c:v>40073</c:v>
                </c:pt>
                <c:pt idx="1049">
                  <c:v>40074</c:v>
                </c:pt>
                <c:pt idx="1050">
                  <c:v>40077</c:v>
                </c:pt>
                <c:pt idx="1051">
                  <c:v>40078</c:v>
                </c:pt>
                <c:pt idx="1052">
                  <c:v>40079</c:v>
                </c:pt>
                <c:pt idx="1053">
                  <c:v>40080</c:v>
                </c:pt>
                <c:pt idx="1054">
                  <c:v>40081</c:v>
                </c:pt>
                <c:pt idx="1055">
                  <c:v>40084</c:v>
                </c:pt>
                <c:pt idx="1056">
                  <c:v>40085</c:v>
                </c:pt>
                <c:pt idx="1057">
                  <c:v>40086</c:v>
                </c:pt>
                <c:pt idx="1058">
                  <c:v>40087</c:v>
                </c:pt>
                <c:pt idx="1059">
                  <c:v>40088</c:v>
                </c:pt>
                <c:pt idx="1060">
                  <c:v>40091</c:v>
                </c:pt>
                <c:pt idx="1061">
                  <c:v>40092</c:v>
                </c:pt>
                <c:pt idx="1062">
                  <c:v>40093</c:v>
                </c:pt>
                <c:pt idx="1063">
                  <c:v>40094</c:v>
                </c:pt>
                <c:pt idx="1064">
                  <c:v>40095</c:v>
                </c:pt>
                <c:pt idx="1065">
                  <c:v>40098</c:v>
                </c:pt>
                <c:pt idx="1066">
                  <c:v>40099</c:v>
                </c:pt>
                <c:pt idx="1067">
                  <c:v>40100</c:v>
                </c:pt>
                <c:pt idx="1068">
                  <c:v>40101</c:v>
                </c:pt>
                <c:pt idx="1069">
                  <c:v>40102</c:v>
                </c:pt>
                <c:pt idx="1070">
                  <c:v>40105</c:v>
                </c:pt>
                <c:pt idx="1071">
                  <c:v>40106</c:v>
                </c:pt>
                <c:pt idx="1072">
                  <c:v>40107</c:v>
                </c:pt>
                <c:pt idx="1073">
                  <c:v>40108</c:v>
                </c:pt>
                <c:pt idx="1074">
                  <c:v>40109</c:v>
                </c:pt>
                <c:pt idx="1075">
                  <c:v>40112</c:v>
                </c:pt>
                <c:pt idx="1076">
                  <c:v>40113</c:v>
                </c:pt>
                <c:pt idx="1077">
                  <c:v>40114</c:v>
                </c:pt>
                <c:pt idx="1078">
                  <c:v>40115</c:v>
                </c:pt>
                <c:pt idx="1079">
                  <c:v>40116</c:v>
                </c:pt>
                <c:pt idx="1080">
                  <c:v>40119</c:v>
                </c:pt>
                <c:pt idx="1081">
                  <c:v>40120</c:v>
                </c:pt>
                <c:pt idx="1082">
                  <c:v>40121</c:v>
                </c:pt>
                <c:pt idx="1083">
                  <c:v>40122</c:v>
                </c:pt>
                <c:pt idx="1084">
                  <c:v>40123</c:v>
                </c:pt>
                <c:pt idx="1085">
                  <c:v>40126</c:v>
                </c:pt>
                <c:pt idx="1086">
                  <c:v>40127</c:v>
                </c:pt>
                <c:pt idx="1087">
                  <c:v>40128</c:v>
                </c:pt>
                <c:pt idx="1088">
                  <c:v>40129</c:v>
                </c:pt>
                <c:pt idx="1089">
                  <c:v>40130</c:v>
                </c:pt>
                <c:pt idx="1090">
                  <c:v>40133</c:v>
                </c:pt>
                <c:pt idx="1091">
                  <c:v>40134</c:v>
                </c:pt>
                <c:pt idx="1092">
                  <c:v>40135</c:v>
                </c:pt>
                <c:pt idx="1093">
                  <c:v>40136</c:v>
                </c:pt>
                <c:pt idx="1094">
                  <c:v>40137</c:v>
                </c:pt>
                <c:pt idx="1095">
                  <c:v>40140</c:v>
                </c:pt>
                <c:pt idx="1096">
                  <c:v>40141</c:v>
                </c:pt>
                <c:pt idx="1097">
                  <c:v>40142</c:v>
                </c:pt>
                <c:pt idx="1098">
                  <c:v>40144</c:v>
                </c:pt>
                <c:pt idx="1099">
                  <c:v>40147</c:v>
                </c:pt>
                <c:pt idx="1100">
                  <c:v>40148</c:v>
                </c:pt>
                <c:pt idx="1101">
                  <c:v>40149</c:v>
                </c:pt>
                <c:pt idx="1102">
                  <c:v>40150</c:v>
                </c:pt>
                <c:pt idx="1103">
                  <c:v>40151</c:v>
                </c:pt>
                <c:pt idx="1104">
                  <c:v>40154</c:v>
                </c:pt>
                <c:pt idx="1105">
                  <c:v>40155</c:v>
                </c:pt>
                <c:pt idx="1106">
                  <c:v>40156</c:v>
                </c:pt>
                <c:pt idx="1107">
                  <c:v>40157</c:v>
                </c:pt>
                <c:pt idx="1108">
                  <c:v>40158</c:v>
                </c:pt>
                <c:pt idx="1109">
                  <c:v>40161</c:v>
                </c:pt>
                <c:pt idx="1110">
                  <c:v>40162</c:v>
                </c:pt>
                <c:pt idx="1111">
                  <c:v>40163</c:v>
                </c:pt>
                <c:pt idx="1112">
                  <c:v>40164</c:v>
                </c:pt>
                <c:pt idx="1113">
                  <c:v>40165</c:v>
                </c:pt>
                <c:pt idx="1114">
                  <c:v>40168</c:v>
                </c:pt>
                <c:pt idx="1115">
                  <c:v>40169</c:v>
                </c:pt>
                <c:pt idx="1116">
                  <c:v>40170</c:v>
                </c:pt>
                <c:pt idx="1117">
                  <c:v>40171</c:v>
                </c:pt>
                <c:pt idx="1118">
                  <c:v>40175</c:v>
                </c:pt>
                <c:pt idx="1119">
                  <c:v>40176</c:v>
                </c:pt>
                <c:pt idx="1120">
                  <c:v>40177</c:v>
                </c:pt>
                <c:pt idx="1121">
                  <c:v>40178</c:v>
                </c:pt>
                <c:pt idx="1122">
                  <c:v>40182</c:v>
                </c:pt>
                <c:pt idx="1123">
                  <c:v>40183</c:v>
                </c:pt>
                <c:pt idx="1124">
                  <c:v>40184</c:v>
                </c:pt>
                <c:pt idx="1125">
                  <c:v>40185</c:v>
                </c:pt>
                <c:pt idx="1126">
                  <c:v>40186</c:v>
                </c:pt>
                <c:pt idx="1127">
                  <c:v>40189</c:v>
                </c:pt>
                <c:pt idx="1128">
                  <c:v>40190</c:v>
                </c:pt>
                <c:pt idx="1129">
                  <c:v>40191</c:v>
                </c:pt>
                <c:pt idx="1130">
                  <c:v>40192</c:v>
                </c:pt>
                <c:pt idx="1131">
                  <c:v>40193</c:v>
                </c:pt>
                <c:pt idx="1132">
                  <c:v>40197</c:v>
                </c:pt>
                <c:pt idx="1133">
                  <c:v>40198</c:v>
                </c:pt>
                <c:pt idx="1134">
                  <c:v>40199</c:v>
                </c:pt>
                <c:pt idx="1135">
                  <c:v>40200</c:v>
                </c:pt>
                <c:pt idx="1136">
                  <c:v>40203</c:v>
                </c:pt>
                <c:pt idx="1137">
                  <c:v>40204</c:v>
                </c:pt>
                <c:pt idx="1138">
                  <c:v>40205</c:v>
                </c:pt>
                <c:pt idx="1139">
                  <c:v>40206</c:v>
                </c:pt>
                <c:pt idx="1140">
                  <c:v>40207</c:v>
                </c:pt>
                <c:pt idx="1141">
                  <c:v>40210</c:v>
                </c:pt>
                <c:pt idx="1142">
                  <c:v>40211</c:v>
                </c:pt>
                <c:pt idx="1143">
                  <c:v>40212</c:v>
                </c:pt>
                <c:pt idx="1144">
                  <c:v>40213</c:v>
                </c:pt>
                <c:pt idx="1145">
                  <c:v>40214</c:v>
                </c:pt>
                <c:pt idx="1146">
                  <c:v>40217</c:v>
                </c:pt>
                <c:pt idx="1147">
                  <c:v>40218</c:v>
                </c:pt>
                <c:pt idx="1148">
                  <c:v>40219</c:v>
                </c:pt>
                <c:pt idx="1149">
                  <c:v>40220</c:v>
                </c:pt>
                <c:pt idx="1150">
                  <c:v>40221</c:v>
                </c:pt>
                <c:pt idx="1151">
                  <c:v>40225</c:v>
                </c:pt>
                <c:pt idx="1152">
                  <c:v>40226</c:v>
                </c:pt>
                <c:pt idx="1153">
                  <c:v>40227</c:v>
                </c:pt>
                <c:pt idx="1154">
                  <c:v>40228</c:v>
                </c:pt>
                <c:pt idx="1155">
                  <c:v>40231</c:v>
                </c:pt>
                <c:pt idx="1156">
                  <c:v>40232</c:v>
                </c:pt>
                <c:pt idx="1157">
                  <c:v>40233</c:v>
                </c:pt>
                <c:pt idx="1158">
                  <c:v>40234</c:v>
                </c:pt>
                <c:pt idx="1159">
                  <c:v>40235</c:v>
                </c:pt>
                <c:pt idx="1160">
                  <c:v>40238</c:v>
                </c:pt>
                <c:pt idx="1161">
                  <c:v>40239</c:v>
                </c:pt>
                <c:pt idx="1162">
                  <c:v>40240</c:v>
                </c:pt>
                <c:pt idx="1163">
                  <c:v>40241</c:v>
                </c:pt>
                <c:pt idx="1164">
                  <c:v>40242</c:v>
                </c:pt>
                <c:pt idx="1165">
                  <c:v>40245</c:v>
                </c:pt>
                <c:pt idx="1166">
                  <c:v>40246</c:v>
                </c:pt>
                <c:pt idx="1167">
                  <c:v>40247</c:v>
                </c:pt>
                <c:pt idx="1168">
                  <c:v>40248</c:v>
                </c:pt>
                <c:pt idx="1169">
                  <c:v>40249</c:v>
                </c:pt>
                <c:pt idx="1170">
                  <c:v>40252</c:v>
                </c:pt>
                <c:pt idx="1171">
                  <c:v>40253</c:v>
                </c:pt>
                <c:pt idx="1172">
                  <c:v>40254</c:v>
                </c:pt>
                <c:pt idx="1173">
                  <c:v>40255</c:v>
                </c:pt>
                <c:pt idx="1174">
                  <c:v>40256</c:v>
                </c:pt>
                <c:pt idx="1175">
                  <c:v>40259</c:v>
                </c:pt>
                <c:pt idx="1176">
                  <c:v>40260</c:v>
                </c:pt>
                <c:pt idx="1177">
                  <c:v>40261</c:v>
                </c:pt>
                <c:pt idx="1178">
                  <c:v>40262</c:v>
                </c:pt>
                <c:pt idx="1179">
                  <c:v>40263</c:v>
                </c:pt>
                <c:pt idx="1180">
                  <c:v>40266</c:v>
                </c:pt>
                <c:pt idx="1181">
                  <c:v>40267</c:v>
                </c:pt>
                <c:pt idx="1182">
                  <c:v>40268</c:v>
                </c:pt>
                <c:pt idx="1183">
                  <c:v>40269</c:v>
                </c:pt>
                <c:pt idx="1184">
                  <c:v>40273</c:v>
                </c:pt>
                <c:pt idx="1185">
                  <c:v>40274</c:v>
                </c:pt>
                <c:pt idx="1186">
                  <c:v>40275</c:v>
                </c:pt>
                <c:pt idx="1187">
                  <c:v>40276</c:v>
                </c:pt>
                <c:pt idx="1188">
                  <c:v>40277</c:v>
                </c:pt>
                <c:pt idx="1189">
                  <c:v>40280</c:v>
                </c:pt>
                <c:pt idx="1190">
                  <c:v>40281</c:v>
                </c:pt>
                <c:pt idx="1191">
                  <c:v>40282</c:v>
                </c:pt>
                <c:pt idx="1192">
                  <c:v>40283</c:v>
                </c:pt>
                <c:pt idx="1193">
                  <c:v>40284</c:v>
                </c:pt>
                <c:pt idx="1194">
                  <c:v>40287</c:v>
                </c:pt>
                <c:pt idx="1195">
                  <c:v>40288</c:v>
                </c:pt>
                <c:pt idx="1196">
                  <c:v>40289</c:v>
                </c:pt>
                <c:pt idx="1197">
                  <c:v>40290</c:v>
                </c:pt>
                <c:pt idx="1198">
                  <c:v>40291</c:v>
                </c:pt>
                <c:pt idx="1199">
                  <c:v>40294</c:v>
                </c:pt>
                <c:pt idx="1200">
                  <c:v>40295</c:v>
                </c:pt>
                <c:pt idx="1201">
                  <c:v>40296</c:v>
                </c:pt>
                <c:pt idx="1202">
                  <c:v>40297</c:v>
                </c:pt>
                <c:pt idx="1203">
                  <c:v>40298</c:v>
                </c:pt>
                <c:pt idx="1204">
                  <c:v>40301</c:v>
                </c:pt>
                <c:pt idx="1205">
                  <c:v>40302</c:v>
                </c:pt>
                <c:pt idx="1206">
                  <c:v>40303</c:v>
                </c:pt>
                <c:pt idx="1207">
                  <c:v>40304</c:v>
                </c:pt>
                <c:pt idx="1208">
                  <c:v>40305</c:v>
                </c:pt>
                <c:pt idx="1209">
                  <c:v>40308</c:v>
                </c:pt>
                <c:pt idx="1210">
                  <c:v>40309</c:v>
                </c:pt>
                <c:pt idx="1211">
                  <c:v>40310</c:v>
                </c:pt>
                <c:pt idx="1212">
                  <c:v>40311</c:v>
                </c:pt>
                <c:pt idx="1213">
                  <c:v>40312</c:v>
                </c:pt>
                <c:pt idx="1214">
                  <c:v>40315</c:v>
                </c:pt>
                <c:pt idx="1215">
                  <c:v>40316</c:v>
                </c:pt>
                <c:pt idx="1216">
                  <c:v>40317</c:v>
                </c:pt>
                <c:pt idx="1217">
                  <c:v>40318</c:v>
                </c:pt>
                <c:pt idx="1218">
                  <c:v>40319</c:v>
                </c:pt>
                <c:pt idx="1219">
                  <c:v>40322</c:v>
                </c:pt>
                <c:pt idx="1220">
                  <c:v>40323</c:v>
                </c:pt>
                <c:pt idx="1221">
                  <c:v>40324</c:v>
                </c:pt>
                <c:pt idx="1222">
                  <c:v>40325</c:v>
                </c:pt>
                <c:pt idx="1223">
                  <c:v>40326</c:v>
                </c:pt>
                <c:pt idx="1224">
                  <c:v>40330</c:v>
                </c:pt>
                <c:pt idx="1225">
                  <c:v>40331</c:v>
                </c:pt>
                <c:pt idx="1226">
                  <c:v>40332</c:v>
                </c:pt>
                <c:pt idx="1227">
                  <c:v>40333</c:v>
                </c:pt>
                <c:pt idx="1228">
                  <c:v>40336</c:v>
                </c:pt>
                <c:pt idx="1229">
                  <c:v>40337</c:v>
                </c:pt>
                <c:pt idx="1230">
                  <c:v>40338</c:v>
                </c:pt>
                <c:pt idx="1231">
                  <c:v>40339</c:v>
                </c:pt>
                <c:pt idx="1232">
                  <c:v>40340</c:v>
                </c:pt>
                <c:pt idx="1233">
                  <c:v>40343</c:v>
                </c:pt>
                <c:pt idx="1234">
                  <c:v>40344</c:v>
                </c:pt>
                <c:pt idx="1235">
                  <c:v>40345</c:v>
                </c:pt>
                <c:pt idx="1236">
                  <c:v>40346</c:v>
                </c:pt>
                <c:pt idx="1237">
                  <c:v>40347</c:v>
                </c:pt>
                <c:pt idx="1238">
                  <c:v>40350</c:v>
                </c:pt>
                <c:pt idx="1239">
                  <c:v>40351</c:v>
                </c:pt>
                <c:pt idx="1240">
                  <c:v>40352</c:v>
                </c:pt>
                <c:pt idx="1241">
                  <c:v>40353</c:v>
                </c:pt>
                <c:pt idx="1242">
                  <c:v>40354</c:v>
                </c:pt>
                <c:pt idx="1243">
                  <c:v>40357</c:v>
                </c:pt>
                <c:pt idx="1244">
                  <c:v>40358</c:v>
                </c:pt>
                <c:pt idx="1245">
                  <c:v>40359</c:v>
                </c:pt>
                <c:pt idx="1246">
                  <c:v>40360</c:v>
                </c:pt>
                <c:pt idx="1247">
                  <c:v>40361</c:v>
                </c:pt>
                <c:pt idx="1248">
                  <c:v>40365</c:v>
                </c:pt>
                <c:pt idx="1249">
                  <c:v>40366</c:v>
                </c:pt>
                <c:pt idx="1250">
                  <c:v>40367</c:v>
                </c:pt>
                <c:pt idx="1251">
                  <c:v>40368</c:v>
                </c:pt>
                <c:pt idx="1252">
                  <c:v>40371</c:v>
                </c:pt>
                <c:pt idx="1253">
                  <c:v>40372</c:v>
                </c:pt>
                <c:pt idx="1254">
                  <c:v>40373</c:v>
                </c:pt>
                <c:pt idx="1255">
                  <c:v>40374</c:v>
                </c:pt>
                <c:pt idx="1256">
                  <c:v>40375</c:v>
                </c:pt>
                <c:pt idx="1257">
                  <c:v>40378</c:v>
                </c:pt>
                <c:pt idx="1258">
                  <c:v>40379</c:v>
                </c:pt>
                <c:pt idx="1259">
                  <c:v>40380</c:v>
                </c:pt>
                <c:pt idx="1260">
                  <c:v>40381</c:v>
                </c:pt>
                <c:pt idx="1261">
                  <c:v>40382</c:v>
                </c:pt>
                <c:pt idx="1262">
                  <c:v>40385</c:v>
                </c:pt>
                <c:pt idx="1263">
                  <c:v>40386</c:v>
                </c:pt>
                <c:pt idx="1264">
                  <c:v>40387</c:v>
                </c:pt>
                <c:pt idx="1265">
                  <c:v>40388</c:v>
                </c:pt>
                <c:pt idx="1266">
                  <c:v>40389</c:v>
                </c:pt>
                <c:pt idx="1267">
                  <c:v>40392</c:v>
                </c:pt>
                <c:pt idx="1268">
                  <c:v>40393</c:v>
                </c:pt>
                <c:pt idx="1269">
                  <c:v>40394</c:v>
                </c:pt>
                <c:pt idx="1270">
                  <c:v>40395</c:v>
                </c:pt>
                <c:pt idx="1271">
                  <c:v>40396</c:v>
                </c:pt>
                <c:pt idx="1272">
                  <c:v>40399</c:v>
                </c:pt>
                <c:pt idx="1273">
                  <c:v>40400</c:v>
                </c:pt>
                <c:pt idx="1274">
                  <c:v>40401</c:v>
                </c:pt>
                <c:pt idx="1275">
                  <c:v>40402</c:v>
                </c:pt>
                <c:pt idx="1276">
                  <c:v>40403</c:v>
                </c:pt>
                <c:pt idx="1277">
                  <c:v>40406</c:v>
                </c:pt>
                <c:pt idx="1278">
                  <c:v>40407</c:v>
                </c:pt>
                <c:pt idx="1279">
                  <c:v>40408</c:v>
                </c:pt>
                <c:pt idx="1280">
                  <c:v>40409</c:v>
                </c:pt>
                <c:pt idx="1281">
                  <c:v>40410</c:v>
                </c:pt>
                <c:pt idx="1282">
                  <c:v>40413</c:v>
                </c:pt>
                <c:pt idx="1283">
                  <c:v>40414</c:v>
                </c:pt>
                <c:pt idx="1284">
                  <c:v>40415</c:v>
                </c:pt>
                <c:pt idx="1285">
                  <c:v>40416</c:v>
                </c:pt>
                <c:pt idx="1286">
                  <c:v>40417</c:v>
                </c:pt>
                <c:pt idx="1287">
                  <c:v>40420</c:v>
                </c:pt>
                <c:pt idx="1288">
                  <c:v>40421</c:v>
                </c:pt>
                <c:pt idx="1289">
                  <c:v>40422</c:v>
                </c:pt>
                <c:pt idx="1290">
                  <c:v>40423</c:v>
                </c:pt>
                <c:pt idx="1291">
                  <c:v>40424</c:v>
                </c:pt>
                <c:pt idx="1292">
                  <c:v>40428</c:v>
                </c:pt>
                <c:pt idx="1293">
                  <c:v>40429</c:v>
                </c:pt>
                <c:pt idx="1294">
                  <c:v>40430</c:v>
                </c:pt>
                <c:pt idx="1295">
                  <c:v>40431</c:v>
                </c:pt>
                <c:pt idx="1296">
                  <c:v>40434</c:v>
                </c:pt>
                <c:pt idx="1297">
                  <c:v>40435</c:v>
                </c:pt>
                <c:pt idx="1298">
                  <c:v>40436</c:v>
                </c:pt>
                <c:pt idx="1299">
                  <c:v>40437</c:v>
                </c:pt>
                <c:pt idx="1300">
                  <c:v>40438</c:v>
                </c:pt>
                <c:pt idx="1301">
                  <c:v>40441</c:v>
                </c:pt>
                <c:pt idx="1302">
                  <c:v>40442</c:v>
                </c:pt>
                <c:pt idx="1303">
                  <c:v>40443</c:v>
                </c:pt>
                <c:pt idx="1304">
                  <c:v>40444</c:v>
                </c:pt>
                <c:pt idx="1305">
                  <c:v>40445</c:v>
                </c:pt>
                <c:pt idx="1306">
                  <c:v>40448</c:v>
                </c:pt>
                <c:pt idx="1307">
                  <c:v>40449</c:v>
                </c:pt>
                <c:pt idx="1308">
                  <c:v>40450</c:v>
                </c:pt>
                <c:pt idx="1309">
                  <c:v>40451</c:v>
                </c:pt>
                <c:pt idx="1310">
                  <c:v>40452</c:v>
                </c:pt>
                <c:pt idx="1311">
                  <c:v>40455</c:v>
                </c:pt>
                <c:pt idx="1312">
                  <c:v>40456</c:v>
                </c:pt>
                <c:pt idx="1313">
                  <c:v>40457</c:v>
                </c:pt>
                <c:pt idx="1314">
                  <c:v>40458</c:v>
                </c:pt>
                <c:pt idx="1315">
                  <c:v>40459</c:v>
                </c:pt>
                <c:pt idx="1316">
                  <c:v>40462</c:v>
                </c:pt>
                <c:pt idx="1317">
                  <c:v>40463</c:v>
                </c:pt>
                <c:pt idx="1318">
                  <c:v>40464</c:v>
                </c:pt>
                <c:pt idx="1319">
                  <c:v>40465</c:v>
                </c:pt>
                <c:pt idx="1320">
                  <c:v>40466</c:v>
                </c:pt>
                <c:pt idx="1321">
                  <c:v>40469</c:v>
                </c:pt>
                <c:pt idx="1322">
                  <c:v>40470</c:v>
                </c:pt>
                <c:pt idx="1323">
                  <c:v>40471</c:v>
                </c:pt>
                <c:pt idx="1324">
                  <c:v>40472</c:v>
                </c:pt>
                <c:pt idx="1325">
                  <c:v>40473</c:v>
                </c:pt>
                <c:pt idx="1326">
                  <c:v>40476</c:v>
                </c:pt>
                <c:pt idx="1327">
                  <c:v>40477</c:v>
                </c:pt>
                <c:pt idx="1328">
                  <c:v>40478</c:v>
                </c:pt>
                <c:pt idx="1329">
                  <c:v>40479</c:v>
                </c:pt>
                <c:pt idx="1330">
                  <c:v>40480</c:v>
                </c:pt>
                <c:pt idx="1331">
                  <c:v>40483</c:v>
                </c:pt>
                <c:pt idx="1332">
                  <c:v>40484</c:v>
                </c:pt>
                <c:pt idx="1333">
                  <c:v>40485</c:v>
                </c:pt>
                <c:pt idx="1334">
                  <c:v>40486</c:v>
                </c:pt>
                <c:pt idx="1335">
                  <c:v>40487</c:v>
                </c:pt>
                <c:pt idx="1336">
                  <c:v>40490</c:v>
                </c:pt>
                <c:pt idx="1337">
                  <c:v>40491</c:v>
                </c:pt>
                <c:pt idx="1338">
                  <c:v>40492</c:v>
                </c:pt>
                <c:pt idx="1339">
                  <c:v>40493</c:v>
                </c:pt>
                <c:pt idx="1340">
                  <c:v>40494</c:v>
                </c:pt>
                <c:pt idx="1341">
                  <c:v>40497</c:v>
                </c:pt>
                <c:pt idx="1342">
                  <c:v>40498</c:v>
                </c:pt>
                <c:pt idx="1343">
                  <c:v>40499</c:v>
                </c:pt>
                <c:pt idx="1344">
                  <c:v>40500</c:v>
                </c:pt>
                <c:pt idx="1345">
                  <c:v>40501</c:v>
                </c:pt>
                <c:pt idx="1346">
                  <c:v>40504</c:v>
                </c:pt>
                <c:pt idx="1347">
                  <c:v>40505</c:v>
                </c:pt>
                <c:pt idx="1348">
                  <c:v>40506</c:v>
                </c:pt>
                <c:pt idx="1349">
                  <c:v>40508</c:v>
                </c:pt>
                <c:pt idx="1350">
                  <c:v>40511</c:v>
                </c:pt>
                <c:pt idx="1351">
                  <c:v>40512</c:v>
                </c:pt>
                <c:pt idx="1352">
                  <c:v>40513</c:v>
                </c:pt>
                <c:pt idx="1353">
                  <c:v>40514</c:v>
                </c:pt>
                <c:pt idx="1354">
                  <c:v>40515</c:v>
                </c:pt>
                <c:pt idx="1355">
                  <c:v>40518</c:v>
                </c:pt>
                <c:pt idx="1356">
                  <c:v>40519</c:v>
                </c:pt>
                <c:pt idx="1357">
                  <c:v>40520</c:v>
                </c:pt>
                <c:pt idx="1358">
                  <c:v>40521</c:v>
                </c:pt>
                <c:pt idx="1359">
                  <c:v>40522</c:v>
                </c:pt>
                <c:pt idx="1360">
                  <c:v>40525</c:v>
                </c:pt>
                <c:pt idx="1361">
                  <c:v>40526</c:v>
                </c:pt>
                <c:pt idx="1362">
                  <c:v>40527</c:v>
                </c:pt>
                <c:pt idx="1363">
                  <c:v>40528</c:v>
                </c:pt>
                <c:pt idx="1364">
                  <c:v>40529</c:v>
                </c:pt>
                <c:pt idx="1365">
                  <c:v>40532</c:v>
                </c:pt>
                <c:pt idx="1366">
                  <c:v>40533</c:v>
                </c:pt>
                <c:pt idx="1367">
                  <c:v>40534</c:v>
                </c:pt>
                <c:pt idx="1368">
                  <c:v>40535</c:v>
                </c:pt>
                <c:pt idx="1369">
                  <c:v>40539</c:v>
                </c:pt>
                <c:pt idx="1370">
                  <c:v>40540</c:v>
                </c:pt>
                <c:pt idx="1371">
                  <c:v>40541</c:v>
                </c:pt>
                <c:pt idx="1372">
                  <c:v>40542</c:v>
                </c:pt>
                <c:pt idx="1373">
                  <c:v>40543</c:v>
                </c:pt>
                <c:pt idx="1374">
                  <c:v>40546</c:v>
                </c:pt>
                <c:pt idx="1375">
                  <c:v>40547</c:v>
                </c:pt>
                <c:pt idx="1376">
                  <c:v>40548</c:v>
                </c:pt>
                <c:pt idx="1377">
                  <c:v>40549</c:v>
                </c:pt>
                <c:pt idx="1378">
                  <c:v>40550</c:v>
                </c:pt>
                <c:pt idx="1379">
                  <c:v>40553</c:v>
                </c:pt>
                <c:pt idx="1380">
                  <c:v>40554</c:v>
                </c:pt>
                <c:pt idx="1381">
                  <c:v>40555</c:v>
                </c:pt>
                <c:pt idx="1382">
                  <c:v>40556</c:v>
                </c:pt>
                <c:pt idx="1383">
                  <c:v>40557</c:v>
                </c:pt>
                <c:pt idx="1384">
                  <c:v>40561</c:v>
                </c:pt>
                <c:pt idx="1385">
                  <c:v>40562</c:v>
                </c:pt>
                <c:pt idx="1386">
                  <c:v>40563</c:v>
                </c:pt>
                <c:pt idx="1387">
                  <c:v>40564</c:v>
                </c:pt>
                <c:pt idx="1388">
                  <c:v>40567</c:v>
                </c:pt>
                <c:pt idx="1389">
                  <c:v>40568</c:v>
                </c:pt>
                <c:pt idx="1390">
                  <c:v>40569</c:v>
                </c:pt>
                <c:pt idx="1391">
                  <c:v>40570</c:v>
                </c:pt>
                <c:pt idx="1392">
                  <c:v>40571</c:v>
                </c:pt>
                <c:pt idx="1393">
                  <c:v>40574</c:v>
                </c:pt>
                <c:pt idx="1394">
                  <c:v>40575</c:v>
                </c:pt>
                <c:pt idx="1395">
                  <c:v>40576</c:v>
                </c:pt>
                <c:pt idx="1396">
                  <c:v>40577</c:v>
                </c:pt>
                <c:pt idx="1397">
                  <c:v>40578</c:v>
                </c:pt>
                <c:pt idx="1398">
                  <c:v>40581</c:v>
                </c:pt>
                <c:pt idx="1399">
                  <c:v>40582</c:v>
                </c:pt>
                <c:pt idx="1400">
                  <c:v>40583</c:v>
                </c:pt>
                <c:pt idx="1401">
                  <c:v>40584</c:v>
                </c:pt>
                <c:pt idx="1402">
                  <c:v>40585</c:v>
                </c:pt>
                <c:pt idx="1403">
                  <c:v>40588</c:v>
                </c:pt>
                <c:pt idx="1404">
                  <c:v>40589</c:v>
                </c:pt>
                <c:pt idx="1405">
                  <c:v>40590</c:v>
                </c:pt>
                <c:pt idx="1406">
                  <c:v>40591</c:v>
                </c:pt>
                <c:pt idx="1407">
                  <c:v>40592</c:v>
                </c:pt>
                <c:pt idx="1408">
                  <c:v>40596</c:v>
                </c:pt>
                <c:pt idx="1409">
                  <c:v>40597</c:v>
                </c:pt>
                <c:pt idx="1410">
                  <c:v>40598</c:v>
                </c:pt>
                <c:pt idx="1411">
                  <c:v>40599</c:v>
                </c:pt>
                <c:pt idx="1412">
                  <c:v>40602</c:v>
                </c:pt>
                <c:pt idx="1413">
                  <c:v>40603</c:v>
                </c:pt>
                <c:pt idx="1414">
                  <c:v>40604</c:v>
                </c:pt>
                <c:pt idx="1415">
                  <c:v>40605</c:v>
                </c:pt>
                <c:pt idx="1416">
                  <c:v>40606</c:v>
                </c:pt>
                <c:pt idx="1417">
                  <c:v>40609</c:v>
                </c:pt>
                <c:pt idx="1418">
                  <c:v>40610</c:v>
                </c:pt>
                <c:pt idx="1419">
                  <c:v>40611</c:v>
                </c:pt>
                <c:pt idx="1420">
                  <c:v>40612</c:v>
                </c:pt>
                <c:pt idx="1421">
                  <c:v>40613</c:v>
                </c:pt>
                <c:pt idx="1422">
                  <c:v>40616</c:v>
                </c:pt>
                <c:pt idx="1423">
                  <c:v>40617</c:v>
                </c:pt>
                <c:pt idx="1424">
                  <c:v>40618</c:v>
                </c:pt>
                <c:pt idx="1425">
                  <c:v>40619</c:v>
                </c:pt>
                <c:pt idx="1426">
                  <c:v>40620</c:v>
                </c:pt>
                <c:pt idx="1427">
                  <c:v>40623</c:v>
                </c:pt>
                <c:pt idx="1428">
                  <c:v>40624</c:v>
                </c:pt>
                <c:pt idx="1429">
                  <c:v>40625</c:v>
                </c:pt>
                <c:pt idx="1430">
                  <c:v>40626</c:v>
                </c:pt>
                <c:pt idx="1431">
                  <c:v>40627</c:v>
                </c:pt>
                <c:pt idx="1432">
                  <c:v>40630</c:v>
                </c:pt>
                <c:pt idx="1433">
                  <c:v>40631</c:v>
                </c:pt>
                <c:pt idx="1434">
                  <c:v>40632</c:v>
                </c:pt>
                <c:pt idx="1435">
                  <c:v>40633</c:v>
                </c:pt>
                <c:pt idx="1436">
                  <c:v>40634</c:v>
                </c:pt>
                <c:pt idx="1437">
                  <c:v>40637</c:v>
                </c:pt>
                <c:pt idx="1438">
                  <c:v>40638</c:v>
                </c:pt>
                <c:pt idx="1439">
                  <c:v>40639</c:v>
                </c:pt>
                <c:pt idx="1440">
                  <c:v>40640</c:v>
                </c:pt>
                <c:pt idx="1441">
                  <c:v>40641</c:v>
                </c:pt>
                <c:pt idx="1442">
                  <c:v>40644</c:v>
                </c:pt>
                <c:pt idx="1443">
                  <c:v>40645</c:v>
                </c:pt>
                <c:pt idx="1444">
                  <c:v>40646</c:v>
                </c:pt>
                <c:pt idx="1445">
                  <c:v>40647</c:v>
                </c:pt>
                <c:pt idx="1446">
                  <c:v>40648</c:v>
                </c:pt>
                <c:pt idx="1447">
                  <c:v>40651</c:v>
                </c:pt>
                <c:pt idx="1448">
                  <c:v>40652</c:v>
                </c:pt>
                <c:pt idx="1449">
                  <c:v>40653</c:v>
                </c:pt>
                <c:pt idx="1450">
                  <c:v>40654</c:v>
                </c:pt>
                <c:pt idx="1451">
                  <c:v>40658</c:v>
                </c:pt>
                <c:pt idx="1452">
                  <c:v>40659</c:v>
                </c:pt>
                <c:pt idx="1453">
                  <c:v>40660</c:v>
                </c:pt>
                <c:pt idx="1454">
                  <c:v>40661</c:v>
                </c:pt>
                <c:pt idx="1455">
                  <c:v>40662</c:v>
                </c:pt>
                <c:pt idx="1456">
                  <c:v>40665</c:v>
                </c:pt>
                <c:pt idx="1457">
                  <c:v>40666</c:v>
                </c:pt>
                <c:pt idx="1458">
                  <c:v>40667</c:v>
                </c:pt>
                <c:pt idx="1459">
                  <c:v>40668</c:v>
                </c:pt>
                <c:pt idx="1460">
                  <c:v>40669</c:v>
                </c:pt>
                <c:pt idx="1461">
                  <c:v>40672</c:v>
                </c:pt>
                <c:pt idx="1462">
                  <c:v>40673</c:v>
                </c:pt>
                <c:pt idx="1463">
                  <c:v>40674</c:v>
                </c:pt>
                <c:pt idx="1464">
                  <c:v>40675</c:v>
                </c:pt>
                <c:pt idx="1465">
                  <c:v>40676</c:v>
                </c:pt>
                <c:pt idx="1466">
                  <c:v>40679</c:v>
                </c:pt>
                <c:pt idx="1467">
                  <c:v>40680</c:v>
                </c:pt>
                <c:pt idx="1468">
                  <c:v>40681</c:v>
                </c:pt>
                <c:pt idx="1469">
                  <c:v>40682</c:v>
                </c:pt>
                <c:pt idx="1470">
                  <c:v>40683</c:v>
                </c:pt>
                <c:pt idx="1471">
                  <c:v>40686</c:v>
                </c:pt>
                <c:pt idx="1472">
                  <c:v>40687</c:v>
                </c:pt>
                <c:pt idx="1473">
                  <c:v>40688</c:v>
                </c:pt>
                <c:pt idx="1474">
                  <c:v>40689</c:v>
                </c:pt>
                <c:pt idx="1475">
                  <c:v>40690</c:v>
                </c:pt>
                <c:pt idx="1476">
                  <c:v>40694</c:v>
                </c:pt>
                <c:pt idx="1477">
                  <c:v>40695</c:v>
                </c:pt>
                <c:pt idx="1478">
                  <c:v>40696</c:v>
                </c:pt>
                <c:pt idx="1479">
                  <c:v>40697</c:v>
                </c:pt>
                <c:pt idx="1480">
                  <c:v>40700</c:v>
                </c:pt>
                <c:pt idx="1481">
                  <c:v>40701</c:v>
                </c:pt>
                <c:pt idx="1482">
                  <c:v>40702</c:v>
                </c:pt>
                <c:pt idx="1483">
                  <c:v>40703</c:v>
                </c:pt>
                <c:pt idx="1484">
                  <c:v>40704</c:v>
                </c:pt>
                <c:pt idx="1485">
                  <c:v>40707</c:v>
                </c:pt>
                <c:pt idx="1486">
                  <c:v>40708</c:v>
                </c:pt>
                <c:pt idx="1487">
                  <c:v>40709</c:v>
                </c:pt>
                <c:pt idx="1488">
                  <c:v>40710</c:v>
                </c:pt>
                <c:pt idx="1489">
                  <c:v>40711</c:v>
                </c:pt>
                <c:pt idx="1490">
                  <c:v>40714</c:v>
                </c:pt>
                <c:pt idx="1491">
                  <c:v>40715</c:v>
                </c:pt>
                <c:pt idx="1492">
                  <c:v>40716</c:v>
                </c:pt>
                <c:pt idx="1493">
                  <c:v>40717</c:v>
                </c:pt>
                <c:pt idx="1494">
                  <c:v>40718</c:v>
                </c:pt>
                <c:pt idx="1495">
                  <c:v>40721</c:v>
                </c:pt>
                <c:pt idx="1496">
                  <c:v>40722</c:v>
                </c:pt>
                <c:pt idx="1497">
                  <c:v>40723</c:v>
                </c:pt>
                <c:pt idx="1498">
                  <c:v>40724</c:v>
                </c:pt>
                <c:pt idx="1499">
                  <c:v>40725</c:v>
                </c:pt>
                <c:pt idx="1500">
                  <c:v>40729</c:v>
                </c:pt>
                <c:pt idx="1501">
                  <c:v>40730</c:v>
                </c:pt>
                <c:pt idx="1502">
                  <c:v>40731</c:v>
                </c:pt>
                <c:pt idx="1503">
                  <c:v>40732</c:v>
                </c:pt>
                <c:pt idx="1504">
                  <c:v>40735</c:v>
                </c:pt>
                <c:pt idx="1505">
                  <c:v>40736</c:v>
                </c:pt>
                <c:pt idx="1506">
                  <c:v>40737</c:v>
                </c:pt>
                <c:pt idx="1507">
                  <c:v>40738</c:v>
                </c:pt>
                <c:pt idx="1508">
                  <c:v>40739</c:v>
                </c:pt>
                <c:pt idx="1509">
                  <c:v>40742</c:v>
                </c:pt>
                <c:pt idx="1510">
                  <c:v>40743</c:v>
                </c:pt>
                <c:pt idx="1511">
                  <c:v>40744</c:v>
                </c:pt>
                <c:pt idx="1512">
                  <c:v>40745</c:v>
                </c:pt>
                <c:pt idx="1513">
                  <c:v>40746</c:v>
                </c:pt>
                <c:pt idx="1514">
                  <c:v>40749</c:v>
                </c:pt>
                <c:pt idx="1515">
                  <c:v>40750</c:v>
                </c:pt>
                <c:pt idx="1516">
                  <c:v>40751</c:v>
                </c:pt>
                <c:pt idx="1517">
                  <c:v>40752</c:v>
                </c:pt>
                <c:pt idx="1518">
                  <c:v>40753</c:v>
                </c:pt>
                <c:pt idx="1519">
                  <c:v>40756</c:v>
                </c:pt>
                <c:pt idx="1520">
                  <c:v>40757</c:v>
                </c:pt>
                <c:pt idx="1521">
                  <c:v>40758</c:v>
                </c:pt>
                <c:pt idx="1522">
                  <c:v>40759</c:v>
                </c:pt>
                <c:pt idx="1523">
                  <c:v>40760</c:v>
                </c:pt>
                <c:pt idx="1524">
                  <c:v>40763</c:v>
                </c:pt>
                <c:pt idx="1525">
                  <c:v>40764</c:v>
                </c:pt>
                <c:pt idx="1526">
                  <c:v>40765</c:v>
                </c:pt>
                <c:pt idx="1527">
                  <c:v>40766</c:v>
                </c:pt>
                <c:pt idx="1528">
                  <c:v>40767</c:v>
                </c:pt>
                <c:pt idx="1529">
                  <c:v>40770</c:v>
                </c:pt>
                <c:pt idx="1530">
                  <c:v>40771</c:v>
                </c:pt>
                <c:pt idx="1531">
                  <c:v>40772</c:v>
                </c:pt>
                <c:pt idx="1532">
                  <c:v>40773</c:v>
                </c:pt>
                <c:pt idx="1533">
                  <c:v>40774</c:v>
                </c:pt>
                <c:pt idx="1534">
                  <c:v>40777</c:v>
                </c:pt>
                <c:pt idx="1535">
                  <c:v>40778</c:v>
                </c:pt>
                <c:pt idx="1536">
                  <c:v>40779</c:v>
                </c:pt>
                <c:pt idx="1537">
                  <c:v>40780</c:v>
                </c:pt>
                <c:pt idx="1538">
                  <c:v>40781</c:v>
                </c:pt>
                <c:pt idx="1539">
                  <c:v>40784</c:v>
                </c:pt>
                <c:pt idx="1540">
                  <c:v>40785</c:v>
                </c:pt>
                <c:pt idx="1541">
                  <c:v>40786</c:v>
                </c:pt>
                <c:pt idx="1542">
                  <c:v>40787</c:v>
                </c:pt>
                <c:pt idx="1543">
                  <c:v>40788</c:v>
                </c:pt>
                <c:pt idx="1544">
                  <c:v>40792</c:v>
                </c:pt>
                <c:pt idx="1545">
                  <c:v>40793</c:v>
                </c:pt>
                <c:pt idx="1546">
                  <c:v>40794</c:v>
                </c:pt>
                <c:pt idx="1547">
                  <c:v>40795</c:v>
                </c:pt>
                <c:pt idx="1548">
                  <c:v>40798</c:v>
                </c:pt>
                <c:pt idx="1549">
                  <c:v>40799</c:v>
                </c:pt>
                <c:pt idx="1550">
                  <c:v>40800</c:v>
                </c:pt>
                <c:pt idx="1551">
                  <c:v>40801</c:v>
                </c:pt>
                <c:pt idx="1552">
                  <c:v>40802</c:v>
                </c:pt>
                <c:pt idx="1553">
                  <c:v>40805</c:v>
                </c:pt>
                <c:pt idx="1554">
                  <c:v>40806</c:v>
                </c:pt>
                <c:pt idx="1555">
                  <c:v>40807</c:v>
                </c:pt>
                <c:pt idx="1556">
                  <c:v>40808</c:v>
                </c:pt>
                <c:pt idx="1557">
                  <c:v>40809</c:v>
                </c:pt>
                <c:pt idx="1558">
                  <c:v>40812</c:v>
                </c:pt>
                <c:pt idx="1559">
                  <c:v>40813</c:v>
                </c:pt>
                <c:pt idx="1560">
                  <c:v>40814</c:v>
                </c:pt>
                <c:pt idx="1561">
                  <c:v>40815</c:v>
                </c:pt>
                <c:pt idx="1562">
                  <c:v>40816</c:v>
                </c:pt>
                <c:pt idx="1563">
                  <c:v>40819</c:v>
                </c:pt>
                <c:pt idx="1564">
                  <c:v>40820</c:v>
                </c:pt>
                <c:pt idx="1565">
                  <c:v>40821</c:v>
                </c:pt>
                <c:pt idx="1566">
                  <c:v>40822</c:v>
                </c:pt>
                <c:pt idx="1567">
                  <c:v>40823</c:v>
                </c:pt>
                <c:pt idx="1568">
                  <c:v>40826</c:v>
                </c:pt>
                <c:pt idx="1569">
                  <c:v>40827</c:v>
                </c:pt>
                <c:pt idx="1570">
                  <c:v>40828</c:v>
                </c:pt>
                <c:pt idx="1571">
                  <c:v>40829</c:v>
                </c:pt>
                <c:pt idx="1572">
                  <c:v>40830</c:v>
                </c:pt>
                <c:pt idx="1573">
                  <c:v>40833</c:v>
                </c:pt>
                <c:pt idx="1574">
                  <c:v>40834</c:v>
                </c:pt>
                <c:pt idx="1575">
                  <c:v>40835</c:v>
                </c:pt>
                <c:pt idx="1576">
                  <c:v>40836</c:v>
                </c:pt>
                <c:pt idx="1577">
                  <c:v>40837</c:v>
                </c:pt>
                <c:pt idx="1578">
                  <c:v>40840</c:v>
                </c:pt>
                <c:pt idx="1579">
                  <c:v>40841</c:v>
                </c:pt>
                <c:pt idx="1580">
                  <c:v>40842</c:v>
                </c:pt>
                <c:pt idx="1581">
                  <c:v>40843</c:v>
                </c:pt>
                <c:pt idx="1582">
                  <c:v>40844</c:v>
                </c:pt>
                <c:pt idx="1583">
                  <c:v>40847</c:v>
                </c:pt>
                <c:pt idx="1584">
                  <c:v>40848</c:v>
                </c:pt>
                <c:pt idx="1585">
                  <c:v>40849</c:v>
                </c:pt>
                <c:pt idx="1586">
                  <c:v>40850</c:v>
                </c:pt>
                <c:pt idx="1587">
                  <c:v>40851</c:v>
                </c:pt>
                <c:pt idx="1588">
                  <c:v>40854</c:v>
                </c:pt>
                <c:pt idx="1589">
                  <c:v>40855</c:v>
                </c:pt>
                <c:pt idx="1590">
                  <c:v>40856</c:v>
                </c:pt>
                <c:pt idx="1591">
                  <c:v>40857</c:v>
                </c:pt>
                <c:pt idx="1592">
                  <c:v>40858</c:v>
                </c:pt>
                <c:pt idx="1593">
                  <c:v>40861</c:v>
                </c:pt>
                <c:pt idx="1594">
                  <c:v>40862</c:v>
                </c:pt>
                <c:pt idx="1595">
                  <c:v>40863</c:v>
                </c:pt>
                <c:pt idx="1596">
                  <c:v>40864</c:v>
                </c:pt>
                <c:pt idx="1597">
                  <c:v>40865</c:v>
                </c:pt>
                <c:pt idx="1598">
                  <c:v>40868</c:v>
                </c:pt>
                <c:pt idx="1599">
                  <c:v>40869</c:v>
                </c:pt>
                <c:pt idx="1600">
                  <c:v>40870</c:v>
                </c:pt>
                <c:pt idx="1601">
                  <c:v>40872</c:v>
                </c:pt>
                <c:pt idx="1602">
                  <c:v>40875</c:v>
                </c:pt>
                <c:pt idx="1603">
                  <c:v>40876</c:v>
                </c:pt>
                <c:pt idx="1604">
                  <c:v>40877</c:v>
                </c:pt>
                <c:pt idx="1605">
                  <c:v>40878</c:v>
                </c:pt>
                <c:pt idx="1606">
                  <c:v>40879</c:v>
                </c:pt>
                <c:pt idx="1607">
                  <c:v>40882</c:v>
                </c:pt>
                <c:pt idx="1608">
                  <c:v>40883</c:v>
                </c:pt>
                <c:pt idx="1609">
                  <c:v>40884</c:v>
                </c:pt>
                <c:pt idx="1610">
                  <c:v>40885</c:v>
                </c:pt>
                <c:pt idx="1611">
                  <c:v>40886</c:v>
                </c:pt>
                <c:pt idx="1612">
                  <c:v>40889</c:v>
                </c:pt>
                <c:pt idx="1613">
                  <c:v>40890</c:v>
                </c:pt>
                <c:pt idx="1614">
                  <c:v>40891</c:v>
                </c:pt>
                <c:pt idx="1615">
                  <c:v>40892</c:v>
                </c:pt>
                <c:pt idx="1616">
                  <c:v>40893</c:v>
                </c:pt>
                <c:pt idx="1617">
                  <c:v>40896</c:v>
                </c:pt>
                <c:pt idx="1618">
                  <c:v>40897</c:v>
                </c:pt>
                <c:pt idx="1619">
                  <c:v>40898</c:v>
                </c:pt>
                <c:pt idx="1620">
                  <c:v>40899</c:v>
                </c:pt>
                <c:pt idx="1621">
                  <c:v>40900</c:v>
                </c:pt>
                <c:pt idx="1622">
                  <c:v>40904</c:v>
                </c:pt>
                <c:pt idx="1623">
                  <c:v>40905</c:v>
                </c:pt>
                <c:pt idx="1624">
                  <c:v>40906</c:v>
                </c:pt>
                <c:pt idx="1625">
                  <c:v>40907</c:v>
                </c:pt>
                <c:pt idx="1626">
                  <c:v>40911</c:v>
                </c:pt>
                <c:pt idx="1627">
                  <c:v>40912</c:v>
                </c:pt>
                <c:pt idx="1628">
                  <c:v>40913</c:v>
                </c:pt>
                <c:pt idx="1629">
                  <c:v>40914</c:v>
                </c:pt>
                <c:pt idx="1630">
                  <c:v>40917</c:v>
                </c:pt>
                <c:pt idx="1631">
                  <c:v>40918</c:v>
                </c:pt>
                <c:pt idx="1632">
                  <c:v>40919</c:v>
                </c:pt>
                <c:pt idx="1633">
                  <c:v>40920</c:v>
                </c:pt>
                <c:pt idx="1634">
                  <c:v>40921</c:v>
                </c:pt>
                <c:pt idx="1635">
                  <c:v>40925</c:v>
                </c:pt>
                <c:pt idx="1636">
                  <c:v>40926</c:v>
                </c:pt>
                <c:pt idx="1637">
                  <c:v>40927</c:v>
                </c:pt>
                <c:pt idx="1638">
                  <c:v>40928</c:v>
                </c:pt>
                <c:pt idx="1639">
                  <c:v>40931</c:v>
                </c:pt>
                <c:pt idx="1640">
                  <c:v>40932</c:v>
                </c:pt>
                <c:pt idx="1641">
                  <c:v>40933</c:v>
                </c:pt>
                <c:pt idx="1642">
                  <c:v>40934</c:v>
                </c:pt>
                <c:pt idx="1643">
                  <c:v>40935</c:v>
                </c:pt>
                <c:pt idx="1644">
                  <c:v>40938</c:v>
                </c:pt>
                <c:pt idx="1645">
                  <c:v>40939</c:v>
                </c:pt>
                <c:pt idx="1646">
                  <c:v>40940</c:v>
                </c:pt>
                <c:pt idx="1647">
                  <c:v>40941</c:v>
                </c:pt>
                <c:pt idx="1648">
                  <c:v>40942</c:v>
                </c:pt>
                <c:pt idx="1649">
                  <c:v>40945</c:v>
                </c:pt>
                <c:pt idx="1650">
                  <c:v>40946</c:v>
                </c:pt>
                <c:pt idx="1651">
                  <c:v>40947</c:v>
                </c:pt>
                <c:pt idx="1652">
                  <c:v>40948</c:v>
                </c:pt>
                <c:pt idx="1653">
                  <c:v>40949</c:v>
                </c:pt>
                <c:pt idx="1654">
                  <c:v>40952</c:v>
                </c:pt>
                <c:pt idx="1655">
                  <c:v>40953</c:v>
                </c:pt>
                <c:pt idx="1656">
                  <c:v>40954</c:v>
                </c:pt>
                <c:pt idx="1657">
                  <c:v>40955</c:v>
                </c:pt>
                <c:pt idx="1658">
                  <c:v>40956</c:v>
                </c:pt>
                <c:pt idx="1659">
                  <c:v>40960</c:v>
                </c:pt>
                <c:pt idx="1660">
                  <c:v>40961</c:v>
                </c:pt>
                <c:pt idx="1661">
                  <c:v>40962</c:v>
                </c:pt>
                <c:pt idx="1662">
                  <c:v>40963</c:v>
                </c:pt>
                <c:pt idx="1663">
                  <c:v>40966</c:v>
                </c:pt>
                <c:pt idx="1664">
                  <c:v>40967</c:v>
                </c:pt>
                <c:pt idx="1665">
                  <c:v>40968</c:v>
                </c:pt>
                <c:pt idx="1666">
                  <c:v>40969</c:v>
                </c:pt>
                <c:pt idx="1667">
                  <c:v>40970</c:v>
                </c:pt>
                <c:pt idx="1668">
                  <c:v>40973</c:v>
                </c:pt>
                <c:pt idx="1669">
                  <c:v>40974</c:v>
                </c:pt>
                <c:pt idx="1670">
                  <c:v>40975</c:v>
                </c:pt>
                <c:pt idx="1671">
                  <c:v>40976</c:v>
                </c:pt>
                <c:pt idx="1672">
                  <c:v>40977</c:v>
                </c:pt>
                <c:pt idx="1673">
                  <c:v>40980</c:v>
                </c:pt>
                <c:pt idx="1674">
                  <c:v>40981</c:v>
                </c:pt>
                <c:pt idx="1675">
                  <c:v>40982</c:v>
                </c:pt>
                <c:pt idx="1676">
                  <c:v>40983</c:v>
                </c:pt>
                <c:pt idx="1677">
                  <c:v>40984</c:v>
                </c:pt>
                <c:pt idx="1678">
                  <c:v>40987</c:v>
                </c:pt>
                <c:pt idx="1679">
                  <c:v>40988</c:v>
                </c:pt>
                <c:pt idx="1680">
                  <c:v>40989</c:v>
                </c:pt>
                <c:pt idx="1681">
                  <c:v>40990</c:v>
                </c:pt>
                <c:pt idx="1682">
                  <c:v>40991</c:v>
                </c:pt>
                <c:pt idx="1683">
                  <c:v>40994</c:v>
                </c:pt>
                <c:pt idx="1684">
                  <c:v>40995</c:v>
                </c:pt>
                <c:pt idx="1685">
                  <c:v>40996</c:v>
                </c:pt>
                <c:pt idx="1686">
                  <c:v>40997</c:v>
                </c:pt>
                <c:pt idx="1687">
                  <c:v>40998</c:v>
                </c:pt>
                <c:pt idx="1688">
                  <c:v>41001</c:v>
                </c:pt>
                <c:pt idx="1689">
                  <c:v>41002</c:v>
                </c:pt>
                <c:pt idx="1690">
                  <c:v>41003</c:v>
                </c:pt>
                <c:pt idx="1691">
                  <c:v>41004</c:v>
                </c:pt>
                <c:pt idx="1692">
                  <c:v>41008</c:v>
                </c:pt>
                <c:pt idx="1693">
                  <c:v>41009</c:v>
                </c:pt>
                <c:pt idx="1694">
                  <c:v>41010</c:v>
                </c:pt>
                <c:pt idx="1695">
                  <c:v>41011</c:v>
                </c:pt>
                <c:pt idx="1696">
                  <c:v>41012</c:v>
                </c:pt>
                <c:pt idx="1697">
                  <c:v>41015</c:v>
                </c:pt>
                <c:pt idx="1698">
                  <c:v>41016</c:v>
                </c:pt>
                <c:pt idx="1699">
                  <c:v>41017</c:v>
                </c:pt>
                <c:pt idx="1700">
                  <c:v>41018</c:v>
                </c:pt>
                <c:pt idx="1701">
                  <c:v>41019</c:v>
                </c:pt>
                <c:pt idx="1702">
                  <c:v>41022</c:v>
                </c:pt>
                <c:pt idx="1703">
                  <c:v>41023</c:v>
                </c:pt>
                <c:pt idx="1704">
                  <c:v>41024</c:v>
                </c:pt>
                <c:pt idx="1705">
                  <c:v>41025</c:v>
                </c:pt>
                <c:pt idx="1706">
                  <c:v>41026</c:v>
                </c:pt>
                <c:pt idx="1707">
                  <c:v>41029</c:v>
                </c:pt>
                <c:pt idx="1708">
                  <c:v>41030</c:v>
                </c:pt>
                <c:pt idx="1709">
                  <c:v>41031</c:v>
                </c:pt>
                <c:pt idx="1710">
                  <c:v>41032</c:v>
                </c:pt>
                <c:pt idx="1711">
                  <c:v>41033</c:v>
                </c:pt>
                <c:pt idx="1712">
                  <c:v>41036</c:v>
                </c:pt>
                <c:pt idx="1713">
                  <c:v>41037</c:v>
                </c:pt>
                <c:pt idx="1714">
                  <c:v>41038</c:v>
                </c:pt>
                <c:pt idx="1715">
                  <c:v>41039</c:v>
                </c:pt>
                <c:pt idx="1716">
                  <c:v>41040</c:v>
                </c:pt>
                <c:pt idx="1717">
                  <c:v>41043</c:v>
                </c:pt>
                <c:pt idx="1718">
                  <c:v>41044</c:v>
                </c:pt>
                <c:pt idx="1719">
                  <c:v>41045</c:v>
                </c:pt>
                <c:pt idx="1720">
                  <c:v>41046</c:v>
                </c:pt>
                <c:pt idx="1721">
                  <c:v>41047</c:v>
                </c:pt>
                <c:pt idx="1722">
                  <c:v>41050</c:v>
                </c:pt>
                <c:pt idx="1723">
                  <c:v>41051</c:v>
                </c:pt>
                <c:pt idx="1724">
                  <c:v>41052</c:v>
                </c:pt>
                <c:pt idx="1725">
                  <c:v>41053</c:v>
                </c:pt>
                <c:pt idx="1726">
                  <c:v>41054</c:v>
                </c:pt>
                <c:pt idx="1727">
                  <c:v>41058</c:v>
                </c:pt>
                <c:pt idx="1728">
                  <c:v>41059</c:v>
                </c:pt>
                <c:pt idx="1729">
                  <c:v>41060</c:v>
                </c:pt>
                <c:pt idx="1730">
                  <c:v>41061</c:v>
                </c:pt>
                <c:pt idx="1731">
                  <c:v>41064</c:v>
                </c:pt>
                <c:pt idx="1732">
                  <c:v>41065</c:v>
                </c:pt>
                <c:pt idx="1733">
                  <c:v>41066</c:v>
                </c:pt>
                <c:pt idx="1734">
                  <c:v>41067</c:v>
                </c:pt>
                <c:pt idx="1735">
                  <c:v>41068</c:v>
                </c:pt>
                <c:pt idx="1736">
                  <c:v>41071</c:v>
                </c:pt>
                <c:pt idx="1737">
                  <c:v>41072</c:v>
                </c:pt>
                <c:pt idx="1738">
                  <c:v>41073</c:v>
                </c:pt>
                <c:pt idx="1739">
                  <c:v>41074</c:v>
                </c:pt>
                <c:pt idx="1740">
                  <c:v>41075</c:v>
                </c:pt>
                <c:pt idx="1741">
                  <c:v>41078</c:v>
                </c:pt>
                <c:pt idx="1742">
                  <c:v>41079</c:v>
                </c:pt>
                <c:pt idx="1743">
                  <c:v>41080</c:v>
                </c:pt>
                <c:pt idx="1744">
                  <c:v>41081</c:v>
                </c:pt>
                <c:pt idx="1745">
                  <c:v>41082</c:v>
                </c:pt>
                <c:pt idx="1746">
                  <c:v>41085</c:v>
                </c:pt>
                <c:pt idx="1747">
                  <c:v>41086</c:v>
                </c:pt>
                <c:pt idx="1748">
                  <c:v>41087</c:v>
                </c:pt>
                <c:pt idx="1749">
                  <c:v>41088</c:v>
                </c:pt>
                <c:pt idx="1750">
                  <c:v>41089</c:v>
                </c:pt>
                <c:pt idx="1751">
                  <c:v>41092</c:v>
                </c:pt>
                <c:pt idx="1752">
                  <c:v>41093</c:v>
                </c:pt>
                <c:pt idx="1753">
                  <c:v>41095</c:v>
                </c:pt>
                <c:pt idx="1754">
                  <c:v>41096</c:v>
                </c:pt>
                <c:pt idx="1755">
                  <c:v>41099</c:v>
                </c:pt>
                <c:pt idx="1756">
                  <c:v>41100</c:v>
                </c:pt>
                <c:pt idx="1757">
                  <c:v>41101</c:v>
                </c:pt>
                <c:pt idx="1758">
                  <c:v>41102</c:v>
                </c:pt>
                <c:pt idx="1759">
                  <c:v>41103</c:v>
                </c:pt>
                <c:pt idx="1760">
                  <c:v>41106</c:v>
                </c:pt>
                <c:pt idx="1761">
                  <c:v>41107</c:v>
                </c:pt>
                <c:pt idx="1762">
                  <c:v>41108</c:v>
                </c:pt>
                <c:pt idx="1763">
                  <c:v>41109</c:v>
                </c:pt>
                <c:pt idx="1764">
                  <c:v>41110</c:v>
                </c:pt>
                <c:pt idx="1765">
                  <c:v>41113</c:v>
                </c:pt>
                <c:pt idx="1766">
                  <c:v>41114</c:v>
                </c:pt>
                <c:pt idx="1767">
                  <c:v>41115</c:v>
                </c:pt>
                <c:pt idx="1768">
                  <c:v>41116</c:v>
                </c:pt>
                <c:pt idx="1769">
                  <c:v>41117</c:v>
                </c:pt>
                <c:pt idx="1770">
                  <c:v>41120</c:v>
                </c:pt>
                <c:pt idx="1771">
                  <c:v>41121</c:v>
                </c:pt>
                <c:pt idx="1772">
                  <c:v>41122</c:v>
                </c:pt>
                <c:pt idx="1773">
                  <c:v>41123</c:v>
                </c:pt>
                <c:pt idx="1774">
                  <c:v>41124</c:v>
                </c:pt>
                <c:pt idx="1775">
                  <c:v>41127</c:v>
                </c:pt>
                <c:pt idx="1776">
                  <c:v>41128</c:v>
                </c:pt>
                <c:pt idx="1777">
                  <c:v>41129</c:v>
                </c:pt>
                <c:pt idx="1778">
                  <c:v>41130</c:v>
                </c:pt>
                <c:pt idx="1779">
                  <c:v>41131</c:v>
                </c:pt>
                <c:pt idx="1780">
                  <c:v>41134</c:v>
                </c:pt>
                <c:pt idx="1781">
                  <c:v>41135</c:v>
                </c:pt>
                <c:pt idx="1782">
                  <c:v>41136</c:v>
                </c:pt>
                <c:pt idx="1783">
                  <c:v>41137</c:v>
                </c:pt>
                <c:pt idx="1784">
                  <c:v>41138</c:v>
                </c:pt>
                <c:pt idx="1785">
                  <c:v>41141</c:v>
                </c:pt>
                <c:pt idx="1786">
                  <c:v>41142</c:v>
                </c:pt>
                <c:pt idx="1787">
                  <c:v>41143</c:v>
                </c:pt>
                <c:pt idx="1788">
                  <c:v>41144</c:v>
                </c:pt>
                <c:pt idx="1789">
                  <c:v>41145</c:v>
                </c:pt>
                <c:pt idx="1790">
                  <c:v>41148</c:v>
                </c:pt>
                <c:pt idx="1791">
                  <c:v>41149</c:v>
                </c:pt>
                <c:pt idx="1792">
                  <c:v>41150</c:v>
                </c:pt>
                <c:pt idx="1793">
                  <c:v>41151</c:v>
                </c:pt>
                <c:pt idx="1794">
                  <c:v>41152</c:v>
                </c:pt>
                <c:pt idx="1795">
                  <c:v>41156</c:v>
                </c:pt>
                <c:pt idx="1796">
                  <c:v>41157</c:v>
                </c:pt>
                <c:pt idx="1797">
                  <c:v>41158</c:v>
                </c:pt>
                <c:pt idx="1798">
                  <c:v>41159</c:v>
                </c:pt>
                <c:pt idx="1799">
                  <c:v>41162</c:v>
                </c:pt>
                <c:pt idx="1800">
                  <c:v>41163</c:v>
                </c:pt>
                <c:pt idx="1801">
                  <c:v>41164</c:v>
                </c:pt>
                <c:pt idx="1802">
                  <c:v>41165</c:v>
                </c:pt>
                <c:pt idx="1803">
                  <c:v>41166</c:v>
                </c:pt>
                <c:pt idx="1804">
                  <c:v>41169</c:v>
                </c:pt>
                <c:pt idx="1805">
                  <c:v>41170</c:v>
                </c:pt>
                <c:pt idx="1806">
                  <c:v>41171</c:v>
                </c:pt>
                <c:pt idx="1807">
                  <c:v>41172</c:v>
                </c:pt>
                <c:pt idx="1808">
                  <c:v>41173</c:v>
                </c:pt>
                <c:pt idx="1809">
                  <c:v>41176</c:v>
                </c:pt>
                <c:pt idx="1810">
                  <c:v>41177</c:v>
                </c:pt>
                <c:pt idx="1811">
                  <c:v>41178</c:v>
                </c:pt>
                <c:pt idx="1812">
                  <c:v>41179</c:v>
                </c:pt>
                <c:pt idx="1813">
                  <c:v>41180</c:v>
                </c:pt>
                <c:pt idx="1814">
                  <c:v>41183</c:v>
                </c:pt>
                <c:pt idx="1815">
                  <c:v>41184</c:v>
                </c:pt>
                <c:pt idx="1816">
                  <c:v>41185</c:v>
                </c:pt>
                <c:pt idx="1817">
                  <c:v>41186</c:v>
                </c:pt>
                <c:pt idx="1818">
                  <c:v>41187</c:v>
                </c:pt>
                <c:pt idx="1819">
                  <c:v>41190</c:v>
                </c:pt>
                <c:pt idx="1820">
                  <c:v>41191</c:v>
                </c:pt>
                <c:pt idx="1821">
                  <c:v>41192</c:v>
                </c:pt>
                <c:pt idx="1822">
                  <c:v>41193</c:v>
                </c:pt>
                <c:pt idx="1823">
                  <c:v>41194</c:v>
                </c:pt>
                <c:pt idx="1824">
                  <c:v>41197</c:v>
                </c:pt>
                <c:pt idx="1825">
                  <c:v>41198</c:v>
                </c:pt>
                <c:pt idx="1826">
                  <c:v>41199</c:v>
                </c:pt>
                <c:pt idx="1827">
                  <c:v>41200</c:v>
                </c:pt>
                <c:pt idx="1828">
                  <c:v>41201</c:v>
                </c:pt>
                <c:pt idx="1829">
                  <c:v>41204</c:v>
                </c:pt>
                <c:pt idx="1830">
                  <c:v>41205</c:v>
                </c:pt>
                <c:pt idx="1831">
                  <c:v>41206</c:v>
                </c:pt>
                <c:pt idx="1832">
                  <c:v>41207</c:v>
                </c:pt>
                <c:pt idx="1833">
                  <c:v>41208</c:v>
                </c:pt>
                <c:pt idx="1834">
                  <c:v>41213</c:v>
                </c:pt>
                <c:pt idx="1835">
                  <c:v>41214</c:v>
                </c:pt>
                <c:pt idx="1836">
                  <c:v>41215</c:v>
                </c:pt>
                <c:pt idx="1837">
                  <c:v>41218</c:v>
                </c:pt>
                <c:pt idx="1838">
                  <c:v>41219</c:v>
                </c:pt>
                <c:pt idx="1839">
                  <c:v>41220</c:v>
                </c:pt>
                <c:pt idx="1840">
                  <c:v>41221</c:v>
                </c:pt>
                <c:pt idx="1841">
                  <c:v>41222</c:v>
                </c:pt>
                <c:pt idx="1842">
                  <c:v>41225</c:v>
                </c:pt>
                <c:pt idx="1843">
                  <c:v>41226</c:v>
                </c:pt>
                <c:pt idx="1844">
                  <c:v>41227</c:v>
                </c:pt>
                <c:pt idx="1845">
                  <c:v>41228</c:v>
                </c:pt>
                <c:pt idx="1846">
                  <c:v>41229</c:v>
                </c:pt>
                <c:pt idx="1847">
                  <c:v>41232</c:v>
                </c:pt>
                <c:pt idx="1848">
                  <c:v>41233</c:v>
                </c:pt>
                <c:pt idx="1849">
                  <c:v>41234</c:v>
                </c:pt>
                <c:pt idx="1850">
                  <c:v>41236</c:v>
                </c:pt>
                <c:pt idx="1851">
                  <c:v>41239</c:v>
                </c:pt>
                <c:pt idx="1852">
                  <c:v>41240</c:v>
                </c:pt>
                <c:pt idx="1853">
                  <c:v>41241</c:v>
                </c:pt>
                <c:pt idx="1854">
                  <c:v>41242</c:v>
                </c:pt>
                <c:pt idx="1855">
                  <c:v>41243</c:v>
                </c:pt>
                <c:pt idx="1856">
                  <c:v>41246</c:v>
                </c:pt>
                <c:pt idx="1857">
                  <c:v>41247</c:v>
                </c:pt>
                <c:pt idx="1858">
                  <c:v>41248</c:v>
                </c:pt>
                <c:pt idx="1859">
                  <c:v>41249</c:v>
                </c:pt>
                <c:pt idx="1860">
                  <c:v>41250</c:v>
                </c:pt>
                <c:pt idx="1861">
                  <c:v>41253</c:v>
                </c:pt>
                <c:pt idx="1862">
                  <c:v>41254</c:v>
                </c:pt>
                <c:pt idx="1863">
                  <c:v>41255</c:v>
                </c:pt>
                <c:pt idx="1864">
                  <c:v>41256</c:v>
                </c:pt>
                <c:pt idx="1865">
                  <c:v>41257</c:v>
                </c:pt>
                <c:pt idx="1866">
                  <c:v>41260</c:v>
                </c:pt>
                <c:pt idx="1867">
                  <c:v>41261</c:v>
                </c:pt>
                <c:pt idx="1868">
                  <c:v>41262</c:v>
                </c:pt>
                <c:pt idx="1869">
                  <c:v>41263</c:v>
                </c:pt>
                <c:pt idx="1870">
                  <c:v>41264</c:v>
                </c:pt>
                <c:pt idx="1871">
                  <c:v>41267</c:v>
                </c:pt>
                <c:pt idx="1872">
                  <c:v>41269</c:v>
                </c:pt>
                <c:pt idx="1873">
                  <c:v>41270</c:v>
                </c:pt>
                <c:pt idx="1874">
                  <c:v>41271</c:v>
                </c:pt>
                <c:pt idx="1875">
                  <c:v>41274</c:v>
                </c:pt>
                <c:pt idx="1876">
                  <c:v>41276</c:v>
                </c:pt>
                <c:pt idx="1877">
                  <c:v>41277</c:v>
                </c:pt>
                <c:pt idx="1878">
                  <c:v>41278</c:v>
                </c:pt>
                <c:pt idx="1879">
                  <c:v>41281</c:v>
                </c:pt>
                <c:pt idx="1880">
                  <c:v>41282</c:v>
                </c:pt>
                <c:pt idx="1881">
                  <c:v>41283</c:v>
                </c:pt>
                <c:pt idx="1882">
                  <c:v>41284</c:v>
                </c:pt>
                <c:pt idx="1883">
                  <c:v>41285</c:v>
                </c:pt>
                <c:pt idx="1884">
                  <c:v>41288</c:v>
                </c:pt>
                <c:pt idx="1885">
                  <c:v>41289</c:v>
                </c:pt>
                <c:pt idx="1886">
                  <c:v>41290</c:v>
                </c:pt>
                <c:pt idx="1887">
                  <c:v>41291</c:v>
                </c:pt>
                <c:pt idx="1888">
                  <c:v>41292</c:v>
                </c:pt>
                <c:pt idx="1889">
                  <c:v>41296</c:v>
                </c:pt>
                <c:pt idx="1890">
                  <c:v>41297</c:v>
                </c:pt>
                <c:pt idx="1891">
                  <c:v>41298</c:v>
                </c:pt>
                <c:pt idx="1892">
                  <c:v>41299</c:v>
                </c:pt>
                <c:pt idx="1893">
                  <c:v>41302</c:v>
                </c:pt>
                <c:pt idx="1894">
                  <c:v>41303</c:v>
                </c:pt>
                <c:pt idx="1895">
                  <c:v>41304</c:v>
                </c:pt>
                <c:pt idx="1896">
                  <c:v>41305</c:v>
                </c:pt>
                <c:pt idx="1897">
                  <c:v>41306</c:v>
                </c:pt>
                <c:pt idx="1898">
                  <c:v>41309</c:v>
                </c:pt>
                <c:pt idx="1899">
                  <c:v>41310</c:v>
                </c:pt>
                <c:pt idx="1900">
                  <c:v>41311</c:v>
                </c:pt>
                <c:pt idx="1901">
                  <c:v>41312</c:v>
                </c:pt>
                <c:pt idx="1902">
                  <c:v>41313</c:v>
                </c:pt>
                <c:pt idx="1903">
                  <c:v>41316</c:v>
                </c:pt>
                <c:pt idx="1904">
                  <c:v>41317</c:v>
                </c:pt>
                <c:pt idx="1905">
                  <c:v>41318</c:v>
                </c:pt>
                <c:pt idx="1906">
                  <c:v>41319</c:v>
                </c:pt>
                <c:pt idx="1907">
                  <c:v>41320</c:v>
                </c:pt>
                <c:pt idx="1908">
                  <c:v>41324</c:v>
                </c:pt>
                <c:pt idx="1909">
                  <c:v>41325</c:v>
                </c:pt>
                <c:pt idx="1910">
                  <c:v>41326</c:v>
                </c:pt>
                <c:pt idx="1911">
                  <c:v>41327</c:v>
                </c:pt>
                <c:pt idx="1912">
                  <c:v>41330</c:v>
                </c:pt>
                <c:pt idx="1913">
                  <c:v>41331</c:v>
                </c:pt>
                <c:pt idx="1914">
                  <c:v>41332</c:v>
                </c:pt>
                <c:pt idx="1915">
                  <c:v>41333</c:v>
                </c:pt>
                <c:pt idx="1916">
                  <c:v>41334</c:v>
                </c:pt>
                <c:pt idx="1917">
                  <c:v>41337</c:v>
                </c:pt>
                <c:pt idx="1918">
                  <c:v>41338</c:v>
                </c:pt>
                <c:pt idx="1919">
                  <c:v>41339</c:v>
                </c:pt>
                <c:pt idx="1920">
                  <c:v>41340</c:v>
                </c:pt>
                <c:pt idx="1921">
                  <c:v>41341</c:v>
                </c:pt>
                <c:pt idx="1922">
                  <c:v>41344</c:v>
                </c:pt>
                <c:pt idx="1923">
                  <c:v>41345</c:v>
                </c:pt>
                <c:pt idx="1924">
                  <c:v>41346</c:v>
                </c:pt>
                <c:pt idx="1925">
                  <c:v>41347</c:v>
                </c:pt>
                <c:pt idx="1926">
                  <c:v>41348</c:v>
                </c:pt>
                <c:pt idx="1927">
                  <c:v>41351</c:v>
                </c:pt>
                <c:pt idx="1928">
                  <c:v>41352</c:v>
                </c:pt>
                <c:pt idx="1929">
                  <c:v>41353</c:v>
                </c:pt>
                <c:pt idx="1930">
                  <c:v>41354</c:v>
                </c:pt>
                <c:pt idx="1931">
                  <c:v>41355</c:v>
                </c:pt>
                <c:pt idx="1932">
                  <c:v>41358</c:v>
                </c:pt>
                <c:pt idx="1933">
                  <c:v>41359</c:v>
                </c:pt>
                <c:pt idx="1934">
                  <c:v>41360</c:v>
                </c:pt>
                <c:pt idx="1935">
                  <c:v>41361</c:v>
                </c:pt>
                <c:pt idx="1936">
                  <c:v>41365</c:v>
                </c:pt>
                <c:pt idx="1937">
                  <c:v>41366</c:v>
                </c:pt>
                <c:pt idx="1938">
                  <c:v>41367</c:v>
                </c:pt>
                <c:pt idx="1939">
                  <c:v>41368</c:v>
                </c:pt>
                <c:pt idx="1940">
                  <c:v>41369</c:v>
                </c:pt>
                <c:pt idx="1941">
                  <c:v>41372</c:v>
                </c:pt>
                <c:pt idx="1942">
                  <c:v>41373</c:v>
                </c:pt>
                <c:pt idx="1943">
                  <c:v>41374</c:v>
                </c:pt>
                <c:pt idx="1944">
                  <c:v>41375</c:v>
                </c:pt>
                <c:pt idx="1945">
                  <c:v>41376</c:v>
                </c:pt>
                <c:pt idx="1946">
                  <c:v>41379</c:v>
                </c:pt>
                <c:pt idx="1947">
                  <c:v>41380</c:v>
                </c:pt>
                <c:pt idx="1948">
                  <c:v>41381</c:v>
                </c:pt>
                <c:pt idx="1949">
                  <c:v>41382</c:v>
                </c:pt>
                <c:pt idx="1950">
                  <c:v>41383</c:v>
                </c:pt>
                <c:pt idx="1951">
                  <c:v>41386</c:v>
                </c:pt>
                <c:pt idx="1952">
                  <c:v>41387</c:v>
                </c:pt>
                <c:pt idx="1953">
                  <c:v>41388</c:v>
                </c:pt>
                <c:pt idx="1954">
                  <c:v>41389</c:v>
                </c:pt>
                <c:pt idx="1955">
                  <c:v>41390</c:v>
                </c:pt>
                <c:pt idx="1956">
                  <c:v>41393</c:v>
                </c:pt>
                <c:pt idx="1957">
                  <c:v>41394</c:v>
                </c:pt>
                <c:pt idx="1958">
                  <c:v>41395</c:v>
                </c:pt>
                <c:pt idx="1959">
                  <c:v>41396</c:v>
                </c:pt>
                <c:pt idx="1960">
                  <c:v>41397</c:v>
                </c:pt>
                <c:pt idx="1961">
                  <c:v>41400</c:v>
                </c:pt>
                <c:pt idx="1962">
                  <c:v>41401</c:v>
                </c:pt>
                <c:pt idx="1963">
                  <c:v>41402</c:v>
                </c:pt>
                <c:pt idx="1964">
                  <c:v>41403</c:v>
                </c:pt>
                <c:pt idx="1965">
                  <c:v>41404</c:v>
                </c:pt>
                <c:pt idx="1966">
                  <c:v>41407</c:v>
                </c:pt>
                <c:pt idx="1967">
                  <c:v>41408</c:v>
                </c:pt>
                <c:pt idx="1968">
                  <c:v>41409</c:v>
                </c:pt>
                <c:pt idx="1969">
                  <c:v>41410</c:v>
                </c:pt>
                <c:pt idx="1970">
                  <c:v>41411</c:v>
                </c:pt>
                <c:pt idx="1971">
                  <c:v>41414</c:v>
                </c:pt>
                <c:pt idx="1972">
                  <c:v>41415</c:v>
                </c:pt>
                <c:pt idx="1973">
                  <c:v>41416</c:v>
                </c:pt>
                <c:pt idx="1974">
                  <c:v>41417</c:v>
                </c:pt>
                <c:pt idx="1975">
                  <c:v>41418</c:v>
                </c:pt>
                <c:pt idx="1976">
                  <c:v>41422</c:v>
                </c:pt>
                <c:pt idx="1977">
                  <c:v>41423</c:v>
                </c:pt>
                <c:pt idx="1978">
                  <c:v>41424</c:v>
                </c:pt>
                <c:pt idx="1979">
                  <c:v>41425</c:v>
                </c:pt>
                <c:pt idx="1980">
                  <c:v>41428</c:v>
                </c:pt>
                <c:pt idx="1981">
                  <c:v>41429</c:v>
                </c:pt>
                <c:pt idx="1982">
                  <c:v>41430</c:v>
                </c:pt>
                <c:pt idx="1983">
                  <c:v>41431</c:v>
                </c:pt>
                <c:pt idx="1984">
                  <c:v>41432</c:v>
                </c:pt>
                <c:pt idx="1985">
                  <c:v>41435</c:v>
                </c:pt>
                <c:pt idx="1986">
                  <c:v>41436</c:v>
                </c:pt>
                <c:pt idx="1987">
                  <c:v>41437</c:v>
                </c:pt>
                <c:pt idx="1988">
                  <c:v>41438</c:v>
                </c:pt>
                <c:pt idx="1989">
                  <c:v>41439</c:v>
                </c:pt>
                <c:pt idx="1990">
                  <c:v>41442</c:v>
                </c:pt>
                <c:pt idx="1991">
                  <c:v>41443</c:v>
                </c:pt>
                <c:pt idx="1992">
                  <c:v>41444</c:v>
                </c:pt>
                <c:pt idx="1993">
                  <c:v>41445</c:v>
                </c:pt>
                <c:pt idx="1994">
                  <c:v>41446</c:v>
                </c:pt>
                <c:pt idx="1995">
                  <c:v>41449</c:v>
                </c:pt>
                <c:pt idx="1996">
                  <c:v>41450</c:v>
                </c:pt>
                <c:pt idx="1997">
                  <c:v>41451</c:v>
                </c:pt>
                <c:pt idx="1998">
                  <c:v>41452</c:v>
                </c:pt>
                <c:pt idx="1999">
                  <c:v>41453</c:v>
                </c:pt>
                <c:pt idx="2000">
                  <c:v>41456</c:v>
                </c:pt>
                <c:pt idx="2001">
                  <c:v>41457</c:v>
                </c:pt>
                <c:pt idx="2002">
                  <c:v>41458</c:v>
                </c:pt>
                <c:pt idx="2003">
                  <c:v>41459</c:v>
                </c:pt>
                <c:pt idx="2004">
                  <c:v>41460</c:v>
                </c:pt>
                <c:pt idx="2005">
                  <c:v>41463</c:v>
                </c:pt>
                <c:pt idx="2006">
                  <c:v>41464</c:v>
                </c:pt>
                <c:pt idx="2007">
                  <c:v>41465</c:v>
                </c:pt>
                <c:pt idx="2008">
                  <c:v>41466</c:v>
                </c:pt>
                <c:pt idx="2009">
                  <c:v>41467</c:v>
                </c:pt>
                <c:pt idx="2010">
                  <c:v>41470</c:v>
                </c:pt>
                <c:pt idx="2011">
                  <c:v>41471</c:v>
                </c:pt>
                <c:pt idx="2012">
                  <c:v>41472</c:v>
                </c:pt>
                <c:pt idx="2013">
                  <c:v>41473</c:v>
                </c:pt>
                <c:pt idx="2014">
                  <c:v>41474</c:v>
                </c:pt>
                <c:pt idx="2015">
                  <c:v>41477</c:v>
                </c:pt>
                <c:pt idx="2016">
                  <c:v>41478</c:v>
                </c:pt>
                <c:pt idx="2017">
                  <c:v>41479</c:v>
                </c:pt>
                <c:pt idx="2018">
                  <c:v>41480</c:v>
                </c:pt>
                <c:pt idx="2019">
                  <c:v>41481</c:v>
                </c:pt>
                <c:pt idx="2020">
                  <c:v>41484</c:v>
                </c:pt>
                <c:pt idx="2021">
                  <c:v>41485</c:v>
                </c:pt>
                <c:pt idx="2022">
                  <c:v>41486</c:v>
                </c:pt>
                <c:pt idx="2023">
                  <c:v>41487</c:v>
                </c:pt>
                <c:pt idx="2024">
                  <c:v>41488</c:v>
                </c:pt>
                <c:pt idx="2025">
                  <c:v>41491</c:v>
                </c:pt>
                <c:pt idx="2026">
                  <c:v>41492</c:v>
                </c:pt>
                <c:pt idx="2027">
                  <c:v>41493</c:v>
                </c:pt>
                <c:pt idx="2028">
                  <c:v>41494</c:v>
                </c:pt>
                <c:pt idx="2029">
                  <c:v>41495</c:v>
                </c:pt>
                <c:pt idx="2030">
                  <c:v>41498</c:v>
                </c:pt>
                <c:pt idx="2031">
                  <c:v>41499</c:v>
                </c:pt>
                <c:pt idx="2032">
                  <c:v>41500</c:v>
                </c:pt>
                <c:pt idx="2033">
                  <c:v>41501</c:v>
                </c:pt>
                <c:pt idx="2034">
                  <c:v>41502</c:v>
                </c:pt>
                <c:pt idx="2035">
                  <c:v>41505</c:v>
                </c:pt>
                <c:pt idx="2036">
                  <c:v>41506</c:v>
                </c:pt>
                <c:pt idx="2037">
                  <c:v>41507</c:v>
                </c:pt>
                <c:pt idx="2038">
                  <c:v>41508</c:v>
                </c:pt>
                <c:pt idx="2039">
                  <c:v>41509</c:v>
                </c:pt>
                <c:pt idx="2040">
                  <c:v>41512</c:v>
                </c:pt>
                <c:pt idx="2041">
                  <c:v>41513</c:v>
                </c:pt>
                <c:pt idx="2042">
                  <c:v>41514</c:v>
                </c:pt>
                <c:pt idx="2043">
                  <c:v>41515</c:v>
                </c:pt>
                <c:pt idx="2044">
                  <c:v>41516</c:v>
                </c:pt>
                <c:pt idx="2045">
                  <c:v>41520</c:v>
                </c:pt>
                <c:pt idx="2046">
                  <c:v>41521</c:v>
                </c:pt>
                <c:pt idx="2047">
                  <c:v>41522</c:v>
                </c:pt>
                <c:pt idx="2048">
                  <c:v>41523</c:v>
                </c:pt>
                <c:pt idx="2049">
                  <c:v>41526</c:v>
                </c:pt>
                <c:pt idx="2050">
                  <c:v>41527</c:v>
                </c:pt>
                <c:pt idx="2051">
                  <c:v>41528</c:v>
                </c:pt>
                <c:pt idx="2052">
                  <c:v>41529</c:v>
                </c:pt>
                <c:pt idx="2053">
                  <c:v>41530</c:v>
                </c:pt>
                <c:pt idx="2054">
                  <c:v>41533</c:v>
                </c:pt>
                <c:pt idx="2055">
                  <c:v>41534</c:v>
                </c:pt>
                <c:pt idx="2056">
                  <c:v>41535</c:v>
                </c:pt>
                <c:pt idx="2057">
                  <c:v>41536</c:v>
                </c:pt>
                <c:pt idx="2058">
                  <c:v>41537</c:v>
                </c:pt>
                <c:pt idx="2059">
                  <c:v>41540</c:v>
                </c:pt>
                <c:pt idx="2060">
                  <c:v>41541</c:v>
                </c:pt>
                <c:pt idx="2061">
                  <c:v>41542</c:v>
                </c:pt>
                <c:pt idx="2062">
                  <c:v>41543</c:v>
                </c:pt>
                <c:pt idx="2063">
                  <c:v>41544</c:v>
                </c:pt>
                <c:pt idx="2064">
                  <c:v>41547</c:v>
                </c:pt>
                <c:pt idx="2065">
                  <c:v>41548</c:v>
                </c:pt>
                <c:pt idx="2066">
                  <c:v>41549</c:v>
                </c:pt>
                <c:pt idx="2067">
                  <c:v>41550</c:v>
                </c:pt>
                <c:pt idx="2068">
                  <c:v>41551</c:v>
                </c:pt>
                <c:pt idx="2069">
                  <c:v>41554</c:v>
                </c:pt>
                <c:pt idx="2070">
                  <c:v>41555</c:v>
                </c:pt>
                <c:pt idx="2071">
                  <c:v>41556</c:v>
                </c:pt>
                <c:pt idx="2072">
                  <c:v>41557</c:v>
                </c:pt>
                <c:pt idx="2073">
                  <c:v>41558</c:v>
                </c:pt>
                <c:pt idx="2074">
                  <c:v>41561</c:v>
                </c:pt>
                <c:pt idx="2075">
                  <c:v>41562</c:v>
                </c:pt>
                <c:pt idx="2076">
                  <c:v>41563</c:v>
                </c:pt>
                <c:pt idx="2077">
                  <c:v>41564</c:v>
                </c:pt>
                <c:pt idx="2078">
                  <c:v>41565</c:v>
                </c:pt>
                <c:pt idx="2079">
                  <c:v>41568</c:v>
                </c:pt>
                <c:pt idx="2080">
                  <c:v>41569</c:v>
                </c:pt>
                <c:pt idx="2081">
                  <c:v>41570</c:v>
                </c:pt>
                <c:pt idx="2082">
                  <c:v>41571</c:v>
                </c:pt>
                <c:pt idx="2083">
                  <c:v>41572</c:v>
                </c:pt>
                <c:pt idx="2084">
                  <c:v>41575</c:v>
                </c:pt>
                <c:pt idx="2085">
                  <c:v>41576</c:v>
                </c:pt>
                <c:pt idx="2086">
                  <c:v>41577</c:v>
                </c:pt>
                <c:pt idx="2087">
                  <c:v>41578</c:v>
                </c:pt>
                <c:pt idx="2088">
                  <c:v>41579</c:v>
                </c:pt>
                <c:pt idx="2089">
                  <c:v>41582</c:v>
                </c:pt>
                <c:pt idx="2090">
                  <c:v>41583</c:v>
                </c:pt>
                <c:pt idx="2091">
                  <c:v>41584</c:v>
                </c:pt>
                <c:pt idx="2092">
                  <c:v>41585</c:v>
                </c:pt>
                <c:pt idx="2093">
                  <c:v>41586</c:v>
                </c:pt>
                <c:pt idx="2094">
                  <c:v>41589</c:v>
                </c:pt>
                <c:pt idx="2095">
                  <c:v>41590</c:v>
                </c:pt>
                <c:pt idx="2096">
                  <c:v>41591</c:v>
                </c:pt>
                <c:pt idx="2097">
                  <c:v>41592</c:v>
                </c:pt>
                <c:pt idx="2098">
                  <c:v>41593</c:v>
                </c:pt>
                <c:pt idx="2099">
                  <c:v>41596</c:v>
                </c:pt>
                <c:pt idx="2100">
                  <c:v>41597</c:v>
                </c:pt>
                <c:pt idx="2101">
                  <c:v>41598</c:v>
                </c:pt>
                <c:pt idx="2102">
                  <c:v>41599</c:v>
                </c:pt>
                <c:pt idx="2103">
                  <c:v>41600</c:v>
                </c:pt>
                <c:pt idx="2104">
                  <c:v>41603</c:v>
                </c:pt>
                <c:pt idx="2105">
                  <c:v>41604</c:v>
                </c:pt>
                <c:pt idx="2106">
                  <c:v>41605</c:v>
                </c:pt>
                <c:pt idx="2107">
                  <c:v>41607</c:v>
                </c:pt>
                <c:pt idx="2108">
                  <c:v>41610</c:v>
                </c:pt>
                <c:pt idx="2109">
                  <c:v>41611</c:v>
                </c:pt>
                <c:pt idx="2110">
                  <c:v>41612</c:v>
                </c:pt>
                <c:pt idx="2111">
                  <c:v>41613</c:v>
                </c:pt>
                <c:pt idx="2112">
                  <c:v>41614</c:v>
                </c:pt>
                <c:pt idx="2113">
                  <c:v>41617</c:v>
                </c:pt>
                <c:pt idx="2114">
                  <c:v>41618</c:v>
                </c:pt>
                <c:pt idx="2115">
                  <c:v>41619</c:v>
                </c:pt>
                <c:pt idx="2116">
                  <c:v>41620</c:v>
                </c:pt>
                <c:pt idx="2117">
                  <c:v>41621</c:v>
                </c:pt>
                <c:pt idx="2118">
                  <c:v>41624</c:v>
                </c:pt>
                <c:pt idx="2119">
                  <c:v>41625</c:v>
                </c:pt>
                <c:pt idx="2120">
                  <c:v>41626</c:v>
                </c:pt>
                <c:pt idx="2121">
                  <c:v>41627</c:v>
                </c:pt>
                <c:pt idx="2122">
                  <c:v>41628</c:v>
                </c:pt>
                <c:pt idx="2123">
                  <c:v>41631</c:v>
                </c:pt>
                <c:pt idx="2124">
                  <c:v>41632</c:v>
                </c:pt>
                <c:pt idx="2125">
                  <c:v>41634</c:v>
                </c:pt>
                <c:pt idx="2126">
                  <c:v>41635</c:v>
                </c:pt>
                <c:pt idx="2127">
                  <c:v>41638</c:v>
                </c:pt>
                <c:pt idx="2128">
                  <c:v>41639</c:v>
                </c:pt>
                <c:pt idx="2129">
                  <c:v>41641</c:v>
                </c:pt>
                <c:pt idx="2130">
                  <c:v>41642</c:v>
                </c:pt>
                <c:pt idx="2131">
                  <c:v>41645</c:v>
                </c:pt>
                <c:pt idx="2132">
                  <c:v>41646</c:v>
                </c:pt>
                <c:pt idx="2133">
                  <c:v>41647</c:v>
                </c:pt>
                <c:pt idx="2134">
                  <c:v>41648</c:v>
                </c:pt>
                <c:pt idx="2135">
                  <c:v>41649</c:v>
                </c:pt>
                <c:pt idx="2136">
                  <c:v>41652</c:v>
                </c:pt>
                <c:pt idx="2137">
                  <c:v>41653</c:v>
                </c:pt>
                <c:pt idx="2138">
                  <c:v>41654</c:v>
                </c:pt>
                <c:pt idx="2139">
                  <c:v>41655</c:v>
                </c:pt>
                <c:pt idx="2140">
                  <c:v>41656</c:v>
                </c:pt>
                <c:pt idx="2141">
                  <c:v>41660</c:v>
                </c:pt>
                <c:pt idx="2142">
                  <c:v>41661</c:v>
                </c:pt>
                <c:pt idx="2143">
                  <c:v>41662</c:v>
                </c:pt>
                <c:pt idx="2144">
                  <c:v>41663</c:v>
                </c:pt>
                <c:pt idx="2145">
                  <c:v>41666</c:v>
                </c:pt>
                <c:pt idx="2146">
                  <c:v>41667</c:v>
                </c:pt>
                <c:pt idx="2147">
                  <c:v>41668</c:v>
                </c:pt>
                <c:pt idx="2148">
                  <c:v>41669</c:v>
                </c:pt>
                <c:pt idx="2149">
                  <c:v>41670</c:v>
                </c:pt>
                <c:pt idx="2150">
                  <c:v>41673</c:v>
                </c:pt>
                <c:pt idx="2151">
                  <c:v>41674</c:v>
                </c:pt>
                <c:pt idx="2152">
                  <c:v>41675</c:v>
                </c:pt>
                <c:pt idx="2153">
                  <c:v>41676</c:v>
                </c:pt>
                <c:pt idx="2154">
                  <c:v>41677</c:v>
                </c:pt>
                <c:pt idx="2155">
                  <c:v>41680</c:v>
                </c:pt>
                <c:pt idx="2156">
                  <c:v>41681</c:v>
                </c:pt>
                <c:pt idx="2157">
                  <c:v>41682</c:v>
                </c:pt>
                <c:pt idx="2158">
                  <c:v>41683</c:v>
                </c:pt>
                <c:pt idx="2159">
                  <c:v>41684</c:v>
                </c:pt>
                <c:pt idx="2160">
                  <c:v>41688</c:v>
                </c:pt>
                <c:pt idx="2161">
                  <c:v>41689</c:v>
                </c:pt>
                <c:pt idx="2162">
                  <c:v>41690</c:v>
                </c:pt>
                <c:pt idx="2163">
                  <c:v>41691</c:v>
                </c:pt>
                <c:pt idx="2164">
                  <c:v>41694</c:v>
                </c:pt>
                <c:pt idx="2165">
                  <c:v>41695</c:v>
                </c:pt>
                <c:pt idx="2166">
                  <c:v>41696</c:v>
                </c:pt>
                <c:pt idx="2167">
                  <c:v>41697</c:v>
                </c:pt>
                <c:pt idx="2168">
                  <c:v>41698</c:v>
                </c:pt>
                <c:pt idx="2169">
                  <c:v>41701</c:v>
                </c:pt>
                <c:pt idx="2170">
                  <c:v>41702</c:v>
                </c:pt>
                <c:pt idx="2171">
                  <c:v>41703</c:v>
                </c:pt>
                <c:pt idx="2172">
                  <c:v>41704</c:v>
                </c:pt>
                <c:pt idx="2173">
                  <c:v>41705</c:v>
                </c:pt>
                <c:pt idx="2174">
                  <c:v>41708</c:v>
                </c:pt>
                <c:pt idx="2175">
                  <c:v>41709</c:v>
                </c:pt>
                <c:pt idx="2176">
                  <c:v>41710</c:v>
                </c:pt>
                <c:pt idx="2177">
                  <c:v>41711</c:v>
                </c:pt>
                <c:pt idx="2178">
                  <c:v>41712</c:v>
                </c:pt>
                <c:pt idx="2179">
                  <c:v>41715</c:v>
                </c:pt>
                <c:pt idx="2180">
                  <c:v>41716</c:v>
                </c:pt>
                <c:pt idx="2181">
                  <c:v>41717</c:v>
                </c:pt>
                <c:pt idx="2182">
                  <c:v>41718</c:v>
                </c:pt>
                <c:pt idx="2183">
                  <c:v>41719</c:v>
                </c:pt>
                <c:pt idx="2184">
                  <c:v>41722</c:v>
                </c:pt>
                <c:pt idx="2185">
                  <c:v>41723</c:v>
                </c:pt>
                <c:pt idx="2186">
                  <c:v>41724</c:v>
                </c:pt>
                <c:pt idx="2187">
                  <c:v>41725</c:v>
                </c:pt>
                <c:pt idx="2188">
                  <c:v>41726</c:v>
                </c:pt>
                <c:pt idx="2189">
                  <c:v>41729</c:v>
                </c:pt>
                <c:pt idx="2190">
                  <c:v>41730</c:v>
                </c:pt>
                <c:pt idx="2191">
                  <c:v>41731</c:v>
                </c:pt>
                <c:pt idx="2192">
                  <c:v>41732</c:v>
                </c:pt>
                <c:pt idx="2193">
                  <c:v>41733</c:v>
                </c:pt>
                <c:pt idx="2194">
                  <c:v>41736</c:v>
                </c:pt>
                <c:pt idx="2195">
                  <c:v>41737</c:v>
                </c:pt>
                <c:pt idx="2196">
                  <c:v>41738</c:v>
                </c:pt>
                <c:pt idx="2197">
                  <c:v>41739</c:v>
                </c:pt>
                <c:pt idx="2198">
                  <c:v>41740</c:v>
                </c:pt>
                <c:pt idx="2199">
                  <c:v>41743</c:v>
                </c:pt>
                <c:pt idx="2200">
                  <c:v>41744</c:v>
                </c:pt>
                <c:pt idx="2201">
                  <c:v>41745</c:v>
                </c:pt>
                <c:pt idx="2202">
                  <c:v>41746</c:v>
                </c:pt>
                <c:pt idx="2203">
                  <c:v>41750</c:v>
                </c:pt>
                <c:pt idx="2204">
                  <c:v>41751</c:v>
                </c:pt>
                <c:pt idx="2205">
                  <c:v>41752</c:v>
                </c:pt>
                <c:pt idx="2206">
                  <c:v>41753</c:v>
                </c:pt>
                <c:pt idx="2207">
                  <c:v>41754</c:v>
                </c:pt>
                <c:pt idx="2208">
                  <c:v>41757</c:v>
                </c:pt>
                <c:pt idx="2209">
                  <c:v>41758</c:v>
                </c:pt>
                <c:pt idx="2210">
                  <c:v>41759</c:v>
                </c:pt>
                <c:pt idx="2211">
                  <c:v>41760</c:v>
                </c:pt>
                <c:pt idx="2212">
                  <c:v>41761</c:v>
                </c:pt>
                <c:pt idx="2213">
                  <c:v>41764</c:v>
                </c:pt>
                <c:pt idx="2214">
                  <c:v>41765</c:v>
                </c:pt>
                <c:pt idx="2215">
                  <c:v>41766</c:v>
                </c:pt>
                <c:pt idx="2216">
                  <c:v>41767</c:v>
                </c:pt>
                <c:pt idx="2217">
                  <c:v>41768</c:v>
                </c:pt>
                <c:pt idx="2218">
                  <c:v>41771</c:v>
                </c:pt>
                <c:pt idx="2219">
                  <c:v>41772</c:v>
                </c:pt>
                <c:pt idx="2220">
                  <c:v>41773</c:v>
                </c:pt>
                <c:pt idx="2221">
                  <c:v>41774</c:v>
                </c:pt>
                <c:pt idx="2222">
                  <c:v>41775</c:v>
                </c:pt>
                <c:pt idx="2223">
                  <c:v>41778</c:v>
                </c:pt>
                <c:pt idx="2224">
                  <c:v>41779</c:v>
                </c:pt>
                <c:pt idx="2225">
                  <c:v>41780</c:v>
                </c:pt>
                <c:pt idx="2226">
                  <c:v>41781</c:v>
                </c:pt>
                <c:pt idx="2227">
                  <c:v>41782</c:v>
                </c:pt>
                <c:pt idx="2228">
                  <c:v>41786</c:v>
                </c:pt>
                <c:pt idx="2229">
                  <c:v>41787</c:v>
                </c:pt>
                <c:pt idx="2230">
                  <c:v>41788</c:v>
                </c:pt>
                <c:pt idx="2231">
                  <c:v>41789</c:v>
                </c:pt>
                <c:pt idx="2232">
                  <c:v>41792</c:v>
                </c:pt>
                <c:pt idx="2233">
                  <c:v>41793</c:v>
                </c:pt>
                <c:pt idx="2234">
                  <c:v>41794</c:v>
                </c:pt>
                <c:pt idx="2235">
                  <c:v>41795</c:v>
                </c:pt>
                <c:pt idx="2236">
                  <c:v>41796</c:v>
                </c:pt>
                <c:pt idx="2237">
                  <c:v>41799</c:v>
                </c:pt>
                <c:pt idx="2238">
                  <c:v>41800</c:v>
                </c:pt>
                <c:pt idx="2239">
                  <c:v>41801</c:v>
                </c:pt>
                <c:pt idx="2240">
                  <c:v>41802</c:v>
                </c:pt>
                <c:pt idx="2241">
                  <c:v>41803</c:v>
                </c:pt>
                <c:pt idx="2242">
                  <c:v>41806</c:v>
                </c:pt>
                <c:pt idx="2243">
                  <c:v>41807</c:v>
                </c:pt>
                <c:pt idx="2244">
                  <c:v>41808</c:v>
                </c:pt>
                <c:pt idx="2245">
                  <c:v>41809</c:v>
                </c:pt>
                <c:pt idx="2246">
                  <c:v>41810</c:v>
                </c:pt>
                <c:pt idx="2247">
                  <c:v>41813</c:v>
                </c:pt>
                <c:pt idx="2248">
                  <c:v>41814</c:v>
                </c:pt>
                <c:pt idx="2249">
                  <c:v>41815</c:v>
                </c:pt>
                <c:pt idx="2250">
                  <c:v>41816</c:v>
                </c:pt>
                <c:pt idx="2251">
                  <c:v>41817</c:v>
                </c:pt>
                <c:pt idx="2252">
                  <c:v>41820</c:v>
                </c:pt>
                <c:pt idx="2253">
                  <c:v>41821</c:v>
                </c:pt>
                <c:pt idx="2254">
                  <c:v>41822</c:v>
                </c:pt>
                <c:pt idx="2255">
                  <c:v>41823</c:v>
                </c:pt>
                <c:pt idx="2256">
                  <c:v>41827</c:v>
                </c:pt>
                <c:pt idx="2257">
                  <c:v>41828</c:v>
                </c:pt>
                <c:pt idx="2258">
                  <c:v>41829</c:v>
                </c:pt>
                <c:pt idx="2259">
                  <c:v>41830</c:v>
                </c:pt>
                <c:pt idx="2260">
                  <c:v>41831</c:v>
                </c:pt>
                <c:pt idx="2261">
                  <c:v>41834</c:v>
                </c:pt>
                <c:pt idx="2262">
                  <c:v>41835</c:v>
                </c:pt>
                <c:pt idx="2263">
                  <c:v>41836</c:v>
                </c:pt>
                <c:pt idx="2264">
                  <c:v>41837</c:v>
                </c:pt>
                <c:pt idx="2265">
                  <c:v>41838</c:v>
                </c:pt>
                <c:pt idx="2266">
                  <c:v>41841</c:v>
                </c:pt>
                <c:pt idx="2267">
                  <c:v>41842</c:v>
                </c:pt>
                <c:pt idx="2268">
                  <c:v>41843</c:v>
                </c:pt>
                <c:pt idx="2269">
                  <c:v>41844</c:v>
                </c:pt>
                <c:pt idx="2270">
                  <c:v>41845</c:v>
                </c:pt>
                <c:pt idx="2271">
                  <c:v>41848</c:v>
                </c:pt>
                <c:pt idx="2272">
                  <c:v>41849</c:v>
                </c:pt>
                <c:pt idx="2273">
                  <c:v>41850</c:v>
                </c:pt>
                <c:pt idx="2274">
                  <c:v>41851</c:v>
                </c:pt>
                <c:pt idx="2275">
                  <c:v>41852</c:v>
                </c:pt>
                <c:pt idx="2276">
                  <c:v>41855</c:v>
                </c:pt>
                <c:pt idx="2277">
                  <c:v>41856</c:v>
                </c:pt>
                <c:pt idx="2278">
                  <c:v>41857</c:v>
                </c:pt>
                <c:pt idx="2279">
                  <c:v>41858</c:v>
                </c:pt>
                <c:pt idx="2280">
                  <c:v>41859</c:v>
                </c:pt>
                <c:pt idx="2281">
                  <c:v>41862</c:v>
                </c:pt>
                <c:pt idx="2282">
                  <c:v>41863</c:v>
                </c:pt>
                <c:pt idx="2283">
                  <c:v>41864</c:v>
                </c:pt>
                <c:pt idx="2284">
                  <c:v>41865</c:v>
                </c:pt>
                <c:pt idx="2285">
                  <c:v>41866</c:v>
                </c:pt>
                <c:pt idx="2286">
                  <c:v>41869</c:v>
                </c:pt>
                <c:pt idx="2287">
                  <c:v>41870</c:v>
                </c:pt>
                <c:pt idx="2288">
                  <c:v>41871</c:v>
                </c:pt>
                <c:pt idx="2289">
                  <c:v>41872</c:v>
                </c:pt>
                <c:pt idx="2290">
                  <c:v>41873</c:v>
                </c:pt>
                <c:pt idx="2291">
                  <c:v>41876</c:v>
                </c:pt>
                <c:pt idx="2292">
                  <c:v>41877</c:v>
                </c:pt>
                <c:pt idx="2293">
                  <c:v>41878</c:v>
                </c:pt>
                <c:pt idx="2294">
                  <c:v>41879</c:v>
                </c:pt>
                <c:pt idx="2295">
                  <c:v>41880</c:v>
                </c:pt>
                <c:pt idx="2296">
                  <c:v>41884</c:v>
                </c:pt>
                <c:pt idx="2297">
                  <c:v>41885</c:v>
                </c:pt>
                <c:pt idx="2298">
                  <c:v>41886</c:v>
                </c:pt>
                <c:pt idx="2299">
                  <c:v>41887</c:v>
                </c:pt>
                <c:pt idx="2300">
                  <c:v>41890</c:v>
                </c:pt>
                <c:pt idx="2301">
                  <c:v>41891</c:v>
                </c:pt>
                <c:pt idx="2302">
                  <c:v>41892</c:v>
                </c:pt>
                <c:pt idx="2303">
                  <c:v>41893</c:v>
                </c:pt>
                <c:pt idx="2304">
                  <c:v>41894</c:v>
                </c:pt>
                <c:pt idx="2305">
                  <c:v>41897</c:v>
                </c:pt>
                <c:pt idx="2306">
                  <c:v>41898</c:v>
                </c:pt>
                <c:pt idx="2307">
                  <c:v>41899</c:v>
                </c:pt>
                <c:pt idx="2308">
                  <c:v>41900</c:v>
                </c:pt>
                <c:pt idx="2309">
                  <c:v>41901</c:v>
                </c:pt>
                <c:pt idx="2310">
                  <c:v>41904</c:v>
                </c:pt>
                <c:pt idx="2311">
                  <c:v>41905</c:v>
                </c:pt>
                <c:pt idx="2312">
                  <c:v>41906</c:v>
                </c:pt>
                <c:pt idx="2313">
                  <c:v>41907</c:v>
                </c:pt>
                <c:pt idx="2314">
                  <c:v>41908</c:v>
                </c:pt>
                <c:pt idx="2315">
                  <c:v>41911</c:v>
                </c:pt>
                <c:pt idx="2316">
                  <c:v>41912</c:v>
                </c:pt>
                <c:pt idx="2317">
                  <c:v>41913</c:v>
                </c:pt>
                <c:pt idx="2318">
                  <c:v>41914</c:v>
                </c:pt>
                <c:pt idx="2319">
                  <c:v>41915</c:v>
                </c:pt>
                <c:pt idx="2320">
                  <c:v>41918</c:v>
                </c:pt>
                <c:pt idx="2321">
                  <c:v>41919</c:v>
                </c:pt>
                <c:pt idx="2322">
                  <c:v>41920</c:v>
                </c:pt>
                <c:pt idx="2323">
                  <c:v>41921</c:v>
                </c:pt>
                <c:pt idx="2324">
                  <c:v>41922</c:v>
                </c:pt>
                <c:pt idx="2325">
                  <c:v>41925</c:v>
                </c:pt>
                <c:pt idx="2326">
                  <c:v>41926</c:v>
                </c:pt>
                <c:pt idx="2327">
                  <c:v>41927</c:v>
                </c:pt>
                <c:pt idx="2328">
                  <c:v>41928</c:v>
                </c:pt>
                <c:pt idx="2329">
                  <c:v>41929</c:v>
                </c:pt>
                <c:pt idx="2330">
                  <c:v>41932</c:v>
                </c:pt>
                <c:pt idx="2331">
                  <c:v>41933</c:v>
                </c:pt>
                <c:pt idx="2332">
                  <c:v>41934</c:v>
                </c:pt>
                <c:pt idx="2333">
                  <c:v>41935</c:v>
                </c:pt>
                <c:pt idx="2334">
                  <c:v>41936</c:v>
                </c:pt>
                <c:pt idx="2335">
                  <c:v>41939</c:v>
                </c:pt>
                <c:pt idx="2336">
                  <c:v>41940</c:v>
                </c:pt>
                <c:pt idx="2337">
                  <c:v>41941</c:v>
                </c:pt>
                <c:pt idx="2338">
                  <c:v>41942</c:v>
                </c:pt>
                <c:pt idx="2339">
                  <c:v>41943</c:v>
                </c:pt>
                <c:pt idx="2340">
                  <c:v>41946</c:v>
                </c:pt>
                <c:pt idx="2341">
                  <c:v>41947</c:v>
                </c:pt>
                <c:pt idx="2342">
                  <c:v>41948</c:v>
                </c:pt>
                <c:pt idx="2343">
                  <c:v>41949</c:v>
                </c:pt>
                <c:pt idx="2344">
                  <c:v>41950</c:v>
                </c:pt>
                <c:pt idx="2345">
                  <c:v>41953</c:v>
                </c:pt>
                <c:pt idx="2346">
                  <c:v>41954</c:v>
                </c:pt>
                <c:pt idx="2347">
                  <c:v>41955</c:v>
                </c:pt>
                <c:pt idx="2348">
                  <c:v>41956</c:v>
                </c:pt>
                <c:pt idx="2349">
                  <c:v>41957</c:v>
                </c:pt>
                <c:pt idx="2350">
                  <c:v>41960</c:v>
                </c:pt>
                <c:pt idx="2351">
                  <c:v>41961</c:v>
                </c:pt>
                <c:pt idx="2352">
                  <c:v>41962</c:v>
                </c:pt>
                <c:pt idx="2353">
                  <c:v>41963</c:v>
                </c:pt>
                <c:pt idx="2354">
                  <c:v>41964</c:v>
                </c:pt>
                <c:pt idx="2355">
                  <c:v>41967</c:v>
                </c:pt>
                <c:pt idx="2356">
                  <c:v>41968</c:v>
                </c:pt>
                <c:pt idx="2357">
                  <c:v>41969</c:v>
                </c:pt>
                <c:pt idx="2358">
                  <c:v>41971</c:v>
                </c:pt>
                <c:pt idx="2359">
                  <c:v>41974</c:v>
                </c:pt>
                <c:pt idx="2360">
                  <c:v>41975</c:v>
                </c:pt>
                <c:pt idx="2361">
                  <c:v>41976</c:v>
                </c:pt>
                <c:pt idx="2362">
                  <c:v>41977</c:v>
                </c:pt>
                <c:pt idx="2363">
                  <c:v>41978</c:v>
                </c:pt>
                <c:pt idx="2364">
                  <c:v>41981</c:v>
                </c:pt>
                <c:pt idx="2365">
                  <c:v>41982</c:v>
                </c:pt>
                <c:pt idx="2366">
                  <c:v>41983</c:v>
                </c:pt>
                <c:pt idx="2367">
                  <c:v>41984</c:v>
                </c:pt>
                <c:pt idx="2368">
                  <c:v>41985</c:v>
                </c:pt>
                <c:pt idx="2369">
                  <c:v>41988</c:v>
                </c:pt>
                <c:pt idx="2370">
                  <c:v>41989</c:v>
                </c:pt>
                <c:pt idx="2371">
                  <c:v>41990</c:v>
                </c:pt>
                <c:pt idx="2372">
                  <c:v>41991</c:v>
                </c:pt>
                <c:pt idx="2373">
                  <c:v>41992</c:v>
                </c:pt>
                <c:pt idx="2374">
                  <c:v>41995</c:v>
                </c:pt>
                <c:pt idx="2375">
                  <c:v>41996</c:v>
                </c:pt>
                <c:pt idx="2376">
                  <c:v>41997</c:v>
                </c:pt>
                <c:pt idx="2377">
                  <c:v>41999</c:v>
                </c:pt>
                <c:pt idx="2378">
                  <c:v>42002</c:v>
                </c:pt>
                <c:pt idx="2379">
                  <c:v>42003</c:v>
                </c:pt>
                <c:pt idx="2380">
                  <c:v>42004</c:v>
                </c:pt>
                <c:pt idx="2381">
                  <c:v>42006</c:v>
                </c:pt>
                <c:pt idx="2382">
                  <c:v>42009</c:v>
                </c:pt>
                <c:pt idx="2383">
                  <c:v>42010</c:v>
                </c:pt>
                <c:pt idx="2384">
                  <c:v>42011</c:v>
                </c:pt>
                <c:pt idx="2385">
                  <c:v>42012</c:v>
                </c:pt>
                <c:pt idx="2386">
                  <c:v>42013</c:v>
                </c:pt>
                <c:pt idx="2387">
                  <c:v>42016</c:v>
                </c:pt>
                <c:pt idx="2388">
                  <c:v>42017</c:v>
                </c:pt>
                <c:pt idx="2389">
                  <c:v>42018</c:v>
                </c:pt>
                <c:pt idx="2390">
                  <c:v>42019</c:v>
                </c:pt>
                <c:pt idx="2391">
                  <c:v>42020</c:v>
                </c:pt>
                <c:pt idx="2392">
                  <c:v>42024</c:v>
                </c:pt>
                <c:pt idx="2393">
                  <c:v>42025</c:v>
                </c:pt>
                <c:pt idx="2394">
                  <c:v>42026</c:v>
                </c:pt>
                <c:pt idx="2395">
                  <c:v>42027</c:v>
                </c:pt>
                <c:pt idx="2396">
                  <c:v>42030</c:v>
                </c:pt>
                <c:pt idx="2397">
                  <c:v>42031</c:v>
                </c:pt>
                <c:pt idx="2398">
                  <c:v>42032</c:v>
                </c:pt>
                <c:pt idx="2399">
                  <c:v>42033</c:v>
                </c:pt>
                <c:pt idx="2400">
                  <c:v>42034</c:v>
                </c:pt>
                <c:pt idx="2401">
                  <c:v>42037</c:v>
                </c:pt>
                <c:pt idx="2402">
                  <c:v>42038</c:v>
                </c:pt>
                <c:pt idx="2403">
                  <c:v>42039</c:v>
                </c:pt>
                <c:pt idx="2404">
                  <c:v>42040</c:v>
                </c:pt>
                <c:pt idx="2405">
                  <c:v>42041</c:v>
                </c:pt>
                <c:pt idx="2406">
                  <c:v>42044</c:v>
                </c:pt>
                <c:pt idx="2407">
                  <c:v>42045</c:v>
                </c:pt>
                <c:pt idx="2408">
                  <c:v>42046</c:v>
                </c:pt>
                <c:pt idx="2409">
                  <c:v>42047</c:v>
                </c:pt>
                <c:pt idx="2410">
                  <c:v>42048</c:v>
                </c:pt>
                <c:pt idx="2411">
                  <c:v>42052</c:v>
                </c:pt>
                <c:pt idx="2412">
                  <c:v>42053</c:v>
                </c:pt>
                <c:pt idx="2413">
                  <c:v>42054</c:v>
                </c:pt>
                <c:pt idx="2414">
                  <c:v>42055</c:v>
                </c:pt>
                <c:pt idx="2415">
                  <c:v>42058</c:v>
                </c:pt>
                <c:pt idx="2416">
                  <c:v>42059</c:v>
                </c:pt>
                <c:pt idx="2417">
                  <c:v>42060</c:v>
                </c:pt>
                <c:pt idx="2418">
                  <c:v>42061</c:v>
                </c:pt>
                <c:pt idx="2419">
                  <c:v>42062</c:v>
                </c:pt>
                <c:pt idx="2420">
                  <c:v>42065</c:v>
                </c:pt>
                <c:pt idx="2421">
                  <c:v>42066</c:v>
                </c:pt>
                <c:pt idx="2422">
                  <c:v>42067</c:v>
                </c:pt>
                <c:pt idx="2423">
                  <c:v>42068</c:v>
                </c:pt>
                <c:pt idx="2424">
                  <c:v>42069</c:v>
                </c:pt>
                <c:pt idx="2425">
                  <c:v>42072</c:v>
                </c:pt>
                <c:pt idx="2426">
                  <c:v>42073</c:v>
                </c:pt>
                <c:pt idx="2427">
                  <c:v>42074</c:v>
                </c:pt>
                <c:pt idx="2428">
                  <c:v>42075</c:v>
                </c:pt>
                <c:pt idx="2429">
                  <c:v>42076</c:v>
                </c:pt>
                <c:pt idx="2430">
                  <c:v>42079</c:v>
                </c:pt>
                <c:pt idx="2431">
                  <c:v>42080</c:v>
                </c:pt>
                <c:pt idx="2432">
                  <c:v>42081</c:v>
                </c:pt>
                <c:pt idx="2433">
                  <c:v>42082</c:v>
                </c:pt>
                <c:pt idx="2434">
                  <c:v>42083</c:v>
                </c:pt>
                <c:pt idx="2435">
                  <c:v>42086</c:v>
                </c:pt>
                <c:pt idx="2436">
                  <c:v>42087</c:v>
                </c:pt>
                <c:pt idx="2437">
                  <c:v>42088</c:v>
                </c:pt>
                <c:pt idx="2438">
                  <c:v>42089</c:v>
                </c:pt>
                <c:pt idx="2439">
                  <c:v>42090</c:v>
                </c:pt>
                <c:pt idx="2440">
                  <c:v>42093</c:v>
                </c:pt>
                <c:pt idx="2441">
                  <c:v>42094</c:v>
                </c:pt>
                <c:pt idx="2442">
                  <c:v>42095</c:v>
                </c:pt>
                <c:pt idx="2443">
                  <c:v>42096</c:v>
                </c:pt>
                <c:pt idx="2444">
                  <c:v>42100</c:v>
                </c:pt>
                <c:pt idx="2445">
                  <c:v>42101</c:v>
                </c:pt>
                <c:pt idx="2446">
                  <c:v>42102</c:v>
                </c:pt>
                <c:pt idx="2447">
                  <c:v>42103</c:v>
                </c:pt>
                <c:pt idx="2448">
                  <c:v>42104</c:v>
                </c:pt>
                <c:pt idx="2449">
                  <c:v>42107</c:v>
                </c:pt>
                <c:pt idx="2450">
                  <c:v>42108</c:v>
                </c:pt>
                <c:pt idx="2451">
                  <c:v>42109</c:v>
                </c:pt>
                <c:pt idx="2452">
                  <c:v>42110</c:v>
                </c:pt>
                <c:pt idx="2453">
                  <c:v>42111</c:v>
                </c:pt>
                <c:pt idx="2454">
                  <c:v>42114</c:v>
                </c:pt>
                <c:pt idx="2455">
                  <c:v>42115</c:v>
                </c:pt>
                <c:pt idx="2456">
                  <c:v>42116</c:v>
                </c:pt>
                <c:pt idx="2457">
                  <c:v>42117</c:v>
                </c:pt>
                <c:pt idx="2458">
                  <c:v>42118</c:v>
                </c:pt>
                <c:pt idx="2459">
                  <c:v>42121</c:v>
                </c:pt>
                <c:pt idx="2460">
                  <c:v>42122</c:v>
                </c:pt>
                <c:pt idx="2461">
                  <c:v>42123</c:v>
                </c:pt>
                <c:pt idx="2462">
                  <c:v>42124</c:v>
                </c:pt>
                <c:pt idx="2463">
                  <c:v>42125</c:v>
                </c:pt>
                <c:pt idx="2464">
                  <c:v>42128</c:v>
                </c:pt>
                <c:pt idx="2465">
                  <c:v>42129</c:v>
                </c:pt>
                <c:pt idx="2466">
                  <c:v>42130</c:v>
                </c:pt>
                <c:pt idx="2467">
                  <c:v>42131</c:v>
                </c:pt>
                <c:pt idx="2468">
                  <c:v>42132</c:v>
                </c:pt>
                <c:pt idx="2469">
                  <c:v>42135</c:v>
                </c:pt>
                <c:pt idx="2470">
                  <c:v>42136</c:v>
                </c:pt>
                <c:pt idx="2471">
                  <c:v>42137</c:v>
                </c:pt>
                <c:pt idx="2472">
                  <c:v>42138</c:v>
                </c:pt>
                <c:pt idx="2473">
                  <c:v>42139</c:v>
                </c:pt>
                <c:pt idx="2474">
                  <c:v>42142</c:v>
                </c:pt>
                <c:pt idx="2475">
                  <c:v>42143</c:v>
                </c:pt>
                <c:pt idx="2476">
                  <c:v>42144</c:v>
                </c:pt>
                <c:pt idx="2477">
                  <c:v>42145</c:v>
                </c:pt>
                <c:pt idx="2478">
                  <c:v>42146</c:v>
                </c:pt>
                <c:pt idx="2479">
                  <c:v>42150</c:v>
                </c:pt>
                <c:pt idx="2480">
                  <c:v>42151</c:v>
                </c:pt>
                <c:pt idx="2481">
                  <c:v>42152</c:v>
                </c:pt>
                <c:pt idx="2482">
                  <c:v>42153</c:v>
                </c:pt>
                <c:pt idx="2483">
                  <c:v>42156</c:v>
                </c:pt>
                <c:pt idx="2484">
                  <c:v>42157</c:v>
                </c:pt>
                <c:pt idx="2485">
                  <c:v>42158</c:v>
                </c:pt>
                <c:pt idx="2486">
                  <c:v>42159</c:v>
                </c:pt>
                <c:pt idx="2487">
                  <c:v>42160</c:v>
                </c:pt>
                <c:pt idx="2488">
                  <c:v>42163</c:v>
                </c:pt>
                <c:pt idx="2489">
                  <c:v>42164</c:v>
                </c:pt>
                <c:pt idx="2490">
                  <c:v>42165</c:v>
                </c:pt>
                <c:pt idx="2491">
                  <c:v>42166</c:v>
                </c:pt>
                <c:pt idx="2492">
                  <c:v>42167</c:v>
                </c:pt>
                <c:pt idx="2493">
                  <c:v>42170</c:v>
                </c:pt>
                <c:pt idx="2494">
                  <c:v>42171</c:v>
                </c:pt>
                <c:pt idx="2495">
                  <c:v>42172</c:v>
                </c:pt>
                <c:pt idx="2496">
                  <c:v>42173</c:v>
                </c:pt>
                <c:pt idx="2497">
                  <c:v>42174</c:v>
                </c:pt>
                <c:pt idx="2498">
                  <c:v>42177</c:v>
                </c:pt>
                <c:pt idx="2499">
                  <c:v>42178</c:v>
                </c:pt>
                <c:pt idx="2500">
                  <c:v>42179</c:v>
                </c:pt>
                <c:pt idx="2501">
                  <c:v>42180</c:v>
                </c:pt>
                <c:pt idx="2502">
                  <c:v>42181</c:v>
                </c:pt>
                <c:pt idx="2503">
                  <c:v>42184</c:v>
                </c:pt>
                <c:pt idx="2504">
                  <c:v>42185</c:v>
                </c:pt>
                <c:pt idx="2505">
                  <c:v>42186</c:v>
                </c:pt>
                <c:pt idx="2506">
                  <c:v>42187</c:v>
                </c:pt>
                <c:pt idx="2507">
                  <c:v>42191</c:v>
                </c:pt>
                <c:pt idx="2508">
                  <c:v>42192</c:v>
                </c:pt>
                <c:pt idx="2509">
                  <c:v>42193</c:v>
                </c:pt>
                <c:pt idx="2510">
                  <c:v>42194</c:v>
                </c:pt>
                <c:pt idx="2511">
                  <c:v>42195</c:v>
                </c:pt>
                <c:pt idx="2512">
                  <c:v>42198</c:v>
                </c:pt>
                <c:pt idx="2513">
                  <c:v>42199</c:v>
                </c:pt>
                <c:pt idx="2514">
                  <c:v>42200</c:v>
                </c:pt>
                <c:pt idx="2515">
                  <c:v>42201</c:v>
                </c:pt>
                <c:pt idx="2516">
                  <c:v>42202</c:v>
                </c:pt>
                <c:pt idx="2517">
                  <c:v>42205</c:v>
                </c:pt>
                <c:pt idx="2518">
                  <c:v>42206</c:v>
                </c:pt>
                <c:pt idx="2519">
                  <c:v>42207</c:v>
                </c:pt>
                <c:pt idx="2520">
                  <c:v>42208</c:v>
                </c:pt>
                <c:pt idx="2521">
                  <c:v>42209</c:v>
                </c:pt>
                <c:pt idx="2522">
                  <c:v>42212</c:v>
                </c:pt>
                <c:pt idx="2523">
                  <c:v>42213</c:v>
                </c:pt>
                <c:pt idx="2524">
                  <c:v>42214</c:v>
                </c:pt>
                <c:pt idx="2525">
                  <c:v>42215</c:v>
                </c:pt>
                <c:pt idx="2526">
                  <c:v>42216</c:v>
                </c:pt>
                <c:pt idx="2527">
                  <c:v>42219</c:v>
                </c:pt>
                <c:pt idx="2528">
                  <c:v>42220</c:v>
                </c:pt>
                <c:pt idx="2529">
                  <c:v>42221</c:v>
                </c:pt>
                <c:pt idx="2530">
                  <c:v>42222</c:v>
                </c:pt>
                <c:pt idx="2531">
                  <c:v>42223</c:v>
                </c:pt>
                <c:pt idx="2532">
                  <c:v>42226</c:v>
                </c:pt>
                <c:pt idx="2533">
                  <c:v>42227</c:v>
                </c:pt>
                <c:pt idx="2534">
                  <c:v>42228</c:v>
                </c:pt>
                <c:pt idx="2535">
                  <c:v>42229</c:v>
                </c:pt>
                <c:pt idx="2536">
                  <c:v>42230</c:v>
                </c:pt>
                <c:pt idx="2537">
                  <c:v>42233</c:v>
                </c:pt>
                <c:pt idx="2538">
                  <c:v>42234</c:v>
                </c:pt>
                <c:pt idx="2539">
                  <c:v>42235</c:v>
                </c:pt>
                <c:pt idx="2540">
                  <c:v>42236</c:v>
                </c:pt>
                <c:pt idx="2541">
                  <c:v>42237</c:v>
                </c:pt>
                <c:pt idx="2542">
                  <c:v>42240</c:v>
                </c:pt>
                <c:pt idx="2543">
                  <c:v>42241</c:v>
                </c:pt>
                <c:pt idx="2544">
                  <c:v>42242</c:v>
                </c:pt>
                <c:pt idx="2545">
                  <c:v>42243</c:v>
                </c:pt>
                <c:pt idx="2546">
                  <c:v>42244</c:v>
                </c:pt>
                <c:pt idx="2547">
                  <c:v>42247</c:v>
                </c:pt>
                <c:pt idx="2548">
                  <c:v>42248</c:v>
                </c:pt>
                <c:pt idx="2549">
                  <c:v>42249</c:v>
                </c:pt>
                <c:pt idx="2550">
                  <c:v>42250</c:v>
                </c:pt>
                <c:pt idx="2551">
                  <c:v>42251</c:v>
                </c:pt>
                <c:pt idx="2552">
                  <c:v>42255</c:v>
                </c:pt>
                <c:pt idx="2553">
                  <c:v>42256</c:v>
                </c:pt>
                <c:pt idx="2554">
                  <c:v>42257</c:v>
                </c:pt>
                <c:pt idx="2555">
                  <c:v>42258</c:v>
                </c:pt>
                <c:pt idx="2556">
                  <c:v>42261</c:v>
                </c:pt>
                <c:pt idx="2557">
                  <c:v>42262</c:v>
                </c:pt>
                <c:pt idx="2558">
                  <c:v>42263</c:v>
                </c:pt>
                <c:pt idx="2559">
                  <c:v>42264</c:v>
                </c:pt>
                <c:pt idx="2560">
                  <c:v>42265</c:v>
                </c:pt>
                <c:pt idx="2561">
                  <c:v>42268</c:v>
                </c:pt>
                <c:pt idx="2562">
                  <c:v>42269</c:v>
                </c:pt>
                <c:pt idx="2563">
                  <c:v>42270</c:v>
                </c:pt>
                <c:pt idx="2564">
                  <c:v>42271</c:v>
                </c:pt>
                <c:pt idx="2565">
                  <c:v>42272</c:v>
                </c:pt>
                <c:pt idx="2566">
                  <c:v>42275</c:v>
                </c:pt>
                <c:pt idx="2567">
                  <c:v>42276</c:v>
                </c:pt>
                <c:pt idx="2568">
                  <c:v>42277</c:v>
                </c:pt>
                <c:pt idx="2569">
                  <c:v>42278</c:v>
                </c:pt>
                <c:pt idx="2570">
                  <c:v>42279</c:v>
                </c:pt>
                <c:pt idx="2571">
                  <c:v>42282</c:v>
                </c:pt>
                <c:pt idx="2572">
                  <c:v>42283</c:v>
                </c:pt>
                <c:pt idx="2573">
                  <c:v>42284</c:v>
                </c:pt>
                <c:pt idx="2574">
                  <c:v>42285</c:v>
                </c:pt>
                <c:pt idx="2575">
                  <c:v>42286</c:v>
                </c:pt>
                <c:pt idx="2576">
                  <c:v>42289</c:v>
                </c:pt>
                <c:pt idx="2577">
                  <c:v>42290</c:v>
                </c:pt>
                <c:pt idx="2578">
                  <c:v>42291</c:v>
                </c:pt>
                <c:pt idx="2579">
                  <c:v>42292</c:v>
                </c:pt>
                <c:pt idx="2580">
                  <c:v>42293</c:v>
                </c:pt>
                <c:pt idx="2581">
                  <c:v>42296</c:v>
                </c:pt>
                <c:pt idx="2582">
                  <c:v>42297</c:v>
                </c:pt>
                <c:pt idx="2583">
                  <c:v>42298</c:v>
                </c:pt>
                <c:pt idx="2584">
                  <c:v>42299</c:v>
                </c:pt>
                <c:pt idx="2585">
                  <c:v>42300</c:v>
                </c:pt>
                <c:pt idx="2586">
                  <c:v>42303</c:v>
                </c:pt>
                <c:pt idx="2587">
                  <c:v>42304</c:v>
                </c:pt>
                <c:pt idx="2588">
                  <c:v>42305</c:v>
                </c:pt>
                <c:pt idx="2589">
                  <c:v>42306</c:v>
                </c:pt>
                <c:pt idx="2590">
                  <c:v>42307</c:v>
                </c:pt>
                <c:pt idx="2591">
                  <c:v>42310</c:v>
                </c:pt>
                <c:pt idx="2592">
                  <c:v>42311</c:v>
                </c:pt>
                <c:pt idx="2593">
                  <c:v>42312</c:v>
                </c:pt>
                <c:pt idx="2594">
                  <c:v>42313</c:v>
                </c:pt>
                <c:pt idx="2595">
                  <c:v>42314</c:v>
                </c:pt>
                <c:pt idx="2596">
                  <c:v>42317</c:v>
                </c:pt>
                <c:pt idx="2597">
                  <c:v>42318</c:v>
                </c:pt>
                <c:pt idx="2598">
                  <c:v>42319</c:v>
                </c:pt>
                <c:pt idx="2599">
                  <c:v>42320</c:v>
                </c:pt>
                <c:pt idx="2600">
                  <c:v>42321</c:v>
                </c:pt>
                <c:pt idx="2601">
                  <c:v>42324</c:v>
                </c:pt>
                <c:pt idx="2602">
                  <c:v>42325</c:v>
                </c:pt>
                <c:pt idx="2603">
                  <c:v>42326</c:v>
                </c:pt>
                <c:pt idx="2604">
                  <c:v>42327</c:v>
                </c:pt>
                <c:pt idx="2605">
                  <c:v>42328</c:v>
                </c:pt>
                <c:pt idx="2606">
                  <c:v>42331</c:v>
                </c:pt>
                <c:pt idx="2607">
                  <c:v>42332</c:v>
                </c:pt>
                <c:pt idx="2608">
                  <c:v>42333</c:v>
                </c:pt>
                <c:pt idx="2609">
                  <c:v>42335</c:v>
                </c:pt>
                <c:pt idx="2610">
                  <c:v>42338</c:v>
                </c:pt>
                <c:pt idx="2611">
                  <c:v>42339</c:v>
                </c:pt>
                <c:pt idx="2612">
                  <c:v>42340</c:v>
                </c:pt>
                <c:pt idx="2613">
                  <c:v>42341</c:v>
                </c:pt>
                <c:pt idx="2614">
                  <c:v>42342</c:v>
                </c:pt>
                <c:pt idx="2615">
                  <c:v>42345</c:v>
                </c:pt>
                <c:pt idx="2616">
                  <c:v>42346</c:v>
                </c:pt>
                <c:pt idx="2617">
                  <c:v>42347</c:v>
                </c:pt>
                <c:pt idx="2618">
                  <c:v>42348</c:v>
                </c:pt>
                <c:pt idx="2619">
                  <c:v>42349</c:v>
                </c:pt>
                <c:pt idx="2620">
                  <c:v>42352</c:v>
                </c:pt>
                <c:pt idx="2621">
                  <c:v>42353</c:v>
                </c:pt>
                <c:pt idx="2622">
                  <c:v>42354</c:v>
                </c:pt>
                <c:pt idx="2623">
                  <c:v>42355</c:v>
                </c:pt>
                <c:pt idx="2624">
                  <c:v>42356</c:v>
                </c:pt>
                <c:pt idx="2625">
                  <c:v>42359</c:v>
                </c:pt>
                <c:pt idx="2626">
                  <c:v>42360</c:v>
                </c:pt>
                <c:pt idx="2627">
                  <c:v>42361</c:v>
                </c:pt>
                <c:pt idx="2628">
                  <c:v>42362</c:v>
                </c:pt>
                <c:pt idx="2629">
                  <c:v>42366</c:v>
                </c:pt>
                <c:pt idx="2630">
                  <c:v>42367</c:v>
                </c:pt>
                <c:pt idx="2631">
                  <c:v>42368</c:v>
                </c:pt>
                <c:pt idx="2632">
                  <c:v>42369</c:v>
                </c:pt>
                <c:pt idx="2633">
                  <c:v>42373</c:v>
                </c:pt>
                <c:pt idx="2634">
                  <c:v>42374</c:v>
                </c:pt>
                <c:pt idx="2635">
                  <c:v>42375</c:v>
                </c:pt>
                <c:pt idx="2636">
                  <c:v>42376</c:v>
                </c:pt>
                <c:pt idx="2637">
                  <c:v>42377</c:v>
                </c:pt>
                <c:pt idx="2638">
                  <c:v>42380</c:v>
                </c:pt>
                <c:pt idx="2639">
                  <c:v>42381</c:v>
                </c:pt>
                <c:pt idx="2640">
                  <c:v>42382</c:v>
                </c:pt>
                <c:pt idx="2641">
                  <c:v>42383</c:v>
                </c:pt>
                <c:pt idx="2642">
                  <c:v>42384</c:v>
                </c:pt>
                <c:pt idx="2643">
                  <c:v>42388</c:v>
                </c:pt>
                <c:pt idx="2644">
                  <c:v>42389</c:v>
                </c:pt>
                <c:pt idx="2645">
                  <c:v>42390</c:v>
                </c:pt>
                <c:pt idx="2646">
                  <c:v>42391</c:v>
                </c:pt>
                <c:pt idx="2647">
                  <c:v>42394</c:v>
                </c:pt>
                <c:pt idx="2648">
                  <c:v>42395</c:v>
                </c:pt>
                <c:pt idx="2649">
                  <c:v>42396</c:v>
                </c:pt>
                <c:pt idx="2650">
                  <c:v>42397</c:v>
                </c:pt>
                <c:pt idx="2651">
                  <c:v>42398</c:v>
                </c:pt>
                <c:pt idx="2652">
                  <c:v>42401</c:v>
                </c:pt>
                <c:pt idx="2653">
                  <c:v>42402</c:v>
                </c:pt>
                <c:pt idx="2654">
                  <c:v>42403</c:v>
                </c:pt>
                <c:pt idx="2655">
                  <c:v>42404</c:v>
                </c:pt>
                <c:pt idx="2656">
                  <c:v>42405</c:v>
                </c:pt>
                <c:pt idx="2657">
                  <c:v>42408</c:v>
                </c:pt>
                <c:pt idx="2658">
                  <c:v>42409</c:v>
                </c:pt>
                <c:pt idx="2659">
                  <c:v>42410</c:v>
                </c:pt>
                <c:pt idx="2660">
                  <c:v>42411</c:v>
                </c:pt>
                <c:pt idx="2661">
                  <c:v>42412</c:v>
                </c:pt>
                <c:pt idx="2662">
                  <c:v>42416</c:v>
                </c:pt>
                <c:pt idx="2663">
                  <c:v>42417</c:v>
                </c:pt>
                <c:pt idx="2664">
                  <c:v>42418</c:v>
                </c:pt>
                <c:pt idx="2665">
                  <c:v>42419</c:v>
                </c:pt>
                <c:pt idx="2666">
                  <c:v>42422</c:v>
                </c:pt>
                <c:pt idx="2667">
                  <c:v>42423</c:v>
                </c:pt>
                <c:pt idx="2668">
                  <c:v>42424</c:v>
                </c:pt>
                <c:pt idx="2669">
                  <c:v>42425</c:v>
                </c:pt>
                <c:pt idx="2670">
                  <c:v>42426</c:v>
                </c:pt>
                <c:pt idx="2671">
                  <c:v>42429</c:v>
                </c:pt>
                <c:pt idx="2672">
                  <c:v>42430</c:v>
                </c:pt>
                <c:pt idx="2673">
                  <c:v>42431</c:v>
                </c:pt>
                <c:pt idx="2674">
                  <c:v>42432</c:v>
                </c:pt>
                <c:pt idx="2675">
                  <c:v>42433</c:v>
                </c:pt>
                <c:pt idx="2676">
                  <c:v>42436</c:v>
                </c:pt>
              </c:numCache>
            </c:numRef>
          </c:cat>
          <c:val>
            <c:numRef>
              <c:f>'[5]1 - Chart Data'!$B$2:$B$2678</c:f>
              <c:numCache>
                <c:formatCode>General</c:formatCode>
                <c:ptCount val="2677"/>
                <c:pt idx="0">
                  <c:v>20.0228832951945</c:v>
                </c:pt>
                <c:pt idx="1">
                  <c:v>22.883295194508001</c:v>
                </c:pt>
                <c:pt idx="2">
                  <c:v>25.743707093821499</c:v>
                </c:pt>
                <c:pt idx="3">
                  <c:v>25.743707093821499</c:v>
                </c:pt>
                <c:pt idx="4">
                  <c:v>25.743707093821499</c:v>
                </c:pt>
                <c:pt idx="5">
                  <c:v>26.315789473684202</c:v>
                </c:pt>
                <c:pt idx="6">
                  <c:v>26.315789473684202</c:v>
                </c:pt>
                <c:pt idx="7">
                  <c:v>26.315789473684202</c:v>
                </c:pt>
                <c:pt idx="8">
                  <c:v>26.315789473684202</c:v>
                </c:pt>
                <c:pt idx="9">
                  <c:v>25.743707093821499</c:v>
                </c:pt>
                <c:pt idx="10">
                  <c:v>25.743707093821499</c:v>
                </c:pt>
                <c:pt idx="11">
                  <c:v>17.162471395880999</c:v>
                </c:pt>
                <c:pt idx="12">
                  <c:v>17.162471395880999</c:v>
                </c:pt>
                <c:pt idx="13">
                  <c:v>17.162471395880999</c:v>
                </c:pt>
                <c:pt idx="14">
                  <c:v>17.162471395880999</c:v>
                </c:pt>
                <c:pt idx="15">
                  <c:v>17.162471395880999</c:v>
                </c:pt>
                <c:pt idx="16">
                  <c:v>17.162471395880999</c:v>
                </c:pt>
                <c:pt idx="17">
                  <c:v>17.162471395880999</c:v>
                </c:pt>
                <c:pt idx="18">
                  <c:v>17.162471395880999</c:v>
                </c:pt>
                <c:pt idx="19">
                  <c:v>17.162471395880999</c:v>
                </c:pt>
                <c:pt idx="20">
                  <c:v>17.162471395880999</c:v>
                </c:pt>
                <c:pt idx="21">
                  <c:v>17.162471395880999</c:v>
                </c:pt>
                <c:pt idx="22">
                  <c:v>17.162471395880999</c:v>
                </c:pt>
                <c:pt idx="23">
                  <c:v>21.167048054919899</c:v>
                </c:pt>
                <c:pt idx="24">
                  <c:v>15.446224256292901</c:v>
                </c:pt>
                <c:pt idx="25">
                  <c:v>15.446224256292901</c:v>
                </c:pt>
                <c:pt idx="26">
                  <c:v>18.306636155606402</c:v>
                </c:pt>
                <c:pt idx="27">
                  <c:v>18.306636155606402</c:v>
                </c:pt>
                <c:pt idx="28">
                  <c:v>18.306636155606402</c:v>
                </c:pt>
                <c:pt idx="29">
                  <c:v>17.162471395880999</c:v>
                </c:pt>
                <c:pt idx="30">
                  <c:v>19.450800915331801</c:v>
                </c:pt>
                <c:pt idx="31">
                  <c:v>20.0228832951945</c:v>
                </c:pt>
                <c:pt idx="32">
                  <c:v>20.5949656750572</c:v>
                </c:pt>
                <c:pt idx="33">
                  <c:v>20.251716247139498</c:v>
                </c:pt>
                <c:pt idx="34">
                  <c:v>20.251716247139498</c:v>
                </c:pt>
                <c:pt idx="35">
                  <c:v>20.0228832951945</c:v>
                </c:pt>
                <c:pt idx="36">
                  <c:v>20.0228832951945</c:v>
                </c:pt>
                <c:pt idx="37">
                  <c:v>20.0228832951945</c:v>
                </c:pt>
                <c:pt idx="38">
                  <c:v>19.450800915331801</c:v>
                </c:pt>
                <c:pt idx="39">
                  <c:v>19.450800915331801</c:v>
                </c:pt>
                <c:pt idx="40">
                  <c:v>17.162471395880999</c:v>
                </c:pt>
                <c:pt idx="41">
                  <c:v>17.162471395880999</c:v>
                </c:pt>
                <c:pt idx="42">
                  <c:v>17.162471395880999</c:v>
                </c:pt>
                <c:pt idx="43">
                  <c:v>17.162471395880999</c:v>
                </c:pt>
                <c:pt idx="44">
                  <c:v>17.162471395880999</c:v>
                </c:pt>
                <c:pt idx="45">
                  <c:v>17.162471395880999</c:v>
                </c:pt>
                <c:pt idx="46">
                  <c:v>18.306636155606402</c:v>
                </c:pt>
                <c:pt idx="47">
                  <c:v>18.306636155606402</c:v>
                </c:pt>
                <c:pt idx="48">
                  <c:v>18.306636155606402</c:v>
                </c:pt>
                <c:pt idx="49">
                  <c:v>18.306636155606402</c:v>
                </c:pt>
                <c:pt idx="50">
                  <c:v>20.251716247139498</c:v>
                </c:pt>
                <c:pt idx="51">
                  <c:v>20.480549199084599</c:v>
                </c:pt>
                <c:pt idx="52">
                  <c:v>19.565217391304301</c:v>
                </c:pt>
                <c:pt idx="53">
                  <c:v>19.565217391304301</c:v>
                </c:pt>
                <c:pt idx="54">
                  <c:v>18.306636155606402</c:v>
                </c:pt>
                <c:pt idx="55">
                  <c:v>18.306636155606402</c:v>
                </c:pt>
                <c:pt idx="56">
                  <c:v>19.2219679633867</c:v>
                </c:pt>
                <c:pt idx="57">
                  <c:v>18.306636155606402</c:v>
                </c:pt>
                <c:pt idx="58">
                  <c:v>15.446224256292901</c:v>
                </c:pt>
                <c:pt idx="59">
                  <c:v>18.878718535469101</c:v>
                </c:pt>
                <c:pt idx="60">
                  <c:v>15.446224256292901</c:v>
                </c:pt>
                <c:pt idx="61">
                  <c:v>15.446224256292901</c:v>
                </c:pt>
                <c:pt idx="62">
                  <c:v>15.446224256292901</c:v>
                </c:pt>
                <c:pt idx="63">
                  <c:v>15.446224256292901</c:v>
                </c:pt>
                <c:pt idx="64">
                  <c:v>15.446224256292901</c:v>
                </c:pt>
                <c:pt idx="65">
                  <c:v>17.734553775743699</c:v>
                </c:pt>
                <c:pt idx="66">
                  <c:v>15.446224256292901</c:v>
                </c:pt>
                <c:pt idx="67">
                  <c:v>15.446224256292901</c:v>
                </c:pt>
                <c:pt idx="68">
                  <c:v>9.1533180778032008</c:v>
                </c:pt>
                <c:pt idx="69">
                  <c:v>12.5858123569794</c:v>
                </c:pt>
                <c:pt idx="70">
                  <c:v>12.471395881006799</c:v>
                </c:pt>
                <c:pt idx="71">
                  <c:v>14.3020594965675</c:v>
                </c:pt>
                <c:pt idx="72">
                  <c:v>13.157894736842101</c:v>
                </c:pt>
                <c:pt idx="73">
                  <c:v>13.157894736842101</c:v>
                </c:pt>
                <c:pt idx="74">
                  <c:v>13.157894736842101</c:v>
                </c:pt>
                <c:pt idx="75">
                  <c:v>13.7299771167048</c:v>
                </c:pt>
                <c:pt idx="76">
                  <c:v>13.7299771167048</c:v>
                </c:pt>
                <c:pt idx="77">
                  <c:v>13.9588100686498</c:v>
                </c:pt>
                <c:pt idx="78">
                  <c:v>14.874141876430199</c:v>
                </c:pt>
                <c:pt idx="79">
                  <c:v>15.446224256292901</c:v>
                </c:pt>
                <c:pt idx="80">
                  <c:v>16.5903890160183</c:v>
                </c:pt>
                <c:pt idx="81">
                  <c:v>17.162471395880999</c:v>
                </c:pt>
                <c:pt idx="82">
                  <c:v>20.0228832951945</c:v>
                </c:pt>
                <c:pt idx="83">
                  <c:v>20.5949656750572</c:v>
                </c:pt>
                <c:pt idx="84">
                  <c:v>21.167048054919899</c:v>
                </c:pt>
                <c:pt idx="85">
                  <c:v>21.167048054919899</c:v>
                </c:pt>
                <c:pt idx="86">
                  <c:v>20.5949656750572</c:v>
                </c:pt>
                <c:pt idx="87">
                  <c:v>19.450800915331801</c:v>
                </c:pt>
                <c:pt idx="88">
                  <c:v>20.0228832951945</c:v>
                </c:pt>
                <c:pt idx="89">
                  <c:v>18.878718535469101</c:v>
                </c:pt>
                <c:pt idx="90">
                  <c:v>18.878718535469101</c:v>
                </c:pt>
                <c:pt idx="91">
                  <c:v>18.421052631578899</c:v>
                </c:pt>
                <c:pt idx="92">
                  <c:v>18.5354691075514</c:v>
                </c:pt>
                <c:pt idx="93">
                  <c:v>18.5354691075514</c:v>
                </c:pt>
                <c:pt idx="94">
                  <c:v>18.5354691075514</c:v>
                </c:pt>
                <c:pt idx="95">
                  <c:v>18.306636155606402</c:v>
                </c:pt>
                <c:pt idx="96">
                  <c:v>18.5354691075514</c:v>
                </c:pt>
                <c:pt idx="97">
                  <c:v>18.878718535469101</c:v>
                </c:pt>
                <c:pt idx="98">
                  <c:v>19.450800915331801</c:v>
                </c:pt>
                <c:pt idx="99">
                  <c:v>18.878718535469101</c:v>
                </c:pt>
                <c:pt idx="100">
                  <c:v>18.306636155606402</c:v>
                </c:pt>
                <c:pt idx="101">
                  <c:v>18.649885583524</c:v>
                </c:pt>
                <c:pt idx="102">
                  <c:v>18.5354691075514</c:v>
                </c:pt>
                <c:pt idx="103">
                  <c:v>18.5354691075514</c:v>
                </c:pt>
                <c:pt idx="104">
                  <c:v>18.878718535469101</c:v>
                </c:pt>
                <c:pt idx="105">
                  <c:v>18.878718535469101</c:v>
                </c:pt>
                <c:pt idx="106">
                  <c:v>18.993135011441598</c:v>
                </c:pt>
                <c:pt idx="107">
                  <c:v>18.993135011441598</c:v>
                </c:pt>
                <c:pt idx="108">
                  <c:v>19.2219679633867</c:v>
                </c:pt>
                <c:pt idx="109">
                  <c:v>21.167048054919899</c:v>
                </c:pt>
                <c:pt idx="110">
                  <c:v>21.739130434782599</c:v>
                </c:pt>
                <c:pt idx="111">
                  <c:v>22.311212814645302</c:v>
                </c:pt>
                <c:pt idx="112">
                  <c:v>23.112128146452999</c:v>
                </c:pt>
                <c:pt idx="113">
                  <c:v>23.684210526315699</c:v>
                </c:pt>
                <c:pt idx="114">
                  <c:v>23.2265446224256</c:v>
                </c:pt>
                <c:pt idx="115">
                  <c:v>19.450800915331801</c:v>
                </c:pt>
                <c:pt idx="116">
                  <c:v>22.883295194508001</c:v>
                </c:pt>
                <c:pt idx="117">
                  <c:v>23.455377574370701</c:v>
                </c:pt>
                <c:pt idx="118">
                  <c:v>24.713958810068601</c:v>
                </c:pt>
                <c:pt idx="119">
                  <c:v>26.315789473684202</c:v>
                </c:pt>
                <c:pt idx="120">
                  <c:v>30.892448512585801</c:v>
                </c:pt>
                <c:pt idx="121">
                  <c:v>37.757437070938202</c:v>
                </c:pt>
                <c:pt idx="122">
                  <c:v>37.185354691075503</c:v>
                </c:pt>
                <c:pt idx="123">
                  <c:v>40.045766590389</c:v>
                </c:pt>
                <c:pt idx="124">
                  <c:v>41.189931350114399</c:v>
                </c:pt>
                <c:pt idx="125">
                  <c:v>41.762013729977099</c:v>
                </c:pt>
                <c:pt idx="126">
                  <c:v>45.194508009153303</c:v>
                </c:pt>
                <c:pt idx="127">
                  <c:v>45.652173913043399</c:v>
                </c:pt>
                <c:pt idx="128">
                  <c:v>45.537757437070901</c:v>
                </c:pt>
                <c:pt idx="129">
                  <c:v>43.478260869565197</c:v>
                </c:pt>
                <c:pt idx="130">
                  <c:v>38.329519450800902</c:v>
                </c:pt>
                <c:pt idx="131">
                  <c:v>43.478260869565197</c:v>
                </c:pt>
                <c:pt idx="132">
                  <c:v>43.478260869565197</c:v>
                </c:pt>
                <c:pt idx="133">
                  <c:v>45.194508009153303</c:v>
                </c:pt>
                <c:pt idx="134">
                  <c:v>46.338672768878702</c:v>
                </c:pt>
                <c:pt idx="135">
                  <c:v>46.796338672768798</c:v>
                </c:pt>
                <c:pt idx="136">
                  <c:v>46.910755148741401</c:v>
                </c:pt>
                <c:pt idx="137">
                  <c:v>44.622425629290603</c:v>
                </c:pt>
                <c:pt idx="138">
                  <c:v>45.995423340960997</c:v>
                </c:pt>
                <c:pt idx="139">
                  <c:v>46.338672768878702</c:v>
                </c:pt>
                <c:pt idx="140">
                  <c:v>45.766590389016002</c:v>
                </c:pt>
                <c:pt idx="141">
                  <c:v>45.995423340960997</c:v>
                </c:pt>
                <c:pt idx="142">
                  <c:v>45.995423340960997</c:v>
                </c:pt>
                <c:pt idx="143">
                  <c:v>45.766590389016002</c:v>
                </c:pt>
                <c:pt idx="144">
                  <c:v>46.338672768878702</c:v>
                </c:pt>
                <c:pt idx="145">
                  <c:v>46.453089244851199</c:v>
                </c:pt>
                <c:pt idx="146">
                  <c:v>45.766590389016002</c:v>
                </c:pt>
                <c:pt idx="147">
                  <c:v>48.512585812356903</c:v>
                </c:pt>
                <c:pt idx="148">
                  <c:v>54.919908466819201</c:v>
                </c:pt>
                <c:pt idx="149">
                  <c:v>60.183066361556001</c:v>
                </c:pt>
                <c:pt idx="150">
                  <c:v>62.929061784897002</c:v>
                </c:pt>
                <c:pt idx="151">
                  <c:v>60.068649885583497</c:v>
                </c:pt>
                <c:pt idx="152">
                  <c:v>60.640732265446204</c:v>
                </c:pt>
                <c:pt idx="153">
                  <c:v>61.784897025171603</c:v>
                </c:pt>
                <c:pt idx="154">
                  <c:v>61.784897025171603</c:v>
                </c:pt>
                <c:pt idx="155">
                  <c:v>61.784897025171603</c:v>
                </c:pt>
                <c:pt idx="156">
                  <c:v>61.784897025171603</c:v>
                </c:pt>
                <c:pt idx="157">
                  <c:v>60.640732265446204</c:v>
                </c:pt>
                <c:pt idx="158">
                  <c:v>57.894736842105203</c:v>
                </c:pt>
                <c:pt idx="159">
                  <c:v>58.352402745995398</c:v>
                </c:pt>
                <c:pt idx="160">
                  <c:v>58.123569794050297</c:v>
                </c:pt>
                <c:pt idx="161">
                  <c:v>58.5812356979405</c:v>
                </c:pt>
                <c:pt idx="162">
                  <c:v>58.5812356979405</c:v>
                </c:pt>
                <c:pt idx="163">
                  <c:v>58.5812356979405</c:v>
                </c:pt>
                <c:pt idx="164">
                  <c:v>58.810068649885501</c:v>
                </c:pt>
                <c:pt idx="165">
                  <c:v>58.810068649885501</c:v>
                </c:pt>
                <c:pt idx="166">
                  <c:v>60.640732265446204</c:v>
                </c:pt>
                <c:pt idx="167">
                  <c:v>58.810068649885501</c:v>
                </c:pt>
                <c:pt idx="168">
                  <c:v>58.123569794050297</c:v>
                </c:pt>
                <c:pt idx="169">
                  <c:v>58.352402745995398</c:v>
                </c:pt>
                <c:pt idx="170">
                  <c:v>58.352402745995398</c:v>
                </c:pt>
                <c:pt idx="171">
                  <c:v>58.352402745995398</c:v>
                </c:pt>
                <c:pt idx="172">
                  <c:v>58.352402745995398</c:v>
                </c:pt>
                <c:pt idx="173">
                  <c:v>58.352402745995398</c:v>
                </c:pt>
                <c:pt idx="174">
                  <c:v>58.123569794050297</c:v>
                </c:pt>
                <c:pt idx="175">
                  <c:v>59.496567505720797</c:v>
                </c:pt>
                <c:pt idx="176">
                  <c:v>60.068649885583497</c:v>
                </c:pt>
                <c:pt idx="177">
                  <c:v>58.123569794050297</c:v>
                </c:pt>
                <c:pt idx="178">
                  <c:v>58.123569794050297</c:v>
                </c:pt>
                <c:pt idx="179">
                  <c:v>58.810068649885501</c:v>
                </c:pt>
                <c:pt idx="180">
                  <c:v>60.640732265446204</c:v>
                </c:pt>
                <c:pt idx="181">
                  <c:v>60.068649885583497</c:v>
                </c:pt>
                <c:pt idx="182">
                  <c:v>59.496567505720797</c:v>
                </c:pt>
                <c:pt idx="183">
                  <c:v>57.780320366132699</c:v>
                </c:pt>
                <c:pt idx="184">
                  <c:v>58.352402745995398</c:v>
                </c:pt>
                <c:pt idx="185">
                  <c:v>58.352402745995398</c:v>
                </c:pt>
                <c:pt idx="186">
                  <c:v>59.496567505720797</c:v>
                </c:pt>
                <c:pt idx="187">
                  <c:v>57.208237986269999</c:v>
                </c:pt>
                <c:pt idx="188">
                  <c:v>59.496567505720797</c:v>
                </c:pt>
                <c:pt idx="189">
                  <c:v>60.068649885583497</c:v>
                </c:pt>
                <c:pt idx="190">
                  <c:v>60.068649885583497</c:v>
                </c:pt>
                <c:pt idx="191">
                  <c:v>60.068649885583497</c:v>
                </c:pt>
                <c:pt idx="192">
                  <c:v>61.212814645308903</c:v>
                </c:pt>
                <c:pt idx="193">
                  <c:v>61.556064073226501</c:v>
                </c:pt>
                <c:pt idx="194">
                  <c:v>72.6544622425629</c:v>
                </c:pt>
                <c:pt idx="195">
                  <c:v>72.6544622425629</c:v>
                </c:pt>
                <c:pt idx="196">
                  <c:v>70.366132723112102</c:v>
                </c:pt>
                <c:pt idx="197">
                  <c:v>80.091533180778001</c:v>
                </c:pt>
                <c:pt idx="198">
                  <c:v>96.681922196796293</c:v>
                </c:pt>
                <c:pt idx="199">
                  <c:v>102.97482837528599</c:v>
                </c:pt>
                <c:pt idx="200">
                  <c:v>98.970251716247105</c:v>
                </c:pt>
                <c:pt idx="201">
                  <c:v>99.656750572082302</c:v>
                </c:pt>
                <c:pt idx="202">
                  <c:v>100.11441647597201</c:v>
                </c:pt>
                <c:pt idx="203">
                  <c:v>99.542334096109798</c:v>
                </c:pt>
                <c:pt idx="204">
                  <c:v>100.11441647597201</c:v>
                </c:pt>
                <c:pt idx="205">
                  <c:v>100.343249427917</c:v>
                </c:pt>
                <c:pt idx="206">
                  <c:v>98.970251716247105</c:v>
                </c:pt>
                <c:pt idx="207">
                  <c:v>99.313501144164704</c:v>
                </c:pt>
                <c:pt idx="208">
                  <c:v>97.826086956521706</c:v>
                </c:pt>
                <c:pt idx="209">
                  <c:v>100.11441647597201</c:v>
                </c:pt>
                <c:pt idx="210">
                  <c:v>100.11441647597201</c:v>
                </c:pt>
                <c:pt idx="211">
                  <c:v>100.11441647597201</c:v>
                </c:pt>
                <c:pt idx="212">
                  <c:v>97.254004576659</c:v>
                </c:pt>
                <c:pt idx="213">
                  <c:v>98.970251716247105</c:v>
                </c:pt>
                <c:pt idx="214">
                  <c:v>98.970251716247105</c:v>
                </c:pt>
                <c:pt idx="215">
                  <c:v>99.542334096109798</c:v>
                </c:pt>
                <c:pt idx="216">
                  <c:v>100.11441647597201</c:v>
                </c:pt>
                <c:pt idx="217">
                  <c:v>97.826086956521706</c:v>
                </c:pt>
                <c:pt idx="218">
                  <c:v>98.970251716247105</c:v>
                </c:pt>
                <c:pt idx="219">
                  <c:v>98.970251716247105</c:v>
                </c:pt>
                <c:pt idx="220">
                  <c:v>98.398169336384399</c:v>
                </c:pt>
                <c:pt idx="221">
                  <c:v>99.427917620137194</c:v>
                </c:pt>
                <c:pt idx="222">
                  <c:v>100.22883295194499</c:v>
                </c:pt>
                <c:pt idx="223">
                  <c:v>99.313501144164704</c:v>
                </c:pt>
                <c:pt idx="224">
                  <c:v>99.427917620137194</c:v>
                </c:pt>
                <c:pt idx="225">
                  <c:v>99.313501144164704</c:v>
                </c:pt>
                <c:pt idx="226">
                  <c:v>99.313501144164704</c:v>
                </c:pt>
                <c:pt idx="227">
                  <c:v>99.427917620137194</c:v>
                </c:pt>
                <c:pt idx="228">
                  <c:v>99.542334096109798</c:v>
                </c:pt>
                <c:pt idx="229">
                  <c:v>98.970251716247105</c:v>
                </c:pt>
                <c:pt idx="230">
                  <c:v>99.427917620137194</c:v>
                </c:pt>
                <c:pt idx="231">
                  <c:v>98.169336384439305</c:v>
                </c:pt>
                <c:pt idx="232">
                  <c:v>99.313501144164704</c:v>
                </c:pt>
                <c:pt idx="233">
                  <c:v>98.398169336384399</c:v>
                </c:pt>
                <c:pt idx="234">
                  <c:v>98.169336384439305</c:v>
                </c:pt>
                <c:pt idx="235">
                  <c:v>98.398169336384399</c:v>
                </c:pt>
                <c:pt idx="236">
                  <c:v>99.542334096109798</c:v>
                </c:pt>
                <c:pt idx="237">
                  <c:v>98.398169336384399</c:v>
                </c:pt>
                <c:pt idx="238">
                  <c:v>98.398169336384399</c:v>
                </c:pt>
                <c:pt idx="239">
                  <c:v>98.398169336384399</c:v>
                </c:pt>
                <c:pt idx="240">
                  <c:v>98.398169336384399</c:v>
                </c:pt>
                <c:pt idx="241">
                  <c:v>99.313501144164704</c:v>
                </c:pt>
                <c:pt idx="242">
                  <c:v>99.313501144164704</c:v>
                </c:pt>
                <c:pt idx="243">
                  <c:v>99.313501144164704</c:v>
                </c:pt>
                <c:pt idx="244">
                  <c:v>99.427917620137194</c:v>
                </c:pt>
                <c:pt idx="245">
                  <c:v>98.970251716247105</c:v>
                </c:pt>
                <c:pt idx="246">
                  <c:v>99.313501144164704</c:v>
                </c:pt>
                <c:pt idx="247">
                  <c:v>99.199084668192199</c:v>
                </c:pt>
                <c:pt idx="248">
                  <c:v>99.427917620137194</c:v>
                </c:pt>
                <c:pt idx="249">
                  <c:v>99.313501144164704</c:v>
                </c:pt>
                <c:pt idx="250">
                  <c:v>99.313501144164704</c:v>
                </c:pt>
                <c:pt idx="251">
                  <c:v>99.542334096109798</c:v>
                </c:pt>
                <c:pt idx="252">
                  <c:v>99.542334096109798</c:v>
                </c:pt>
                <c:pt idx="253">
                  <c:v>99.542334096109798</c:v>
                </c:pt>
                <c:pt idx="254">
                  <c:v>99.885583524027396</c:v>
                </c:pt>
                <c:pt idx="255">
                  <c:v>99.656750572082302</c:v>
                </c:pt>
                <c:pt idx="256">
                  <c:v>99.542334096109798</c:v>
                </c:pt>
                <c:pt idx="257">
                  <c:v>97.826086956521706</c:v>
                </c:pt>
                <c:pt idx="258">
                  <c:v>99.542334096109798</c:v>
                </c:pt>
                <c:pt idx="259">
                  <c:v>98.970251716247105</c:v>
                </c:pt>
                <c:pt idx="260">
                  <c:v>100.343249427917</c:v>
                </c:pt>
                <c:pt idx="261">
                  <c:v>100.343249427917</c:v>
                </c:pt>
                <c:pt idx="262">
                  <c:v>98.398169336384399</c:v>
                </c:pt>
                <c:pt idx="263">
                  <c:v>101.029748283752</c:v>
                </c:pt>
                <c:pt idx="264">
                  <c:v>101.83066361556</c:v>
                </c:pt>
                <c:pt idx="265">
                  <c:v>104.118993135011</c:v>
                </c:pt>
                <c:pt idx="266">
                  <c:v>106.40732265446201</c:v>
                </c:pt>
                <c:pt idx="267">
                  <c:v>124.71395881006799</c:v>
                </c:pt>
                <c:pt idx="268">
                  <c:v>120.13729977116699</c:v>
                </c:pt>
                <c:pt idx="269">
                  <c:v>121.28146453089199</c:v>
                </c:pt>
                <c:pt idx="270">
                  <c:v>115.560640732265</c:v>
                </c:pt>
                <c:pt idx="271">
                  <c:v>114.53089244851201</c:v>
                </c:pt>
                <c:pt idx="272">
                  <c:v>105.835240274599</c:v>
                </c:pt>
                <c:pt idx="273">
                  <c:v>109.83981693363801</c:v>
                </c:pt>
                <c:pt idx="274">
                  <c:v>108.695652173913</c:v>
                </c:pt>
                <c:pt idx="275">
                  <c:v>108.695652173913</c:v>
                </c:pt>
                <c:pt idx="276">
                  <c:v>114.41647597254</c:v>
                </c:pt>
                <c:pt idx="277">
                  <c:v>114.41647597254</c:v>
                </c:pt>
                <c:pt idx="278">
                  <c:v>114.53089244851201</c:v>
                </c:pt>
                <c:pt idx="279">
                  <c:v>114.41647597254</c:v>
                </c:pt>
                <c:pt idx="280">
                  <c:v>112.128146453089</c:v>
                </c:pt>
                <c:pt idx="281">
                  <c:v>115.560640732265</c:v>
                </c:pt>
                <c:pt idx="282">
                  <c:v>114.41647597254</c:v>
                </c:pt>
                <c:pt idx="283">
                  <c:v>114.41647597254</c:v>
                </c:pt>
                <c:pt idx="284">
                  <c:v>113.84439359267699</c:v>
                </c:pt>
                <c:pt idx="285">
                  <c:v>114.41647597254</c:v>
                </c:pt>
                <c:pt idx="286">
                  <c:v>114.41647597254</c:v>
                </c:pt>
                <c:pt idx="287">
                  <c:v>114.41647597254</c:v>
                </c:pt>
                <c:pt idx="288">
                  <c:v>114.41647597254</c:v>
                </c:pt>
                <c:pt idx="289">
                  <c:v>114.53089244851201</c:v>
                </c:pt>
                <c:pt idx="290">
                  <c:v>114.41647597254</c:v>
                </c:pt>
                <c:pt idx="291">
                  <c:v>117.27688787185301</c:v>
                </c:pt>
                <c:pt idx="292">
                  <c:v>118.42105263157799</c:v>
                </c:pt>
                <c:pt idx="293">
                  <c:v>120.251716247139</c:v>
                </c:pt>
                <c:pt idx="294">
                  <c:v>120.251716247139</c:v>
                </c:pt>
                <c:pt idx="295">
                  <c:v>121.28146453089199</c:v>
                </c:pt>
                <c:pt idx="296">
                  <c:v>125.858123569794</c:v>
                </c:pt>
                <c:pt idx="297">
                  <c:v>123.798627002288</c:v>
                </c:pt>
                <c:pt idx="298">
                  <c:v>125.858123569794</c:v>
                </c:pt>
                <c:pt idx="299">
                  <c:v>129.06178489702501</c:v>
                </c:pt>
                <c:pt idx="300">
                  <c:v>131.35011441647501</c:v>
                </c:pt>
                <c:pt idx="301">
                  <c:v>136.15560640732201</c:v>
                </c:pt>
                <c:pt idx="302">
                  <c:v>145.881006864988</c:v>
                </c:pt>
                <c:pt idx="303">
                  <c:v>133.86727688787099</c:v>
                </c:pt>
                <c:pt idx="304">
                  <c:v>129.06178489702501</c:v>
                </c:pt>
                <c:pt idx="305">
                  <c:v>133.29519450800899</c:v>
                </c:pt>
                <c:pt idx="306">
                  <c:v>131.57894736842101</c:v>
                </c:pt>
                <c:pt idx="307">
                  <c:v>131.57894736842101</c:v>
                </c:pt>
                <c:pt idx="308">
                  <c:v>130.434782608695</c:v>
                </c:pt>
                <c:pt idx="309">
                  <c:v>131.57894736842101</c:v>
                </c:pt>
                <c:pt idx="310">
                  <c:v>131.57894736842101</c:v>
                </c:pt>
                <c:pt idx="311">
                  <c:v>125.858123569794</c:v>
                </c:pt>
                <c:pt idx="312">
                  <c:v>125.743707093821</c:v>
                </c:pt>
                <c:pt idx="313">
                  <c:v>125.858123569794</c:v>
                </c:pt>
                <c:pt idx="314">
                  <c:v>124.82837528604099</c:v>
                </c:pt>
                <c:pt idx="315">
                  <c:v>124.82837528604099</c:v>
                </c:pt>
                <c:pt idx="316">
                  <c:v>125.858123569794</c:v>
                </c:pt>
                <c:pt idx="317">
                  <c:v>125.858123569794</c:v>
                </c:pt>
                <c:pt idx="318">
                  <c:v>126.430205949656</c:v>
                </c:pt>
                <c:pt idx="319">
                  <c:v>126.544622425629</c:v>
                </c:pt>
                <c:pt idx="320">
                  <c:v>131.57894736842101</c:v>
                </c:pt>
                <c:pt idx="321">
                  <c:v>137.29977116704799</c:v>
                </c:pt>
                <c:pt idx="322">
                  <c:v>137.29977116704799</c:v>
                </c:pt>
                <c:pt idx="323">
                  <c:v>137.29977116704799</c:v>
                </c:pt>
                <c:pt idx="324">
                  <c:v>137.29977116704799</c:v>
                </c:pt>
                <c:pt idx="325">
                  <c:v>137.29977116704799</c:v>
                </c:pt>
                <c:pt idx="326">
                  <c:v>137.18535469107499</c:v>
                </c:pt>
                <c:pt idx="327">
                  <c:v>137.29977116704799</c:v>
                </c:pt>
                <c:pt idx="328">
                  <c:v>137.87185354690999</c:v>
                </c:pt>
                <c:pt idx="329">
                  <c:v>136.95652173913001</c:v>
                </c:pt>
                <c:pt idx="330">
                  <c:v>125.972540045766</c:v>
                </c:pt>
                <c:pt idx="331">
                  <c:v>125.858123569794</c:v>
                </c:pt>
                <c:pt idx="332">
                  <c:v>125.858123569794</c:v>
                </c:pt>
                <c:pt idx="333">
                  <c:v>131.57894736842101</c:v>
                </c:pt>
                <c:pt idx="334">
                  <c:v>134.43935926773401</c:v>
                </c:pt>
                <c:pt idx="335">
                  <c:v>137.29977116704799</c:v>
                </c:pt>
                <c:pt idx="336">
                  <c:v>131.69336384439299</c:v>
                </c:pt>
                <c:pt idx="337">
                  <c:v>135.011441647597</c:v>
                </c:pt>
                <c:pt idx="338">
                  <c:v>134.324942791762</c:v>
                </c:pt>
                <c:pt idx="339">
                  <c:v>128.83295194508</c:v>
                </c:pt>
                <c:pt idx="340">
                  <c:v>133.75286041189901</c:v>
                </c:pt>
                <c:pt idx="341">
                  <c:v>135.011441647597</c:v>
                </c:pt>
                <c:pt idx="342">
                  <c:v>135.011441647597</c:v>
                </c:pt>
                <c:pt idx="343">
                  <c:v>133.86727688787099</c:v>
                </c:pt>
                <c:pt idx="344">
                  <c:v>127.002288329519</c:v>
                </c:pt>
                <c:pt idx="345">
                  <c:v>125.858123569794</c:v>
                </c:pt>
                <c:pt idx="346">
                  <c:v>128.83295194508</c:v>
                </c:pt>
                <c:pt idx="347">
                  <c:v>130.20594965674999</c:v>
                </c:pt>
                <c:pt idx="348">
                  <c:v>131.00686498855799</c:v>
                </c:pt>
                <c:pt idx="349">
                  <c:v>128.718535469107</c:v>
                </c:pt>
                <c:pt idx="350">
                  <c:v>129.29061784896999</c:v>
                </c:pt>
                <c:pt idx="351">
                  <c:v>129.40503432494199</c:v>
                </c:pt>
                <c:pt idx="352">
                  <c:v>135.011441647597</c:v>
                </c:pt>
                <c:pt idx="353">
                  <c:v>131.922196796338</c:v>
                </c:pt>
                <c:pt idx="354">
                  <c:v>137.29977116704799</c:v>
                </c:pt>
                <c:pt idx="355">
                  <c:v>148.74141876430201</c:v>
                </c:pt>
                <c:pt idx="356">
                  <c:v>145.881006864988</c:v>
                </c:pt>
                <c:pt idx="357">
                  <c:v>143.020594965675</c:v>
                </c:pt>
                <c:pt idx="358">
                  <c:v>143.020594965675</c:v>
                </c:pt>
                <c:pt idx="359">
                  <c:v>143.24942791762001</c:v>
                </c:pt>
                <c:pt idx="360">
                  <c:v>143.020594965675</c:v>
                </c:pt>
                <c:pt idx="361">
                  <c:v>143.020594965675</c:v>
                </c:pt>
                <c:pt idx="362">
                  <c:v>143.020594965675</c:v>
                </c:pt>
                <c:pt idx="363">
                  <c:v>145.308924485125</c:v>
                </c:pt>
                <c:pt idx="364">
                  <c:v>144.16475972539999</c:v>
                </c:pt>
                <c:pt idx="365">
                  <c:v>143.020594965675</c:v>
                </c:pt>
                <c:pt idx="366">
                  <c:v>143.13501144164701</c:v>
                </c:pt>
                <c:pt idx="367">
                  <c:v>143.13501144164701</c:v>
                </c:pt>
                <c:pt idx="368">
                  <c:v>143.020594965675</c:v>
                </c:pt>
                <c:pt idx="369">
                  <c:v>140.27459954233399</c:v>
                </c:pt>
                <c:pt idx="370">
                  <c:v>137.41418764302</c:v>
                </c:pt>
                <c:pt idx="371">
                  <c:v>137.29977116704799</c:v>
                </c:pt>
                <c:pt idx="372">
                  <c:v>137.41418764302</c:v>
                </c:pt>
                <c:pt idx="373">
                  <c:v>137.87185354690999</c:v>
                </c:pt>
                <c:pt idx="374">
                  <c:v>137.29977116704799</c:v>
                </c:pt>
                <c:pt idx="375">
                  <c:v>137.18535469107499</c:v>
                </c:pt>
                <c:pt idx="376">
                  <c:v>137.29977116704799</c:v>
                </c:pt>
                <c:pt idx="377">
                  <c:v>131.922196796338</c:v>
                </c:pt>
                <c:pt idx="378">
                  <c:v>135.011441647597</c:v>
                </c:pt>
                <c:pt idx="379">
                  <c:v>133.86727688787099</c:v>
                </c:pt>
                <c:pt idx="380">
                  <c:v>136.15560640732201</c:v>
                </c:pt>
                <c:pt idx="381">
                  <c:v>136.15560640732201</c:v>
                </c:pt>
                <c:pt idx="382">
                  <c:v>137.18535469107499</c:v>
                </c:pt>
                <c:pt idx="383">
                  <c:v>137.18535469107499</c:v>
                </c:pt>
                <c:pt idx="384">
                  <c:v>137.18535469107499</c:v>
                </c:pt>
                <c:pt idx="385">
                  <c:v>137.18535469107499</c:v>
                </c:pt>
                <c:pt idx="386">
                  <c:v>137.18535469107499</c:v>
                </c:pt>
                <c:pt idx="387">
                  <c:v>137.18535469107499</c:v>
                </c:pt>
                <c:pt idx="388">
                  <c:v>137.18535469107499</c:v>
                </c:pt>
                <c:pt idx="389">
                  <c:v>136.27002288329501</c:v>
                </c:pt>
                <c:pt idx="390">
                  <c:v>141.304347826086</c:v>
                </c:pt>
                <c:pt idx="391">
                  <c:v>141.304347826086</c:v>
                </c:pt>
                <c:pt idx="392">
                  <c:v>140.73226544622401</c:v>
                </c:pt>
                <c:pt idx="393">
                  <c:v>143.020594965675</c:v>
                </c:pt>
                <c:pt idx="394">
                  <c:v>141.87643020594899</c:v>
                </c:pt>
                <c:pt idx="395">
                  <c:v>143.13501144164701</c:v>
                </c:pt>
                <c:pt idx="396">
                  <c:v>137.87185354690999</c:v>
                </c:pt>
                <c:pt idx="397">
                  <c:v>137.98627002288299</c:v>
                </c:pt>
                <c:pt idx="398">
                  <c:v>141.76201372997701</c:v>
                </c:pt>
                <c:pt idx="399">
                  <c:v>141.87643020594899</c:v>
                </c:pt>
                <c:pt idx="400">
                  <c:v>141.87643020594899</c:v>
                </c:pt>
                <c:pt idx="401">
                  <c:v>141.87643020594899</c:v>
                </c:pt>
                <c:pt idx="402">
                  <c:v>139.702517162471</c:v>
                </c:pt>
                <c:pt idx="403">
                  <c:v>138.55835240274499</c:v>
                </c:pt>
                <c:pt idx="404">
                  <c:v>139.13043478260801</c:v>
                </c:pt>
                <c:pt idx="405">
                  <c:v>139.35926773455299</c:v>
                </c:pt>
                <c:pt idx="406">
                  <c:v>139.35926773455299</c:v>
                </c:pt>
                <c:pt idx="407">
                  <c:v>139.35926773455299</c:v>
                </c:pt>
                <c:pt idx="408">
                  <c:v>143.020594965675</c:v>
                </c:pt>
                <c:pt idx="409">
                  <c:v>143.020594965675</c:v>
                </c:pt>
                <c:pt idx="410">
                  <c:v>143.020594965675</c:v>
                </c:pt>
                <c:pt idx="411">
                  <c:v>143.020594965675</c:v>
                </c:pt>
                <c:pt idx="412">
                  <c:v>139.47368421052599</c:v>
                </c:pt>
                <c:pt idx="413">
                  <c:v>139.47368421052599</c:v>
                </c:pt>
                <c:pt idx="414">
                  <c:v>139.47368421052599</c:v>
                </c:pt>
                <c:pt idx="415">
                  <c:v>137.87185354690999</c:v>
                </c:pt>
                <c:pt idx="416">
                  <c:v>134.43935926773401</c:v>
                </c:pt>
                <c:pt idx="417">
                  <c:v>134.43935926773401</c:v>
                </c:pt>
                <c:pt idx="418">
                  <c:v>131.57894736842101</c:v>
                </c:pt>
                <c:pt idx="419">
                  <c:v>117.27688787185301</c:v>
                </c:pt>
                <c:pt idx="420">
                  <c:v>125.972540045766</c:v>
                </c:pt>
                <c:pt idx="421">
                  <c:v>125.972540045766</c:v>
                </c:pt>
                <c:pt idx="422">
                  <c:v>131.57894736842101</c:v>
                </c:pt>
                <c:pt idx="423">
                  <c:v>131.57894736842101</c:v>
                </c:pt>
                <c:pt idx="424">
                  <c:v>137.07093821510199</c:v>
                </c:pt>
                <c:pt idx="425">
                  <c:v>133.86727688787099</c:v>
                </c:pt>
                <c:pt idx="426">
                  <c:v>133.63844393592601</c:v>
                </c:pt>
                <c:pt idx="427">
                  <c:v>135.011441647597</c:v>
                </c:pt>
                <c:pt idx="428">
                  <c:v>134.43935926773401</c:v>
                </c:pt>
                <c:pt idx="429">
                  <c:v>135.011441647597</c:v>
                </c:pt>
                <c:pt idx="430">
                  <c:v>135.011441647597</c:v>
                </c:pt>
                <c:pt idx="431">
                  <c:v>135.240274599542</c:v>
                </c:pt>
                <c:pt idx="432">
                  <c:v>135.011441647597</c:v>
                </c:pt>
                <c:pt idx="433">
                  <c:v>137.29977116704799</c:v>
                </c:pt>
                <c:pt idx="434">
                  <c:v>137.29977116704799</c:v>
                </c:pt>
                <c:pt idx="435">
                  <c:v>137.29977116704799</c:v>
                </c:pt>
                <c:pt idx="436">
                  <c:v>131.57894736842101</c:v>
                </c:pt>
                <c:pt idx="437">
                  <c:v>131.57894736842101</c:v>
                </c:pt>
                <c:pt idx="438">
                  <c:v>135.011441647597</c:v>
                </c:pt>
                <c:pt idx="439">
                  <c:v>137.29977116704799</c:v>
                </c:pt>
                <c:pt idx="440">
                  <c:v>137.18535469107499</c:v>
                </c:pt>
                <c:pt idx="441">
                  <c:v>133.409610983981</c:v>
                </c:pt>
                <c:pt idx="442">
                  <c:v>137.29977116704799</c:v>
                </c:pt>
                <c:pt idx="443">
                  <c:v>139.588100686498</c:v>
                </c:pt>
                <c:pt idx="444">
                  <c:v>139.016018306636</c:v>
                </c:pt>
                <c:pt idx="445">
                  <c:v>140.549199084668</c:v>
                </c:pt>
                <c:pt idx="446">
                  <c:v>143.020594965675</c:v>
                </c:pt>
                <c:pt idx="447">
                  <c:v>143.020594965675</c:v>
                </c:pt>
                <c:pt idx="448">
                  <c:v>145.881006864988</c:v>
                </c:pt>
                <c:pt idx="449">
                  <c:v>146.45308924485099</c:v>
                </c:pt>
                <c:pt idx="450">
                  <c:v>147.02517162471301</c:v>
                </c:pt>
                <c:pt idx="451">
                  <c:v>148.16933638443899</c:v>
                </c:pt>
                <c:pt idx="452">
                  <c:v>154.46224256292899</c:v>
                </c:pt>
                <c:pt idx="453">
                  <c:v>154.23340961098299</c:v>
                </c:pt>
                <c:pt idx="454">
                  <c:v>157.20823798627001</c:v>
                </c:pt>
                <c:pt idx="455">
                  <c:v>167.62128146453</c:v>
                </c:pt>
                <c:pt idx="456">
                  <c:v>187.41418764302</c:v>
                </c:pt>
                <c:pt idx="457">
                  <c:v>189.13043478260801</c:v>
                </c:pt>
                <c:pt idx="458">
                  <c:v>189.13043478260801</c:v>
                </c:pt>
                <c:pt idx="459">
                  <c:v>200.686498855835</c:v>
                </c:pt>
                <c:pt idx="460">
                  <c:v>202.51716247139501</c:v>
                </c:pt>
                <c:pt idx="461">
                  <c:v>208.695652173913</c:v>
                </c:pt>
                <c:pt idx="462">
                  <c:v>210.64073226544599</c:v>
                </c:pt>
                <c:pt idx="463">
                  <c:v>213.272311212814</c:v>
                </c:pt>
                <c:pt idx="464">
                  <c:v>215.10297482837501</c:v>
                </c:pt>
                <c:pt idx="465">
                  <c:v>224.942791762013</c:v>
                </c:pt>
                <c:pt idx="466">
                  <c:v>252.711670480549</c:v>
                </c:pt>
                <c:pt idx="467">
                  <c:v>253.43249427917601</c:v>
                </c:pt>
                <c:pt idx="468">
                  <c:v>286.04118993135</c:v>
                </c:pt>
                <c:pt idx="469">
                  <c:v>286.15560640732201</c:v>
                </c:pt>
                <c:pt idx="470">
                  <c:v>291.76201372997701</c:v>
                </c:pt>
                <c:pt idx="471">
                  <c:v>283.409610983981</c:v>
                </c:pt>
                <c:pt idx="472">
                  <c:v>266.47597254004501</c:v>
                </c:pt>
                <c:pt idx="473">
                  <c:v>246.33867276887801</c:v>
                </c:pt>
                <c:pt idx="474">
                  <c:v>243.13501144164701</c:v>
                </c:pt>
                <c:pt idx="475">
                  <c:v>254.576659038901</c:v>
                </c:pt>
                <c:pt idx="476">
                  <c:v>254.576659038901</c:v>
                </c:pt>
                <c:pt idx="477">
                  <c:v>257.780320366132</c:v>
                </c:pt>
                <c:pt idx="478">
                  <c:v>267.96338672768798</c:v>
                </c:pt>
                <c:pt idx="479">
                  <c:v>279.74828375286</c:v>
                </c:pt>
                <c:pt idx="480">
                  <c:v>286.49885583524002</c:v>
                </c:pt>
                <c:pt idx="481">
                  <c:v>279.29061784896999</c:v>
                </c:pt>
                <c:pt idx="482">
                  <c:v>287.64302059496498</c:v>
                </c:pt>
                <c:pt idx="483">
                  <c:v>286.61327231121197</c:v>
                </c:pt>
                <c:pt idx="484">
                  <c:v>283.18077803203602</c:v>
                </c:pt>
                <c:pt idx="485">
                  <c:v>286.04118993135</c:v>
                </c:pt>
                <c:pt idx="486">
                  <c:v>282.60869565217303</c:v>
                </c:pt>
                <c:pt idx="487">
                  <c:v>281.12128146453</c:v>
                </c:pt>
                <c:pt idx="488">
                  <c:v>228.60411899313499</c:v>
                </c:pt>
                <c:pt idx="489">
                  <c:v>232.37986270022799</c:v>
                </c:pt>
                <c:pt idx="490">
                  <c:v>252.97482837528599</c:v>
                </c:pt>
                <c:pt idx="491">
                  <c:v>242.906178489702</c:v>
                </c:pt>
                <c:pt idx="492">
                  <c:v>249.199084668192</c:v>
                </c:pt>
                <c:pt idx="493">
                  <c:v>253.54691075514799</c:v>
                </c:pt>
                <c:pt idx="494">
                  <c:v>243.47826086956499</c:v>
                </c:pt>
                <c:pt idx="495">
                  <c:v>251.71624713958801</c:v>
                </c:pt>
                <c:pt idx="496">
                  <c:v>258.58123569793997</c:v>
                </c:pt>
                <c:pt idx="497">
                  <c:v>246.796338672768</c:v>
                </c:pt>
                <c:pt idx="498">
                  <c:v>240.73226544622401</c:v>
                </c:pt>
                <c:pt idx="499">
                  <c:v>234.66819221967901</c:v>
                </c:pt>
                <c:pt idx="500">
                  <c:v>236.15560640732201</c:v>
                </c:pt>
                <c:pt idx="501">
                  <c:v>233.75286041189901</c:v>
                </c:pt>
                <c:pt idx="502">
                  <c:v>232.26544622425601</c:v>
                </c:pt>
                <c:pt idx="503">
                  <c:v>232.26544622425601</c:v>
                </c:pt>
                <c:pt idx="504">
                  <c:v>228.83295194508</c:v>
                </c:pt>
                <c:pt idx="505">
                  <c:v>247.02517162471301</c:v>
                </c:pt>
                <c:pt idx="506">
                  <c:v>257.093821510297</c:v>
                </c:pt>
                <c:pt idx="507">
                  <c:v>237.64302059496501</c:v>
                </c:pt>
                <c:pt idx="508">
                  <c:v>231.12128146453</c:v>
                </c:pt>
                <c:pt idx="509">
                  <c:v>234.324942791762</c:v>
                </c:pt>
                <c:pt idx="510">
                  <c:v>231.12128146453</c:v>
                </c:pt>
                <c:pt idx="511">
                  <c:v>251.94508009153299</c:v>
                </c:pt>
                <c:pt idx="512">
                  <c:v>265.56064073226503</c:v>
                </c:pt>
                <c:pt idx="513">
                  <c:v>279.74828375286</c:v>
                </c:pt>
                <c:pt idx="514">
                  <c:v>289.816933638443</c:v>
                </c:pt>
                <c:pt idx="515">
                  <c:v>312.81350114416398</c:v>
                </c:pt>
                <c:pt idx="516">
                  <c:v>332.37986270022799</c:v>
                </c:pt>
                <c:pt idx="517">
                  <c:v>331.80778032036602</c:v>
                </c:pt>
                <c:pt idx="518">
                  <c:v>329.51945080091502</c:v>
                </c:pt>
                <c:pt idx="519">
                  <c:v>354.691075514874</c:v>
                </c:pt>
                <c:pt idx="520">
                  <c:v>327.23112128146403</c:v>
                </c:pt>
                <c:pt idx="521">
                  <c:v>328.94736842105198</c:v>
                </c:pt>
                <c:pt idx="522">
                  <c:v>316.59038901601798</c:v>
                </c:pt>
                <c:pt idx="523">
                  <c:v>313.61556064073199</c:v>
                </c:pt>
                <c:pt idx="524">
                  <c:v>295.99427917620102</c:v>
                </c:pt>
                <c:pt idx="525">
                  <c:v>297.36842105263099</c:v>
                </c:pt>
                <c:pt idx="526">
                  <c:v>309.382151029748</c:v>
                </c:pt>
                <c:pt idx="527">
                  <c:v>310.29748283752798</c:v>
                </c:pt>
                <c:pt idx="528">
                  <c:v>323.79862700228801</c:v>
                </c:pt>
                <c:pt idx="529">
                  <c:v>306.97940503432397</c:v>
                </c:pt>
                <c:pt idx="530">
                  <c:v>309.26773455377497</c:v>
                </c:pt>
                <c:pt idx="531">
                  <c:v>304.691075514874</c:v>
                </c:pt>
                <c:pt idx="532">
                  <c:v>312.92906178489699</c:v>
                </c:pt>
                <c:pt idx="533">
                  <c:v>312.24256292906102</c:v>
                </c:pt>
                <c:pt idx="534">
                  <c:v>342.33409610983898</c:v>
                </c:pt>
                <c:pt idx="535">
                  <c:v>325.057208237986</c:v>
                </c:pt>
                <c:pt idx="536">
                  <c:v>332.26544622425598</c:v>
                </c:pt>
                <c:pt idx="537">
                  <c:v>343.70709382151</c:v>
                </c:pt>
                <c:pt idx="538">
                  <c:v>337.52860411899297</c:v>
                </c:pt>
                <c:pt idx="539">
                  <c:v>343.24942791761998</c:v>
                </c:pt>
                <c:pt idx="540">
                  <c:v>338.100686498855</c:v>
                </c:pt>
                <c:pt idx="541">
                  <c:v>337.75743707093801</c:v>
                </c:pt>
                <c:pt idx="542">
                  <c:v>340.96109839816899</c:v>
                </c:pt>
                <c:pt idx="543">
                  <c:v>340.38901601830599</c:v>
                </c:pt>
                <c:pt idx="544">
                  <c:v>339.816933638443</c:v>
                </c:pt>
                <c:pt idx="545">
                  <c:v>339.47368421052602</c:v>
                </c:pt>
                <c:pt idx="546">
                  <c:v>334.66819221967899</c:v>
                </c:pt>
                <c:pt idx="547">
                  <c:v>340.38901601830599</c:v>
                </c:pt>
                <c:pt idx="548">
                  <c:v>335.125858123569</c:v>
                </c:pt>
                <c:pt idx="549">
                  <c:v>333.63844393592598</c:v>
                </c:pt>
                <c:pt idx="550">
                  <c:v>337.52860411899297</c:v>
                </c:pt>
                <c:pt idx="551">
                  <c:v>357.55148741418702</c:v>
                </c:pt>
                <c:pt idx="552">
                  <c:v>341.53318077803198</c:v>
                </c:pt>
                <c:pt idx="553">
                  <c:v>352.402745995423</c:v>
                </c:pt>
                <c:pt idx="554">
                  <c:v>348.74141876430201</c:v>
                </c:pt>
                <c:pt idx="555">
                  <c:v>345.53775743707001</c:v>
                </c:pt>
                <c:pt idx="556">
                  <c:v>345.08009153318</c:v>
                </c:pt>
                <c:pt idx="557">
                  <c:v>348.51258581235601</c:v>
                </c:pt>
                <c:pt idx="558">
                  <c:v>348.51258581235601</c:v>
                </c:pt>
                <c:pt idx="559">
                  <c:v>341.18993135011402</c:v>
                </c:pt>
                <c:pt idx="560">
                  <c:v>341.99084668192199</c:v>
                </c:pt>
                <c:pt idx="561">
                  <c:v>280.320366132723</c:v>
                </c:pt>
                <c:pt idx="562">
                  <c:v>317.39130434782601</c:v>
                </c:pt>
                <c:pt idx="563">
                  <c:v>340.38901601830599</c:v>
                </c:pt>
                <c:pt idx="564">
                  <c:v>341.418764302059</c:v>
                </c:pt>
                <c:pt idx="565">
                  <c:v>341.07551487414099</c:v>
                </c:pt>
                <c:pt idx="566">
                  <c:v>342.90617848970197</c:v>
                </c:pt>
                <c:pt idx="567">
                  <c:v>340.96109839816899</c:v>
                </c:pt>
                <c:pt idx="568">
                  <c:v>337.75743707093801</c:v>
                </c:pt>
                <c:pt idx="569">
                  <c:v>333.98169336384399</c:v>
                </c:pt>
                <c:pt idx="570">
                  <c:v>341.53318077803198</c:v>
                </c:pt>
                <c:pt idx="571">
                  <c:v>342.33409610983898</c:v>
                </c:pt>
                <c:pt idx="572">
                  <c:v>344.27917620137202</c:v>
                </c:pt>
                <c:pt idx="573">
                  <c:v>345.53775743707001</c:v>
                </c:pt>
                <c:pt idx="574">
                  <c:v>333.06636155606401</c:v>
                </c:pt>
                <c:pt idx="575">
                  <c:v>333.18077803203602</c:v>
                </c:pt>
                <c:pt idx="576">
                  <c:v>331.92219679633803</c:v>
                </c:pt>
                <c:pt idx="577">
                  <c:v>333.18077803203602</c:v>
                </c:pt>
                <c:pt idx="578">
                  <c:v>331.80778032036602</c:v>
                </c:pt>
                <c:pt idx="579">
                  <c:v>339.35926773455299</c:v>
                </c:pt>
                <c:pt idx="580">
                  <c:v>328.032036613272</c:v>
                </c:pt>
                <c:pt idx="581">
                  <c:v>331.23569794050297</c:v>
                </c:pt>
                <c:pt idx="582">
                  <c:v>327.116704805491</c:v>
                </c:pt>
                <c:pt idx="583">
                  <c:v>349.084668192219</c:v>
                </c:pt>
                <c:pt idx="584">
                  <c:v>352.63157894736798</c:v>
                </c:pt>
                <c:pt idx="585">
                  <c:v>392.67734553775699</c:v>
                </c:pt>
                <c:pt idx="586">
                  <c:v>434.09610983981599</c:v>
                </c:pt>
                <c:pt idx="587">
                  <c:v>415.21739130434702</c:v>
                </c:pt>
                <c:pt idx="588">
                  <c:v>414.41647597254001</c:v>
                </c:pt>
                <c:pt idx="589">
                  <c:v>420.48054919908401</c:v>
                </c:pt>
                <c:pt idx="590">
                  <c:v>422.99771167047999</c:v>
                </c:pt>
                <c:pt idx="591">
                  <c:v>414.64530892448499</c:v>
                </c:pt>
                <c:pt idx="592">
                  <c:v>411.89931350114398</c:v>
                </c:pt>
                <c:pt idx="593">
                  <c:v>420.48054919908401</c:v>
                </c:pt>
                <c:pt idx="594">
                  <c:v>439.13043478260801</c:v>
                </c:pt>
                <c:pt idx="595">
                  <c:v>458.92448512585798</c:v>
                </c:pt>
                <c:pt idx="596">
                  <c:v>427.68878718535399</c:v>
                </c:pt>
                <c:pt idx="597">
                  <c:v>434.66819221967899</c:v>
                </c:pt>
                <c:pt idx="598">
                  <c:v>429.06178489702501</c:v>
                </c:pt>
                <c:pt idx="599">
                  <c:v>439.816933638443</c:v>
                </c:pt>
                <c:pt idx="600">
                  <c:v>450.45766590389002</c:v>
                </c:pt>
                <c:pt idx="601">
                  <c:v>457.55148741418702</c:v>
                </c:pt>
                <c:pt idx="602">
                  <c:v>450.11441647597201</c:v>
                </c:pt>
                <c:pt idx="603">
                  <c:v>453.089244851258</c:v>
                </c:pt>
                <c:pt idx="604">
                  <c:v>466.361556064073</c:v>
                </c:pt>
                <c:pt idx="605">
                  <c:v>468.42105263157799</c:v>
                </c:pt>
                <c:pt idx="606">
                  <c:v>436.61327231121197</c:v>
                </c:pt>
                <c:pt idx="607">
                  <c:v>416.81922196796302</c:v>
                </c:pt>
                <c:pt idx="608">
                  <c:v>400.45766590389002</c:v>
                </c:pt>
                <c:pt idx="609">
                  <c:v>413.27231121281397</c:v>
                </c:pt>
                <c:pt idx="610">
                  <c:v>404.691075514874</c:v>
                </c:pt>
                <c:pt idx="611">
                  <c:v>424.48512585812301</c:v>
                </c:pt>
                <c:pt idx="612">
                  <c:v>457.32265446224199</c:v>
                </c:pt>
                <c:pt idx="613">
                  <c:v>429.63386727688697</c:v>
                </c:pt>
                <c:pt idx="614">
                  <c:v>384.43935926773401</c:v>
                </c:pt>
                <c:pt idx="615">
                  <c:v>365.33295194508003</c:v>
                </c:pt>
                <c:pt idx="616">
                  <c:v>345.53775743707001</c:v>
                </c:pt>
                <c:pt idx="617">
                  <c:v>320.70938215102899</c:v>
                </c:pt>
                <c:pt idx="618">
                  <c:v>324.82837528604102</c:v>
                </c:pt>
                <c:pt idx="619">
                  <c:v>304.34782608695599</c:v>
                </c:pt>
                <c:pt idx="620">
                  <c:v>286.95652173912998</c:v>
                </c:pt>
                <c:pt idx="621">
                  <c:v>293.93592677345498</c:v>
                </c:pt>
                <c:pt idx="622">
                  <c:v>303.089244851258</c:v>
                </c:pt>
                <c:pt idx="623">
                  <c:v>302.402745995423</c:v>
                </c:pt>
                <c:pt idx="624">
                  <c:v>308.92448512585798</c:v>
                </c:pt>
                <c:pt idx="625">
                  <c:v>328.37528604118899</c:v>
                </c:pt>
                <c:pt idx="626">
                  <c:v>324.82837528604102</c:v>
                </c:pt>
                <c:pt idx="627">
                  <c:v>313.72997711670399</c:v>
                </c:pt>
                <c:pt idx="628">
                  <c:v>298.97025171624699</c:v>
                </c:pt>
                <c:pt idx="629">
                  <c:v>305.94965675057199</c:v>
                </c:pt>
                <c:pt idx="630">
                  <c:v>298.05491990846599</c:v>
                </c:pt>
                <c:pt idx="631">
                  <c:v>319.79405034324901</c:v>
                </c:pt>
                <c:pt idx="632">
                  <c:v>307.093821510297</c:v>
                </c:pt>
                <c:pt idx="633">
                  <c:v>294.62242562928998</c:v>
                </c:pt>
                <c:pt idx="634">
                  <c:v>302.51716247139501</c:v>
                </c:pt>
                <c:pt idx="635">
                  <c:v>300.57208237986202</c:v>
                </c:pt>
                <c:pt idx="636">
                  <c:v>293.020594965675</c:v>
                </c:pt>
                <c:pt idx="637">
                  <c:v>303.43249427917601</c:v>
                </c:pt>
                <c:pt idx="638">
                  <c:v>303.54691075514802</c:v>
                </c:pt>
                <c:pt idx="639">
                  <c:v>297.711670480549</c:v>
                </c:pt>
                <c:pt idx="640">
                  <c:v>283.06636155606401</c:v>
                </c:pt>
                <c:pt idx="641">
                  <c:v>256.40732265446201</c:v>
                </c:pt>
                <c:pt idx="642">
                  <c:v>262.24256292906102</c:v>
                </c:pt>
                <c:pt idx="643">
                  <c:v>259.83981693363802</c:v>
                </c:pt>
                <c:pt idx="644">
                  <c:v>262.81464530892401</c:v>
                </c:pt>
                <c:pt idx="645">
                  <c:v>298.74141876430201</c:v>
                </c:pt>
                <c:pt idx="646">
                  <c:v>386.61327231121197</c:v>
                </c:pt>
                <c:pt idx="647">
                  <c:v>389.13043478260801</c:v>
                </c:pt>
                <c:pt idx="648">
                  <c:v>363.95881006864897</c:v>
                </c:pt>
                <c:pt idx="649">
                  <c:v>350.45766590389002</c:v>
                </c:pt>
                <c:pt idx="650">
                  <c:v>349.771167048054</c:v>
                </c:pt>
                <c:pt idx="651">
                  <c:v>343.93592677345498</c:v>
                </c:pt>
                <c:pt idx="652">
                  <c:v>337.18535469107502</c:v>
                </c:pt>
                <c:pt idx="653">
                  <c:v>354.691075514874</c:v>
                </c:pt>
                <c:pt idx="654">
                  <c:v>388.55835240274502</c:v>
                </c:pt>
                <c:pt idx="655">
                  <c:v>382.26544622425598</c:v>
                </c:pt>
                <c:pt idx="656">
                  <c:v>344.96567505720799</c:v>
                </c:pt>
                <c:pt idx="657">
                  <c:v>307.43707093821502</c:v>
                </c:pt>
                <c:pt idx="658">
                  <c:v>341.07551487414099</c:v>
                </c:pt>
                <c:pt idx="659">
                  <c:v>309.49656750572001</c:v>
                </c:pt>
                <c:pt idx="660">
                  <c:v>305.60640732265398</c:v>
                </c:pt>
                <c:pt idx="661">
                  <c:v>301.37299771167</c:v>
                </c:pt>
                <c:pt idx="662">
                  <c:v>346.22425629290598</c:v>
                </c:pt>
                <c:pt idx="663">
                  <c:v>337.75743707093801</c:v>
                </c:pt>
                <c:pt idx="664">
                  <c:v>342.67734553775699</c:v>
                </c:pt>
                <c:pt idx="665">
                  <c:v>345.53775743707001</c:v>
                </c:pt>
                <c:pt idx="666">
                  <c:v>348.85583524027402</c:v>
                </c:pt>
                <c:pt idx="667">
                  <c:v>344.05034324942699</c:v>
                </c:pt>
                <c:pt idx="668">
                  <c:v>315.78947368421001</c:v>
                </c:pt>
                <c:pt idx="669">
                  <c:v>356.064073226544</c:v>
                </c:pt>
                <c:pt idx="670">
                  <c:v>337.07093821510199</c:v>
                </c:pt>
                <c:pt idx="671">
                  <c:v>354.91990846681898</c:v>
                </c:pt>
                <c:pt idx="672">
                  <c:v>371.85354691075497</c:v>
                </c:pt>
                <c:pt idx="673">
                  <c:v>370.82379862700202</c:v>
                </c:pt>
                <c:pt idx="674">
                  <c:v>366.01830663615499</c:v>
                </c:pt>
                <c:pt idx="675">
                  <c:v>360.068649885583</c:v>
                </c:pt>
                <c:pt idx="676">
                  <c:v>362.92906178489699</c:v>
                </c:pt>
                <c:pt idx="677">
                  <c:v>357.55148741418702</c:v>
                </c:pt>
                <c:pt idx="678">
                  <c:v>362.01372997711599</c:v>
                </c:pt>
                <c:pt idx="679">
                  <c:v>354.691075514874</c:v>
                </c:pt>
                <c:pt idx="680">
                  <c:v>365.33180778031999</c:v>
                </c:pt>
                <c:pt idx="681">
                  <c:v>370.25171624713897</c:v>
                </c:pt>
                <c:pt idx="682">
                  <c:v>360.068649885583</c:v>
                </c:pt>
                <c:pt idx="683">
                  <c:v>363.84439359267702</c:v>
                </c:pt>
                <c:pt idx="684">
                  <c:v>361.55606407322603</c:v>
                </c:pt>
                <c:pt idx="685">
                  <c:v>359.61098398169298</c:v>
                </c:pt>
                <c:pt idx="686">
                  <c:v>347.25400457665899</c:v>
                </c:pt>
                <c:pt idx="687">
                  <c:v>342.105263157894</c:v>
                </c:pt>
                <c:pt idx="688">
                  <c:v>345.88100686498802</c:v>
                </c:pt>
                <c:pt idx="689">
                  <c:v>366.13272311212802</c:v>
                </c:pt>
                <c:pt idx="690">
                  <c:v>376.430205949656</c:v>
                </c:pt>
                <c:pt idx="691">
                  <c:v>377.57437070938198</c:v>
                </c:pt>
                <c:pt idx="692">
                  <c:v>379.74828375286</c:v>
                </c:pt>
                <c:pt idx="693">
                  <c:v>367.27688787185298</c:v>
                </c:pt>
                <c:pt idx="694">
                  <c:v>384.55377574370698</c:v>
                </c:pt>
                <c:pt idx="695">
                  <c:v>382.036613272311</c:v>
                </c:pt>
                <c:pt idx="696">
                  <c:v>385.81235697940502</c:v>
                </c:pt>
                <c:pt idx="697">
                  <c:v>382.15102974828301</c:v>
                </c:pt>
                <c:pt idx="698">
                  <c:v>377.91762013729902</c:v>
                </c:pt>
                <c:pt idx="699">
                  <c:v>379.86270022883201</c:v>
                </c:pt>
                <c:pt idx="700">
                  <c:v>385.011441647597</c:v>
                </c:pt>
                <c:pt idx="701">
                  <c:v>377.80320366132702</c:v>
                </c:pt>
                <c:pt idx="702">
                  <c:v>377.80320366132702</c:v>
                </c:pt>
                <c:pt idx="703">
                  <c:v>378.48970251716202</c:v>
                </c:pt>
                <c:pt idx="704">
                  <c:v>377.57437070938198</c:v>
                </c:pt>
                <c:pt idx="705">
                  <c:v>376.31578947368399</c:v>
                </c:pt>
                <c:pt idx="706">
                  <c:v>371.16704805491901</c:v>
                </c:pt>
                <c:pt idx="707">
                  <c:v>382.15102974828301</c:v>
                </c:pt>
                <c:pt idx="708">
                  <c:v>378.14645308924401</c:v>
                </c:pt>
                <c:pt idx="709">
                  <c:v>380.20594965675002</c:v>
                </c:pt>
                <c:pt idx="710">
                  <c:v>377.57437070938198</c:v>
                </c:pt>
                <c:pt idx="711">
                  <c:v>368.19221967963301</c:v>
                </c:pt>
                <c:pt idx="712">
                  <c:v>362.58581235697898</c:v>
                </c:pt>
                <c:pt idx="713">
                  <c:v>358.466819221967</c:v>
                </c:pt>
                <c:pt idx="714">
                  <c:v>366.01830663615499</c:v>
                </c:pt>
                <c:pt idx="715">
                  <c:v>359.03890160182999</c:v>
                </c:pt>
                <c:pt idx="716">
                  <c:v>352.28832951944997</c:v>
                </c:pt>
                <c:pt idx="717">
                  <c:v>368.764302059496</c:v>
                </c:pt>
                <c:pt idx="718">
                  <c:v>374.37070938215101</c:v>
                </c:pt>
                <c:pt idx="719">
                  <c:v>377.45995423340901</c:v>
                </c:pt>
                <c:pt idx="720">
                  <c:v>375.40045766590299</c:v>
                </c:pt>
                <c:pt idx="721">
                  <c:v>347.82608695652101</c:v>
                </c:pt>
                <c:pt idx="722">
                  <c:v>341.87643020594902</c:v>
                </c:pt>
                <c:pt idx="723">
                  <c:v>361.78489702517101</c:v>
                </c:pt>
                <c:pt idx="724">
                  <c:v>368.87871853546898</c:v>
                </c:pt>
                <c:pt idx="725">
                  <c:v>359.382151029748</c:v>
                </c:pt>
                <c:pt idx="726">
                  <c:v>352.74599542333999</c:v>
                </c:pt>
                <c:pt idx="727">
                  <c:v>347.82608695652101</c:v>
                </c:pt>
                <c:pt idx="728">
                  <c:v>363.61556064073199</c:v>
                </c:pt>
                <c:pt idx="729">
                  <c:v>354.23340961098302</c:v>
                </c:pt>
                <c:pt idx="730">
                  <c:v>376.08695652173901</c:v>
                </c:pt>
                <c:pt idx="731">
                  <c:v>381.57894736842098</c:v>
                </c:pt>
                <c:pt idx="732">
                  <c:v>379.86270022883201</c:v>
                </c:pt>
                <c:pt idx="733">
                  <c:v>376.77345537757401</c:v>
                </c:pt>
                <c:pt idx="734">
                  <c:v>371.739130434782</c:v>
                </c:pt>
                <c:pt idx="735">
                  <c:v>365.56064073226503</c:v>
                </c:pt>
                <c:pt idx="736">
                  <c:v>361.78489702517101</c:v>
                </c:pt>
                <c:pt idx="737">
                  <c:v>345.08009153318</c:v>
                </c:pt>
                <c:pt idx="738">
                  <c:v>360.068649885583</c:v>
                </c:pt>
                <c:pt idx="739">
                  <c:v>345.42334096109801</c:v>
                </c:pt>
                <c:pt idx="740">
                  <c:v>365.446224256292</c:v>
                </c:pt>
                <c:pt idx="741">
                  <c:v>369.79405034324901</c:v>
                </c:pt>
                <c:pt idx="742">
                  <c:v>369.79405034324901</c:v>
                </c:pt>
                <c:pt idx="743">
                  <c:v>362.81464530892401</c:v>
                </c:pt>
                <c:pt idx="744">
                  <c:v>357.093821510297</c:v>
                </c:pt>
                <c:pt idx="745">
                  <c:v>346.56750572082302</c:v>
                </c:pt>
                <c:pt idx="746">
                  <c:v>366.47597254004501</c:v>
                </c:pt>
                <c:pt idx="747">
                  <c:v>343.24942791761998</c:v>
                </c:pt>
                <c:pt idx="748">
                  <c:v>325.85812356979397</c:v>
                </c:pt>
                <c:pt idx="749">
                  <c:v>334.89702517162402</c:v>
                </c:pt>
                <c:pt idx="750">
                  <c:v>314.64530892448499</c:v>
                </c:pt>
                <c:pt idx="751">
                  <c:v>327.91762013729902</c:v>
                </c:pt>
                <c:pt idx="752">
                  <c:v>336.38443935926699</c:v>
                </c:pt>
                <c:pt idx="753">
                  <c:v>345.53775743707001</c:v>
                </c:pt>
                <c:pt idx="754">
                  <c:v>354.80549199084601</c:v>
                </c:pt>
                <c:pt idx="755">
                  <c:v>349.771167048054</c:v>
                </c:pt>
                <c:pt idx="756">
                  <c:v>348.97025171624699</c:v>
                </c:pt>
                <c:pt idx="757">
                  <c:v>341.64759725400398</c:v>
                </c:pt>
                <c:pt idx="758">
                  <c:v>355.377574370709</c:v>
                </c:pt>
                <c:pt idx="759">
                  <c:v>360.52631578947302</c:v>
                </c:pt>
                <c:pt idx="760">
                  <c:v>366.13272311212802</c:v>
                </c:pt>
                <c:pt idx="761">
                  <c:v>390.27459954233399</c:v>
                </c:pt>
                <c:pt idx="762">
                  <c:v>421.16704805491901</c:v>
                </c:pt>
                <c:pt idx="763">
                  <c:v>416.81922196796302</c:v>
                </c:pt>
                <c:pt idx="764">
                  <c:v>406.17848970251703</c:v>
                </c:pt>
                <c:pt idx="765">
                  <c:v>398.74141876430201</c:v>
                </c:pt>
                <c:pt idx="766">
                  <c:v>403.775743707093</c:v>
                </c:pt>
                <c:pt idx="767">
                  <c:v>416.47597254004501</c:v>
                </c:pt>
                <c:pt idx="768">
                  <c:v>423.91304347826002</c:v>
                </c:pt>
                <c:pt idx="769">
                  <c:v>431.00686498855799</c:v>
                </c:pt>
                <c:pt idx="770">
                  <c:v>501.60183066361498</c:v>
                </c:pt>
                <c:pt idx="771">
                  <c:v>502.86041189931302</c:v>
                </c:pt>
                <c:pt idx="772">
                  <c:v>498.85583524027402</c:v>
                </c:pt>
                <c:pt idx="773">
                  <c:v>545.65217391304304</c:v>
                </c:pt>
                <c:pt idx="774">
                  <c:v>568.764302059496</c:v>
                </c:pt>
                <c:pt idx="775">
                  <c:v>547.94050343249398</c:v>
                </c:pt>
                <c:pt idx="776">
                  <c:v>509.382151029748</c:v>
                </c:pt>
                <c:pt idx="777">
                  <c:v>543.02059496567495</c:v>
                </c:pt>
                <c:pt idx="778">
                  <c:v>505.72082379862701</c:v>
                </c:pt>
                <c:pt idx="779">
                  <c:v>537.64302059496504</c:v>
                </c:pt>
                <c:pt idx="780">
                  <c:v>506.52173913043401</c:v>
                </c:pt>
                <c:pt idx="781">
                  <c:v>545.19450800915297</c:v>
                </c:pt>
                <c:pt idx="782">
                  <c:v>572.42562929061705</c:v>
                </c:pt>
                <c:pt idx="783">
                  <c:v>543.47826086956502</c:v>
                </c:pt>
                <c:pt idx="784">
                  <c:v>562.70022883295098</c:v>
                </c:pt>
                <c:pt idx="785">
                  <c:v>581.23569794050297</c:v>
                </c:pt>
                <c:pt idx="786">
                  <c:v>571.85354691075497</c:v>
                </c:pt>
                <c:pt idx="787">
                  <c:v>555.377574370709</c:v>
                </c:pt>
                <c:pt idx="788">
                  <c:v>555.94965675057199</c:v>
                </c:pt>
                <c:pt idx="789">
                  <c:v>571.85354691075497</c:v>
                </c:pt>
                <c:pt idx="790">
                  <c:v>527.23112128146397</c:v>
                </c:pt>
                <c:pt idx="791">
                  <c:v>537.29977116704799</c:v>
                </c:pt>
                <c:pt idx="792">
                  <c:v>537.64302059496504</c:v>
                </c:pt>
                <c:pt idx="793">
                  <c:v>530.54919908466798</c:v>
                </c:pt>
                <c:pt idx="794">
                  <c:v>384.55377574370698</c:v>
                </c:pt>
                <c:pt idx="795">
                  <c:v>174.942791762013</c:v>
                </c:pt>
                <c:pt idx="796">
                  <c:v>162.58581235697901</c:v>
                </c:pt>
                <c:pt idx="797">
                  <c:v>159.382151029748</c:v>
                </c:pt>
                <c:pt idx="798">
                  <c:v>183.06636155606401</c:v>
                </c:pt>
                <c:pt idx="799">
                  <c:v>233.524027459954</c:v>
                </c:pt>
                <c:pt idx="800">
                  <c:v>266.01830663615499</c:v>
                </c:pt>
                <c:pt idx="801">
                  <c:v>242.791762013729</c:v>
                </c:pt>
                <c:pt idx="802">
                  <c:v>231.12128146453</c:v>
                </c:pt>
                <c:pt idx="803">
                  <c:v>232.49427917620099</c:v>
                </c:pt>
                <c:pt idx="804">
                  <c:v>228.48970251716199</c:v>
                </c:pt>
                <c:pt idx="805">
                  <c:v>230.320366132723</c:v>
                </c:pt>
                <c:pt idx="806">
                  <c:v>240.16018306636099</c:v>
                </c:pt>
                <c:pt idx="807">
                  <c:v>251.14416475972499</c:v>
                </c:pt>
                <c:pt idx="808">
                  <c:v>252.74599542333999</c:v>
                </c:pt>
                <c:pt idx="809">
                  <c:v>250.800915331807</c:v>
                </c:pt>
                <c:pt idx="810">
                  <c:v>241.99084668192199</c:v>
                </c:pt>
                <c:pt idx="811">
                  <c:v>228.83295194508</c:v>
                </c:pt>
                <c:pt idx="812">
                  <c:v>214.53089244851199</c:v>
                </c:pt>
                <c:pt idx="813">
                  <c:v>170.938215102974</c:v>
                </c:pt>
                <c:pt idx="814">
                  <c:v>206.864988558352</c:v>
                </c:pt>
                <c:pt idx="815">
                  <c:v>205.72082379862701</c:v>
                </c:pt>
                <c:pt idx="816">
                  <c:v>175.629290617848</c:v>
                </c:pt>
                <c:pt idx="817">
                  <c:v>189.13043478260801</c:v>
                </c:pt>
                <c:pt idx="818">
                  <c:v>177.45995423340901</c:v>
                </c:pt>
                <c:pt idx="819">
                  <c:v>164.98855835240201</c:v>
                </c:pt>
                <c:pt idx="820">
                  <c:v>152.05949656750499</c:v>
                </c:pt>
                <c:pt idx="821">
                  <c:v>136.84210526315701</c:v>
                </c:pt>
                <c:pt idx="822">
                  <c:v>134.09610983981599</c:v>
                </c:pt>
                <c:pt idx="823">
                  <c:v>139.47368421052599</c:v>
                </c:pt>
                <c:pt idx="824">
                  <c:v>114.759725400457</c:v>
                </c:pt>
                <c:pt idx="825">
                  <c:v>172.76887871853501</c:v>
                </c:pt>
                <c:pt idx="826">
                  <c:v>146.68192219679599</c:v>
                </c:pt>
                <c:pt idx="827">
                  <c:v>148.97025171624699</c:v>
                </c:pt>
                <c:pt idx="828">
                  <c:v>160.183066361556</c:v>
                </c:pt>
                <c:pt idx="829">
                  <c:v>165.78947368421001</c:v>
                </c:pt>
                <c:pt idx="830">
                  <c:v>165.78947368421001</c:v>
                </c:pt>
                <c:pt idx="831">
                  <c:v>141.76201372997701</c:v>
                </c:pt>
                <c:pt idx="832">
                  <c:v>143.70709382151</c:v>
                </c:pt>
                <c:pt idx="833">
                  <c:v>136.38443935926699</c:v>
                </c:pt>
                <c:pt idx="834">
                  <c:v>130.09153318077799</c:v>
                </c:pt>
                <c:pt idx="835">
                  <c:v>120.82379862700201</c:v>
                </c:pt>
                <c:pt idx="836">
                  <c:v>110.869565217391</c:v>
                </c:pt>
                <c:pt idx="837">
                  <c:v>135.926773455377</c:v>
                </c:pt>
                <c:pt idx="838">
                  <c:v>123.684210526315</c:v>
                </c:pt>
                <c:pt idx="839">
                  <c:v>115.903890160183</c:v>
                </c:pt>
                <c:pt idx="840">
                  <c:v>111.441647597254</c:v>
                </c:pt>
                <c:pt idx="841">
                  <c:v>103.66132723112101</c:v>
                </c:pt>
                <c:pt idx="842">
                  <c:v>98.0549199084668</c:v>
                </c:pt>
                <c:pt idx="843">
                  <c:v>113.04347826086899</c:v>
                </c:pt>
                <c:pt idx="844">
                  <c:v>133.29519450800899</c:v>
                </c:pt>
                <c:pt idx="845">
                  <c:v>127.231121281464</c:v>
                </c:pt>
                <c:pt idx="846">
                  <c:v>134.210526315789</c:v>
                </c:pt>
                <c:pt idx="847">
                  <c:v>136.15560640732201</c:v>
                </c:pt>
                <c:pt idx="848">
                  <c:v>107.55148741418699</c:v>
                </c:pt>
                <c:pt idx="849">
                  <c:v>115.102974828375</c:v>
                </c:pt>
                <c:pt idx="850">
                  <c:v>114.41647597254</c:v>
                </c:pt>
                <c:pt idx="851">
                  <c:v>108.466819221967</c:v>
                </c:pt>
                <c:pt idx="852">
                  <c:v>117.27688787185301</c:v>
                </c:pt>
                <c:pt idx="853">
                  <c:v>129.40503432494199</c:v>
                </c:pt>
                <c:pt idx="854">
                  <c:v>134.66819221967901</c:v>
                </c:pt>
                <c:pt idx="855">
                  <c:v>137.18535469107499</c:v>
                </c:pt>
                <c:pt idx="856">
                  <c:v>120.594965675057</c:v>
                </c:pt>
                <c:pt idx="857">
                  <c:v>126.430205949656</c:v>
                </c:pt>
                <c:pt idx="858">
                  <c:v>120.480549199084</c:v>
                </c:pt>
                <c:pt idx="859">
                  <c:v>123.798627002288</c:v>
                </c:pt>
                <c:pt idx="860">
                  <c:v>129.17620137299701</c:v>
                </c:pt>
                <c:pt idx="861">
                  <c:v>122.654462242562</c:v>
                </c:pt>
                <c:pt idx="862">
                  <c:v>142.906178489702</c:v>
                </c:pt>
                <c:pt idx="863">
                  <c:v>139.016018306636</c:v>
                </c:pt>
                <c:pt idx="864">
                  <c:v>140.84668192219601</c:v>
                </c:pt>
                <c:pt idx="865">
                  <c:v>140.96109839816901</c:v>
                </c:pt>
                <c:pt idx="866">
                  <c:v>136.95652173913001</c:v>
                </c:pt>
                <c:pt idx="867">
                  <c:v>126.086956521739</c:v>
                </c:pt>
                <c:pt idx="868">
                  <c:v>130.09153318077799</c:v>
                </c:pt>
                <c:pt idx="869">
                  <c:v>126.086956521739</c:v>
                </c:pt>
                <c:pt idx="870">
                  <c:v>128.26086956521701</c:v>
                </c:pt>
                <c:pt idx="871">
                  <c:v>132.49427917620099</c:v>
                </c:pt>
                <c:pt idx="872">
                  <c:v>125.40045766590301</c:v>
                </c:pt>
                <c:pt idx="873">
                  <c:v>123.112128146453</c:v>
                </c:pt>
                <c:pt idx="874">
                  <c:v>121.28146453089199</c:v>
                </c:pt>
                <c:pt idx="875">
                  <c:v>113.615560640732</c:v>
                </c:pt>
                <c:pt idx="876">
                  <c:v>112.814645308924</c:v>
                </c:pt>
                <c:pt idx="877">
                  <c:v>110.640732265446</c:v>
                </c:pt>
                <c:pt idx="878">
                  <c:v>105.49199084668101</c:v>
                </c:pt>
                <c:pt idx="879">
                  <c:v>108.924485125858</c:v>
                </c:pt>
                <c:pt idx="880">
                  <c:v>109.03890160183001</c:v>
                </c:pt>
                <c:pt idx="881">
                  <c:v>106.979405034324</c:v>
                </c:pt>
                <c:pt idx="882">
                  <c:v>108.35240274599499</c:v>
                </c:pt>
                <c:pt idx="883">
                  <c:v>106.636155606407</c:v>
                </c:pt>
                <c:pt idx="884">
                  <c:v>104.80549199084599</c:v>
                </c:pt>
                <c:pt idx="885">
                  <c:v>102.97482837528599</c:v>
                </c:pt>
                <c:pt idx="886">
                  <c:v>104.00457665903799</c:v>
                </c:pt>
                <c:pt idx="887">
                  <c:v>107.66590389016</c:v>
                </c:pt>
                <c:pt idx="888">
                  <c:v>102.86041189931299</c:v>
                </c:pt>
                <c:pt idx="889">
                  <c:v>103.775743707093</c:v>
                </c:pt>
                <c:pt idx="890">
                  <c:v>102.97482837528599</c:v>
                </c:pt>
                <c:pt idx="891">
                  <c:v>105.835240274599</c:v>
                </c:pt>
                <c:pt idx="892">
                  <c:v>104.00457665903799</c:v>
                </c:pt>
                <c:pt idx="893">
                  <c:v>104.233409610983</c:v>
                </c:pt>
                <c:pt idx="894">
                  <c:v>105.835240274599</c:v>
                </c:pt>
                <c:pt idx="895">
                  <c:v>100.91533180778001</c:v>
                </c:pt>
                <c:pt idx="896">
                  <c:v>98.970251716247105</c:v>
                </c:pt>
                <c:pt idx="897">
                  <c:v>100</c:v>
                </c:pt>
                <c:pt idx="898">
                  <c:v>93.821510297482803</c:v>
                </c:pt>
                <c:pt idx="899">
                  <c:v>94.164759725400401</c:v>
                </c:pt>
                <c:pt idx="900">
                  <c:v>92.906178489702498</c:v>
                </c:pt>
                <c:pt idx="901">
                  <c:v>89.244851258581207</c:v>
                </c:pt>
                <c:pt idx="902">
                  <c:v>78.375286041189895</c:v>
                </c:pt>
                <c:pt idx="903">
                  <c:v>85.812356979404996</c:v>
                </c:pt>
                <c:pt idx="904">
                  <c:v>78.375286041189895</c:v>
                </c:pt>
                <c:pt idx="905">
                  <c:v>77.803203661327203</c:v>
                </c:pt>
                <c:pt idx="906">
                  <c:v>72.425629290617806</c:v>
                </c:pt>
                <c:pt idx="907">
                  <c:v>74.141876430205897</c:v>
                </c:pt>
                <c:pt idx="908">
                  <c:v>75.400457665903801</c:v>
                </c:pt>
                <c:pt idx="909">
                  <c:v>66.819221967963301</c:v>
                </c:pt>
                <c:pt idx="910">
                  <c:v>64.645308924485093</c:v>
                </c:pt>
                <c:pt idx="911">
                  <c:v>64.988558352402706</c:v>
                </c:pt>
                <c:pt idx="912">
                  <c:v>58.924485125858098</c:v>
                </c:pt>
                <c:pt idx="913">
                  <c:v>60.869565217391298</c:v>
                </c:pt>
                <c:pt idx="914">
                  <c:v>53.3180778032036</c:v>
                </c:pt>
                <c:pt idx="915">
                  <c:v>57.208237986269999</c:v>
                </c:pt>
                <c:pt idx="916">
                  <c:v>56.292906178489702</c:v>
                </c:pt>
                <c:pt idx="917">
                  <c:v>62.929061784897002</c:v>
                </c:pt>
                <c:pt idx="918">
                  <c:v>72.082379862700193</c:v>
                </c:pt>
                <c:pt idx="919">
                  <c:v>81.121281464530796</c:v>
                </c:pt>
                <c:pt idx="920">
                  <c:v>80.091533180778001</c:v>
                </c:pt>
                <c:pt idx="921">
                  <c:v>83.867276887871796</c:v>
                </c:pt>
                <c:pt idx="922">
                  <c:v>84.096109839816904</c:v>
                </c:pt>
                <c:pt idx="923">
                  <c:v>85.697940503432406</c:v>
                </c:pt>
                <c:pt idx="924">
                  <c:v>96.338672768878695</c:v>
                </c:pt>
                <c:pt idx="925">
                  <c:v>94.393592677345495</c:v>
                </c:pt>
                <c:pt idx="926">
                  <c:v>97.254004576659</c:v>
                </c:pt>
                <c:pt idx="927">
                  <c:v>97.254004576659</c:v>
                </c:pt>
                <c:pt idx="928">
                  <c:v>92.105263157894697</c:v>
                </c:pt>
                <c:pt idx="929">
                  <c:v>91.304347826086897</c:v>
                </c:pt>
                <c:pt idx="930">
                  <c:v>93.935926773455293</c:v>
                </c:pt>
                <c:pt idx="931">
                  <c:v>94.965675057208202</c:v>
                </c:pt>
                <c:pt idx="932">
                  <c:v>97.254004576659</c:v>
                </c:pt>
                <c:pt idx="933">
                  <c:v>94.393592677345495</c:v>
                </c:pt>
                <c:pt idx="934">
                  <c:v>90.732265446224204</c:v>
                </c:pt>
                <c:pt idx="935">
                  <c:v>83.9816933638443</c:v>
                </c:pt>
                <c:pt idx="936">
                  <c:v>80.205949656750505</c:v>
                </c:pt>
                <c:pt idx="937">
                  <c:v>94.508009153318</c:v>
                </c:pt>
                <c:pt idx="938">
                  <c:v>93.249427917620096</c:v>
                </c:pt>
                <c:pt idx="939">
                  <c:v>86.041189931350104</c:v>
                </c:pt>
                <c:pt idx="940">
                  <c:v>96.338672768878695</c:v>
                </c:pt>
                <c:pt idx="941">
                  <c:v>98.283752860411795</c:v>
                </c:pt>
                <c:pt idx="942">
                  <c:v>97.597254004576598</c:v>
                </c:pt>
                <c:pt idx="943">
                  <c:v>91.304347826086897</c:v>
                </c:pt>
                <c:pt idx="944">
                  <c:v>97.254004576659</c:v>
                </c:pt>
                <c:pt idx="945">
                  <c:v>96.681922196796293</c:v>
                </c:pt>
                <c:pt idx="946">
                  <c:v>92.5629290617848</c:v>
                </c:pt>
                <c:pt idx="947">
                  <c:v>97.139588100686396</c:v>
                </c:pt>
                <c:pt idx="948">
                  <c:v>91.876430205949603</c:v>
                </c:pt>
                <c:pt idx="949">
                  <c:v>96.567505720823704</c:v>
                </c:pt>
                <c:pt idx="950">
                  <c:v>97.826086956521706</c:v>
                </c:pt>
                <c:pt idx="951">
                  <c:v>96.567505720823704</c:v>
                </c:pt>
                <c:pt idx="952">
                  <c:v>98.627002288329507</c:v>
                </c:pt>
                <c:pt idx="953">
                  <c:v>112.24256292906099</c:v>
                </c:pt>
                <c:pt idx="954">
                  <c:v>100.91533180778001</c:v>
                </c:pt>
                <c:pt idx="955">
                  <c:v>92.791762013729894</c:v>
                </c:pt>
                <c:pt idx="956">
                  <c:v>94.508009153318</c:v>
                </c:pt>
                <c:pt idx="957">
                  <c:v>99.084668192219596</c:v>
                </c:pt>
                <c:pt idx="958">
                  <c:v>103.54691075514801</c:v>
                </c:pt>
                <c:pt idx="959">
                  <c:v>102.631578947368</c:v>
                </c:pt>
                <c:pt idx="960">
                  <c:v>97.826086956521706</c:v>
                </c:pt>
                <c:pt idx="961">
                  <c:v>102.05949656750499</c:v>
                </c:pt>
                <c:pt idx="962">
                  <c:v>115.102974828375</c:v>
                </c:pt>
                <c:pt idx="963">
                  <c:v>120.13729977116699</c:v>
                </c:pt>
                <c:pt idx="964">
                  <c:v>141.87643020594899</c:v>
                </c:pt>
                <c:pt idx="965">
                  <c:v>118.192219679633</c:v>
                </c:pt>
                <c:pt idx="966">
                  <c:v>115.78947368420999</c:v>
                </c:pt>
                <c:pt idx="967">
                  <c:v>114.53089244851201</c:v>
                </c:pt>
                <c:pt idx="968">
                  <c:v>118.764302059496</c:v>
                </c:pt>
                <c:pt idx="969">
                  <c:v>118.993135011441</c:v>
                </c:pt>
                <c:pt idx="970">
                  <c:v>112.58581235697901</c:v>
                </c:pt>
                <c:pt idx="971">
                  <c:v>116.933638443935</c:v>
                </c:pt>
                <c:pt idx="972">
                  <c:v>115.33180778032001</c:v>
                </c:pt>
                <c:pt idx="973">
                  <c:v>115.903890160183</c:v>
                </c:pt>
                <c:pt idx="974">
                  <c:v>114.53089244851201</c:v>
                </c:pt>
                <c:pt idx="975">
                  <c:v>114.41647597254</c:v>
                </c:pt>
                <c:pt idx="976">
                  <c:v>113.958810068649</c:v>
                </c:pt>
                <c:pt idx="977">
                  <c:v>113.84439359267699</c:v>
                </c:pt>
                <c:pt idx="978">
                  <c:v>112.700228832951</c:v>
                </c:pt>
                <c:pt idx="979">
                  <c:v>114.53089244851201</c:v>
                </c:pt>
                <c:pt idx="980">
                  <c:v>129.86270022883201</c:v>
                </c:pt>
                <c:pt idx="981">
                  <c:v>129.97711670480501</c:v>
                </c:pt>
                <c:pt idx="982">
                  <c:v>123.226544622425</c:v>
                </c:pt>
                <c:pt idx="983">
                  <c:v>95.080091533180706</c:v>
                </c:pt>
                <c:pt idx="984">
                  <c:v>99.771167048054906</c:v>
                </c:pt>
                <c:pt idx="985">
                  <c:v>99.542334096109798</c:v>
                </c:pt>
                <c:pt idx="986">
                  <c:v>100.572082379862</c:v>
                </c:pt>
                <c:pt idx="987">
                  <c:v>95.766590389016002</c:v>
                </c:pt>
                <c:pt idx="988">
                  <c:v>93.821510297482803</c:v>
                </c:pt>
                <c:pt idx="989">
                  <c:v>94.851258581235598</c:v>
                </c:pt>
                <c:pt idx="990">
                  <c:v>98.398169336384399</c:v>
                </c:pt>
                <c:pt idx="991">
                  <c:v>136.84210526315701</c:v>
                </c:pt>
                <c:pt idx="992">
                  <c:v>127.002288329519</c:v>
                </c:pt>
                <c:pt idx="993">
                  <c:v>125.858123569794</c:v>
                </c:pt>
                <c:pt idx="994">
                  <c:v>125.51487414187601</c:v>
                </c:pt>
                <c:pt idx="995">
                  <c:v>120.709382151029</c:v>
                </c:pt>
                <c:pt idx="996">
                  <c:v>122.76887871853501</c:v>
                </c:pt>
                <c:pt idx="997">
                  <c:v>119.107551487414</c:v>
                </c:pt>
                <c:pt idx="998">
                  <c:v>119.450800915331</c:v>
                </c:pt>
                <c:pt idx="999">
                  <c:v>118.306636155606</c:v>
                </c:pt>
                <c:pt idx="1000">
                  <c:v>118.192219679633</c:v>
                </c:pt>
                <c:pt idx="1001">
                  <c:v>123.91304347825999</c:v>
                </c:pt>
                <c:pt idx="1002">
                  <c:v>121.739130434782</c:v>
                </c:pt>
                <c:pt idx="1003">
                  <c:v>129.29061784896999</c:v>
                </c:pt>
                <c:pt idx="1004">
                  <c:v>136.27002288329501</c:v>
                </c:pt>
                <c:pt idx="1005">
                  <c:v>141.533180778032</c:v>
                </c:pt>
                <c:pt idx="1006">
                  <c:v>142.906178489702</c:v>
                </c:pt>
                <c:pt idx="1007">
                  <c:v>138.55835240274499</c:v>
                </c:pt>
                <c:pt idx="1008">
                  <c:v>143.020594965675</c:v>
                </c:pt>
                <c:pt idx="1009">
                  <c:v>148.97025171624699</c:v>
                </c:pt>
                <c:pt idx="1010">
                  <c:v>154.00457665903801</c:v>
                </c:pt>
                <c:pt idx="1011">
                  <c:v>147.82608695652101</c:v>
                </c:pt>
                <c:pt idx="1012">
                  <c:v>149.42791762013701</c:v>
                </c:pt>
                <c:pt idx="1013">
                  <c:v>147.13958810068601</c:v>
                </c:pt>
                <c:pt idx="1014">
                  <c:v>149.885583524027</c:v>
                </c:pt>
                <c:pt idx="1015">
                  <c:v>151.14416475972499</c:v>
                </c:pt>
                <c:pt idx="1016">
                  <c:v>153.890160183066</c:v>
                </c:pt>
                <c:pt idx="1017">
                  <c:v>154.46224256292899</c:v>
                </c:pt>
                <c:pt idx="1018">
                  <c:v>147.48283752860399</c:v>
                </c:pt>
                <c:pt idx="1019">
                  <c:v>138.215102974828</c:v>
                </c:pt>
                <c:pt idx="1020">
                  <c:v>141.07551487414099</c:v>
                </c:pt>
                <c:pt idx="1021">
                  <c:v>137.98627002288299</c:v>
                </c:pt>
                <c:pt idx="1022">
                  <c:v>132.723112128146</c:v>
                </c:pt>
                <c:pt idx="1023">
                  <c:v>148.51258581235601</c:v>
                </c:pt>
                <c:pt idx="1024">
                  <c:v>152.173913043478</c:v>
                </c:pt>
                <c:pt idx="1025">
                  <c:v>144.279176201372</c:v>
                </c:pt>
                <c:pt idx="1026">
                  <c:v>146.45308924485099</c:v>
                </c:pt>
                <c:pt idx="1027">
                  <c:v>147.36842105263099</c:v>
                </c:pt>
                <c:pt idx="1028">
                  <c:v>154.46224256292899</c:v>
                </c:pt>
                <c:pt idx="1029">
                  <c:v>154.11899313501101</c:v>
                </c:pt>
                <c:pt idx="1030">
                  <c:v>158.23798627002199</c:v>
                </c:pt>
                <c:pt idx="1031">
                  <c:v>169.67963386727601</c:v>
                </c:pt>
                <c:pt idx="1032">
                  <c:v>186.49885583523999</c:v>
                </c:pt>
                <c:pt idx="1033">
                  <c:v>185.926773455377</c:v>
                </c:pt>
                <c:pt idx="1034">
                  <c:v>184.66819221967901</c:v>
                </c:pt>
                <c:pt idx="1035">
                  <c:v>180.549199084668</c:v>
                </c:pt>
                <c:pt idx="1036">
                  <c:v>177.00228832951899</c:v>
                </c:pt>
                <c:pt idx="1037">
                  <c:v>158.92448512585801</c:v>
                </c:pt>
                <c:pt idx="1038">
                  <c:v>160.64073226544599</c:v>
                </c:pt>
                <c:pt idx="1039">
                  <c:v>166.13272311212799</c:v>
                </c:pt>
                <c:pt idx="1040">
                  <c:v>163.958810068649</c:v>
                </c:pt>
                <c:pt idx="1041">
                  <c:v>160.755148741418</c:v>
                </c:pt>
                <c:pt idx="1042">
                  <c:v>164.87414187643</c:v>
                </c:pt>
                <c:pt idx="1043">
                  <c:v>176.88787185354599</c:v>
                </c:pt>
                <c:pt idx="1044">
                  <c:v>171.052631578947</c:v>
                </c:pt>
                <c:pt idx="1045">
                  <c:v>173.91304347825999</c:v>
                </c:pt>
                <c:pt idx="1046">
                  <c:v>171.62471395880999</c:v>
                </c:pt>
                <c:pt idx="1047">
                  <c:v>169.22196796338599</c:v>
                </c:pt>
                <c:pt idx="1048">
                  <c:v>171.052631578947</c:v>
                </c:pt>
                <c:pt idx="1049">
                  <c:v>171.739130434782</c:v>
                </c:pt>
                <c:pt idx="1050">
                  <c:v>167.39130434782601</c:v>
                </c:pt>
                <c:pt idx="1051">
                  <c:v>166.361556064073</c:v>
                </c:pt>
                <c:pt idx="1052">
                  <c:v>166.13272311212799</c:v>
                </c:pt>
                <c:pt idx="1053">
                  <c:v>165.78947368421001</c:v>
                </c:pt>
                <c:pt idx="1054">
                  <c:v>165.78947368421001</c:v>
                </c:pt>
                <c:pt idx="1055">
                  <c:v>164.30205949656701</c:v>
                </c:pt>
                <c:pt idx="1056">
                  <c:v>163.04347826086899</c:v>
                </c:pt>
                <c:pt idx="1057">
                  <c:v>156.864988558352</c:v>
                </c:pt>
                <c:pt idx="1058">
                  <c:v>149.885583524027</c:v>
                </c:pt>
                <c:pt idx="1059">
                  <c:v>151.14416475972499</c:v>
                </c:pt>
                <c:pt idx="1060">
                  <c:v>153.54691075514799</c:v>
                </c:pt>
                <c:pt idx="1061">
                  <c:v>153.43249427917601</c:v>
                </c:pt>
                <c:pt idx="1062">
                  <c:v>154.34782608695599</c:v>
                </c:pt>
                <c:pt idx="1063">
                  <c:v>153.890160183066</c:v>
                </c:pt>
                <c:pt idx="1064">
                  <c:v>155.60640732265401</c:v>
                </c:pt>
                <c:pt idx="1065">
                  <c:v>154.691075514874</c:v>
                </c:pt>
                <c:pt idx="1066">
                  <c:v>150.34324942791699</c:v>
                </c:pt>
                <c:pt idx="1067">
                  <c:v>153.31807780320301</c:v>
                </c:pt>
                <c:pt idx="1068">
                  <c:v>145.881006864988</c:v>
                </c:pt>
                <c:pt idx="1069">
                  <c:v>144.62242562929001</c:v>
                </c:pt>
                <c:pt idx="1070">
                  <c:v>152.05949656750499</c:v>
                </c:pt>
                <c:pt idx="1071">
                  <c:v>148.74141876430201</c:v>
                </c:pt>
                <c:pt idx="1072">
                  <c:v>148.398169336384</c:v>
                </c:pt>
                <c:pt idx="1073">
                  <c:v>150.686498855835</c:v>
                </c:pt>
                <c:pt idx="1074">
                  <c:v>146.33867276887801</c:v>
                </c:pt>
                <c:pt idx="1075">
                  <c:v>143.47826086956499</c:v>
                </c:pt>
                <c:pt idx="1076">
                  <c:v>144.05034324942699</c:v>
                </c:pt>
                <c:pt idx="1077">
                  <c:v>140.16018306636099</c:v>
                </c:pt>
                <c:pt idx="1078">
                  <c:v>152.28832951945</c:v>
                </c:pt>
                <c:pt idx="1079">
                  <c:v>138.44393592677301</c:v>
                </c:pt>
                <c:pt idx="1080">
                  <c:v>140.27459954233399</c:v>
                </c:pt>
                <c:pt idx="1081">
                  <c:v>131.235697940503</c:v>
                </c:pt>
                <c:pt idx="1082">
                  <c:v>133.75286041189901</c:v>
                </c:pt>
                <c:pt idx="1083">
                  <c:v>129.29061784896999</c:v>
                </c:pt>
                <c:pt idx="1084">
                  <c:v>129.40503432494199</c:v>
                </c:pt>
                <c:pt idx="1085">
                  <c:v>136.613272311212</c:v>
                </c:pt>
                <c:pt idx="1086">
                  <c:v>145.308924485125</c:v>
                </c:pt>
                <c:pt idx="1087">
                  <c:v>137.87185354690999</c:v>
                </c:pt>
                <c:pt idx="1088">
                  <c:v>137.29977116704799</c:v>
                </c:pt>
                <c:pt idx="1089">
                  <c:v>138.100686498855</c:v>
                </c:pt>
                <c:pt idx="1090">
                  <c:v>154.46224256292899</c:v>
                </c:pt>
                <c:pt idx="1091">
                  <c:v>154.46224256292899</c:v>
                </c:pt>
                <c:pt idx="1092">
                  <c:v>153.43249427917601</c:v>
                </c:pt>
                <c:pt idx="1093">
                  <c:v>152.173913043478</c:v>
                </c:pt>
                <c:pt idx="1094">
                  <c:v>150.34324942791699</c:v>
                </c:pt>
                <c:pt idx="1095">
                  <c:v>163.958810068649</c:v>
                </c:pt>
                <c:pt idx="1096">
                  <c:v>161.21281464530799</c:v>
                </c:pt>
                <c:pt idx="1097">
                  <c:v>154.34782608695599</c:v>
                </c:pt>
                <c:pt idx="1098">
                  <c:v>143.020594965675</c:v>
                </c:pt>
                <c:pt idx="1099">
                  <c:v>139.588100686498</c:v>
                </c:pt>
                <c:pt idx="1100">
                  <c:v>143.24942791762001</c:v>
                </c:pt>
                <c:pt idx="1101">
                  <c:v>143.70709382151</c:v>
                </c:pt>
                <c:pt idx="1102">
                  <c:v>144.16475972539999</c:v>
                </c:pt>
                <c:pt idx="1103">
                  <c:v>154.91990846681901</c:v>
                </c:pt>
                <c:pt idx="1104">
                  <c:v>165.90389016018301</c:v>
                </c:pt>
                <c:pt idx="1105">
                  <c:v>162.81464530892401</c:v>
                </c:pt>
                <c:pt idx="1106">
                  <c:v>158.23798627002199</c:v>
                </c:pt>
                <c:pt idx="1107">
                  <c:v>164.64530892448499</c:v>
                </c:pt>
                <c:pt idx="1108">
                  <c:v>163.72997711670399</c:v>
                </c:pt>
                <c:pt idx="1109">
                  <c:v>157.093821510297</c:v>
                </c:pt>
                <c:pt idx="1110">
                  <c:v>155.60640732265401</c:v>
                </c:pt>
                <c:pt idx="1111">
                  <c:v>158.81006864988501</c:v>
                </c:pt>
                <c:pt idx="1112">
                  <c:v>156.63615560640699</c:v>
                </c:pt>
                <c:pt idx="1113">
                  <c:v>155.60640732265401</c:v>
                </c:pt>
                <c:pt idx="1114">
                  <c:v>157.55148741418699</c:v>
                </c:pt>
                <c:pt idx="1115">
                  <c:v>157.20823798627001</c:v>
                </c:pt>
                <c:pt idx="1116">
                  <c:v>159.267734553775</c:v>
                </c:pt>
                <c:pt idx="1117">
                  <c:v>161.32723112128099</c:v>
                </c:pt>
                <c:pt idx="1118">
                  <c:v>160.98398169336301</c:v>
                </c:pt>
                <c:pt idx="1119">
                  <c:v>160.52631578947299</c:v>
                </c:pt>
                <c:pt idx="1120">
                  <c:v>162.356979405034</c:v>
                </c:pt>
                <c:pt idx="1121">
                  <c:v>154.576659038901</c:v>
                </c:pt>
                <c:pt idx="1122">
                  <c:v>164.759725400457</c:v>
                </c:pt>
                <c:pt idx="1123">
                  <c:v>165.10297482837501</c:v>
                </c:pt>
                <c:pt idx="1124">
                  <c:v>162.01372997711599</c:v>
                </c:pt>
                <c:pt idx="1125">
                  <c:v>164.759725400457</c:v>
                </c:pt>
                <c:pt idx="1126">
                  <c:v>161.09839816933601</c:v>
                </c:pt>
                <c:pt idx="1127">
                  <c:v>161.44164759725399</c:v>
                </c:pt>
                <c:pt idx="1128">
                  <c:v>159.83981693363799</c:v>
                </c:pt>
                <c:pt idx="1129">
                  <c:v>166.2471395881</c:v>
                </c:pt>
                <c:pt idx="1130">
                  <c:v>165.560640732265</c:v>
                </c:pt>
                <c:pt idx="1131">
                  <c:v>160.183066361556</c:v>
                </c:pt>
                <c:pt idx="1132">
                  <c:v>167.50572082379799</c:v>
                </c:pt>
                <c:pt idx="1133">
                  <c:v>162.70022883295101</c:v>
                </c:pt>
                <c:pt idx="1134">
                  <c:v>154.576659038901</c:v>
                </c:pt>
                <c:pt idx="1135">
                  <c:v>154.576659038901</c:v>
                </c:pt>
                <c:pt idx="1136">
                  <c:v>154.46224256292899</c:v>
                </c:pt>
                <c:pt idx="1137">
                  <c:v>154.11899313501101</c:v>
                </c:pt>
                <c:pt idx="1138">
                  <c:v>157.66590389016</c:v>
                </c:pt>
                <c:pt idx="1139">
                  <c:v>154.691075514874</c:v>
                </c:pt>
                <c:pt idx="1140">
                  <c:v>153.775743707093</c:v>
                </c:pt>
                <c:pt idx="1141">
                  <c:v>155.94965675057199</c:v>
                </c:pt>
                <c:pt idx="1142">
                  <c:v>154.11899313501101</c:v>
                </c:pt>
                <c:pt idx="1143">
                  <c:v>153.890160183066</c:v>
                </c:pt>
                <c:pt idx="1144">
                  <c:v>151.02974828375201</c:v>
                </c:pt>
                <c:pt idx="1145">
                  <c:v>151.02974828375201</c:v>
                </c:pt>
                <c:pt idx="1146">
                  <c:v>148.97025171624699</c:v>
                </c:pt>
                <c:pt idx="1147">
                  <c:v>155.72082379862701</c:v>
                </c:pt>
                <c:pt idx="1148">
                  <c:v>162.70022883295101</c:v>
                </c:pt>
                <c:pt idx="1149">
                  <c:v>162.24256292906099</c:v>
                </c:pt>
                <c:pt idx="1150">
                  <c:v>157.32265446224201</c:v>
                </c:pt>
                <c:pt idx="1151">
                  <c:v>164.073226544622</c:v>
                </c:pt>
                <c:pt idx="1152">
                  <c:v>165.21739130434699</c:v>
                </c:pt>
                <c:pt idx="1153">
                  <c:v>167.734553775743</c:v>
                </c:pt>
                <c:pt idx="1154">
                  <c:v>177.45995423340901</c:v>
                </c:pt>
                <c:pt idx="1155">
                  <c:v>172.88329519450801</c:v>
                </c:pt>
                <c:pt idx="1156">
                  <c:v>184.78260869565199</c:v>
                </c:pt>
                <c:pt idx="1157">
                  <c:v>195.53775743707001</c:v>
                </c:pt>
                <c:pt idx="1158">
                  <c:v>190.84668192219601</c:v>
                </c:pt>
                <c:pt idx="1159">
                  <c:v>187.07093821510199</c:v>
                </c:pt>
                <c:pt idx="1160">
                  <c:v>194.279176201372</c:v>
                </c:pt>
                <c:pt idx="1161">
                  <c:v>201.94508009153299</c:v>
                </c:pt>
                <c:pt idx="1162">
                  <c:v>215.10297482837501</c:v>
                </c:pt>
                <c:pt idx="1163">
                  <c:v>221.052631578947</c:v>
                </c:pt>
                <c:pt idx="1164">
                  <c:v>236.38443935926699</c:v>
                </c:pt>
                <c:pt idx="1165">
                  <c:v>236.727688787185</c:v>
                </c:pt>
                <c:pt idx="1166">
                  <c:v>229.29061784896999</c:v>
                </c:pt>
                <c:pt idx="1167">
                  <c:v>234.66819221967901</c:v>
                </c:pt>
                <c:pt idx="1168">
                  <c:v>233.06636155606401</c:v>
                </c:pt>
                <c:pt idx="1169">
                  <c:v>226.88787185354599</c:v>
                </c:pt>
                <c:pt idx="1170">
                  <c:v>224.48512585812301</c:v>
                </c:pt>
                <c:pt idx="1171">
                  <c:v>230.66361556064001</c:v>
                </c:pt>
                <c:pt idx="1172">
                  <c:v>236.613272311212</c:v>
                </c:pt>
                <c:pt idx="1173">
                  <c:v>234.55377574370701</c:v>
                </c:pt>
                <c:pt idx="1174">
                  <c:v>228.48970251716199</c:v>
                </c:pt>
                <c:pt idx="1175">
                  <c:v>233.63844393592601</c:v>
                </c:pt>
                <c:pt idx="1176">
                  <c:v>239.702517162471</c:v>
                </c:pt>
                <c:pt idx="1177">
                  <c:v>234.89702517162399</c:v>
                </c:pt>
                <c:pt idx="1178">
                  <c:v>229.97711670480501</c:v>
                </c:pt>
                <c:pt idx="1179">
                  <c:v>228.83295194508</c:v>
                </c:pt>
                <c:pt idx="1180">
                  <c:v>257.780320366132</c:v>
                </c:pt>
                <c:pt idx="1181">
                  <c:v>265.446224256292</c:v>
                </c:pt>
                <c:pt idx="1182">
                  <c:v>258.695652173913</c:v>
                </c:pt>
                <c:pt idx="1183">
                  <c:v>255.263157894736</c:v>
                </c:pt>
                <c:pt idx="1184">
                  <c:v>268.30663615560599</c:v>
                </c:pt>
                <c:pt idx="1185">
                  <c:v>265.21739130434702</c:v>
                </c:pt>
                <c:pt idx="1186">
                  <c:v>254.91990846681901</c:v>
                </c:pt>
                <c:pt idx="1187">
                  <c:v>260.068649885583</c:v>
                </c:pt>
                <c:pt idx="1188">
                  <c:v>255.263157894736</c:v>
                </c:pt>
                <c:pt idx="1189">
                  <c:v>252.74599542333999</c:v>
                </c:pt>
                <c:pt idx="1190">
                  <c:v>254.576659038901</c:v>
                </c:pt>
                <c:pt idx="1191">
                  <c:v>259.72540045766499</c:v>
                </c:pt>
                <c:pt idx="1192">
                  <c:v>266.01830663615499</c:v>
                </c:pt>
                <c:pt idx="1193">
                  <c:v>265.78947368421001</c:v>
                </c:pt>
                <c:pt idx="1194">
                  <c:v>255.03432494279099</c:v>
                </c:pt>
                <c:pt idx="1195">
                  <c:v>259.26773455377503</c:v>
                </c:pt>
                <c:pt idx="1196">
                  <c:v>259.95423340961003</c:v>
                </c:pt>
                <c:pt idx="1197">
                  <c:v>261.21281464530801</c:v>
                </c:pt>
                <c:pt idx="1198">
                  <c:v>256.86498855835202</c:v>
                </c:pt>
                <c:pt idx="1199">
                  <c:v>259.95423340961003</c:v>
                </c:pt>
                <c:pt idx="1200">
                  <c:v>257.20823798626998</c:v>
                </c:pt>
                <c:pt idx="1201">
                  <c:v>263.15789473684202</c:v>
                </c:pt>
                <c:pt idx="1202">
                  <c:v>277.45995423340901</c:v>
                </c:pt>
                <c:pt idx="1203">
                  <c:v>268.19221967963301</c:v>
                </c:pt>
                <c:pt idx="1204">
                  <c:v>272.31121281464499</c:v>
                </c:pt>
                <c:pt idx="1205">
                  <c:v>268.99313501144098</c:v>
                </c:pt>
                <c:pt idx="1206">
                  <c:v>277.80320366132702</c:v>
                </c:pt>
                <c:pt idx="1207">
                  <c:v>275.40045766590299</c:v>
                </c:pt>
                <c:pt idx="1208">
                  <c:v>242.44851258581201</c:v>
                </c:pt>
                <c:pt idx="1209">
                  <c:v>273.45537757437</c:v>
                </c:pt>
                <c:pt idx="1210">
                  <c:v>279.40503432494199</c:v>
                </c:pt>
                <c:pt idx="1211">
                  <c:v>259.03890160182999</c:v>
                </c:pt>
                <c:pt idx="1212">
                  <c:v>251.71624713958801</c:v>
                </c:pt>
                <c:pt idx="1213">
                  <c:v>251.83066361556001</c:v>
                </c:pt>
                <c:pt idx="1214">
                  <c:v>251.71624713958801</c:v>
                </c:pt>
                <c:pt idx="1215">
                  <c:v>253.203661327231</c:v>
                </c:pt>
                <c:pt idx="1216">
                  <c:v>253.775743707093</c:v>
                </c:pt>
                <c:pt idx="1217">
                  <c:v>235.69794050343199</c:v>
                </c:pt>
                <c:pt idx="1218">
                  <c:v>236.84210526315701</c:v>
                </c:pt>
                <c:pt idx="1219">
                  <c:v>235.69794050343199</c:v>
                </c:pt>
                <c:pt idx="1220">
                  <c:v>231.35011441647501</c:v>
                </c:pt>
                <c:pt idx="1221">
                  <c:v>231.00686498855799</c:v>
                </c:pt>
                <c:pt idx="1222">
                  <c:v>227.345537757437</c:v>
                </c:pt>
                <c:pt idx="1223">
                  <c:v>226.08695652173901</c:v>
                </c:pt>
                <c:pt idx="1224">
                  <c:v>220.938215102974</c:v>
                </c:pt>
                <c:pt idx="1225">
                  <c:v>229.17620137299701</c:v>
                </c:pt>
                <c:pt idx="1226">
                  <c:v>235.69794050343199</c:v>
                </c:pt>
                <c:pt idx="1227">
                  <c:v>212.356979405034</c:v>
                </c:pt>
                <c:pt idx="1228">
                  <c:v>197.48283752860399</c:v>
                </c:pt>
                <c:pt idx="1229">
                  <c:v>199.31350114416401</c:v>
                </c:pt>
                <c:pt idx="1230">
                  <c:v>209.15331807780299</c:v>
                </c:pt>
                <c:pt idx="1231">
                  <c:v>278.14645308924401</c:v>
                </c:pt>
                <c:pt idx="1232">
                  <c:v>274.25629290617798</c:v>
                </c:pt>
                <c:pt idx="1233">
                  <c:v>274.25629290617798</c:v>
                </c:pt>
                <c:pt idx="1234">
                  <c:v>271.052631578947</c:v>
                </c:pt>
                <c:pt idx="1235">
                  <c:v>245.995423340961</c:v>
                </c:pt>
                <c:pt idx="1236">
                  <c:v>240.96109839816901</c:v>
                </c:pt>
                <c:pt idx="1237">
                  <c:v>253.31807780320301</c:v>
                </c:pt>
                <c:pt idx="1238">
                  <c:v>252.97482837528599</c:v>
                </c:pt>
                <c:pt idx="1239">
                  <c:v>243.70709382151</c:v>
                </c:pt>
                <c:pt idx="1240">
                  <c:v>243.020594965675</c:v>
                </c:pt>
                <c:pt idx="1241">
                  <c:v>238.55835240274499</c:v>
                </c:pt>
                <c:pt idx="1242">
                  <c:v>208.23798627002199</c:v>
                </c:pt>
                <c:pt idx="1243">
                  <c:v>208.466819221967</c:v>
                </c:pt>
                <c:pt idx="1244">
                  <c:v>186.38443935926699</c:v>
                </c:pt>
                <c:pt idx="1245">
                  <c:v>185.011441647597</c:v>
                </c:pt>
                <c:pt idx="1246">
                  <c:v>195.76659038901599</c:v>
                </c:pt>
                <c:pt idx="1247">
                  <c:v>190.16018306636099</c:v>
                </c:pt>
                <c:pt idx="1248">
                  <c:v>183.63844393592601</c:v>
                </c:pt>
                <c:pt idx="1249">
                  <c:v>193.592677345537</c:v>
                </c:pt>
                <c:pt idx="1250">
                  <c:v>191.418764302059</c:v>
                </c:pt>
                <c:pt idx="1251">
                  <c:v>187.64302059496501</c:v>
                </c:pt>
                <c:pt idx="1252">
                  <c:v>181.69336384439299</c:v>
                </c:pt>
                <c:pt idx="1253">
                  <c:v>199.42791762013701</c:v>
                </c:pt>
                <c:pt idx="1254">
                  <c:v>198.16933638443899</c:v>
                </c:pt>
                <c:pt idx="1255">
                  <c:v>190.96109839816901</c:v>
                </c:pt>
                <c:pt idx="1256">
                  <c:v>183.06636155606401</c:v>
                </c:pt>
                <c:pt idx="1257">
                  <c:v>183.86727688787099</c:v>
                </c:pt>
                <c:pt idx="1258">
                  <c:v>188.44393592677301</c:v>
                </c:pt>
                <c:pt idx="1259">
                  <c:v>179.06178489702501</c:v>
                </c:pt>
                <c:pt idx="1260">
                  <c:v>187.29977116704799</c:v>
                </c:pt>
                <c:pt idx="1261">
                  <c:v>192.67734553775699</c:v>
                </c:pt>
                <c:pt idx="1262">
                  <c:v>205.49199084668101</c:v>
                </c:pt>
                <c:pt idx="1263">
                  <c:v>198.398169336384</c:v>
                </c:pt>
                <c:pt idx="1264">
                  <c:v>198.74141876430201</c:v>
                </c:pt>
                <c:pt idx="1265">
                  <c:v>200.34324942791699</c:v>
                </c:pt>
                <c:pt idx="1266">
                  <c:v>192.906178489702</c:v>
                </c:pt>
                <c:pt idx="1267">
                  <c:v>200.800915331807</c:v>
                </c:pt>
                <c:pt idx="1268">
                  <c:v>197.94050343249401</c:v>
                </c:pt>
                <c:pt idx="1269">
                  <c:v>203.66132723112099</c:v>
                </c:pt>
                <c:pt idx="1270">
                  <c:v>200</c:v>
                </c:pt>
                <c:pt idx="1271">
                  <c:v>199.199084668192</c:v>
                </c:pt>
                <c:pt idx="1272">
                  <c:v>145.53775743707001</c:v>
                </c:pt>
                <c:pt idx="1273">
                  <c:v>148.74141876430201</c:v>
                </c:pt>
                <c:pt idx="1274">
                  <c:v>148.97025171624699</c:v>
                </c:pt>
                <c:pt idx="1275">
                  <c:v>143.020594965675</c:v>
                </c:pt>
                <c:pt idx="1276">
                  <c:v>140.503432494279</c:v>
                </c:pt>
                <c:pt idx="1277">
                  <c:v>163.04347826086899</c:v>
                </c:pt>
                <c:pt idx="1278">
                  <c:v>151.601830663615</c:v>
                </c:pt>
                <c:pt idx="1279">
                  <c:v>148.62700228832901</c:v>
                </c:pt>
                <c:pt idx="1280">
                  <c:v>145.995423340961</c:v>
                </c:pt>
                <c:pt idx="1281">
                  <c:v>141.07551487414099</c:v>
                </c:pt>
                <c:pt idx="1282">
                  <c:v>133.524027459954</c:v>
                </c:pt>
                <c:pt idx="1283">
                  <c:v>130.434782608695</c:v>
                </c:pt>
                <c:pt idx="1284">
                  <c:v>124.599542334096</c:v>
                </c:pt>
                <c:pt idx="1285">
                  <c:v>120.366132723112</c:v>
                </c:pt>
                <c:pt idx="1286">
                  <c:v>128.718535469107</c:v>
                </c:pt>
                <c:pt idx="1287">
                  <c:v>122.08237986269999</c:v>
                </c:pt>
                <c:pt idx="1288">
                  <c:v>116.2471395881</c:v>
                </c:pt>
                <c:pt idx="1289">
                  <c:v>124.71395881006799</c:v>
                </c:pt>
                <c:pt idx="1290">
                  <c:v>119.679633867276</c:v>
                </c:pt>
                <c:pt idx="1291">
                  <c:v>117.048054919908</c:v>
                </c:pt>
                <c:pt idx="1292">
                  <c:v>107.55148741418699</c:v>
                </c:pt>
                <c:pt idx="1293">
                  <c:v>104.233409610983</c:v>
                </c:pt>
                <c:pt idx="1294">
                  <c:v>106.521739130434</c:v>
                </c:pt>
                <c:pt idx="1295">
                  <c:v>104.691075514874</c:v>
                </c:pt>
                <c:pt idx="1296">
                  <c:v>109.03890160183001</c:v>
                </c:pt>
                <c:pt idx="1297">
                  <c:v>110.755148741418</c:v>
                </c:pt>
                <c:pt idx="1298">
                  <c:v>114.187643020594</c:v>
                </c:pt>
                <c:pt idx="1299">
                  <c:v>111.441647597254</c:v>
                </c:pt>
                <c:pt idx="1300">
                  <c:v>113.272311212814</c:v>
                </c:pt>
                <c:pt idx="1301">
                  <c:v>121.16704805491899</c:v>
                </c:pt>
                <c:pt idx="1302">
                  <c:v>123.340961098398</c:v>
                </c:pt>
                <c:pt idx="1303">
                  <c:v>118.07780320366101</c:v>
                </c:pt>
                <c:pt idx="1304">
                  <c:v>116.70480549199</c:v>
                </c:pt>
                <c:pt idx="1305">
                  <c:v>123.226544622425</c:v>
                </c:pt>
                <c:pt idx="1306">
                  <c:v>125.858123569794</c:v>
                </c:pt>
                <c:pt idx="1307">
                  <c:v>125.40045766590301</c:v>
                </c:pt>
                <c:pt idx="1308">
                  <c:v>132.608695652173</c:v>
                </c:pt>
                <c:pt idx="1309">
                  <c:v>132.15102974828301</c:v>
                </c:pt>
                <c:pt idx="1310">
                  <c:v>130.549199084668</c:v>
                </c:pt>
                <c:pt idx="1311">
                  <c:v>124.942791762013</c:v>
                </c:pt>
                <c:pt idx="1312">
                  <c:v>128.60411899313499</c:v>
                </c:pt>
                <c:pt idx="1313">
                  <c:v>131.57894736842101</c:v>
                </c:pt>
                <c:pt idx="1314">
                  <c:v>128.947368421052</c:v>
                </c:pt>
                <c:pt idx="1315">
                  <c:v>128.947368421052</c:v>
                </c:pt>
                <c:pt idx="1316">
                  <c:v>129.519450800915</c:v>
                </c:pt>
                <c:pt idx="1317">
                  <c:v>129.40503432494199</c:v>
                </c:pt>
                <c:pt idx="1318">
                  <c:v>130.09153318077799</c:v>
                </c:pt>
                <c:pt idx="1319">
                  <c:v>129.17620137299701</c:v>
                </c:pt>
                <c:pt idx="1320">
                  <c:v>126.31578947368401</c:v>
                </c:pt>
                <c:pt idx="1321">
                  <c:v>128.48970251716199</c:v>
                </c:pt>
                <c:pt idx="1322">
                  <c:v>121.510297482837</c:v>
                </c:pt>
                <c:pt idx="1323">
                  <c:v>121.28146453089199</c:v>
                </c:pt>
                <c:pt idx="1324">
                  <c:v>118.192219679633</c:v>
                </c:pt>
                <c:pt idx="1325">
                  <c:v>119.794050343249</c:v>
                </c:pt>
                <c:pt idx="1326">
                  <c:v>123.226544622425</c:v>
                </c:pt>
                <c:pt idx="1327">
                  <c:v>125.858123569794</c:v>
                </c:pt>
                <c:pt idx="1328">
                  <c:v>123.684210526315</c:v>
                </c:pt>
                <c:pt idx="1329">
                  <c:v>124.82837528604099</c:v>
                </c:pt>
                <c:pt idx="1330">
                  <c:v>126.773455377574</c:v>
                </c:pt>
                <c:pt idx="1331">
                  <c:v>128.947368421052</c:v>
                </c:pt>
                <c:pt idx="1332">
                  <c:v>133.75286041189901</c:v>
                </c:pt>
                <c:pt idx="1333">
                  <c:v>135.812356979405</c:v>
                </c:pt>
                <c:pt idx="1334">
                  <c:v>138.55835240274499</c:v>
                </c:pt>
                <c:pt idx="1335">
                  <c:v>131.922196796338</c:v>
                </c:pt>
                <c:pt idx="1336">
                  <c:v>136.04118993135</c:v>
                </c:pt>
                <c:pt idx="1337">
                  <c:v>139.816933638443</c:v>
                </c:pt>
                <c:pt idx="1338">
                  <c:v>140.96109839816901</c:v>
                </c:pt>
                <c:pt idx="1339">
                  <c:v>139.13043478260801</c:v>
                </c:pt>
                <c:pt idx="1340">
                  <c:v>135.35469107551401</c:v>
                </c:pt>
                <c:pt idx="1341">
                  <c:v>135.812356979405</c:v>
                </c:pt>
                <c:pt idx="1342">
                  <c:v>136.49885583523999</c:v>
                </c:pt>
                <c:pt idx="1343">
                  <c:v>136.95652173913001</c:v>
                </c:pt>
                <c:pt idx="1344">
                  <c:v>138.32951945080001</c:v>
                </c:pt>
                <c:pt idx="1345">
                  <c:v>133.29519450800899</c:v>
                </c:pt>
                <c:pt idx="1346">
                  <c:v>134.210526315789</c:v>
                </c:pt>
                <c:pt idx="1347">
                  <c:v>132.608695652173</c:v>
                </c:pt>
                <c:pt idx="1348">
                  <c:v>142.67734553775699</c:v>
                </c:pt>
                <c:pt idx="1349">
                  <c:v>167.048054919908</c:v>
                </c:pt>
                <c:pt idx="1350">
                  <c:v>157.32265446224201</c:v>
                </c:pt>
                <c:pt idx="1351">
                  <c:v>146.109839816933</c:v>
                </c:pt>
                <c:pt idx="1352">
                  <c:v>152.51716247139501</c:v>
                </c:pt>
                <c:pt idx="1353">
                  <c:v>150.572082379862</c:v>
                </c:pt>
                <c:pt idx="1354">
                  <c:v>149.199084668192</c:v>
                </c:pt>
                <c:pt idx="1355">
                  <c:v>152.05949656750499</c:v>
                </c:pt>
                <c:pt idx="1356">
                  <c:v>156.064073226544</c:v>
                </c:pt>
                <c:pt idx="1357">
                  <c:v>150.91533180778001</c:v>
                </c:pt>
                <c:pt idx="1358">
                  <c:v>155.263157894736</c:v>
                </c:pt>
                <c:pt idx="1359">
                  <c:v>160.183066361556</c:v>
                </c:pt>
                <c:pt idx="1360">
                  <c:v>158.81006864988501</c:v>
                </c:pt>
                <c:pt idx="1361">
                  <c:v>164.53089244851199</c:v>
                </c:pt>
                <c:pt idx="1362">
                  <c:v>165.67505720823701</c:v>
                </c:pt>
                <c:pt idx="1363">
                  <c:v>165.90389016018301</c:v>
                </c:pt>
                <c:pt idx="1364">
                  <c:v>165.560640732265</c:v>
                </c:pt>
                <c:pt idx="1365">
                  <c:v>165.446224256292</c:v>
                </c:pt>
                <c:pt idx="1366">
                  <c:v>164.53089244851199</c:v>
                </c:pt>
                <c:pt idx="1367">
                  <c:v>160.29748283752801</c:v>
                </c:pt>
                <c:pt idx="1368">
                  <c:v>161.44164759725399</c:v>
                </c:pt>
                <c:pt idx="1369">
                  <c:v>163.157894736842</c:v>
                </c:pt>
                <c:pt idx="1370">
                  <c:v>156.064073226544</c:v>
                </c:pt>
                <c:pt idx="1371">
                  <c:v>155.60640732265401</c:v>
                </c:pt>
                <c:pt idx="1372">
                  <c:v>153.089244851258</c:v>
                </c:pt>
                <c:pt idx="1373">
                  <c:v>153.890160183066</c:v>
                </c:pt>
                <c:pt idx="1374">
                  <c:v>164.30205949656701</c:v>
                </c:pt>
                <c:pt idx="1375">
                  <c:v>154.80549199084601</c:v>
                </c:pt>
                <c:pt idx="1376">
                  <c:v>156.29290617848901</c:v>
                </c:pt>
                <c:pt idx="1377">
                  <c:v>149.31350114416401</c:v>
                </c:pt>
                <c:pt idx="1378">
                  <c:v>152.63157894736801</c:v>
                </c:pt>
                <c:pt idx="1379">
                  <c:v>148.16933638443899</c:v>
                </c:pt>
                <c:pt idx="1380">
                  <c:v>149.084668192219</c:v>
                </c:pt>
                <c:pt idx="1381">
                  <c:v>149.199084668192</c:v>
                </c:pt>
                <c:pt idx="1382">
                  <c:v>148.283752860411</c:v>
                </c:pt>
                <c:pt idx="1383">
                  <c:v>149.885583524027</c:v>
                </c:pt>
                <c:pt idx="1384">
                  <c:v>147.597254004576</c:v>
                </c:pt>
                <c:pt idx="1385">
                  <c:v>139.016018306636</c:v>
                </c:pt>
                <c:pt idx="1386">
                  <c:v>137.98627002288299</c:v>
                </c:pt>
                <c:pt idx="1387">
                  <c:v>135.011441647597</c:v>
                </c:pt>
                <c:pt idx="1388">
                  <c:v>140.27459954233399</c:v>
                </c:pt>
                <c:pt idx="1389">
                  <c:v>139.93135011441601</c:v>
                </c:pt>
                <c:pt idx="1390">
                  <c:v>143.020594965675</c:v>
                </c:pt>
                <c:pt idx="1391">
                  <c:v>143.020594965675</c:v>
                </c:pt>
                <c:pt idx="1392">
                  <c:v>132.723112128146</c:v>
                </c:pt>
                <c:pt idx="1393">
                  <c:v>135.240274599542</c:v>
                </c:pt>
                <c:pt idx="1394">
                  <c:v>142.56292906178399</c:v>
                </c:pt>
                <c:pt idx="1395">
                  <c:v>139.759725400457</c:v>
                </c:pt>
                <c:pt idx="1396">
                  <c:v>141.418764302059</c:v>
                </c:pt>
                <c:pt idx="1397">
                  <c:v>131.922196796338</c:v>
                </c:pt>
                <c:pt idx="1398">
                  <c:v>131.80778032036599</c:v>
                </c:pt>
                <c:pt idx="1399">
                  <c:v>131.12128146453</c:v>
                </c:pt>
                <c:pt idx="1400">
                  <c:v>132.036613272311</c:v>
                </c:pt>
                <c:pt idx="1401">
                  <c:v>126.773455377574</c:v>
                </c:pt>
                <c:pt idx="1402">
                  <c:v>125.51487414187601</c:v>
                </c:pt>
                <c:pt idx="1403">
                  <c:v>126.773455377574</c:v>
                </c:pt>
                <c:pt idx="1404">
                  <c:v>127.002288329519</c:v>
                </c:pt>
                <c:pt idx="1405">
                  <c:v>131.235697940503</c:v>
                </c:pt>
                <c:pt idx="1406">
                  <c:v>131.69336384439299</c:v>
                </c:pt>
                <c:pt idx="1407">
                  <c:v>131.922196796338</c:v>
                </c:pt>
                <c:pt idx="1408">
                  <c:v>126.086956521739</c:v>
                </c:pt>
                <c:pt idx="1409">
                  <c:v>125.858123569794</c:v>
                </c:pt>
                <c:pt idx="1410">
                  <c:v>131.46453089244801</c:v>
                </c:pt>
                <c:pt idx="1411">
                  <c:v>133.06636155606401</c:v>
                </c:pt>
                <c:pt idx="1412">
                  <c:v>140.27459954233399</c:v>
                </c:pt>
                <c:pt idx="1413">
                  <c:v>131.69336384439299</c:v>
                </c:pt>
                <c:pt idx="1414">
                  <c:v>131.80778032036599</c:v>
                </c:pt>
                <c:pt idx="1415">
                  <c:v>132.49427917620099</c:v>
                </c:pt>
                <c:pt idx="1416">
                  <c:v>132.95194508009101</c:v>
                </c:pt>
                <c:pt idx="1417">
                  <c:v>127.57437070938199</c:v>
                </c:pt>
                <c:pt idx="1418">
                  <c:v>127.917620137299</c:v>
                </c:pt>
                <c:pt idx="1419">
                  <c:v>125.858123569794</c:v>
                </c:pt>
                <c:pt idx="1420">
                  <c:v>121.052631578947</c:v>
                </c:pt>
                <c:pt idx="1421">
                  <c:v>127.688787185354</c:v>
                </c:pt>
                <c:pt idx="1422">
                  <c:v>125.171624713958</c:v>
                </c:pt>
                <c:pt idx="1423">
                  <c:v>121.853546910755</c:v>
                </c:pt>
                <c:pt idx="1424">
                  <c:v>125.858123569794</c:v>
                </c:pt>
                <c:pt idx="1425">
                  <c:v>125.858123569794</c:v>
                </c:pt>
                <c:pt idx="1426">
                  <c:v>128.14645308924401</c:v>
                </c:pt>
                <c:pt idx="1427">
                  <c:v>132.95194508009101</c:v>
                </c:pt>
                <c:pt idx="1428">
                  <c:v>131.35011441647501</c:v>
                </c:pt>
                <c:pt idx="1429">
                  <c:v>131.57894736842101</c:v>
                </c:pt>
                <c:pt idx="1430">
                  <c:v>129.29061784896999</c:v>
                </c:pt>
                <c:pt idx="1431">
                  <c:v>131.57894736842101</c:v>
                </c:pt>
                <c:pt idx="1432">
                  <c:v>131.235697940503</c:v>
                </c:pt>
                <c:pt idx="1433">
                  <c:v>131.69336384439299</c:v>
                </c:pt>
                <c:pt idx="1434">
                  <c:v>132.83752860411801</c:v>
                </c:pt>
                <c:pt idx="1435">
                  <c:v>131.57894736842101</c:v>
                </c:pt>
                <c:pt idx="1436">
                  <c:v>131.80778032036599</c:v>
                </c:pt>
                <c:pt idx="1437">
                  <c:v>123.798627002288</c:v>
                </c:pt>
                <c:pt idx="1438">
                  <c:v>128.37528604118901</c:v>
                </c:pt>
                <c:pt idx="1439">
                  <c:v>125.51487414187601</c:v>
                </c:pt>
                <c:pt idx="1440">
                  <c:v>125.858123569794</c:v>
                </c:pt>
                <c:pt idx="1441">
                  <c:v>127.803203661327</c:v>
                </c:pt>
                <c:pt idx="1442">
                  <c:v>125.629290617848</c:v>
                </c:pt>
                <c:pt idx="1443">
                  <c:v>127.116704805491</c:v>
                </c:pt>
                <c:pt idx="1444">
                  <c:v>124.027459954233</c:v>
                </c:pt>
                <c:pt idx="1445">
                  <c:v>124.71395881006799</c:v>
                </c:pt>
                <c:pt idx="1446">
                  <c:v>125.743707093821</c:v>
                </c:pt>
                <c:pt idx="1447">
                  <c:v>134.09610983981599</c:v>
                </c:pt>
                <c:pt idx="1448">
                  <c:v>134.210526315789</c:v>
                </c:pt>
                <c:pt idx="1449">
                  <c:v>125.858123569794</c:v>
                </c:pt>
                <c:pt idx="1450">
                  <c:v>120.13729977116699</c:v>
                </c:pt>
                <c:pt idx="1451">
                  <c:v>120.02288329519401</c:v>
                </c:pt>
                <c:pt idx="1452">
                  <c:v>120.02288329519401</c:v>
                </c:pt>
                <c:pt idx="1453">
                  <c:v>119.908466819221</c:v>
                </c:pt>
                <c:pt idx="1454">
                  <c:v>120.13729977116699</c:v>
                </c:pt>
                <c:pt idx="1455">
                  <c:v>118.993135011441</c:v>
                </c:pt>
                <c:pt idx="1456">
                  <c:v>115.560640732265</c:v>
                </c:pt>
                <c:pt idx="1457">
                  <c:v>116.59038901601799</c:v>
                </c:pt>
                <c:pt idx="1458">
                  <c:v>116.70480549199</c:v>
                </c:pt>
                <c:pt idx="1459">
                  <c:v>117.048054919908</c:v>
                </c:pt>
                <c:pt idx="1460">
                  <c:v>117.39130434782599</c:v>
                </c:pt>
                <c:pt idx="1461">
                  <c:v>118.993135011441</c:v>
                </c:pt>
                <c:pt idx="1462">
                  <c:v>125.286041189931</c:v>
                </c:pt>
                <c:pt idx="1463">
                  <c:v>123.56979405034301</c:v>
                </c:pt>
                <c:pt idx="1464">
                  <c:v>129.17620137299701</c:v>
                </c:pt>
                <c:pt idx="1465">
                  <c:v>121.395881006864</c:v>
                </c:pt>
                <c:pt idx="1466">
                  <c:v>118.87871853546901</c:v>
                </c:pt>
                <c:pt idx="1467">
                  <c:v>115.217391304347</c:v>
                </c:pt>
                <c:pt idx="1468">
                  <c:v>121.052631578947</c:v>
                </c:pt>
                <c:pt idx="1469">
                  <c:v>121.853546910755</c:v>
                </c:pt>
                <c:pt idx="1470">
                  <c:v>123.798627002288</c:v>
                </c:pt>
                <c:pt idx="1471">
                  <c:v>125.40045766590301</c:v>
                </c:pt>
                <c:pt idx="1472">
                  <c:v>124.485125858123</c:v>
                </c:pt>
                <c:pt idx="1473">
                  <c:v>126.086956521739</c:v>
                </c:pt>
                <c:pt idx="1474">
                  <c:v>127.803203661327</c:v>
                </c:pt>
                <c:pt idx="1475">
                  <c:v>127.002288329519</c:v>
                </c:pt>
                <c:pt idx="1476">
                  <c:v>125.51487414187601</c:v>
                </c:pt>
                <c:pt idx="1477">
                  <c:v>125.057208237986</c:v>
                </c:pt>
                <c:pt idx="1478">
                  <c:v>124.599542334096</c:v>
                </c:pt>
                <c:pt idx="1479">
                  <c:v>122.425629290617</c:v>
                </c:pt>
                <c:pt idx="1480">
                  <c:v>117.848970251716</c:v>
                </c:pt>
                <c:pt idx="1481">
                  <c:v>111.327231121281</c:v>
                </c:pt>
                <c:pt idx="1482">
                  <c:v>104.576659038901</c:v>
                </c:pt>
                <c:pt idx="1483">
                  <c:v>120.366132723112</c:v>
                </c:pt>
                <c:pt idx="1484">
                  <c:v>110.29748283752799</c:v>
                </c:pt>
                <c:pt idx="1485">
                  <c:v>109.382151029748</c:v>
                </c:pt>
                <c:pt idx="1486">
                  <c:v>109.725400457665</c:v>
                </c:pt>
                <c:pt idx="1487">
                  <c:v>118.306636155606</c:v>
                </c:pt>
                <c:pt idx="1488">
                  <c:v>116.819221967963</c:v>
                </c:pt>
                <c:pt idx="1489">
                  <c:v>111.212814645308</c:v>
                </c:pt>
                <c:pt idx="1490">
                  <c:v>108.695652173913</c:v>
                </c:pt>
                <c:pt idx="1491">
                  <c:v>113.157894736842</c:v>
                </c:pt>
                <c:pt idx="1492">
                  <c:v>108.35240274599499</c:v>
                </c:pt>
                <c:pt idx="1493">
                  <c:v>110.068649885583</c:v>
                </c:pt>
                <c:pt idx="1494">
                  <c:v>112.700228832951</c:v>
                </c:pt>
                <c:pt idx="1495">
                  <c:v>121.510297482837</c:v>
                </c:pt>
                <c:pt idx="1496">
                  <c:v>118.07780320366101</c:v>
                </c:pt>
                <c:pt idx="1497">
                  <c:v>113.157894736842</c:v>
                </c:pt>
                <c:pt idx="1498">
                  <c:v>112.356979405034</c:v>
                </c:pt>
                <c:pt idx="1499">
                  <c:v>113.386727688787</c:v>
                </c:pt>
                <c:pt idx="1500">
                  <c:v>114.41647597254</c:v>
                </c:pt>
                <c:pt idx="1501">
                  <c:v>114.64530892448499</c:v>
                </c:pt>
                <c:pt idx="1502">
                  <c:v>113.272311212814</c:v>
                </c:pt>
                <c:pt idx="1503">
                  <c:v>112.58581235697901</c:v>
                </c:pt>
                <c:pt idx="1504">
                  <c:v>110.526315789473</c:v>
                </c:pt>
                <c:pt idx="1505">
                  <c:v>106.40732265446201</c:v>
                </c:pt>
                <c:pt idx="1506">
                  <c:v>104.80549199084599</c:v>
                </c:pt>
                <c:pt idx="1507">
                  <c:v>101.945080091533</c:v>
                </c:pt>
                <c:pt idx="1508">
                  <c:v>102.86041189931299</c:v>
                </c:pt>
                <c:pt idx="1509">
                  <c:v>99.313501144164704</c:v>
                </c:pt>
                <c:pt idx="1510">
                  <c:v>103.203661327231</c:v>
                </c:pt>
                <c:pt idx="1511">
                  <c:v>102.05949656750499</c:v>
                </c:pt>
                <c:pt idx="1512">
                  <c:v>102.86041189931299</c:v>
                </c:pt>
                <c:pt idx="1513">
                  <c:v>102.97482837528599</c:v>
                </c:pt>
                <c:pt idx="1514">
                  <c:v>90.503432494279096</c:v>
                </c:pt>
                <c:pt idx="1515">
                  <c:v>91.418764302059401</c:v>
                </c:pt>
                <c:pt idx="1516">
                  <c:v>91.304347826086897</c:v>
                </c:pt>
                <c:pt idx="1517">
                  <c:v>92.791762013729894</c:v>
                </c:pt>
                <c:pt idx="1518">
                  <c:v>91.533180778032005</c:v>
                </c:pt>
                <c:pt idx="1519">
                  <c:v>91.990846681922093</c:v>
                </c:pt>
                <c:pt idx="1520">
                  <c:v>92.219679633867202</c:v>
                </c:pt>
                <c:pt idx="1521">
                  <c:v>95.194508009153296</c:v>
                </c:pt>
                <c:pt idx="1522">
                  <c:v>90.961098398169298</c:v>
                </c:pt>
                <c:pt idx="1523">
                  <c:v>96.681922196796293</c:v>
                </c:pt>
                <c:pt idx="1524">
                  <c:v>93.821510297482803</c:v>
                </c:pt>
                <c:pt idx="1525">
                  <c:v>105.949656750572</c:v>
                </c:pt>
                <c:pt idx="1526">
                  <c:v>90.732265446224204</c:v>
                </c:pt>
                <c:pt idx="1527">
                  <c:v>93.707093821510199</c:v>
                </c:pt>
                <c:pt idx="1528">
                  <c:v>91.075514874141803</c:v>
                </c:pt>
                <c:pt idx="1529">
                  <c:v>91.075514874141803</c:v>
                </c:pt>
                <c:pt idx="1530">
                  <c:v>87.070938215102899</c:v>
                </c:pt>
                <c:pt idx="1531">
                  <c:v>86.727688787185301</c:v>
                </c:pt>
                <c:pt idx="1532">
                  <c:v>83.066361556063995</c:v>
                </c:pt>
                <c:pt idx="1533">
                  <c:v>79.519450800915294</c:v>
                </c:pt>
                <c:pt idx="1534">
                  <c:v>77.459954233409604</c:v>
                </c:pt>
                <c:pt idx="1535">
                  <c:v>77.803203661327203</c:v>
                </c:pt>
                <c:pt idx="1536">
                  <c:v>77.574370709382094</c:v>
                </c:pt>
                <c:pt idx="1537">
                  <c:v>71.167048054919903</c:v>
                </c:pt>
                <c:pt idx="1538">
                  <c:v>69.9084668192219</c:v>
                </c:pt>
                <c:pt idx="1539">
                  <c:v>72.196796338672698</c:v>
                </c:pt>
                <c:pt idx="1540">
                  <c:v>69.450800915331797</c:v>
                </c:pt>
                <c:pt idx="1541">
                  <c:v>70.022883295194504</c:v>
                </c:pt>
                <c:pt idx="1542">
                  <c:v>67.9633867276887</c:v>
                </c:pt>
                <c:pt idx="1543">
                  <c:v>58.466819221967903</c:v>
                </c:pt>
                <c:pt idx="1544">
                  <c:v>55.377574370709297</c:v>
                </c:pt>
                <c:pt idx="1545">
                  <c:v>54.576659038901603</c:v>
                </c:pt>
                <c:pt idx="1546">
                  <c:v>55.606407322654398</c:v>
                </c:pt>
                <c:pt idx="1547">
                  <c:v>53.203661327231103</c:v>
                </c:pt>
                <c:pt idx="1548">
                  <c:v>53.432494279176197</c:v>
                </c:pt>
                <c:pt idx="1549">
                  <c:v>56.750572082379797</c:v>
                </c:pt>
                <c:pt idx="1550">
                  <c:v>56.6361556064073</c:v>
                </c:pt>
                <c:pt idx="1551">
                  <c:v>54.919908466819201</c:v>
                </c:pt>
                <c:pt idx="1552">
                  <c:v>55.2631578947368</c:v>
                </c:pt>
                <c:pt idx="1553">
                  <c:v>54.347826086956502</c:v>
                </c:pt>
                <c:pt idx="1554">
                  <c:v>54.805491990846598</c:v>
                </c:pt>
                <c:pt idx="1555">
                  <c:v>53.3180778032036</c:v>
                </c:pt>
                <c:pt idx="1556">
                  <c:v>51.9450800915331</c:v>
                </c:pt>
                <c:pt idx="1557">
                  <c:v>57.551487414187598</c:v>
                </c:pt>
                <c:pt idx="1558">
                  <c:v>58.0091533180778</c:v>
                </c:pt>
                <c:pt idx="1559">
                  <c:v>59.153318077803199</c:v>
                </c:pt>
                <c:pt idx="1560">
                  <c:v>54.233409610983898</c:v>
                </c:pt>
                <c:pt idx="1561">
                  <c:v>59.038901601830602</c:v>
                </c:pt>
                <c:pt idx="1562">
                  <c:v>60.869565217391298</c:v>
                </c:pt>
                <c:pt idx="1563">
                  <c:v>54.347826086956502</c:v>
                </c:pt>
                <c:pt idx="1564">
                  <c:v>59.153318077803199</c:v>
                </c:pt>
                <c:pt idx="1565">
                  <c:v>60.5263157894736</c:v>
                </c:pt>
                <c:pt idx="1566">
                  <c:v>62.242562929061698</c:v>
                </c:pt>
                <c:pt idx="1567">
                  <c:v>58.237986270022802</c:v>
                </c:pt>
                <c:pt idx="1568">
                  <c:v>62.929061784897002</c:v>
                </c:pt>
                <c:pt idx="1569">
                  <c:v>62.7002288329519</c:v>
                </c:pt>
                <c:pt idx="1570">
                  <c:v>62.013729977116697</c:v>
                </c:pt>
                <c:pt idx="1571">
                  <c:v>61.556064073226501</c:v>
                </c:pt>
                <c:pt idx="1572">
                  <c:v>59.267734553775703</c:v>
                </c:pt>
                <c:pt idx="1573">
                  <c:v>56.521739130434703</c:v>
                </c:pt>
                <c:pt idx="1574">
                  <c:v>62.013729977116697</c:v>
                </c:pt>
                <c:pt idx="1575">
                  <c:v>58.924485125858098</c:v>
                </c:pt>
                <c:pt idx="1576">
                  <c:v>56.864988558352401</c:v>
                </c:pt>
                <c:pt idx="1577">
                  <c:v>57.437070938215101</c:v>
                </c:pt>
                <c:pt idx="1578">
                  <c:v>64.073226544622401</c:v>
                </c:pt>
                <c:pt idx="1579">
                  <c:v>67.048054919908395</c:v>
                </c:pt>
                <c:pt idx="1580">
                  <c:v>69.221967963386703</c:v>
                </c:pt>
                <c:pt idx="1581">
                  <c:v>85.697940503432406</c:v>
                </c:pt>
                <c:pt idx="1582">
                  <c:v>79.977116704805397</c:v>
                </c:pt>
                <c:pt idx="1583">
                  <c:v>76.086956521739097</c:v>
                </c:pt>
                <c:pt idx="1584">
                  <c:v>74.485125858123496</c:v>
                </c:pt>
                <c:pt idx="1585">
                  <c:v>76.773455377574294</c:v>
                </c:pt>
                <c:pt idx="1586">
                  <c:v>79.176201372997696</c:v>
                </c:pt>
                <c:pt idx="1587">
                  <c:v>80.320366132723095</c:v>
                </c:pt>
                <c:pt idx="1588">
                  <c:v>77.917620137299707</c:v>
                </c:pt>
                <c:pt idx="1589">
                  <c:v>82.723112128146397</c:v>
                </c:pt>
                <c:pt idx="1590">
                  <c:v>78.604118993135003</c:v>
                </c:pt>
                <c:pt idx="1591">
                  <c:v>77.459954233409604</c:v>
                </c:pt>
                <c:pt idx="1592">
                  <c:v>76.430205949656695</c:v>
                </c:pt>
                <c:pt idx="1593">
                  <c:v>72.6544622425629</c:v>
                </c:pt>
                <c:pt idx="1594">
                  <c:v>69.679633867276806</c:v>
                </c:pt>
                <c:pt idx="1595">
                  <c:v>66.704805491990797</c:v>
                </c:pt>
                <c:pt idx="1596">
                  <c:v>68.878718535469105</c:v>
                </c:pt>
                <c:pt idx="1597">
                  <c:v>68.535469107551407</c:v>
                </c:pt>
                <c:pt idx="1598">
                  <c:v>67.162471395880999</c:v>
                </c:pt>
                <c:pt idx="1599">
                  <c:v>67.620137299771102</c:v>
                </c:pt>
                <c:pt idx="1600">
                  <c:v>60.640732265446204</c:v>
                </c:pt>
                <c:pt idx="1601">
                  <c:v>59.9542334096109</c:v>
                </c:pt>
                <c:pt idx="1602">
                  <c:v>59.496567505720797</c:v>
                </c:pt>
                <c:pt idx="1603">
                  <c:v>60.068649885583497</c:v>
                </c:pt>
                <c:pt idx="1604">
                  <c:v>64.874141876430201</c:v>
                </c:pt>
                <c:pt idx="1605">
                  <c:v>59.9542334096109</c:v>
                </c:pt>
                <c:pt idx="1606">
                  <c:v>58.352402745995398</c:v>
                </c:pt>
                <c:pt idx="1607">
                  <c:v>57.437070938215101</c:v>
                </c:pt>
                <c:pt idx="1608">
                  <c:v>57.551487414187598</c:v>
                </c:pt>
                <c:pt idx="1609">
                  <c:v>55.606407322654398</c:v>
                </c:pt>
                <c:pt idx="1610">
                  <c:v>54.6910755148741</c:v>
                </c:pt>
                <c:pt idx="1611">
                  <c:v>54.805491990846598</c:v>
                </c:pt>
                <c:pt idx="1612">
                  <c:v>53.8901601830663</c:v>
                </c:pt>
                <c:pt idx="1613">
                  <c:v>52.745995423340901</c:v>
                </c:pt>
                <c:pt idx="1614">
                  <c:v>52.745995423340901</c:v>
                </c:pt>
                <c:pt idx="1615">
                  <c:v>52.745995423340901</c:v>
                </c:pt>
                <c:pt idx="1616">
                  <c:v>48.6270022883295</c:v>
                </c:pt>
                <c:pt idx="1617">
                  <c:v>46.338672768878702</c:v>
                </c:pt>
                <c:pt idx="1618">
                  <c:v>47.826086956521699</c:v>
                </c:pt>
                <c:pt idx="1619">
                  <c:v>47.940503432494197</c:v>
                </c:pt>
                <c:pt idx="1620">
                  <c:v>51.372997711670401</c:v>
                </c:pt>
                <c:pt idx="1621">
                  <c:v>57.551487414187598</c:v>
                </c:pt>
                <c:pt idx="1622">
                  <c:v>54.919908466819201</c:v>
                </c:pt>
                <c:pt idx="1623">
                  <c:v>53.8901601830663</c:v>
                </c:pt>
                <c:pt idx="1624">
                  <c:v>58.237986270022802</c:v>
                </c:pt>
                <c:pt idx="1625">
                  <c:v>57.894736842105203</c:v>
                </c:pt>
                <c:pt idx="1626">
                  <c:v>56.979405034324898</c:v>
                </c:pt>
                <c:pt idx="1627">
                  <c:v>56.6361556064073</c:v>
                </c:pt>
                <c:pt idx="1628">
                  <c:v>56.407322654462199</c:v>
                </c:pt>
                <c:pt idx="1629">
                  <c:v>55.491990846681901</c:v>
                </c:pt>
                <c:pt idx="1630">
                  <c:v>55.2631578947368</c:v>
                </c:pt>
                <c:pt idx="1631">
                  <c:v>59.382151029748201</c:v>
                </c:pt>
                <c:pt idx="1632">
                  <c:v>54.118993135011401</c:v>
                </c:pt>
                <c:pt idx="1633">
                  <c:v>48.512585812356903</c:v>
                </c:pt>
                <c:pt idx="1634">
                  <c:v>50</c:v>
                </c:pt>
                <c:pt idx="1635">
                  <c:v>51.601830663615502</c:v>
                </c:pt>
                <c:pt idx="1636">
                  <c:v>53.089244851258499</c:v>
                </c:pt>
                <c:pt idx="1637">
                  <c:v>54.919908466819201</c:v>
                </c:pt>
                <c:pt idx="1638">
                  <c:v>57.093821510297403</c:v>
                </c:pt>
                <c:pt idx="1639">
                  <c:v>58.466819221967903</c:v>
                </c:pt>
                <c:pt idx="1640">
                  <c:v>59.725400457665899</c:v>
                </c:pt>
                <c:pt idx="1641">
                  <c:v>65.446224256292894</c:v>
                </c:pt>
                <c:pt idx="1642">
                  <c:v>66.704805491990797</c:v>
                </c:pt>
                <c:pt idx="1643">
                  <c:v>67.505720823798598</c:v>
                </c:pt>
                <c:pt idx="1644">
                  <c:v>65.2173913043478</c:v>
                </c:pt>
                <c:pt idx="1645">
                  <c:v>63.901601830663601</c:v>
                </c:pt>
                <c:pt idx="1646">
                  <c:v>64.530892448512503</c:v>
                </c:pt>
                <c:pt idx="1647">
                  <c:v>68.878718535469105</c:v>
                </c:pt>
                <c:pt idx="1648">
                  <c:v>71.853546910755099</c:v>
                </c:pt>
                <c:pt idx="1649">
                  <c:v>71.967963386727604</c:v>
                </c:pt>
                <c:pt idx="1650">
                  <c:v>71.052631578947299</c:v>
                </c:pt>
                <c:pt idx="1651">
                  <c:v>72.768878718535404</c:v>
                </c:pt>
                <c:pt idx="1652">
                  <c:v>75.686498855835197</c:v>
                </c:pt>
                <c:pt idx="1653">
                  <c:v>68.192219679633794</c:v>
                </c:pt>
                <c:pt idx="1654">
                  <c:v>71.739130434782595</c:v>
                </c:pt>
                <c:pt idx="1655">
                  <c:v>73.798627002288299</c:v>
                </c:pt>
                <c:pt idx="1656">
                  <c:v>71.853546910755099</c:v>
                </c:pt>
                <c:pt idx="1657">
                  <c:v>73.913043478260803</c:v>
                </c:pt>
                <c:pt idx="1658">
                  <c:v>72.311212814645302</c:v>
                </c:pt>
                <c:pt idx="1659">
                  <c:v>71.853546910755099</c:v>
                </c:pt>
                <c:pt idx="1660">
                  <c:v>70.480549199084606</c:v>
                </c:pt>
                <c:pt idx="1661">
                  <c:v>75.514874141876405</c:v>
                </c:pt>
                <c:pt idx="1662">
                  <c:v>74.027459954233393</c:v>
                </c:pt>
                <c:pt idx="1663">
                  <c:v>74.256292906178402</c:v>
                </c:pt>
                <c:pt idx="1664">
                  <c:v>71.853546910755099</c:v>
                </c:pt>
                <c:pt idx="1665">
                  <c:v>69.450800915331797</c:v>
                </c:pt>
                <c:pt idx="1666">
                  <c:v>68.421052631578902</c:v>
                </c:pt>
                <c:pt idx="1667">
                  <c:v>64.645308924485093</c:v>
                </c:pt>
                <c:pt idx="1668">
                  <c:v>68.421052631578902</c:v>
                </c:pt>
                <c:pt idx="1669">
                  <c:v>67.276887871853503</c:v>
                </c:pt>
                <c:pt idx="1670">
                  <c:v>68.077803203661304</c:v>
                </c:pt>
                <c:pt idx="1671">
                  <c:v>66.0183066361556</c:v>
                </c:pt>
                <c:pt idx="1672">
                  <c:v>67.734553775743706</c:v>
                </c:pt>
                <c:pt idx="1673">
                  <c:v>67.734553775743706</c:v>
                </c:pt>
                <c:pt idx="1674">
                  <c:v>71.739130434782595</c:v>
                </c:pt>
                <c:pt idx="1675">
                  <c:v>69.9084668192219</c:v>
                </c:pt>
                <c:pt idx="1676">
                  <c:v>69.450800915331797</c:v>
                </c:pt>
                <c:pt idx="1677">
                  <c:v>67.048054919908395</c:v>
                </c:pt>
                <c:pt idx="1678">
                  <c:v>70.366132723112102</c:v>
                </c:pt>
                <c:pt idx="1679">
                  <c:v>68.878718535469105</c:v>
                </c:pt>
                <c:pt idx="1680">
                  <c:v>68.192219679633794</c:v>
                </c:pt>
                <c:pt idx="1681">
                  <c:v>67.620137299771102</c:v>
                </c:pt>
                <c:pt idx="1682">
                  <c:v>69.221967963386703</c:v>
                </c:pt>
                <c:pt idx="1683">
                  <c:v>71.395881006864897</c:v>
                </c:pt>
                <c:pt idx="1684">
                  <c:v>70.7093821510297</c:v>
                </c:pt>
                <c:pt idx="1685">
                  <c:v>69.336384439359193</c:v>
                </c:pt>
                <c:pt idx="1686">
                  <c:v>67.734553775743706</c:v>
                </c:pt>
                <c:pt idx="1687">
                  <c:v>67.276887871853503</c:v>
                </c:pt>
                <c:pt idx="1688">
                  <c:v>70.938215102974794</c:v>
                </c:pt>
                <c:pt idx="1689">
                  <c:v>68.535469107551407</c:v>
                </c:pt>
                <c:pt idx="1690">
                  <c:v>67.391304347825994</c:v>
                </c:pt>
                <c:pt idx="1691">
                  <c:v>67.505720823798598</c:v>
                </c:pt>
                <c:pt idx="1692">
                  <c:v>64.073226544622401</c:v>
                </c:pt>
                <c:pt idx="1693">
                  <c:v>58.695652173912997</c:v>
                </c:pt>
                <c:pt idx="1694">
                  <c:v>59.496567505720797</c:v>
                </c:pt>
                <c:pt idx="1695">
                  <c:v>65.903890160182996</c:v>
                </c:pt>
                <c:pt idx="1696">
                  <c:v>64.759725400457597</c:v>
                </c:pt>
                <c:pt idx="1697">
                  <c:v>63.043478260869499</c:v>
                </c:pt>
                <c:pt idx="1698">
                  <c:v>65.2173913043478</c:v>
                </c:pt>
                <c:pt idx="1699">
                  <c:v>65.331807780320304</c:v>
                </c:pt>
                <c:pt idx="1700">
                  <c:v>63.043478260869499</c:v>
                </c:pt>
                <c:pt idx="1701">
                  <c:v>64.759725400457597</c:v>
                </c:pt>
                <c:pt idx="1702">
                  <c:v>61.8993135011441</c:v>
                </c:pt>
                <c:pt idx="1703">
                  <c:v>63.958810068649797</c:v>
                </c:pt>
                <c:pt idx="1704">
                  <c:v>65.560640732265398</c:v>
                </c:pt>
                <c:pt idx="1705">
                  <c:v>67.048054919908395</c:v>
                </c:pt>
                <c:pt idx="1706">
                  <c:v>67.276887871853503</c:v>
                </c:pt>
                <c:pt idx="1707">
                  <c:v>65.789473684210506</c:v>
                </c:pt>
                <c:pt idx="1708">
                  <c:v>65.2173913043478</c:v>
                </c:pt>
                <c:pt idx="1709">
                  <c:v>65.903890160182996</c:v>
                </c:pt>
                <c:pt idx="1710">
                  <c:v>62.356979405034302</c:v>
                </c:pt>
                <c:pt idx="1711">
                  <c:v>60.755148741418701</c:v>
                </c:pt>
                <c:pt idx="1712">
                  <c:v>59.725400457665899</c:v>
                </c:pt>
                <c:pt idx="1713">
                  <c:v>62.356979405034302</c:v>
                </c:pt>
                <c:pt idx="1714">
                  <c:v>66.132723112128105</c:v>
                </c:pt>
                <c:pt idx="1715">
                  <c:v>67.391304347825994</c:v>
                </c:pt>
                <c:pt idx="1716">
                  <c:v>62.814645308924398</c:v>
                </c:pt>
                <c:pt idx="1717">
                  <c:v>62.471395881006799</c:v>
                </c:pt>
                <c:pt idx="1718">
                  <c:v>64.874141876430201</c:v>
                </c:pt>
                <c:pt idx="1719">
                  <c:v>60.5263157894736</c:v>
                </c:pt>
                <c:pt idx="1720">
                  <c:v>58.352402745995398</c:v>
                </c:pt>
                <c:pt idx="1721">
                  <c:v>60.068649885583497</c:v>
                </c:pt>
                <c:pt idx="1722">
                  <c:v>61.8993135011441</c:v>
                </c:pt>
                <c:pt idx="1723">
                  <c:v>58.924485125858098</c:v>
                </c:pt>
                <c:pt idx="1724">
                  <c:v>57.551487414187598</c:v>
                </c:pt>
                <c:pt idx="1725">
                  <c:v>58.695652173912997</c:v>
                </c:pt>
                <c:pt idx="1726">
                  <c:v>62.013729977116697</c:v>
                </c:pt>
                <c:pt idx="1727">
                  <c:v>62.242562929061698</c:v>
                </c:pt>
                <c:pt idx="1728">
                  <c:v>58.5812356979405</c:v>
                </c:pt>
                <c:pt idx="1729">
                  <c:v>56.521739130434703</c:v>
                </c:pt>
                <c:pt idx="1730">
                  <c:v>51.9450800915331</c:v>
                </c:pt>
                <c:pt idx="1731">
                  <c:v>53.8901601830663</c:v>
                </c:pt>
                <c:pt idx="1732">
                  <c:v>58.695652173912997</c:v>
                </c:pt>
                <c:pt idx="1733">
                  <c:v>64.416475972539999</c:v>
                </c:pt>
                <c:pt idx="1734">
                  <c:v>63.157894736842103</c:v>
                </c:pt>
                <c:pt idx="1735">
                  <c:v>61.670480549198999</c:v>
                </c:pt>
                <c:pt idx="1736">
                  <c:v>61.098398169336299</c:v>
                </c:pt>
                <c:pt idx="1737">
                  <c:v>63.729977116704802</c:v>
                </c:pt>
                <c:pt idx="1738">
                  <c:v>61.441647597253997</c:v>
                </c:pt>
                <c:pt idx="1739">
                  <c:v>64.302059496567495</c:v>
                </c:pt>
                <c:pt idx="1740">
                  <c:v>51.487414187642997</c:v>
                </c:pt>
                <c:pt idx="1741">
                  <c:v>55.034324942791699</c:v>
                </c:pt>
                <c:pt idx="1742">
                  <c:v>57.437070938215101</c:v>
                </c:pt>
                <c:pt idx="1743">
                  <c:v>56.6361556064073</c:v>
                </c:pt>
                <c:pt idx="1744">
                  <c:v>55.2631578947368</c:v>
                </c:pt>
                <c:pt idx="1745">
                  <c:v>57.894736842105203</c:v>
                </c:pt>
                <c:pt idx="1746">
                  <c:v>60.640732265446204</c:v>
                </c:pt>
                <c:pt idx="1747">
                  <c:v>61.212814645308903</c:v>
                </c:pt>
                <c:pt idx="1748">
                  <c:v>61.3272311212814</c:v>
                </c:pt>
                <c:pt idx="1749">
                  <c:v>59.839816933638403</c:v>
                </c:pt>
                <c:pt idx="1750">
                  <c:v>61.784897025171603</c:v>
                </c:pt>
                <c:pt idx="1751">
                  <c:v>64.073226544622401</c:v>
                </c:pt>
                <c:pt idx="1752">
                  <c:v>64.988558352402706</c:v>
                </c:pt>
                <c:pt idx="1753">
                  <c:v>64.302059496567495</c:v>
                </c:pt>
                <c:pt idx="1754">
                  <c:v>63.386727688787097</c:v>
                </c:pt>
                <c:pt idx="1755">
                  <c:v>64.073226544622401</c:v>
                </c:pt>
                <c:pt idx="1756">
                  <c:v>63.501144164759701</c:v>
                </c:pt>
                <c:pt idx="1757">
                  <c:v>66.933638443935905</c:v>
                </c:pt>
                <c:pt idx="1758">
                  <c:v>67.505720823798598</c:v>
                </c:pt>
                <c:pt idx="1759">
                  <c:v>71.395881006864897</c:v>
                </c:pt>
                <c:pt idx="1760">
                  <c:v>69.9084668192219</c:v>
                </c:pt>
                <c:pt idx="1761">
                  <c:v>71.739130434782595</c:v>
                </c:pt>
                <c:pt idx="1762">
                  <c:v>70.251716247139498</c:v>
                </c:pt>
                <c:pt idx="1763">
                  <c:v>69.794050343249395</c:v>
                </c:pt>
                <c:pt idx="1764">
                  <c:v>66.704805491990797</c:v>
                </c:pt>
                <c:pt idx="1765">
                  <c:v>64.073226544622401</c:v>
                </c:pt>
                <c:pt idx="1766">
                  <c:v>65.331807780320304</c:v>
                </c:pt>
                <c:pt idx="1767">
                  <c:v>66.819221967963301</c:v>
                </c:pt>
                <c:pt idx="1768">
                  <c:v>66.247139588100595</c:v>
                </c:pt>
                <c:pt idx="1769">
                  <c:v>65.903890160182996</c:v>
                </c:pt>
                <c:pt idx="1770">
                  <c:v>65.789473684210506</c:v>
                </c:pt>
                <c:pt idx="1771">
                  <c:v>64.988558352402706</c:v>
                </c:pt>
                <c:pt idx="1772">
                  <c:v>65.331807780320304</c:v>
                </c:pt>
                <c:pt idx="1773">
                  <c:v>64.187643020594905</c:v>
                </c:pt>
                <c:pt idx="1774">
                  <c:v>64.530892448512503</c:v>
                </c:pt>
                <c:pt idx="1775">
                  <c:v>65.560640732265398</c:v>
                </c:pt>
                <c:pt idx="1776">
                  <c:v>66.590389016018307</c:v>
                </c:pt>
                <c:pt idx="1777">
                  <c:v>65.675057208237902</c:v>
                </c:pt>
                <c:pt idx="1778">
                  <c:v>64.874141876430201</c:v>
                </c:pt>
                <c:pt idx="1779">
                  <c:v>61.212814645308903</c:v>
                </c:pt>
                <c:pt idx="1780">
                  <c:v>59.9542334096109</c:v>
                </c:pt>
                <c:pt idx="1781">
                  <c:v>57.780320366132699</c:v>
                </c:pt>
                <c:pt idx="1782">
                  <c:v>58.352402745995398</c:v>
                </c:pt>
                <c:pt idx="1783">
                  <c:v>59.725400457665899</c:v>
                </c:pt>
                <c:pt idx="1784">
                  <c:v>60.640732265446204</c:v>
                </c:pt>
                <c:pt idx="1785">
                  <c:v>60.640732265446204</c:v>
                </c:pt>
                <c:pt idx="1786">
                  <c:v>59.9542334096109</c:v>
                </c:pt>
                <c:pt idx="1787">
                  <c:v>59.496567505720797</c:v>
                </c:pt>
                <c:pt idx="1788">
                  <c:v>59.038901601830602</c:v>
                </c:pt>
                <c:pt idx="1789">
                  <c:v>61.556064073226501</c:v>
                </c:pt>
                <c:pt idx="1790">
                  <c:v>62.013729977116697</c:v>
                </c:pt>
                <c:pt idx="1791">
                  <c:v>62.471395881006799</c:v>
                </c:pt>
                <c:pt idx="1792">
                  <c:v>63.043478260869499</c:v>
                </c:pt>
                <c:pt idx="1793">
                  <c:v>62.7002288329519</c:v>
                </c:pt>
                <c:pt idx="1794">
                  <c:v>63.2723112128146</c:v>
                </c:pt>
                <c:pt idx="1795">
                  <c:v>63.729977116704802</c:v>
                </c:pt>
                <c:pt idx="1796">
                  <c:v>61.8993135011441</c:v>
                </c:pt>
                <c:pt idx="1797">
                  <c:v>62.013729977116697</c:v>
                </c:pt>
                <c:pt idx="1798">
                  <c:v>63.043478260869499</c:v>
                </c:pt>
                <c:pt idx="1799">
                  <c:v>61.441647597253997</c:v>
                </c:pt>
                <c:pt idx="1800">
                  <c:v>61.441647597253997</c:v>
                </c:pt>
                <c:pt idx="1801">
                  <c:v>59.610983981693302</c:v>
                </c:pt>
                <c:pt idx="1802">
                  <c:v>61.441647597253997</c:v>
                </c:pt>
                <c:pt idx="1803">
                  <c:v>61.556064073226501</c:v>
                </c:pt>
                <c:pt idx="1804">
                  <c:v>61.3272311212814</c:v>
                </c:pt>
                <c:pt idx="1805">
                  <c:v>60.183066361556001</c:v>
                </c:pt>
                <c:pt idx="1806">
                  <c:v>58.5812356979405</c:v>
                </c:pt>
                <c:pt idx="1807">
                  <c:v>58.237986270022802</c:v>
                </c:pt>
                <c:pt idx="1808">
                  <c:v>59.382151029748201</c:v>
                </c:pt>
                <c:pt idx="1809">
                  <c:v>60.5263157894736</c:v>
                </c:pt>
                <c:pt idx="1810">
                  <c:v>58.5812356979405</c:v>
                </c:pt>
                <c:pt idx="1811">
                  <c:v>59.153318077803199</c:v>
                </c:pt>
                <c:pt idx="1812">
                  <c:v>52.745995423340901</c:v>
                </c:pt>
                <c:pt idx="1813">
                  <c:v>52.860411899313497</c:v>
                </c:pt>
                <c:pt idx="1814">
                  <c:v>53.775743707093802</c:v>
                </c:pt>
                <c:pt idx="1815">
                  <c:v>54.118993135011401</c:v>
                </c:pt>
                <c:pt idx="1816">
                  <c:v>54.576659038901603</c:v>
                </c:pt>
                <c:pt idx="1817">
                  <c:v>58.924485125858098</c:v>
                </c:pt>
                <c:pt idx="1818">
                  <c:v>58.695652173912997</c:v>
                </c:pt>
                <c:pt idx="1819">
                  <c:v>56.750572082379797</c:v>
                </c:pt>
                <c:pt idx="1820">
                  <c:v>55.949656750571997</c:v>
                </c:pt>
                <c:pt idx="1821">
                  <c:v>55.491990846681901</c:v>
                </c:pt>
                <c:pt idx="1822">
                  <c:v>54.805491990846598</c:v>
                </c:pt>
                <c:pt idx="1823">
                  <c:v>54.6910755148741</c:v>
                </c:pt>
                <c:pt idx="1824">
                  <c:v>52.745995423340901</c:v>
                </c:pt>
                <c:pt idx="1825">
                  <c:v>53.3180778032036</c:v>
                </c:pt>
                <c:pt idx="1826">
                  <c:v>52.288329519450798</c:v>
                </c:pt>
                <c:pt idx="1827">
                  <c:v>52.288329519450798</c:v>
                </c:pt>
                <c:pt idx="1828">
                  <c:v>49.771167048054899</c:v>
                </c:pt>
                <c:pt idx="1829">
                  <c:v>48.0549199084668</c:v>
                </c:pt>
                <c:pt idx="1830">
                  <c:v>48.0549199084668</c:v>
                </c:pt>
                <c:pt idx="1831">
                  <c:v>47.826086956521699</c:v>
                </c:pt>
                <c:pt idx="1832">
                  <c:v>48.283752860411802</c:v>
                </c:pt>
                <c:pt idx="1833">
                  <c:v>47.711670480549103</c:v>
                </c:pt>
                <c:pt idx="1834">
                  <c:v>47.940503432494197</c:v>
                </c:pt>
                <c:pt idx="1835">
                  <c:v>51.029748283752802</c:v>
                </c:pt>
                <c:pt idx="1836">
                  <c:v>51.372997711670401</c:v>
                </c:pt>
                <c:pt idx="1837">
                  <c:v>50.114416475972497</c:v>
                </c:pt>
                <c:pt idx="1838">
                  <c:v>52.745995423340901</c:v>
                </c:pt>
                <c:pt idx="1839">
                  <c:v>49.313501144164697</c:v>
                </c:pt>
                <c:pt idx="1840">
                  <c:v>45.652173913043399</c:v>
                </c:pt>
                <c:pt idx="1841">
                  <c:v>45.766590389016002</c:v>
                </c:pt>
                <c:pt idx="1842">
                  <c:v>50.114416475972497</c:v>
                </c:pt>
                <c:pt idx="1843">
                  <c:v>46.910755148741401</c:v>
                </c:pt>
                <c:pt idx="1844">
                  <c:v>46.338672768878702</c:v>
                </c:pt>
                <c:pt idx="1845">
                  <c:v>50.114416475972497</c:v>
                </c:pt>
                <c:pt idx="1846">
                  <c:v>47.482837528604101</c:v>
                </c:pt>
                <c:pt idx="1847">
                  <c:v>49.542334096109798</c:v>
                </c:pt>
                <c:pt idx="1848">
                  <c:v>49.542334096109798</c:v>
                </c:pt>
                <c:pt idx="1849">
                  <c:v>52.059496567505697</c:v>
                </c:pt>
                <c:pt idx="1850">
                  <c:v>52.860411899313497</c:v>
                </c:pt>
                <c:pt idx="1851">
                  <c:v>54.576659038901603</c:v>
                </c:pt>
                <c:pt idx="1852">
                  <c:v>48.398169336384399</c:v>
                </c:pt>
                <c:pt idx="1853">
                  <c:v>47.940503432494197</c:v>
                </c:pt>
                <c:pt idx="1854">
                  <c:v>51.372997711670401</c:v>
                </c:pt>
                <c:pt idx="1855">
                  <c:v>51.258581235697903</c:v>
                </c:pt>
                <c:pt idx="1856">
                  <c:v>52.745995423340901</c:v>
                </c:pt>
                <c:pt idx="1857">
                  <c:v>54.118993135011401</c:v>
                </c:pt>
                <c:pt idx="1858">
                  <c:v>51.487414187642997</c:v>
                </c:pt>
                <c:pt idx="1859">
                  <c:v>49.885583524027403</c:v>
                </c:pt>
                <c:pt idx="1860">
                  <c:v>49.885583524027403</c:v>
                </c:pt>
                <c:pt idx="1861">
                  <c:v>51.601830663615502</c:v>
                </c:pt>
                <c:pt idx="1862">
                  <c:v>52.974828375286002</c:v>
                </c:pt>
                <c:pt idx="1863">
                  <c:v>51.9450800915331</c:v>
                </c:pt>
                <c:pt idx="1864">
                  <c:v>51.487414187642997</c:v>
                </c:pt>
                <c:pt idx="1865">
                  <c:v>52.173913043478201</c:v>
                </c:pt>
                <c:pt idx="1866">
                  <c:v>54.576659038901603</c:v>
                </c:pt>
                <c:pt idx="1867">
                  <c:v>54.6910755148741</c:v>
                </c:pt>
                <c:pt idx="1868">
                  <c:v>50.915331807780298</c:v>
                </c:pt>
                <c:pt idx="1869">
                  <c:v>52.059496567505697</c:v>
                </c:pt>
                <c:pt idx="1870">
                  <c:v>49.885583524027403</c:v>
                </c:pt>
                <c:pt idx="1871">
                  <c:v>49.084668192219603</c:v>
                </c:pt>
                <c:pt idx="1872">
                  <c:v>50.572082379862699</c:v>
                </c:pt>
                <c:pt idx="1873">
                  <c:v>51.372997711670401</c:v>
                </c:pt>
                <c:pt idx="1874">
                  <c:v>49.313501144164697</c:v>
                </c:pt>
                <c:pt idx="1875">
                  <c:v>52.974828375286002</c:v>
                </c:pt>
                <c:pt idx="1876">
                  <c:v>54.347826086956502</c:v>
                </c:pt>
                <c:pt idx="1877">
                  <c:v>52.974828375286002</c:v>
                </c:pt>
                <c:pt idx="1878">
                  <c:v>54.233409610983898</c:v>
                </c:pt>
                <c:pt idx="1879">
                  <c:v>51.716247139588098</c:v>
                </c:pt>
                <c:pt idx="1880">
                  <c:v>52.5171624713958</c:v>
                </c:pt>
                <c:pt idx="1881">
                  <c:v>54.118993135011401</c:v>
                </c:pt>
                <c:pt idx="1882">
                  <c:v>54.6910755148741</c:v>
                </c:pt>
                <c:pt idx="1883">
                  <c:v>53.775743707093802</c:v>
                </c:pt>
                <c:pt idx="1884">
                  <c:v>53.661327231121199</c:v>
                </c:pt>
                <c:pt idx="1885">
                  <c:v>51.487414187642997</c:v>
                </c:pt>
                <c:pt idx="1886">
                  <c:v>50</c:v>
                </c:pt>
                <c:pt idx="1887">
                  <c:v>53.775743707093802</c:v>
                </c:pt>
                <c:pt idx="1888">
                  <c:v>53.775743707093802</c:v>
                </c:pt>
                <c:pt idx="1889">
                  <c:v>53.775743707093802</c:v>
                </c:pt>
                <c:pt idx="1890">
                  <c:v>53.432494279176197</c:v>
                </c:pt>
                <c:pt idx="1891">
                  <c:v>53.3180778032036</c:v>
                </c:pt>
                <c:pt idx="1892">
                  <c:v>51.144164759725399</c:v>
                </c:pt>
                <c:pt idx="1893">
                  <c:v>51.487414187642997</c:v>
                </c:pt>
                <c:pt idx="1894">
                  <c:v>53.3180778032036</c:v>
                </c:pt>
                <c:pt idx="1895">
                  <c:v>52.974828375286002</c:v>
                </c:pt>
                <c:pt idx="1896">
                  <c:v>50.800915331807701</c:v>
                </c:pt>
                <c:pt idx="1897">
                  <c:v>52.402745995423302</c:v>
                </c:pt>
                <c:pt idx="1898">
                  <c:v>52.059496567505697</c:v>
                </c:pt>
                <c:pt idx="1899">
                  <c:v>53.775743707093802</c:v>
                </c:pt>
                <c:pt idx="1900">
                  <c:v>54.233409610983898</c:v>
                </c:pt>
                <c:pt idx="1901">
                  <c:v>53.432494279176197</c:v>
                </c:pt>
                <c:pt idx="1902">
                  <c:v>53.3180778032036</c:v>
                </c:pt>
                <c:pt idx="1903">
                  <c:v>53.775743707093802</c:v>
                </c:pt>
                <c:pt idx="1904">
                  <c:v>54.347826086956502</c:v>
                </c:pt>
                <c:pt idx="1905">
                  <c:v>54.004576659038896</c:v>
                </c:pt>
                <c:pt idx="1906">
                  <c:v>53.203661327231103</c:v>
                </c:pt>
                <c:pt idx="1907">
                  <c:v>53.8901601830663</c:v>
                </c:pt>
                <c:pt idx="1908">
                  <c:v>54.118993135011401</c:v>
                </c:pt>
                <c:pt idx="1909">
                  <c:v>52.974828375286002</c:v>
                </c:pt>
                <c:pt idx="1910">
                  <c:v>51.601830663615502</c:v>
                </c:pt>
                <c:pt idx="1911">
                  <c:v>52.631578947368403</c:v>
                </c:pt>
                <c:pt idx="1912">
                  <c:v>51.601830663615502</c:v>
                </c:pt>
                <c:pt idx="1913">
                  <c:v>52.288329519450798</c:v>
                </c:pt>
                <c:pt idx="1914">
                  <c:v>51.830663615560603</c:v>
                </c:pt>
                <c:pt idx="1915">
                  <c:v>49.885583524027403</c:v>
                </c:pt>
                <c:pt idx="1916">
                  <c:v>51.716247139588098</c:v>
                </c:pt>
                <c:pt idx="1917">
                  <c:v>51.716247139588098</c:v>
                </c:pt>
                <c:pt idx="1918">
                  <c:v>52.631578947368403</c:v>
                </c:pt>
                <c:pt idx="1919">
                  <c:v>52.402745995423302</c:v>
                </c:pt>
                <c:pt idx="1920">
                  <c:v>52.402745995423302</c:v>
                </c:pt>
                <c:pt idx="1921">
                  <c:v>53.089244851258499</c:v>
                </c:pt>
                <c:pt idx="1922">
                  <c:v>53.661327231121199</c:v>
                </c:pt>
                <c:pt idx="1923">
                  <c:v>54.6910755148741</c:v>
                </c:pt>
                <c:pt idx="1924">
                  <c:v>55.148741418764303</c:v>
                </c:pt>
                <c:pt idx="1925">
                  <c:v>54.6910755148741</c:v>
                </c:pt>
                <c:pt idx="1926">
                  <c:v>55.148741418764303</c:v>
                </c:pt>
                <c:pt idx="1927">
                  <c:v>54.118993135011401</c:v>
                </c:pt>
                <c:pt idx="1928">
                  <c:v>54.462242562928999</c:v>
                </c:pt>
                <c:pt idx="1929">
                  <c:v>54.6910755148741</c:v>
                </c:pt>
                <c:pt idx="1930">
                  <c:v>52.974828375286002</c:v>
                </c:pt>
                <c:pt idx="1931">
                  <c:v>53.203661327231103</c:v>
                </c:pt>
                <c:pt idx="1932">
                  <c:v>56.521739130434703</c:v>
                </c:pt>
                <c:pt idx="1933">
                  <c:v>53.775743707093802</c:v>
                </c:pt>
                <c:pt idx="1934">
                  <c:v>52.860411899313497</c:v>
                </c:pt>
                <c:pt idx="1935">
                  <c:v>53.775743707093802</c:v>
                </c:pt>
                <c:pt idx="1936">
                  <c:v>53.3180778032036</c:v>
                </c:pt>
                <c:pt idx="1937">
                  <c:v>52.059496567505697</c:v>
                </c:pt>
                <c:pt idx="1938">
                  <c:v>52.288329519450798</c:v>
                </c:pt>
                <c:pt idx="1939">
                  <c:v>52.288329519450798</c:v>
                </c:pt>
                <c:pt idx="1940">
                  <c:v>52.974828375286002</c:v>
                </c:pt>
                <c:pt idx="1941">
                  <c:v>54.347826086956502</c:v>
                </c:pt>
                <c:pt idx="1942">
                  <c:v>54.118993135011401</c:v>
                </c:pt>
                <c:pt idx="1943">
                  <c:v>55.034324942791699</c:v>
                </c:pt>
                <c:pt idx="1944">
                  <c:v>53.775743707093802</c:v>
                </c:pt>
                <c:pt idx="1945">
                  <c:v>53.546910755148701</c:v>
                </c:pt>
                <c:pt idx="1946">
                  <c:v>52.059496567505697</c:v>
                </c:pt>
                <c:pt idx="1947">
                  <c:v>53.203661327231103</c:v>
                </c:pt>
                <c:pt idx="1948">
                  <c:v>52.059496567505697</c:v>
                </c:pt>
                <c:pt idx="1949">
                  <c:v>53.089244851258499</c:v>
                </c:pt>
                <c:pt idx="1950">
                  <c:v>53.432494279176197</c:v>
                </c:pt>
                <c:pt idx="1951">
                  <c:v>53.775743707093802</c:v>
                </c:pt>
                <c:pt idx="1952">
                  <c:v>54.805491990846598</c:v>
                </c:pt>
                <c:pt idx="1953">
                  <c:v>54.805491990846598</c:v>
                </c:pt>
                <c:pt idx="1954">
                  <c:v>54.462242562928999</c:v>
                </c:pt>
                <c:pt idx="1955">
                  <c:v>54.576659038901603</c:v>
                </c:pt>
                <c:pt idx="1956">
                  <c:v>54.919908466819201</c:v>
                </c:pt>
                <c:pt idx="1957">
                  <c:v>55.2631578947368</c:v>
                </c:pt>
                <c:pt idx="1958">
                  <c:v>50.228832951945002</c:v>
                </c:pt>
                <c:pt idx="1959">
                  <c:v>51.372997711670401</c:v>
                </c:pt>
                <c:pt idx="1960">
                  <c:v>53.3180778032036</c:v>
                </c:pt>
                <c:pt idx="1961">
                  <c:v>53.775743707093802</c:v>
                </c:pt>
                <c:pt idx="1962">
                  <c:v>54.233409610983898</c:v>
                </c:pt>
                <c:pt idx="1963">
                  <c:v>53.432494279176197</c:v>
                </c:pt>
                <c:pt idx="1964">
                  <c:v>52.860411899313497</c:v>
                </c:pt>
                <c:pt idx="1965">
                  <c:v>53.775743707093802</c:v>
                </c:pt>
                <c:pt idx="1966">
                  <c:v>52.860411899313497</c:v>
                </c:pt>
                <c:pt idx="1967">
                  <c:v>53.089244851258499</c:v>
                </c:pt>
                <c:pt idx="1968">
                  <c:v>54.118993135011401</c:v>
                </c:pt>
                <c:pt idx="1969">
                  <c:v>54.118993135011401</c:v>
                </c:pt>
                <c:pt idx="1970">
                  <c:v>53.432494279176197</c:v>
                </c:pt>
                <c:pt idx="1971">
                  <c:v>52.402745995423302</c:v>
                </c:pt>
                <c:pt idx="1972">
                  <c:v>53.203661327231103</c:v>
                </c:pt>
                <c:pt idx="1973">
                  <c:v>53.089244851258499</c:v>
                </c:pt>
                <c:pt idx="1974">
                  <c:v>53.089244851258499</c:v>
                </c:pt>
                <c:pt idx="1975">
                  <c:v>52.860411899313497</c:v>
                </c:pt>
                <c:pt idx="1976">
                  <c:v>53.089244851258499</c:v>
                </c:pt>
                <c:pt idx="1977">
                  <c:v>52.288329519450798</c:v>
                </c:pt>
                <c:pt idx="1978">
                  <c:v>52.974828375286002</c:v>
                </c:pt>
                <c:pt idx="1979">
                  <c:v>53.775743707093802</c:v>
                </c:pt>
                <c:pt idx="1980">
                  <c:v>54.6910755148741</c:v>
                </c:pt>
                <c:pt idx="1981">
                  <c:v>57.665903890160102</c:v>
                </c:pt>
                <c:pt idx="1982">
                  <c:v>60.5263157894736</c:v>
                </c:pt>
                <c:pt idx="1983">
                  <c:v>60.297482837528598</c:v>
                </c:pt>
                <c:pt idx="1984">
                  <c:v>60.5263157894736</c:v>
                </c:pt>
                <c:pt idx="1985">
                  <c:v>61.098398169336299</c:v>
                </c:pt>
                <c:pt idx="1986">
                  <c:v>60.411899313501102</c:v>
                </c:pt>
                <c:pt idx="1987">
                  <c:v>60.983981693363802</c:v>
                </c:pt>
                <c:pt idx="1988">
                  <c:v>61.3272311212814</c:v>
                </c:pt>
                <c:pt idx="1989">
                  <c:v>57.208237986269999</c:v>
                </c:pt>
                <c:pt idx="1990">
                  <c:v>57.208237986269999</c:v>
                </c:pt>
                <c:pt idx="1991">
                  <c:v>61.098398169336299</c:v>
                </c:pt>
                <c:pt idx="1992">
                  <c:v>61.441647597253997</c:v>
                </c:pt>
                <c:pt idx="1993">
                  <c:v>60.411899313501102</c:v>
                </c:pt>
                <c:pt idx="1994">
                  <c:v>57.894736842105203</c:v>
                </c:pt>
                <c:pt idx="1995">
                  <c:v>58.352402745995398</c:v>
                </c:pt>
                <c:pt idx="1996">
                  <c:v>58.466819221967903</c:v>
                </c:pt>
                <c:pt idx="1997">
                  <c:v>57.437070938215101</c:v>
                </c:pt>
                <c:pt idx="1998">
                  <c:v>57.551487414187598</c:v>
                </c:pt>
                <c:pt idx="1999">
                  <c:v>58.237986270022802</c:v>
                </c:pt>
                <c:pt idx="2000">
                  <c:v>59.496567505720797</c:v>
                </c:pt>
                <c:pt idx="2001">
                  <c:v>56.750572082379797</c:v>
                </c:pt>
                <c:pt idx="2002">
                  <c:v>53.203661327231103</c:v>
                </c:pt>
                <c:pt idx="2003">
                  <c:v>53.203661327231103</c:v>
                </c:pt>
                <c:pt idx="2004">
                  <c:v>54.233409610983898</c:v>
                </c:pt>
                <c:pt idx="2005">
                  <c:v>51.258581235697903</c:v>
                </c:pt>
                <c:pt idx="2006">
                  <c:v>51.6819221967963</c:v>
                </c:pt>
                <c:pt idx="2007">
                  <c:v>52.288329519450798</c:v>
                </c:pt>
                <c:pt idx="2008">
                  <c:v>53.203661327231103</c:v>
                </c:pt>
                <c:pt idx="2009">
                  <c:v>52.631578947368403</c:v>
                </c:pt>
                <c:pt idx="2010">
                  <c:v>54.233409610983898</c:v>
                </c:pt>
                <c:pt idx="2011">
                  <c:v>56.864988558352401</c:v>
                </c:pt>
                <c:pt idx="2012">
                  <c:v>57.208237986269999</c:v>
                </c:pt>
                <c:pt idx="2013">
                  <c:v>55.949656750571997</c:v>
                </c:pt>
                <c:pt idx="2014">
                  <c:v>57.208237986269999</c:v>
                </c:pt>
                <c:pt idx="2015">
                  <c:v>57.322654462242497</c:v>
                </c:pt>
                <c:pt idx="2016">
                  <c:v>57.437070938215101</c:v>
                </c:pt>
                <c:pt idx="2017">
                  <c:v>58.123569794050297</c:v>
                </c:pt>
                <c:pt idx="2018">
                  <c:v>60.5263157894736</c:v>
                </c:pt>
                <c:pt idx="2019">
                  <c:v>59.839816933638403</c:v>
                </c:pt>
                <c:pt idx="2020">
                  <c:v>59.382151029748201</c:v>
                </c:pt>
                <c:pt idx="2021">
                  <c:v>58.352402745995398</c:v>
                </c:pt>
                <c:pt idx="2022">
                  <c:v>56.407322654462199</c:v>
                </c:pt>
                <c:pt idx="2023">
                  <c:v>59.839816933638403</c:v>
                </c:pt>
                <c:pt idx="2024">
                  <c:v>58.123569794050297</c:v>
                </c:pt>
                <c:pt idx="2025">
                  <c:v>60.068649885583497</c:v>
                </c:pt>
                <c:pt idx="2026">
                  <c:v>57.780320366132699</c:v>
                </c:pt>
                <c:pt idx="2027">
                  <c:v>59.839816933638403</c:v>
                </c:pt>
                <c:pt idx="2028">
                  <c:v>60.068649885583497</c:v>
                </c:pt>
                <c:pt idx="2029">
                  <c:v>58.924485125858098</c:v>
                </c:pt>
                <c:pt idx="2030">
                  <c:v>56.178489702517098</c:v>
                </c:pt>
                <c:pt idx="2031">
                  <c:v>54.233409610983898</c:v>
                </c:pt>
                <c:pt idx="2032">
                  <c:v>54.462242562928999</c:v>
                </c:pt>
                <c:pt idx="2033">
                  <c:v>54.347826086956502</c:v>
                </c:pt>
                <c:pt idx="2034">
                  <c:v>55.949656750571997</c:v>
                </c:pt>
                <c:pt idx="2035">
                  <c:v>56.0640732265446</c:v>
                </c:pt>
                <c:pt idx="2036">
                  <c:v>56.864988558352401</c:v>
                </c:pt>
                <c:pt idx="2037">
                  <c:v>55.720823798627002</c:v>
                </c:pt>
                <c:pt idx="2038">
                  <c:v>58.0091533180778</c:v>
                </c:pt>
                <c:pt idx="2039">
                  <c:v>57.894736842105203</c:v>
                </c:pt>
                <c:pt idx="2040">
                  <c:v>57.322654462242497</c:v>
                </c:pt>
                <c:pt idx="2041">
                  <c:v>56.0640732265446</c:v>
                </c:pt>
                <c:pt idx="2042">
                  <c:v>56.292906178489702</c:v>
                </c:pt>
                <c:pt idx="2043">
                  <c:v>56.979405034324898</c:v>
                </c:pt>
                <c:pt idx="2044">
                  <c:v>54.919908466819201</c:v>
                </c:pt>
                <c:pt idx="2045">
                  <c:v>56.864988558352401</c:v>
                </c:pt>
                <c:pt idx="2046">
                  <c:v>57.093821510297403</c:v>
                </c:pt>
                <c:pt idx="2047">
                  <c:v>55.720823798627002</c:v>
                </c:pt>
                <c:pt idx="2048">
                  <c:v>55.377574370709297</c:v>
                </c:pt>
                <c:pt idx="2049">
                  <c:v>56.178489702517098</c:v>
                </c:pt>
                <c:pt idx="2050">
                  <c:v>55.606407322654398</c:v>
                </c:pt>
                <c:pt idx="2051">
                  <c:v>56.178489702517098</c:v>
                </c:pt>
                <c:pt idx="2052">
                  <c:v>55.457665903890103</c:v>
                </c:pt>
                <c:pt idx="2053">
                  <c:v>55.2631578947368</c:v>
                </c:pt>
                <c:pt idx="2054">
                  <c:v>55.949656750571997</c:v>
                </c:pt>
                <c:pt idx="2055">
                  <c:v>56.0640732265446</c:v>
                </c:pt>
                <c:pt idx="2056">
                  <c:v>55.835240274599499</c:v>
                </c:pt>
                <c:pt idx="2057">
                  <c:v>55.377574370709297</c:v>
                </c:pt>
                <c:pt idx="2058">
                  <c:v>59.496567505720797</c:v>
                </c:pt>
                <c:pt idx="2059">
                  <c:v>58.352402745995398</c:v>
                </c:pt>
                <c:pt idx="2060">
                  <c:v>59.839816933638403</c:v>
                </c:pt>
                <c:pt idx="2061">
                  <c:v>59.382151029748201</c:v>
                </c:pt>
                <c:pt idx="2062">
                  <c:v>60.183066361556001</c:v>
                </c:pt>
                <c:pt idx="2063">
                  <c:v>60.869565217391298</c:v>
                </c:pt>
                <c:pt idx="2064">
                  <c:v>60.640732265446204</c:v>
                </c:pt>
                <c:pt idx="2065">
                  <c:v>61.556064073226501</c:v>
                </c:pt>
                <c:pt idx="2066">
                  <c:v>61.8993135011441</c:v>
                </c:pt>
                <c:pt idx="2067">
                  <c:v>60.183066361556001</c:v>
                </c:pt>
                <c:pt idx="2068">
                  <c:v>60.983981693363802</c:v>
                </c:pt>
                <c:pt idx="2069">
                  <c:v>64.645308924485093</c:v>
                </c:pt>
                <c:pt idx="2070">
                  <c:v>64.874141876430201</c:v>
                </c:pt>
                <c:pt idx="2071">
                  <c:v>65.903890160182996</c:v>
                </c:pt>
                <c:pt idx="2072">
                  <c:v>68.649885583523997</c:v>
                </c:pt>
                <c:pt idx="2073">
                  <c:v>81.2356979405034</c:v>
                </c:pt>
                <c:pt idx="2074">
                  <c:v>83.9816933638443</c:v>
                </c:pt>
                <c:pt idx="2075">
                  <c:v>82.379862700228799</c:v>
                </c:pt>
                <c:pt idx="2076">
                  <c:v>82.723112128146397</c:v>
                </c:pt>
                <c:pt idx="2077">
                  <c:v>85.583524027459902</c:v>
                </c:pt>
                <c:pt idx="2078">
                  <c:v>88.443935926773406</c:v>
                </c:pt>
                <c:pt idx="2079">
                  <c:v>88.6727688787185</c:v>
                </c:pt>
                <c:pt idx="2080">
                  <c:v>86.384439359267702</c:v>
                </c:pt>
                <c:pt idx="2081">
                  <c:v>85.240274599542303</c:v>
                </c:pt>
                <c:pt idx="2082">
                  <c:v>85.125858123569699</c:v>
                </c:pt>
                <c:pt idx="2083">
                  <c:v>85.240274599542303</c:v>
                </c:pt>
                <c:pt idx="2084">
                  <c:v>85.812356979404996</c:v>
                </c:pt>
                <c:pt idx="2085">
                  <c:v>84.897025171624705</c:v>
                </c:pt>
                <c:pt idx="2086">
                  <c:v>80.205949656750505</c:v>
                </c:pt>
                <c:pt idx="2087">
                  <c:v>78.146453089244801</c:v>
                </c:pt>
                <c:pt idx="2088">
                  <c:v>78.146453089244801</c:v>
                </c:pt>
                <c:pt idx="2089">
                  <c:v>76.315789473684205</c:v>
                </c:pt>
                <c:pt idx="2090">
                  <c:v>83.638443935926702</c:v>
                </c:pt>
                <c:pt idx="2091">
                  <c:v>82.379862700228799</c:v>
                </c:pt>
                <c:pt idx="2092">
                  <c:v>83.066361556063995</c:v>
                </c:pt>
                <c:pt idx="2093">
                  <c:v>85.011441647597195</c:v>
                </c:pt>
                <c:pt idx="2094">
                  <c:v>78.604118993135003</c:v>
                </c:pt>
                <c:pt idx="2095">
                  <c:v>82.0366132723112</c:v>
                </c:pt>
                <c:pt idx="2096">
                  <c:v>80.434782608695599</c:v>
                </c:pt>
                <c:pt idx="2097">
                  <c:v>82.0366132723112</c:v>
                </c:pt>
                <c:pt idx="2098">
                  <c:v>112.013729977116</c:v>
                </c:pt>
                <c:pt idx="2099">
                  <c:v>86.613272311212796</c:v>
                </c:pt>
                <c:pt idx="2100">
                  <c:v>94.164759725400401</c:v>
                </c:pt>
                <c:pt idx="2101">
                  <c:v>93.363844393592601</c:v>
                </c:pt>
                <c:pt idx="2102">
                  <c:v>100.343249427917</c:v>
                </c:pt>
                <c:pt idx="2103">
                  <c:v>95.080091533180706</c:v>
                </c:pt>
                <c:pt idx="2104">
                  <c:v>96.453089244851199</c:v>
                </c:pt>
                <c:pt idx="2105">
                  <c:v>100</c:v>
                </c:pt>
                <c:pt idx="2106">
                  <c:v>103.089244851258</c:v>
                </c:pt>
                <c:pt idx="2107">
                  <c:v>102.517162471395</c:v>
                </c:pt>
                <c:pt idx="2108">
                  <c:v>110.183066361556</c:v>
                </c:pt>
                <c:pt idx="2109">
                  <c:v>98.283752860411795</c:v>
                </c:pt>
                <c:pt idx="2110">
                  <c:v>102.86041189931299</c:v>
                </c:pt>
                <c:pt idx="2111">
                  <c:v>102.97482837528599</c:v>
                </c:pt>
                <c:pt idx="2112">
                  <c:v>98.627002288329507</c:v>
                </c:pt>
                <c:pt idx="2113">
                  <c:v>94.622425629290603</c:v>
                </c:pt>
                <c:pt idx="2114">
                  <c:v>97.826086956521706</c:v>
                </c:pt>
                <c:pt idx="2115">
                  <c:v>97.482837528604094</c:v>
                </c:pt>
                <c:pt idx="2116">
                  <c:v>103.203661327231</c:v>
                </c:pt>
                <c:pt idx="2117">
                  <c:v>98.398169336384399</c:v>
                </c:pt>
                <c:pt idx="2118">
                  <c:v>99.199084668192199</c:v>
                </c:pt>
                <c:pt idx="2119">
                  <c:v>97.482837528604094</c:v>
                </c:pt>
                <c:pt idx="2120">
                  <c:v>95.652173913043399</c:v>
                </c:pt>
                <c:pt idx="2121">
                  <c:v>92.906178489702498</c:v>
                </c:pt>
                <c:pt idx="2122">
                  <c:v>99.313501144164704</c:v>
                </c:pt>
                <c:pt idx="2123">
                  <c:v>96.224256292906105</c:v>
                </c:pt>
                <c:pt idx="2124">
                  <c:v>98.0549199084668</c:v>
                </c:pt>
                <c:pt idx="2125">
                  <c:v>96.109839816933601</c:v>
                </c:pt>
                <c:pt idx="2126">
                  <c:v>94.736842105263094</c:v>
                </c:pt>
                <c:pt idx="2127">
                  <c:v>96.109839816933601</c:v>
                </c:pt>
                <c:pt idx="2128">
                  <c:v>101.601830663615</c:v>
                </c:pt>
                <c:pt idx="2129">
                  <c:v>97.482837528604094</c:v>
                </c:pt>
                <c:pt idx="2130">
                  <c:v>96.796338672768798</c:v>
                </c:pt>
                <c:pt idx="2131">
                  <c:v>93.821510297482803</c:v>
                </c:pt>
                <c:pt idx="2132">
                  <c:v>96.796338672768798</c:v>
                </c:pt>
                <c:pt idx="2133">
                  <c:v>97.940503432494197</c:v>
                </c:pt>
                <c:pt idx="2134">
                  <c:v>95.537757437070894</c:v>
                </c:pt>
                <c:pt idx="2135">
                  <c:v>96.453089244851199</c:v>
                </c:pt>
                <c:pt idx="2136">
                  <c:v>93.592677345537695</c:v>
                </c:pt>
                <c:pt idx="2137">
                  <c:v>96.338672768878695</c:v>
                </c:pt>
                <c:pt idx="2138">
                  <c:v>98.283752860411795</c:v>
                </c:pt>
                <c:pt idx="2139">
                  <c:v>97.940503432494197</c:v>
                </c:pt>
                <c:pt idx="2140">
                  <c:v>100</c:v>
                </c:pt>
                <c:pt idx="2141">
                  <c:v>100</c:v>
                </c:pt>
                <c:pt idx="2142">
                  <c:v>107.322654462242</c:v>
                </c:pt>
                <c:pt idx="2143">
                  <c:v>101.25858123569699</c:v>
                </c:pt>
                <c:pt idx="2144">
                  <c:v>97.940503432494197</c:v>
                </c:pt>
                <c:pt idx="2145">
                  <c:v>93.821510297482803</c:v>
                </c:pt>
                <c:pt idx="2146">
                  <c:v>93.707093821510199</c:v>
                </c:pt>
                <c:pt idx="2147">
                  <c:v>87.8718535469107</c:v>
                </c:pt>
                <c:pt idx="2148">
                  <c:v>88.443935926773406</c:v>
                </c:pt>
                <c:pt idx="2149">
                  <c:v>83.066361556063995</c:v>
                </c:pt>
                <c:pt idx="2150">
                  <c:v>79.176201372997696</c:v>
                </c:pt>
                <c:pt idx="2151">
                  <c:v>79.633867276887798</c:v>
                </c:pt>
                <c:pt idx="2152">
                  <c:v>78.832951945079998</c:v>
                </c:pt>
                <c:pt idx="2153">
                  <c:v>82.494279176201303</c:v>
                </c:pt>
                <c:pt idx="2154">
                  <c:v>90.6178489702517</c:v>
                </c:pt>
                <c:pt idx="2155">
                  <c:v>93.592677345537695</c:v>
                </c:pt>
                <c:pt idx="2156">
                  <c:v>89.016018306636099</c:v>
                </c:pt>
                <c:pt idx="2157">
                  <c:v>86.727688787185301</c:v>
                </c:pt>
                <c:pt idx="2158">
                  <c:v>91.075514874141803</c:v>
                </c:pt>
                <c:pt idx="2159">
                  <c:v>91.304347826086897</c:v>
                </c:pt>
                <c:pt idx="2160">
                  <c:v>91.304347826086897</c:v>
                </c:pt>
                <c:pt idx="2161">
                  <c:v>88.6727688787185</c:v>
                </c:pt>
                <c:pt idx="2162">
                  <c:v>91.189931350114406</c:v>
                </c:pt>
                <c:pt idx="2163">
                  <c:v>90.389016018306606</c:v>
                </c:pt>
                <c:pt idx="2164">
                  <c:v>86.384439359267702</c:v>
                </c:pt>
                <c:pt idx="2165">
                  <c:v>83.9816933638443</c:v>
                </c:pt>
                <c:pt idx="2166">
                  <c:v>85.697940503432406</c:v>
                </c:pt>
                <c:pt idx="2167">
                  <c:v>85.354691075514793</c:v>
                </c:pt>
                <c:pt idx="2168">
                  <c:v>83.752860411899306</c:v>
                </c:pt>
                <c:pt idx="2169">
                  <c:v>83.295194508009104</c:v>
                </c:pt>
                <c:pt idx="2170">
                  <c:v>86.384439359267702</c:v>
                </c:pt>
                <c:pt idx="2171">
                  <c:v>82.494279176201303</c:v>
                </c:pt>
                <c:pt idx="2172">
                  <c:v>82.0366132723112</c:v>
                </c:pt>
                <c:pt idx="2173">
                  <c:v>83.867276887871796</c:v>
                </c:pt>
                <c:pt idx="2174">
                  <c:v>84.439359267734503</c:v>
                </c:pt>
                <c:pt idx="2175">
                  <c:v>80.205949656750505</c:v>
                </c:pt>
                <c:pt idx="2176">
                  <c:v>80.549199084668103</c:v>
                </c:pt>
                <c:pt idx="2177">
                  <c:v>79.633867276887798</c:v>
                </c:pt>
                <c:pt idx="2178">
                  <c:v>80.778032036613197</c:v>
                </c:pt>
                <c:pt idx="2179">
                  <c:v>80.205949656750505</c:v>
                </c:pt>
                <c:pt idx="2180">
                  <c:v>81.006864988558306</c:v>
                </c:pt>
                <c:pt idx="2181">
                  <c:v>79.862700228832907</c:v>
                </c:pt>
                <c:pt idx="2182">
                  <c:v>80.892448512585801</c:v>
                </c:pt>
                <c:pt idx="2183">
                  <c:v>81.006864988558306</c:v>
                </c:pt>
                <c:pt idx="2184">
                  <c:v>79.977116704805397</c:v>
                </c:pt>
                <c:pt idx="2185">
                  <c:v>79.977116704805397</c:v>
                </c:pt>
                <c:pt idx="2186">
                  <c:v>75.858123569794003</c:v>
                </c:pt>
                <c:pt idx="2187">
                  <c:v>77.345537757437</c:v>
                </c:pt>
                <c:pt idx="2188">
                  <c:v>75.057208237986202</c:v>
                </c:pt>
                <c:pt idx="2189">
                  <c:v>76.5446224256292</c:v>
                </c:pt>
                <c:pt idx="2190">
                  <c:v>78.604118993135003</c:v>
                </c:pt>
                <c:pt idx="2191">
                  <c:v>79.405034324942704</c:v>
                </c:pt>
                <c:pt idx="2192">
                  <c:v>74.5995423340961</c:v>
                </c:pt>
                <c:pt idx="2193">
                  <c:v>70.137299771166994</c:v>
                </c:pt>
                <c:pt idx="2194">
                  <c:v>70.823798627002205</c:v>
                </c:pt>
                <c:pt idx="2195">
                  <c:v>69.336384439359193</c:v>
                </c:pt>
                <c:pt idx="2196">
                  <c:v>69.336384439359193</c:v>
                </c:pt>
                <c:pt idx="2197">
                  <c:v>66.0183066361556</c:v>
                </c:pt>
                <c:pt idx="2198">
                  <c:v>64.645308924485093</c:v>
                </c:pt>
                <c:pt idx="2199">
                  <c:v>64.530892448512503</c:v>
                </c:pt>
                <c:pt idx="2200">
                  <c:v>64.645308924485093</c:v>
                </c:pt>
                <c:pt idx="2201">
                  <c:v>65.560640732265398</c:v>
                </c:pt>
                <c:pt idx="2202">
                  <c:v>68.306636155606398</c:v>
                </c:pt>
                <c:pt idx="2203">
                  <c:v>70.022883295194504</c:v>
                </c:pt>
                <c:pt idx="2204">
                  <c:v>70.251716247139498</c:v>
                </c:pt>
                <c:pt idx="2205">
                  <c:v>68.878718535469105</c:v>
                </c:pt>
                <c:pt idx="2206">
                  <c:v>66.704805491990797</c:v>
                </c:pt>
                <c:pt idx="2207">
                  <c:v>64.073226544622401</c:v>
                </c:pt>
                <c:pt idx="2208">
                  <c:v>63.2723112128146</c:v>
                </c:pt>
                <c:pt idx="2209">
                  <c:v>63.844393592677299</c:v>
                </c:pt>
                <c:pt idx="2210">
                  <c:v>63.844393592677299</c:v>
                </c:pt>
                <c:pt idx="2211">
                  <c:v>64.073226544622401</c:v>
                </c:pt>
                <c:pt idx="2212">
                  <c:v>66.132723112128105</c:v>
                </c:pt>
                <c:pt idx="2213">
                  <c:v>64.302059496567495</c:v>
                </c:pt>
                <c:pt idx="2214">
                  <c:v>63.2723112128146</c:v>
                </c:pt>
                <c:pt idx="2215">
                  <c:v>60.983981693363802</c:v>
                </c:pt>
                <c:pt idx="2216">
                  <c:v>57.208237986269999</c:v>
                </c:pt>
                <c:pt idx="2217">
                  <c:v>60.411899313501102</c:v>
                </c:pt>
                <c:pt idx="2218">
                  <c:v>64.645308924485093</c:v>
                </c:pt>
                <c:pt idx="2219">
                  <c:v>64.302059496567495</c:v>
                </c:pt>
                <c:pt idx="2220">
                  <c:v>60.411899313501102</c:v>
                </c:pt>
                <c:pt idx="2221">
                  <c:v>58.0091533180778</c:v>
                </c:pt>
                <c:pt idx="2222">
                  <c:v>59.038901601830602</c:v>
                </c:pt>
                <c:pt idx="2223">
                  <c:v>62.013729977116697</c:v>
                </c:pt>
                <c:pt idx="2224">
                  <c:v>58.466819221967903</c:v>
                </c:pt>
                <c:pt idx="2225">
                  <c:v>60.983981693363802</c:v>
                </c:pt>
                <c:pt idx="2226">
                  <c:v>61.556064073226501</c:v>
                </c:pt>
                <c:pt idx="2227">
                  <c:v>65.102974828375196</c:v>
                </c:pt>
                <c:pt idx="2228">
                  <c:v>64.988558352402706</c:v>
                </c:pt>
                <c:pt idx="2229">
                  <c:v>65.2173913043478</c:v>
                </c:pt>
                <c:pt idx="2230">
                  <c:v>64.302059496567495</c:v>
                </c:pt>
                <c:pt idx="2231">
                  <c:v>64.187643020594905</c:v>
                </c:pt>
                <c:pt idx="2232">
                  <c:v>60.411899313501102</c:v>
                </c:pt>
                <c:pt idx="2233">
                  <c:v>61.670480549198999</c:v>
                </c:pt>
                <c:pt idx="2234">
                  <c:v>61.212814645308903</c:v>
                </c:pt>
                <c:pt idx="2235">
                  <c:v>64.874141876430201</c:v>
                </c:pt>
                <c:pt idx="2236">
                  <c:v>67.848970251716196</c:v>
                </c:pt>
                <c:pt idx="2237">
                  <c:v>67.505720823798598</c:v>
                </c:pt>
                <c:pt idx="2238">
                  <c:v>66.0183066361556</c:v>
                </c:pt>
                <c:pt idx="2239">
                  <c:v>67.505720823798598</c:v>
                </c:pt>
                <c:pt idx="2240">
                  <c:v>68.306636155606398</c:v>
                </c:pt>
                <c:pt idx="2241">
                  <c:v>70.594965675057196</c:v>
                </c:pt>
                <c:pt idx="2242">
                  <c:v>72.768878718535404</c:v>
                </c:pt>
                <c:pt idx="2243">
                  <c:v>78.260869565217305</c:v>
                </c:pt>
                <c:pt idx="2244">
                  <c:v>78.032036613272297</c:v>
                </c:pt>
                <c:pt idx="2245">
                  <c:v>76.201372997711601</c:v>
                </c:pt>
                <c:pt idx="2246">
                  <c:v>78.947368421052602</c:v>
                </c:pt>
                <c:pt idx="2247">
                  <c:v>80.892448512585801</c:v>
                </c:pt>
                <c:pt idx="2248">
                  <c:v>80.892448512585801</c:v>
                </c:pt>
                <c:pt idx="2249">
                  <c:v>79.862700228832907</c:v>
                </c:pt>
                <c:pt idx="2250">
                  <c:v>76.887871853546898</c:v>
                </c:pt>
                <c:pt idx="2251">
                  <c:v>76.5446224256292</c:v>
                </c:pt>
                <c:pt idx="2252">
                  <c:v>76.773455377574294</c:v>
                </c:pt>
                <c:pt idx="2253">
                  <c:v>79.633867276887798</c:v>
                </c:pt>
                <c:pt idx="2254">
                  <c:v>78.947368421052602</c:v>
                </c:pt>
                <c:pt idx="2255">
                  <c:v>82.151029748283705</c:v>
                </c:pt>
                <c:pt idx="2256">
                  <c:v>79.862700228832907</c:v>
                </c:pt>
                <c:pt idx="2257">
                  <c:v>78.032036613272297</c:v>
                </c:pt>
                <c:pt idx="2258">
                  <c:v>79.2906178489702</c:v>
                </c:pt>
                <c:pt idx="2259">
                  <c:v>77.459954233409604</c:v>
                </c:pt>
                <c:pt idx="2260">
                  <c:v>77.917620137299707</c:v>
                </c:pt>
                <c:pt idx="2261">
                  <c:v>78.489702517162399</c:v>
                </c:pt>
                <c:pt idx="2262">
                  <c:v>76.659038901601804</c:v>
                </c:pt>
                <c:pt idx="2263">
                  <c:v>76.887871853546898</c:v>
                </c:pt>
                <c:pt idx="2264">
                  <c:v>73.112128146453003</c:v>
                </c:pt>
                <c:pt idx="2265">
                  <c:v>72.425629290617806</c:v>
                </c:pt>
                <c:pt idx="2266">
                  <c:v>74.370709382151006</c:v>
                </c:pt>
                <c:pt idx="2267">
                  <c:v>76.773455377574294</c:v>
                </c:pt>
                <c:pt idx="2268">
                  <c:v>76.086956521739097</c:v>
                </c:pt>
                <c:pt idx="2269">
                  <c:v>74.256292906178402</c:v>
                </c:pt>
                <c:pt idx="2270">
                  <c:v>73.340961098398097</c:v>
                </c:pt>
                <c:pt idx="2271">
                  <c:v>73.112128146453003</c:v>
                </c:pt>
                <c:pt idx="2272">
                  <c:v>71.510297482837501</c:v>
                </c:pt>
                <c:pt idx="2273">
                  <c:v>71.739130434782595</c:v>
                </c:pt>
                <c:pt idx="2274">
                  <c:v>69.679633867276806</c:v>
                </c:pt>
                <c:pt idx="2275">
                  <c:v>68.535469107551407</c:v>
                </c:pt>
                <c:pt idx="2276">
                  <c:v>68.535469107551407</c:v>
                </c:pt>
                <c:pt idx="2277">
                  <c:v>68.306636155606398</c:v>
                </c:pt>
                <c:pt idx="2278">
                  <c:v>68.535469107551407</c:v>
                </c:pt>
                <c:pt idx="2279">
                  <c:v>68.192219679633794</c:v>
                </c:pt>
                <c:pt idx="2280">
                  <c:v>68.535469107551407</c:v>
                </c:pt>
                <c:pt idx="2281">
                  <c:v>66.247139588100595</c:v>
                </c:pt>
                <c:pt idx="2282">
                  <c:v>64.073226544622401</c:v>
                </c:pt>
                <c:pt idx="2283">
                  <c:v>66.0183066361556</c:v>
                </c:pt>
                <c:pt idx="2284">
                  <c:v>66.247139588100595</c:v>
                </c:pt>
                <c:pt idx="2285">
                  <c:v>70.938215102974794</c:v>
                </c:pt>
                <c:pt idx="2286">
                  <c:v>68.878718535469105</c:v>
                </c:pt>
                <c:pt idx="2287">
                  <c:v>68.649885583523997</c:v>
                </c:pt>
                <c:pt idx="2288">
                  <c:v>67.734553775743706</c:v>
                </c:pt>
                <c:pt idx="2289">
                  <c:v>66.704805491990797</c:v>
                </c:pt>
                <c:pt idx="2290">
                  <c:v>66.704805491990797</c:v>
                </c:pt>
                <c:pt idx="2291">
                  <c:v>67.048054919908395</c:v>
                </c:pt>
                <c:pt idx="2292">
                  <c:v>66.475972540045703</c:v>
                </c:pt>
                <c:pt idx="2293">
                  <c:v>65.560640732265398</c:v>
                </c:pt>
                <c:pt idx="2294">
                  <c:v>64.073226544622401</c:v>
                </c:pt>
                <c:pt idx="2295">
                  <c:v>64.874141876430201</c:v>
                </c:pt>
                <c:pt idx="2296">
                  <c:v>63.043478260869499</c:v>
                </c:pt>
                <c:pt idx="2297">
                  <c:v>60.411899313501102</c:v>
                </c:pt>
                <c:pt idx="2298">
                  <c:v>60.755148741418701</c:v>
                </c:pt>
                <c:pt idx="2299">
                  <c:v>62.471395881006799</c:v>
                </c:pt>
                <c:pt idx="2300">
                  <c:v>65.560640732265398</c:v>
                </c:pt>
                <c:pt idx="2301">
                  <c:v>63.729977116704802</c:v>
                </c:pt>
                <c:pt idx="2302">
                  <c:v>66.933638443935905</c:v>
                </c:pt>
                <c:pt idx="2303">
                  <c:v>65.903890160182996</c:v>
                </c:pt>
                <c:pt idx="2304">
                  <c:v>63.2723112128146</c:v>
                </c:pt>
                <c:pt idx="2305">
                  <c:v>63.501144164759701</c:v>
                </c:pt>
                <c:pt idx="2306">
                  <c:v>62.356979405034302</c:v>
                </c:pt>
                <c:pt idx="2307">
                  <c:v>61.441647597253997</c:v>
                </c:pt>
                <c:pt idx="2308">
                  <c:v>61.670480549198999</c:v>
                </c:pt>
                <c:pt idx="2309">
                  <c:v>57.322654462242497</c:v>
                </c:pt>
                <c:pt idx="2310">
                  <c:v>56.864988558352401</c:v>
                </c:pt>
                <c:pt idx="2311">
                  <c:v>56.0640732265446</c:v>
                </c:pt>
                <c:pt idx="2312">
                  <c:v>58.0091533180778</c:v>
                </c:pt>
                <c:pt idx="2313">
                  <c:v>55.148741418764303</c:v>
                </c:pt>
                <c:pt idx="2314">
                  <c:v>57.093821510297403</c:v>
                </c:pt>
                <c:pt idx="2315">
                  <c:v>54.6910755148741</c:v>
                </c:pt>
                <c:pt idx="2316">
                  <c:v>51.830663615560603</c:v>
                </c:pt>
                <c:pt idx="2317">
                  <c:v>49.771167048054899</c:v>
                </c:pt>
                <c:pt idx="2318">
                  <c:v>51.830663615560603</c:v>
                </c:pt>
                <c:pt idx="2319">
                  <c:v>53.3180778032036</c:v>
                </c:pt>
                <c:pt idx="2320">
                  <c:v>53.661327231121199</c:v>
                </c:pt>
                <c:pt idx="2321">
                  <c:v>51.830663615560603</c:v>
                </c:pt>
                <c:pt idx="2322">
                  <c:v>52.860411899313497</c:v>
                </c:pt>
                <c:pt idx="2323">
                  <c:v>50.457665903890103</c:v>
                </c:pt>
                <c:pt idx="2324">
                  <c:v>53.432494279176197</c:v>
                </c:pt>
                <c:pt idx="2325">
                  <c:v>54.004576659038896</c:v>
                </c:pt>
                <c:pt idx="2326">
                  <c:v>55.377574370709297</c:v>
                </c:pt>
                <c:pt idx="2327">
                  <c:v>57.322654462242497</c:v>
                </c:pt>
                <c:pt idx="2328">
                  <c:v>59.610983981693302</c:v>
                </c:pt>
                <c:pt idx="2329">
                  <c:v>60.640732265446204</c:v>
                </c:pt>
                <c:pt idx="2330">
                  <c:v>67.276887871853503</c:v>
                </c:pt>
                <c:pt idx="2331">
                  <c:v>64.988558352402706</c:v>
                </c:pt>
                <c:pt idx="2332">
                  <c:v>62.242562929061698</c:v>
                </c:pt>
                <c:pt idx="2333">
                  <c:v>62.471395881006799</c:v>
                </c:pt>
                <c:pt idx="2334">
                  <c:v>65.675057208237902</c:v>
                </c:pt>
                <c:pt idx="2335">
                  <c:v>66.247139588100595</c:v>
                </c:pt>
                <c:pt idx="2336">
                  <c:v>69.336384439359193</c:v>
                </c:pt>
                <c:pt idx="2337">
                  <c:v>68.649885583523997</c:v>
                </c:pt>
                <c:pt idx="2338">
                  <c:v>70.823798627002205</c:v>
                </c:pt>
                <c:pt idx="2339">
                  <c:v>72.425629290617806</c:v>
                </c:pt>
                <c:pt idx="2340">
                  <c:v>71.967963386727604</c:v>
                </c:pt>
                <c:pt idx="2341">
                  <c:v>72.997711670480498</c:v>
                </c:pt>
                <c:pt idx="2342">
                  <c:v>74.485125858123496</c:v>
                </c:pt>
                <c:pt idx="2343">
                  <c:v>74.027459954233393</c:v>
                </c:pt>
                <c:pt idx="2344">
                  <c:v>74.141876430205897</c:v>
                </c:pt>
                <c:pt idx="2345">
                  <c:v>79.061784897025106</c:v>
                </c:pt>
                <c:pt idx="2346">
                  <c:v>74.027459954233393</c:v>
                </c:pt>
                <c:pt idx="2347">
                  <c:v>73.913043478260803</c:v>
                </c:pt>
                <c:pt idx="2348">
                  <c:v>69.221967963386703</c:v>
                </c:pt>
                <c:pt idx="2349">
                  <c:v>68.764302059496501</c:v>
                </c:pt>
                <c:pt idx="2350">
                  <c:v>65.2173913043478</c:v>
                </c:pt>
                <c:pt idx="2351">
                  <c:v>66.0183066361556</c:v>
                </c:pt>
                <c:pt idx="2352">
                  <c:v>61.8993135011441</c:v>
                </c:pt>
                <c:pt idx="2353">
                  <c:v>61.556064073226501</c:v>
                </c:pt>
                <c:pt idx="2354">
                  <c:v>63.2723112128146</c:v>
                </c:pt>
                <c:pt idx="2355">
                  <c:v>66.704805491990797</c:v>
                </c:pt>
                <c:pt idx="2356">
                  <c:v>63.386727688787097</c:v>
                </c:pt>
                <c:pt idx="2357">
                  <c:v>63.2723112128146</c:v>
                </c:pt>
                <c:pt idx="2358">
                  <c:v>60.869565217391298</c:v>
                </c:pt>
                <c:pt idx="2359">
                  <c:v>58.924485125858098</c:v>
                </c:pt>
                <c:pt idx="2360">
                  <c:v>59.839816933638403</c:v>
                </c:pt>
                <c:pt idx="2361">
                  <c:v>60.640732265446204</c:v>
                </c:pt>
                <c:pt idx="2362">
                  <c:v>59.9542334096109</c:v>
                </c:pt>
                <c:pt idx="2363">
                  <c:v>60.869565217391298</c:v>
                </c:pt>
                <c:pt idx="2364">
                  <c:v>59.839816933638403</c:v>
                </c:pt>
                <c:pt idx="2365">
                  <c:v>62.585812356979403</c:v>
                </c:pt>
                <c:pt idx="2366">
                  <c:v>59.038901601830602</c:v>
                </c:pt>
                <c:pt idx="2367">
                  <c:v>59.153318077803199</c:v>
                </c:pt>
                <c:pt idx="2368">
                  <c:v>57.093821510297403</c:v>
                </c:pt>
                <c:pt idx="2369">
                  <c:v>57.208237986269999</c:v>
                </c:pt>
                <c:pt idx="2370">
                  <c:v>57.894736842105203</c:v>
                </c:pt>
                <c:pt idx="2371">
                  <c:v>61.670480549198999</c:v>
                </c:pt>
                <c:pt idx="2372">
                  <c:v>61.3272311212814</c:v>
                </c:pt>
                <c:pt idx="2373">
                  <c:v>56.864988558352401</c:v>
                </c:pt>
                <c:pt idx="2374">
                  <c:v>57.780320366132699</c:v>
                </c:pt>
                <c:pt idx="2375">
                  <c:v>58.695652173912997</c:v>
                </c:pt>
                <c:pt idx="2376">
                  <c:v>59.496567505720797</c:v>
                </c:pt>
                <c:pt idx="2377">
                  <c:v>59.9542334096109</c:v>
                </c:pt>
                <c:pt idx="2378">
                  <c:v>62.585812356979403</c:v>
                </c:pt>
                <c:pt idx="2379">
                  <c:v>62.814645308924398</c:v>
                </c:pt>
                <c:pt idx="2380">
                  <c:v>69.565217391304301</c:v>
                </c:pt>
                <c:pt idx="2381">
                  <c:v>65.560640732265398</c:v>
                </c:pt>
                <c:pt idx="2382">
                  <c:v>64.645308924485093</c:v>
                </c:pt>
                <c:pt idx="2383">
                  <c:v>62.471395881006799</c:v>
                </c:pt>
                <c:pt idx="2384">
                  <c:v>62.471395881006799</c:v>
                </c:pt>
                <c:pt idx="2385">
                  <c:v>63.2723112128146</c:v>
                </c:pt>
                <c:pt idx="2386">
                  <c:v>63.2723112128146</c:v>
                </c:pt>
                <c:pt idx="2387">
                  <c:v>59.496567505720797</c:v>
                </c:pt>
                <c:pt idx="2388">
                  <c:v>60.869565217391298</c:v>
                </c:pt>
                <c:pt idx="2389">
                  <c:v>59.038901601830602</c:v>
                </c:pt>
                <c:pt idx="2390">
                  <c:v>57.665903890160102</c:v>
                </c:pt>
                <c:pt idx="2391">
                  <c:v>60.183066361556001</c:v>
                </c:pt>
                <c:pt idx="2392">
                  <c:v>60.640732265446204</c:v>
                </c:pt>
                <c:pt idx="2393">
                  <c:v>59.725400457665899</c:v>
                </c:pt>
                <c:pt idx="2394">
                  <c:v>64.187643020594905</c:v>
                </c:pt>
                <c:pt idx="2395">
                  <c:v>64.874141876430201</c:v>
                </c:pt>
                <c:pt idx="2396">
                  <c:v>66.361556064073199</c:v>
                </c:pt>
                <c:pt idx="2397">
                  <c:v>65.903890160182996</c:v>
                </c:pt>
                <c:pt idx="2398">
                  <c:v>63.157894736842103</c:v>
                </c:pt>
                <c:pt idx="2399">
                  <c:v>64.530892448512503</c:v>
                </c:pt>
                <c:pt idx="2400">
                  <c:v>61.441647597253997</c:v>
                </c:pt>
                <c:pt idx="2401">
                  <c:v>63.2723112128146</c:v>
                </c:pt>
                <c:pt idx="2402">
                  <c:v>62.929061784897002</c:v>
                </c:pt>
                <c:pt idx="2403">
                  <c:v>62.814645308924398</c:v>
                </c:pt>
                <c:pt idx="2404">
                  <c:v>62.814645308924398</c:v>
                </c:pt>
                <c:pt idx="2405">
                  <c:v>62.814645308924398</c:v>
                </c:pt>
                <c:pt idx="2406">
                  <c:v>61.556064073226501</c:v>
                </c:pt>
                <c:pt idx="2407">
                  <c:v>62.242562929061698</c:v>
                </c:pt>
                <c:pt idx="2408">
                  <c:v>60.755148741418701</c:v>
                </c:pt>
                <c:pt idx="2409">
                  <c:v>60.5263157894736</c:v>
                </c:pt>
                <c:pt idx="2410">
                  <c:v>60.5263157894736</c:v>
                </c:pt>
                <c:pt idx="2411">
                  <c:v>61.3272311212814</c:v>
                </c:pt>
                <c:pt idx="2412">
                  <c:v>62.929061784897002</c:v>
                </c:pt>
                <c:pt idx="2413">
                  <c:v>66.361556064073199</c:v>
                </c:pt>
                <c:pt idx="2414">
                  <c:v>65.675057208237902</c:v>
                </c:pt>
                <c:pt idx="2415">
                  <c:v>64.187643020594905</c:v>
                </c:pt>
                <c:pt idx="2416">
                  <c:v>64.759725400457597</c:v>
                </c:pt>
                <c:pt idx="2417">
                  <c:v>64.874141876430201</c:v>
                </c:pt>
                <c:pt idx="2418">
                  <c:v>65.102974828375196</c:v>
                </c:pt>
                <c:pt idx="2419">
                  <c:v>64.874141876430201</c:v>
                </c:pt>
                <c:pt idx="2420">
                  <c:v>65.331807780320304</c:v>
                </c:pt>
                <c:pt idx="2421">
                  <c:v>64.530892448512503</c:v>
                </c:pt>
                <c:pt idx="2422">
                  <c:v>64.874141876430201</c:v>
                </c:pt>
                <c:pt idx="2423">
                  <c:v>65.2173913043478</c:v>
                </c:pt>
                <c:pt idx="2424">
                  <c:v>64.530892448512503</c:v>
                </c:pt>
                <c:pt idx="2425">
                  <c:v>62.929061784897002</c:v>
                </c:pt>
                <c:pt idx="2426">
                  <c:v>60.297482837528598</c:v>
                </c:pt>
                <c:pt idx="2427">
                  <c:v>62.128146453089201</c:v>
                </c:pt>
                <c:pt idx="2428">
                  <c:v>65.2173913043478</c:v>
                </c:pt>
                <c:pt idx="2429">
                  <c:v>62.471395881006799</c:v>
                </c:pt>
                <c:pt idx="2430">
                  <c:v>63.501144164759701</c:v>
                </c:pt>
                <c:pt idx="2431">
                  <c:v>65.2173913043478</c:v>
                </c:pt>
                <c:pt idx="2432">
                  <c:v>66.0183066361556</c:v>
                </c:pt>
                <c:pt idx="2433">
                  <c:v>69.221967963386703</c:v>
                </c:pt>
                <c:pt idx="2434">
                  <c:v>67.734553775743706</c:v>
                </c:pt>
                <c:pt idx="2435">
                  <c:v>70.251716247139498</c:v>
                </c:pt>
                <c:pt idx="2436">
                  <c:v>71.510297482837501</c:v>
                </c:pt>
                <c:pt idx="2437">
                  <c:v>70.594965675057196</c:v>
                </c:pt>
                <c:pt idx="2438">
                  <c:v>70.137299771166994</c:v>
                </c:pt>
                <c:pt idx="2439">
                  <c:v>72.883295194507994</c:v>
                </c:pt>
                <c:pt idx="2440">
                  <c:v>78.947368421052602</c:v>
                </c:pt>
                <c:pt idx="2441">
                  <c:v>73.226544622425607</c:v>
                </c:pt>
                <c:pt idx="2442">
                  <c:v>76.773455377574294</c:v>
                </c:pt>
                <c:pt idx="2443">
                  <c:v>77.345537757437</c:v>
                </c:pt>
                <c:pt idx="2444">
                  <c:v>88.558352402745896</c:v>
                </c:pt>
                <c:pt idx="2445">
                  <c:v>82.723112128146397</c:v>
                </c:pt>
                <c:pt idx="2446">
                  <c:v>84.210526315789394</c:v>
                </c:pt>
                <c:pt idx="2447">
                  <c:v>82.265446224256195</c:v>
                </c:pt>
                <c:pt idx="2448">
                  <c:v>87.070938215102899</c:v>
                </c:pt>
                <c:pt idx="2449">
                  <c:v>84.210526315789394</c:v>
                </c:pt>
                <c:pt idx="2450">
                  <c:v>86.041189931350104</c:v>
                </c:pt>
                <c:pt idx="2451">
                  <c:v>89.130434782608603</c:v>
                </c:pt>
                <c:pt idx="2452">
                  <c:v>85.812356979404996</c:v>
                </c:pt>
                <c:pt idx="2453">
                  <c:v>85.469107551487397</c:v>
                </c:pt>
                <c:pt idx="2454">
                  <c:v>89.244851258581207</c:v>
                </c:pt>
                <c:pt idx="2455">
                  <c:v>87.185354691075503</c:v>
                </c:pt>
                <c:pt idx="2456">
                  <c:v>87.070938215102899</c:v>
                </c:pt>
                <c:pt idx="2457">
                  <c:v>85.240274599542303</c:v>
                </c:pt>
                <c:pt idx="2458">
                  <c:v>85.011441647597195</c:v>
                </c:pt>
                <c:pt idx="2459">
                  <c:v>84.210526315789394</c:v>
                </c:pt>
                <c:pt idx="2460">
                  <c:v>90.389016018306606</c:v>
                </c:pt>
                <c:pt idx="2461">
                  <c:v>84.210526315789394</c:v>
                </c:pt>
                <c:pt idx="2462">
                  <c:v>83.066361556063995</c:v>
                </c:pt>
                <c:pt idx="2463">
                  <c:v>80.320366132723095</c:v>
                </c:pt>
                <c:pt idx="2464">
                  <c:v>78.489702517162399</c:v>
                </c:pt>
                <c:pt idx="2465">
                  <c:v>75.400457665903801</c:v>
                </c:pt>
                <c:pt idx="2466">
                  <c:v>73.340961098398097</c:v>
                </c:pt>
                <c:pt idx="2467">
                  <c:v>71.967963386727604</c:v>
                </c:pt>
                <c:pt idx="2468">
                  <c:v>72.082379862700193</c:v>
                </c:pt>
                <c:pt idx="2469">
                  <c:v>72.768878718535404</c:v>
                </c:pt>
                <c:pt idx="2470">
                  <c:v>73.455377574370701</c:v>
                </c:pt>
                <c:pt idx="2471">
                  <c:v>71.967963386727604</c:v>
                </c:pt>
                <c:pt idx="2472">
                  <c:v>74.027459954233393</c:v>
                </c:pt>
                <c:pt idx="2473">
                  <c:v>73.226544622425607</c:v>
                </c:pt>
                <c:pt idx="2474">
                  <c:v>74.5995423340961</c:v>
                </c:pt>
                <c:pt idx="2475">
                  <c:v>73.798627002288299</c:v>
                </c:pt>
                <c:pt idx="2476">
                  <c:v>73.226544622425607</c:v>
                </c:pt>
                <c:pt idx="2477">
                  <c:v>74.256292906178402</c:v>
                </c:pt>
                <c:pt idx="2478">
                  <c:v>72.196796338672698</c:v>
                </c:pt>
                <c:pt idx="2479">
                  <c:v>72.540045766590296</c:v>
                </c:pt>
                <c:pt idx="2480">
                  <c:v>75.972540045766493</c:v>
                </c:pt>
                <c:pt idx="2481">
                  <c:v>78.718535469107493</c:v>
                </c:pt>
                <c:pt idx="2482">
                  <c:v>76.201372997711601</c:v>
                </c:pt>
                <c:pt idx="2483">
                  <c:v>81.578947368420998</c:v>
                </c:pt>
                <c:pt idx="2484">
                  <c:v>81.693363844393502</c:v>
                </c:pt>
                <c:pt idx="2485">
                  <c:v>83.638443935926702</c:v>
                </c:pt>
                <c:pt idx="2486">
                  <c:v>83.867276887871796</c:v>
                </c:pt>
                <c:pt idx="2487">
                  <c:v>86.041189931350104</c:v>
                </c:pt>
                <c:pt idx="2488">
                  <c:v>85.240274599542303</c:v>
                </c:pt>
                <c:pt idx="2489">
                  <c:v>84.897025171624705</c:v>
                </c:pt>
                <c:pt idx="2490">
                  <c:v>87.414187643020497</c:v>
                </c:pt>
                <c:pt idx="2491">
                  <c:v>89.473684210526301</c:v>
                </c:pt>
                <c:pt idx="2492">
                  <c:v>89.016018306636099</c:v>
                </c:pt>
                <c:pt idx="2493">
                  <c:v>86.956521739130395</c:v>
                </c:pt>
                <c:pt idx="2494">
                  <c:v>88.443935926773406</c:v>
                </c:pt>
                <c:pt idx="2495">
                  <c:v>87.757437070938195</c:v>
                </c:pt>
                <c:pt idx="2496">
                  <c:v>87.757437070938195</c:v>
                </c:pt>
                <c:pt idx="2497">
                  <c:v>87.528604118993101</c:v>
                </c:pt>
                <c:pt idx="2498">
                  <c:v>87.8718535469107</c:v>
                </c:pt>
                <c:pt idx="2499">
                  <c:v>87.986270022883204</c:v>
                </c:pt>
                <c:pt idx="2500">
                  <c:v>86.842105263157805</c:v>
                </c:pt>
                <c:pt idx="2501">
                  <c:v>87.185354691075503</c:v>
                </c:pt>
                <c:pt idx="2502">
                  <c:v>83.867276887871796</c:v>
                </c:pt>
                <c:pt idx="2503">
                  <c:v>80.091533180778001</c:v>
                </c:pt>
                <c:pt idx="2504">
                  <c:v>81.807780320366106</c:v>
                </c:pt>
                <c:pt idx="2505">
                  <c:v>81.006864988558306</c:v>
                </c:pt>
                <c:pt idx="2506">
                  <c:v>79.977116704805397</c:v>
                </c:pt>
                <c:pt idx="2507">
                  <c:v>79.2906178489702</c:v>
                </c:pt>
                <c:pt idx="2508">
                  <c:v>71.853546910755099</c:v>
                </c:pt>
                <c:pt idx="2509">
                  <c:v>69.794050343249395</c:v>
                </c:pt>
                <c:pt idx="2510">
                  <c:v>70.7093821510297</c:v>
                </c:pt>
                <c:pt idx="2511">
                  <c:v>72.997711670480498</c:v>
                </c:pt>
                <c:pt idx="2512">
                  <c:v>74.828375286041094</c:v>
                </c:pt>
                <c:pt idx="2513">
                  <c:v>75.972540045766493</c:v>
                </c:pt>
                <c:pt idx="2514">
                  <c:v>74.370709382151006</c:v>
                </c:pt>
                <c:pt idx="2515">
                  <c:v>75.057208237986202</c:v>
                </c:pt>
                <c:pt idx="2516">
                  <c:v>75.743707093821499</c:v>
                </c:pt>
                <c:pt idx="2517">
                  <c:v>74.256292906178402</c:v>
                </c:pt>
                <c:pt idx="2518">
                  <c:v>74.256292906178402</c:v>
                </c:pt>
                <c:pt idx="2519">
                  <c:v>75.400457665903801</c:v>
                </c:pt>
                <c:pt idx="2520">
                  <c:v>74.5995423340961</c:v>
                </c:pt>
                <c:pt idx="2521">
                  <c:v>72.540045766590296</c:v>
                </c:pt>
                <c:pt idx="2522">
                  <c:v>71.510297482837501</c:v>
                </c:pt>
                <c:pt idx="2523">
                  <c:v>73.340961098398097</c:v>
                </c:pt>
                <c:pt idx="2524">
                  <c:v>72.540045766590296</c:v>
                </c:pt>
                <c:pt idx="2525">
                  <c:v>73.569794050343205</c:v>
                </c:pt>
                <c:pt idx="2526">
                  <c:v>74.027459954233393</c:v>
                </c:pt>
                <c:pt idx="2527">
                  <c:v>74.027459954233393</c:v>
                </c:pt>
                <c:pt idx="2528">
                  <c:v>75.743707093821499</c:v>
                </c:pt>
                <c:pt idx="2529">
                  <c:v>77.002288329519402</c:v>
                </c:pt>
                <c:pt idx="2530">
                  <c:v>77.803203661327203</c:v>
                </c:pt>
                <c:pt idx="2531">
                  <c:v>75.171624713958806</c:v>
                </c:pt>
                <c:pt idx="2532">
                  <c:v>75.400457665903801</c:v>
                </c:pt>
                <c:pt idx="2533">
                  <c:v>71.739130434782595</c:v>
                </c:pt>
                <c:pt idx="2534">
                  <c:v>71.281464530892407</c:v>
                </c:pt>
                <c:pt idx="2535">
                  <c:v>71.853546910755099</c:v>
                </c:pt>
                <c:pt idx="2536">
                  <c:v>70.7093821510297</c:v>
                </c:pt>
                <c:pt idx="2537">
                  <c:v>71.052631578947299</c:v>
                </c:pt>
                <c:pt idx="2538">
                  <c:v>71.167048054919903</c:v>
                </c:pt>
                <c:pt idx="2539">
                  <c:v>68.764302059496501</c:v>
                </c:pt>
                <c:pt idx="2540">
                  <c:v>67.048054919908395</c:v>
                </c:pt>
                <c:pt idx="2541">
                  <c:v>63.501144164759701</c:v>
                </c:pt>
                <c:pt idx="2542">
                  <c:v>51.487414187642997</c:v>
                </c:pt>
                <c:pt idx="2543">
                  <c:v>52.860411899313497</c:v>
                </c:pt>
                <c:pt idx="2544">
                  <c:v>55.720823798627002</c:v>
                </c:pt>
                <c:pt idx="2545">
                  <c:v>55.835240274599499</c:v>
                </c:pt>
                <c:pt idx="2546">
                  <c:v>57.437070938215101</c:v>
                </c:pt>
                <c:pt idx="2547">
                  <c:v>57.208237986269999</c:v>
                </c:pt>
                <c:pt idx="2548">
                  <c:v>55.720823798627002</c:v>
                </c:pt>
                <c:pt idx="2549">
                  <c:v>55.606407322654398</c:v>
                </c:pt>
                <c:pt idx="2550">
                  <c:v>53.775743707093802</c:v>
                </c:pt>
                <c:pt idx="2551">
                  <c:v>52.402745995423302</c:v>
                </c:pt>
                <c:pt idx="2552">
                  <c:v>52.974828375286002</c:v>
                </c:pt>
                <c:pt idx="2553">
                  <c:v>51.830663615560603</c:v>
                </c:pt>
                <c:pt idx="2554">
                  <c:v>53.089244851258499</c:v>
                </c:pt>
                <c:pt idx="2555">
                  <c:v>53.8901601830663</c:v>
                </c:pt>
                <c:pt idx="2556">
                  <c:v>55.720823798627002</c:v>
                </c:pt>
                <c:pt idx="2557">
                  <c:v>60.869565217391298</c:v>
                </c:pt>
                <c:pt idx="2558">
                  <c:v>60.411899313501102</c:v>
                </c:pt>
                <c:pt idx="2559">
                  <c:v>54.6910755148741</c:v>
                </c:pt>
                <c:pt idx="2560">
                  <c:v>54.233409610983898</c:v>
                </c:pt>
                <c:pt idx="2561">
                  <c:v>55.2631578947368</c:v>
                </c:pt>
                <c:pt idx="2562">
                  <c:v>54.347826086956502</c:v>
                </c:pt>
                <c:pt idx="2563">
                  <c:v>54.004576659038896</c:v>
                </c:pt>
                <c:pt idx="2564">
                  <c:v>54.347826086956502</c:v>
                </c:pt>
                <c:pt idx="2565">
                  <c:v>52.631578947368403</c:v>
                </c:pt>
                <c:pt idx="2566">
                  <c:v>51.601830663615502</c:v>
                </c:pt>
                <c:pt idx="2567">
                  <c:v>53.546910755148701</c:v>
                </c:pt>
                <c:pt idx="2568">
                  <c:v>54.347826086956502</c:v>
                </c:pt>
                <c:pt idx="2569">
                  <c:v>53.3180778032036</c:v>
                </c:pt>
                <c:pt idx="2570">
                  <c:v>54.347826086956502</c:v>
                </c:pt>
                <c:pt idx="2571">
                  <c:v>56.6361556064073</c:v>
                </c:pt>
                <c:pt idx="2572">
                  <c:v>55.2631578947368</c:v>
                </c:pt>
                <c:pt idx="2573">
                  <c:v>57.551487414187598</c:v>
                </c:pt>
                <c:pt idx="2574">
                  <c:v>59.725400457665899</c:v>
                </c:pt>
                <c:pt idx="2575">
                  <c:v>61.3272311212814</c:v>
                </c:pt>
                <c:pt idx="2576">
                  <c:v>60.068649885583497</c:v>
                </c:pt>
                <c:pt idx="2577">
                  <c:v>59.610983981693302</c:v>
                </c:pt>
                <c:pt idx="2578">
                  <c:v>55.949656750571997</c:v>
                </c:pt>
                <c:pt idx="2579">
                  <c:v>59.610983981693302</c:v>
                </c:pt>
                <c:pt idx="2580">
                  <c:v>57.208237986269999</c:v>
                </c:pt>
                <c:pt idx="2581">
                  <c:v>57.665903890160102</c:v>
                </c:pt>
                <c:pt idx="2582">
                  <c:v>56.864988558352401</c:v>
                </c:pt>
                <c:pt idx="2583">
                  <c:v>58.352402745995398</c:v>
                </c:pt>
                <c:pt idx="2584">
                  <c:v>59.382151029748201</c:v>
                </c:pt>
                <c:pt idx="2585">
                  <c:v>60.068649885583497</c:v>
                </c:pt>
                <c:pt idx="2586">
                  <c:v>61.098398169336299</c:v>
                </c:pt>
                <c:pt idx="2587">
                  <c:v>62.356979405034302</c:v>
                </c:pt>
                <c:pt idx="2588">
                  <c:v>65.789473684210506</c:v>
                </c:pt>
                <c:pt idx="2589">
                  <c:v>69.107551487414099</c:v>
                </c:pt>
                <c:pt idx="2590">
                  <c:v>65.331807780320304</c:v>
                </c:pt>
                <c:pt idx="2591">
                  <c:v>64.874141876430201</c:v>
                </c:pt>
                <c:pt idx="2592">
                  <c:v>67.048054919908395</c:v>
                </c:pt>
                <c:pt idx="2593">
                  <c:v>65.903890160182996</c:v>
                </c:pt>
                <c:pt idx="2594">
                  <c:v>65.903890160182996</c:v>
                </c:pt>
                <c:pt idx="2595">
                  <c:v>69.679633867276806</c:v>
                </c:pt>
                <c:pt idx="2596">
                  <c:v>69.9084668192219</c:v>
                </c:pt>
                <c:pt idx="2597">
                  <c:v>60.183066361556001</c:v>
                </c:pt>
                <c:pt idx="2598">
                  <c:v>58.924485125858098</c:v>
                </c:pt>
                <c:pt idx="2599">
                  <c:v>57.322654462242497</c:v>
                </c:pt>
                <c:pt idx="2600">
                  <c:v>56.178489702517098</c:v>
                </c:pt>
                <c:pt idx="2601">
                  <c:v>55.2631578947368</c:v>
                </c:pt>
                <c:pt idx="2602">
                  <c:v>55.034324942791699</c:v>
                </c:pt>
                <c:pt idx="2603">
                  <c:v>56.0640732265446</c:v>
                </c:pt>
                <c:pt idx="2604">
                  <c:v>55.148741418764303</c:v>
                </c:pt>
                <c:pt idx="2605">
                  <c:v>56.292906178489702</c:v>
                </c:pt>
                <c:pt idx="2606">
                  <c:v>57.780320366132699</c:v>
                </c:pt>
                <c:pt idx="2607">
                  <c:v>58.352402745995398</c:v>
                </c:pt>
                <c:pt idx="2608">
                  <c:v>58.237986270022802</c:v>
                </c:pt>
                <c:pt idx="2609">
                  <c:v>59.153318077803199</c:v>
                </c:pt>
                <c:pt idx="2610">
                  <c:v>58.5812356979405</c:v>
                </c:pt>
                <c:pt idx="2611">
                  <c:v>57.894736842105203</c:v>
                </c:pt>
                <c:pt idx="2612">
                  <c:v>55.835240274599499</c:v>
                </c:pt>
                <c:pt idx="2613">
                  <c:v>56.407322654462199</c:v>
                </c:pt>
                <c:pt idx="2614">
                  <c:v>56.864988558352401</c:v>
                </c:pt>
                <c:pt idx="2615">
                  <c:v>55.606407322654398</c:v>
                </c:pt>
                <c:pt idx="2616">
                  <c:v>56.178489702517098</c:v>
                </c:pt>
                <c:pt idx="2617">
                  <c:v>55.148741418764303</c:v>
                </c:pt>
                <c:pt idx="2618">
                  <c:v>55.835240274599499</c:v>
                </c:pt>
                <c:pt idx="2619">
                  <c:v>54.576659038901603</c:v>
                </c:pt>
                <c:pt idx="2620">
                  <c:v>55.377574370709297</c:v>
                </c:pt>
                <c:pt idx="2621">
                  <c:v>55.491990846681901</c:v>
                </c:pt>
                <c:pt idx="2622">
                  <c:v>58.352402745995398</c:v>
                </c:pt>
                <c:pt idx="2623">
                  <c:v>58.123569794050297</c:v>
                </c:pt>
                <c:pt idx="2624">
                  <c:v>57.780320366132699</c:v>
                </c:pt>
                <c:pt idx="2625">
                  <c:v>59.267734553775703</c:v>
                </c:pt>
                <c:pt idx="2626">
                  <c:v>58.237986270022802</c:v>
                </c:pt>
                <c:pt idx="2627">
                  <c:v>56.0640732265446</c:v>
                </c:pt>
                <c:pt idx="2628">
                  <c:v>55.949656750571997</c:v>
                </c:pt>
                <c:pt idx="2629">
                  <c:v>56.521739130434703</c:v>
                </c:pt>
                <c:pt idx="2630">
                  <c:v>55.2631578947368</c:v>
                </c:pt>
                <c:pt idx="2631">
                  <c:v>54.919908466819201</c:v>
                </c:pt>
                <c:pt idx="2632">
                  <c:v>53.8901601830663</c:v>
                </c:pt>
                <c:pt idx="2633">
                  <c:v>50</c:v>
                </c:pt>
                <c:pt idx="2634">
                  <c:v>50.343249427917598</c:v>
                </c:pt>
                <c:pt idx="2635">
                  <c:v>48.169336384439298</c:v>
                </c:pt>
                <c:pt idx="2636">
                  <c:v>46.109839816933601</c:v>
                </c:pt>
                <c:pt idx="2637">
                  <c:v>45.537757437070901</c:v>
                </c:pt>
                <c:pt idx="2638">
                  <c:v>45.080091533180699</c:v>
                </c:pt>
                <c:pt idx="2639">
                  <c:v>44.164759725400401</c:v>
                </c:pt>
                <c:pt idx="2640">
                  <c:v>41.418764302059401</c:v>
                </c:pt>
                <c:pt idx="2641">
                  <c:v>43.821510297482803</c:v>
                </c:pt>
                <c:pt idx="2642">
                  <c:v>55.491990846681901</c:v>
                </c:pt>
                <c:pt idx="2643">
                  <c:v>57.437070938215101</c:v>
                </c:pt>
                <c:pt idx="2644">
                  <c:v>58.352402745995398</c:v>
                </c:pt>
                <c:pt idx="2645">
                  <c:v>58.0091533180778</c:v>
                </c:pt>
                <c:pt idx="2646">
                  <c:v>56.6361556064073</c:v>
                </c:pt>
                <c:pt idx="2647">
                  <c:v>54.576659038901603</c:v>
                </c:pt>
                <c:pt idx="2648">
                  <c:v>56.407322654462199</c:v>
                </c:pt>
                <c:pt idx="2649">
                  <c:v>54.6910755148741</c:v>
                </c:pt>
                <c:pt idx="2650">
                  <c:v>54.919908466819201</c:v>
                </c:pt>
                <c:pt idx="2651">
                  <c:v>56.750572082379797</c:v>
                </c:pt>
                <c:pt idx="2652">
                  <c:v>57.437070938215101</c:v>
                </c:pt>
                <c:pt idx="2653">
                  <c:v>55.835240274599499</c:v>
                </c:pt>
                <c:pt idx="2654">
                  <c:v>55.491990846681901</c:v>
                </c:pt>
                <c:pt idx="2655">
                  <c:v>54.6910755148741</c:v>
                </c:pt>
                <c:pt idx="2656">
                  <c:v>56.0640732265446</c:v>
                </c:pt>
                <c:pt idx="2657">
                  <c:v>58.810068649885501</c:v>
                </c:pt>
                <c:pt idx="2658">
                  <c:v>59.267734553775703</c:v>
                </c:pt>
                <c:pt idx="2659">
                  <c:v>57.665903890160102</c:v>
                </c:pt>
                <c:pt idx="2660">
                  <c:v>53.775743707093802</c:v>
                </c:pt>
                <c:pt idx="2661">
                  <c:v>56.407322654462199</c:v>
                </c:pt>
                <c:pt idx="2662">
                  <c:v>56.979405034324898</c:v>
                </c:pt>
                <c:pt idx="2663">
                  <c:v>56.521739130434703</c:v>
                </c:pt>
                <c:pt idx="2664">
                  <c:v>56.0640732265446</c:v>
                </c:pt>
                <c:pt idx="2665">
                  <c:v>56.178489702517098</c:v>
                </c:pt>
                <c:pt idx="2666">
                  <c:v>56.521739130434703</c:v>
                </c:pt>
                <c:pt idx="2667">
                  <c:v>55.606407322654398</c:v>
                </c:pt>
                <c:pt idx="2668">
                  <c:v>57.780320366132699</c:v>
                </c:pt>
                <c:pt idx="2669">
                  <c:v>58.237986270022802</c:v>
                </c:pt>
                <c:pt idx="2670">
                  <c:v>57.093821510297403</c:v>
                </c:pt>
                <c:pt idx="2671">
                  <c:v>58.237986270022802</c:v>
                </c:pt>
                <c:pt idx="2672">
                  <c:v>58.352402745995398</c:v>
                </c:pt>
                <c:pt idx="2673">
                  <c:v>59.038901601830602</c:v>
                </c:pt>
                <c:pt idx="2674">
                  <c:v>59.153318077803199</c:v>
                </c:pt>
                <c:pt idx="2675">
                  <c:v>61.670480549198999</c:v>
                </c:pt>
                <c:pt idx="2676">
                  <c:v>61.784897025171603</c:v>
                </c:pt>
              </c:numCache>
            </c:numRef>
          </c:val>
          <c:smooth val="0"/>
        </c:ser>
        <c:dLbls>
          <c:showLegendKey val="0"/>
          <c:showVal val="0"/>
          <c:showCatName val="0"/>
          <c:showSerName val="0"/>
          <c:showPercent val="0"/>
          <c:showBubbleSize val="0"/>
        </c:dLbls>
        <c:marker val="1"/>
        <c:smooth val="0"/>
        <c:axId val="324985216"/>
        <c:axId val="324986752"/>
      </c:lineChart>
      <c:lineChart>
        <c:grouping val="standard"/>
        <c:varyColors val="0"/>
        <c:ser>
          <c:idx val="1"/>
          <c:order val="1"/>
          <c:tx>
            <c:v>Mead Johnson</c:v>
          </c:tx>
          <c:spPr>
            <a:ln w="38100"/>
          </c:spPr>
          <c:marker>
            <c:symbol val="none"/>
          </c:marker>
          <c:cat>
            <c:numRef>
              <c:f>'[5]1 - Chart Data'!$A$2:$A$2678</c:f>
              <c:numCache>
                <c:formatCode>General</c:formatCode>
                <c:ptCount val="2677"/>
                <c:pt idx="0">
                  <c:v>38553</c:v>
                </c:pt>
                <c:pt idx="1">
                  <c:v>38554</c:v>
                </c:pt>
                <c:pt idx="2">
                  <c:v>38555</c:v>
                </c:pt>
                <c:pt idx="3">
                  <c:v>38558</c:v>
                </c:pt>
                <c:pt idx="4">
                  <c:v>38559</c:v>
                </c:pt>
                <c:pt idx="5">
                  <c:v>38560</c:v>
                </c:pt>
                <c:pt idx="6">
                  <c:v>38561</c:v>
                </c:pt>
                <c:pt idx="7">
                  <c:v>38562</c:v>
                </c:pt>
                <c:pt idx="8">
                  <c:v>38565</c:v>
                </c:pt>
                <c:pt idx="9">
                  <c:v>38566</c:v>
                </c:pt>
                <c:pt idx="10">
                  <c:v>38567</c:v>
                </c:pt>
                <c:pt idx="11">
                  <c:v>38568</c:v>
                </c:pt>
                <c:pt idx="12">
                  <c:v>38569</c:v>
                </c:pt>
                <c:pt idx="13">
                  <c:v>38572</c:v>
                </c:pt>
                <c:pt idx="14">
                  <c:v>38573</c:v>
                </c:pt>
                <c:pt idx="15">
                  <c:v>38574</c:v>
                </c:pt>
                <c:pt idx="16">
                  <c:v>38575</c:v>
                </c:pt>
                <c:pt idx="17">
                  <c:v>38576</c:v>
                </c:pt>
                <c:pt idx="18">
                  <c:v>38579</c:v>
                </c:pt>
                <c:pt idx="19">
                  <c:v>38580</c:v>
                </c:pt>
                <c:pt idx="20">
                  <c:v>38581</c:v>
                </c:pt>
                <c:pt idx="21">
                  <c:v>38582</c:v>
                </c:pt>
                <c:pt idx="22">
                  <c:v>38583</c:v>
                </c:pt>
                <c:pt idx="23">
                  <c:v>38586</c:v>
                </c:pt>
                <c:pt idx="24">
                  <c:v>38587</c:v>
                </c:pt>
                <c:pt idx="25">
                  <c:v>38588</c:v>
                </c:pt>
                <c:pt idx="26">
                  <c:v>38589</c:v>
                </c:pt>
                <c:pt idx="27">
                  <c:v>38590</c:v>
                </c:pt>
                <c:pt idx="28">
                  <c:v>38593</c:v>
                </c:pt>
                <c:pt idx="29">
                  <c:v>38594</c:v>
                </c:pt>
                <c:pt idx="30">
                  <c:v>38595</c:v>
                </c:pt>
                <c:pt idx="31">
                  <c:v>38596</c:v>
                </c:pt>
                <c:pt idx="32">
                  <c:v>38597</c:v>
                </c:pt>
                <c:pt idx="33">
                  <c:v>38601</c:v>
                </c:pt>
                <c:pt idx="34">
                  <c:v>38602</c:v>
                </c:pt>
                <c:pt idx="35">
                  <c:v>38603</c:v>
                </c:pt>
                <c:pt idx="36">
                  <c:v>38604</c:v>
                </c:pt>
                <c:pt idx="37">
                  <c:v>38607</c:v>
                </c:pt>
                <c:pt idx="38">
                  <c:v>38608</c:v>
                </c:pt>
                <c:pt idx="39">
                  <c:v>38609</c:v>
                </c:pt>
                <c:pt idx="40">
                  <c:v>38610</c:v>
                </c:pt>
                <c:pt idx="41">
                  <c:v>38611</c:v>
                </c:pt>
                <c:pt idx="42">
                  <c:v>38614</c:v>
                </c:pt>
                <c:pt idx="43">
                  <c:v>38615</c:v>
                </c:pt>
                <c:pt idx="44">
                  <c:v>38616</c:v>
                </c:pt>
                <c:pt idx="45">
                  <c:v>38617</c:v>
                </c:pt>
                <c:pt idx="46">
                  <c:v>38618</c:v>
                </c:pt>
                <c:pt idx="47">
                  <c:v>38621</c:v>
                </c:pt>
                <c:pt idx="48">
                  <c:v>38622</c:v>
                </c:pt>
                <c:pt idx="49">
                  <c:v>38623</c:v>
                </c:pt>
                <c:pt idx="50">
                  <c:v>38624</c:v>
                </c:pt>
                <c:pt idx="51">
                  <c:v>38625</c:v>
                </c:pt>
                <c:pt idx="52">
                  <c:v>38628</c:v>
                </c:pt>
                <c:pt idx="53">
                  <c:v>38629</c:v>
                </c:pt>
                <c:pt idx="54">
                  <c:v>38630</c:v>
                </c:pt>
                <c:pt idx="55">
                  <c:v>38631</c:v>
                </c:pt>
                <c:pt idx="56">
                  <c:v>38632</c:v>
                </c:pt>
                <c:pt idx="57">
                  <c:v>38635</c:v>
                </c:pt>
                <c:pt idx="58">
                  <c:v>38636</c:v>
                </c:pt>
                <c:pt idx="59">
                  <c:v>38637</c:v>
                </c:pt>
                <c:pt idx="60">
                  <c:v>38638</c:v>
                </c:pt>
                <c:pt idx="61">
                  <c:v>38639</c:v>
                </c:pt>
                <c:pt idx="62">
                  <c:v>38642</c:v>
                </c:pt>
                <c:pt idx="63">
                  <c:v>38643</c:v>
                </c:pt>
                <c:pt idx="64">
                  <c:v>38644</c:v>
                </c:pt>
                <c:pt idx="65">
                  <c:v>38645</c:v>
                </c:pt>
                <c:pt idx="66">
                  <c:v>38646</c:v>
                </c:pt>
                <c:pt idx="67">
                  <c:v>38649</c:v>
                </c:pt>
                <c:pt idx="68">
                  <c:v>38650</c:v>
                </c:pt>
                <c:pt idx="69">
                  <c:v>38651</c:v>
                </c:pt>
                <c:pt idx="70">
                  <c:v>38652</c:v>
                </c:pt>
                <c:pt idx="71">
                  <c:v>38653</c:v>
                </c:pt>
                <c:pt idx="72">
                  <c:v>38656</c:v>
                </c:pt>
                <c:pt idx="73">
                  <c:v>38657</c:v>
                </c:pt>
                <c:pt idx="74">
                  <c:v>38658</c:v>
                </c:pt>
                <c:pt idx="75">
                  <c:v>38659</c:v>
                </c:pt>
                <c:pt idx="76">
                  <c:v>38660</c:v>
                </c:pt>
                <c:pt idx="77">
                  <c:v>38663</c:v>
                </c:pt>
                <c:pt idx="78">
                  <c:v>38664</c:v>
                </c:pt>
                <c:pt idx="79">
                  <c:v>38665</c:v>
                </c:pt>
                <c:pt idx="80">
                  <c:v>38666</c:v>
                </c:pt>
                <c:pt idx="81">
                  <c:v>38667</c:v>
                </c:pt>
                <c:pt idx="82">
                  <c:v>38670</c:v>
                </c:pt>
                <c:pt idx="83">
                  <c:v>38671</c:v>
                </c:pt>
                <c:pt idx="84">
                  <c:v>38672</c:v>
                </c:pt>
                <c:pt idx="85">
                  <c:v>38673</c:v>
                </c:pt>
                <c:pt idx="86">
                  <c:v>38674</c:v>
                </c:pt>
                <c:pt idx="87">
                  <c:v>38677</c:v>
                </c:pt>
                <c:pt idx="88">
                  <c:v>38678</c:v>
                </c:pt>
                <c:pt idx="89">
                  <c:v>38679</c:v>
                </c:pt>
                <c:pt idx="90">
                  <c:v>38681</c:v>
                </c:pt>
                <c:pt idx="91">
                  <c:v>38684</c:v>
                </c:pt>
                <c:pt idx="92">
                  <c:v>38685</c:v>
                </c:pt>
                <c:pt idx="93">
                  <c:v>38686</c:v>
                </c:pt>
                <c:pt idx="94">
                  <c:v>38687</c:v>
                </c:pt>
                <c:pt idx="95">
                  <c:v>38688</c:v>
                </c:pt>
                <c:pt idx="96">
                  <c:v>38691</c:v>
                </c:pt>
                <c:pt idx="97">
                  <c:v>38692</c:v>
                </c:pt>
                <c:pt idx="98">
                  <c:v>38693</c:v>
                </c:pt>
                <c:pt idx="99">
                  <c:v>38694</c:v>
                </c:pt>
                <c:pt idx="100">
                  <c:v>38695</c:v>
                </c:pt>
                <c:pt idx="101">
                  <c:v>38698</c:v>
                </c:pt>
                <c:pt idx="102">
                  <c:v>38699</c:v>
                </c:pt>
                <c:pt idx="103">
                  <c:v>38700</c:v>
                </c:pt>
                <c:pt idx="104">
                  <c:v>38701</c:v>
                </c:pt>
                <c:pt idx="105">
                  <c:v>38702</c:v>
                </c:pt>
                <c:pt idx="106">
                  <c:v>38705</c:v>
                </c:pt>
                <c:pt idx="107">
                  <c:v>38706</c:v>
                </c:pt>
                <c:pt idx="108">
                  <c:v>38707</c:v>
                </c:pt>
                <c:pt idx="109">
                  <c:v>38708</c:v>
                </c:pt>
                <c:pt idx="110">
                  <c:v>38709</c:v>
                </c:pt>
                <c:pt idx="111">
                  <c:v>38713</c:v>
                </c:pt>
                <c:pt idx="112">
                  <c:v>38714</c:v>
                </c:pt>
                <c:pt idx="113">
                  <c:v>38715</c:v>
                </c:pt>
                <c:pt idx="114">
                  <c:v>38716</c:v>
                </c:pt>
                <c:pt idx="115">
                  <c:v>38720</c:v>
                </c:pt>
                <c:pt idx="116">
                  <c:v>38721</c:v>
                </c:pt>
                <c:pt idx="117">
                  <c:v>38722</c:v>
                </c:pt>
                <c:pt idx="118">
                  <c:v>38723</c:v>
                </c:pt>
                <c:pt idx="119">
                  <c:v>38726</c:v>
                </c:pt>
                <c:pt idx="120">
                  <c:v>38727</c:v>
                </c:pt>
                <c:pt idx="121">
                  <c:v>38728</c:v>
                </c:pt>
                <c:pt idx="122">
                  <c:v>38729</c:v>
                </c:pt>
                <c:pt idx="123">
                  <c:v>38730</c:v>
                </c:pt>
                <c:pt idx="124">
                  <c:v>38734</c:v>
                </c:pt>
                <c:pt idx="125">
                  <c:v>38735</c:v>
                </c:pt>
                <c:pt idx="126">
                  <c:v>38736</c:v>
                </c:pt>
                <c:pt idx="127">
                  <c:v>38737</c:v>
                </c:pt>
                <c:pt idx="128">
                  <c:v>38740</c:v>
                </c:pt>
                <c:pt idx="129">
                  <c:v>38741</c:v>
                </c:pt>
                <c:pt idx="130">
                  <c:v>38742</c:v>
                </c:pt>
                <c:pt idx="131">
                  <c:v>38743</c:v>
                </c:pt>
                <c:pt idx="132">
                  <c:v>38744</c:v>
                </c:pt>
                <c:pt idx="133">
                  <c:v>38747</c:v>
                </c:pt>
                <c:pt idx="134">
                  <c:v>38748</c:v>
                </c:pt>
                <c:pt idx="135">
                  <c:v>38749</c:v>
                </c:pt>
                <c:pt idx="136">
                  <c:v>38750</c:v>
                </c:pt>
                <c:pt idx="137">
                  <c:v>38751</c:v>
                </c:pt>
                <c:pt idx="138">
                  <c:v>38754</c:v>
                </c:pt>
                <c:pt idx="139">
                  <c:v>38755</c:v>
                </c:pt>
                <c:pt idx="140">
                  <c:v>38756</c:v>
                </c:pt>
                <c:pt idx="141">
                  <c:v>38757</c:v>
                </c:pt>
                <c:pt idx="142">
                  <c:v>38758</c:v>
                </c:pt>
                <c:pt idx="143">
                  <c:v>38761</c:v>
                </c:pt>
                <c:pt idx="144">
                  <c:v>38762</c:v>
                </c:pt>
                <c:pt idx="145">
                  <c:v>38763</c:v>
                </c:pt>
                <c:pt idx="146">
                  <c:v>38764</c:v>
                </c:pt>
                <c:pt idx="147">
                  <c:v>38765</c:v>
                </c:pt>
                <c:pt idx="148">
                  <c:v>38769</c:v>
                </c:pt>
                <c:pt idx="149">
                  <c:v>38770</c:v>
                </c:pt>
                <c:pt idx="150">
                  <c:v>38771</c:v>
                </c:pt>
                <c:pt idx="151">
                  <c:v>38772</c:v>
                </c:pt>
                <c:pt idx="152">
                  <c:v>38775</c:v>
                </c:pt>
                <c:pt idx="153">
                  <c:v>38776</c:v>
                </c:pt>
                <c:pt idx="154">
                  <c:v>38777</c:v>
                </c:pt>
                <c:pt idx="155">
                  <c:v>38778</c:v>
                </c:pt>
                <c:pt idx="156">
                  <c:v>38779</c:v>
                </c:pt>
                <c:pt idx="157">
                  <c:v>38782</c:v>
                </c:pt>
                <c:pt idx="158">
                  <c:v>38783</c:v>
                </c:pt>
                <c:pt idx="159">
                  <c:v>38784</c:v>
                </c:pt>
                <c:pt idx="160">
                  <c:v>38785</c:v>
                </c:pt>
                <c:pt idx="161">
                  <c:v>38786</c:v>
                </c:pt>
                <c:pt idx="162">
                  <c:v>38789</c:v>
                </c:pt>
                <c:pt idx="163">
                  <c:v>38790</c:v>
                </c:pt>
                <c:pt idx="164">
                  <c:v>38791</c:v>
                </c:pt>
                <c:pt idx="165">
                  <c:v>38792</c:v>
                </c:pt>
                <c:pt idx="166">
                  <c:v>38793</c:v>
                </c:pt>
                <c:pt idx="167">
                  <c:v>38796</c:v>
                </c:pt>
                <c:pt idx="168">
                  <c:v>38797</c:v>
                </c:pt>
                <c:pt idx="169">
                  <c:v>38798</c:v>
                </c:pt>
                <c:pt idx="170">
                  <c:v>38799</c:v>
                </c:pt>
                <c:pt idx="171">
                  <c:v>38800</c:v>
                </c:pt>
                <c:pt idx="172">
                  <c:v>38803</c:v>
                </c:pt>
                <c:pt idx="173">
                  <c:v>38804</c:v>
                </c:pt>
                <c:pt idx="174">
                  <c:v>38805</c:v>
                </c:pt>
                <c:pt idx="175">
                  <c:v>38806</c:v>
                </c:pt>
                <c:pt idx="176">
                  <c:v>38807</c:v>
                </c:pt>
                <c:pt idx="177">
                  <c:v>38810</c:v>
                </c:pt>
                <c:pt idx="178">
                  <c:v>38811</c:v>
                </c:pt>
                <c:pt idx="179">
                  <c:v>38812</c:v>
                </c:pt>
                <c:pt idx="180">
                  <c:v>38813</c:v>
                </c:pt>
                <c:pt idx="181">
                  <c:v>38814</c:v>
                </c:pt>
                <c:pt idx="182">
                  <c:v>38817</c:v>
                </c:pt>
                <c:pt idx="183">
                  <c:v>38818</c:v>
                </c:pt>
                <c:pt idx="184">
                  <c:v>38819</c:v>
                </c:pt>
                <c:pt idx="185">
                  <c:v>38820</c:v>
                </c:pt>
                <c:pt idx="186">
                  <c:v>38824</c:v>
                </c:pt>
                <c:pt idx="187">
                  <c:v>38825</c:v>
                </c:pt>
                <c:pt idx="188">
                  <c:v>38826</c:v>
                </c:pt>
                <c:pt idx="189">
                  <c:v>38827</c:v>
                </c:pt>
                <c:pt idx="190">
                  <c:v>38828</c:v>
                </c:pt>
                <c:pt idx="191">
                  <c:v>38831</c:v>
                </c:pt>
                <c:pt idx="192">
                  <c:v>38832</c:v>
                </c:pt>
                <c:pt idx="193">
                  <c:v>38833</c:v>
                </c:pt>
                <c:pt idx="194">
                  <c:v>38834</c:v>
                </c:pt>
                <c:pt idx="195">
                  <c:v>38835</c:v>
                </c:pt>
                <c:pt idx="196">
                  <c:v>38838</c:v>
                </c:pt>
                <c:pt idx="197">
                  <c:v>38839</c:v>
                </c:pt>
                <c:pt idx="198">
                  <c:v>38840</c:v>
                </c:pt>
                <c:pt idx="199">
                  <c:v>38841</c:v>
                </c:pt>
                <c:pt idx="200">
                  <c:v>38842</c:v>
                </c:pt>
                <c:pt idx="201">
                  <c:v>38845</c:v>
                </c:pt>
                <c:pt idx="202">
                  <c:v>38846</c:v>
                </c:pt>
                <c:pt idx="203">
                  <c:v>38847</c:v>
                </c:pt>
                <c:pt idx="204">
                  <c:v>38848</c:v>
                </c:pt>
                <c:pt idx="205">
                  <c:v>38849</c:v>
                </c:pt>
                <c:pt idx="206">
                  <c:v>38852</c:v>
                </c:pt>
                <c:pt idx="207">
                  <c:v>38853</c:v>
                </c:pt>
                <c:pt idx="208">
                  <c:v>38854</c:v>
                </c:pt>
                <c:pt idx="209">
                  <c:v>38855</c:v>
                </c:pt>
                <c:pt idx="210">
                  <c:v>38856</c:v>
                </c:pt>
                <c:pt idx="211">
                  <c:v>38859</c:v>
                </c:pt>
                <c:pt idx="212">
                  <c:v>38860</c:v>
                </c:pt>
                <c:pt idx="213">
                  <c:v>38861</c:v>
                </c:pt>
                <c:pt idx="214">
                  <c:v>38862</c:v>
                </c:pt>
                <c:pt idx="215">
                  <c:v>38863</c:v>
                </c:pt>
                <c:pt idx="216">
                  <c:v>38867</c:v>
                </c:pt>
                <c:pt idx="217">
                  <c:v>38868</c:v>
                </c:pt>
                <c:pt idx="218">
                  <c:v>38869</c:v>
                </c:pt>
                <c:pt idx="219">
                  <c:v>38870</c:v>
                </c:pt>
                <c:pt idx="220">
                  <c:v>38873</c:v>
                </c:pt>
                <c:pt idx="221">
                  <c:v>38874</c:v>
                </c:pt>
                <c:pt idx="222">
                  <c:v>38875</c:v>
                </c:pt>
                <c:pt idx="223">
                  <c:v>38876</c:v>
                </c:pt>
                <c:pt idx="224">
                  <c:v>38877</c:v>
                </c:pt>
                <c:pt idx="225">
                  <c:v>38880</c:v>
                </c:pt>
                <c:pt idx="226">
                  <c:v>38881</c:v>
                </c:pt>
                <c:pt idx="227">
                  <c:v>38882</c:v>
                </c:pt>
                <c:pt idx="228">
                  <c:v>38883</c:v>
                </c:pt>
                <c:pt idx="229">
                  <c:v>38884</c:v>
                </c:pt>
                <c:pt idx="230">
                  <c:v>38887</c:v>
                </c:pt>
                <c:pt idx="231">
                  <c:v>38888</c:v>
                </c:pt>
                <c:pt idx="232">
                  <c:v>38889</c:v>
                </c:pt>
                <c:pt idx="233">
                  <c:v>38890</c:v>
                </c:pt>
                <c:pt idx="234">
                  <c:v>38891</c:v>
                </c:pt>
                <c:pt idx="235">
                  <c:v>38894</c:v>
                </c:pt>
                <c:pt idx="236">
                  <c:v>38895</c:v>
                </c:pt>
                <c:pt idx="237">
                  <c:v>38896</c:v>
                </c:pt>
                <c:pt idx="238">
                  <c:v>38897</c:v>
                </c:pt>
                <c:pt idx="239">
                  <c:v>38898</c:v>
                </c:pt>
                <c:pt idx="240">
                  <c:v>38901</c:v>
                </c:pt>
                <c:pt idx="241">
                  <c:v>38903</c:v>
                </c:pt>
                <c:pt idx="242">
                  <c:v>38904</c:v>
                </c:pt>
                <c:pt idx="243">
                  <c:v>38905</c:v>
                </c:pt>
                <c:pt idx="244">
                  <c:v>38908</c:v>
                </c:pt>
                <c:pt idx="245">
                  <c:v>38909</c:v>
                </c:pt>
                <c:pt idx="246">
                  <c:v>38910</c:v>
                </c:pt>
                <c:pt idx="247">
                  <c:v>38911</c:v>
                </c:pt>
                <c:pt idx="248">
                  <c:v>38912</c:v>
                </c:pt>
                <c:pt idx="249">
                  <c:v>38915</c:v>
                </c:pt>
                <c:pt idx="250">
                  <c:v>38916</c:v>
                </c:pt>
                <c:pt idx="251">
                  <c:v>38917</c:v>
                </c:pt>
                <c:pt idx="252">
                  <c:v>38918</c:v>
                </c:pt>
                <c:pt idx="253">
                  <c:v>38919</c:v>
                </c:pt>
                <c:pt idx="254">
                  <c:v>38922</c:v>
                </c:pt>
                <c:pt idx="255">
                  <c:v>38923</c:v>
                </c:pt>
                <c:pt idx="256">
                  <c:v>38924</c:v>
                </c:pt>
                <c:pt idx="257">
                  <c:v>38925</c:v>
                </c:pt>
                <c:pt idx="258">
                  <c:v>38926</c:v>
                </c:pt>
                <c:pt idx="259">
                  <c:v>38929</c:v>
                </c:pt>
                <c:pt idx="260">
                  <c:v>38930</c:v>
                </c:pt>
                <c:pt idx="261">
                  <c:v>38931</c:v>
                </c:pt>
                <c:pt idx="262">
                  <c:v>38932</c:v>
                </c:pt>
                <c:pt idx="263">
                  <c:v>38933</c:v>
                </c:pt>
                <c:pt idx="264">
                  <c:v>38936</c:v>
                </c:pt>
                <c:pt idx="265">
                  <c:v>38937</c:v>
                </c:pt>
                <c:pt idx="266">
                  <c:v>38938</c:v>
                </c:pt>
                <c:pt idx="267">
                  <c:v>38939</c:v>
                </c:pt>
                <c:pt idx="268">
                  <c:v>38940</c:v>
                </c:pt>
                <c:pt idx="269">
                  <c:v>38943</c:v>
                </c:pt>
                <c:pt idx="270">
                  <c:v>38944</c:v>
                </c:pt>
                <c:pt idx="271">
                  <c:v>38945</c:v>
                </c:pt>
                <c:pt idx="272">
                  <c:v>38946</c:v>
                </c:pt>
                <c:pt idx="273">
                  <c:v>38947</c:v>
                </c:pt>
                <c:pt idx="274">
                  <c:v>38950</c:v>
                </c:pt>
                <c:pt idx="275">
                  <c:v>38951</c:v>
                </c:pt>
                <c:pt idx="276">
                  <c:v>38952</c:v>
                </c:pt>
                <c:pt idx="277">
                  <c:v>38953</c:v>
                </c:pt>
                <c:pt idx="278">
                  <c:v>38954</c:v>
                </c:pt>
                <c:pt idx="279">
                  <c:v>38957</c:v>
                </c:pt>
                <c:pt idx="280">
                  <c:v>38958</c:v>
                </c:pt>
                <c:pt idx="281">
                  <c:v>38959</c:v>
                </c:pt>
                <c:pt idx="282">
                  <c:v>38960</c:v>
                </c:pt>
                <c:pt idx="283">
                  <c:v>38961</c:v>
                </c:pt>
                <c:pt idx="284">
                  <c:v>38965</c:v>
                </c:pt>
                <c:pt idx="285">
                  <c:v>38966</c:v>
                </c:pt>
                <c:pt idx="286">
                  <c:v>38967</c:v>
                </c:pt>
                <c:pt idx="287">
                  <c:v>38968</c:v>
                </c:pt>
                <c:pt idx="288">
                  <c:v>38971</c:v>
                </c:pt>
                <c:pt idx="289">
                  <c:v>38972</c:v>
                </c:pt>
                <c:pt idx="290">
                  <c:v>38973</c:v>
                </c:pt>
                <c:pt idx="291">
                  <c:v>38974</c:v>
                </c:pt>
                <c:pt idx="292">
                  <c:v>38975</c:v>
                </c:pt>
                <c:pt idx="293">
                  <c:v>38978</c:v>
                </c:pt>
                <c:pt idx="294">
                  <c:v>38979</c:v>
                </c:pt>
                <c:pt idx="295">
                  <c:v>38980</c:v>
                </c:pt>
                <c:pt idx="296">
                  <c:v>38981</c:v>
                </c:pt>
                <c:pt idx="297">
                  <c:v>38982</c:v>
                </c:pt>
                <c:pt idx="298">
                  <c:v>38985</c:v>
                </c:pt>
                <c:pt idx="299">
                  <c:v>38986</c:v>
                </c:pt>
                <c:pt idx="300">
                  <c:v>38987</c:v>
                </c:pt>
                <c:pt idx="301">
                  <c:v>38988</c:v>
                </c:pt>
                <c:pt idx="302">
                  <c:v>38989</c:v>
                </c:pt>
                <c:pt idx="303">
                  <c:v>38992</c:v>
                </c:pt>
                <c:pt idx="304">
                  <c:v>38993</c:v>
                </c:pt>
                <c:pt idx="305">
                  <c:v>38994</c:v>
                </c:pt>
                <c:pt idx="306">
                  <c:v>38995</c:v>
                </c:pt>
                <c:pt idx="307">
                  <c:v>38996</c:v>
                </c:pt>
                <c:pt idx="308">
                  <c:v>38999</c:v>
                </c:pt>
                <c:pt idx="309">
                  <c:v>39000</c:v>
                </c:pt>
                <c:pt idx="310">
                  <c:v>39001</c:v>
                </c:pt>
                <c:pt idx="311">
                  <c:v>39002</c:v>
                </c:pt>
                <c:pt idx="312">
                  <c:v>39003</c:v>
                </c:pt>
                <c:pt idx="313">
                  <c:v>39006</c:v>
                </c:pt>
                <c:pt idx="314">
                  <c:v>39007</c:v>
                </c:pt>
                <c:pt idx="315">
                  <c:v>39008</c:v>
                </c:pt>
                <c:pt idx="316">
                  <c:v>39009</c:v>
                </c:pt>
                <c:pt idx="317">
                  <c:v>39010</c:v>
                </c:pt>
                <c:pt idx="318">
                  <c:v>39013</c:v>
                </c:pt>
                <c:pt idx="319">
                  <c:v>39014</c:v>
                </c:pt>
                <c:pt idx="320">
                  <c:v>39015</c:v>
                </c:pt>
                <c:pt idx="321">
                  <c:v>39016</c:v>
                </c:pt>
                <c:pt idx="322">
                  <c:v>39017</c:v>
                </c:pt>
                <c:pt idx="323">
                  <c:v>39020</c:v>
                </c:pt>
                <c:pt idx="324">
                  <c:v>39021</c:v>
                </c:pt>
                <c:pt idx="325">
                  <c:v>39022</c:v>
                </c:pt>
                <c:pt idx="326">
                  <c:v>39023</c:v>
                </c:pt>
                <c:pt idx="327">
                  <c:v>39024</c:v>
                </c:pt>
                <c:pt idx="328">
                  <c:v>39027</c:v>
                </c:pt>
                <c:pt idx="329">
                  <c:v>39028</c:v>
                </c:pt>
                <c:pt idx="330">
                  <c:v>39029</c:v>
                </c:pt>
                <c:pt idx="331">
                  <c:v>39030</c:v>
                </c:pt>
                <c:pt idx="332">
                  <c:v>39031</c:v>
                </c:pt>
                <c:pt idx="333">
                  <c:v>39034</c:v>
                </c:pt>
                <c:pt idx="334">
                  <c:v>39035</c:v>
                </c:pt>
                <c:pt idx="335">
                  <c:v>39036</c:v>
                </c:pt>
                <c:pt idx="336">
                  <c:v>39037</c:v>
                </c:pt>
                <c:pt idx="337">
                  <c:v>39038</c:v>
                </c:pt>
                <c:pt idx="338">
                  <c:v>39041</c:v>
                </c:pt>
                <c:pt idx="339">
                  <c:v>39042</c:v>
                </c:pt>
                <c:pt idx="340">
                  <c:v>39043</c:v>
                </c:pt>
                <c:pt idx="341">
                  <c:v>39045</c:v>
                </c:pt>
                <c:pt idx="342">
                  <c:v>39048</c:v>
                </c:pt>
                <c:pt idx="343">
                  <c:v>39049</c:v>
                </c:pt>
                <c:pt idx="344">
                  <c:v>39050</c:v>
                </c:pt>
                <c:pt idx="345">
                  <c:v>39051</c:v>
                </c:pt>
                <c:pt idx="346">
                  <c:v>39052</c:v>
                </c:pt>
                <c:pt idx="347">
                  <c:v>39055</c:v>
                </c:pt>
                <c:pt idx="348">
                  <c:v>39056</c:v>
                </c:pt>
                <c:pt idx="349">
                  <c:v>39057</c:v>
                </c:pt>
                <c:pt idx="350">
                  <c:v>39058</c:v>
                </c:pt>
                <c:pt idx="351">
                  <c:v>39059</c:v>
                </c:pt>
                <c:pt idx="352">
                  <c:v>39062</c:v>
                </c:pt>
                <c:pt idx="353">
                  <c:v>39063</c:v>
                </c:pt>
                <c:pt idx="354">
                  <c:v>39064</c:v>
                </c:pt>
                <c:pt idx="355">
                  <c:v>39065</c:v>
                </c:pt>
                <c:pt idx="356">
                  <c:v>39066</c:v>
                </c:pt>
                <c:pt idx="357">
                  <c:v>39069</c:v>
                </c:pt>
                <c:pt idx="358">
                  <c:v>39070</c:v>
                </c:pt>
                <c:pt idx="359">
                  <c:v>39071</c:v>
                </c:pt>
                <c:pt idx="360">
                  <c:v>39072</c:v>
                </c:pt>
                <c:pt idx="361">
                  <c:v>39073</c:v>
                </c:pt>
                <c:pt idx="362">
                  <c:v>39077</c:v>
                </c:pt>
                <c:pt idx="363">
                  <c:v>39078</c:v>
                </c:pt>
                <c:pt idx="364">
                  <c:v>39079</c:v>
                </c:pt>
                <c:pt idx="365">
                  <c:v>39080</c:v>
                </c:pt>
                <c:pt idx="366">
                  <c:v>39085</c:v>
                </c:pt>
                <c:pt idx="367">
                  <c:v>39086</c:v>
                </c:pt>
                <c:pt idx="368">
                  <c:v>39087</c:v>
                </c:pt>
                <c:pt idx="369">
                  <c:v>39090</c:v>
                </c:pt>
                <c:pt idx="370">
                  <c:v>39091</c:v>
                </c:pt>
                <c:pt idx="371">
                  <c:v>39092</c:v>
                </c:pt>
                <c:pt idx="372">
                  <c:v>39093</c:v>
                </c:pt>
                <c:pt idx="373">
                  <c:v>39094</c:v>
                </c:pt>
                <c:pt idx="374">
                  <c:v>39098</c:v>
                </c:pt>
                <c:pt idx="375">
                  <c:v>39099</c:v>
                </c:pt>
                <c:pt idx="376">
                  <c:v>39100</c:v>
                </c:pt>
                <c:pt idx="377">
                  <c:v>39101</c:v>
                </c:pt>
                <c:pt idx="378">
                  <c:v>39104</c:v>
                </c:pt>
                <c:pt idx="379">
                  <c:v>39105</c:v>
                </c:pt>
                <c:pt idx="380">
                  <c:v>39106</c:v>
                </c:pt>
                <c:pt idx="381">
                  <c:v>39107</c:v>
                </c:pt>
                <c:pt idx="382">
                  <c:v>39108</c:v>
                </c:pt>
                <c:pt idx="383">
                  <c:v>39111</c:v>
                </c:pt>
                <c:pt idx="384">
                  <c:v>39112</c:v>
                </c:pt>
                <c:pt idx="385">
                  <c:v>39113</c:v>
                </c:pt>
                <c:pt idx="386">
                  <c:v>39114</c:v>
                </c:pt>
                <c:pt idx="387">
                  <c:v>39115</c:v>
                </c:pt>
                <c:pt idx="388">
                  <c:v>39118</c:v>
                </c:pt>
                <c:pt idx="389">
                  <c:v>39119</c:v>
                </c:pt>
                <c:pt idx="390">
                  <c:v>39120</c:v>
                </c:pt>
                <c:pt idx="391">
                  <c:v>39121</c:v>
                </c:pt>
                <c:pt idx="392">
                  <c:v>39122</c:v>
                </c:pt>
                <c:pt idx="393">
                  <c:v>39125</c:v>
                </c:pt>
                <c:pt idx="394">
                  <c:v>39126</c:v>
                </c:pt>
                <c:pt idx="395">
                  <c:v>39127</c:v>
                </c:pt>
                <c:pt idx="396">
                  <c:v>39128</c:v>
                </c:pt>
                <c:pt idx="397">
                  <c:v>39129</c:v>
                </c:pt>
                <c:pt idx="398">
                  <c:v>39133</c:v>
                </c:pt>
                <c:pt idx="399">
                  <c:v>39134</c:v>
                </c:pt>
                <c:pt idx="400">
                  <c:v>39135</c:v>
                </c:pt>
                <c:pt idx="401">
                  <c:v>39136</c:v>
                </c:pt>
                <c:pt idx="402">
                  <c:v>39139</c:v>
                </c:pt>
                <c:pt idx="403">
                  <c:v>39140</c:v>
                </c:pt>
                <c:pt idx="404">
                  <c:v>39141</c:v>
                </c:pt>
                <c:pt idx="405">
                  <c:v>39142</c:v>
                </c:pt>
                <c:pt idx="406">
                  <c:v>39143</c:v>
                </c:pt>
                <c:pt idx="407">
                  <c:v>39146</c:v>
                </c:pt>
                <c:pt idx="408">
                  <c:v>39147</c:v>
                </c:pt>
                <c:pt idx="409">
                  <c:v>39148</c:v>
                </c:pt>
                <c:pt idx="410">
                  <c:v>39149</c:v>
                </c:pt>
                <c:pt idx="411">
                  <c:v>39150</c:v>
                </c:pt>
                <c:pt idx="412">
                  <c:v>39153</c:v>
                </c:pt>
                <c:pt idx="413">
                  <c:v>39154</c:v>
                </c:pt>
                <c:pt idx="414">
                  <c:v>39155</c:v>
                </c:pt>
                <c:pt idx="415">
                  <c:v>39156</c:v>
                </c:pt>
                <c:pt idx="416">
                  <c:v>39157</c:v>
                </c:pt>
                <c:pt idx="417">
                  <c:v>39160</c:v>
                </c:pt>
                <c:pt idx="418">
                  <c:v>39161</c:v>
                </c:pt>
                <c:pt idx="419">
                  <c:v>39162</c:v>
                </c:pt>
                <c:pt idx="420">
                  <c:v>39163</c:v>
                </c:pt>
                <c:pt idx="421">
                  <c:v>39164</c:v>
                </c:pt>
                <c:pt idx="422">
                  <c:v>39167</c:v>
                </c:pt>
                <c:pt idx="423">
                  <c:v>39168</c:v>
                </c:pt>
                <c:pt idx="424">
                  <c:v>39169</c:v>
                </c:pt>
                <c:pt idx="425">
                  <c:v>39170</c:v>
                </c:pt>
                <c:pt idx="426">
                  <c:v>39171</c:v>
                </c:pt>
                <c:pt idx="427">
                  <c:v>39174</c:v>
                </c:pt>
                <c:pt idx="428">
                  <c:v>39175</c:v>
                </c:pt>
                <c:pt idx="429">
                  <c:v>39176</c:v>
                </c:pt>
                <c:pt idx="430">
                  <c:v>39177</c:v>
                </c:pt>
                <c:pt idx="431">
                  <c:v>39181</c:v>
                </c:pt>
                <c:pt idx="432">
                  <c:v>39182</c:v>
                </c:pt>
                <c:pt idx="433">
                  <c:v>39183</c:v>
                </c:pt>
                <c:pt idx="434">
                  <c:v>39184</c:v>
                </c:pt>
                <c:pt idx="435">
                  <c:v>39185</c:v>
                </c:pt>
                <c:pt idx="436">
                  <c:v>39188</c:v>
                </c:pt>
                <c:pt idx="437">
                  <c:v>39189</c:v>
                </c:pt>
                <c:pt idx="438">
                  <c:v>39190</c:v>
                </c:pt>
                <c:pt idx="439">
                  <c:v>39191</c:v>
                </c:pt>
                <c:pt idx="440">
                  <c:v>39192</c:v>
                </c:pt>
                <c:pt idx="441">
                  <c:v>39195</c:v>
                </c:pt>
                <c:pt idx="442">
                  <c:v>39196</c:v>
                </c:pt>
                <c:pt idx="443">
                  <c:v>39197</c:v>
                </c:pt>
                <c:pt idx="444">
                  <c:v>39198</c:v>
                </c:pt>
                <c:pt idx="445">
                  <c:v>39199</c:v>
                </c:pt>
                <c:pt idx="446">
                  <c:v>39202</c:v>
                </c:pt>
                <c:pt idx="447">
                  <c:v>39203</c:v>
                </c:pt>
                <c:pt idx="448">
                  <c:v>39204</c:v>
                </c:pt>
                <c:pt idx="449">
                  <c:v>39205</c:v>
                </c:pt>
                <c:pt idx="450">
                  <c:v>39206</c:v>
                </c:pt>
                <c:pt idx="451">
                  <c:v>39209</c:v>
                </c:pt>
                <c:pt idx="452">
                  <c:v>39210</c:v>
                </c:pt>
                <c:pt idx="453">
                  <c:v>39211</c:v>
                </c:pt>
                <c:pt idx="454">
                  <c:v>39212</c:v>
                </c:pt>
                <c:pt idx="455">
                  <c:v>39213</c:v>
                </c:pt>
                <c:pt idx="456">
                  <c:v>39216</c:v>
                </c:pt>
                <c:pt idx="457">
                  <c:v>39217</c:v>
                </c:pt>
                <c:pt idx="458">
                  <c:v>39218</c:v>
                </c:pt>
                <c:pt idx="459">
                  <c:v>39219</c:v>
                </c:pt>
                <c:pt idx="460">
                  <c:v>39220</c:v>
                </c:pt>
                <c:pt idx="461">
                  <c:v>39223</c:v>
                </c:pt>
                <c:pt idx="462">
                  <c:v>39224</c:v>
                </c:pt>
                <c:pt idx="463">
                  <c:v>39225</c:v>
                </c:pt>
                <c:pt idx="464">
                  <c:v>39226</c:v>
                </c:pt>
                <c:pt idx="465">
                  <c:v>39227</c:v>
                </c:pt>
                <c:pt idx="466">
                  <c:v>39231</c:v>
                </c:pt>
                <c:pt idx="467">
                  <c:v>39232</c:v>
                </c:pt>
                <c:pt idx="468">
                  <c:v>39233</c:v>
                </c:pt>
                <c:pt idx="469">
                  <c:v>39234</c:v>
                </c:pt>
                <c:pt idx="470">
                  <c:v>39237</c:v>
                </c:pt>
                <c:pt idx="471">
                  <c:v>39238</c:v>
                </c:pt>
                <c:pt idx="472">
                  <c:v>39239</c:v>
                </c:pt>
                <c:pt idx="473">
                  <c:v>39240</c:v>
                </c:pt>
                <c:pt idx="474">
                  <c:v>39241</c:v>
                </c:pt>
                <c:pt idx="475">
                  <c:v>39244</c:v>
                </c:pt>
                <c:pt idx="476">
                  <c:v>39245</c:v>
                </c:pt>
                <c:pt idx="477">
                  <c:v>39246</c:v>
                </c:pt>
                <c:pt idx="478">
                  <c:v>39247</c:v>
                </c:pt>
                <c:pt idx="479">
                  <c:v>39248</c:v>
                </c:pt>
                <c:pt idx="480">
                  <c:v>39251</c:v>
                </c:pt>
                <c:pt idx="481">
                  <c:v>39252</c:v>
                </c:pt>
                <c:pt idx="482">
                  <c:v>39253</c:v>
                </c:pt>
                <c:pt idx="483">
                  <c:v>39254</c:v>
                </c:pt>
                <c:pt idx="484">
                  <c:v>39255</c:v>
                </c:pt>
                <c:pt idx="485">
                  <c:v>39258</c:v>
                </c:pt>
                <c:pt idx="486">
                  <c:v>39259</c:v>
                </c:pt>
                <c:pt idx="487">
                  <c:v>39260</c:v>
                </c:pt>
                <c:pt idx="488">
                  <c:v>39261</c:v>
                </c:pt>
                <c:pt idx="489">
                  <c:v>39262</c:v>
                </c:pt>
                <c:pt idx="490">
                  <c:v>39265</c:v>
                </c:pt>
                <c:pt idx="491">
                  <c:v>39266</c:v>
                </c:pt>
                <c:pt idx="492">
                  <c:v>39268</c:v>
                </c:pt>
                <c:pt idx="493">
                  <c:v>39269</c:v>
                </c:pt>
                <c:pt idx="494">
                  <c:v>39272</c:v>
                </c:pt>
                <c:pt idx="495">
                  <c:v>39273</c:v>
                </c:pt>
                <c:pt idx="496">
                  <c:v>39274</c:v>
                </c:pt>
                <c:pt idx="497">
                  <c:v>39275</c:v>
                </c:pt>
                <c:pt idx="498">
                  <c:v>39276</c:v>
                </c:pt>
                <c:pt idx="499">
                  <c:v>39279</c:v>
                </c:pt>
                <c:pt idx="500">
                  <c:v>39280</c:v>
                </c:pt>
                <c:pt idx="501">
                  <c:v>39281</c:v>
                </c:pt>
                <c:pt idx="502">
                  <c:v>39282</c:v>
                </c:pt>
                <c:pt idx="503">
                  <c:v>39283</c:v>
                </c:pt>
                <c:pt idx="504">
                  <c:v>39286</c:v>
                </c:pt>
                <c:pt idx="505">
                  <c:v>39287</c:v>
                </c:pt>
                <c:pt idx="506">
                  <c:v>39288</c:v>
                </c:pt>
                <c:pt idx="507">
                  <c:v>39289</c:v>
                </c:pt>
                <c:pt idx="508">
                  <c:v>39290</c:v>
                </c:pt>
                <c:pt idx="509">
                  <c:v>39293</c:v>
                </c:pt>
                <c:pt idx="510">
                  <c:v>39294</c:v>
                </c:pt>
                <c:pt idx="511">
                  <c:v>39295</c:v>
                </c:pt>
                <c:pt idx="512">
                  <c:v>39296</c:v>
                </c:pt>
                <c:pt idx="513">
                  <c:v>39297</c:v>
                </c:pt>
                <c:pt idx="514">
                  <c:v>39300</c:v>
                </c:pt>
                <c:pt idx="515">
                  <c:v>39301</c:v>
                </c:pt>
                <c:pt idx="516">
                  <c:v>39302</c:v>
                </c:pt>
                <c:pt idx="517">
                  <c:v>39303</c:v>
                </c:pt>
                <c:pt idx="518">
                  <c:v>39304</c:v>
                </c:pt>
                <c:pt idx="519">
                  <c:v>39307</c:v>
                </c:pt>
                <c:pt idx="520">
                  <c:v>39308</c:v>
                </c:pt>
                <c:pt idx="521">
                  <c:v>39309</c:v>
                </c:pt>
                <c:pt idx="522">
                  <c:v>39310</c:v>
                </c:pt>
                <c:pt idx="523">
                  <c:v>39311</c:v>
                </c:pt>
                <c:pt idx="524">
                  <c:v>39314</c:v>
                </c:pt>
                <c:pt idx="525">
                  <c:v>39315</c:v>
                </c:pt>
                <c:pt idx="526">
                  <c:v>39316</c:v>
                </c:pt>
                <c:pt idx="527">
                  <c:v>39317</c:v>
                </c:pt>
                <c:pt idx="528">
                  <c:v>39318</c:v>
                </c:pt>
                <c:pt idx="529">
                  <c:v>39321</c:v>
                </c:pt>
                <c:pt idx="530">
                  <c:v>39322</c:v>
                </c:pt>
                <c:pt idx="531">
                  <c:v>39323</c:v>
                </c:pt>
                <c:pt idx="532">
                  <c:v>39324</c:v>
                </c:pt>
                <c:pt idx="533">
                  <c:v>39325</c:v>
                </c:pt>
                <c:pt idx="534">
                  <c:v>39329</c:v>
                </c:pt>
                <c:pt idx="535">
                  <c:v>39330</c:v>
                </c:pt>
                <c:pt idx="536">
                  <c:v>39331</c:v>
                </c:pt>
                <c:pt idx="537">
                  <c:v>39332</c:v>
                </c:pt>
                <c:pt idx="538">
                  <c:v>39335</c:v>
                </c:pt>
                <c:pt idx="539">
                  <c:v>39336</c:v>
                </c:pt>
                <c:pt idx="540">
                  <c:v>39337</c:v>
                </c:pt>
                <c:pt idx="541">
                  <c:v>39338</c:v>
                </c:pt>
                <c:pt idx="542">
                  <c:v>39339</c:v>
                </c:pt>
                <c:pt idx="543">
                  <c:v>39342</c:v>
                </c:pt>
                <c:pt idx="544">
                  <c:v>39343</c:v>
                </c:pt>
                <c:pt idx="545">
                  <c:v>39344</c:v>
                </c:pt>
                <c:pt idx="546">
                  <c:v>39345</c:v>
                </c:pt>
                <c:pt idx="547">
                  <c:v>39346</c:v>
                </c:pt>
                <c:pt idx="548">
                  <c:v>39349</c:v>
                </c:pt>
                <c:pt idx="549">
                  <c:v>39350</c:v>
                </c:pt>
                <c:pt idx="550">
                  <c:v>39351</c:v>
                </c:pt>
                <c:pt idx="551">
                  <c:v>39352</c:v>
                </c:pt>
                <c:pt idx="552">
                  <c:v>39353</c:v>
                </c:pt>
                <c:pt idx="553">
                  <c:v>39356</c:v>
                </c:pt>
                <c:pt idx="554">
                  <c:v>39357</c:v>
                </c:pt>
                <c:pt idx="555">
                  <c:v>39358</c:v>
                </c:pt>
                <c:pt idx="556">
                  <c:v>39359</c:v>
                </c:pt>
                <c:pt idx="557">
                  <c:v>39360</c:v>
                </c:pt>
                <c:pt idx="558">
                  <c:v>39363</c:v>
                </c:pt>
                <c:pt idx="559">
                  <c:v>39364</c:v>
                </c:pt>
                <c:pt idx="560">
                  <c:v>39365</c:v>
                </c:pt>
                <c:pt idx="561">
                  <c:v>39366</c:v>
                </c:pt>
                <c:pt idx="562">
                  <c:v>39367</c:v>
                </c:pt>
                <c:pt idx="563">
                  <c:v>39370</c:v>
                </c:pt>
                <c:pt idx="564">
                  <c:v>39371</c:v>
                </c:pt>
                <c:pt idx="565">
                  <c:v>39372</c:v>
                </c:pt>
                <c:pt idx="566">
                  <c:v>39373</c:v>
                </c:pt>
                <c:pt idx="567">
                  <c:v>39374</c:v>
                </c:pt>
                <c:pt idx="568">
                  <c:v>39377</c:v>
                </c:pt>
                <c:pt idx="569">
                  <c:v>39378</c:v>
                </c:pt>
                <c:pt idx="570">
                  <c:v>39379</c:v>
                </c:pt>
                <c:pt idx="571">
                  <c:v>39380</c:v>
                </c:pt>
                <c:pt idx="572">
                  <c:v>39381</c:v>
                </c:pt>
                <c:pt idx="573">
                  <c:v>39384</c:v>
                </c:pt>
                <c:pt idx="574">
                  <c:v>39385</c:v>
                </c:pt>
                <c:pt idx="575">
                  <c:v>39386</c:v>
                </c:pt>
                <c:pt idx="576">
                  <c:v>39387</c:v>
                </c:pt>
                <c:pt idx="577">
                  <c:v>39388</c:v>
                </c:pt>
                <c:pt idx="578">
                  <c:v>39391</c:v>
                </c:pt>
                <c:pt idx="579">
                  <c:v>39392</c:v>
                </c:pt>
                <c:pt idx="580">
                  <c:v>39393</c:v>
                </c:pt>
                <c:pt idx="581">
                  <c:v>39394</c:v>
                </c:pt>
                <c:pt idx="582">
                  <c:v>39395</c:v>
                </c:pt>
                <c:pt idx="583">
                  <c:v>39398</c:v>
                </c:pt>
                <c:pt idx="584">
                  <c:v>39399</c:v>
                </c:pt>
                <c:pt idx="585">
                  <c:v>39400</c:v>
                </c:pt>
                <c:pt idx="586">
                  <c:v>39401</c:v>
                </c:pt>
                <c:pt idx="587">
                  <c:v>39402</c:v>
                </c:pt>
                <c:pt idx="588">
                  <c:v>39405</c:v>
                </c:pt>
                <c:pt idx="589">
                  <c:v>39406</c:v>
                </c:pt>
                <c:pt idx="590">
                  <c:v>39407</c:v>
                </c:pt>
                <c:pt idx="591">
                  <c:v>39409</c:v>
                </c:pt>
                <c:pt idx="592">
                  <c:v>39412</c:v>
                </c:pt>
                <c:pt idx="593">
                  <c:v>39413</c:v>
                </c:pt>
                <c:pt idx="594">
                  <c:v>39414</c:v>
                </c:pt>
                <c:pt idx="595">
                  <c:v>39415</c:v>
                </c:pt>
                <c:pt idx="596">
                  <c:v>39416</c:v>
                </c:pt>
                <c:pt idx="597">
                  <c:v>39419</c:v>
                </c:pt>
                <c:pt idx="598">
                  <c:v>39420</c:v>
                </c:pt>
                <c:pt idx="599">
                  <c:v>39421</c:v>
                </c:pt>
                <c:pt idx="600">
                  <c:v>39422</c:v>
                </c:pt>
                <c:pt idx="601">
                  <c:v>39423</c:v>
                </c:pt>
                <c:pt idx="602">
                  <c:v>39426</c:v>
                </c:pt>
                <c:pt idx="603">
                  <c:v>39427</c:v>
                </c:pt>
                <c:pt idx="604">
                  <c:v>39428</c:v>
                </c:pt>
                <c:pt idx="605">
                  <c:v>39429</c:v>
                </c:pt>
                <c:pt idx="606">
                  <c:v>39430</c:v>
                </c:pt>
                <c:pt idx="607">
                  <c:v>39433</c:v>
                </c:pt>
                <c:pt idx="608">
                  <c:v>39434</c:v>
                </c:pt>
                <c:pt idx="609">
                  <c:v>39435</c:v>
                </c:pt>
                <c:pt idx="610">
                  <c:v>39436</c:v>
                </c:pt>
                <c:pt idx="611">
                  <c:v>39437</c:v>
                </c:pt>
                <c:pt idx="612">
                  <c:v>39440</c:v>
                </c:pt>
                <c:pt idx="613">
                  <c:v>39442</c:v>
                </c:pt>
                <c:pt idx="614">
                  <c:v>39443</c:v>
                </c:pt>
                <c:pt idx="615">
                  <c:v>39444</c:v>
                </c:pt>
                <c:pt idx="616">
                  <c:v>39447</c:v>
                </c:pt>
                <c:pt idx="617">
                  <c:v>39449</c:v>
                </c:pt>
                <c:pt idx="618">
                  <c:v>39450</c:v>
                </c:pt>
                <c:pt idx="619">
                  <c:v>39451</c:v>
                </c:pt>
                <c:pt idx="620">
                  <c:v>39454</c:v>
                </c:pt>
                <c:pt idx="621">
                  <c:v>39455</c:v>
                </c:pt>
                <c:pt idx="622">
                  <c:v>39456</c:v>
                </c:pt>
                <c:pt idx="623">
                  <c:v>39457</c:v>
                </c:pt>
                <c:pt idx="624">
                  <c:v>39458</c:v>
                </c:pt>
                <c:pt idx="625">
                  <c:v>39461</c:v>
                </c:pt>
                <c:pt idx="626">
                  <c:v>39462</c:v>
                </c:pt>
                <c:pt idx="627">
                  <c:v>39463</c:v>
                </c:pt>
                <c:pt idx="628">
                  <c:v>39464</c:v>
                </c:pt>
                <c:pt idx="629">
                  <c:v>39465</c:v>
                </c:pt>
                <c:pt idx="630">
                  <c:v>39469</c:v>
                </c:pt>
                <c:pt idx="631">
                  <c:v>39470</c:v>
                </c:pt>
                <c:pt idx="632">
                  <c:v>39471</c:v>
                </c:pt>
                <c:pt idx="633">
                  <c:v>39472</c:v>
                </c:pt>
                <c:pt idx="634">
                  <c:v>39475</c:v>
                </c:pt>
                <c:pt idx="635">
                  <c:v>39476</c:v>
                </c:pt>
                <c:pt idx="636">
                  <c:v>39477</c:v>
                </c:pt>
                <c:pt idx="637">
                  <c:v>39478</c:v>
                </c:pt>
                <c:pt idx="638">
                  <c:v>39479</c:v>
                </c:pt>
                <c:pt idx="639">
                  <c:v>39482</c:v>
                </c:pt>
                <c:pt idx="640">
                  <c:v>39483</c:v>
                </c:pt>
                <c:pt idx="641">
                  <c:v>39484</c:v>
                </c:pt>
                <c:pt idx="642">
                  <c:v>39485</c:v>
                </c:pt>
                <c:pt idx="643">
                  <c:v>39486</c:v>
                </c:pt>
                <c:pt idx="644">
                  <c:v>39489</c:v>
                </c:pt>
                <c:pt idx="645">
                  <c:v>39490</c:v>
                </c:pt>
                <c:pt idx="646">
                  <c:v>39491</c:v>
                </c:pt>
                <c:pt idx="647">
                  <c:v>39492</c:v>
                </c:pt>
                <c:pt idx="648">
                  <c:v>39493</c:v>
                </c:pt>
                <c:pt idx="649">
                  <c:v>39497</c:v>
                </c:pt>
                <c:pt idx="650">
                  <c:v>39498</c:v>
                </c:pt>
                <c:pt idx="651">
                  <c:v>39499</c:v>
                </c:pt>
                <c:pt idx="652">
                  <c:v>39500</c:v>
                </c:pt>
                <c:pt idx="653">
                  <c:v>39503</c:v>
                </c:pt>
                <c:pt idx="654">
                  <c:v>39504</c:v>
                </c:pt>
                <c:pt idx="655">
                  <c:v>39505</c:v>
                </c:pt>
                <c:pt idx="656">
                  <c:v>39506</c:v>
                </c:pt>
                <c:pt idx="657">
                  <c:v>39507</c:v>
                </c:pt>
                <c:pt idx="658">
                  <c:v>39510</c:v>
                </c:pt>
                <c:pt idx="659">
                  <c:v>39511</c:v>
                </c:pt>
                <c:pt idx="660">
                  <c:v>39512</c:v>
                </c:pt>
                <c:pt idx="661">
                  <c:v>39513</c:v>
                </c:pt>
                <c:pt idx="662">
                  <c:v>39514</c:v>
                </c:pt>
                <c:pt idx="663">
                  <c:v>39517</c:v>
                </c:pt>
                <c:pt idx="664">
                  <c:v>39518</c:v>
                </c:pt>
                <c:pt idx="665">
                  <c:v>39519</c:v>
                </c:pt>
                <c:pt idx="666">
                  <c:v>39520</c:v>
                </c:pt>
                <c:pt idx="667">
                  <c:v>39521</c:v>
                </c:pt>
                <c:pt idx="668">
                  <c:v>39524</c:v>
                </c:pt>
                <c:pt idx="669">
                  <c:v>39525</c:v>
                </c:pt>
                <c:pt idx="670">
                  <c:v>39526</c:v>
                </c:pt>
                <c:pt idx="671">
                  <c:v>39527</c:v>
                </c:pt>
                <c:pt idx="672">
                  <c:v>39531</c:v>
                </c:pt>
                <c:pt idx="673">
                  <c:v>39532</c:v>
                </c:pt>
                <c:pt idx="674">
                  <c:v>39533</c:v>
                </c:pt>
                <c:pt idx="675">
                  <c:v>39534</c:v>
                </c:pt>
                <c:pt idx="676">
                  <c:v>39535</c:v>
                </c:pt>
                <c:pt idx="677">
                  <c:v>39538</c:v>
                </c:pt>
                <c:pt idx="678">
                  <c:v>39539</c:v>
                </c:pt>
                <c:pt idx="679">
                  <c:v>39540</c:v>
                </c:pt>
                <c:pt idx="680">
                  <c:v>39541</c:v>
                </c:pt>
                <c:pt idx="681">
                  <c:v>39542</c:v>
                </c:pt>
                <c:pt idx="682">
                  <c:v>39545</c:v>
                </c:pt>
                <c:pt idx="683">
                  <c:v>39546</c:v>
                </c:pt>
                <c:pt idx="684">
                  <c:v>39547</c:v>
                </c:pt>
                <c:pt idx="685">
                  <c:v>39548</c:v>
                </c:pt>
                <c:pt idx="686">
                  <c:v>39549</c:v>
                </c:pt>
                <c:pt idx="687">
                  <c:v>39552</c:v>
                </c:pt>
                <c:pt idx="688">
                  <c:v>39553</c:v>
                </c:pt>
                <c:pt idx="689">
                  <c:v>39554</c:v>
                </c:pt>
                <c:pt idx="690">
                  <c:v>39555</c:v>
                </c:pt>
                <c:pt idx="691">
                  <c:v>39556</c:v>
                </c:pt>
                <c:pt idx="692">
                  <c:v>39559</c:v>
                </c:pt>
                <c:pt idx="693">
                  <c:v>39560</c:v>
                </c:pt>
                <c:pt idx="694">
                  <c:v>39561</c:v>
                </c:pt>
                <c:pt idx="695">
                  <c:v>39562</c:v>
                </c:pt>
                <c:pt idx="696">
                  <c:v>39563</c:v>
                </c:pt>
                <c:pt idx="697">
                  <c:v>39566</c:v>
                </c:pt>
                <c:pt idx="698">
                  <c:v>39567</c:v>
                </c:pt>
                <c:pt idx="699">
                  <c:v>39568</c:v>
                </c:pt>
                <c:pt idx="700">
                  <c:v>39569</c:v>
                </c:pt>
                <c:pt idx="701">
                  <c:v>39570</c:v>
                </c:pt>
                <c:pt idx="702">
                  <c:v>39573</c:v>
                </c:pt>
                <c:pt idx="703">
                  <c:v>39574</c:v>
                </c:pt>
                <c:pt idx="704">
                  <c:v>39575</c:v>
                </c:pt>
                <c:pt idx="705">
                  <c:v>39576</c:v>
                </c:pt>
                <c:pt idx="706">
                  <c:v>39577</c:v>
                </c:pt>
                <c:pt idx="707">
                  <c:v>39580</c:v>
                </c:pt>
                <c:pt idx="708">
                  <c:v>39581</c:v>
                </c:pt>
                <c:pt idx="709">
                  <c:v>39582</c:v>
                </c:pt>
                <c:pt idx="710">
                  <c:v>39583</c:v>
                </c:pt>
                <c:pt idx="711">
                  <c:v>39584</c:v>
                </c:pt>
                <c:pt idx="712">
                  <c:v>39587</c:v>
                </c:pt>
                <c:pt idx="713">
                  <c:v>39588</c:v>
                </c:pt>
                <c:pt idx="714">
                  <c:v>39589</c:v>
                </c:pt>
                <c:pt idx="715">
                  <c:v>39590</c:v>
                </c:pt>
                <c:pt idx="716">
                  <c:v>39591</c:v>
                </c:pt>
                <c:pt idx="717">
                  <c:v>39595</c:v>
                </c:pt>
                <c:pt idx="718">
                  <c:v>39596</c:v>
                </c:pt>
                <c:pt idx="719">
                  <c:v>39597</c:v>
                </c:pt>
                <c:pt idx="720">
                  <c:v>39598</c:v>
                </c:pt>
                <c:pt idx="721">
                  <c:v>39601</c:v>
                </c:pt>
                <c:pt idx="722">
                  <c:v>39602</c:v>
                </c:pt>
                <c:pt idx="723">
                  <c:v>39603</c:v>
                </c:pt>
                <c:pt idx="724">
                  <c:v>39604</c:v>
                </c:pt>
                <c:pt idx="725">
                  <c:v>39605</c:v>
                </c:pt>
                <c:pt idx="726">
                  <c:v>39608</c:v>
                </c:pt>
                <c:pt idx="727">
                  <c:v>39609</c:v>
                </c:pt>
                <c:pt idx="728">
                  <c:v>39610</c:v>
                </c:pt>
                <c:pt idx="729">
                  <c:v>39611</c:v>
                </c:pt>
                <c:pt idx="730">
                  <c:v>39612</c:v>
                </c:pt>
                <c:pt idx="731">
                  <c:v>39615</c:v>
                </c:pt>
                <c:pt idx="732">
                  <c:v>39616</c:v>
                </c:pt>
                <c:pt idx="733">
                  <c:v>39617</c:v>
                </c:pt>
                <c:pt idx="734">
                  <c:v>39618</c:v>
                </c:pt>
                <c:pt idx="735">
                  <c:v>39619</c:v>
                </c:pt>
                <c:pt idx="736">
                  <c:v>39622</c:v>
                </c:pt>
                <c:pt idx="737">
                  <c:v>39623</c:v>
                </c:pt>
                <c:pt idx="738">
                  <c:v>39624</c:v>
                </c:pt>
                <c:pt idx="739">
                  <c:v>39625</c:v>
                </c:pt>
                <c:pt idx="740">
                  <c:v>39626</c:v>
                </c:pt>
                <c:pt idx="741">
                  <c:v>39629</c:v>
                </c:pt>
                <c:pt idx="742">
                  <c:v>39630</c:v>
                </c:pt>
                <c:pt idx="743">
                  <c:v>39631</c:v>
                </c:pt>
                <c:pt idx="744">
                  <c:v>39632</c:v>
                </c:pt>
                <c:pt idx="745">
                  <c:v>39636</c:v>
                </c:pt>
                <c:pt idx="746">
                  <c:v>39637</c:v>
                </c:pt>
                <c:pt idx="747">
                  <c:v>39638</c:v>
                </c:pt>
                <c:pt idx="748">
                  <c:v>39639</c:v>
                </c:pt>
                <c:pt idx="749">
                  <c:v>39640</c:v>
                </c:pt>
                <c:pt idx="750">
                  <c:v>39643</c:v>
                </c:pt>
                <c:pt idx="751">
                  <c:v>39644</c:v>
                </c:pt>
                <c:pt idx="752">
                  <c:v>39645</c:v>
                </c:pt>
                <c:pt idx="753">
                  <c:v>39646</c:v>
                </c:pt>
                <c:pt idx="754">
                  <c:v>39647</c:v>
                </c:pt>
                <c:pt idx="755">
                  <c:v>39650</c:v>
                </c:pt>
                <c:pt idx="756">
                  <c:v>39651</c:v>
                </c:pt>
                <c:pt idx="757">
                  <c:v>39652</c:v>
                </c:pt>
                <c:pt idx="758">
                  <c:v>39653</c:v>
                </c:pt>
                <c:pt idx="759">
                  <c:v>39654</c:v>
                </c:pt>
                <c:pt idx="760">
                  <c:v>39657</c:v>
                </c:pt>
                <c:pt idx="761">
                  <c:v>39658</c:v>
                </c:pt>
                <c:pt idx="762">
                  <c:v>39659</c:v>
                </c:pt>
                <c:pt idx="763">
                  <c:v>39660</c:v>
                </c:pt>
                <c:pt idx="764">
                  <c:v>39661</c:v>
                </c:pt>
                <c:pt idx="765">
                  <c:v>39664</c:v>
                </c:pt>
                <c:pt idx="766">
                  <c:v>39665</c:v>
                </c:pt>
                <c:pt idx="767">
                  <c:v>39666</c:v>
                </c:pt>
                <c:pt idx="768">
                  <c:v>39667</c:v>
                </c:pt>
                <c:pt idx="769">
                  <c:v>39668</c:v>
                </c:pt>
                <c:pt idx="770">
                  <c:v>39671</c:v>
                </c:pt>
                <c:pt idx="771">
                  <c:v>39672</c:v>
                </c:pt>
                <c:pt idx="772">
                  <c:v>39673</c:v>
                </c:pt>
                <c:pt idx="773">
                  <c:v>39674</c:v>
                </c:pt>
                <c:pt idx="774">
                  <c:v>39675</c:v>
                </c:pt>
                <c:pt idx="775">
                  <c:v>39678</c:v>
                </c:pt>
                <c:pt idx="776">
                  <c:v>39679</c:v>
                </c:pt>
                <c:pt idx="777">
                  <c:v>39680</c:v>
                </c:pt>
                <c:pt idx="778">
                  <c:v>39681</c:v>
                </c:pt>
                <c:pt idx="779">
                  <c:v>39682</c:v>
                </c:pt>
                <c:pt idx="780">
                  <c:v>39685</c:v>
                </c:pt>
                <c:pt idx="781">
                  <c:v>39686</c:v>
                </c:pt>
                <c:pt idx="782">
                  <c:v>39687</c:v>
                </c:pt>
                <c:pt idx="783">
                  <c:v>39688</c:v>
                </c:pt>
                <c:pt idx="784">
                  <c:v>39689</c:v>
                </c:pt>
                <c:pt idx="785">
                  <c:v>39693</c:v>
                </c:pt>
                <c:pt idx="786">
                  <c:v>39694</c:v>
                </c:pt>
                <c:pt idx="787">
                  <c:v>39695</c:v>
                </c:pt>
                <c:pt idx="788">
                  <c:v>39696</c:v>
                </c:pt>
                <c:pt idx="789">
                  <c:v>39699</c:v>
                </c:pt>
                <c:pt idx="790">
                  <c:v>39700</c:v>
                </c:pt>
                <c:pt idx="791">
                  <c:v>39701</c:v>
                </c:pt>
                <c:pt idx="792">
                  <c:v>39702</c:v>
                </c:pt>
                <c:pt idx="793">
                  <c:v>39703</c:v>
                </c:pt>
                <c:pt idx="794">
                  <c:v>39706</c:v>
                </c:pt>
                <c:pt idx="795">
                  <c:v>39707</c:v>
                </c:pt>
                <c:pt idx="796">
                  <c:v>39708</c:v>
                </c:pt>
                <c:pt idx="797">
                  <c:v>39709</c:v>
                </c:pt>
                <c:pt idx="798">
                  <c:v>39710</c:v>
                </c:pt>
                <c:pt idx="799">
                  <c:v>39713</c:v>
                </c:pt>
                <c:pt idx="800">
                  <c:v>39714</c:v>
                </c:pt>
                <c:pt idx="801">
                  <c:v>39715</c:v>
                </c:pt>
                <c:pt idx="802">
                  <c:v>39716</c:v>
                </c:pt>
                <c:pt idx="803">
                  <c:v>39717</c:v>
                </c:pt>
                <c:pt idx="804">
                  <c:v>39720</c:v>
                </c:pt>
                <c:pt idx="805">
                  <c:v>39721</c:v>
                </c:pt>
                <c:pt idx="806">
                  <c:v>39722</c:v>
                </c:pt>
                <c:pt idx="807">
                  <c:v>39723</c:v>
                </c:pt>
                <c:pt idx="808">
                  <c:v>39724</c:v>
                </c:pt>
                <c:pt idx="809">
                  <c:v>39727</c:v>
                </c:pt>
                <c:pt idx="810">
                  <c:v>39728</c:v>
                </c:pt>
                <c:pt idx="811">
                  <c:v>39729</c:v>
                </c:pt>
                <c:pt idx="812">
                  <c:v>39730</c:v>
                </c:pt>
                <c:pt idx="813">
                  <c:v>39731</c:v>
                </c:pt>
                <c:pt idx="814">
                  <c:v>39734</c:v>
                </c:pt>
                <c:pt idx="815">
                  <c:v>39735</c:v>
                </c:pt>
                <c:pt idx="816">
                  <c:v>39736</c:v>
                </c:pt>
                <c:pt idx="817">
                  <c:v>39737</c:v>
                </c:pt>
                <c:pt idx="818">
                  <c:v>39738</c:v>
                </c:pt>
                <c:pt idx="819">
                  <c:v>39741</c:v>
                </c:pt>
                <c:pt idx="820">
                  <c:v>39742</c:v>
                </c:pt>
                <c:pt idx="821">
                  <c:v>39743</c:v>
                </c:pt>
                <c:pt idx="822">
                  <c:v>39744</c:v>
                </c:pt>
                <c:pt idx="823">
                  <c:v>39745</c:v>
                </c:pt>
                <c:pt idx="824">
                  <c:v>39748</c:v>
                </c:pt>
                <c:pt idx="825">
                  <c:v>39749</c:v>
                </c:pt>
                <c:pt idx="826">
                  <c:v>39750</c:v>
                </c:pt>
                <c:pt idx="827">
                  <c:v>39751</c:v>
                </c:pt>
                <c:pt idx="828">
                  <c:v>39752</c:v>
                </c:pt>
                <c:pt idx="829">
                  <c:v>39755</c:v>
                </c:pt>
                <c:pt idx="830">
                  <c:v>39756</c:v>
                </c:pt>
                <c:pt idx="831">
                  <c:v>39757</c:v>
                </c:pt>
                <c:pt idx="832">
                  <c:v>39758</c:v>
                </c:pt>
                <c:pt idx="833">
                  <c:v>39759</c:v>
                </c:pt>
                <c:pt idx="834">
                  <c:v>39762</c:v>
                </c:pt>
                <c:pt idx="835">
                  <c:v>39763</c:v>
                </c:pt>
                <c:pt idx="836">
                  <c:v>39764</c:v>
                </c:pt>
                <c:pt idx="837">
                  <c:v>39765</c:v>
                </c:pt>
                <c:pt idx="838">
                  <c:v>39766</c:v>
                </c:pt>
                <c:pt idx="839">
                  <c:v>39769</c:v>
                </c:pt>
                <c:pt idx="840">
                  <c:v>39770</c:v>
                </c:pt>
                <c:pt idx="841">
                  <c:v>39771</c:v>
                </c:pt>
                <c:pt idx="842">
                  <c:v>39772</c:v>
                </c:pt>
                <c:pt idx="843">
                  <c:v>39773</c:v>
                </c:pt>
                <c:pt idx="844">
                  <c:v>39776</c:v>
                </c:pt>
                <c:pt idx="845">
                  <c:v>39777</c:v>
                </c:pt>
                <c:pt idx="846">
                  <c:v>39778</c:v>
                </c:pt>
                <c:pt idx="847">
                  <c:v>39780</c:v>
                </c:pt>
                <c:pt idx="848">
                  <c:v>39783</c:v>
                </c:pt>
                <c:pt idx="849">
                  <c:v>39784</c:v>
                </c:pt>
                <c:pt idx="850">
                  <c:v>39785</c:v>
                </c:pt>
                <c:pt idx="851">
                  <c:v>39786</c:v>
                </c:pt>
                <c:pt idx="852">
                  <c:v>39787</c:v>
                </c:pt>
                <c:pt idx="853">
                  <c:v>39790</c:v>
                </c:pt>
                <c:pt idx="854">
                  <c:v>39791</c:v>
                </c:pt>
                <c:pt idx="855">
                  <c:v>39792</c:v>
                </c:pt>
                <c:pt idx="856">
                  <c:v>39793</c:v>
                </c:pt>
                <c:pt idx="857">
                  <c:v>39794</c:v>
                </c:pt>
                <c:pt idx="858">
                  <c:v>39797</c:v>
                </c:pt>
                <c:pt idx="859">
                  <c:v>39798</c:v>
                </c:pt>
                <c:pt idx="860">
                  <c:v>39799</c:v>
                </c:pt>
                <c:pt idx="861">
                  <c:v>39800</c:v>
                </c:pt>
                <c:pt idx="862">
                  <c:v>39801</c:v>
                </c:pt>
                <c:pt idx="863">
                  <c:v>39804</c:v>
                </c:pt>
                <c:pt idx="864">
                  <c:v>39805</c:v>
                </c:pt>
                <c:pt idx="865">
                  <c:v>39806</c:v>
                </c:pt>
                <c:pt idx="866">
                  <c:v>39808</c:v>
                </c:pt>
                <c:pt idx="867">
                  <c:v>39811</c:v>
                </c:pt>
                <c:pt idx="868">
                  <c:v>39812</c:v>
                </c:pt>
                <c:pt idx="869">
                  <c:v>39813</c:v>
                </c:pt>
                <c:pt idx="870">
                  <c:v>39815</c:v>
                </c:pt>
                <c:pt idx="871">
                  <c:v>39818</c:v>
                </c:pt>
                <c:pt idx="872">
                  <c:v>39819</c:v>
                </c:pt>
                <c:pt idx="873">
                  <c:v>39820</c:v>
                </c:pt>
                <c:pt idx="874">
                  <c:v>39821</c:v>
                </c:pt>
                <c:pt idx="875">
                  <c:v>39822</c:v>
                </c:pt>
                <c:pt idx="876">
                  <c:v>39825</c:v>
                </c:pt>
                <c:pt idx="877">
                  <c:v>39826</c:v>
                </c:pt>
                <c:pt idx="878">
                  <c:v>39827</c:v>
                </c:pt>
                <c:pt idx="879">
                  <c:v>39828</c:v>
                </c:pt>
                <c:pt idx="880">
                  <c:v>39829</c:v>
                </c:pt>
                <c:pt idx="881">
                  <c:v>39833</c:v>
                </c:pt>
                <c:pt idx="882">
                  <c:v>39834</c:v>
                </c:pt>
                <c:pt idx="883">
                  <c:v>39835</c:v>
                </c:pt>
                <c:pt idx="884">
                  <c:v>39836</c:v>
                </c:pt>
                <c:pt idx="885">
                  <c:v>39839</c:v>
                </c:pt>
                <c:pt idx="886">
                  <c:v>39840</c:v>
                </c:pt>
                <c:pt idx="887">
                  <c:v>39841</c:v>
                </c:pt>
                <c:pt idx="888">
                  <c:v>39842</c:v>
                </c:pt>
                <c:pt idx="889">
                  <c:v>39843</c:v>
                </c:pt>
                <c:pt idx="890">
                  <c:v>39846</c:v>
                </c:pt>
                <c:pt idx="891">
                  <c:v>39847</c:v>
                </c:pt>
                <c:pt idx="892">
                  <c:v>39848</c:v>
                </c:pt>
                <c:pt idx="893">
                  <c:v>39849</c:v>
                </c:pt>
                <c:pt idx="894">
                  <c:v>39850</c:v>
                </c:pt>
                <c:pt idx="895">
                  <c:v>39853</c:v>
                </c:pt>
                <c:pt idx="896">
                  <c:v>39854</c:v>
                </c:pt>
                <c:pt idx="897">
                  <c:v>39855</c:v>
                </c:pt>
                <c:pt idx="898">
                  <c:v>39856</c:v>
                </c:pt>
                <c:pt idx="899">
                  <c:v>39857</c:v>
                </c:pt>
                <c:pt idx="900">
                  <c:v>39861</c:v>
                </c:pt>
                <c:pt idx="901">
                  <c:v>39862</c:v>
                </c:pt>
                <c:pt idx="902">
                  <c:v>39863</c:v>
                </c:pt>
                <c:pt idx="903">
                  <c:v>39864</c:v>
                </c:pt>
                <c:pt idx="904">
                  <c:v>39867</c:v>
                </c:pt>
                <c:pt idx="905">
                  <c:v>39868</c:v>
                </c:pt>
                <c:pt idx="906">
                  <c:v>39869</c:v>
                </c:pt>
                <c:pt idx="907">
                  <c:v>39870</c:v>
                </c:pt>
                <c:pt idx="908">
                  <c:v>39871</c:v>
                </c:pt>
                <c:pt idx="909">
                  <c:v>39874</c:v>
                </c:pt>
                <c:pt idx="910">
                  <c:v>39875</c:v>
                </c:pt>
                <c:pt idx="911">
                  <c:v>39876</c:v>
                </c:pt>
                <c:pt idx="912">
                  <c:v>39877</c:v>
                </c:pt>
                <c:pt idx="913">
                  <c:v>39878</c:v>
                </c:pt>
                <c:pt idx="914">
                  <c:v>39881</c:v>
                </c:pt>
                <c:pt idx="915">
                  <c:v>39882</c:v>
                </c:pt>
                <c:pt idx="916">
                  <c:v>39883</c:v>
                </c:pt>
                <c:pt idx="917">
                  <c:v>39884</c:v>
                </c:pt>
                <c:pt idx="918">
                  <c:v>39885</c:v>
                </c:pt>
                <c:pt idx="919">
                  <c:v>39888</c:v>
                </c:pt>
                <c:pt idx="920">
                  <c:v>39889</c:v>
                </c:pt>
                <c:pt idx="921">
                  <c:v>39890</c:v>
                </c:pt>
                <c:pt idx="922">
                  <c:v>39891</c:v>
                </c:pt>
                <c:pt idx="923">
                  <c:v>39892</c:v>
                </c:pt>
                <c:pt idx="924">
                  <c:v>39895</c:v>
                </c:pt>
                <c:pt idx="925">
                  <c:v>39896</c:v>
                </c:pt>
                <c:pt idx="926">
                  <c:v>39897</c:v>
                </c:pt>
                <c:pt idx="927">
                  <c:v>39898</c:v>
                </c:pt>
                <c:pt idx="928">
                  <c:v>39899</c:v>
                </c:pt>
                <c:pt idx="929">
                  <c:v>39902</c:v>
                </c:pt>
                <c:pt idx="930">
                  <c:v>39903</c:v>
                </c:pt>
                <c:pt idx="931">
                  <c:v>39904</c:v>
                </c:pt>
                <c:pt idx="932">
                  <c:v>39905</c:v>
                </c:pt>
                <c:pt idx="933">
                  <c:v>39906</c:v>
                </c:pt>
                <c:pt idx="934">
                  <c:v>39909</c:v>
                </c:pt>
                <c:pt idx="935">
                  <c:v>39910</c:v>
                </c:pt>
                <c:pt idx="936">
                  <c:v>39911</c:v>
                </c:pt>
                <c:pt idx="937">
                  <c:v>39912</c:v>
                </c:pt>
                <c:pt idx="938">
                  <c:v>39916</c:v>
                </c:pt>
                <c:pt idx="939">
                  <c:v>39917</c:v>
                </c:pt>
                <c:pt idx="940">
                  <c:v>39918</c:v>
                </c:pt>
                <c:pt idx="941">
                  <c:v>39919</c:v>
                </c:pt>
                <c:pt idx="942">
                  <c:v>39920</c:v>
                </c:pt>
                <c:pt idx="943">
                  <c:v>39923</c:v>
                </c:pt>
                <c:pt idx="944">
                  <c:v>39924</c:v>
                </c:pt>
                <c:pt idx="945">
                  <c:v>39925</c:v>
                </c:pt>
                <c:pt idx="946">
                  <c:v>39926</c:v>
                </c:pt>
                <c:pt idx="947">
                  <c:v>39927</c:v>
                </c:pt>
                <c:pt idx="948">
                  <c:v>39930</c:v>
                </c:pt>
                <c:pt idx="949">
                  <c:v>39931</c:v>
                </c:pt>
                <c:pt idx="950">
                  <c:v>39932</c:v>
                </c:pt>
                <c:pt idx="951">
                  <c:v>39933</c:v>
                </c:pt>
                <c:pt idx="952">
                  <c:v>39934</c:v>
                </c:pt>
                <c:pt idx="953">
                  <c:v>39937</c:v>
                </c:pt>
                <c:pt idx="954">
                  <c:v>39938</c:v>
                </c:pt>
                <c:pt idx="955">
                  <c:v>39939</c:v>
                </c:pt>
                <c:pt idx="956">
                  <c:v>39940</c:v>
                </c:pt>
                <c:pt idx="957">
                  <c:v>39941</c:v>
                </c:pt>
                <c:pt idx="958">
                  <c:v>39944</c:v>
                </c:pt>
                <c:pt idx="959">
                  <c:v>39945</c:v>
                </c:pt>
                <c:pt idx="960">
                  <c:v>39946</c:v>
                </c:pt>
                <c:pt idx="961">
                  <c:v>39947</c:v>
                </c:pt>
                <c:pt idx="962">
                  <c:v>39948</c:v>
                </c:pt>
                <c:pt idx="963">
                  <c:v>39951</c:v>
                </c:pt>
                <c:pt idx="964">
                  <c:v>39952</c:v>
                </c:pt>
                <c:pt idx="965">
                  <c:v>39953</c:v>
                </c:pt>
                <c:pt idx="966">
                  <c:v>39954</c:v>
                </c:pt>
                <c:pt idx="967">
                  <c:v>39955</c:v>
                </c:pt>
                <c:pt idx="968">
                  <c:v>39959</c:v>
                </c:pt>
                <c:pt idx="969">
                  <c:v>39960</c:v>
                </c:pt>
                <c:pt idx="970">
                  <c:v>39961</c:v>
                </c:pt>
                <c:pt idx="971">
                  <c:v>39962</c:v>
                </c:pt>
                <c:pt idx="972">
                  <c:v>39965</c:v>
                </c:pt>
                <c:pt idx="973">
                  <c:v>39966</c:v>
                </c:pt>
                <c:pt idx="974">
                  <c:v>39967</c:v>
                </c:pt>
                <c:pt idx="975">
                  <c:v>39968</c:v>
                </c:pt>
                <c:pt idx="976">
                  <c:v>39969</c:v>
                </c:pt>
                <c:pt idx="977">
                  <c:v>39972</c:v>
                </c:pt>
                <c:pt idx="978">
                  <c:v>39973</c:v>
                </c:pt>
                <c:pt idx="979">
                  <c:v>39974</c:v>
                </c:pt>
                <c:pt idx="980">
                  <c:v>39975</c:v>
                </c:pt>
                <c:pt idx="981">
                  <c:v>39976</c:v>
                </c:pt>
                <c:pt idx="982">
                  <c:v>39979</c:v>
                </c:pt>
                <c:pt idx="983">
                  <c:v>39980</c:v>
                </c:pt>
                <c:pt idx="984">
                  <c:v>39981</c:v>
                </c:pt>
                <c:pt idx="985">
                  <c:v>39982</c:v>
                </c:pt>
                <c:pt idx="986">
                  <c:v>39983</c:v>
                </c:pt>
                <c:pt idx="987">
                  <c:v>39986</c:v>
                </c:pt>
                <c:pt idx="988">
                  <c:v>39987</c:v>
                </c:pt>
                <c:pt idx="989">
                  <c:v>39988</c:v>
                </c:pt>
                <c:pt idx="990">
                  <c:v>39989</c:v>
                </c:pt>
                <c:pt idx="991">
                  <c:v>39990</c:v>
                </c:pt>
                <c:pt idx="992">
                  <c:v>39993</c:v>
                </c:pt>
                <c:pt idx="993">
                  <c:v>39994</c:v>
                </c:pt>
                <c:pt idx="994">
                  <c:v>39995</c:v>
                </c:pt>
                <c:pt idx="995">
                  <c:v>39996</c:v>
                </c:pt>
                <c:pt idx="996">
                  <c:v>40000</c:v>
                </c:pt>
                <c:pt idx="997">
                  <c:v>40001</c:v>
                </c:pt>
                <c:pt idx="998">
                  <c:v>40002</c:v>
                </c:pt>
                <c:pt idx="999">
                  <c:v>40003</c:v>
                </c:pt>
                <c:pt idx="1000">
                  <c:v>40004</c:v>
                </c:pt>
                <c:pt idx="1001">
                  <c:v>40007</c:v>
                </c:pt>
                <c:pt idx="1002">
                  <c:v>40008</c:v>
                </c:pt>
                <c:pt idx="1003">
                  <c:v>40009</c:v>
                </c:pt>
                <c:pt idx="1004">
                  <c:v>40010</c:v>
                </c:pt>
                <c:pt idx="1005">
                  <c:v>40011</c:v>
                </c:pt>
                <c:pt idx="1006">
                  <c:v>40014</c:v>
                </c:pt>
                <c:pt idx="1007">
                  <c:v>40015</c:v>
                </c:pt>
                <c:pt idx="1008">
                  <c:v>40016</c:v>
                </c:pt>
                <c:pt idx="1009">
                  <c:v>40017</c:v>
                </c:pt>
                <c:pt idx="1010">
                  <c:v>40018</c:v>
                </c:pt>
                <c:pt idx="1011">
                  <c:v>40021</c:v>
                </c:pt>
                <c:pt idx="1012">
                  <c:v>40022</c:v>
                </c:pt>
                <c:pt idx="1013">
                  <c:v>40023</c:v>
                </c:pt>
                <c:pt idx="1014">
                  <c:v>40024</c:v>
                </c:pt>
                <c:pt idx="1015">
                  <c:v>40025</c:v>
                </c:pt>
                <c:pt idx="1016">
                  <c:v>40028</c:v>
                </c:pt>
                <c:pt idx="1017">
                  <c:v>40029</c:v>
                </c:pt>
                <c:pt idx="1018">
                  <c:v>40030</c:v>
                </c:pt>
                <c:pt idx="1019">
                  <c:v>40031</c:v>
                </c:pt>
                <c:pt idx="1020">
                  <c:v>40032</c:v>
                </c:pt>
                <c:pt idx="1021">
                  <c:v>40035</c:v>
                </c:pt>
                <c:pt idx="1022">
                  <c:v>40036</c:v>
                </c:pt>
                <c:pt idx="1023">
                  <c:v>40037</c:v>
                </c:pt>
                <c:pt idx="1024">
                  <c:v>40038</c:v>
                </c:pt>
                <c:pt idx="1025">
                  <c:v>40039</c:v>
                </c:pt>
                <c:pt idx="1026">
                  <c:v>40042</c:v>
                </c:pt>
                <c:pt idx="1027">
                  <c:v>40043</c:v>
                </c:pt>
                <c:pt idx="1028">
                  <c:v>40044</c:v>
                </c:pt>
                <c:pt idx="1029">
                  <c:v>40045</c:v>
                </c:pt>
                <c:pt idx="1030">
                  <c:v>40046</c:v>
                </c:pt>
                <c:pt idx="1031">
                  <c:v>40049</c:v>
                </c:pt>
                <c:pt idx="1032">
                  <c:v>40050</c:v>
                </c:pt>
                <c:pt idx="1033">
                  <c:v>40051</c:v>
                </c:pt>
                <c:pt idx="1034">
                  <c:v>40052</c:v>
                </c:pt>
                <c:pt idx="1035">
                  <c:v>40053</c:v>
                </c:pt>
                <c:pt idx="1036">
                  <c:v>40056</c:v>
                </c:pt>
                <c:pt idx="1037">
                  <c:v>40057</c:v>
                </c:pt>
                <c:pt idx="1038">
                  <c:v>40058</c:v>
                </c:pt>
                <c:pt idx="1039">
                  <c:v>40059</c:v>
                </c:pt>
                <c:pt idx="1040">
                  <c:v>40060</c:v>
                </c:pt>
                <c:pt idx="1041">
                  <c:v>40064</c:v>
                </c:pt>
                <c:pt idx="1042">
                  <c:v>40065</c:v>
                </c:pt>
                <c:pt idx="1043">
                  <c:v>40066</c:v>
                </c:pt>
                <c:pt idx="1044">
                  <c:v>40067</c:v>
                </c:pt>
                <c:pt idx="1045">
                  <c:v>40070</c:v>
                </c:pt>
                <c:pt idx="1046">
                  <c:v>40071</c:v>
                </c:pt>
                <c:pt idx="1047">
                  <c:v>40072</c:v>
                </c:pt>
                <c:pt idx="1048">
                  <c:v>40073</c:v>
                </c:pt>
                <c:pt idx="1049">
                  <c:v>40074</c:v>
                </c:pt>
                <c:pt idx="1050">
                  <c:v>40077</c:v>
                </c:pt>
                <c:pt idx="1051">
                  <c:v>40078</c:v>
                </c:pt>
                <c:pt idx="1052">
                  <c:v>40079</c:v>
                </c:pt>
                <c:pt idx="1053">
                  <c:v>40080</c:v>
                </c:pt>
                <c:pt idx="1054">
                  <c:v>40081</c:v>
                </c:pt>
                <c:pt idx="1055">
                  <c:v>40084</c:v>
                </c:pt>
                <c:pt idx="1056">
                  <c:v>40085</c:v>
                </c:pt>
                <c:pt idx="1057">
                  <c:v>40086</c:v>
                </c:pt>
                <c:pt idx="1058">
                  <c:v>40087</c:v>
                </c:pt>
                <c:pt idx="1059">
                  <c:v>40088</c:v>
                </c:pt>
                <c:pt idx="1060">
                  <c:v>40091</c:v>
                </c:pt>
                <c:pt idx="1061">
                  <c:v>40092</c:v>
                </c:pt>
                <c:pt idx="1062">
                  <c:v>40093</c:v>
                </c:pt>
                <c:pt idx="1063">
                  <c:v>40094</c:v>
                </c:pt>
                <c:pt idx="1064">
                  <c:v>40095</c:v>
                </c:pt>
                <c:pt idx="1065">
                  <c:v>40098</c:v>
                </c:pt>
                <c:pt idx="1066">
                  <c:v>40099</c:v>
                </c:pt>
                <c:pt idx="1067">
                  <c:v>40100</c:v>
                </c:pt>
                <c:pt idx="1068">
                  <c:v>40101</c:v>
                </c:pt>
                <c:pt idx="1069">
                  <c:v>40102</c:v>
                </c:pt>
                <c:pt idx="1070">
                  <c:v>40105</c:v>
                </c:pt>
                <c:pt idx="1071">
                  <c:v>40106</c:v>
                </c:pt>
                <c:pt idx="1072">
                  <c:v>40107</c:v>
                </c:pt>
                <c:pt idx="1073">
                  <c:v>40108</c:v>
                </c:pt>
                <c:pt idx="1074">
                  <c:v>40109</c:v>
                </c:pt>
                <c:pt idx="1075">
                  <c:v>40112</c:v>
                </c:pt>
                <c:pt idx="1076">
                  <c:v>40113</c:v>
                </c:pt>
                <c:pt idx="1077">
                  <c:v>40114</c:v>
                </c:pt>
                <c:pt idx="1078">
                  <c:v>40115</c:v>
                </c:pt>
                <c:pt idx="1079">
                  <c:v>40116</c:v>
                </c:pt>
                <c:pt idx="1080">
                  <c:v>40119</c:v>
                </c:pt>
                <c:pt idx="1081">
                  <c:v>40120</c:v>
                </c:pt>
                <c:pt idx="1082">
                  <c:v>40121</c:v>
                </c:pt>
                <c:pt idx="1083">
                  <c:v>40122</c:v>
                </c:pt>
                <c:pt idx="1084">
                  <c:v>40123</c:v>
                </c:pt>
                <c:pt idx="1085">
                  <c:v>40126</c:v>
                </c:pt>
                <c:pt idx="1086">
                  <c:v>40127</c:v>
                </c:pt>
                <c:pt idx="1087">
                  <c:v>40128</c:v>
                </c:pt>
                <c:pt idx="1088">
                  <c:v>40129</c:v>
                </c:pt>
                <c:pt idx="1089">
                  <c:v>40130</c:v>
                </c:pt>
                <c:pt idx="1090">
                  <c:v>40133</c:v>
                </c:pt>
                <c:pt idx="1091">
                  <c:v>40134</c:v>
                </c:pt>
                <c:pt idx="1092">
                  <c:v>40135</c:v>
                </c:pt>
                <c:pt idx="1093">
                  <c:v>40136</c:v>
                </c:pt>
                <c:pt idx="1094">
                  <c:v>40137</c:v>
                </c:pt>
                <c:pt idx="1095">
                  <c:v>40140</c:v>
                </c:pt>
                <c:pt idx="1096">
                  <c:v>40141</c:v>
                </c:pt>
                <c:pt idx="1097">
                  <c:v>40142</c:v>
                </c:pt>
                <c:pt idx="1098">
                  <c:v>40144</c:v>
                </c:pt>
                <c:pt idx="1099">
                  <c:v>40147</c:v>
                </c:pt>
                <c:pt idx="1100">
                  <c:v>40148</c:v>
                </c:pt>
                <c:pt idx="1101">
                  <c:v>40149</c:v>
                </c:pt>
                <c:pt idx="1102">
                  <c:v>40150</c:v>
                </c:pt>
                <c:pt idx="1103">
                  <c:v>40151</c:v>
                </c:pt>
                <c:pt idx="1104">
                  <c:v>40154</c:v>
                </c:pt>
                <c:pt idx="1105">
                  <c:v>40155</c:v>
                </c:pt>
                <c:pt idx="1106">
                  <c:v>40156</c:v>
                </c:pt>
                <c:pt idx="1107">
                  <c:v>40157</c:v>
                </c:pt>
                <c:pt idx="1108">
                  <c:v>40158</c:v>
                </c:pt>
                <c:pt idx="1109">
                  <c:v>40161</c:v>
                </c:pt>
                <c:pt idx="1110">
                  <c:v>40162</c:v>
                </c:pt>
                <c:pt idx="1111">
                  <c:v>40163</c:v>
                </c:pt>
                <c:pt idx="1112">
                  <c:v>40164</c:v>
                </c:pt>
                <c:pt idx="1113">
                  <c:v>40165</c:v>
                </c:pt>
                <c:pt idx="1114">
                  <c:v>40168</c:v>
                </c:pt>
                <c:pt idx="1115">
                  <c:v>40169</c:v>
                </c:pt>
                <c:pt idx="1116">
                  <c:v>40170</c:v>
                </c:pt>
                <c:pt idx="1117">
                  <c:v>40171</c:v>
                </c:pt>
                <c:pt idx="1118">
                  <c:v>40175</c:v>
                </c:pt>
                <c:pt idx="1119">
                  <c:v>40176</c:v>
                </c:pt>
                <c:pt idx="1120">
                  <c:v>40177</c:v>
                </c:pt>
                <c:pt idx="1121">
                  <c:v>40178</c:v>
                </c:pt>
                <c:pt idx="1122">
                  <c:v>40182</c:v>
                </c:pt>
                <c:pt idx="1123">
                  <c:v>40183</c:v>
                </c:pt>
                <c:pt idx="1124">
                  <c:v>40184</c:v>
                </c:pt>
                <c:pt idx="1125">
                  <c:v>40185</c:v>
                </c:pt>
                <c:pt idx="1126">
                  <c:v>40186</c:v>
                </c:pt>
                <c:pt idx="1127">
                  <c:v>40189</c:v>
                </c:pt>
                <c:pt idx="1128">
                  <c:v>40190</c:v>
                </c:pt>
                <c:pt idx="1129">
                  <c:v>40191</c:v>
                </c:pt>
                <c:pt idx="1130">
                  <c:v>40192</c:v>
                </c:pt>
                <c:pt idx="1131">
                  <c:v>40193</c:v>
                </c:pt>
                <c:pt idx="1132">
                  <c:v>40197</c:v>
                </c:pt>
                <c:pt idx="1133">
                  <c:v>40198</c:v>
                </c:pt>
                <c:pt idx="1134">
                  <c:v>40199</c:v>
                </c:pt>
                <c:pt idx="1135">
                  <c:v>40200</c:v>
                </c:pt>
                <c:pt idx="1136">
                  <c:v>40203</c:v>
                </c:pt>
                <c:pt idx="1137">
                  <c:v>40204</c:v>
                </c:pt>
                <c:pt idx="1138">
                  <c:v>40205</c:v>
                </c:pt>
                <c:pt idx="1139">
                  <c:v>40206</c:v>
                </c:pt>
                <c:pt idx="1140">
                  <c:v>40207</c:v>
                </c:pt>
                <c:pt idx="1141">
                  <c:v>40210</c:v>
                </c:pt>
                <c:pt idx="1142">
                  <c:v>40211</c:v>
                </c:pt>
                <c:pt idx="1143">
                  <c:v>40212</c:v>
                </c:pt>
                <c:pt idx="1144">
                  <c:v>40213</c:v>
                </c:pt>
                <c:pt idx="1145">
                  <c:v>40214</c:v>
                </c:pt>
                <c:pt idx="1146">
                  <c:v>40217</c:v>
                </c:pt>
                <c:pt idx="1147">
                  <c:v>40218</c:v>
                </c:pt>
                <c:pt idx="1148">
                  <c:v>40219</c:v>
                </c:pt>
                <c:pt idx="1149">
                  <c:v>40220</c:v>
                </c:pt>
                <c:pt idx="1150">
                  <c:v>40221</c:v>
                </c:pt>
                <c:pt idx="1151">
                  <c:v>40225</c:v>
                </c:pt>
                <c:pt idx="1152">
                  <c:v>40226</c:v>
                </c:pt>
                <c:pt idx="1153">
                  <c:v>40227</c:v>
                </c:pt>
                <c:pt idx="1154">
                  <c:v>40228</c:v>
                </c:pt>
                <c:pt idx="1155">
                  <c:v>40231</c:v>
                </c:pt>
                <c:pt idx="1156">
                  <c:v>40232</c:v>
                </c:pt>
                <c:pt idx="1157">
                  <c:v>40233</c:v>
                </c:pt>
                <c:pt idx="1158">
                  <c:v>40234</c:v>
                </c:pt>
                <c:pt idx="1159">
                  <c:v>40235</c:v>
                </c:pt>
                <c:pt idx="1160">
                  <c:v>40238</c:v>
                </c:pt>
                <c:pt idx="1161">
                  <c:v>40239</c:v>
                </c:pt>
                <c:pt idx="1162">
                  <c:v>40240</c:v>
                </c:pt>
                <c:pt idx="1163">
                  <c:v>40241</c:v>
                </c:pt>
                <c:pt idx="1164">
                  <c:v>40242</c:v>
                </c:pt>
                <c:pt idx="1165">
                  <c:v>40245</c:v>
                </c:pt>
                <c:pt idx="1166">
                  <c:v>40246</c:v>
                </c:pt>
                <c:pt idx="1167">
                  <c:v>40247</c:v>
                </c:pt>
                <c:pt idx="1168">
                  <c:v>40248</c:v>
                </c:pt>
                <c:pt idx="1169">
                  <c:v>40249</c:v>
                </c:pt>
                <c:pt idx="1170">
                  <c:v>40252</c:v>
                </c:pt>
                <c:pt idx="1171">
                  <c:v>40253</c:v>
                </c:pt>
                <c:pt idx="1172">
                  <c:v>40254</c:v>
                </c:pt>
                <c:pt idx="1173">
                  <c:v>40255</c:v>
                </c:pt>
                <c:pt idx="1174">
                  <c:v>40256</c:v>
                </c:pt>
                <c:pt idx="1175">
                  <c:v>40259</c:v>
                </c:pt>
                <c:pt idx="1176">
                  <c:v>40260</c:v>
                </c:pt>
                <c:pt idx="1177">
                  <c:v>40261</c:v>
                </c:pt>
                <c:pt idx="1178">
                  <c:v>40262</c:v>
                </c:pt>
                <c:pt idx="1179">
                  <c:v>40263</c:v>
                </c:pt>
                <c:pt idx="1180">
                  <c:v>40266</c:v>
                </c:pt>
                <c:pt idx="1181">
                  <c:v>40267</c:v>
                </c:pt>
                <c:pt idx="1182">
                  <c:v>40268</c:v>
                </c:pt>
                <c:pt idx="1183">
                  <c:v>40269</c:v>
                </c:pt>
                <c:pt idx="1184">
                  <c:v>40273</c:v>
                </c:pt>
                <c:pt idx="1185">
                  <c:v>40274</c:v>
                </c:pt>
                <c:pt idx="1186">
                  <c:v>40275</c:v>
                </c:pt>
                <c:pt idx="1187">
                  <c:v>40276</c:v>
                </c:pt>
                <c:pt idx="1188">
                  <c:v>40277</c:v>
                </c:pt>
                <c:pt idx="1189">
                  <c:v>40280</c:v>
                </c:pt>
                <c:pt idx="1190">
                  <c:v>40281</c:v>
                </c:pt>
                <c:pt idx="1191">
                  <c:v>40282</c:v>
                </c:pt>
                <c:pt idx="1192">
                  <c:v>40283</c:v>
                </c:pt>
                <c:pt idx="1193">
                  <c:v>40284</c:v>
                </c:pt>
                <c:pt idx="1194">
                  <c:v>40287</c:v>
                </c:pt>
                <c:pt idx="1195">
                  <c:v>40288</c:v>
                </c:pt>
                <c:pt idx="1196">
                  <c:v>40289</c:v>
                </c:pt>
                <c:pt idx="1197">
                  <c:v>40290</c:v>
                </c:pt>
                <c:pt idx="1198">
                  <c:v>40291</c:v>
                </c:pt>
                <c:pt idx="1199">
                  <c:v>40294</c:v>
                </c:pt>
                <c:pt idx="1200">
                  <c:v>40295</c:v>
                </c:pt>
                <c:pt idx="1201">
                  <c:v>40296</c:v>
                </c:pt>
                <c:pt idx="1202">
                  <c:v>40297</c:v>
                </c:pt>
                <c:pt idx="1203">
                  <c:v>40298</c:v>
                </c:pt>
                <c:pt idx="1204">
                  <c:v>40301</c:v>
                </c:pt>
                <c:pt idx="1205">
                  <c:v>40302</c:v>
                </c:pt>
                <c:pt idx="1206">
                  <c:v>40303</c:v>
                </c:pt>
                <c:pt idx="1207">
                  <c:v>40304</c:v>
                </c:pt>
                <c:pt idx="1208">
                  <c:v>40305</c:v>
                </c:pt>
                <c:pt idx="1209">
                  <c:v>40308</c:v>
                </c:pt>
                <c:pt idx="1210">
                  <c:v>40309</c:v>
                </c:pt>
                <c:pt idx="1211">
                  <c:v>40310</c:v>
                </c:pt>
                <c:pt idx="1212">
                  <c:v>40311</c:v>
                </c:pt>
                <c:pt idx="1213">
                  <c:v>40312</c:v>
                </c:pt>
                <c:pt idx="1214">
                  <c:v>40315</c:v>
                </c:pt>
                <c:pt idx="1215">
                  <c:v>40316</c:v>
                </c:pt>
                <c:pt idx="1216">
                  <c:v>40317</c:v>
                </c:pt>
                <c:pt idx="1217">
                  <c:v>40318</c:v>
                </c:pt>
                <c:pt idx="1218">
                  <c:v>40319</c:v>
                </c:pt>
                <c:pt idx="1219">
                  <c:v>40322</c:v>
                </c:pt>
                <c:pt idx="1220">
                  <c:v>40323</c:v>
                </c:pt>
                <c:pt idx="1221">
                  <c:v>40324</c:v>
                </c:pt>
                <c:pt idx="1222">
                  <c:v>40325</c:v>
                </c:pt>
                <c:pt idx="1223">
                  <c:v>40326</c:v>
                </c:pt>
                <c:pt idx="1224">
                  <c:v>40330</c:v>
                </c:pt>
                <c:pt idx="1225">
                  <c:v>40331</c:v>
                </c:pt>
                <c:pt idx="1226">
                  <c:v>40332</c:v>
                </c:pt>
                <c:pt idx="1227">
                  <c:v>40333</c:v>
                </c:pt>
                <c:pt idx="1228">
                  <c:v>40336</c:v>
                </c:pt>
                <c:pt idx="1229">
                  <c:v>40337</c:v>
                </c:pt>
                <c:pt idx="1230">
                  <c:v>40338</c:v>
                </c:pt>
                <c:pt idx="1231">
                  <c:v>40339</c:v>
                </c:pt>
                <c:pt idx="1232">
                  <c:v>40340</c:v>
                </c:pt>
                <c:pt idx="1233">
                  <c:v>40343</c:v>
                </c:pt>
                <c:pt idx="1234">
                  <c:v>40344</c:v>
                </c:pt>
                <c:pt idx="1235">
                  <c:v>40345</c:v>
                </c:pt>
                <c:pt idx="1236">
                  <c:v>40346</c:v>
                </c:pt>
                <c:pt idx="1237">
                  <c:v>40347</c:v>
                </c:pt>
                <c:pt idx="1238">
                  <c:v>40350</c:v>
                </c:pt>
                <c:pt idx="1239">
                  <c:v>40351</c:v>
                </c:pt>
                <c:pt idx="1240">
                  <c:v>40352</c:v>
                </c:pt>
                <c:pt idx="1241">
                  <c:v>40353</c:v>
                </c:pt>
                <c:pt idx="1242">
                  <c:v>40354</c:v>
                </c:pt>
                <c:pt idx="1243">
                  <c:v>40357</c:v>
                </c:pt>
                <c:pt idx="1244">
                  <c:v>40358</c:v>
                </c:pt>
                <c:pt idx="1245">
                  <c:v>40359</c:v>
                </c:pt>
                <c:pt idx="1246">
                  <c:v>40360</c:v>
                </c:pt>
                <c:pt idx="1247">
                  <c:v>40361</c:v>
                </c:pt>
                <c:pt idx="1248">
                  <c:v>40365</c:v>
                </c:pt>
                <c:pt idx="1249">
                  <c:v>40366</c:v>
                </c:pt>
                <c:pt idx="1250">
                  <c:v>40367</c:v>
                </c:pt>
                <c:pt idx="1251">
                  <c:v>40368</c:v>
                </c:pt>
                <c:pt idx="1252">
                  <c:v>40371</c:v>
                </c:pt>
                <c:pt idx="1253">
                  <c:v>40372</c:v>
                </c:pt>
                <c:pt idx="1254">
                  <c:v>40373</c:v>
                </c:pt>
                <c:pt idx="1255">
                  <c:v>40374</c:v>
                </c:pt>
                <c:pt idx="1256">
                  <c:v>40375</c:v>
                </c:pt>
                <c:pt idx="1257">
                  <c:v>40378</c:v>
                </c:pt>
                <c:pt idx="1258">
                  <c:v>40379</c:v>
                </c:pt>
                <c:pt idx="1259">
                  <c:v>40380</c:v>
                </c:pt>
                <c:pt idx="1260">
                  <c:v>40381</c:v>
                </c:pt>
                <c:pt idx="1261">
                  <c:v>40382</c:v>
                </c:pt>
                <c:pt idx="1262">
                  <c:v>40385</c:v>
                </c:pt>
                <c:pt idx="1263">
                  <c:v>40386</c:v>
                </c:pt>
                <c:pt idx="1264">
                  <c:v>40387</c:v>
                </c:pt>
                <c:pt idx="1265">
                  <c:v>40388</c:v>
                </c:pt>
                <c:pt idx="1266">
                  <c:v>40389</c:v>
                </c:pt>
                <c:pt idx="1267">
                  <c:v>40392</c:v>
                </c:pt>
                <c:pt idx="1268">
                  <c:v>40393</c:v>
                </c:pt>
                <c:pt idx="1269">
                  <c:v>40394</c:v>
                </c:pt>
                <c:pt idx="1270">
                  <c:v>40395</c:v>
                </c:pt>
                <c:pt idx="1271">
                  <c:v>40396</c:v>
                </c:pt>
                <c:pt idx="1272">
                  <c:v>40399</c:v>
                </c:pt>
                <c:pt idx="1273">
                  <c:v>40400</c:v>
                </c:pt>
                <c:pt idx="1274">
                  <c:v>40401</c:v>
                </c:pt>
                <c:pt idx="1275">
                  <c:v>40402</c:v>
                </c:pt>
                <c:pt idx="1276">
                  <c:v>40403</c:v>
                </c:pt>
                <c:pt idx="1277">
                  <c:v>40406</c:v>
                </c:pt>
                <c:pt idx="1278">
                  <c:v>40407</c:v>
                </c:pt>
                <c:pt idx="1279">
                  <c:v>40408</c:v>
                </c:pt>
                <c:pt idx="1280">
                  <c:v>40409</c:v>
                </c:pt>
                <c:pt idx="1281">
                  <c:v>40410</c:v>
                </c:pt>
                <c:pt idx="1282">
                  <c:v>40413</c:v>
                </c:pt>
                <c:pt idx="1283">
                  <c:v>40414</c:v>
                </c:pt>
                <c:pt idx="1284">
                  <c:v>40415</c:v>
                </c:pt>
                <c:pt idx="1285">
                  <c:v>40416</c:v>
                </c:pt>
                <c:pt idx="1286">
                  <c:v>40417</c:v>
                </c:pt>
                <c:pt idx="1287">
                  <c:v>40420</c:v>
                </c:pt>
                <c:pt idx="1288">
                  <c:v>40421</c:v>
                </c:pt>
                <c:pt idx="1289">
                  <c:v>40422</c:v>
                </c:pt>
                <c:pt idx="1290">
                  <c:v>40423</c:v>
                </c:pt>
                <c:pt idx="1291">
                  <c:v>40424</c:v>
                </c:pt>
                <c:pt idx="1292">
                  <c:v>40428</c:v>
                </c:pt>
                <c:pt idx="1293">
                  <c:v>40429</c:v>
                </c:pt>
                <c:pt idx="1294">
                  <c:v>40430</c:v>
                </c:pt>
                <c:pt idx="1295">
                  <c:v>40431</c:v>
                </c:pt>
                <c:pt idx="1296">
                  <c:v>40434</c:v>
                </c:pt>
                <c:pt idx="1297">
                  <c:v>40435</c:v>
                </c:pt>
                <c:pt idx="1298">
                  <c:v>40436</c:v>
                </c:pt>
                <c:pt idx="1299">
                  <c:v>40437</c:v>
                </c:pt>
                <c:pt idx="1300">
                  <c:v>40438</c:v>
                </c:pt>
                <c:pt idx="1301">
                  <c:v>40441</c:v>
                </c:pt>
                <c:pt idx="1302">
                  <c:v>40442</c:v>
                </c:pt>
                <c:pt idx="1303">
                  <c:v>40443</c:v>
                </c:pt>
                <c:pt idx="1304">
                  <c:v>40444</c:v>
                </c:pt>
                <c:pt idx="1305">
                  <c:v>40445</c:v>
                </c:pt>
                <c:pt idx="1306">
                  <c:v>40448</c:v>
                </c:pt>
                <c:pt idx="1307">
                  <c:v>40449</c:v>
                </c:pt>
                <c:pt idx="1308">
                  <c:v>40450</c:v>
                </c:pt>
                <c:pt idx="1309">
                  <c:v>40451</c:v>
                </c:pt>
                <c:pt idx="1310">
                  <c:v>40452</c:v>
                </c:pt>
                <c:pt idx="1311">
                  <c:v>40455</c:v>
                </c:pt>
                <c:pt idx="1312">
                  <c:v>40456</c:v>
                </c:pt>
                <c:pt idx="1313">
                  <c:v>40457</c:v>
                </c:pt>
                <c:pt idx="1314">
                  <c:v>40458</c:v>
                </c:pt>
                <c:pt idx="1315">
                  <c:v>40459</c:v>
                </c:pt>
                <c:pt idx="1316">
                  <c:v>40462</c:v>
                </c:pt>
                <c:pt idx="1317">
                  <c:v>40463</c:v>
                </c:pt>
                <c:pt idx="1318">
                  <c:v>40464</c:v>
                </c:pt>
                <c:pt idx="1319">
                  <c:v>40465</c:v>
                </c:pt>
                <c:pt idx="1320">
                  <c:v>40466</c:v>
                </c:pt>
                <c:pt idx="1321">
                  <c:v>40469</c:v>
                </c:pt>
                <c:pt idx="1322">
                  <c:v>40470</c:v>
                </c:pt>
                <c:pt idx="1323">
                  <c:v>40471</c:v>
                </c:pt>
                <c:pt idx="1324">
                  <c:v>40472</c:v>
                </c:pt>
                <c:pt idx="1325">
                  <c:v>40473</c:v>
                </c:pt>
                <c:pt idx="1326">
                  <c:v>40476</c:v>
                </c:pt>
                <c:pt idx="1327">
                  <c:v>40477</c:v>
                </c:pt>
                <c:pt idx="1328">
                  <c:v>40478</c:v>
                </c:pt>
                <c:pt idx="1329">
                  <c:v>40479</c:v>
                </c:pt>
                <c:pt idx="1330">
                  <c:v>40480</c:v>
                </c:pt>
                <c:pt idx="1331">
                  <c:v>40483</c:v>
                </c:pt>
                <c:pt idx="1332">
                  <c:v>40484</c:v>
                </c:pt>
                <c:pt idx="1333">
                  <c:v>40485</c:v>
                </c:pt>
                <c:pt idx="1334">
                  <c:v>40486</c:v>
                </c:pt>
                <c:pt idx="1335">
                  <c:v>40487</c:v>
                </c:pt>
                <c:pt idx="1336">
                  <c:v>40490</c:v>
                </c:pt>
                <c:pt idx="1337">
                  <c:v>40491</c:v>
                </c:pt>
                <c:pt idx="1338">
                  <c:v>40492</c:v>
                </c:pt>
                <c:pt idx="1339">
                  <c:v>40493</c:v>
                </c:pt>
                <c:pt idx="1340">
                  <c:v>40494</c:v>
                </c:pt>
                <c:pt idx="1341">
                  <c:v>40497</c:v>
                </c:pt>
                <c:pt idx="1342">
                  <c:v>40498</c:v>
                </c:pt>
                <c:pt idx="1343">
                  <c:v>40499</c:v>
                </c:pt>
                <c:pt idx="1344">
                  <c:v>40500</c:v>
                </c:pt>
                <c:pt idx="1345">
                  <c:v>40501</c:v>
                </c:pt>
                <c:pt idx="1346">
                  <c:v>40504</c:v>
                </c:pt>
                <c:pt idx="1347">
                  <c:v>40505</c:v>
                </c:pt>
                <c:pt idx="1348">
                  <c:v>40506</c:v>
                </c:pt>
                <c:pt idx="1349">
                  <c:v>40508</c:v>
                </c:pt>
                <c:pt idx="1350">
                  <c:v>40511</c:v>
                </c:pt>
                <c:pt idx="1351">
                  <c:v>40512</c:v>
                </c:pt>
                <c:pt idx="1352">
                  <c:v>40513</c:v>
                </c:pt>
                <c:pt idx="1353">
                  <c:v>40514</c:v>
                </c:pt>
                <c:pt idx="1354">
                  <c:v>40515</c:v>
                </c:pt>
                <c:pt idx="1355">
                  <c:v>40518</c:v>
                </c:pt>
                <c:pt idx="1356">
                  <c:v>40519</c:v>
                </c:pt>
                <c:pt idx="1357">
                  <c:v>40520</c:v>
                </c:pt>
                <c:pt idx="1358">
                  <c:v>40521</c:v>
                </c:pt>
                <c:pt idx="1359">
                  <c:v>40522</c:v>
                </c:pt>
                <c:pt idx="1360">
                  <c:v>40525</c:v>
                </c:pt>
                <c:pt idx="1361">
                  <c:v>40526</c:v>
                </c:pt>
                <c:pt idx="1362">
                  <c:v>40527</c:v>
                </c:pt>
                <c:pt idx="1363">
                  <c:v>40528</c:v>
                </c:pt>
                <c:pt idx="1364">
                  <c:v>40529</c:v>
                </c:pt>
                <c:pt idx="1365">
                  <c:v>40532</c:v>
                </c:pt>
                <c:pt idx="1366">
                  <c:v>40533</c:v>
                </c:pt>
                <c:pt idx="1367">
                  <c:v>40534</c:v>
                </c:pt>
                <c:pt idx="1368">
                  <c:v>40535</c:v>
                </c:pt>
                <c:pt idx="1369">
                  <c:v>40539</c:v>
                </c:pt>
                <c:pt idx="1370">
                  <c:v>40540</c:v>
                </c:pt>
                <c:pt idx="1371">
                  <c:v>40541</c:v>
                </c:pt>
                <c:pt idx="1372">
                  <c:v>40542</c:v>
                </c:pt>
                <c:pt idx="1373">
                  <c:v>40543</c:v>
                </c:pt>
                <c:pt idx="1374">
                  <c:v>40546</c:v>
                </c:pt>
                <c:pt idx="1375">
                  <c:v>40547</c:v>
                </c:pt>
                <c:pt idx="1376">
                  <c:v>40548</c:v>
                </c:pt>
                <c:pt idx="1377">
                  <c:v>40549</c:v>
                </c:pt>
                <c:pt idx="1378">
                  <c:v>40550</c:v>
                </c:pt>
                <c:pt idx="1379">
                  <c:v>40553</c:v>
                </c:pt>
                <c:pt idx="1380">
                  <c:v>40554</c:v>
                </c:pt>
                <c:pt idx="1381">
                  <c:v>40555</c:v>
                </c:pt>
                <c:pt idx="1382">
                  <c:v>40556</c:v>
                </c:pt>
                <c:pt idx="1383">
                  <c:v>40557</c:v>
                </c:pt>
                <c:pt idx="1384">
                  <c:v>40561</c:v>
                </c:pt>
                <c:pt idx="1385">
                  <c:v>40562</c:v>
                </c:pt>
                <c:pt idx="1386">
                  <c:v>40563</c:v>
                </c:pt>
                <c:pt idx="1387">
                  <c:v>40564</c:v>
                </c:pt>
                <c:pt idx="1388">
                  <c:v>40567</c:v>
                </c:pt>
                <c:pt idx="1389">
                  <c:v>40568</c:v>
                </c:pt>
                <c:pt idx="1390">
                  <c:v>40569</c:v>
                </c:pt>
                <c:pt idx="1391">
                  <c:v>40570</c:v>
                </c:pt>
                <c:pt idx="1392">
                  <c:v>40571</c:v>
                </c:pt>
                <c:pt idx="1393">
                  <c:v>40574</c:v>
                </c:pt>
                <c:pt idx="1394">
                  <c:v>40575</c:v>
                </c:pt>
                <c:pt idx="1395">
                  <c:v>40576</c:v>
                </c:pt>
                <c:pt idx="1396">
                  <c:v>40577</c:v>
                </c:pt>
                <c:pt idx="1397">
                  <c:v>40578</c:v>
                </c:pt>
                <c:pt idx="1398">
                  <c:v>40581</c:v>
                </c:pt>
                <c:pt idx="1399">
                  <c:v>40582</c:v>
                </c:pt>
                <c:pt idx="1400">
                  <c:v>40583</c:v>
                </c:pt>
                <c:pt idx="1401">
                  <c:v>40584</c:v>
                </c:pt>
                <c:pt idx="1402">
                  <c:v>40585</c:v>
                </c:pt>
                <c:pt idx="1403">
                  <c:v>40588</c:v>
                </c:pt>
                <c:pt idx="1404">
                  <c:v>40589</c:v>
                </c:pt>
                <c:pt idx="1405">
                  <c:v>40590</c:v>
                </c:pt>
                <c:pt idx="1406">
                  <c:v>40591</c:v>
                </c:pt>
                <c:pt idx="1407">
                  <c:v>40592</c:v>
                </c:pt>
                <c:pt idx="1408">
                  <c:v>40596</c:v>
                </c:pt>
                <c:pt idx="1409">
                  <c:v>40597</c:v>
                </c:pt>
                <c:pt idx="1410">
                  <c:v>40598</c:v>
                </c:pt>
                <c:pt idx="1411">
                  <c:v>40599</c:v>
                </c:pt>
                <c:pt idx="1412">
                  <c:v>40602</c:v>
                </c:pt>
                <c:pt idx="1413">
                  <c:v>40603</c:v>
                </c:pt>
                <c:pt idx="1414">
                  <c:v>40604</c:v>
                </c:pt>
                <c:pt idx="1415">
                  <c:v>40605</c:v>
                </c:pt>
                <c:pt idx="1416">
                  <c:v>40606</c:v>
                </c:pt>
                <c:pt idx="1417">
                  <c:v>40609</c:v>
                </c:pt>
                <c:pt idx="1418">
                  <c:v>40610</c:v>
                </c:pt>
                <c:pt idx="1419">
                  <c:v>40611</c:v>
                </c:pt>
                <c:pt idx="1420">
                  <c:v>40612</c:v>
                </c:pt>
                <c:pt idx="1421">
                  <c:v>40613</c:v>
                </c:pt>
                <c:pt idx="1422">
                  <c:v>40616</c:v>
                </c:pt>
                <c:pt idx="1423">
                  <c:v>40617</c:v>
                </c:pt>
                <c:pt idx="1424">
                  <c:v>40618</c:v>
                </c:pt>
                <c:pt idx="1425">
                  <c:v>40619</c:v>
                </c:pt>
                <c:pt idx="1426">
                  <c:v>40620</c:v>
                </c:pt>
                <c:pt idx="1427">
                  <c:v>40623</c:v>
                </c:pt>
                <c:pt idx="1428">
                  <c:v>40624</c:v>
                </c:pt>
                <c:pt idx="1429">
                  <c:v>40625</c:v>
                </c:pt>
                <c:pt idx="1430">
                  <c:v>40626</c:v>
                </c:pt>
                <c:pt idx="1431">
                  <c:v>40627</c:v>
                </c:pt>
                <c:pt idx="1432">
                  <c:v>40630</c:v>
                </c:pt>
                <c:pt idx="1433">
                  <c:v>40631</c:v>
                </c:pt>
                <c:pt idx="1434">
                  <c:v>40632</c:v>
                </c:pt>
                <c:pt idx="1435">
                  <c:v>40633</c:v>
                </c:pt>
                <c:pt idx="1436">
                  <c:v>40634</c:v>
                </c:pt>
                <c:pt idx="1437">
                  <c:v>40637</c:v>
                </c:pt>
                <c:pt idx="1438">
                  <c:v>40638</c:v>
                </c:pt>
                <c:pt idx="1439">
                  <c:v>40639</c:v>
                </c:pt>
                <c:pt idx="1440">
                  <c:v>40640</c:v>
                </c:pt>
                <c:pt idx="1441">
                  <c:v>40641</c:v>
                </c:pt>
                <c:pt idx="1442">
                  <c:v>40644</c:v>
                </c:pt>
                <c:pt idx="1443">
                  <c:v>40645</c:v>
                </c:pt>
                <c:pt idx="1444">
                  <c:v>40646</c:v>
                </c:pt>
                <c:pt idx="1445">
                  <c:v>40647</c:v>
                </c:pt>
                <c:pt idx="1446">
                  <c:v>40648</c:v>
                </c:pt>
                <c:pt idx="1447">
                  <c:v>40651</c:v>
                </c:pt>
                <c:pt idx="1448">
                  <c:v>40652</c:v>
                </c:pt>
                <c:pt idx="1449">
                  <c:v>40653</c:v>
                </c:pt>
                <c:pt idx="1450">
                  <c:v>40654</c:v>
                </c:pt>
                <c:pt idx="1451">
                  <c:v>40658</c:v>
                </c:pt>
                <c:pt idx="1452">
                  <c:v>40659</c:v>
                </c:pt>
                <c:pt idx="1453">
                  <c:v>40660</c:v>
                </c:pt>
                <c:pt idx="1454">
                  <c:v>40661</c:v>
                </c:pt>
                <c:pt idx="1455">
                  <c:v>40662</c:v>
                </c:pt>
                <c:pt idx="1456">
                  <c:v>40665</c:v>
                </c:pt>
                <c:pt idx="1457">
                  <c:v>40666</c:v>
                </c:pt>
                <c:pt idx="1458">
                  <c:v>40667</c:v>
                </c:pt>
                <c:pt idx="1459">
                  <c:v>40668</c:v>
                </c:pt>
                <c:pt idx="1460">
                  <c:v>40669</c:v>
                </c:pt>
                <c:pt idx="1461">
                  <c:v>40672</c:v>
                </c:pt>
                <c:pt idx="1462">
                  <c:v>40673</c:v>
                </c:pt>
                <c:pt idx="1463">
                  <c:v>40674</c:v>
                </c:pt>
                <c:pt idx="1464">
                  <c:v>40675</c:v>
                </c:pt>
                <c:pt idx="1465">
                  <c:v>40676</c:v>
                </c:pt>
                <c:pt idx="1466">
                  <c:v>40679</c:v>
                </c:pt>
                <c:pt idx="1467">
                  <c:v>40680</c:v>
                </c:pt>
                <c:pt idx="1468">
                  <c:v>40681</c:v>
                </c:pt>
                <c:pt idx="1469">
                  <c:v>40682</c:v>
                </c:pt>
                <c:pt idx="1470">
                  <c:v>40683</c:v>
                </c:pt>
                <c:pt idx="1471">
                  <c:v>40686</c:v>
                </c:pt>
                <c:pt idx="1472">
                  <c:v>40687</c:v>
                </c:pt>
                <c:pt idx="1473">
                  <c:v>40688</c:v>
                </c:pt>
                <c:pt idx="1474">
                  <c:v>40689</c:v>
                </c:pt>
                <c:pt idx="1475">
                  <c:v>40690</c:v>
                </c:pt>
                <c:pt idx="1476">
                  <c:v>40694</c:v>
                </c:pt>
                <c:pt idx="1477">
                  <c:v>40695</c:v>
                </c:pt>
                <c:pt idx="1478">
                  <c:v>40696</c:v>
                </c:pt>
                <c:pt idx="1479">
                  <c:v>40697</c:v>
                </c:pt>
                <c:pt idx="1480">
                  <c:v>40700</c:v>
                </c:pt>
                <c:pt idx="1481">
                  <c:v>40701</c:v>
                </c:pt>
                <c:pt idx="1482">
                  <c:v>40702</c:v>
                </c:pt>
                <c:pt idx="1483">
                  <c:v>40703</c:v>
                </c:pt>
                <c:pt idx="1484">
                  <c:v>40704</c:v>
                </c:pt>
                <c:pt idx="1485">
                  <c:v>40707</c:v>
                </c:pt>
                <c:pt idx="1486">
                  <c:v>40708</c:v>
                </c:pt>
                <c:pt idx="1487">
                  <c:v>40709</c:v>
                </c:pt>
                <c:pt idx="1488">
                  <c:v>40710</c:v>
                </c:pt>
                <c:pt idx="1489">
                  <c:v>40711</c:v>
                </c:pt>
                <c:pt idx="1490">
                  <c:v>40714</c:v>
                </c:pt>
                <c:pt idx="1491">
                  <c:v>40715</c:v>
                </c:pt>
                <c:pt idx="1492">
                  <c:v>40716</c:v>
                </c:pt>
                <c:pt idx="1493">
                  <c:v>40717</c:v>
                </c:pt>
                <c:pt idx="1494">
                  <c:v>40718</c:v>
                </c:pt>
                <c:pt idx="1495">
                  <c:v>40721</c:v>
                </c:pt>
                <c:pt idx="1496">
                  <c:v>40722</c:v>
                </c:pt>
                <c:pt idx="1497">
                  <c:v>40723</c:v>
                </c:pt>
                <c:pt idx="1498">
                  <c:v>40724</c:v>
                </c:pt>
                <c:pt idx="1499">
                  <c:v>40725</c:v>
                </c:pt>
                <c:pt idx="1500">
                  <c:v>40729</c:v>
                </c:pt>
                <c:pt idx="1501">
                  <c:v>40730</c:v>
                </c:pt>
                <c:pt idx="1502">
                  <c:v>40731</c:v>
                </c:pt>
                <c:pt idx="1503">
                  <c:v>40732</c:v>
                </c:pt>
                <c:pt idx="1504">
                  <c:v>40735</c:v>
                </c:pt>
                <c:pt idx="1505">
                  <c:v>40736</c:v>
                </c:pt>
                <c:pt idx="1506">
                  <c:v>40737</c:v>
                </c:pt>
                <c:pt idx="1507">
                  <c:v>40738</c:v>
                </c:pt>
                <c:pt idx="1508">
                  <c:v>40739</c:v>
                </c:pt>
                <c:pt idx="1509">
                  <c:v>40742</c:v>
                </c:pt>
                <c:pt idx="1510">
                  <c:v>40743</c:v>
                </c:pt>
                <c:pt idx="1511">
                  <c:v>40744</c:v>
                </c:pt>
                <c:pt idx="1512">
                  <c:v>40745</c:v>
                </c:pt>
                <c:pt idx="1513">
                  <c:v>40746</c:v>
                </c:pt>
                <c:pt idx="1514">
                  <c:v>40749</c:v>
                </c:pt>
                <c:pt idx="1515">
                  <c:v>40750</c:v>
                </c:pt>
                <c:pt idx="1516">
                  <c:v>40751</c:v>
                </c:pt>
                <c:pt idx="1517">
                  <c:v>40752</c:v>
                </c:pt>
                <c:pt idx="1518">
                  <c:v>40753</c:v>
                </c:pt>
                <c:pt idx="1519">
                  <c:v>40756</c:v>
                </c:pt>
                <c:pt idx="1520">
                  <c:v>40757</c:v>
                </c:pt>
                <c:pt idx="1521">
                  <c:v>40758</c:v>
                </c:pt>
                <c:pt idx="1522">
                  <c:v>40759</c:v>
                </c:pt>
                <c:pt idx="1523">
                  <c:v>40760</c:v>
                </c:pt>
                <c:pt idx="1524">
                  <c:v>40763</c:v>
                </c:pt>
                <c:pt idx="1525">
                  <c:v>40764</c:v>
                </c:pt>
                <c:pt idx="1526">
                  <c:v>40765</c:v>
                </c:pt>
                <c:pt idx="1527">
                  <c:v>40766</c:v>
                </c:pt>
                <c:pt idx="1528">
                  <c:v>40767</c:v>
                </c:pt>
                <c:pt idx="1529">
                  <c:v>40770</c:v>
                </c:pt>
                <c:pt idx="1530">
                  <c:v>40771</c:v>
                </c:pt>
                <c:pt idx="1531">
                  <c:v>40772</c:v>
                </c:pt>
                <c:pt idx="1532">
                  <c:v>40773</c:v>
                </c:pt>
                <c:pt idx="1533">
                  <c:v>40774</c:v>
                </c:pt>
                <c:pt idx="1534">
                  <c:v>40777</c:v>
                </c:pt>
                <c:pt idx="1535">
                  <c:v>40778</c:v>
                </c:pt>
                <c:pt idx="1536">
                  <c:v>40779</c:v>
                </c:pt>
                <c:pt idx="1537">
                  <c:v>40780</c:v>
                </c:pt>
                <c:pt idx="1538">
                  <c:v>40781</c:v>
                </c:pt>
                <c:pt idx="1539">
                  <c:v>40784</c:v>
                </c:pt>
                <c:pt idx="1540">
                  <c:v>40785</c:v>
                </c:pt>
                <c:pt idx="1541">
                  <c:v>40786</c:v>
                </c:pt>
                <c:pt idx="1542">
                  <c:v>40787</c:v>
                </c:pt>
                <c:pt idx="1543">
                  <c:v>40788</c:v>
                </c:pt>
                <c:pt idx="1544">
                  <c:v>40792</c:v>
                </c:pt>
                <c:pt idx="1545">
                  <c:v>40793</c:v>
                </c:pt>
                <c:pt idx="1546">
                  <c:v>40794</c:v>
                </c:pt>
                <c:pt idx="1547">
                  <c:v>40795</c:v>
                </c:pt>
                <c:pt idx="1548">
                  <c:v>40798</c:v>
                </c:pt>
                <c:pt idx="1549">
                  <c:v>40799</c:v>
                </c:pt>
                <c:pt idx="1550">
                  <c:v>40800</c:v>
                </c:pt>
                <c:pt idx="1551">
                  <c:v>40801</c:v>
                </c:pt>
                <c:pt idx="1552">
                  <c:v>40802</c:v>
                </c:pt>
                <c:pt idx="1553">
                  <c:v>40805</c:v>
                </c:pt>
                <c:pt idx="1554">
                  <c:v>40806</c:v>
                </c:pt>
                <c:pt idx="1555">
                  <c:v>40807</c:v>
                </c:pt>
                <c:pt idx="1556">
                  <c:v>40808</c:v>
                </c:pt>
                <c:pt idx="1557">
                  <c:v>40809</c:v>
                </c:pt>
                <c:pt idx="1558">
                  <c:v>40812</c:v>
                </c:pt>
                <c:pt idx="1559">
                  <c:v>40813</c:v>
                </c:pt>
                <c:pt idx="1560">
                  <c:v>40814</c:v>
                </c:pt>
                <c:pt idx="1561">
                  <c:v>40815</c:v>
                </c:pt>
                <c:pt idx="1562">
                  <c:v>40816</c:v>
                </c:pt>
                <c:pt idx="1563">
                  <c:v>40819</c:v>
                </c:pt>
                <c:pt idx="1564">
                  <c:v>40820</c:v>
                </c:pt>
                <c:pt idx="1565">
                  <c:v>40821</c:v>
                </c:pt>
                <c:pt idx="1566">
                  <c:v>40822</c:v>
                </c:pt>
                <c:pt idx="1567">
                  <c:v>40823</c:v>
                </c:pt>
                <c:pt idx="1568">
                  <c:v>40826</c:v>
                </c:pt>
                <c:pt idx="1569">
                  <c:v>40827</c:v>
                </c:pt>
                <c:pt idx="1570">
                  <c:v>40828</c:v>
                </c:pt>
                <c:pt idx="1571">
                  <c:v>40829</c:v>
                </c:pt>
                <c:pt idx="1572">
                  <c:v>40830</c:v>
                </c:pt>
                <c:pt idx="1573">
                  <c:v>40833</c:v>
                </c:pt>
                <c:pt idx="1574">
                  <c:v>40834</c:v>
                </c:pt>
                <c:pt idx="1575">
                  <c:v>40835</c:v>
                </c:pt>
                <c:pt idx="1576">
                  <c:v>40836</c:v>
                </c:pt>
                <c:pt idx="1577">
                  <c:v>40837</c:v>
                </c:pt>
                <c:pt idx="1578">
                  <c:v>40840</c:v>
                </c:pt>
                <c:pt idx="1579">
                  <c:v>40841</c:v>
                </c:pt>
                <c:pt idx="1580">
                  <c:v>40842</c:v>
                </c:pt>
                <c:pt idx="1581">
                  <c:v>40843</c:v>
                </c:pt>
                <c:pt idx="1582">
                  <c:v>40844</c:v>
                </c:pt>
                <c:pt idx="1583">
                  <c:v>40847</c:v>
                </c:pt>
                <c:pt idx="1584">
                  <c:v>40848</c:v>
                </c:pt>
                <c:pt idx="1585">
                  <c:v>40849</c:v>
                </c:pt>
                <c:pt idx="1586">
                  <c:v>40850</c:v>
                </c:pt>
                <c:pt idx="1587">
                  <c:v>40851</c:v>
                </c:pt>
                <c:pt idx="1588">
                  <c:v>40854</c:v>
                </c:pt>
                <c:pt idx="1589">
                  <c:v>40855</c:v>
                </c:pt>
                <c:pt idx="1590">
                  <c:v>40856</c:v>
                </c:pt>
                <c:pt idx="1591">
                  <c:v>40857</c:v>
                </c:pt>
                <c:pt idx="1592">
                  <c:v>40858</c:v>
                </c:pt>
                <c:pt idx="1593">
                  <c:v>40861</c:v>
                </c:pt>
                <c:pt idx="1594">
                  <c:v>40862</c:v>
                </c:pt>
                <c:pt idx="1595">
                  <c:v>40863</c:v>
                </c:pt>
                <c:pt idx="1596">
                  <c:v>40864</c:v>
                </c:pt>
                <c:pt idx="1597">
                  <c:v>40865</c:v>
                </c:pt>
                <c:pt idx="1598">
                  <c:v>40868</c:v>
                </c:pt>
                <c:pt idx="1599">
                  <c:v>40869</c:v>
                </c:pt>
                <c:pt idx="1600">
                  <c:v>40870</c:v>
                </c:pt>
                <c:pt idx="1601">
                  <c:v>40872</c:v>
                </c:pt>
                <c:pt idx="1602">
                  <c:v>40875</c:v>
                </c:pt>
                <c:pt idx="1603">
                  <c:v>40876</c:v>
                </c:pt>
                <c:pt idx="1604">
                  <c:v>40877</c:v>
                </c:pt>
                <c:pt idx="1605">
                  <c:v>40878</c:v>
                </c:pt>
                <c:pt idx="1606">
                  <c:v>40879</c:v>
                </c:pt>
                <c:pt idx="1607">
                  <c:v>40882</c:v>
                </c:pt>
                <c:pt idx="1608">
                  <c:v>40883</c:v>
                </c:pt>
                <c:pt idx="1609">
                  <c:v>40884</c:v>
                </c:pt>
                <c:pt idx="1610">
                  <c:v>40885</c:v>
                </c:pt>
                <c:pt idx="1611">
                  <c:v>40886</c:v>
                </c:pt>
                <c:pt idx="1612">
                  <c:v>40889</c:v>
                </c:pt>
                <c:pt idx="1613">
                  <c:v>40890</c:v>
                </c:pt>
                <c:pt idx="1614">
                  <c:v>40891</c:v>
                </c:pt>
                <c:pt idx="1615">
                  <c:v>40892</c:v>
                </c:pt>
                <c:pt idx="1616">
                  <c:v>40893</c:v>
                </c:pt>
                <c:pt idx="1617">
                  <c:v>40896</c:v>
                </c:pt>
                <c:pt idx="1618">
                  <c:v>40897</c:v>
                </c:pt>
                <c:pt idx="1619">
                  <c:v>40898</c:v>
                </c:pt>
                <c:pt idx="1620">
                  <c:v>40899</c:v>
                </c:pt>
                <c:pt idx="1621">
                  <c:v>40900</c:v>
                </c:pt>
                <c:pt idx="1622">
                  <c:v>40904</c:v>
                </c:pt>
                <c:pt idx="1623">
                  <c:v>40905</c:v>
                </c:pt>
                <c:pt idx="1624">
                  <c:v>40906</c:v>
                </c:pt>
                <c:pt idx="1625">
                  <c:v>40907</c:v>
                </c:pt>
                <c:pt idx="1626">
                  <c:v>40911</c:v>
                </c:pt>
                <c:pt idx="1627">
                  <c:v>40912</c:v>
                </c:pt>
                <c:pt idx="1628">
                  <c:v>40913</c:v>
                </c:pt>
                <c:pt idx="1629">
                  <c:v>40914</c:v>
                </c:pt>
                <c:pt idx="1630">
                  <c:v>40917</c:v>
                </c:pt>
                <c:pt idx="1631">
                  <c:v>40918</c:v>
                </c:pt>
                <c:pt idx="1632">
                  <c:v>40919</c:v>
                </c:pt>
                <c:pt idx="1633">
                  <c:v>40920</c:v>
                </c:pt>
                <c:pt idx="1634">
                  <c:v>40921</c:v>
                </c:pt>
                <c:pt idx="1635">
                  <c:v>40925</c:v>
                </c:pt>
                <c:pt idx="1636">
                  <c:v>40926</c:v>
                </c:pt>
                <c:pt idx="1637">
                  <c:v>40927</c:v>
                </c:pt>
                <c:pt idx="1638">
                  <c:v>40928</c:v>
                </c:pt>
                <c:pt idx="1639">
                  <c:v>40931</c:v>
                </c:pt>
                <c:pt idx="1640">
                  <c:v>40932</c:v>
                </c:pt>
                <c:pt idx="1641">
                  <c:v>40933</c:v>
                </c:pt>
                <c:pt idx="1642">
                  <c:v>40934</c:v>
                </c:pt>
                <c:pt idx="1643">
                  <c:v>40935</c:v>
                </c:pt>
                <c:pt idx="1644">
                  <c:v>40938</c:v>
                </c:pt>
                <c:pt idx="1645">
                  <c:v>40939</c:v>
                </c:pt>
                <c:pt idx="1646">
                  <c:v>40940</c:v>
                </c:pt>
                <c:pt idx="1647">
                  <c:v>40941</c:v>
                </c:pt>
                <c:pt idx="1648">
                  <c:v>40942</c:v>
                </c:pt>
                <c:pt idx="1649">
                  <c:v>40945</c:v>
                </c:pt>
                <c:pt idx="1650">
                  <c:v>40946</c:v>
                </c:pt>
                <c:pt idx="1651">
                  <c:v>40947</c:v>
                </c:pt>
                <c:pt idx="1652">
                  <c:v>40948</c:v>
                </c:pt>
                <c:pt idx="1653">
                  <c:v>40949</c:v>
                </c:pt>
                <c:pt idx="1654">
                  <c:v>40952</c:v>
                </c:pt>
                <c:pt idx="1655">
                  <c:v>40953</c:v>
                </c:pt>
                <c:pt idx="1656">
                  <c:v>40954</c:v>
                </c:pt>
                <c:pt idx="1657">
                  <c:v>40955</c:v>
                </c:pt>
                <c:pt idx="1658">
                  <c:v>40956</c:v>
                </c:pt>
                <c:pt idx="1659">
                  <c:v>40960</c:v>
                </c:pt>
                <c:pt idx="1660">
                  <c:v>40961</c:v>
                </c:pt>
                <c:pt idx="1661">
                  <c:v>40962</c:v>
                </c:pt>
                <c:pt idx="1662">
                  <c:v>40963</c:v>
                </c:pt>
                <c:pt idx="1663">
                  <c:v>40966</c:v>
                </c:pt>
                <c:pt idx="1664">
                  <c:v>40967</c:v>
                </c:pt>
                <c:pt idx="1665">
                  <c:v>40968</c:v>
                </c:pt>
                <c:pt idx="1666">
                  <c:v>40969</c:v>
                </c:pt>
                <c:pt idx="1667">
                  <c:v>40970</c:v>
                </c:pt>
                <c:pt idx="1668">
                  <c:v>40973</c:v>
                </c:pt>
                <c:pt idx="1669">
                  <c:v>40974</c:v>
                </c:pt>
                <c:pt idx="1670">
                  <c:v>40975</c:v>
                </c:pt>
                <c:pt idx="1671">
                  <c:v>40976</c:v>
                </c:pt>
                <c:pt idx="1672">
                  <c:v>40977</c:v>
                </c:pt>
                <c:pt idx="1673">
                  <c:v>40980</c:v>
                </c:pt>
                <c:pt idx="1674">
                  <c:v>40981</c:v>
                </c:pt>
                <c:pt idx="1675">
                  <c:v>40982</c:v>
                </c:pt>
                <c:pt idx="1676">
                  <c:v>40983</c:v>
                </c:pt>
                <c:pt idx="1677">
                  <c:v>40984</c:v>
                </c:pt>
                <c:pt idx="1678">
                  <c:v>40987</c:v>
                </c:pt>
                <c:pt idx="1679">
                  <c:v>40988</c:v>
                </c:pt>
                <c:pt idx="1680">
                  <c:v>40989</c:v>
                </c:pt>
                <c:pt idx="1681">
                  <c:v>40990</c:v>
                </c:pt>
                <c:pt idx="1682">
                  <c:v>40991</c:v>
                </c:pt>
                <c:pt idx="1683">
                  <c:v>40994</c:v>
                </c:pt>
                <c:pt idx="1684">
                  <c:v>40995</c:v>
                </c:pt>
                <c:pt idx="1685">
                  <c:v>40996</c:v>
                </c:pt>
                <c:pt idx="1686">
                  <c:v>40997</c:v>
                </c:pt>
                <c:pt idx="1687">
                  <c:v>40998</c:v>
                </c:pt>
                <c:pt idx="1688">
                  <c:v>41001</c:v>
                </c:pt>
                <c:pt idx="1689">
                  <c:v>41002</c:v>
                </c:pt>
                <c:pt idx="1690">
                  <c:v>41003</c:v>
                </c:pt>
                <c:pt idx="1691">
                  <c:v>41004</c:v>
                </c:pt>
                <c:pt idx="1692">
                  <c:v>41008</c:v>
                </c:pt>
                <c:pt idx="1693">
                  <c:v>41009</c:v>
                </c:pt>
                <c:pt idx="1694">
                  <c:v>41010</c:v>
                </c:pt>
                <c:pt idx="1695">
                  <c:v>41011</c:v>
                </c:pt>
                <c:pt idx="1696">
                  <c:v>41012</c:v>
                </c:pt>
                <c:pt idx="1697">
                  <c:v>41015</c:v>
                </c:pt>
                <c:pt idx="1698">
                  <c:v>41016</c:v>
                </c:pt>
                <c:pt idx="1699">
                  <c:v>41017</c:v>
                </c:pt>
                <c:pt idx="1700">
                  <c:v>41018</c:v>
                </c:pt>
                <c:pt idx="1701">
                  <c:v>41019</c:v>
                </c:pt>
                <c:pt idx="1702">
                  <c:v>41022</c:v>
                </c:pt>
                <c:pt idx="1703">
                  <c:v>41023</c:v>
                </c:pt>
                <c:pt idx="1704">
                  <c:v>41024</c:v>
                </c:pt>
                <c:pt idx="1705">
                  <c:v>41025</c:v>
                </c:pt>
                <c:pt idx="1706">
                  <c:v>41026</c:v>
                </c:pt>
                <c:pt idx="1707">
                  <c:v>41029</c:v>
                </c:pt>
                <c:pt idx="1708">
                  <c:v>41030</c:v>
                </c:pt>
                <c:pt idx="1709">
                  <c:v>41031</c:v>
                </c:pt>
                <c:pt idx="1710">
                  <c:v>41032</c:v>
                </c:pt>
                <c:pt idx="1711">
                  <c:v>41033</c:v>
                </c:pt>
                <c:pt idx="1712">
                  <c:v>41036</c:v>
                </c:pt>
                <c:pt idx="1713">
                  <c:v>41037</c:v>
                </c:pt>
                <c:pt idx="1714">
                  <c:v>41038</c:v>
                </c:pt>
                <c:pt idx="1715">
                  <c:v>41039</c:v>
                </c:pt>
                <c:pt idx="1716">
                  <c:v>41040</c:v>
                </c:pt>
                <c:pt idx="1717">
                  <c:v>41043</c:v>
                </c:pt>
                <c:pt idx="1718">
                  <c:v>41044</c:v>
                </c:pt>
                <c:pt idx="1719">
                  <c:v>41045</c:v>
                </c:pt>
                <c:pt idx="1720">
                  <c:v>41046</c:v>
                </c:pt>
                <c:pt idx="1721">
                  <c:v>41047</c:v>
                </c:pt>
                <c:pt idx="1722">
                  <c:v>41050</c:v>
                </c:pt>
                <c:pt idx="1723">
                  <c:v>41051</c:v>
                </c:pt>
                <c:pt idx="1724">
                  <c:v>41052</c:v>
                </c:pt>
                <c:pt idx="1725">
                  <c:v>41053</c:v>
                </c:pt>
                <c:pt idx="1726">
                  <c:v>41054</c:v>
                </c:pt>
                <c:pt idx="1727">
                  <c:v>41058</c:v>
                </c:pt>
                <c:pt idx="1728">
                  <c:v>41059</c:v>
                </c:pt>
                <c:pt idx="1729">
                  <c:v>41060</c:v>
                </c:pt>
                <c:pt idx="1730">
                  <c:v>41061</c:v>
                </c:pt>
                <c:pt idx="1731">
                  <c:v>41064</c:v>
                </c:pt>
                <c:pt idx="1732">
                  <c:v>41065</c:v>
                </c:pt>
                <c:pt idx="1733">
                  <c:v>41066</c:v>
                </c:pt>
                <c:pt idx="1734">
                  <c:v>41067</c:v>
                </c:pt>
                <c:pt idx="1735">
                  <c:v>41068</c:v>
                </c:pt>
                <c:pt idx="1736">
                  <c:v>41071</c:v>
                </c:pt>
                <c:pt idx="1737">
                  <c:v>41072</c:v>
                </c:pt>
                <c:pt idx="1738">
                  <c:v>41073</c:v>
                </c:pt>
                <c:pt idx="1739">
                  <c:v>41074</c:v>
                </c:pt>
                <c:pt idx="1740">
                  <c:v>41075</c:v>
                </c:pt>
                <c:pt idx="1741">
                  <c:v>41078</c:v>
                </c:pt>
                <c:pt idx="1742">
                  <c:v>41079</c:v>
                </c:pt>
                <c:pt idx="1743">
                  <c:v>41080</c:v>
                </c:pt>
                <c:pt idx="1744">
                  <c:v>41081</c:v>
                </c:pt>
                <c:pt idx="1745">
                  <c:v>41082</c:v>
                </c:pt>
                <c:pt idx="1746">
                  <c:v>41085</c:v>
                </c:pt>
                <c:pt idx="1747">
                  <c:v>41086</c:v>
                </c:pt>
                <c:pt idx="1748">
                  <c:v>41087</c:v>
                </c:pt>
                <c:pt idx="1749">
                  <c:v>41088</c:v>
                </c:pt>
                <c:pt idx="1750">
                  <c:v>41089</c:v>
                </c:pt>
                <c:pt idx="1751">
                  <c:v>41092</c:v>
                </c:pt>
                <c:pt idx="1752">
                  <c:v>41093</c:v>
                </c:pt>
                <c:pt idx="1753">
                  <c:v>41095</c:v>
                </c:pt>
                <c:pt idx="1754">
                  <c:v>41096</c:v>
                </c:pt>
                <c:pt idx="1755">
                  <c:v>41099</c:v>
                </c:pt>
                <c:pt idx="1756">
                  <c:v>41100</c:v>
                </c:pt>
                <c:pt idx="1757">
                  <c:v>41101</c:v>
                </c:pt>
                <c:pt idx="1758">
                  <c:v>41102</c:v>
                </c:pt>
                <c:pt idx="1759">
                  <c:v>41103</c:v>
                </c:pt>
                <c:pt idx="1760">
                  <c:v>41106</c:v>
                </c:pt>
                <c:pt idx="1761">
                  <c:v>41107</c:v>
                </c:pt>
                <c:pt idx="1762">
                  <c:v>41108</c:v>
                </c:pt>
                <c:pt idx="1763">
                  <c:v>41109</c:v>
                </c:pt>
                <c:pt idx="1764">
                  <c:v>41110</c:v>
                </c:pt>
                <c:pt idx="1765">
                  <c:v>41113</c:v>
                </c:pt>
                <c:pt idx="1766">
                  <c:v>41114</c:v>
                </c:pt>
                <c:pt idx="1767">
                  <c:v>41115</c:v>
                </c:pt>
                <c:pt idx="1768">
                  <c:v>41116</c:v>
                </c:pt>
                <c:pt idx="1769">
                  <c:v>41117</c:v>
                </c:pt>
                <c:pt idx="1770">
                  <c:v>41120</c:v>
                </c:pt>
                <c:pt idx="1771">
                  <c:v>41121</c:v>
                </c:pt>
                <c:pt idx="1772">
                  <c:v>41122</c:v>
                </c:pt>
                <c:pt idx="1773">
                  <c:v>41123</c:v>
                </c:pt>
                <c:pt idx="1774">
                  <c:v>41124</c:v>
                </c:pt>
                <c:pt idx="1775">
                  <c:v>41127</c:v>
                </c:pt>
                <c:pt idx="1776">
                  <c:v>41128</c:v>
                </c:pt>
                <c:pt idx="1777">
                  <c:v>41129</c:v>
                </c:pt>
                <c:pt idx="1778">
                  <c:v>41130</c:v>
                </c:pt>
                <c:pt idx="1779">
                  <c:v>41131</c:v>
                </c:pt>
                <c:pt idx="1780">
                  <c:v>41134</c:v>
                </c:pt>
                <c:pt idx="1781">
                  <c:v>41135</c:v>
                </c:pt>
                <c:pt idx="1782">
                  <c:v>41136</c:v>
                </c:pt>
                <c:pt idx="1783">
                  <c:v>41137</c:v>
                </c:pt>
                <c:pt idx="1784">
                  <c:v>41138</c:v>
                </c:pt>
                <c:pt idx="1785">
                  <c:v>41141</c:v>
                </c:pt>
                <c:pt idx="1786">
                  <c:v>41142</c:v>
                </c:pt>
                <c:pt idx="1787">
                  <c:v>41143</c:v>
                </c:pt>
                <c:pt idx="1788">
                  <c:v>41144</c:v>
                </c:pt>
                <c:pt idx="1789">
                  <c:v>41145</c:v>
                </c:pt>
                <c:pt idx="1790">
                  <c:v>41148</c:v>
                </c:pt>
                <c:pt idx="1791">
                  <c:v>41149</c:v>
                </c:pt>
                <c:pt idx="1792">
                  <c:v>41150</c:v>
                </c:pt>
                <c:pt idx="1793">
                  <c:v>41151</c:v>
                </c:pt>
                <c:pt idx="1794">
                  <c:v>41152</c:v>
                </c:pt>
                <c:pt idx="1795">
                  <c:v>41156</c:v>
                </c:pt>
                <c:pt idx="1796">
                  <c:v>41157</c:v>
                </c:pt>
                <c:pt idx="1797">
                  <c:v>41158</c:v>
                </c:pt>
                <c:pt idx="1798">
                  <c:v>41159</c:v>
                </c:pt>
                <c:pt idx="1799">
                  <c:v>41162</c:v>
                </c:pt>
                <c:pt idx="1800">
                  <c:v>41163</c:v>
                </c:pt>
                <c:pt idx="1801">
                  <c:v>41164</c:v>
                </c:pt>
                <c:pt idx="1802">
                  <c:v>41165</c:v>
                </c:pt>
                <c:pt idx="1803">
                  <c:v>41166</c:v>
                </c:pt>
                <c:pt idx="1804">
                  <c:v>41169</c:v>
                </c:pt>
                <c:pt idx="1805">
                  <c:v>41170</c:v>
                </c:pt>
                <c:pt idx="1806">
                  <c:v>41171</c:v>
                </c:pt>
                <c:pt idx="1807">
                  <c:v>41172</c:v>
                </c:pt>
                <c:pt idx="1808">
                  <c:v>41173</c:v>
                </c:pt>
                <c:pt idx="1809">
                  <c:v>41176</c:v>
                </c:pt>
                <c:pt idx="1810">
                  <c:v>41177</c:v>
                </c:pt>
                <c:pt idx="1811">
                  <c:v>41178</c:v>
                </c:pt>
                <c:pt idx="1812">
                  <c:v>41179</c:v>
                </c:pt>
                <c:pt idx="1813">
                  <c:v>41180</c:v>
                </c:pt>
                <c:pt idx="1814">
                  <c:v>41183</c:v>
                </c:pt>
                <c:pt idx="1815">
                  <c:v>41184</c:v>
                </c:pt>
                <c:pt idx="1816">
                  <c:v>41185</c:v>
                </c:pt>
                <c:pt idx="1817">
                  <c:v>41186</c:v>
                </c:pt>
                <c:pt idx="1818">
                  <c:v>41187</c:v>
                </c:pt>
                <c:pt idx="1819">
                  <c:v>41190</c:v>
                </c:pt>
                <c:pt idx="1820">
                  <c:v>41191</c:v>
                </c:pt>
                <c:pt idx="1821">
                  <c:v>41192</c:v>
                </c:pt>
                <c:pt idx="1822">
                  <c:v>41193</c:v>
                </c:pt>
                <c:pt idx="1823">
                  <c:v>41194</c:v>
                </c:pt>
                <c:pt idx="1824">
                  <c:v>41197</c:v>
                </c:pt>
                <c:pt idx="1825">
                  <c:v>41198</c:v>
                </c:pt>
                <c:pt idx="1826">
                  <c:v>41199</c:v>
                </c:pt>
                <c:pt idx="1827">
                  <c:v>41200</c:v>
                </c:pt>
                <c:pt idx="1828">
                  <c:v>41201</c:v>
                </c:pt>
                <c:pt idx="1829">
                  <c:v>41204</c:v>
                </c:pt>
                <c:pt idx="1830">
                  <c:v>41205</c:v>
                </c:pt>
                <c:pt idx="1831">
                  <c:v>41206</c:v>
                </c:pt>
                <c:pt idx="1832">
                  <c:v>41207</c:v>
                </c:pt>
                <c:pt idx="1833">
                  <c:v>41208</c:v>
                </c:pt>
                <c:pt idx="1834">
                  <c:v>41213</c:v>
                </c:pt>
                <c:pt idx="1835">
                  <c:v>41214</c:v>
                </c:pt>
                <c:pt idx="1836">
                  <c:v>41215</c:v>
                </c:pt>
                <c:pt idx="1837">
                  <c:v>41218</c:v>
                </c:pt>
                <c:pt idx="1838">
                  <c:v>41219</c:v>
                </c:pt>
                <c:pt idx="1839">
                  <c:v>41220</c:v>
                </c:pt>
                <c:pt idx="1840">
                  <c:v>41221</c:v>
                </c:pt>
                <c:pt idx="1841">
                  <c:v>41222</c:v>
                </c:pt>
                <c:pt idx="1842">
                  <c:v>41225</c:v>
                </c:pt>
                <c:pt idx="1843">
                  <c:v>41226</c:v>
                </c:pt>
                <c:pt idx="1844">
                  <c:v>41227</c:v>
                </c:pt>
                <c:pt idx="1845">
                  <c:v>41228</c:v>
                </c:pt>
                <c:pt idx="1846">
                  <c:v>41229</c:v>
                </c:pt>
                <c:pt idx="1847">
                  <c:v>41232</c:v>
                </c:pt>
                <c:pt idx="1848">
                  <c:v>41233</c:v>
                </c:pt>
                <c:pt idx="1849">
                  <c:v>41234</c:v>
                </c:pt>
                <c:pt idx="1850">
                  <c:v>41236</c:v>
                </c:pt>
                <c:pt idx="1851">
                  <c:v>41239</c:v>
                </c:pt>
                <c:pt idx="1852">
                  <c:v>41240</c:v>
                </c:pt>
                <c:pt idx="1853">
                  <c:v>41241</c:v>
                </c:pt>
                <c:pt idx="1854">
                  <c:v>41242</c:v>
                </c:pt>
                <c:pt idx="1855">
                  <c:v>41243</c:v>
                </c:pt>
                <c:pt idx="1856">
                  <c:v>41246</c:v>
                </c:pt>
                <c:pt idx="1857">
                  <c:v>41247</c:v>
                </c:pt>
                <c:pt idx="1858">
                  <c:v>41248</c:v>
                </c:pt>
                <c:pt idx="1859">
                  <c:v>41249</c:v>
                </c:pt>
                <c:pt idx="1860">
                  <c:v>41250</c:v>
                </c:pt>
                <c:pt idx="1861">
                  <c:v>41253</c:v>
                </c:pt>
                <c:pt idx="1862">
                  <c:v>41254</c:v>
                </c:pt>
                <c:pt idx="1863">
                  <c:v>41255</c:v>
                </c:pt>
                <c:pt idx="1864">
                  <c:v>41256</c:v>
                </c:pt>
                <c:pt idx="1865">
                  <c:v>41257</c:v>
                </c:pt>
                <c:pt idx="1866">
                  <c:v>41260</c:v>
                </c:pt>
                <c:pt idx="1867">
                  <c:v>41261</c:v>
                </c:pt>
                <c:pt idx="1868">
                  <c:v>41262</c:v>
                </c:pt>
                <c:pt idx="1869">
                  <c:v>41263</c:v>
                </c:pt>
                <c:pt idx="1870">
                  <c:v>41264</c:v>
                </c:pt>
                <c:pt idx="1871">
                  <c:v>41267</c:v>
                </c:pt>
                <c:pt idx="1872">
                  <c:v>41269</c:v>
                </c:pt>
                <c:pt idx="1873">
                  <c:v>41270</c:v>
                </c:pt>
                <c:pt idx="1874">
                  <c:v>41271</c:v>
                </c:pt>
                <c:pt idx="1875">
                  <c:v>41274</c:v>
                </c:pt>
                <c:pt idx="1876">
                  <c:v>41276</c:v>
                </c:pt>
                <c:pt idx="1877">
                  <c:v>41277</c:v>
                </c:pt>
                <c:pt idx="1878">
                  <c:v>41278</c:v>
                </c:pt>
                <c:pt idx="1879">
                  <c:v>41281</c:v>
                </c:pt>
                <c:pt idx="1880">
                  <c:v>41282</c:v>
                </c:pt>
                <c:pt idx="1881">
                  <c:v>41283</c:v>
                </c:pt>
                <c:pt idx="1882">
                  <c:v>41284</c:v>
                </c:pt>
                <c:pt idx="1883">
                  <c:v>41285</c:v>
                </c:pt>
                <c:pt idx="1884">
                  <c:v>41288</c:v>
                </c:pt>
                <c:pt idx="1885">
                  <c:v>41289</c:v>
                </c:pt>
                <c:pt idx="1886">
                  <c:v>41290</c:v>
                </c:pt>
                <c:pt idx="1887">
                  <c:v>41291</c:v>
                </c:pt>
                <c:pt idx="1888">
                  <c:v>41292</c:v>
                </c:pt>
                <c:pt idx="1889">
                  <c:v>41296</c:v>
                </c:pt>
                <c:pt idx="1890">
                  <c:v>41297</c:v>
                </c:pt>
                <c:pt idx="1891">
                  <c:v>41298</c:v>
                </c:pt>
                <c:pt idx="1892">
                  <c:v>41299</c:v>
                </c:pt>
                <c:pt idx="1893">
                  <c:v>41302</c:v>
                </c:pt>
                <c:pt idx="1894">
                  <c:v>41303</c:v>
                </c:pt>
                <c:pt idx="1895">
                  <c:v>41304</c:v>
                </c:pt>
                <c:pt idx="1896">
                  <c:v>41305</c:v>
                </c:pt>
                <c:pt idx="1897">
                  <c:v>41306</c:v>
                </c:pt>
                <c:pt idx="1898">
                  <c:v>41309</c:v>
                </c:pt>
                <c:pt idx="1899">
                  <c:v>41310</c:v>
                </c:pt>
                <c:pt idx="1900">
                  <c:v>41311</c:v>
                </c:pt>
                <c:pt idx="1901">
                  <c:v>41312</c:v>
                </c:pt>
                <c:pt idx="1902">
                  <c:v>41313</c:v>
                </c:pt>
                <c:pt idx="1903">
                  <c:v>41316</c:v>
                </c:pt>
                <c:pt idx="1904">
                  <c:v>41317</c:v>
                </c:pt>
                <c:pt idx="1905">
                  <c:v>41318</c:v>
                </c:pt>
                <c:pt idx="1906">
                  <c:v>41319</c:v>
                </c:pt>
                <c:pt idx="1907">
                  <c:v>41320</c:v>
                </c:pt>
                <c:pt idx="1908">
                  <c:v>41324</c:v>
                </c:pt>
                <c:pt idx="1909">
                  <c:v>41325</c:v>
                </c:pt>
                <c:pt idx="1910">
                  <c:v>41326</c:v>
                </c:pt>
                <c:pt idx="1911">
                  <c:v>41327</c:v>
                </c:pt>
                <c:pt idx="1912">
                  <c:v>41330</c:v>
                </c:pt>
                <c:pt idx="1913">
                  <c:v>41331</c:v>
                </c:pt>
                <c:pt idx="1914">
                  <c:v>41332</c:v>
                </c:pt>
                <c:pt idx="1915">
                  <c:v>41333</c:v>
                </c:pt>
                <c:pt idx="1916">
                  <c:v>41334</c:v>
                </c:pt>
                <c:pt idx="1917">
                  <c:v>41337</c:v>
                </c:pt>
                <c:pt idx="1918">
                  <c:v>41338</c:v>
                </c:pt>
                <c:pt idx="1919">
                  <c:v>41339</c:v>
                </c:pt>
                <c:pt idx="1920">
                  <c:v>41340</c:v>
                </c:pt>
                <c:pt idx="1921">
                  <c:v>41341</c:v>
                </c:pt>
                <c:pt idx="1922">
                  <c:v>41344</c:v>
                </c:pt>
                <c:pt idx="1923">
                  <c:v>41345</c:v>
                </c:pt>
                <c:pt idx="1924">
                  <c:v>41346</c:v>
                </c:pt>
                <c:pt idx="1925">
                  <c:v>41347</c:v>
                </c:pt>
                <c:pt idx="1926">
                  <c:v>41348</c:v>
                </c:pt>
                <c:pt idx="1927">
                  <c:v>41351</c:v>
                </c:pt>
                <c:pt idx="1928">
                  <c:v>41352</c:v>
                </c:pt>
                <c:pt idx="1929">
                  <c:v>41353</c:v>
                </c:pt>
                <c:pt idx="1930">
                  <c:v>41354</c:v>
                </c:pt>
                <c:pt idx="1931">
                  <c:v>41355</c:v>
                </c:pt>
                <c:pt idx="1932">
                  <c:v>41358</c:v>
                </c:pt>
                <c:pt idx="1933">
                  <c:v>41359</c:v>
                </c:pt>
                <c:pt idx="1934">
                  <c:v>41360</c:v>
                </c:pt>
                <c:pt idx="1935">
                  <c:v>41361</c:v>
                </c:pt>
                <c:pt idx="1936">
                  <c:v>41365</c:v>
                </c:pt>
                <c:pt idx="1937">
                  <c:v>41366</c:v>
                </c:pt>
                <c:pt idx="1938">
                  <c:v>41367</c:v>
                </c:pt>
                <c:pt idx="1939">
                  <c:v>41368</c:v>
                </c:pt>
                <c:pt idx="1940">
                  <c:v>41369</c:v>
                </c:pt>
                <c:pt idx="1941">
                  <c:v>41372</c:v>
                </c:pt>
                <c:pt idx="1942">
                  <c:v>41373</c:v>
                </c:pt>
                <c:pt idx="1943">
                  <c:v>41374</c:v>
                </c:pt>
                <c:pt idx="1944">
                  <c:v>41375</c:v>
                </c:pt>
                <c:pt idx="1945">
                  <c:v>41376</c:v>
                </c:pt>
                <c:pt idx="1946">
                  <c:v>41379</c:v>
                </c:pt>
                <c:pt idx="1947">
                  <c:v>41380</c:v>
                </c:pt>
                <c:pt idx="1948">
                  <c:v>41381</c:v>
                </c:pt>
                <c:pt idx="1949">
                  <c:v>41382</c:v>
                </c:pt>
                <c:pt idx="1950">
                  <c:v>41383</c:v>
                </c:pt>
                <c:pt idx="1951">
                  <c:v>41386</c:v>
                </c:pt>
                <c:pt idx="1952">
                  <c:v>41387</c:v>
                </c:pt>
                <c:pt idx="1953">
                  <c:v>41388</c:v>
                </c:pt>
                <c:pt idx="1954">
                  <c:v>41389</c:v>
                </c:pt>
                <c:pt idx="1955">
                  <c:v>41390</c:v>
                </c:pt>
                <c:pt idx="1956">
                  <c:v>41393</c:v>
                </c:pt>
                <c:pt idx="1957">
                  <c:v>41394</c:v>
                </c:pt>
                <c:pt idx="1958">
                  <c:v>41395</c:v>
                </c:pt>
                <c:pt idx="1959">
                  <c:v>41396</c:v>
                </c:pt>
                <c:pt idx="1960">
                  <c:v>41397</c:v>
                </c:pt>
                <c:pt idx="1961">
                  <c:v>41400</c:v>
                </c:pt>
                <c:pt idx="1962">
                  <c:v>41401</c:v>
                </c:pt>
                <c:pt idx="1963">
                  <c:v>41402</c:v>
                </c:pt>
                <c:pt idx="1964">
                  <c:v>41403</c:v>
                </c:pt>
                <c:pt idx="1965">
                  <c:v>41404</c:v>
                </c:pt>
                <c:pt idx="1966">
                  <c:v>41407</c:v>
                </c:pt>
                <c:pt idx="1967">
                  <c:v>41408</c:v>
                </c:pt>
                <c:pt idx="1968">
                  <c:v>41409</c:v>
                </c:pt>
                <c:pt idx="1969">
                  <c:v>41410</c:v>
                </c:pt>
                <c:pt idx="1970">
                  <c:v>41411</c:v>
                </c:pt>
                <c:pt idx="1971">
                  <c:v>41414</c:v>
                </c:pt>
                <c:pt idx="1972">
                  <c:v>41415</c:v>
                </c:pt>
                <c:pt idx="1973">
                  <c:v>41416</c:v>
                </c:pt>
                <c:pt idx="1974">
                  <c:v>41417</c:v>
                </c:pt>
                <c:pt idx="1975">
                  <c:v>41418</c:v>
                </c:pt>
                <c:pt idx="1976">
                  <c:v>41422</c:v>
                </c:pt>
                <c:pt idx="1977">
                  <c:v>41423</c:v>
                </c:pt>
                <c:pt idx="1978">
                  <c:v>41424</c:v>
                </c:pt>
                <c:pt idx="1979">
                  <c:v>41425</c:v>
                </c:pt>
                <c:pt idx="1980">
                  <c:v>41428</c:v>
                </c:pt>
                <c:pt idx="1981">
                  <c:v>41429</c:v>
                </c:pt>
                <c:pt idx="1982">
                  <c:v>41430</c:v>
                </c:pt>
                <c:pt idx="1983">
                  <c:v>41431</c:v>
                </c:pt>
                <c:pt idx="1984">
                  <c:v>41432</c:v>
                </c:pt>
                <c:pt idx="1985">
                  <c:v>41435</c:v>
                </c:pt>
                <c:pt idx="1986">
                  <c:v>41436</c:v>
                </c:pt>
                <c:pt idx="1987">
                  <c:v>41437</c:v>
                </c:pt>
                <c:pt idx="1988">
                  <c:v>41438</c:v>
                </c:pt>
                <c:pt idx="1989">
                  <c:v>41439</c:v>
                </c:pt>
                <c:pt idx="1990">
                  <c:v>41442</c:v>
                </c:pt>
                <c:pt idx="1991">
                  <c:v>41443</c:v>
                </c:pt>
                <c:pt idx="1992">
                  <c:v>41444</c:v>
                </c:pt>
                <c:pt idx="1993">
                  <c:v>41445</c:v>
                </c:pt>
                <c:pt idx="1994">
                  <c:v>41446</c:v>
                </c:pt>
                <c:pt idx="1995">
                  <c:v>41449</c:v>
                </c:pt>
                <c:pt idx="1996">
                  <c:v>41450</c:v>
                </c:pt>
                <c:pt idx="1997">
                  <c:v>41451</c:v>
                </c:pt>
                <c:pt idx="1998">
                  <c:v>41452</c:v>
                </c:pt>
                <c:pt idx="1999">
                  <c:v>41453</c:v>
                </c:pt>
                <c:pt idx="2000">
                  <c:v>41456</c:v>
                </c:pt>
                <c:pt idx="2001">
                  <c:v>41457</c:v>
                </c:pt>
                <c:pt idx="2002">
                  <c:v>41458</c:v>
                </c:pt>
                <c:pt idx="2003">
                  <c:v>41459</c:v>
                </c:pt>
                <c:pt idx="2004">
                  <c:v>41460</c:v>
                </c:pt>
                <c:pt idx="2005">
                  <c:v>41463</c:v>
                </c:pt>
                <c:pt idx="2006">
                  <c:v>41464</c:v>
                </c:pt>
                <c:pt idx="2007">
                  <c:v>41465</c:v>
                </c:pt>
                <c:pt idx="2008">
                  <c:v>41466</c:v>
                </c:pt>
                <c:pt idx="2009">
                  <c:v>41467</c:v>
                </c:pt>
                <c:pt idx="2010">
                  <c:v>41470</c:v>
                </c:pt>
                <c:pt idx="2011">
                  <c:v>41471</c:v>
                </c:pt>
                <c:pt idx="2012">
                  <c:v>41472</c:v>
                </c:pt>
                <c:pt idx="2013">
                  <c:v>41473</c:v>
                </c:pt>
                <c:pt idx="2014">
                  <c:v>41474</c:v>
                </c:pt>
                <c:pt idx="2015">
                  <c:v>41477</c:v>
                </c:pt>
                <c:pt idx="2016">
                  <c:v>41478</c:v>
                </c:pt>
                <c:pt idx="2017">
                  <c:v>41479</c:v>
                </c:pt>
                <c:pt idx="2018">
                  <c:v>41480</c:v>
                </c:pt>
                <c:pt idx="2019">
                  <c:v>41481</c:v>
                </c:pt>
                <c:pt idx="2020">
                  <c:v>41484</c:v>
                </c:pt>
                <c:pt idx="2021">
                  <c:v>41485</c:v>
                </c:pt>
                <c:pt idx="2022">
                  <c:v>41486</c:v>
                </c:pt>
                <c:pt idx="2023">
                  <c:v>41487</c:v>
                </c:pt>
                <c:pt idx="2024">
                  <c:v>41488</c:v>
                </c:pt>
                <c:pt idx="2025">
                  <c:v>41491</c:v>
                </c:pt>
                <c:pt idx="2026">
                  <c:v>41492</c:v>
                </c:pt>
                <c:pt idx="2027">
                  <c:v>41493</c:v>
                </c:pt>
                <c:pt idx="2028">
                  <c:v>41494</c:v>
                </c:pt>
                <c:pt idx="2029">
                  <c:v>41495</c:v>
                </c:pt>
                <c:pt idx="2030">
                  <c:v>41498</c:v>
                </c:pt>
                <c:pt idx="2031">
                  <c:v>41499</c:v>
                </c:pt>
                <c:pt idx="2032">
                  <c:v>41500</c:v>
                </c:pt>
                <c:pt idx="2033">
                  <c:v>41501</c:v>
                </c:pt>
                <c:pt idx="2034">
                  <c:v>41502</c:v>
                </c:pt>
                <c:pt idx="2035">
                  <c:v>41505</c:v>
                </c:pt>
                <c:pt idx="2036">
                  <c:v>41506</c:v>
                </c:pt>
                <c:pt idx="2037">
                  <c:v>41507</c:v>
                </c:pt>
                <c:pt idx="2038">
                  <c:v>41508</c:v>
                </c:pt>
                <c:pt idx="2039">
                  <c:v>41509</c:v>
                </c:pt>
                <c:pt idx="2040">
                  <c:v>41512</c:v>
                </c:pt>
                <c:pt idx="2041">
                  <c:v>41513</c:v>
                </c:pt>
                <c:pt idx="2042">
                  <c:v>41514</c:v>
                </c:pt>
                <c:pt idx="2043">
                  <c:v>41515</c:v>
                </c:pt>
                <c:pt idx="2044">
                  <c:v>41516</c:v>
                </c:pt>
                <c:pt idx="2045">
                  <c:v>41520</c:v>
                </c:pt>
                <c:pt idx="2046">
                  <c:v>41521</c:v>
                </c:pt>
                <c:pt idx="2047">
                  <c:v>41522</c:v>
                </c:pt>
                <c:pt idx="2048">
                  <c:v>41523</c:v>
                </c:pt>
                <c:pt idx="2049">
                  <c:v>41526</c:v>
                </c:pt>
                <c:pt idx="2050">
                  <c:v>41527</c:v>
                </c:pt>
                <c:pt idx="2051">
                  <c:v>41528</c:v>
                </c:pt>
                <c:pt idx="2052">
                  <c:v>41529</c:v>
                </c:pt>
                <c:pt idx="2053">
                  <c:v>41530</c:v>
                </c:pt>
                <c:pt idx="2054">
                  <c:v>41533</c:v>
                </c:pt>
                <c:pt idx="2055">
                  <c:v>41534</c:v>
                </c:pt>
                <c:pt idx="2056">
                  <c:v>41535</c:v>
                </c:pt>
                <c:pt idx="2057">
                  <c:v>41536</c:v>
                </c:pt>
                <c:pt idx="2058">
                  <c:v>41537</c:v>
                </c:pt>
                <c:pt idx="2059">
                  <c:v>41540</c:v>
                </c:pt>
                <c:pt idx="2060">
                  <c:v>41541</c:v>
                </c:pt>
                <c:pt idx="2061">
                  <c:v>41542</c:v>
                </c:pt>
                <c:pt idx="2062">
                  <c:v>41543</c:v>
                </c:pt>
                <c:pt idx="2063">
                  <c:v>41544</c:v>
                </c:pt>
                <c:pt idx="2064">
                  <c:v>41547</c:v>
                </c:pt>
                <c:pt idx="2065">
                  <c:v>41548</c:v>
                </c:pt>
                <c:pt idx="2066">
                  <c:v>41549</c:v>
                </c:pt>
                <c:pt idx="2067">
                  <c:v>41550</c:v>
                </c:pt>
                <c:pt idx="2068">
                  <c:v>41551</c:v>
                </c:pt>
                <c:pt idx="2069">
                  <c:v>41554</c:v>
                </c:pt>
                <c:pt idx="2070">
                  <c:v>41555</c:v>
                </c:pt>
                <c:pt idx="2071">
                  <c:v>41556</c:v>
                </c:pt>
                <c:pt idx="2072">
                  <c:v>41557</c:v>
                </c:pt>
                <c:pt idx="2073">
                  <c:v>41558</c:v>
                </c:pt>
                <c:pt idx="2074">
                  <c:v>41561</c:v>
                </c:pt>
                <c:pt idx="2075">
                  <c:v>41562</c:v>
                </c:pt>
                <c:pt idx="2076">
                  <c:v>41563</c:v>
                </c:pt>
                <c:pt idx="2077">
                  <c:v>41564</c:v>
                </c:pt>
                <c:pt idx="2078">
                  <c:v>41565</c:v>
                </c:pt>
                <c:pt idx="2079">
                  <c:v>41568</c:v>
                </c:pt>
                <c:pt idx="2080">
                  <c:v>41569</c:v>
                </c:pt>
                <c:pt idx="2081">
                  <c:v>41570</c:v>
                </c:pt>
                <c:pt idx="2082">
                  <c:v>41571</c:v>
                </c:pt>
                <c:pt idx="2083">
                  <c:v>41572</c:v>
                </c:pt>
                <c:pt idx="2084">
                  <c:v>41575</c:v>
                </c:pt>
                <c:pt idx="2085">
                  <c:v>41576</c:v>
                </c:pt>
                <c:pt idx="2086">
                  <c:v>41577</c:v>
                </c:pt>
                <c:pt idx="2087">
                  <c:v>41578</c:v>
                </c:pt>
                <c:pt idx="2088">
                  <c:v>41579</c:v>
                </c:pt>
                <c:pt idx="2089">
                  <c:v>41582</c:v>
                </c:pt>
                <c:pt idx="2090">
                  <c:v>41583</c:v>
                </c:pt>
                <c:pt idx="2091">
                  <c:v>41584</c:v>
                </c:pt>
                <c:pt idx="2092">
                  <c:v>41585</c:v>
                </c:pt>
                <c:pt idx="2093">
                  <c:v>41586</c:v>
                </c:pt>
                <c:pt idx="2094">
                  <c:v>41589</c:v>
                </c:pt>
                <c:pt idx="2095">
                  <c:v>41590</c:v>
                </c:pt>
                <c:pt idx="2096">
                  <c:v>41591</c:v>
                </c:pt>
                <c:pt idx="2097">
                  <c:v>41592</c:v>
                </c:pt>
                <c:pt idx="2098">
                  <c:v>41593</c:v>
                </c:pt>
                <c:pt idx="2099">
                  <c:v>41596</c:v>
                </c:pt>
                <c:pt idx="2100">
                  <c:v>41597</c:v>
                </c:pt>
                <c:pt idx="2101">
                  <c:v>41598</c:v>
                </c:pt>
                <c:pt idx="2102">
                  <c:v>41599</c:v>
                </c:pt>
                <c:pt idx="2103">
                  <c:v>41600</c:v>
                </c:pt>
                <c:pt idx="2104">
                  <c:v>41603</c:v>
                </c:pt>
                <c:pt idx="2105">
                  <c:v>41604</c:v>
                </c:pt>
                <c:pt idx="2106">
                  <c:v>41605</c:v>
                </c:pt>
                <c:pt idx="2107">
                  <c:v>41607</c:v>
                </c:pt>
                <c:pt idx="2108">
                  <c:v>41610</c:v>
                </c:pt>
                <c:pt idx="2109">
                  <c:v>41611</c:v>
                </c:pt>
                <c:pt idx="2110">
                  <c:v>41612</c:v>
                </c:pt>
                <c:pt idx="2111">
                  <c:v>41613</c:v>
                </c:pt>
                <c:pt idx="2112">
                  <c:v>41614</c:v>
                </c:pt>
                <c:pt idx="2113">
                  <c:v>41617</c:v>
                </c:pt>
                <c:pt idx="2114">
                  <c:v>41618</c:v>
                </c:pt>
                <c:pt idx="2115">
                  <c:v>41619</c:v>
                </c:pt>
                <c:pt idx="2116">
                  <c:v>41620</c:v>
                </c:pt>
                <c:pt idx="2117">
                  <c:v>41621</c:v>
                </c:pt>
                <c:pt idx="2118">
                  <c:v>41624</c:v>
                </c:pt>
                <c:pt idx="2119">
                  <c:v>41625</c:v>
                </c:pt>
                <c:pt idx="2120">
                  <c:v>41626</c:v>
                </c:pt>
                <c:pt idx="2121">
                  <c:v>41627</c:v>
                </c:pt>
                <c:pt idx="2122">
                  <c:v>41628</c:v>
                </c:pt>
                <c:pt idx="2123">
                  <c:v>41631</c:v>
                </c:pt>
                <c:pt idx="2124">
                  <c:v>41632</c:v>
                </c:pt>
                <c:pt idx="2125">
                  <c:v>41634</c:v>
                </c:pt>
                <c:pt idx="2126">
                  <c:v>41635</c:v>
                </c:pt>
                <c:pt idx="2127">
                  <c:v>41638</c:v>
                </c:pt>
                <c:pt idx="2128">
                  <c:v>41639</c:v>
                </c:pt>
                <c:pt idx="2129">
                  <c:v>41641</c:v>
                </c:pt>
                <c:pt idx="2130">
                  <c:v>41642</c:v>
                </c:pt>
                <c:pt idx="2131">
                  <c:v>41645</c:v>
                </c:pt>
                <c:pt idx="2132">
                  <c:v>41646</c:v>
                </c:pt>
                <c:pt idx="2133">
                  <c:v>41647</c:v>
                </c:pt>
                <c:pt idx="2134">
                  <c:v>41648</c:v>
                </c:pt>
                <c:pt idx="2135">
                  <c:v>41649</c:v>
                </c:pt>
                <c:pt idx="2136">
                  <c:v>41652</c:v>
                </c:pt>
                <c:pt idx="2137">
                  <c:v>41653</c:v>
                </c:pt>
                <c:pt idx="2138">
                  <c:v>41654</c:v>
                </c:pt>
                <c:pt idx="2139">
                  <c:v>41655</c:v>
                </c:pt>
                <c:pt idx="2140">
                  <c:v>41656</c:v>
                </c:pt>
                <c:pt idx="2141">
                  <c:v>41660</c:v>
                </c:pt>
                <c:pt idx="2142">
                  <c:v>41661</c:v>
                </c:pt>
                <c:pt idx="2143">
                  <c:v>41662</c:v>
                </c:pt>
                <c:pt idx="2144">
                  <c:v>41663</c:v>
                </c:pt>
                <c:pt idx="2145">
                  <c:v>41666</c:v>
                </c:pt>
                <c:pt idx="2146">
                  <c:v>41667</c:v>
                </c:pt>
                <c:pt idx="2147">
                  <c:v>41668</c:v>
                </c:pt>
                <c:pt idx="2148">
                  <c:v>41669</c:v>
                </c:pt>
                <c:pt idx="2149">
                  <c:v>41670</c:v>
                </c:pt>
                <c:pt idx="2150">
                  <c:v>41673</c:v>
                </c:pt>
                <c:pt idx="2151">
                  <c:v>41674</c:v>
                </c:pt>
                <c:pt idx="2152">
                  <c:v>41675</c:v>
                </c:pt>
                <c:pt idx="2153">
                  <c:v>41676</c:v>
                </c:pt>
                <c:pt idx="2154">
                  <c:v>41677</c:v>
                </c:pt>
                <c:pt idx="2155">
                  <c:v>41680</c:v>
                </c:pt>
                <c:pt idx="2156">
                  <c:v>41681</c:v>
                </c:pt>
                <c:pt idx="2157">
                  <c:v>41682</c:v>
                </c:pt>
                <c:pt idx="2158">
                  <c:v>41683</c:v>
                </c:pt>
                <c:pt idx="2159">
                  <c:v>41684</c:v>
                </c:pt>
                <c:pt idx="2160">
                  <c:v>41688</c:v>
                </c:pt>
                <c:pt idx="2161">
                  <c:v>41689</c:v>
                </c:pt>
                <c:pt idx="2162">
                  <c:v>41690</c:v>
                </c:pt>
                <c:pt idx="2163">
                  <c:v>41691</c:v>
                </c:pt>
                <c:pt idx="2164">
                  <c:v>41694</c:v>
                </c:pt>
                <c:pt idx="2165">
                  <c:v>41695</c:v>
                </c:pt>
                <c:pt idx="2166">
                  <c:v>41696</c:v>
                </c:pt>
                <c:pt idx="2167">
                  <c:v>41697</c:v>
                </c:pt>
                <c:pt idx="2168">
                  <c:v>41698</c:v>
                </c:pt>
                <c:pt idx="2169">
                  <c:v>41701</c:v>
                </c:pt>
                <c:pt idx="2170">
                  <c:v>41702</c:v>
                </c:pt>
                <c:pt idx="2171">
                  <c:v>41703</c:v>
                </c:pt>
                <c:pt idx="2172">
                  <c:v>41704</c:v>
                </c:pt>
                <c:pt idx="2173">
                  <c:v>41705</c:v>
                </c:pt>
                <c:pt idx="2174">
                  <c:v>41708</c:v>
                </c:pt>
                <c:pt idx="2175">
                  <c:v>41709</c:v>
                </c:pt>
                <c:pt idx="2176">
                  <c:v>41710</c:v>
                </c:pt>
                <c:pt idx="2177">
                  <c:v>41711</c:v>
                </c:pt>
                <c:pt idx="2178">
                  <c:v>41712</c:v>
                </c:pt>
                <c:pt idx="2179">
                  <c:v>41715</c:v>
                </c:pt>
                <c:pt idx="2180">
                  <c:v>41716</c:v>
                </c:pt>
                <c:pt idx="2181">
                  <c:v>41717</c:v>
                </c:pt>
                <c:pt idx="2182">
                  <c:v>41718</c:v>
                </c:pt>
                <c:pt idx="2183">
                  <c:v>41719</c:v>
                </c:pt>
                <c:pt idx="2184">
                  <c:v>41722</c:v>
                </c:pt>
                <c:pt idx="2185">
                  <c:v>41723</c:v>
                </c:pt>
                <c:pt idx="2186">
                  <c:v>41724</c:v>
                </c:pt>
                <c:pt idx="2187">
                  <c:v>41725</c:v>
                </c:pt>
                <c:pt idx="2188">
                  <c:v>41726</c:v>
                </c:pt>
                <c:pt idx="2189">
                  <c:v>41729</c:v>
                </c:pt>
                <c:pt idx="2190">
                  <c:v>41730</c:v>
                </c:pt>
                <c:pt idx="2191">
                  <c:v>41731</c:v>
                </c:pt>
                <c:pt idx="2192">
                  <c:v>41732</c:v>
                </c:pt>
                <c:pt idx="2193">
                  <c:v>41733</c:v>
                </c:pt>
                <c:pt idx="2194">
                  <c:v>41736</c:v>
                </c:pt>
                <c:pt idx="2195">
                  <c:v>41737</c:v>
                </c:pt>
                <c:pt idx="2196">
                  <c:v>41738</c:v>
                </c:pt>
                <c:pt idx="2197">
                  <c:v>41739</c:v>
                </c:pt>
                <c:pt idx="2198">
                  <c:v>41740</c:v>
                </c:pt>
                <c:pt idx="2199">
                  <c:v>41743</c:v>
                </c:pt>
                <c:pt idx="2200">
                  <c:v>41744</c:v>
                </c:pt>
                <c:pt idx="2201">
                  <c:v>41745</c:v>
                </c:pt>
                <c:pt idx="2202">
                  <c:v>41746</c:v>
                </c:pt>
                <c:pt idx="2203">
                  <c:v>41750</c:v>
                </c:pt>
                <c:pt idx="2204">
                  <c:v>41751</c:v>
                </c:pt>
                <c:pt idx="2205">
                  <c:v>41752</c:v>
                </c:pt>
                <c:pt idx="2206">
                  <c:v>41753</c:v>
                </c:pt>
                <c:pt idx="2207">
                  <c:v>41754</c:v>
                </c:pt>
                <c:pt idx="2208">
                  <c:v>41757</c:v>
                </c:pt>
                <c:pt idx="2209">
                  <c:v>41758</c:v>
                </c:pt>
                <c:pt idx="2210">
                  <c:v>41759</c:v>
                </c:pt>
                <c:pt idx="2211">
                  <c:v>41760</c:v>
                </c:pt>
                <c:pt idx="2212">
                  <c:v>41761</c:v>
                </c:pt>
                <c:pt idx="2213">
                  <c:v>41764</c:v>
                </c:pt>
                <c:pt idx="2214">
                  <c:v>41765</c:v>
                </c:pt>
                <c:pt idx="2215">
                  <c:v>41766</c:v>
                </c:pt>
                <c:pt idx="2216">
                  <c:v>41767</c:v>
                </c:pt>
                <c:pt idx="2217">
                  <c:v>41768</c:v>
                </c:pt>
                <c:pt idx="2218">
                  <c:v>41771</c:v>
                </c:pt>
                <c:pt idx="2219">
                  <c:v>41772</c:v>
                </c:pt>
                <c:pt idx="2220">
                  <c:v>41773</c:v>
                </c:pt>
                <c:pt idx="2221">
                  <c:v>41774</c:v>
                </c:pt>
                <c:pt idx="2222">
                  <c:v>41775</c:v>
                </c:pt>
                <c:pt idx="2223">
                  <c:v>41778</c:v>
                </c:pt>
                <c:pt idx="2224">
                  <c:v>41779</c:v>
                </c:pt>
                <c:pt idx="2225">
                  <c:v>41780</c:v>
                </c:pt>
                <c:pt idx="2226">
                  <c:v>41781</c:v>
                </c:pt>
                <c:pt idx="2227">
                  <c:v>41782</c:v>
                </c:pt>
                <c:pt idx="2228">
                  <c:v>41786</c:v>
                </c:pt>
                <c:pt idx="2229">
                  <c:v>41787</c:v>
                </c:pt>
                <c:pt idx="2230">
                  <c:v>41788</c:v>
                </c:pt>
                <c:pt idx="2231">
                  <c:v>41789</c:v>
                </c:pt>
                <c:pt idx="2232">
                  <c:v>41792</c:v>
                </c:pt>
                <c:pt idx="2233">
                  <c:v>41793</c:v>
                </c:pt>
                <c:pt idx="2234">
                  <c:v>41794</c:v>
                </c:pt>
                <c:pt idx="2235">
                  <c:v>41795</c:v>
                </c:pt>
                <c:pt idx="2236">
                  <c:v>41796</c:v>
                </c:pt>
                <c:pt idx="2237">
                  <c:v>41799</c:v>
                </c:pt>
                <c:pt idx="2238">
                  <c:v>41800</c:v>
                </c:pt>
                <c:pt idx="2239">
                  <c:v>41801</c:v>
                </c:pt>
                <c:pt idx="2240">
                  <c:v>41802</c:v>
                </c:pt>
                <c:pt idx="2241">
                  <c:v>41803</c:v>
                </c:pt>
                <c:pt idx="2242">
                  <c:v>41806</c:v>
                </c:pt>
                <c:pt idx="2243">
                  <c:v>41807</c:v>
                </c:pt>
                <c:pt idx="2244">
                  <c:v>41808</c:v>
                </c:pt>
                <c:pt idx="2245">
                  <c:v>41809</c:v>
                </c:pt>
                <c:pt idx="2246">
                  <c:v>41810</c:v>
                </c:pt>
                <c:pt idx="2247">
                  <c:v>41813</c:v>
                </c:pt>
                <c:pt idx="2248">
                  <c:v>41814</c:v>
                </c:pt>
                <c:pt idx="2249">
                  <c:v>41815</c:v>
                </c:pt>
                <c:pt idx="2250">
                  <c:v>41816</c:v>
                </c:pt>
                <c:pt idx="2251">
                  <c:v>41817</c:v>
                </c:pt>
                <c:pt idx="2252">
                  <c:v>41820</c:v>
                </c:pt>
                <c:pt idx="2253">
                  <c:v>41821</c:v>
                </c:pt>
                <c:pt idx="2254">
                  <c:v>41822</c:v>
                </c:pt>
                <c:pt idx="2255">
                  <c:v>41823</c:v>
                </c:pt>
                <c:pt idx="2256">
                  <c:v>41827</c:v>
                </c:pt>
                <c:pt idx="2257">
                  <c:v>41828</c:v>
                </c:pt>
                <c:pt idx="2258">
                  <c:v>41829</c:v>
                </c:pt>
                <c:pt idx="2259">
                  <c:v>41830</c:v>
                </c:pt>
                <c:pt idx="2260">
                  <c:v>41831</c:v>
                </c:pt>
                <c:pt idx="2261">
                  <c:v>41834</c:v>
                </c:pt>
                <c:pt idx="2262">
                  <c:v>41835</c:v>
                </c:pt>
                <c:pt idx="2263">
                  <c:v>41836</c:v>
                </c:pt>
                <c:pt idx="2264">
                  <c:v>41837</c:v>
                </c:pt>
                <c:pt idx="2265">
                  <c:v>41838</c:v>
                </c:pt>
                <c:pt idx="2266">
                  <c:v>41841</c:v>
                </c:pt>
                <c:pt idx="2267">
                  <c:v>41842</c:v>
                </c:pt>
                <c:pt idx="2268">
                  <c:v>41843</c:v>
                </c:pt>
                <c:pt idx="2269">
                  <c:v>41844</c:v>
                </c:pt>
                <c:pt idx="2270">
                  <c:v>41845</c:v>
                </c:pt>
                <c:pt idx="2271">
                  <c:v>41848</c:v>
                </c:pt>
                <c:pt idx="2272">
                  <c:v>41849</c:v>
                </c:pt>
                <c:pt idx="2273">
                  <c:v>41850</c:v>
                </c:pt>
                <c:pt idx="2274">
                  <c:v>41851</c:v>
                </c:pt>
                <c:pt idx="2275">
                  <c:v>41852</c:v>
                </c:pt>
                <c:pt idx="2276">
                  <c:v>41855</c:v>
                </c:pt>
                <c:pt idx="2277">
                  <c:v>41856</c:v>
                </c:pt>
                <c:pt idx="2278">
                  <c:v>41857</c:v>
                </c:pt>
                <c:pt idx="2279">
                  <c:v>41858</c:v>
                </c:pt>
                <c:pt idx="2280">
                  <c:v>41859</c:v>
                </c:pt>
                <c:pt idx="2281">
                  <c:v>41862</c:v>
                </c:pt>
                <c:pt idx="2282">
                  <c:v>41863</c:v>
                </c:pt>
                <c:pt idx="2283">
                  <c:v>41864</c:v>
                </c:pt>
                <c:pt idx="2284">
                  <c:v>41865</c:v>
                </c:pt>
                <c:pt idx="2285">
                  <c:v>41866</c:v>
                </c:pt>
                <c:pt idx="2286">
                  <c:v>41869</c:v>
                </c:pt>
                <c:pt idx="2287">
                  <c:v>41870</c:v>
                </c:pt>
                <c:pt idx="2288">
                  <c:v>41871</c:v>
                </c:pt>
                <c:pt idx="2289">
                  <c:v>41872</c:v>
                </c:pt>
                <c:pt idx="2290">
                  <c:v>41873</c:v>
                </c:pt>
                <c:pt idx="2291">
                  <c:v>41876</c:v>
                </c:pt>
                <c:pt idx="2292">
                  <c:v>41877</c:v>
                </c:pt>
                <c:pt idx="2293">
                  <c:v>41878</c:v>
                </c:pt>
                <c:pt idx="2294">
                  <c:v>41879</c:v>
                </c:pt>
                <c:pt idx="2295">
                  <c:v>41880</c:v>
                </c:pt>
                <c:pt idx="2296">
                  <c:v>41884</c:v>
                </c:pt>
                <c:pt idx="2297">
                  <c:v>41885</c:v>
                </c:pt>
                <c:pt idx="2298">
                  <c:v>41886</c:v>
                </c:pt>
                <c:pt idx="2299">
                  <c:v>41887</c:v>
                </c:pt>
                <c:pt idx="2300">
                  <c:v>41890</c:v>
                </c:pt>
                <c:pt idx="2301">
                  <c:v>41891</c:v>
                </c:pt>
                <c:pt idx="2302">
                  <c:v>41892</c:v>
                </c:pt>
                <c:pt idx="2303">
                  <c:v>41893</c:v>
                </c:pt>
                <c:pt idx="2304">
                  <c:v>41894</c:v>
                </c:pt>
                <c:pt idx="2305">
                  <c:v>41897</c:v>
                </c:pt>
                <c:pt idx="2306">
                  <c:v>41898</c:v>
                </c:pt>
                <c:pt idx="2307">
                  <c:v>41899</c:v>
                </c:pt>
                <c:pt idx="2308">
                  <c:v>41900</c:v>
                </c:pt>
                <c:pt idx="2309">
                  <c:v>41901</c:v>
                </c:pt>
                <c:pt idx="2310">
                  <c:v>41904</c:v>
                </c:pt>
                <c:pt idx="2311">
                  <c:v>41905</c:v>
                </c:pt>
                <c:pt idx="2312">
                  <c:v>41906</c:v>
                </c:pt>
                <c:pt idx="2313">
                  <c:v>41907</c:v>
                </c:pt>
                <c:pt idx="2314">
                  <c:v>41908</c:v>
                </c:pt>
                <c:pt idx="2315">
                  <c:v>41911</c:v>
                </c:pt>
                <c:pt idx="2316">
                  <c:v>41912</c:v>
                </c:pt>
                <c:pt idx="2317">
                  <c:v>41913</c:v>
                </c:pt>
                <c:pt idx="2318">
                  <c:v>41914</c:v>
                </c:pt>
                <c:pt idx="2319">
                  <c:v>41915</c:v>
                </c:pt>
                <c:pt idx="2320">
                  <c:v>41918</c:v>
                </c:pt>
                <c:pt idx="2321">
                  <c:v>41919</c:v>
                </c:pt>
                <c:pt idx="2322">
                  <c:v>41920</c:v>
                </c:pt>
                <c:pt idx="2323">
                  <c:v>41921</c:v>
                </c:pt>
                <c:pt idx="2324">
                  <c:v>41922</c:v>
                </c:pt>
                <c:pt idx="2325">
                  <c:v>41925</c:v>
                </c:pt>
                <c:pt idx="2326">
                  <c:v>41926</c:v>
                </c:pt>
                <c:pt idx="2327">
                  <c:v>41927</c:v>
                </c:pt>
                <c:pt idx="2328">
                  <c:v>41928</c:v>
                </c:pt>
                <c:pt idx="2329">
                  <c:v>41929</c:v>
                </c:pt>
                <c:pt idx="2330">
                  <c:v>41932</c:v>
                </c:pt>
                <c:pt idx="2331">
                  <c:v>41933</c:v>
                </c:pt>
                <c:pt idx="2332">
                  <c:v>41934</c:v>
                </c:pt>
                <c:pt idx="2333">
                  <c:v>41935</c:v>
                </c:pt>
                <c:pt idx="2334">
                  <c:v>41936</c:v>
                </c:pt>
                <c:pt idx="2335">
                  <c:v>41939</c:v>
                </c:pt>
                <c:pt idx="2336">
                  <c:v>41940</c:v>
                </c:pt>
                <c:pt idx="2337">
                  <c:v>41941</c:v>
                </c:pt>
                <c:pt idx="2338">
                  <c:v>41942</c:v>
                </c:pt>
                <c:pt idx="2339">
                  <c:v>41943</c:v>
                </c:pt>
                <c:pt idx="2340">
                  <c:v>41946</c:v>
                </c:pt>
                <c:pt idx="2341">
                  <c:v>41947</c:v>
                </c:pt>
                <c:pt idx="2342">
                  <c:v>41948</c:v>
                </c:pt>
                <c:pt idx="2343">
                  <c:v>41949</c:v>
                </c:pt>
                <c:pt idx="2344">
                  <c:v>41950</c:v>
                </c:pt>
                <c:pt idx="2345">
                  <c:v>41953</c:v>
                </c:pt>
                <c:pt idx="2346">
                  <c:v>41954</c:v>
                </c:pt>
                <c:pt idx="2347">
                  <c:v>41955</c:v>
                </c:pt>
                <c:pt idx="2348">
                  <c:v>41956</c:v>
                </c:pt>
                <c:pt idx="2349">
                  <c:v>41957</c:v>
                </c:pt>
                <c:pt idx="2350">
                  <c:v>41960</c:v>
                </c:pt>
                <c:pt idx="2351">
                  <c:v>41961</c:v>
                </c:pt>
                <c:pt idx="2352">
                  <c:v>41962</c:v>
                </c:pt>
                <c:pt idx="2353">
                  <c:v>41963</c:v>
                </c:pt>
                <c:pt idx="2354">
                  <c:v>41964</c:v>
                </c:pt>
                <c:pt idx="2355">
                  <c:v>41967</c:v>
                </c:pt>
                <c:pt idx="2356">
                  <c:v>41968</c:v>
                </c:pt>
                <c:pt idx="2357">
                  <c:v>41969</c:v>
                </c:pt>
                <c:pt idx="2358">
                  <c:v>41971</c:v>
                </c:pt>
                <c:pt idx="2359">
                  <c:v>41974</c:v>
                </c:pt>
                <c:pt idx="2360">
                  <c:v>41975</c:v>
                </c:pt>
                <c:pt idx="2361">
                  <c:v>41976</c:v>
                </c:pt>
                <c:pt idx="2362">
                  <c:v>41977</c:v>
                </c:pt>
                <c:pt idx="2363">
                  <c:v>41978</c:v>
                </c:pt>
                <c:pt idx="2364">
                  <c:v>41981</c:v>
                </c:pt>
                <c:pt idx="2365">
                  <c:v>41982</c:v>
                </c:pt>
                <c:pt idx="2366">
                  <c:v>41983</c:v>
                </c:pt>
                <c:pt idx="2367">
                  <c:v>41984</c:v>
                </c:pt>
                <c:pt idx="2368">
                  <c:v>41985</c:v>
                </c:pt>
                <c:pt idx="2369">
                  <c:v>41988</c:v>
                </c:pt>
                <c:pt idx="2370">
                  <c:v>41989</c:v>
                </c:pt>
                <c:pt idx="2371">
                  <c:v>41990</c:v>
                </c:pt>
                <c:pt idx="2372">
                  <c:v>41991</c:v>
                </c:pt>
                <c:pt idx="2373">
                  <c:v>41992</c:v>
                </c:pt>
                <c:pt idx="2374">
                  <c:v>41995</c:v>
                </c:pt>
                <c:pt idx="2375">
                  <c:v>41996</c:v>
                </c:pt>
                <c:pt idx="2376">
                  <c:v>41997</c:v>
                </c:pt>
                <c:pt idx="2377">
                  <c:v>41999</c:v>
                </c:pt>
                <c:pt idx="2378">
                  <c:v>42002</c:v>
                </c:pt>
                <c:pt idx="2379">
                  <c:v>42003</c:v>
                </c:pt>
                <c:pt idx="2380">
                  <c:v>42004</c:v>
                </c:pt>
                <c:pt idx="2381">
                  <c:v>42006</c:v>
                </c:pt>
                <c:pt idx="2382">
                  <c:v>42009</c:v>
                </c:pt>
                <c:pt idx="2383">
                  <c:v>42010</c:v>
                </c:pt>
                <c:pt idx="2384">
                  <c:v>42011</c:v>
                </c:pt>
                <c:pt idx="2385">
                  <c:v>42012</c:v>
                </c:pt>
                <c:pt idx="2386">
                  <c:v>42013</c:v>
                </c:pt>
                <c:pt idx="2387">
                  <c:v>42016</c:v>
                </c:pt>
                <c:pt idx="2388">
                  <c:v>42017</c:v>
                </c:pt>
                <c:pt idx="2389">
                  <c:v>42018</c:v>
                </c:pt>
                <c:pt idx="2390">
                  <c:v>42019</c:v>
                </c:pt>
                <c:pt idx="2391">
                  <c:v>42020</c:v>
                </c:pt>
                <c:pt idx="2392">
                  <c:v>42024</c:v>
                </c:pt>
                <c:pt idx="2393">
                  <c:v>42025</c:v>
                </c:pt>
                <c:pt idx="2394">
                  <c:v>42026</c:v>
                </c:pt>
                <c:pt idx="2395">
                  <c:v>42027</c:v>
                </c:pt>
                <c:pt idx="2396">
                  <c:v>42030</c:v>
                </c:pt>
                <c:pt idx="2397">
                  <c:v>42031</c:v>
                </c:pt>
                <c:pt idx="2398">
                  <c:v>42032</c:v>
                </c:pt>
                <c:pt idx="2399">
                  <c:v>42033</c:v>
                </c:pt>
                <c:pt idx="2400">
                  <c:v>42034</c:v>
                </c:pt>
                <c:pt idx="2401">
                  <c:v>42037</c:v>
                </c:pt>
                <c:pt idx="2402">
                  <c:v>42038</c:v>
                </c:pt>
                <c:pt idx="2403">
                  <c:v>42039</c:v>
                </c:pt>
                <c:pt idx="2404">
                  <c:v>42040</c:v>
                </c:pt>
                <c:pt idx="2405">
                  <c:v>42041</c:v>
                </c:pt>
                <c:pt idx="2406">
                  <c:v>42044</c:v>
                </c:pt>
                <c:pt idx="2407">
                  <c:v>42045</c:v>
                </c:pt>
                <c:pt idx="2408">
                  <c:v>42046</c:v>
                </c:pt>
                <c:pt idx="2409">
                  <c:v>42047</c:v>
                </c:pt>
                <c:pt idx="2410">
                  <c:v>42048</c:v>
                </c:pt>
                <c:pt idx="2411">
                  <c:v>42052</c:v>
                </c:pt>
                <c:pt idx="2412">
                  <c:v>42053</c:v>
                </c:pt>
                <c:pt idx="2413">
                  <c:v>42054</c:v>
                </c:pt>
                <c:pt idx="2414">
                  <c:v>42055</c:v>
                </c:pt>
                <c:pt idx="2415">
                  <c:v>42058</c:v>
                </c:pt>
                <c:pt idx="2416">
                  <c:v>42059</c:v>
                </c:pt>
                <c:pt idx="2417">
                  <c:v>42060</c:v>
                </c:pt>
                <c:pt idx="2418">
                  <c:v>42061</c:v>
                </c:pt>
                <c:pt idx="2419">
                  <c:v>42062</c:v>
                </c:pt>
                <c:pt idx="2420">
                  <c:v>42065</c:v>
                </c:pt>
                <c:pt idx="2421">
                  <c:v>42066</c:v>
                </c:pt>
                <c:pt idx="2422">
                  <c:v>42067</c:v>
                </c:pt>
                <c:pt idx="2423">
                  <c:v>42068</c:v>
                </c:pt>
                <c:pt idx="2424">
                  <c:v>42069</c:v>
                </c:pt>
                <c:pt idx="2425">
                  <c:v>42072</c:v>
                </c:pt>
                <c:pt idx="2426">
                  <c:v>42073</c:v>
                </c:pt>
                <c:pt idx="2427">
                  <c:v>42074</c:v>
                </c:pt>
                <c:pt idx="2428">
                  <c:v>42075</c:v>
                </c:pt>
                <c:pt idx="2429">
                  <c:v>42076</c:v>
                </c:pt>
                <c:pt idx="2430">
                  <c:v>42079</c:v>
                </c:pt>
                <c:pt idx="2431">
                  <c:v>42080</c:v>
                </c:pt>
                <c:pt idx="2432">
                  <c:v>42081</c:v>
                </c:pt>
                <c:pt idx="2433">
                  <c:v>42082</c:v>
                </c:pt>
                <c:pt idx="2434">
                  <c:v>42083</c:v>
                </c:pt>
                <c:pt idx="2435">
                  <c:v>42086</c:v>
                </c:pt>
                <c:pt idx="2436">
                  <c:v>42087</c:v>
                </c:pt>
                <c:pt idx="2437">
                  <c:v>42088</c:v>
                </c:pt>
                <c:pt idx="2438">
                  <c:v>42089</c:v>
                </c:pt>
                <c:pt idx="2439">
                  <c:v>42090</c:v>
                </c:pt>
                <c:pt idx="2440">
                  <c:v>42093</c:v>
                </c:pt>
                <c:pt idx="2441">
                  <c:v>42094</c:v>
                </c:pt>
                <c:pt idx="2442">
                  <c:v>42095</c:v>
                </c:pt>
                <c:pt idx="2443">
                  <c:v>42096</c:v>
                </c:pt>
                <c:pt idx="2444">
                  <c:v>42100</c:v>
                </c:pt>
                <c:pt idx="2445">
                  <c:v>42101</c:v>
                </c:pt>
                <c:pt idx="2446">
                  <c:v>42102</c:v>
                </c:pt>
                <c:pt idx="2447">
                  <c:v>42103</c:v>
                </c:pt>
                <c:pt idx="2448">
                  <c:v>42104</c:v>
                </c:pt>
                <c:pt idx="2449">
                  <c:v>42107</c:v>
                </c:pt>
                <c:pt idx="2450">
                  <c:v>42108</c:v>
                </c:pt>
                <c:pt idx="2451">
                  <c:v>42109</c:v>
                </c:pt>
                <c:pt idx="2452">
                  <c:v>42110</c:v>
                </c:pt>
                <c:pt idx="2453">
                  <c:v>42111</c:v>
                </c:pt>
                <c:pt idx="2454">
                  <c:v>42114</c:v>
                </c:pt>
                <c:pt idx="2455">
                  <c:v>42115</c:v>
                </c:pt>
                <c:pt idx="2456">
                  <c:v>42116</c:v>
                </c:pt>
                <c:pt idx="2457">
                  <c:v>42117</c:v>
                </c:pt>
                <c:pt idx="2458">
                  <c:v>42118</c:v>
                </c:pt>
                <c:pt idx="2459">
                  <c:v>42121</c:v>
                </c:pt>
                <c:pt idx="2460">
                  <c:v>42122</c:v>
                </c:pt>
                <c:pt idx="2461">
                  <c:v>42123</c:v>
                </c:pt>
                <c:pt idx="2462">
                  <c:v>42124</c:v>
                </c:pt>
                <c:pt idx="2463">
                  <c:v>42125</c:v>
                </c:pt>
                <c:pt idx="2464">
                  <c:v>42128</c:v>
                </c:pt>
                <c:pt idx="2465">
                  <c:v>42129</c:v>
                </c:pt>
                <c:pt idx="2466">
                  <c:v>42130</c:v>
                </c:pt>
                <c:pt idx="2467">
                  <c:v>42131</c:v>
                </c:pt>
                <c:pt idx="2468">
                  <c:v>42132</c:v>
                </c:pt>
                <c:pt idx="2469">
                  <c:v>42135</c:v>
                </c:pt>
                <c:pt idx="2470">
                  <c:v>42136</c:v>
                </c:pt>
                <c:pt idx="2471">
                  <c:v>42137</c:v>
                </c:pt>
                <c:pt idx="2472">
                  <c:v>42138</c:v>
                </c:pt>
                <c:pt idx="2473">
                  <c:v>42139</c:v>
                </c:pt>
                <c:pt idx="2474">
                  <c:v>42142</c:v>
                </c:pt>
                <c:pt idx="2475">
                  <c:v>42143</c:v>
                </c:pt>
                <c:pt idx="2476">
                  <c:v>42144</c:v>
                </c:pt>
                <c:pt idx="2477">
                  <c:v>42145</c:v>
                </c:pt>
                <c:pt idx="2478">
                  <c:v>42146</c:v>
                </c:pt>
                <c:pt idx="2479">
                  <c:v>42150</c:v>
                </c:pt>
                <c:pt idx="2480">
                  <c:v>42151</c:v>
                </c:pt>
                <c:pt idx="2481">
                  <c:v>42152</c:v>
                </c:pt>
                <c:pt idx="2482">
                  <c:v>42153</c:v>
                </c:pt>
                <c:pt idx="2483">
                  <c:v>42156</c:v>
                </c:pt>
                <c:pt idx="2484">
                  <c:v>42157</c:v>
                </c:pt>
                <c:pt idx="2485">
                  <c:v>42158</c:v>
                </c:pt>
                <c:pt idx="2486">
                  <c:v>42159</c:v>
                </c:pt>
                <c:pt idx="2487">
                  <c:v>42160</c:v>
                </c:pt>
                <c:pt idx="2488">
                  <c:v>42163</c:v>
                </c:pt>
                <c:pt idx="2489">
                  <c:v>42164</c:v>
                </c:pt>
                <c:pt idx="2490">
                  <c:v>42165</c:v>
                </c:pt>
                <c:pt idx="2491">
                  <c:v>42166</c:v>
                </c:pt>
                <c:pt idx="2492">
                  <c:v>42167</c:v>
                </c:pt>
                <c:pt idx="2493">
                  <c:v>42170</c:v>
                </c:pt>
                <c:pt idx="2494">
                  <c:v>42171</c:v>
                </c:pt>
                <c:pt idx="2495">
                  <c:v>42172</c:v>
                </c:pt>
                <c:pt idx="2496">
                  <c:v>42173</c:v>
                </c:pt>
                <c:pt idx="2497">
                  <c:v>42174</c:v>
                </c:pt>
                <c:pt idx="2498">
                  <c:v>42177</c:v>
                </c:pt>
                <c:pt idx="2499">
                  <c:v>42178</c:v>
                </c:pt>
                <c:pt idx="2500">
                  <c:v>42179</c:v>
                </c:pt>
                <c:pt idx="2501">
                  <c:v>42180</c:v>
                </c:pt>
                <c:pt idx="2502">
                  <c:v>42181</c:v>
                </c:pt>
                <c:pt idx="2503">
                  <c:v>42184</c:v>
                </c:pt>
                <c:pt idx="2504">
                  <c:v>42185</c:v>
                </c:pt>
                <c:pt idx="2505">
                  <c:v>42186</c:v>
                </c:pt>
                <c:pt idx="2506">
                  <c:v>42187</c:v>
                </c:pt>
                <c:pt idx="2507">
                  <c:v>42191</c:v>
                </c:pt>
                <c:pt idx="2508">
                  <c:v>42192</c:v>
                </c:pt>
                <c:pt idx="2509">
                  <c:v>42193</c:v>
                </c:pt>
                <c:pt idx="2510">
                  <c:v>42194</c:v>
                </c:pt>
                <c:pt idx="2511">
                  <c:v>42195</c:v>
                </c:pt>
                <c:pt idx="2512">
                  <c:v>42198</c:v>
                </c:pt>
                <c:pt idx="2513">
                  <c:v>42199</c:v>
                </c:pt>
                <c:pt idx="2514">
                  <c:v>42200</c:v>
                </c:pt>
                <c:pt idx="2515">
                  <c:v>42201</c:v>
                </c:pt>
                <c:pt idx="2516">
                  <c:v>42202</c:v>
                </c:pt>
                <c:pt idx="2517">
                  <c:v>42205</c:v>
                </c:pt>
                <c:pt idx="2518">
                  <c:v>42206</c:v>
                </c:pt>
                <c:pt idx="2519">
                  <c:v>42207</c:v>
                </c:pt>
                <c:pt idx="2520">
                  <c:v>42208</c:v>
                </c:pt>
                <c:pt idx="2521">
                  <c:v>42209</c:v>
                </c:pt>
                <c:pt idx="2522">
                  <c:v>42212</c:v>
                </c:pt>
                <c:pt idx="2523">
                  <c:v>42213</c:v>
                </c:pt>
                <c:pt idx="2524">
                  <c:v>42214</c:v>
                </c:pt>
                <c:pt idx="2525">
                  <c:v>42215</c:v>
                </c:pt>
                <c:pt idx="2526">
                  <c:v>42216</c:v>
                </c:pt>
                <c:pt idx="2527">
                  <c:v>42219</c:v>
                </c:pt>
                <c:pt idx="2528">
                  <c:v>42220</c:v>
                </c:pt>
                <c:pt idx="2529">
                  <c:v>42221</c:v>
                </c:pt>
                <c:pt idx="2530">
                  <c:v>42222</c:v>
                </c:pt>
                <c:pt idx="2531">
                  <c:v>42223</c:v>
                </c:pt>
                <c:pt idx="2532">
                  <c:v>42226</c:v>
                </c:pt>
                <c:pt idx="2533">
                  <c:v>42227</c:v>
                </c:pt>
                <c:pt idx="2534">
                  <c:v>42228</c:v>
                </c:pt>
                <c:pt idx="2535">
                  <c:v>42229</c:v>
                </c:pt>
                <c:pt idx="2536">
                  <c:v>42230</c:v>
                </c:pt>
                <c:pt idx="2537">
                  <c:v>42233</c:v>
                </c:pt>
                <c:pt idx="2538">
                  <c:v>42234</c:v>
                </c:pt>
                <c:pt idx="2539">
                  <c:v>42235</c:v>
                </c:pt>
                <c:pt idx="2540">
                  <c:v>42236</c:v>
                </c:pt>
                <c:pt idx="2541">
                  <c:v>42237</c:v>
                </c:pt>
                <c:pt idx="2542">
                  <c:v>42240</c:v>
                </c:pt>
                <c:pt idx="2543">
                  <c:v>42241</c:v>
                </c:pt>
                <c:pt idx="2544">
                  <c:v>42242</c:v>
                </c:pt>
                <c:pt idx="2545">
                  <c:v>42243</c:v>
                </c:pt>
                <c:pt idx="2546">
                  <c:v>42244</c:v>
                </c:pt>
                <c:pt idx="2547">
                  <c:v>42247</c:v>
                </c:pt>
                <c:pt idx="2548">
                  <c:v>42248</c:v>
                </c:pt>
                <c:pt idx="2549">
                  <c:v>42249</c:v>
                </c:pt>
                <c:pt idx="2550">
                  <c:v>42250</c:v>
                </c:pt>
                <c:pt idx="2551">
                  <c:v>42251</c:v>
                </c:pt>
                <c:pt idx="2552">
                  <c:v>42255</c:v>
                </c:pt>
                <c:pt idx="2553">
                  <c:v>42256</c:v>
                </c:pt>
                <c:pt idx="2554">
                  <c:v>42257</c:v>
                </c:pt>
                <c:pt idx="2555">
                  <c:v>42258</c:v>
                </c:pt>
                <c:pt idx="2556">
                  <c:v>42261</c:v>
                </c:pt>
                <c:pt idx="2557">
                  <c:v>42262</c:v>
                </c:pt>
                <c:pt idx="2558">
                  <c:v>42263</c:v>
                </c:pt>
                <c:pt idx="2559">
                  <c:v>42264</c:v>
                </c:pt>
                <c:pt idx="2560">
                  <c:v>42265</c:v>
                </c:pt>
                <c:pt idx="2561">
                  <c:v>42268</c:v>
                </c:pt>
                <c:pt idx="2562">
                  <c:v>42269</c:v>
                </c:pt>
                <c:pt idx="2563">
                  <c:v>42270</c:v>
                </c:pt>
                <c:pt idx="2564">
                  <c:v>42271</c:v>
                </c:pt>
                <c:pt idx="2565">
                  <c:v>42272</c:v>
                </c:pt>
                <c:pt idx="2566">
                  <c:v>42275</c:v>
                </c:pt>
                <c:pt idx="2567">
                  <c:v>42276</c:v>
                </c:pt>
                <c:pt idx="2568">
                  <c:v>42277</c:v>
                </c:pt>
                <c:pt idx="2569">
                  <c:v>42278</c:v>
                </c:pt>
                <c:pt idx="2570">
                  <c:v>42279</c:v>
                </c:pt>
                <c:pt idx="2571">
                  <c:v>42282</c:v>
                </c:pt>
                <c:pt idx="2572">
                  <c:v>42283</c:v>
                </c:pt>
                <c:pt idx="2573">
                  <c:v>42284</c:v>
                </c:pt>
                <c:pt idx="2574">
                  <c:v>42285</c:v>
                </c:pt>
                <c:pt idx="2575">
                  <c:v>42286</c:v>
                </c:pt>
                <c:pt idx="2576">
                  <c:v>42289</c:v>
                </c:pt>
                <c:pt idx="2577">
                  <c:v>42290</c:v>
                </c:pt>
                <c:pt idx="2578">
                  <c:v>42291</c:v>
                </c:pt>
                <c:pt idx="2579">
                  <c:v>42292</c:v>
                </c:pt>
                <c:pt idx="2580">
                  <c:v>42293</c:v>
                </c:pt>
                <c:pt idx="2581">
                  <c:v>42296</c:v>
                </c:pt>
                <c:pt idx="2582">
                  <c:v>42297</c:v>
                </c:pt>
                <c:pt idx="2583">
                  <c:v>42298</c:v>
                </c:pt>
                <c:pt idx="2584">
                  <c:v>42299</c:v>
                </c:pt>
                <c:pt idx="2585">
                  <c:v>42300</c:v>
                </c:pt>
                <c:pt idx="2586">
                  <c:v>42303</c:v>
                </c:pt>
                <c:pt idx="2587">
                  <c:v>42304</c:v>
                </c:pt>
                <c:pt idx="2588">
                  <c:v>42305</c:v>
                </c:pt>
                <c:pt idx="2589">
                  <c:v>42306</c:v>
                </c:pt>
                <c:pt idx="2590">
                  <c:v>42307</c:v>
                </c:pt>
                <c:pt idx="2591">
                  <c:v>42310</c:v>
                </c:pt>
                <c:pt idx="2592">
                  <c:v>42311</c:v>
                </c:pt>
                <c:pt idx="2593">
                  <c:v>42312</c:v>
                </c:pt>
                <c:pt idx="2594">
                  <c:v>42313</c:v>
                </c:pt>
                <c:pt idx="2595">
                  <c:v>42314</c:v>
                </c:pt>
                <c:pt idx="2596">
                  <c:v>42317</c:v>
                </c:pt>
                <c:pt idx="2597">
                  <c:v>42318</c:v>
                </c:pt>
                <c:pt idx="2598">
                  <c:v>42319</c:v>
                </c:pt>
                <c:pt idx="2599">
                  <c:v>42320</c:v>
                </c:pt>
                <c:pt idx="2600">
                  <c:v>42321</c:v>
                </c:pt>
                <c:pt idx="2601">
                  <c:v>42324</c:v>
                </c:pt>
                <c:pt idx="2602">
                  <c:v>42325</c:v>
                </c:pt>
                <c:pt idx="2603">
                  <c:v>42326</c:v>
                </c:pt>
                <c:pt idx="2604">
                  <c:v>42327</c:v>
                </c:pt>
                <c:pt idx="2605">
                  <c:v>42328</c:v>
                </c:pt>
                <c:pt idx="2606">
                  <c:v>42331</c:v>
                </c:pt>
                <c:pt idx="2607">
                  <c:v>42332</c:v>
                </c:pt>
                <c:pt idx="2608">
                  <c:v>42333</c:v>
                </c:pt>
                <c:pt idx="2609">
                  <c:v>42335</c:v>
                </c:pt>
                <c:pt idx="2610">
                  <c:v>42338</c:v>
                </c:pt>
                <c:pt idx="2611">
                  <c:v>42339</c:v>
                </c:pt>
                <c:pt idx="2612">
                  <c:v>42340</c:v>
                </c:pt>
                <c:pt idx="2613">
                  <c:v>42341</c:v>
                </c:pt>
                <c:pt idx="2614">
                  <c:v>42342</c:v>
                </c:pt>
                <c:pt idx="2615">
                  <c:v>42345</c:v>
                </c:pt>
                <c:pt idx="2616">
                  <c:v>42346</c:v>
                </c:pt>
                <c:pt idx="2617">
                  <c:v>42347</c:v>
                </c:pt>
                <c:pt idx="2618">
                  <c:v>42348</c:v>
                </c:pt>
                <c:pt idx="2619">
                  <c:v>42349</c:v>
                </c:pt>
                <c:pt idx="2620">
                  <c:v>42352</c:v>
                </c:pt>
                <c:pt idx="2621">
                  <c:v>42353</c:v>
                </c:pt>
                <c:pt idx="2622">
                  <c:v>42354</c:v>
                </c:pt>
                <c:pt idx="2623">
                  <c:v>42355</c:v>
                </c:pt>
                <c:pt idx="2624">
                  <c:v>42356</c:v>
                </c:pt>
                <c:pt idx="2625">
                  <c:v>42359</c:v>
                </c:pt>
                <c:pt idx="2626">
                  <c:v>42360</c:v>
                </c:pt>
                <c:pt idx="2627">
                  <c:v>42361</c:v>
                </c:pt>
                <c:pt idx="2628">
                  <c:v>42362</c:v>
                </c:pt>
                <c:pt idx="2629">
                  <c:v>42366</c:v>
                </c:pt>
                <c:pt idx="2630">
                  <c:v>42367</c:v>
                </c:pt>
                <c:pt idx="2631">
                  <c:v>42368</c:v>
                </c:pt>
                <c:pt idx="2632">
                  <c:v>42369</c:v>
                </c:pt>
                <c:pt idx="2633">
                  <c:v>42373</c:v>
                </c:pt>
                <c:pt idx="2634">
                  <c:v>42374</c:v>
                </c:pt>
                <c:pt idx="2635">
                  <c:v>42375</c:v>
                </c:pt>
                <c:pt idx="2636">
                  <c:v>42376</c:v>
                </c:pt>
                <c:pt idx="2637">
                  <c:v>42377</c:v>
                </c:pt>
                <c:pt idx="2638">
                  <c:v>42380</c:v>
                </c:pt>
                <c:pt idx="2639">
                  <c:v>42381</c:v>
                </c:pt>
                <c:pt idx="2640">
                  <c:v>42382</c:v>
                </c:pt>
                <c:pt idx="2641">
                  <c:v>42383</c:v>
                </c:pt>
                <c:pt idx="2642">
                  <c:v>42384</c:v>
                </c:pt>
                <c:pt idx="2643">
                  <c:v>42388</c:v>
                </c:pt>
                <c:pt idx="2644">
                  <c:v>42389</c:v>
                </c:pt>
                <c:pt idx="2645">
                  <c:v>42390</c:v>
                </c:pt>
                <c:pt idx="2646">
                  <c:v>42391</c:v>
                </c:pt>
                <c:pt idx="2647">
                  <c:v>42394</c:v>
                </c:pt>
                <c:pt idx="2648">
                  <c:v>42395</c:v>
                </c:pt>
                <c:pt idx="2649">
                  <c:v>42396</c:v>
                </c:pt>
                <c:pt idx="2650">
                  <c:v>42397</c:v>
                </c:pt>
                <c:pt idx="2651">
                  <c:v>42398</c:v>
                </c:pt>
                <c:pt idx="2652">
                  <c:v>42401</c:v>
                </c:pt>
                <c:pt idx="2653">
                  <c:v>42402</c:v>
                </c:pt>
                <c:pt idx="2654">
                  <c:v>42403</c:v>
                </c:pt>
                <c:pt idx="2655">
                  <c:v>42404</c:v>
                </c:pt>
                <c:pt idx="2656">
                  <c:v>42405</c:v>
                </c:pt>
                <c:pt idx="2657">
                  <c:v>42408</c:v>
                </c:pt>
                <c:pt idx="2658">
                  <c:v>42409</c:v>
                </c:pt>
                <c:pt idx="2659">
                  <c:v>42410</c:v>
                </c:pt>
                <c:pt idx="2660">
                  <c:v>42411</c:v>
                </c:pt>
                <c:pt idx="2661">
                  <c:v>42412</c:v>
                </c:pt>
                <c:pt idx="2662">
                  <c:v>42416</c:v>
                </c:pt>
                <c:pt idx="2663">
                  <c:v>42417</c:v>
                </c:pt>
                <c:pt idx="2664">
                  <c:v>42418</c:v>
                </c:pt>
                <c:pt idx="2665">
                  <c:v>42419</c:v>
                </c:pt>
                <c:pt idx="2666">
                  <c:v>42422</c:v>
                </c:pt>
                <c:pt idx="2667">
                  <c:v>42423</c:v>
                </c:pt>
                <c:pt idx="2668">
                  <c:v>42424</c:v>
                </c:pt>
                <c:pt idx="2669">
                  <c:v>42425</c:v>
                </c:pt>
                <c:pt idx="2670">
                  <c:v>42426</c:v>
                </c:pt>
                <c:pt idx="2671">
                  <c:v>42429</c:v>
                </c:pt>
                <c:pt idx="2672">
                  <c:v>42430</c:v>
                </c:pt>
                <c:pt idx="2673">
                  <c:v>42431</c:v>
                </c:pt>
                <c:pt idx="2674">
                  <c:v>42432</c:v>
                </c:pt>
                <c:pt idx="2675">
                  <c:v>42433</c:v>
                </c:pt>
                <c:pt idx="2676">
                  <c:v>42436</c:v>
                </c:pt>
              </c:numCache>
            </c:numRef>
          </c:cat>
          <c:val>
            <c:numRef>
              <c:f>'[5]1 - Chart Data'!$C$2:$C$2678</c:f>
              <c:numCache>
                <c:formatCode>General</c:formatCode>
                <c:ptCount val="2677"/>
                <c:pt idx="897">
                  <c:v>100</c:v>
                </c:pt>
                <c:pt idx="898">
                  <c:v>102.76201286416899</c:v>
                </c:pt>
                <c:pt idx="899">
                  <c:v>101.43776012107401</c:v>
                </c:pt>
                <c:pt idx="900">
                  <c:v>103.140370790768</c:v>
                </c:pt>
                <c:pt idx="901">
                  <c:v>105.751040484298</c:v>
                </c:pt>
                <c:pt idx="902">
                  <c:v>108.059023836549</c:v>
                </c:pt>
                <c:pt idx="903">
                  <c:v>112.10745365115299</c:v>
                </c:pt>
                <c:pt idx="904">
                  <c:v>103.291713961407</c:v>
                </c:pt>
                <c:pt idx="905">
                  <c:v>104.010594021944</c:v>
                </c:pt>
                <c:pt idx="906">
                  <c:v>105.637533106318</c:v>
                </c:pt>
                <c:pt idx="907">
                  <c:v>104.275444570563</c:v>
                </c:pt>
                <c:pt idx="908">
                  <c:v>104.388951948543</c:v>
                </c:pt>
                <c:pt idx="909">
                  <c:v>102.156640181611</c:v>
                </c:pt>
                <c:pt idx="910">
                  <c:v>100.037835792659</c:v>
                </c:pt>
                <c:pt idx="911">
                  <c:v>102.156640181611</c:v>
                </c:pt>
                <c:pt idx="912">
                  <c:v>102.270147559591</c:v>
                </c:pt>
                <c:pt idx="913">
                  <c:v>100.037835792659</c:v>
                </c:pt>
                <c:pt idx="914">
                  <c:v>99.735149451381005</c:v>
                </c:pt>
                <c:pt idx="915">
                  <c:v>100.113507377979</c:v>
                </c:pt>
                <c:pt idx="916">
                  <c:v>100.567536889897</c:v>
                </c:pt>
                <c:pt idx="917">
                  <c:v>105.86454786227701</c:v>
                </c:pt>
                <c:pt idx="918">
                  <c:v>103.74574347332501</c:v>
                </c:pt>
                <c:pt idx="919">
                  <c:v>99.583806280741499</c:v>
                </c:pt>
                <c:pt idx="920">
                  <c:v>104.199772985244</c:v>
                </c:pt>
                <c:pt idx="921">
                  <c:v>104.35111615588301</c:v>
                </c:pt>
                <c:pt idx="922">
                  <c:v>103.74574347332501</c:v>
                </c:pt>
                <c:pt idx="923">
                  <c:v>104.691638289822</c:v>
                </c:pt>
                <c:pt idx="924">
                  <c:v>103.55656451002601</c:v>
                </c:pt>
                <c:pt idx="925">
                  <c:v>102.53499810821</c:v>
                </c:pt>
                <c:pt idx="926">
                  <c:v>103.216042376087</c:v>
                </c:pt>
                <c:pt idx="927">
                  <c:v>104.23760877790301</c:v>
                </c:pt>
                <c:pt idx="928">
                  <c:v>104.16193719258401</c:v>
                </c:pt>
                <c:pt idx="929">
                  <c:v>103.216042376087</c:v>
                </c:pt>
                <c:pt idx="930">
                  <c:v>109.231933409004</c:v>
                </c:pt>
                <c:pt idx="931">
                  <c:v>105.48618993567899</c:v>
                </c:pt>
                <c:pt idx="932">
                  <c:v>103.480892924706</c:v>
                </c:pt>
                <c:pt idx="933">
                  <c:v>103.480892924706</c:v>
                </c:pt>
                <c:pt idx="934">
                  <c:v>106.129398410896</c:v>
                </c:pt>
                <c:pt idx="935">
                  <c:v>102.724177071509</c:v>
                </c:pt>
                <c:pt idx="936">
                  <c:v>101.778282255013</c:v>
                </c:pt>
                <c:pt idx="937">
                  <c:v>100.64320847521699</c:v>
                </c:pt>
                <c:pt idx="938">
                  <c:v>100.189178963299</c:v>
                </c:pt>
                <c:pt idx="939">
                  <c:v>100.264850548618</c:v>
                </c:pt>
                <c:pt idx="940">
                  <c:v>100.681044267877</c:v>
                </c:pt>
                <c:pt idx="941">
                  <c:v>102.156640181611</c:v>
                </c:pt>
                <c:pt idx="942">
                  <c:v>100.151343170639</c:v>
                </c:pt>
                <c:pt idx="943">
                  <c:v>99.205448354143002</c:v>
                </c:pt>
                <c:pt idx="944">
                  <c:v>99.735149451381005</c:v>
                </c:pt>
                <c:pt idx="945">
                  <c:v>100.681044267877</c:v>
                </c:pt>
                <c:pt idx="946">
                  <c:v>99.621642073401404</c:v>
                </c:pt>
                <c:pt idx="947">
                  <c:v>99.432463110102105</c:v>
                </c:pt>
                <c:pt idx="948">
                  <c:v>99.318955732122504</c:v>
                </c:pt>
                <c:pt idx="949">
                  <c:v>107.71850170261</c:v>
                </c:pt>
                <c:pt idx="950">
                  <c:v>109.572455542943</c:v>
                </c:pt>
                <c:pt idx="951">
                  <c:v>106.886114264093</c:v>
                </c:pt>
                <c:pt idx="952">
                  <c:v>107.30230798335199</c:v>
                </c:pt>
                <c:pt idx="953">
                  <c:v>113.999243284146</c:v>
                </c:pt>
                <c:pt idx="954">
                  <c:v>116.534241392357</c:v>
                </c:pt>
                <c:pt idx="955">
                  <c:v>112.561483163072</c:v>
                </c:pt>
                <c:pt idx="956">
                  <c:v>113.393870601589</c:v>
                </c:pt>
                <c:pt idx="957">
                  <c:v>116.382898221717</c:v>
                </c:pt>
                <c:pt idx="958">
                  <c:v>113.31819901626901</c:v>
                </c:pt>
                <c:pt idx="959">
                  <c:v>112.82633371169101</c:v>
                </c:pt>
                <c:pt idx="960">
                  <c:v>111.426409383276</c:v>
                </c:pt>
                <c:pt idx="961">
                  <c:v>109.118426031025</c:v>
                </c:pt>
                <c:pt idx="962">
                  <c:v>109.042754445705</c:v>
                </c:pt>
                <c:pt idx="963">
                  <c:v>110.51835035944001</c:v>
                </c:pt>
                <c:pt idx="964">
                  <c:v>111.312902005297</c:v>
                </c:pt>
                <c:pt idx="965">
                  <c:v>108.134695421869</c:v>
                </c:pt>
                <c:pt idx="966">
                  <c:v>112.485811577752</c:v>
                </c:pt>
                <c:pt idx="967">
                  <c:v>112.372304199772</c:v>
                </c:pt>
                <c:pt idx="968">
                  <c:v>116.307226636398</c:v>
                </c:pt>
                <c:pt idx="969">
                  <c:v>115.058645478622</c:v>
                </c:pt>
                <c:pt idx="970">
                  <c:v>115.096481271282</c:v>
                </c:pt>
                <c:pt idx="971">
                  <c:v>117.896329928111</c:v>
                </c:pt>
                <c:pt idx="972">
                  <c:v>120.317820658342</c:v>
                </c:pt>
                <c:pt idx="973">
                  <c:v>121.112372304199</c:v>
                </c:pt>
                <c:pt idx="974">
                  <c:v>121.07453651153899</c:v>
                </c:pt>
                <c:pt idx="975">
                  <c:v>119.939462731744</c:v>
                </c:pt>
                <c:pt idx="976">
                  <c:v>120.9231933409</c:v>
                </c:pt>
                <c:pt idx="977">
                  <c:v>119.107075293227</c:v>
                </c:pt>
                <c:pt idx="978">
                  <c:v>120.771850170261</c:v>
                </c:pt>
                <c:pt idx="979">
                  <c:v>116.76125614831599</c:v>
                </c:pt>
                <c:pt idx="980">
                  <c:v>118.009837306091</c:v>
                </c:pt>
                <c:pt idx="981">
                  <c:v>118.653045781309</c:v>
                </c:pt>
                <c:pt idx="982">
                  <c:v>118.615209988649</c:v>
                </c:pt>
                <c:pt idx="983">
                  <c:v>119.788119561104</c:v>
                </c:pt>
                <c:pt idx="984">
                  <c:v>122.020431328036</c:v>
                </c:pt>
                <c:pt idx="985">
                  <c:v>124.063564131668</c:v>
                </c:pt>
                <c:pt idx="986">
                  <c:v>122.209610291335</c:v>
                </c:pt>
                <c:pt idx="987">
                  <c:v>121.03670071888</c:v>
                </c:pt>
                <c:pt idx="988">
                  <c:v>116.912599318955</c:v>
                </c:pt>
                <c:pt idx="989">
                  <c:v>117.707150964812</c:v>
                </c:pt>
                <c:pt idx="990">
                  <c:v>119.56110480514501</c:v>
                </c:pt>
                <c:pt idx="991">
                  <c:v>120.69617858494099</c:v>
                </c:pt>
                <c:pt idx="992">
                  <c:v>118.426031025349</c:v>
                </c:pt>
                <c:pt idx="993">
                  <c:v>120.204313280363</c:v>
                </c:pt>
                <c:pt idx="994">
                  <c:v>121.755580779417</c:v>
                </c:pt>
                <c:pt idx="995">
                  <c:v>119.788119561104</c:v>
                </c:pt>
                <c:pt idx="996">
                  <c:v>123.079833522512</c:v>
                </c:pt>
                <c:pt idx="997">
                  <c:v>125.42565266742299</c:v>
                </c:pt>
                <c:pt idx="998">
                  <c:v>126.40938327657901</c:v>
                </c:pt>
                <c:pt idx="999">
                  <c:v>125.652667423382</c:v>
                </c:pt>
                <c:pt idx="1000">
                  <c:v>124.668936814226</c:v>
                </c:pt>
                <c:pt idx="1001">
                  <c:v>124.668936814226</c:v>
                </c:pt>
                <c:pt idx="1002">
                  <c:v>125.387816874763</c:v>
                </c:pt>
                <c:pt idx="1003">
                  <c:v>125.387816874763</c:v>
                </c:pt>
                <c:pt idx="1004">
                  <c:v>126.636398032538</c:v>
                </c:pt>
                <c:pt idx="1005">
                  <c:v>127.54445705637499</c:v>
                </c:pt>
                <c:pt idx="1006">
                  <c:v>128.75520242149</c:v>
                </c:pt>
                <c:pt idx="1007">
                  <c:v>130.98751418842201</c:v>
                </c:pt>
                <c:pt idx="1008">
                  <c:v>128.71736662883001</c:v>
                </c:pt>
                <c:pt idx="1009">
                  <c:v>138.13847900113501</c:v>
                </c:pt>
                <c:pt idx="1010">
                  <c:v>139.992432841468</c:v>
                </c:pt>
                <c:pt idx="1011">
                  <c:v>140.33295497540601</c:v>
                </c:pt>
                <c:pt idx="1012">
                  <c:v>140.10594021944701</c:v>
                </c:pt>
                <c:pt idx="1013">
                  <c:v>138.36549375709399</c:v>
                </c:pt>
                <c:pt idx="1014">
                  <c:v>137.00340522133899</c:v>
                </c:pt>
                <c:pt idx="1015">
                  <c:v>137.76012107453599</c:v>
                </c:pt>
                <c:pt idx="1016">
                  <c:v>137.91146424517501</c:v>
                </c:pt>
                <c:pt idx="1017">
                  <c:v>137.91146424517501</c:v>
                </c:pt>
                <c:pt idx="1018">
                  <c:v>140.40862656072599</c:v>
                </c:pt>
                <c:pt idx="1019">
                  <c:v>141.354521377222</c:v>
                </c:pt>
                <c:pt idx="1020">
                  <c:v>147.18123344684</c:v>
                </c:pt>
                <c:pt idx="1021">
                  <c:v>148.92167990919401</c:v>
                </c:pt>
                <c:pt idx="1022">
                  <c:v>151.00264850548601</c:v>
                </c:pt>
                <c:pt idx="1023">
                  <c:v>147.18123344684</c:v>
                </c:pt>
                <c:pt idx="1024">
                  <c:v>142.565266742338</c:v>
                </c:pt>
                <c:pt idx="1025">
                  <c:v>141.54370034052201</c:v>
                </c:pt>
                <c:pt idx="1026">
                  <c:v>141.61937192584099</c:v>
                </c:pt>
                <c:pt idx="1027">
                  <c:v>145.66780174044601</c:v>
                </c:pt>
                <c:pt idx="1028">
                  <c:v>147.25690503216001</c:v>
                </c:pt>
                <c:pt idx="1029">
                  <c:v>149.56488838441101</c:v>
                </c:pt>
                <c:pt idx="1030">
                  <c:v>151.19182746878499</c:v>
                </c:pt>
                <c:pt idx="1031">
                  <c:v>150.62429057888701</c:v>
                </c:pt>
                <c:pt idx="1032">
                  <c:v>148.505486189935</c:v>
                </c:pt>
                <c:pt idx="1033">
                  <c:v>150.20809685962899</c:v>
                </c:pt>
                <c:pt idx="1034">
                  <c:v>150.662126371547</c:v>
                </c:pt>
                <c:pt idx="1035">
                  <c:v>151.57018539538399</c:v>
                </c:pt>
                <c:pt idx="1036">
                  <c:v>150.05675368898901</c:v>
                </c:pt>
                <c:pt idx="1037">
                  <c:v>150.548618993567</c:v>
                </c:pt>
                <c:pt idx="1038">
                  <c:v>150.88914112750601</c:v>
                </c:pt>
                <c:pt idx="1039">
                  <c:v>152.743094967839</c:v>
                </c:pt>
                <c:pt idx="1040">
                  <c:v>151.34317063942399</c:v>
                </c:pt>
                <c:pt idx="1041">
                  <c:v>150.39727582292801</c:v>
                </c:pt>
                <c:pt idx="1042">
                  <c:v>151.49451381006401</c:v>
                </c:pt>
                <c:pt idx="1043">
                  <c:v>149.26220204313199</c:v>
                </c:pt>
                <c:pt idx="1044">
                  <c:v>147.748770336738</c:v>
                </c:pt>
                <c:pt idx="1045">
                  <c:v>147.748770336738</c:v>
                </c:pt>
                <c:pt idx="1046">
                  <c:v>148.505486189935</c:v>
                </c:pt>
                <c:pt idx="1047">
                  <c:v>149.67839576239101</c:v>
                </c:pt>
                <c:pt idx="1048">
                  <c:v>151.49451381006401</c:v>
                </c:pt>
                <c:pt idx="1049">
                  <c:v>151.645856980703</c:v>
                </c:pt>
                <c:pt idx="1050">
                  <c:v>153.04578130911801</c:v>
                </c:pt>
                <c:pt idx="1051">
                  <c:v>157.77525539160001</c:v>
                </c:pt>
                <c:pt idx="1052">
                  <c:v>158.910329171396</c:v>
                </c:pt>
                <c:pt idx="1053">
                  <c:v>157.964434354899</c:v>
                </c:pt>
                <c:pt idx="1054">
                  <c:v>160.726447219069</c:v>
                </c:pt>
                <c:pt idx="1055">
                  <c:v>164.018161180476</c:v>
                </c:pt>
                <c:pt idx="1056">
                  <c:v>163.299281119939</c:v>
                </c:pt>
                <c:pt idx="1057">
                  <c:v>170.677260688611</c:v>
                </c:pt>
                <c:pt idx="1058">
                  <c:v>171.96367763904601</c:v>
                </c:pt>
                <c:pt idx="1059">
                  <c:v>178.73628452515999</c:v>
                </c:pt>
                <c:pt idx="1060">
                  <c:v>177.26068861142599</c:v>
                </c:pt>
                <c:pt idx="1061">
                  <c:v>171.660991297767</c:v>
                </c:pt>
                <c:pt idx="1062">
                  <c:v>170.90427544457</c:v>
                </c:pt>
                <c:pt idx="1063">
                  <c:v>170.26106696935301</c:v>
                </c:pt>
                <c:pt idx="1064">
                  <c:v>167.650397275822</c:v>
                </c:pt>
                <c:pt idx="1065">
                  <c:v>163.90465380249699</c:v>
                </c:pt>
                <c:pt idx="1066">
                  <c:v>157.62391222096099</c:v>
                </c:pt>
                <c:pt idx="1067">
                  <c:v>162.65607264472101</c:v>
                </c:pt>
                <c:pt idx="1068">
                  <c:v>166.89368142262501</c:v>
                </c:pt>
                <c:pt idx="1069">
                  <c:v>162.58040105940199</c:v>
                </c:pt>
                <c:pt idx="1070">
                  <c:v>162.08853575482399</c:v>
                </c:pt>
                <c:pt idx="1071">
                  <c:v>162.807415815361</c:v>
                </c:pt>
                <c:pt idx="1072">
                  <c:v>165.15323496027199</c:v>
                </c:pt>
                <c:pt idx="1073">
                  <c:v>161.483163072266</c:v>
                </c:pt>
                <c:pt idx="1074">
                  <c:v>159.515701853953</c:v>
                </c:pt>
                <c:pt idx="1075">
                  <c:v>158.191449110858</c:v>
                </c:pt>
                <c:pt idx="1076">
                  <c:v>159.36435868331401</c:v>
                </c:pt>
                <c:pt idx="1077">
                  <c:v>157.39689746500099</c:v>
                </c:pt>
                <c:pt idx="1078">
                  <c:v>161.14264093832699</c:v>
                </c:pt>
                <c:pt idx="1079">
                  <c:v>159.061672342035</c:v>
                </c:pt>
                <c:pt idx="1080">
                  <c:v>160.83995459704801</c:v>
                </c:pt>
                <c:pt idx="1081">
                  <c:v>159.44003026863399</c:v>
                </c:pt>
                <c:pt idx="1082">
                  <c:v>159.288687097994</c:v>
                </c:pt>
                <c:pt idx="1083">
                  <c:v>162.693908437381</c:v>
                </c:pt>
                <c:pt idx="1084">
                  <c:v>166.47748770336699</c:v>
                </c:pt>
                <c:pt idx="1085">
                  <c:v>166.40181611804701</c:v>
                </c:pt>
                <c:pt idx="1086">
                  <c:v>172.152856602345</c:v>
                </c:pt>
                <c:pt idx="1087">
                  <c:v>173.28793038214101</c:v>
                </c:pt>
                <c:pt idx="1088">
                  <c:v>170.677260688611</c:v>
                </c:pt>
                <c:pt idx="1089">
                  <c:v>171.20696178584899</c:v>
                </c:pt>
                <c:pt idx="1090">
                  <c:v>163.48846008323801</c:v>
                </c:pt>
                <c:pt idx="1091">
                  <c:v>167.80174044646199</c:v>
                </c:pt>
                <c:pt idx="1092">
                  <c:v>166.51532349602701</c:v>
                </c:pt>
                <c:pt idx="1093">
                  <c:v>165.53159288686999</c:v>
                </c:pt>
                <c:pt idx="1094">
                  <c:v>167.650397275822</c:v>
                </c:pt>
                <c:pt idx="1095">
                  <c:v>169.65569428679501</c:v>
                </c:pt>
                <c:pt idx="1096">
                  <c:v>168.55845629965901</c:v>
                </c:pt>
                <c:pt idx="1097">
                  <c:v>170.03405221339301</c:v>
                </c:pt>
                <c:pt idx="1098">
                  <c:v>168.142262580401</c:v>
                </c:pt>
                <c:pt idx="1099">
                  <c:v>165.98562239878899</c:v>
                </c:pt>
                <c:pt idx="1100">
                  <c:v>160.877790389708</c:v>
                </c:pt>
                <c:pt idx="1101">
                  <c:v>160.612939841089</c:v>
                </c:pt>
                <c:pt idx="1102">
                  <c:v>166.13696556942801</c:v>
                </c:pt>
                <c:pt idx="1103">
                  <c:v>166.099129776768</c:v>
                </c:pt>
                <c:pt idx="1104">
                  <c:v>159.85622398789201</c:v>
                </c:pt>
                <c:pt idx="1105">
                  <c:v>157.92659856223901</c:v>
                </c:pt>
                <c:pt idx="1106">
                  <c:v>157.35906167234199</c:v>
                </c:pt>
                <c:pt idx="1107">
                  <c:v>160.46159667045001</c:v>
                </c:pt>
                <c:pt idx="1108">
                  <c:v>160.612939841089</c:v>
                </c:pt>
                <c:pt idx="1109">
                  <c:v>163.56413166855799</c:v>
                </c:pt>
                <c:pt idx="1110">
                  <c:v>162.12637154748299</c:v>
                </c:pt>
                <c:pt idx="1111">
                  <c:v>161.14264093832699</c:v>
                </c:pt>
                <c:pt idx="1112">
                  <c:v>158.75898600075601</c:v>
                </c:pt>
                <c:pt idx="1113">
                  <c:v>157.01853953840299</c:v>
                </c:pt>
                <c:pt idx="1114">
                  <c:v>159.85622398789201</c:v>
                </c:pt>
                <c:pt idx="1115">
                  <c:v>163.03443057132</c:v>
                </c:pt>
                <c:pt idx="1116">
                  <c:v>163.71547483919699</c:v>
                </c:pt>
                <c:pt idx="1117">
                  <c:v>163.11010215664001</c:v>
                </c:pt>
                <c:pt idx="1118">
                  <c:v>168.10442678774101</c:v>
                </c:pt>
                <c:pt idx="1119">
                  <c:v>168.67196367763901</c:v>
                </c:pt>
                <c:pt idx="1120">
                  <c:v>166.931517215285</c:v>
                </c:pt>
                <c:pt idx="1121">
                  <c:v>165.342413923571</c:v>
                </c:pt>
                <c:pt idx="1122">
                  <c:v>170.22323117669299</c:v>
                </c:pt>
                <c:pt idx="1123">
                  <c:v>168.78547105561799</c:v>
                </c:pt>
                <c:pt idx="1124">
                  <c:v>171.24479757850901</c:v>
                </c:pt>
                <c:pt idx="1125">
                  <c:v>173.89330306469901</c:v>
                </c:pt>
                <c:pt idx="1126">
                  <c:v>171.13129020052901</c:v>
                </c:pt>
                <c:pt idx="1127">
                  <c:v>172.493378736284</c:v>
                </c:pt>
                <c:pt idx="1128">
                  <c:v>172.11502080968501</c:v>
                </c:pt>
                <c:pt idx="1129">
                  <c:v>175.141884222474</c:v>
                </c:pt>
                <c:pt idx="1130">
                  <c:v>175.21755580779401</c:v>
                </c:pt>
                <c:pt idx="1131">
                  <c:v>177.109345440786</c:v>
                </c:pt>
                <c:pt idx="1132">
                  <c:v>177.449867574725</c:v>
                </c:pt>
                <c:pt idx="1133">
                  <c:v>174.423004161937</c:v>
                </c:pt>
                <c:pt idx="1134">
                  <c:v>170.71509648127099</c:v>
                </c:pt>
                <c:pt idx="1135">
                  <c:v>168.482784714339</c:v>
                </c:pt>
                <c:pt idx="1136">
                  <c:v>165.03972758229199</c:v>
                </c:pt>
                <c:pt idx="1137">
                  <c:v>167.045024593265</c:v>
                </c:pt>
                <c:pt idx="1138">
                  <c:v>166.47748770336699</c:v>
                </c:pt>
                <c:pt idx="1139">
                  <c:v>170.90427544457</c:v>
                </c:pt>
                <c:pt idx="1140">
                  <c:v>171.13129020052901</c:v>
                </c:pt>
                <c:pt idx="1141">
                  <c:v>174.99054105183501</c:v>
                </c:pt>
                <c:pt idx="1142">
                  <c:v>173.62845251607999</c:v>
                </c:pt>
                <c:pt idx="1143">
                  <c:v>177.828225501324</c:v>
                </c:pt>
                <c:pt idx="1144">
                  <c:v>175.97427166099101</c:v>
                </c:pt>
                <c:pt idx="1145">
                  <c:v>175.141884222474</c:v>
                </c:pt>
                <c:pt idx="1146">
                  <c:v>174.23382519863699</c:v>
                </c:pt>
                <c:pt idx="1147">
                  <c:v>176.31479379493001</c:v>
                </c:pt>
                <c:pt idx="1148">
                  <c:v>176.16345062428999</c:v>
                </c:pt>
                <c:pt idx="1149">
                  <c:v>171.396140749148</c:v>
                </c:pt>
                <c:pt idx="1150">
                  <c:v>170.450245932652</c:v>
                </c:pt>
                <c:pt idx="1151">
                  <c:v>171.774498675747</c:v>
                </c:pt>
                <c:pt idx="1152">
                  <c:v>175.67158531971199</c:v>
                </c:pt>
                <c:pt idx="1153">
                  <c:v>175.82292849035099</c:v>
                </c:pt>
                <c:pt idx="1154">
                  <c:v>176.995838062807</c:v>
                </c:pt>
                <c:pt idx="1155">
                  <c:v>176.617480136208</c:v>
                </c:pt>
                <c:pt idx="1156">
                  <c:v>174.83919788119499</c:v>
                </c:pt>
                <c:pt idx="1157">
                  <c:v>175.179720015134</c:v>
                </c:pt>
                <c:pt idx="1158">
                  <c:v>177.374195989405</c:v>
                </c:pt>
                <c:pt idx="1159">
                  <c:v>178.96329928111899</c:v>
                </c:pt>
                <c:pt idx="1160">
                  <c:v>180.968596292092</c:v>
                </c:pt>
                <c:pt idx="1161">
                  <c:v>181.611804767309</c:v>
                </c:pt>
                <c:pt idx="1162">
                  <c:v>183.08740068104399</c:v>
                </c:pt>
                <c:pt idx="1163">
                  <c:v>183.50359440030201</c:v>
                </c:pt>
                <c:pt idx="1164">
                  <c:v>188.838441165342</c:v>
                </c:pt>
                <c:pt idx="1165">
                  <c:v>189.02762012864099</c:v>
                </c:pt>
                <c:pt idx="1166">
                  <c:v>191.751797200151</c:v>
                </c:pt>
                <c:pt idx="1167">
                  <c:v>192.735527809307</c:v>
                </c:pt>
                <c:pt idx="1168">
                  <c:v>195.648883844116</c:v>
                </c:pt>
                <c:pt idx="1169">
                  <c:v>196.70828603859201</c:v>
                </c:pt>
                <c:pt idx="1170">
                  <c:v>195.875898600075</c:v>
                </c:pt>
                <c:pt idx="1171">
                  <c:v>193.37873628452499</c:v>
                </c:pt>
                <c:pt idx="1172">
                  <c:v>194.51381006432001</c:v>
                </c:pt>
                <c:pt idx="1173">
                  <c:v>195.72455542943601</c:v>
                </c:pt>
                <c:pt idx="1174">
                  <c:v>194.438138479001</c:v>
                </c:pt>
                <c:pt idx="1175">
                  <c:v>194.74082482027899</c:v>
                </c:pt>
                <c:pt idx="1176">
                  <c:v>197.99470298902699</c:v>
                </c:pt>
                <c:pt idx="1177">
                  <c:v>196.254256526674</c:v>
                </c:pt>
                <c:pt idx="1178">
                  <c:v>194.930003783579</c:v>
                </c:pt>
                <c:pt idx="1179">
                  <c:v>196.10291335603401</c:v>
                </c:pt>
                <c:pt idx="1180">
                  <c:v>198.070374574347</c:v>
                </c:pt>
                <c:pt idx="1181">
                  <c:v>197.50283768444899</c:v>
                </c:pt>
                <c:pt idx="1182">
                  <c:v>196.859629209231</c:v>
                </c:pt>
                <c:pt idx="1183">
                  <c:v>200.151343170639</c:v>
                </c:pt>
                <c:pt idx="1184">
                  <c:v>197.91903140370701</c:v>
                </c:pt>
                <c:pt idx="1185">
                  <c:v>197.843359818388</c:v>
                </c:pt>
                <c:pt idx="1186">
                  <c:v>196.140749148694</c:v>
                </c:pt>
                <c:pt idx="1187">
                  <c:v>196.59477866061201</c:v>
                </c:pt>
                <c:pt idx="1188">
                  <c:v>197.086643965191</c:v>
                </c:pt>
                <c:pt idx="1189">
                  <c:v>197.69201664774801</c:v>
                </c:pt>
                <c:pt idx="1190">
                  <c:v>197.956867196367</c:v>
                </c:pt>
                <c:pt idx="1191">
                  <c:v>197.086643965191</c:v>
                </c:pt>
                <c:pt idx="1192">
                  <c:v>195.19485433219799</c:v>
                </c:pt>
                <c:pt idx="1193">
                  <c:v>194.47597427165999</c:v>
                </c:pt>
                <c:pt idx="1194">
                  <c:v>194.62731744230001</c:v>
                </c:pt>
                <c:pt idx="1195">
                  <c:v>195.38403329549701</c:v>
                </c:pt>
                <c:pt idx="1196">
                  <c:v>195.83806280741501</c:v>
                </c:pt>
                <c:pt idx="1197">
                  <c:v>200.18917896329901</c:v>
                </c:pt>
                <c:pt idx="1198">
                  <c:v>204.08626560726401</c:v>
                </c:pt>
                <c:pt idx="1199">
                  <c:v>198.75141884222401</c:v>
                </c:pt>
                <c:pt idx="1200">
                  <c:v>187.400681044267</c:v>
                </c:pt>
                <c:pt idx="1201">
                  <c:v>190.76806659099501</c:v>
                </c:pt>
                <c:pt idx="1202">
                  <c:v>202.72417707150899</c:v>
                </c:pt>
                <c:pt idx="1203">
                  <c:v>195.27052591751701</c:v>
                </c:pt>
                <c:pt idx="1204">
                  <c:v>193.98410896708199</c:v>
                </c:pt>
                <c:pt idx="1205">
                  <c:v>190.16269390843701</c:v>
                </c:pt>
                <c:pt idx="1206">
                  <c:v>188.34657586076401</c:v>
                </c:pt>
                <c:pt idx="1207">
                  <c:v>182.36852062050599</c:v>
                </c:pt>
                <c:pt idx="1208">
                  <c:v>182.784714339765</c:v>
                </c:pt>
                <c:pt idx="1209">
                  <c:v>193.07604994324601</c:v>
                </c:pt>
                <c:pt idx="1210">
                  <c:v>193.90843738176301</c:v>
                </c:pt>
                <c:pt idx="1211">
                  <c:v>198.33522512296599</c:v>
                </c:pt>
                <c:pt idx="1212">
                  <c:v>195.762391222096</c:v>
                </c:pt>
                <c:pt idx="1213">
                  <c:v>190.38970866439601</c:v>
                </c:pt>
                <c:pt idx="1214">
                  <c:v>193.53007945516401</c:v>
                </c:pt>
                <c:pt idx="1215">
                  <c:v>193.113885735906</c:v>
                </c:pt>
                <c:pt idx="1216">
                  <c:v>194.85433219825899</c:v>
                </c:pt>
                <c:pt idx="1217">
                  <c:v>180.136208853575</c:v>
                </c:pt>
                <c:pt idx="1218">
                  <c:v>185.73590616723399</c:v>
                </c:pt>
                <c:pt idx="1219">
                  <c:v>182.10367007188799</c:v>
                </c:pt>
                <c:pt idx="1220">
                  <c:v>181.57396897465</c:v>
                </c:pt>
                <c:pt idx="1221">
                  <c:v>183.69277336360099</c:v>
                </c:pt>
                <c:pt idx="1222">
                  <c:v>188.57359061672301</c:v>
                </c:pt>
                <c:pt idx="1223">
                  <c:v>186.60612939840999</c:v>
                </c:pt>
                <c:pt idx="1224">
                  <c:v>184.979190314037</c:v>
                </c:pt>
                <c:pt idx="1225">
                  <c:v>186.454786227771</c:v>
                </c:pt>
                <c:pt idx="1226">
                  <c:v>189.25463488459999</c:v>
                </c:pt>
                <c:pt idx="1227">
                  <c:v>187.627695800227</c:v>
                </c:pt>
                <c:pt idx="1228">
                  <c:v>182.444192205826</c:v>
                </c:pt>
                <c:pt idx="1229">
                  <c:v>184.44948921679901</c:v>
                </c:pt>
                <c:pt idx="1230">
                  <c:v>187.514188422247</c:v>
                </c:pt>
                <c:pt idx="1231">
                  <c:v>195.11918274687801</c:v>
                </c:pt>
                <c:pt idx="1232">
                  <c:v>196.367763904653</c:v>
                </c:pt>
                <c:pt idx="1233">
                  <c:v>199.58380628074099</c:v>
                </c:pt>
                <c:pt idx="1234">
                  <c:v>201.816118047673</c:v>
                </c:pt>
                <c:pt idx="1235">
                  <c:v>204.04842981460399</c:v>
                </c:pt>
                <c:pt idx="1236">
                  <c:v>205.03216042375999</c:v>
                </c:pt>
                <c:pt idx="1237">
                  <c:v>205.78887627695801</c:v>
                </c:pt>
                <c:pt idx="1238">
                  <c:v>202.194475974271</c:v>
                </c:pt>
                <c:pt idx="1239">
                  <c:v>200.34052213393801</c:v>
                </c:pt>
                <c:pt idx="1240">
                  <c:v>198.82709042754399</c:v>
                </c:pt>
                <c:pt idx="1241">
                  <c:v>196.367763904653</c:v>
                </c:pt>
                <c:pt idx="1242">
                  <c:v>194.51381006432001</c:v>
                </c:pt>
                <c:pt idx="1243">
                  <c:v>197.61634506242899</c:v>
                </c:pt>
                <c:pt idx="1244">
                  <c:v>191.33560348089199</c:v>
                </c:pt>
                <c:pt idx="1245">
                  <c:v>189.63299281119899</c:v>
                </c:pt>
                <c:pt idx="1246">
                  <c:v>191.18426031025299</c:v>
                </c:pt>
                <c:pt idx="1247">
                  <c:v>193.60575104048399</c:v>
                </c:pt>
                <c:pt idx="1248">
                  <c:v>195.91373439273499</c:v>
                </c:pt>
                <c:pt idx="1249">
                  <c:v>203.291713961407</c:v>
                </c:pt>
                <c:pt idx="1250">
                  <c:v>203.518728717366</c:v>
                </c:pt>
                <c:pt idx="1251">
                  <c:v>203.85925085130501</c:v>
                </c:pt>
                <c:pt idx="1252">
                  <c:v>204.04842981460399</c:v>
                </c:pt>
                <c:pt idx="1253">
                  <c:v>204.767309875141</c:v>
                </c:pt>
                <c:pt idx="1254">
                  <c:v>204.57813091184201</c:v>
                </c:pt>
                <c:pt idx="1255">
                  <c:v>205.75104048429799</c:v>
                </c:pt>
                <c:pt idx="1256">
                  <c:v>200.605372682557</c:v>
                </c:pt>
                <c:pt idx="1257">
                  <c:v>202.799848656829</c:v>
                </c:pt>
                <c:pt idx="1258">
                  <c:v>203.70790768066499</c:v>
                </c:pt>
                <c:pt idx="1259">
                  <c:v>201.28641695043501</c:v>
                </c:pt>
                <c:pt idx="1260">
                  <c:v>204.010594021944</c:v>
                </c:pt>
                <c:pt idx="1261">
                  <c:v>206.39424895951501</c:v>
                </c:pt>
                <c:pt idx="1262">
                  <c:v>205.37268255769899</c:v>
                </c:pt>
                <c:pt idx="1263">
                  <c:v>206.39424895951501</c:v>
                </c:pt>
                <c:pt idx="1264">
                  <c:v>200.491865304578</c:v>
                </c:pt>
                <c:pt idx="1265">
                  <c:v>197.805524025728</c:v>
                </c:pt>
                <c:pt idx="1266">
                  <c:v>201.05940219447501</c:v>
                </c:pt>
                <c:pt idx="1267">
                  <c:v>204.275444570563</c:v>
                </c:pt>
                <c:pt idx="1268">
                  <c:v>201.66477487703301</c:v>
                </c:pt>
                <c:pt idx="1269">
                  <c:v>205.63753310631799</c:v>
                </c:pt>
                <c:pt idx="1270">
                  <c:v>200.90805902383599</c:v>
                </c:pt>
                <c:pt idx="1271">
                  <c:v>201.77828225501301</c:v>
                </c:pt>
                <c:pt idx="1272">
                  <c:v>200.264850548618</c:v>
                </c:pt>
                <c:pt idx="1273">
                  <c:v>200.79455164585599</c:v>
                </c:pt>
                <c:pt idx="1274">
                  <c:v>193.75709421112299</c:v>
                </c:pt>
                <c:pt idx="1275">
                  <c:v>195.08134695421799</c:v>
                </c:pt>
                <c:pt idx="1276">
                  <c:v>198.94059780552399</c:v>
                </c:pt>
                <c:pt idx="1277">
                  <c:v>198.448732500945</c:v>
                </c:pt>
                <c:pt idx="1278">
                  <c:v>203.44305713204599</c:v>
                </c:pt>
                <c:pt idx="1279">
                  <c:v>203.97275822928401</c:v>
                </c:pt>
                <c:pt idx="1280">
                  <c:v>200.30268634127799</c:v>
                </c:pt>
                <c:pt idx="1281">
                  <c:v>202.080968596292</c:v>
                </c:pt>
                <c:pt idx="1282">
                  <c:v>199.31895573212199</c:v>
                </c:pt>
                <c:pt idx="1283">
                  <c:v>198.562239878925</c:v>
                </c:pt>
                <c:pt idx="1284">
                  <c:v>197.31365872115001</c:v>
                </c:pt>
                <c:pt idx="1285">
                  <c:v>197.65418085508799</c:v>
                </c:pt>
                <c:pt idx="1286">
                  <c:v>198.48656829360499</c:v>
                </c:pt>
                <c:pt idx="1287">
                  <c:v>195.043511161558</c:v>
                </c:pt>
                <c:pt idx="1288">
                  <c:v>197.465001891789</c:v>
                </c:pt>
                <c:pt idx="1289">
                  <c:v>204.42678774120299</c:v>
                </c:pt>
                <c:pt idx="1290">
                  <c:v>209.49678395762299</c:v>
                </c:pt>
                <c:pt idx="1291">
                  <c:v>208.626560726447</c:v>
                </c:pt>
                <c:pt idx="1292">
                  <c:v>206.696935300794</c:v>
                </c:pt>
                <c:pt idx="1293">
                  <c:v>207.64283011729</c:v>
                </c:pt>
                <c:pt idx="1294">
                  <c:v>211.31290200529699</c:v>
                </c:pt>
                <c:pt idx="1295">
                  <c:v>214.52894438138401</c:v>
                </c:pt>
                <c:pt idx="1296">
                  <c:v>212.44797578509201</c:v>
                </c:pt>
                <c:pt idx="1297">
                  <c:v>210.44267877412</c:v>
                </c:pt>
                <c:pt idx="1298">
                  <c:v>212.18312523647299</c:v>
                </c:pt>
                <c:pt idx="1299">
                  <c:v>212.44797578509201</c:v>
                </c:pt>
                <c:pt idx="1300">
                  <c:v>208.47521755580701</c:v>
                </c:pt>
                <c:pt idx="1301">
                  <c:v>210.556186152099</c:v>
                </c:pt>
                <c:pt idx="1302">
                  <c:v>211.653424139235</c:v>
                </c:pt>
                <c:pt idx="1303">
                  <c:v>214.415437003405</c:v>
                </c:pt>
                <c:pt idx="1304">
                  <c:v>211.91827468785399</c:v>
                </c:pt>
                <c:pt idx="1305">
                  <c:v>216.118047673098</c:v>
                </c:pt>
                <c:pt idx="1306">
                  <c:v>213.77222852818699</c:v>
                </c:pt>
                <c:pt idx="1307">
                  <c:v>214.37760121074501</c:v>
                </c:pt>
                <c:pt idx="1308">
                  <c:v>214.71812334468399</c:v>
                </c:pt>
                <c:pt idx="1309">
                  <c:v>215.32349602724099</c:v>
                </c:pt>
                <c:pt idx="1310">
                  <c:v>212.82633371169101</c:v>
                </c:pt>
                <c:pt idx="1311">
                  <c:v>211.69125993189499</c:v>
                </c:pt>
                <c:pt idx="1312">
                  <c:v>212.82633371169101</c:v>
                </c:pt>
                <c:pt idx="1313">
                  <c:v>211.880438895194</c:v>
                </c:pt>
                <c:pt idx="1314">
                  <c:v>212.599318955732</c:v>
                </c:pt>
                <c:pt idx="1315">
                  <c:v>213.77222852818699</c:v>
                </c:pt>
                <c:pt idx="1316">
                  <c:v>219.10707529322701</c:v>
                </c:pt>
                <c:pt idx="1317">
                  <c:v>220.58267120696101</c:v>
                </c:pt>
                <c:pt idx="1318">
                  <c:v>220.35565645100201</c:v>
                </c:pt>
                <c:pt idx="1319">
                  <c:v>218.57737419598899</c:v>
                </c:pt>
                <c:pt idx="1320">
                  <c:v>218.76655315928801</c:v>
                </c:pt>
                <c:pt idx="1321">
                  <c:v>219.788119561104</c:v>
                </c:pt>
                <c:pt idx="1322">
                  <c:v>217.17744986757401</c:v>
                </c:pt>
                <c:pt idx="1323">
                  <c:v>219.144911085887</c:v>
                </c:pt>
                <c:pt idx="1324">
                  <c:v>220.20431328036301</c:v>
                </c:pt>
                <c:pt idx="1325">
                  <c:v>223.382519863791</c:v>
                </c:pt>
                <c:pt idx="1326">
                  <c:v>220.88535754823999</c:v>
                </c:pt>
                <c:pt idx="1327">
                  <c:v>216.04237608777899</c:v>
                </c:pt>
                <c:pt idx="1328">
                  <c:v>216.723420355656</c:v>
                </c:pt>
                <c:pt idx="1329">
                  <c:v>222.209610291335</c:v>
                </c:pt>
                <c:pt idx="1330">
                  <c:v>222.550132425274</c:v>
                </c:pt>
                <c:pt idx="1331">
                  <c:v>223.79871358304899</c:v>
                </c:pt>
                <c:pt idx="1332">
                  <c:v>224.93378736284501</c:v>
                </c:pt>
                <c:pt idx="1333">
                  <c:v>225.009458948164</c:v>
                </c:pt>
                <c:pt idx="1334">
                  <c:v>224.93378736284501</c:v>
                </c:pt>
                <c:pt idx="1335">
                  <c:v>224.89595157018499</c:v>
                </c:pt>
                <c:pt idx="1336">
                  <c:v>224.10139992432801</c:v>
                </c:pt>
                <c:pt idx="1337">
                  <c:v>225.42565266742301</c:v>
                </c:pt>
                <c:pt idx="1338">
                  <c:v>226.97692016647699</c:v>
                </c:pt>
                <c:pt idx="1339">
                  <c:v>225.87968217934099</c:v>
                </c:pt>
                <c:pt idx="1340">
                  <c:v>225.53916004540201</c:v>
                </c:pt>
                <c:pt idx="1341">
                  <c:v>229.32273931138801</c:v>
                </c:pt>
                <c:pt idx="1342">
                  <c:v>224.70677260688601</c:v>
                </c:pt>
                <c:pt idx="1343">
                  <c:v>225.085130533484</c:v>
                </c:pt>
                <c:pt idx="1344">
                  <c:v>227.01475595913701</c:v>
                </c:pt>
                <c:pt idx="1345">
                  <c:v>227.58229284903501</c:v>
                </c:pt>
                <c:pt idx="1346">
                  <c:v>227.58229284903501</c:v>
                </c:pt>
                <c:pt idx="1347">
                  <c:v>223.19334090049099</c:v>
                </c:pt>
                <c:pt idx="1348">
                  <c:v>227.80930760499399</c:v>
                </c:pt>
                <c:pt idx="1349">
                  <c:v>229.05788876276901</c:v>
                </c:pt>
                <c:pt idx="1350">
                  <c:v>226.10669693529999</c:v>
                </c:pt>
                <c:pt idx="1351">
                  <c:v>225.38781687476299</c:v>
                </c:pt>
                <c:pt idx="1352">
                  <c:v>227.58229284903501</c:v>
                </c:pt>
                <c:pt idx="1353">
                  <c:v>232.349602724177</c:v>
                </c:pt>
                <c:pt idx="1354">
                  <c:v>234.73325766174801</c:v>
                </c:pt>
                <c:pt idx="1355">
                  <c:v>234.99810821036701</c:v>
                </c:pt>
                <c:pt idx="1356">
                  <c:v>233.97654180855</c:v>
                </c:pt>
                <c:pt idx="1357">
                  <c:v>235.300794551645</c:v>
                </c:pt>
                <c:pt idx="1358">
                  <c:v>234.61975028376801</c:v>
                </c:pt>
                <c:pt idx="1359">
                  <c:v>235.56564510026399</c:v>
                </c:pt>
                <c:pt idx="1360">
                  <c:v>235.37646613696501</c:v>
                </c:pt>
                <c:pt idx="1361">
                  <c:v>234.50624290578801</c:v>
                </c:pt>
                <c:pt idx="1362">
                  <c:v>231.895573212258</c:v>
                </c:pt>
                <c:pt idx="1363">
                  <c:v>235.527809307604</c:v>
                </c:pt>
                <c:pt idx="1364">
                  <c:v>236.54937570942101</c:v>
                </c:pt>
                <c:pt idx="1365">
                  <c:v>236.66288308739999</c:v>
                </c:pt>
                <c:pt idx="1366">
                  <c:v>234.544078698448</c:v>
                </c:pt>
                <c:pt idx="1367">
                  <c:v>234.317063942489</c:v>
                </c:pt>
                <c:pt idx="1368">
                  <c:v>234.77109345440701</c:v>
                </c:pt>
                <c:pt idx="1369">
                  <c:v>233.484676503972</c:v>
                </c:pt>
                <c:pt idx="1370">
                  <c:v>233.44684071131201</c:v>
                </c:pt>
                <c:pt idx="1371">
                  <c:v>231.895573212258</c:v>
                </c:pt>
                <c:pt idx="1372">
                  <c:v>232.387438516836</c:v>
                </c:pt>
                <c:pt idx="1373">
                  <c:v>235.527809307604</c:v>
                </c:pt>
                <c:pt idx="1374">
                  <c:v>235.71698827090401</c:v>
                </c:pt>
                <c:pt idx="1375">
                  <c:v>231.55505107831999</c:v>
                </c:pt>
                <c:pt idx="1376">
                  <c:v>233.711691259931</c:v>
                </c:pt>
                <c:pt idx="1377">
                  <c:v>232.31176693151701</c:v>
                </c:pt>
                <c:pt idx="1378">
                  <c:v>230.94967839576199</c:v>
                </c:pt>
                <c:pt idx="1379">
                  <c:v>231.025349981082</c:v>
                </c:pt>
                <c:pt idx="1380">
                  <c:v>234.01437760120999</c:v>
                </c:pt>
                <c:pt idx="1381">
                  <c:v>235.641316685584</c:v>
                </c:pt>
                <c:pt idx="1382">
                  <c:v>238.10064320847499</c:v>
                </c:pt>
                <c:pt idx="1383">
                  <c:v>237.835792659856</c:v>
                </c:pt>
                <c:pt idx="1384">
                  <c:v>238.36549375709399</c:v>
                </c:pt>
                <c:pt idx="1385">
                  <c:v>236.09534619750201</c:v>
                </c:pt>
                <c:pt idx="1386">
                  <c:v>232.349602724177</c:v>
                </c:pt>
                <c:pt idx="1387">
                  <c:v>233.37116912599299</c:v>
                </c:pt>
                <c:pt idx="1388">
                  <c:v>233.06848278471401</c:v>
                </c:pt>
                <c:pt idx="1389">
                  <c:v>229.701097237987</c:v>
                </c:pt>
                <c:pt idx="1390">
                  <c:v>227.09042754445699</c:v>
                </c:pt>
                <c:pt idx="1391">
                  <c:v>225.53916004540201</c:v>
                </c:pt>
                <c:pt idx="1392">
                  <c:v>220.620506999621</c:v>
                </c:pt>
                <c:pt idx="1393">
                  <c:v>219.33409004918599</c:v>
                </c:pt>
                <c:pt idx="1394">
                  <c:v>219.06923950056699</c:v>
                </c:pt>
                <c:pt idx="1395">
                  <c:v>217.707150964812</c:v>
                </c:pt>
                <c:pt idx="1396">
                  <c:v>222.436625047294</c:v>
                </c:pt>
                <c:pt idx="1397">
                  <c:v>222.24744608399499</c:v>
                </c:pt>
                <c:pt idx="1398">
                  <c:v>223.98789254634801</c:v>
                </c:pt>
                <c:pt idx="1399">
                  <c:v>227.279606507756</c:v>
                </c:pt>
                <c:pt idx="1400">
                  <c:v>227.506621263715</c:v>
                </c:pt>
                <c:pt idx="1401">
                  <c:v>226.22020431327999</c:v>
                </c:pt>
                <c:pt idx="1402">
                  <c:v>228.14982973893299</c:v>
                </c:pt>
                <c:pt idx="1403">
                  <c:v>228.263337116912</c:v>
                </c:pt>
                <c:pt idx="1404">
                  <c:v>225.76617480136201</c:v>
                </c:pt>
                <c:pt idx="1405">
                  <c:v>227.998486568293</c:v>
                </c:pt>
                <c:pt idx="1406">
                  <c:v>231.59288687097899</c:v>
                </c:pt>
                <c:pt idx="1407">
                  <c:v>231.97124479757801</c:v>
                </c:pt>
                <c:pt idx="1408">
                  <c:v>226.74990541051801</c:v>
                </c:pt>
                <c:pt idx="1409">
                  <c:v>221.944759742716</c:v>
                </c:pt>
                <c:pt idx="1410">
                  <c:v>224.025728339008</c:v>
                </c:pt>
                <c:pt idx="1411">
                  <c:v>229.66326144532701</c:v>
                </c:pt>
                <c:pt idx="1412">
                  <c:v>226.447219069239</c:v>
                </c:pt>
                <c:pt idx="1413">
                  <c:v>221.604237608777</c:v>
                </c:pt>
                <c:pt idx="1414">
                  <c:v>222.701475595913</c:v>
                </c:pt>
                <c:pt idx="1415">
                  <c:v>226.74990541051801</c:v>
                </c:pt>
                <c:pt idx="1416">
                  <c:v>224.29057888762699</c:v>
                </c:pt>
                <c:pt idx="1417">
                  <c:v>223.98789254634801</c:v>
                </c:pt>
                <c:pt idx="1418">
                  <c:v>223.64737041241</c:v>
                </c:pt>
                <c:pt idx="1419">
                  <c:v>223.874385168369</c:v>
                </c:pt>
                <c:pt idx="1420">
                  <c:v>218.88006053726801</c:v>
                </c:pt>
                <c:pt idx="1421">
                  <c:v>218.31252364737</c:v>
                </c:pt>
                <c:pt idx="1422">
                  <c:v>216.988270904275</c:v>
                </c:pt>
                <c:pt idx="1423">
                  <c:v>213.16685584562899</c:v>
                </c:pt>
                <c:pt idx="1424">
                  <c:v>211.161558834657</c:v>
                </c:pt>
                <c:pt idx="1425">
                  <c:v>209.458948164964</c:v>
                </c:pt>
                <c:pt idx="1426">
                  <c:v>211.502080968596</c:v>
                </c:pt>
                <c:pt idx="1427">
                  <c:v>215.96670450245901</c:v>
                </c:pt>
                <c:pt idx="1428">
                  <c:v>214.793794930003</c:v>
                </c:pt>
                <c:pt idx="1429">
                  <c:v>215.77752553916</c:v>
                </c:pt>
                <c:pt idx="1430">
                  <c:v>217.89632992811099</c:v>
                </c:pt>
                <c:pt idx="1431">
                  <c:v>222.436625047294</c:v>
                </c:pt>
                <c:pt idx="1432">
                  <c:v>220.80968596292001</c:v>
                </c:pt>
                <c:pt idx="1433">
                  <c:v>219.97729852440401</c:v>
                </c:pt>
                <c:pt idx="1434">
                  <c:v>220.96102913356</c:v>
                </c:pt>
                <c:pt idx="1435">
                  <c:v>219.18274687854699</c:v>
                </c:pt>
                <c:pt idx="1436">
                  <c:v>220.69617858494101</c:v>
                </c:pt>
                <c:pt idx="1437">
                  <c:v>220.43132803632199</c:v>
                </c:pt>
                <c:pt idx="1438">
                  <c:v>221.225879682179</c:v>
                </c:pt>
                <c:pt idx="1439">
                  <c:v>223.30684827847099</c:v>
                </c:pt>
                <c:pt idx="1440">
                  <c:v>222.66363980325301</c:v>
                </c:pt>
                <c:pt idx="1441">
                  <c:v>223.23117669315101</c:v>
                </c:pt>
                <c:pt idx="1442">
                  <c:v>224.55542943624599</c:v>
                </c:pt>
                <c:pt idx="1443">
                  <c:v>224.70677260688601</c:v>
                </c:pt>
                <c:pt idx="1444">
                  <c:v>225.53916004540201</c:v>
                </c:pt>
                <c:pt idx="1445">
                  <c:v>227.96065077563301</c:v>
                </c:pt>
                <c:pt idx="1446">
                  <c:v>230.49564888384401</c:v>
                </c:pt>
                <c:pt idx="1447">
                  <c:v>228.03632236095299</c:v>
                </c:pt>
                <c:pt idx="1448">
                  <c:v>232.65228906545499</c:v>
                </c:pt>
                <c:pt idx="1449">
                  <c:v>232.16042376087699</c:v>
                </c:pt>
                <c:pt idx="1450">
                  <c:v>230.11729095724499</c:v>
                </c:pt>
                <c:pt idx="1451">
                  <c:v>231.85773741959801</c:v>
                </c:pt>
                <c:pt idx="1452">
                  <c:v>233.18199016269301</c:v>
                </c:pt>
                <c:pt idx="1453">
                  <c:v>234.544078698448</c:v>
                </c:pt>
                <c:pt idx="1454">
                  <c:v>246.50018917896301</c:v>
                </c:pt>
                <c:pt idx="1455">
                  <c:v>253.04578130911801</c:v>
                </c:pt>
                <c:pt idx="1456">
                  <c:v>248.505486189935</c:v>
                </c:pt>
                <c:pt idx="1457">
                  <c:v>250.094589481649</c:v>
                </c:pt>
                <c:pt idx="1458">
                  <c:v>250.01891789632899</c:v>
                </c:pt>
                <c:pt idx="1459">
                  <c:v>249.79190314037001</c:v>
                </c:pt>
                <c:pt idx="1460">
                  <c:v>251.22966326144501</c:v>
                </c:pt>
                <c:pt idx="1461">
                  <c:v>248.69466515323401</c:v>
                </c:pt>
                <c:pt idx="1462">
                  <c:v>251.45667801740399</c:v>
                </c:pt>
                <c:pt idx="1463">
                  <c:v>251.07832009080499</c:v>
                </c:pt>
                <c:pt idx="1464">
                  <c:v>256.22398789254601</c:v>
                </c:pt>
                <c:pt idx="1465">
                  <c:v>258.418463866818</c:v>
                </c:pt>
                <c:pt idx="1466">
                  <c:v>254.10518350359399</c:v>
                </c:pt>
                <c:pt idx="1467">
                  <c:v>254.52137722285201</c:v>
                </c:pt>
                <c:pt idx="1468">
                  <c:v>255.278093076049</c:v>
                </c:pt>
                <c:pt idx="1469">
                  <c:v>256.71585319712398</c:v>
                </c:pt>
                <c:pt idx="1470">
                  <c:v>254.63488460083201</c:v>
                </c:pt>
                <c:pt idx="1471">
                  <c:v>250.85130533484599</c:v>
                </c:pt>
                <c:pt idx="1472">
                  <c:v>250.58645478622699</c:v>
                </c:pt>
                <c:pt idx="1473">
                  <c:v>251.040484298146</c:v>
                </c:pt>
                <c:pt idx="1474">
                  <c:v>255.61861520998801</c:v>
                </c:pt>
                <c:pt idx="1475">
                  <c:v>258.683314415437</c:v>
                </c:pt>
                <c:pt idx="1476">
                  <c:v>256.488838441165</c:v>
                </c:pt>
                <c:pt idx="1477">
                  <c:v>253.348467650397</c:v>
                </c:pt>
                <c:pt idx="1478">
                  <c:v>254.40786984487301</c:v>
                </c:pt>
                <c:pt idx="1479">
                  <c:v>251.60802118804301</c:v>
                </c:pt>
                <c:pt idx="1480">
                  <c:v>248.127128263337</c:v>
                </c:pt>
                <c:pt idx="1481">
                  <c:v>247.82444192205801</c:v>
                </c:pt>
                <c:pt idx="1482">
                  <c:v>247.71093454407799</c:v>
                </c:pt>
                <c:pt idx="1483">
                  <c:v>245.89481649640501</c:v>
                </c:pt>
                <c:pt idx="1484">
                  <c:v>241.73287930382099</c:v>
                </c:pt>
                <c:pt idx="1485">
                  <c:v>246.311010215664</c:v>
                </c:pt>
                <c:pt idx="1486">
                  <c:v>247.97578509269701</c:v>
                </c:pt>
                <c:pt idx="1487">
                  <c:v>245.25160802118799</c:v>
                </c:pt>
                <c:pt idx="1488">
                  <c:v>245.100264850548</c:v>
                </c:pt>
                <c:pt idx="1489">
                  <c:v>245.78130911842601</c:v>
                </c:pt>
                <c:pt idx="1490">
                  <c:v>246.95421869088099</c:v>
                </c:pt>
                <c:pt idx="1491">
                  <c:v>247.521755580779</c:v>
                </c:pt>
                <c:pt idx="1492">
                  <c:v>246.23533863034399</c:v>
                </c:pt>
                <c:pt idx="1493">
                  <c:v>246.76503972758201</c:v>
                </c:pt>
                <c:pt idx="1494">
                  <c:v>247.33257661747999</c:v>
                </c:pt>
                <c:pt idx="1495">
                  <c:v>249.18653045781301</c:v>
                </c:pt>
                <c:pt idx="1496">
                  <c:v>251.07832009080499</c:v>
                </c:pt>
                <c:pt idx="1497">
                  <c:v>253.49981082103599</c:v>
                </c:pt>
                <c:pt idx="1498">
                  <c:v>255.58077941732799</c:v>
                </c:pt>
                <c:pt idx="1499">
                  <c:v>261.218312523647</c:v>
                </c:pt>
                <c:pt idx="1500">
                  <c:v>264.58569807037401</c:v>
                </c:pt>
                <c:pt idx="1501">
                  <c:v>261.18047673098698</c:v>
                </c:pt>
                <c:pt idx="1502">
                  <c:v>261.06696935300698</c:v>
                </c:pt>
                <c:pt idx="1503">
                  <c:v>261.63450624290499</c:v>
                </c:pt>
                <c:pt idx="1504">
                  <c:v>258.83465758607599</c:v>
                </c:pt>
                <c:pt idx="1505">
                  <c:v>260.234581914491</c:v>
                </c:pt>
                <c:pt idx="1506">
                  <c:v>260.91562618236799</c:v>
                </c:pt>
                <c:pt idx="1507">
                  <c:v>260.27241770715</c:v>
                </c:pt>
                <c:pt idx="1508">
                  <c:v>262.08853575482402</c:v>
                </c:pt>
                <c:pt idx="1509">
                  <c:v>259.36435868331398</c:v>
                </c:pt>
                <c:pt idx="1510">
                  <c:v>264.24517593643498</c:v>
                </c:pt>
                <c:pt idx="1511">
                  <c:v>260.87779038970803</c:v>
                </c:pt>
                <c:pt idx="1512">
                  <c:v>263.98032538781598</c:v>
                </c:pt>
                <c:pt idx="1513">
                  <c:v>261.369655694286</c:v>
                </c:pt>
                <c:pt idx="1514">
                  <c:v>260.91562618236799</c:v>
                </c:pt>
                <c:pt idx="1515">
                  <c:v>260.46159667044998</c:v>
                </c:pt>
                <c:pt idx="1516">
                  <c:v>255.31592886870899</c:v>
                </c:pt>
                <c:pt idx="1517">
                  <c:v>271.509648127128</c:v>
                </c:pt>
                <c:pt idx="1518">
                  <c:v>270.03405221339301</c:v>
                </c:pt>
                <c:pt idx="1519">
                  <c:v>269.35300794551603</c:v>
                </c:pt>
                <c:pt idx="1520">
                  <c:v>265.03972758229202</c:v>
                </c:pt>
                <c:pt idx="1521">
                  <c:v>266.59099508134602</c:v>
                </c:pt>
                <c:pt idx="1522">
                  <c:v>259.288687097994</c:v>
                </c:pt>
                <c:pt idx="1523">
                  <c:v>260.76428301172899</c:v>
                </c:pt>
                <c:pt idx="1524">
                  <c:v>246.72720393492199</c:v>
                </c:pt>
                <c:pt idx="1525">
                  <c:v>258.26712069617798</c:v>
                </c:pt>
                <c:pt idx="1526">
                  <c:v>249.86757472568999</c:v>
                </c:pt>
                <c:pt idx="1527">
                  <c:v>252.62958758985999</c:v>
                </c:pt>
                <c:pt idx="1528">
                  <c:v>261.74801362088499</c:v>
                </c:pt>
                <c:pt idx="1529">
                  <c:v>261.33181990162598</c:v>
                </c:pt>
                <c:pt idx="1530">
                  <c:v>267.00718880060498</c:v>
                </c:pt>
                <c:pt idx="1531">
                  <c:v>268.747635262958</c:v>
                </c:pt>
                <c:pt idx="1532">
                  <c:v>264.69920544835401</c:v>
                </c:pt>
                <c:pt idx="1533">
                  <c:v>252.47824441922</c:v>
                </c:pt>
                <c:pt idx="1534">
                  <c:v>250.69996216420699</c:v>
                </c:pt>
                <c:pt idx="1535">
                  <c:v>259.02383654937501</c:v>
                </c:pt>
                <c:pt idx="1536">
                  <c:v>257.24555429436202</c:v>
                </c:pt>
                <c:pt idx="1537">
                  <c:v>254.71055618615199</c:v>
                </c:pt>
                <c:pt idx="1538">
                  <c:v>257.77525539160001</c:v>
                </c:pt>
                <c:pt idx="1539">
                  <c:v>264.131668558456</c:v>
                </c:pt>
                <c:pt idx="1540">
                  <c:v>267.23420355656401</c:v>
                </c:pt>
                <c:pt idx="1541">
                  <c:v>269.580022701475</c:v>
                </c:pt>
                <c:pt idx="1542">
                  <c:v>267.99091940976098</c:v>
                </c:pt>
                <c:pt idx="1543">
                  <c:v>265.64510026484999</c:v>
                </c:pt>
                <c:pt idx="1544">
                  <c:v>265.60726447219002</c:v>
                </c:pt>
                <c:pt idx="1545">
                  <c:v>273.212258796821</c:v>
                </c:pt>
                <c:pt idx="1546">
                  <c:v>271.81233446840702</c:v>
                </c:pt>
                <c:pt idx="1547">
                  <c:v>265.38024971623099</c:v>
                </c:pt>
                <c:pt idx="1548">
                  <c:v>269.958380628074</c:v>
                </c:pt>
                <c:pt idx="1549">
                  <c:v>274.38516836927698</c:v>
                </c:pt>
                <c:pt idx="1550">
                  <c:v>284.714339765418</c:v>
                </c:pt>
                <c:pt idx="1551">
                  <c:v>284.79001135073702</c:v>
                </c:pt>
                <c:pt idx="1552">
                  <c:v>287.892546348846</c:v>
                </c:pt>
                <c:pt idx="1553">
                  <c:v>286.79530836171</c:v>
                </c:pt>
                <c:pt idx="1554">
                  <c:v>285.39538403329499</c:v>
                </c:pt>
                <c:pt idx="1555">
                  <c:v>280.855088914112</c:v>
                </c:pt>
                <c:pt idx="1556">
                  <c:v>276.16345062429002</c:v>
                </c:pt>
                <c:pt idx="1557">
                  <c:v>281.68747635262901</c:v>
                </c:pt>
                <c:pt idx="1558">
                  <c:v>284.63866818009802</c:v>
                </c:pt>
                <c:pt idx="1559">
                  <c:v>282.40635641316601</c:v>
                </c:pt>
                <c:pt idx="1560">
                  <c:v>272.68255769958301</c:v>
                </c:pt>
                <c:pt idx="1561">
                  <c:v>269.42867953083601</c:v>
                </c:pt>
                <c:pt idx="1562">
                  <c:v>260.42376087779002</c:v>
                </c:pt>
                <c:pt idx="1563">
                  <c:v>257.69958380627997</c:v>
                </c:pt>
                <c:pt idx="1564">
                  <c:v>257.62391222096102</c:v>
                </c:pt>
                <c:pt idx="1565">
                  <c:v>262.42905788876197</c:v>
                </c:pt>
                <c:pt idx="1566">
                  <c:v>264.81271282633298</c:v>
                </c:pt>
                <c:pt idx="1567">
                  <c:v>269.27733636019599</c:v>
                </c:pt>
                <c:pt idx="1568">
                  <c:v>269.92054483541398</c:v>
                </c:pt>
                <c:pt idx="1569">
                  <c:v>274.65001891789598</c:v>
                </c:pt>
                <c:pt idx="1570">
                  <c:v>271.88800605372597</c:v>
                </c:pt>
                <c:pt idx="1571">
                  <c:v>278.96329928111902</c:v>
                </c:pt>
                <c:pt idx="1572">
                  <c:v>280.249716231555</c:v>
                </c:pt>
                <c:pt idx="1573">
                  <c:v>277.56337495270498</c:v>
                </c:pt>
                <c:pt idx="1574">
                  <c:v>277.75255391600399</c:v>
                </c:pt>
                <c:pt idx="1575">
                  <c:v>270.525917517972</c:v>
                </c:pt>
                <c:pt idx="1576">
                  <c:v>273.06091562618201</c:v>
                </c:pt>
                <c:pt idx="1577">
                  <c:v>275.44457056375302</c:v>
                </c:pt>
                <c:pt idx="1578">
                  <c:v>274.423004161937</c:v>
                </c:pt>
                <c:pt idx="1579">
                  <c:v>271.660991297767</c:v>
                </c:pt>
                <c:pt idx="1580">
                  <c:v>271.73666288308698</c:v>
                </c:pt>
                <c:pt idx="1581">
                  <c:v>275.293227393113</c:v>
                </c:pt>
                <c:pt idx="1582">
                  <c:v>277.71471812334403</c:v>
                </c:pt>
                <c:pt idx="1583">
                  <c:v>271.85017026106601</c:v>
                </c:pt>
                <c:pt idx="1584">
                  <c:v>265.64510026484999</c:v>
                </c:pt>
                <c:pt idx="1585">
                  <c:v>267.27203934922397</c:v>
                </c:pt>
                <c:pt idx="1586">
                  <c:v>270.10972379871299</c:v>
                </c:pt>
                <c:pt idx="1587">
                  <c:v>269.61785849413502</c:v>
                </c:pt>
                <c:pt idx="1588">
                  <c:v>271.01778282254998</c:v>
                </c:pt>
                <c:pt idx="1589">
                  <c:v>273.70412410139897</c:v>
                </c:pt>
                <c:pt idx="1590">
                  <c:v>261.937192584184</c:v>
                </c:pt>
                <c:pt idx="1591">
                  <c:v>265.41808550889101</c:v>
                </c:pt>
                <c:pt idx="1592">
                  <c:v>272.03934922436599</c:v>
                </c:pt>
                <c:pt idx="1593">
                  <c:v>271.47181233446798</c:v>
                </c:pt>
                <c:pt idx="1594">
                  <c:v>272.94740824820201</c:v>
                </c:pt>
                <c:pt idx="1595">
                  <c:v>268.596292092319</c:v>
                </c:pt>
                <c:pt idx="1596">
                  <c:v>265.45592130155097</c:v>
                </c:pt>
                <c:pt idx="1597">
                  <c:v>267.27203934922397</c:v>
                </c:pt>
                <c:pt idx="1598">
                  <c:v>264.88838441165302</c:v>
                </c:pt>
                <c:pt idx="1599">
                  <c:v>271.81233446840702</c:v>
                </c:pt>
                <c:pt idx="1600">
                  <c:v>268.747635262958</c:v>
                </c:pt>
                <c:pt idx="1601">
                  <c:v>268.596292092319</c:v>
                </c:pt>
                <c:pt idx="1602">
                  <c:v>274.80136208853497</c:v>
                </c:pt>
                <c:pt idx="1603">
                  <c:v>278.01740446462298</c:v>
                </c:pt>
                <c:pt idx="1604">
                  <c:v>285.13053348467599</c:v>
                </c:pt>
                <c:pt idx="1605">
                  <c:v>285.01702610669599</c:v>
                </c:pt>
                <c:pt idx="1606">
                  <c:v>283.42792281498203</c:v>
                </c:pt>
                <c:pt idx="1607">
                  <c:v>286.18993567915197</c:v>
                </c:pt>
                <c:pt idx="1608">
                  <c:v>284.29814604615899</c:v>
                </c:pt>
                <c:pt idx="1609">
                  <c:v>284.79001135073702</c:v>
                </c:pt>
                <c:pt idx="1610">
                  <c:v>280.59023836549301</c:v>
                </c:pt>
                <c:pt idx="1611">
                  <c:v>284.22247446083901</c:v>
                </c:pt>
                <c:pt idx="1612">
                  <c:v>281.76314793794899</c:v>
                </c:pt>
                <c:pt idx="1613">
                  <c:v>279.56867196367699</c:v>
                </c:pt>
                <c:pt idx="1614">
                  <c:v>274.61218312523602</c:v>
                </c:pt>
                <c:pt idx="1615">
                  <c:v>274.95270525917499</c:v>
                </c:pt>
                <c:pt idx="1616">
                  <c:v>275.89860007567103</c:v>
                </c:pt>
                <c:pt idx="1617">
                  <c:v>276.65531592886799</c:v>
                </c:pt>
                <c:pt idx="1618">
                  <c:v>281.46046159666997</c:v>
                </c:pt>
                <c:pt idx="1619">
                  <c:v>289.36814226258002</c:v>
                </c:pt>
                <c:pt idx="1620">
                  <c:v>260.15891032917102</c:v>
                </c:pt>
                <c:pt idx="1621">
                  <c:v>247.029890276201</c:v>
                </c:pt>
                <c:pt idx="1622">
                  <c:v>261.369655694286</c:v>
                </c:pt>
                <c:pt idx="1623">
                  <c:v>257.207718501702</c:v>
                </c:pt>
                <c:pt idx="1624">
                  <c:v>259.70488081725301</c:v>
                </c:pt>
                <c:pt idx="1625">
                  <c:v>260.04540295119102</c:v>
                </c:pt>
                <c:pt idx="1626">
                  <c:v>269.958380628074</c:v>
                </c:pt>
                <c:pt idx="1627">
                  <c:v>269.12599318955699</c:v>
                </c:pt>
                <c:pt idx="1628">
                  <c:v>271.28263337116903</c:v>
                </c:pt>
                <c:pt idx="1629">
                  <c:v>269.20166477487697</c:v>
                </c:pt>
                <c:pt idx="1630">
                  <c:v>270.03405221339301</c:v>
                </c:pt>
                <c:pt idx="1631">
                  <c:v>271.774498675747</c:v>
                </c:pt>
                <c:pt idx="1632">
                  <c:v>274.72569050321601</c:v>
                </c:pt>
                <c:pt idx="1633">
                  <c:v>274.23382519863702</c:v>
                </c:pt>
                <c:pt idx="1634">
                  <c:v>271.47181233446798</c:v>
                </c:pt>
                <c:pt idx="1635">
                  <c:v>276.88233068482702</c:v>
                </c:pt>
                <c:pt idx="1636">
                  <c:v>276.80665909950801</c:v>
                </c:pt>
                <c:pt idx="1637">
                  <c:v>278.43359818388097</c:v>
                </c:pt>
                <c:pt idx="1638">
                  <c:v>279.19031403707902</c:v>
                </c:pt>
                <c:pt idx="1639">
                  <c:v>274.38516836927698</c:v>
                </c:pt>
                <c:pt idx="1640">
                  <c:v>267.68823306848202</c:v>
                </c:pt>
                <c:pt idx="1641">
                  <c:v>274.687854710556</c:v>
                </c:pt>
                <c:pt idx="1642">
                  <c:v>280.022701475595</c:v>
                </c:pt>
                <c:pt idx="1643">
                  <c:v>280.09837306091498</c:v>
                </c:pt>
                <c:pt idx="1644">
                  <c:v>279.45516458569801</c:v>
                </c:pt>
                <c:pt idx="1645">
                  <c:v>280.32538781687401</c:v>
                </c:pt>
                <c:pt idx="1646">
                  <c:v>277.487703367385</c:v>
                </c:pt>
                <c:pt idx="1647">
                  <c:v>281.46046159666997</c:v>
                </c:pt>
                <c:pt idx="1648">
                  <c:v>284.63866818009802</c:v>
                </c:pt>
                <c:pt idx="1649">
                  <c:v>286.56829360575102</c:v>
                </c:pt>
                <c:pt idx="1650">
                  <c:v>283.27657964434297</c:v>
                </c:pt>
                <c:pt idx="1651">
                  <c:v>281.119939462731</c:v>
                </c:pt>
                <c:pt idx="1652">
                  <c:v>285.47105561861503</c:v>
                </c:pt>
                <c:pt idx="1653">
                  <c:v>280.70374574347301</c:v>
                </c:pt>
                <c:pt idx="1654">
                  <c:v>284.41165342413899</c:v>
                </c:pt>
                <c:pt idx="1655">
                  <c:v>287.32500945894799</c:v>
                </c:pt>
                <c:pt idx="1656">
                  <c:v>284.33598183881901</c:v>
                </c:pt>
                <c:pt idx="1657">
                  <c:v>288.72493378736198</c:v>
                </c:pt>
                <c:pt idx="1658">
                  <c:v>285.698070374574</c:v>
                </c:pt>
                <c:pt idx="1659">
                  <c:v>290.23836549375699</c:v>
                </c:pt>
                <c:pt idx="1660">
                  <c:v>294.02194475974198</c:v>
                </c:pt>
                <c:pt idx="1661">
                  <c:v>292.69769201664701</c:v>
                </c:pt>
                <c:pt idx="1662">
                  <c:v>295.19485433219802</c:v>
                </c:pt>
                <c:pt idx="1663">
                  <c:v>295.11918274687798</c:v>
                </c:pt>
                <c:pt idx="1664">
                  <c:v>293.340900491865</c:v>
                </c:pt>
                <c:pt idx="1665">
                  <c:v>294.173287930382</c:v>
                </c:pt>
                <c:pt idx="1666">
                  <c:v>295.308361710177</c:v>
                </c:pt>
                <c:pt idx="1667">
                  <c:v>296.10291335603398</c:v>
                </c:pt>
                <c:pt idx="1668">
                  <c:v>298.75141884222398</c:v>
                </c:pt>
                <c:pt idx="1669">
                  <c:v>296.859629209231</c:v>
                </c:pt>
                <c:pt idx="1670">
                  <c:v>299.167612561483</c:v>
                </c:pt>
                <c:pt idx="1671">
                  <c:v>300.11350737797898</c:v>
                </c:pt>
                <c:pt idx="1672">
                  <c:v>300.49186530457803</c:v>
                </c:pt>
                <c:pt idx="1673">
                  <c:v>302.64850548618898</c:v>
                </c:pt>
                <c:pt idx="1674">
                  <c:v>304.08626560726401</c:v>
                </c:pt>
                <c:pt idx="1675">
                  <c:v>303.783579265985</c:v>
                </c:pt>
                <c:pt idx="1676">
                  <c:v>301.39992432841399</c:v>
                </c:pt>
                <c:pt idx="1677">
                  <c:v>301.77828225501298</c:v>
                </c:pt>
                <c:pt idx="1678">
                  <c:v>305.10783200908003</c:v>
                </c:pt>
                <c:pt idx="1679">
                  <c:v>303.06469920544799</c:v>
                </c:pt>
                <c:pt idx="1680">
                  <c:v>308.92924706772601</c:v>
                </c:pt>
                <c:pt idx="1681">
                  <c:v>312.67499054105099</c:v>
                </c:pt>
                <c:pt idx="1682">
                  <c:v>309.95081346954203</c:v>
                </c:pt>
                <c:pt idx="1683">
                  <c:v>311.04805145667802</c:v>
                </c:pt>
                <c:pt idx="1684">
                  <c:v>311.880438895194</c:v>
                </c:pt>
                <c:pt idx="1685">
                  <c:v>313.84790011350702</c:v>
                </c:pt>
                <c:pt idx="1686">
                  <c:v>314.793794930003</c:v>
                </c:pt>
                <c:pt idx="1687">
                  <c:v>312.06961785849398</c:v>
                </c:pt>
                <c:pt idx="1688">
                  <c:v>318.539538403329</c:v>
                </c:pt>
                <c:pt idx="1689">
                  <c:v>315.85319712447898</c:v>
                </c:pt>
                <c:pt idx="1690">
                  <c:v>315.73968974650001</c:v>
                </c:pt>
                <c:pt idx="1691">
                  <c:v>316.79909194097598</c:v>
                </c:pt>
                <c:pt idx="1692">
                  <c:v>315.32349602724099</c:v>
                </c:pt>
                <c:pt idx="1693">
                  <c:v>310.89670828603801</c:v>
                </c:pt>
                <c:pt idx="1694">
                  <c:v>312.93984108966998</c:v>
                </c:pt>
                <c:pt idx="1695">
                  <c:v>312.75066212637103</c:v>
                </c:pt>
                <c:pt idx="1696">
                  <c:v>314.41543700340497</c:v>
                </c:pt>
                <c:pt idx="1697">
                  <c:v>317.972001513431</c:v>
                </c:pt>
                <c:pt idx="1698">
                  <c:v>316.34506242905701</c:v>
                </c:pt>
                <c:pt idx="1699">
                  <c:v>308.96708286038501</c:v>
                </c:pt>
                <c:pt idx="1700">
                  <c:v>313.84790011350702</c:v>
                </c:pt>
                <c:pt idx="1701">
                  <c:v>318.00983730609101</c:v>
                </c:pt>
                <c:pt idx="1702">
                  <c:v>307.07529322739299</c:v>
                </c:pt>
                <c:pt idx="1703">
                  <c:v>306.09156261823603</c:v>
                </c:pt>
                <c:pt idx="1704">
                  <c:v>314.30192962542498</c:v>
                </c:pt>
                <c:pt idx="1705">
                  <c:v>327.39311388573498</c:v>
                </c:pt>
                <c:pt idx="1706">
                  <c:v>325.27430949678302</c:v>
                </c:pt>
                <c:pt idx="1707">
                  <c:v>323.72304199772901</c:v>
                </c:pt>
                <c:pt idx="1708">
                  <c:v>319.97729852440398</c:v>
                </c:pt>
                <c:pt idx="1709">
                  <c:v>323.68520620506899</c:v>
                </c:pt>
                <c:pt idx="1710">
                  <c:v>320.88535754823999</c:v>
                </c:pt>
                <c:pt idx="1711">
                  <c:v>319.18274687854699</c:v>
                </c:pt>
                <c:pt idx="1712">
                  <c:v>317.85849413545202</c:v>
                </c:pt>
                <c:pt idx="1713">
                  <c:v>315.58834657585999</c:v>
                </c:pt>
                <c:pt idx="1714">
                  <c:v>313.16685584562902</c:v>
                </c:pt>
                <c:pt idx="1715">
                  <c:v>314.03707907680598</c:v>
                </c:pt>
                <c:pt idx="1716">
                  <c:v>314.86946651532298</c:v>
                </c:pt>
                <c:pt idx="1717">
                  <c:v>312.59931895573197</c:v>
                </c:pt>
                <c:pt idx="1718">
                  <c:v>315.02080968596198</c:v>
                </c:pt>
                <c:pt idx="1719">
                  <c:v>318.804388951948</c:v>
                </c:pt>
                <c:pt idx="1720">
                  <c:v>312.258796821793</c:v>
                </c:pt>
                <c:pt idx="1721">
                  <c:v>306.46992054483502</c:v>
                </c:pt>
                <c:pt idx="1722">
                  <c:v>310.74536511539901</c:v>
                </c:pt>
                <c:pt idx="1723">
                  <c:v>310.70752932273899</c:v>
                </c:pt>
                <c:pt idx="1724">
                  <c:v>307.56715853197102</c:v>
                </c:pt>
                <c:pt idx="1725">
                  <c:v>310.97237987135799</c:v>
                </c:pt>
                <c:pt idx="1726">
                  <c:v>314.11275066212602</c:v>
                </c:pt>
                <c:pt idx="1727">
                  <c:v>315.77752553916002</c:v>
                </c:pt>
                <c:pt idx="1728">
                  <c:v>308.92924706772601</c:v>
                </c:pt>
                <c:pt idx="1729">
                  <c:v>305.48618993567902</c:v>
                </c:pt>
                <c:pt idx="1730">
                  <c:v>295.68671963677599</c:v>
                </c:pt>
                <c:pt idx="1731">
                  <c:v>298.97843359818302</c:v>
                </c:pt>
                <c:pt idx="1732">
                  <c:v>300.41619371925799</c:v>
                </c:pt>
                <c:pt idx="1733">
                  <c:v>308.13469542186903</c:v>
                </c:pt>
                <c:pt idx="1734">
                  <c:v>306.92395005675297</c:v>
                </c:pt>
                <c:pt idx="1735">
                  <c:v>308.17253121452802</c:v>
                </c:pt>
                <c:pt idx="1736">
                  <c:v>306.96178584941299</c:v>
                </c:pt>
                <c:pt idx="1737">
                  <c:v>308.66439651910702</c:v>
                </c:pt>
                <c:pt idx="1738">
                  <c:v>310.89670828603801</c:v>
                </c:pt>
                <c:pt idx="1739">
                  <c:v>324.32841468028698</c:v>
                </c:pt>
                <c:pt idx="1740">
                  <c:v>322.814982973893</c:v>
                </c:pt>
                <c:pt idx="1741">
                  <c:v>328.30117290957202</c:v>
                </c:pt>
                <c:pt idx="1742">
                  <c:v>326.67423382519797</c:v>
                </c:pt>
                <c:pt idx="1743">
                  <c:v>324.10139992432801</c:v>
                </c:pt>
                <c:pt idx="1744">
                  <c:v>324.89595157018499</c:v>
                </c:pt>
                <c:pt idx="1745">
                  <c:v>335.37646613696501</c:v>
                </c:pt>
                <c:pt idx="1746">
                  <c:v>329.17139614074898</c:v>
                </c:pt>
                <c:pt idx="1747">
                  <c:v>326.90124858115701</c:v>
                </c:pt>
                <c:pt idx="1748">
                  <c:v>327.69580022701399</c:v>
                </c:pt>
                <c:pt idx="1749">
                  <c:v>324.06356413166799</c:v>
                </c:pt>
                <c:pt idx="1750">
                  <c:v>304.615966704502</c:v>
                </c:pt>
                <c:pt idx="1751">
                  <c:v>305.82671206961697</c:v>
                </c:pt>
                <c:pt idx="1752">
                  <c:v>309.231933409004</c:v>
                </c:pt>
                <c:pt idx="1753">
                  <c:v>304.19977298524401</c:v>
                </c:pt>
                <c:pt idx="1754">
                  <c:v>302.76201286416898</c:v>
                </c:pt>
                <c:pt idx="1755">
                  <c:v>297.76768823306799</c:v>
                </c:pt>
                <c:pt idx="1756">
                  <c:v>284.865682936057</c:v>
                </c:pt>
                <c:pt idx="1757">
                  <c:v>296.17858494135402</c:v>
                </c:pt>
                <c:pt idx="1758">
                  <c:v>293.37873628452502</c:v>
                </c:pt>
                <c:pt idx="1759">
                  <c:v>291.411275066212</c:v>
                </c:pt>
                <c:pt idx="1760">
                  <c:v>276.20128641694998</c:v>
                </c:pt>
                <c:pt idx="1761">
                  <c:v>278.43359818388097</c:v>
                </c:pt>
                <c:pt idx="1762">
                  <c:v>276.23912220961</c:v>
                </c:pt>
                <c:pt idx="1763">
                  <c:v>283.50359440030201</c:v>
                </c:pt>
                <c:pt idx="1764">
                  <c:v>280.28755202421399</c:v>
                </c:pt>
                <c:pt idx="1765">
                  <c:v>275.97427166099101</c:v>
                </c:pt>
                <c:pt idx="1766">
                  <c:v>276.61748013620797</c:v>
                </c:pt>
                <c:pt idx="1767">
                  <c:v>276.12561483163</c:v>
                </c:pt>
                <c:pt idx="1768">
                  <c:v>267.46121831252299</c:v>
                </c:pt>
                <c:pt idx="1769">
                  <c:v>272.493378736284</c:v>
                </c:pt>
                <c:pt idx="1770">
                  <c:v>274.687854710556</c:v>
                </c:pt>
                <c:pt idx="1771">
                  <c:v>276.04994324631099</c:v>
                </c:pt>
                <c:pt idx="1772">
                  <c:v>273.59061672342</c:v>
                </c:pt>
                <c:pt idx="1773">
                  <c:v>272.72039349224298</c:v>
                </c:pt>
                <c:pt idx="1774">
                  <c:v>279.37949300037798</c:v>
                </c:pt>
                <c:pt idx="1775">
                  <c:v>275.02837684449401</c:v>
                </c:pt>
                <c:pt idx="1776">
                  <c:v>276.27695800227002</c:v>
                </c:pt>
                <c:pt idx="1777">
                  <c:v>277.03367385546699</c:v>
                </c:pt>
                <c:pt idx="1778">
                  <c:v>276.99583806280702</c:v>
                </c:pt>
                <c:pt idx="1779">
                  <c:v>276.20128641694998</c:v>
                </c:pt>
                <c:pt idx="1780">
                  <c:v>276.04994324631099</c:v>
                </c:pt>
                <c:pt idx="1781">
                  <c:v>276.20128641694998</c:v>
                </c:pt>
                <c:pt idx="1782">
                  <c:v>275.89860007567103</c:v>
                </c:pt>
                <c:pt idx="1783">
                  <c:v>276.503972758229</c:v>
                </c:pt>
                <c:pt idx="1784">
                  <c:v>275.93643586833099</c:v>
                </c:pt>
                <c:pt idx="1785">
                  <c:v>273.74195989405899</c:v>
                </c:pt>
                <c:pt idx="1786">
                  <c:v>268.36927733636003</c:v>
                </c:pt>
                <c:pt idx="1787">
                  <c:v>271.32046916382802</c:v>
                </c:pt>
                <c:pt idx="1788">
                  <c:v>273.02307983352199</c:v>
                </c:pt>
                <c:pt idx="1789">
                  <c:v>275.48240635641298</c:v>
                </c:pt>
                <c:pt idx="1790">
                  <c:v>275.93643586833099</c:v>
                </c:pt>
                <c:pt idx="1791">
                  <c:v>277.44986757472498</c:v>
                </c:pt>
                <c:pt idx="1792">
                  <c:v>274.08248202799803</c:v>
                </c:pt>
                <c:pt idx="1793">
                  <c:v>273.59061672342</c:v>
                </c:pt>
                <c:pt idx="1794">
                  <c:v>277.44986757472498</c:v>
                </c:pt>
                <c:pt idx="1795">
                  <c:v>278.43359818388097</c:v>
                </c:pt>
                <c:pt idx="1796">
                  <c:v>287.36284525160801</c:v>
                </c:pt>
                <c:pt idx="1797">
                  <c:v>286.416950435111</c:v>
                </c:pt>
                <c:pt idx="1798">
                  <c:v>287.47635262958698</c:v>
                </c:pt>
                <c:pt idx="1799">
                  <c:v>286.71963677639002</c:v>
                </c:pt>
                <c:pt idx="1800">
                  <c:v>282.671206961785</c:v>
                </c:pt>
                <c:pt idx="1801">
                  <c:v>282.10367007188802</c:v>
                </c:pt>
                <c:pt idx="1802">
                  <c:v>285.81157775255298</c:v>
                </c:pt>
                <c:pt idx="1803">
                  <c:v>284.37381763147903</c:v>
                </c:pt>
                <c:pt idx="1804">
                  <c:v>280.06053726825502</c:v>
                </c:pt>
                <c:pt idx="1805">
                  <c:v>286.49262202043099</c:v>
                </c:pt>
                <c:pt idx="1806">
                  <c:v>291.524782444192</c:v>
                </c:pt>
                <c:pt idx="1807">
                  <c:v>289.55732122587898</c:v>
                </c:pt>
                <c:pt idx="1808">
                  <c:v>293.49224366250399</c:v>
                </c:pt>
                <c:pt idx="1809">
                  <c:v>282.89822171774398</c:v>
                </c:pt>
                <c:pt idx="1810">
                  <c:v>278.62277714718101</c:v>
                </c:pt>
                <c:pt idx="1811">
                  <c:v>277.60121074536499</c:v>
                </c:pt>
                <c:pt idx="1812">
                  <c:v>281.34695421868997</c:v>
                </c:pt>
                <c:pt idx="1813">
                  <c:v>277.26068861142602</c:v>
                </c:pt>
                <c:pt idx="1814">
                  <c:v>276.04994324631099</c:v>
                </c:pt>
                <c:pt idx="1815">
                  <c:v>274.12031782065799</c:v>
                </c:pt>
                <c:pt idx="1816">
                  <c:v>274.72569050321601</c:v>
                </c:pt>
                <c:pt idx="1817">
                  <c:v>274.87703367385501</c:v>
                </c:pt>
                <c:pt idx="1818">
                  <c:v>274.687854710556</c:v>
                </c:pt>
                <c:pt idx="1819">
                  <c:v>273.02307983352199</c:v>
                </c:pt>
                <c:pt idx="1820">
                  <c:v>271.28263337116903</c:v>
                </c:pt>
                <c:pt idx="1821">
                  <c:v>268.89897843359802</c:v>
                </c:pt>
                <c:pt idx="1822">
                  <c:v>268.67196367763898</c:v>
                </c:pt>
                <c:pt idx="1823">
                  <c:v>267.15853197124397</c:v>
                </c:pt>
                <c:pt idx="1824">
                  <c:v>267.763904653802</c:v>
                </c:pt>
                <c:pt idx="1825">
                  <c:v>270.03405221339301</c:v>
                </c:pt>
                <c:pt idx="1826">
                  <c:v>271.54748391978802</c:v>
                </c:pt>
                <c:pt idx="1827">
                  <c:v>270.29890276201201</c:v>
                </c:pt>
                <c:pt idx="1828">
                  <c:v>265.68293605751001</c:v>
                </c:pt>
                <c:pt idx="1829">
                  <c:v>263.98032538781598</c:v>
                </c:pt>
                <c:pt idx="1830">
                  <c:v>264.81271282633298</c:v>
                </c:pt>
                <c:pt idx="1831">
                  <c:v>262.99659477865998</c:v>
                </c:pt>
                <c:pt idx="1832">
                  <c:v>240.370790768066</c:v>
                </c:pt>
                <c:pt idx="1833">
                  <c:v>234.58191449110799</c:v>
                </c:pt>
                <c:pt idx="1834">
                  <c:v>233.29549754067301</c:v>
                </c:pt>
                <c:pt idx="1835">
                  <c:v>241.089670828603</c:v>
                </c:pt>
                <c:pt idx="1836">
                  <c:v>245.819144911085</c:v>
                </c:pt>
                <c:pt idx="1837">
                  <c:v>248.27847143397599</c:v>
                </c:pt>
                <c:pt idx="1838">
                  <c:v>250.73779795686701</c:v>
                </c:pt>
                <c:pt idx="1839">
                  <c:v>250.62429057888701</c:v>
                </c:pt>
                <c:pt idx="1840">
                  <c:v>247.862277714718</c:v>
                </c:pt>
                <c:pt idx="1841">
                  <c:v>248.58115777525501</c:v>
                </c:pt>
                <c:pt idx="1842">
                  <c:v>249.14869466515299</c:v>
                </c:pt>
                <c:pt idx="1843">
                  <c:v>256.14831630722603</c:v>
                </c:pt>
                <c:pt idx="1844">
                  <c:v>252.137722285281</c:v>
                </c:pt>
                <c:pt idx="1845">
                  <c:v>252.251229663261</c:v>
                </c:pt>
                <c:pt idx="1846">
                  <c:v>249.602724177071</c:v>
                </c:pt>
                <c:pt idx="1847">
                  <c:v>252.81876655315901</c:v>
                </c:pt>
                <c:pt idx="1848">
                  <c:v>250.170261066969</c:v>
                </c:pt>
                <c:pt idx="1849">
                  <c:v>250.170261066969</c:v>
                </c:pt>
                <c:pt idx="1850">
                  <c:v>255.01324252743001</c:v>
                </c:pt>
                <c:pt idx="1851">
                  <c:v>254.74839197881099</c:v>
                </c:pt>
                <c:pt idx="1852">
                  <c:v>254.29436246689301</c:v>
                </c:pt>
                <c:pt idx="1853">
                  <c:v>258.569807037457</c:v>
                </c:pt>
                <c:pt idx="1854">
                  <c:v>258.683314415437</c:v>
                </c:pt>
                <c:pt idx="1855">
                  <c:v>258.00227014755899</c:v>
                </c:pt>
                <c:pt idx="1856">
                  <c:v>257.472569050321</c:v>
                </c:pt>
                <c:pt idx="1857">
                  <c:v>255.80779417328699</c:v>
                </c:pt>
                <c:pt idx="1858">
                  <c:v>255.656451002648</c:v>
                </c:pt>
                <c:pt idx="1859">
                  <c:v>252.856602345819</c:v>
                </c:pt>
                <c:pt idx="1860">
                  <c:v>252.81876655315901</c:v>
                </c:pt>
                <c:pt idx="1861">
                  <c:v>251.49451381006401</c:v>
                </c:pt>
                <c:pt idx="1862">
                  <c:v>251.759364358683</c:v>
                </c:pt>
                <c:pt idx="1863">
                  <c:v>249.86757472568999</c:v>
                </c:pt>
                <c:pt idx="1864">
                  <c:v>248.31630722663601</c:v>
                </c:pt>
                <c:pt idx="1865">
                  <c:v>249.18653045781301</c:v>
                </c:pt>
                <c:pt idx="1866">
                  <c:v>249.716231555051</c:v>
                </c:pt>
                <c:pt idx="1867">
                  <c:v>250.47294740824799</c:v>
                </c:pt>
                <c:pt idx="1868">
                  <c:v>249.07302307983301</c:v>
                </c:pt>
                <c:pt idx="1869">
                  <c:v>250.73779795686701</c:v>
                </c:pt>
                <c:pt idx="1870">
                  <c:v>248.69466515323401</c:v>
                </c:pt>
                <c:pt idx="1871">
                  <c:v>250.20809685962899</c:v>
                </c:pt>
                <c:pt idx="1872">
                  <c:v>248.42981460461499</c:v>
                </c:pt>
                <c:pt idx="1873">
                  <c:v>248.08929247067701</c:v>
                </c:pt>
                <c:pt idx="1874">
                  <c:v>246.34884600832299</c:v>
                </c:pt>
                <c:pt idx="1875">
                  <c:v>249.30003783579201</c:v>
                </c:pt>
                <c:pt idx="1876">
                  <c:v>260.34808929246998</c:v>
                </c:pt>
                <c:pt idx="1877">
                  <c:v>264.66136965569399</c:v>
                </c:pt>
                <c:pt idx="1878">
                  <c:v>264.81271282633298</c:v>
                </c:pt>
                <c:pt idx="1879">
                  <c:v>263.866818009837</c:v>
                </c:pt>
                <c:pt idx="1880">
                  <c:v>261.483163072266</c:v>
                </c:pt>
                <c:pt idx="1881">
                  <c:v>258.191449110858</c:v>
                </c:pt>
                <c:pt idx="1882">
                  <c:v>258.00227014755899</c:v>
                </c:pt>
                <c:pt idx="1883">
                  <c:v>261.67234203556501</c:v>
                </c:pt>
                <c:pt idx="1884">
                  <c:v>262.92092319334</c:v>
                </c:pt>
                <c:pt idx="1885">
                  <c:v>261.97502837684402</c:v>
                </c:pt>
                <c:pt idx="1886">
                  <c:v>253.348467650397</c:v>
                </c:pt>
                <c:pt idx="1887">
                  <c:v>251.68369277336299</c:v>
                </c:pt>
                <c:pt idx="1888">
                  <c:v>252.743094967839</c:v>
                </c:pt>
                <c:pt idx="1889">
                  <c:v>256.45100264850498</c:v>
                </c:pt>
                <c:pt idx="1890">
                  <c:v>259.17517972001502</c:v>
                </c:pt>
                <c:pt idx="1891">
                  <c:v>263.11010215663998</c:v>
                </c:pt>
                <c:pt idx="1892">
                  <c:v>264.964055996973</c:v>
                </c:pt>
                <c:pt idx="1893">
                  <c:v>259.288687097994</c:v>
                </c:pt>
                <c:pt idx="1894">
                  <c:v>259.96973136587201</c:v>
                </c:pt>
                <c:pt idx="1895">
                  <c:v>257.85092697691999</c:v>
                </c:pt>
                <c:pt idx="1896">
                  <c:v>287.55202421490702</c:v>
                </c:pt>
                <c:pt idx="1897">
                  <c:v>283.95762391222001</c:v>
                </c:pt>
                <c:pt idx="1898">
                  <c:v>283.99545970487998</c:v>
                </c:pt>
                <c:pt idx="1899">
                  <c:v>288.15739689746499</c:v>
                </c:pt>
                <c:pt idx="1900">
                  <c:v>292.09231933409001</c:v>
                </c:pt>
                <c:pt idx="1901">
                  <c:v>290.76806659099498</c:v>
                </c:pt>
                <c:pt idx="1902">
                  <c:v>293.26522890654502</c:v>
                </c:pt>
                <c:pt idx="1903">
                  <c:v>292.58418463866798</c:v>
                </c:pt>
                <c:pt idx="1904">
                  <c:v>293.79493000378301</c:v>
                </c:pt>
                <c:pt idx="1905">
                  <c:v>294.51381006432001</c:v>
                </c:pt>
                <c:pt idx="1906">
                  <c:v>296.63261445327203</c:v>
                </c:pt>
                <c:pt idx="1907">
                  <c:v>298.71358304956402</c:v>
                </c:pt>
                <c:pt idx="1908">
                  <c:v>304.19977298524401</c:v>
                </c:pt>
                <c:pt idx="1909">
                  <c:v>299.09194097616302</c:v>
                </c:pt>
                <c:pt idx="1910">
                  <c:v>295.38403329549698</c:v>
                </c:pt>
                <c:pt idx="1911">
                  <c:v>298.75141884222398</c:v>
                </c:pt>
                <c:pt idx="1912">
                  <c:v>284.979190314037</c:v>
                </c:pt>
                <c:pt idx="1913">
                  <c:v>281.57396897464997</c:v>
                </c:pt>
                <c:pt idx="1914">
                  <c:v>282.44419220582603</c:v>
                </c:pt>
                <c:pt idx="1915">
                  <c:v>283.42792281498203</c:v>
                </c:pt>
                <c:pt idx="1916">
                  <c:v>284.79001135073702</c:v>
                </c:pt>
                <c:pt idx="1917">
                  <c:v>284.56299659477799</c:v>
                </c:pt>
                <c:pt idx="1918">
                  <c:v>285.47105561861503</c:v>
                </c:pt>
                <c:pt idx="1919">
                  <c:v>286.00075671585302</c:v>
                </c:pt>
                <c:pt idx="1920">
                  <c:v>282.74687854710498</c:v>
                </c:pt>
                <c:pt idx="1921">
                  <c:v>283.50359440030201</c:v>
                </c:pt>
                <c:pt idx="1922">
                  <c:v>275.141884222474</c:v>
                </c:pt>
                <c:pt idx="1923">
                  <c:v>271.28263337116903</c:v>
                </c:pt>
                <c:pt idx="1924">
                  <c:v>266.74233825198598</c:v>
                </c:pt>
                <c:pt idx="1925">
                  <c:v>275.06621263715402</c:v>
                </c:pt>
                <c:pt idx="1926">
                  <c:v>277.52553916004501</c:v>
                </c:pt>
                <c:pt idx="1927">
                  <c:v>281.119939462731</c:v>
                </c:pt>
                <c:pt idx="1928">
                  <c:v>278.055240257283</c:v>
                </c:pt>
                <c:pt idx="1929">
                  <c:v>281.952326901248</c:v>
                </c:pt>
                <c:pt idx="1930">
                  <c:v>286.49262202043099</c:v>
                </c:pt>
                <c:pt idx="1931">
                  <c:v>286.83314415437002</c:v>
                </c:pt>
                <c:pt idx="1932">
                  <c:v>291.33560348089202</c:v>
                </c:pt>
                <c:pt idx="1933">
                  <c:v>290.95724555429399</c:v>
                </c:pt>
                <c:pt idx="1934">
                  <c:v>291.82746878547101</c:v>
                </c:pt>
                <c:pt idx="1935">
                  <c:v>293.03821415058599</c:v>
                </c:pt>
                <c:pt idx="1936">
                  <c:v>291.10858872493299</c:v>
                </c:pt>
                <c:pt idx="1937">
                  <c:v>290.578887627695</c:v>
                </c:pt>
                <c:pt idx="1938">
                  <c:v>286.79530836171</c:v>
                </c:pt>
                <c:pt idx="1939">
                  <c:v>285.66023458191398</c:v>
                </c:pt>
                <c:pt idx="1940">
                  <c:v>286.64396519106998</c:v>
                </c:pt>
                <c:pt idx="1941">
                  <c:v>289.97351494513799</c:v>
                </c:pt>
                <c:pt idx="1942">
                  <c:v>286.530457813091</c:v>
                </c:pt>
                <c:pt idx="1943">
                  <c:v>291.60045402951101</c:v>
                </c:pt>
                <c:pt idx="1944">
                  <c:v>293.49224366250399</c:v>
                </c:pt>
                <c:pt idx="1945">
                  <c:v>293.26522890654502</c:v>
                </c:pt>
                <c:pt idx="1946">
                  <c:v>294.24895951570102</c:v>
                </c:pt>
                <c:pt idx="1947">
                  <c:v>305.56186152099798</c:v>
                </c:pt>
                <c:pt idx="1948">
                  <c:v>303.44305713204602</c:v>
                </c:pt>
                <c:pt idx="1949">
                  <c:v>305.18350359440001</c:v>
                </c:pt>
                <c:pt idx="1950">
                  <c:v>306.96178584941299</c:v>
                </c:pt>
                <c:pt idx="1951">
                  <c:v>309.194097616345</c:v>
                </c:pt>
                <c:pt idx="1952">
                  <c:v>305.94021944759697</c:v>
                </c:pt>
                <c:pt idx="1953">
                  <c:v>306.432084752175</c:v>
                </c:pt>
                <c:pt idx="1954">
                  <c:v>301.74044646235302</c:v>
                </c:pt>
                <c:pt idx="1955">
                  <c:v>302.57283390087002</c:v>
                </c:pt>
                <c:pt idx="1956">
                  <c:v>300.983730609156</c:v>
                </c:pt>
                <c:pt idx="1957">
                  <c:v>306.810442678774</c:v>
                </c:pt>
                <c:pt idx="1958">
                  <c:v>305.63753310631802</c:v>
                </c:pt>
                <c:pt idx="1959">
                  <c:v>301.92962542565198</c:v>
                </c:pt>
                <c:pt idx="1960">
                  <c:v>305.41051835035898</c:v>
                </c:pt>
                <c:pt idx="1961">
                  <c:v>303.48089292470598</c:v>
                </c:pt>
                <c:pt idx="1962">
                  <c:v>303.36738554672701</c:v>
                </c:pt>
                <c:pt idx="1963">
                  <c:v>302.04313280363198</c:v>
                </c:pt>
                <c:pt idx="1964">
                  <c:v>298.60007567158499</c:v>
                </c:pt>
                <c:pt idx="1965">
                  <c:v>298.789254634884</c:v>
                </c:pt>
                <c:pt idx="1966">
                  <c:v>300.22701475595898</c:v>
                </c:pt>
                <c:pt idx="1967">
                  <c:v>305.18350359440001</c:v>
                </c:pt>
                <c:pt idx="1968">
                  <c:v>307.529322739311</c:v>
                </c:pt>
                <c:pt idx="1969">
                  <c:v>304.65380249716202</c:v>
                </c:pt>
                <c:pt idx="1970">
                  <c:v>304.464623533863</c:v>
                </c:pt>
                <c:pt idx="1971">
                  <c:v>300.79455164585602</c:v>
                </c:pt>
                <c:pt idx="1972">
                  <c:v>305.90238365493701</c:v>
                </c:pt>
                <c:pt idx="1973">
                  <c:v>325.00945894816402</c:v>
                </c:pt>
                <c:pt idx="1974">
                  <c:v>319.22058267120599</c:v>
                </c:pt>
                <c:pt idx="1975">
                  <c:v>319.48543321982498</c:v>
                </c:pt>
                <c:pt idx="1976">
                  <c:v>326.10669693530002</c:v>
                </c:pt>
                <c:pt idx="1977">
                  <c:v>321.67990919409698</c:v>
                </c:pt>
                <c:pt idx="1978">
                  <c:v>314.49110858872399</c:v>
                </c:pt>
                <c:pt idx="1979">
                  <c:v>306.73477109345401</c:v>
                </c:pt>
                <c:pt idx="1980">
                  <c:v>312.59931895573197</c:v>
                </c:pt>
                <c:pt idx="1981">
                  <c:v>309.30760499432398</c:v>
                </c:pt>
                <c:pt idx="1982">
                  <c:v>302.38365493756999</c:v>
                </c:pt>
                <c:pt idx="1983">
                  <c:v>301.853953840332</c:v>
                </c:pt>
                <c:pt idx="1984">
                  <c:v>312.63715474839103</c:v>
                </c:pt>
                <c:pt idx="1985">
                  <c:v>310.55618615209897</c:v>
                </c:pt>
                <c:pt idx="1986">
                  <c:v>308.89141127506599</c:v>
                </c:pt>
                <c:pt idx="1987">
                  <c:v>307.56715853197102</c:v>
                </c:pt>
                <c:pt idx="1988">
                  <c:v>311.12372304199698</c:v>
                </c:pt>
                <c:pt idx="1989">
                  <c:v>307.79417328792999</c:v>
                </c:pt>
                <c:pt idx="1990">
                  <c:v>314.074914869466</c:v>
                </c:pt>
                <c:pt idx="1991">
                  <c:v>314.94513810064302</c:v>
                </c:pt>
                <c:pt idx="1992">
                  <c:v>305.82671206961697</c:v>
                </c:pt>
                <c:pt idx="1993">
                  <c:v>295.53537646613597</c:v>
                </c:pt>
                <c:pt idx="1994">
                  <c:v>296.06507756337402</c:v>
                </c:pt>
                <c:pt idx="1995">
                  <c:v>291.10858872493299</c:v>
                </c:pt>
                <c:pt idx="1996">
                  <c:v>292.47067726068798</c:v>
                </c:pt>
                <c:pt idx="1997">
                  <c:v>297.805524025728</c:v>
                </c:pt>
                <c:pt idx="1998">
                  <c:v>297.99470298902702</c:v>
                </c:pt>
                <c:pt idx="1999">
                  <c:v>299.77298524404</c:v>
                </c:pt>
                <c:pt idx="2000">
                  <c:v>300.52970109723702</c:v>
                </c:pt>
                <c:pt idx="2001">
                  <c:v>283.39008702232297</c:v>
                </c:pt>
                <c:pt idx="2002">
                  <c:v>260.49943246311</c:v>
                </c:pt>
                <c:pt idx="2003">
                  <c:v>260.49943246311</c:v>
                </c:pt>
                <c:pt idx="2004">
                  <c:v>262.315550510783</c:v>
                </c:pt>
                <c:pt idx="2005">
                  <c:v>264.69920544835401</c:v>
                </c:pt>
                <c:pt idx="2006">
                  <c:v>265.79644343548898</c:v>
                </c:pt>
                <c:pt idx="2007">
                  <c:v>276.01210745365103</c:v>
                </c:pt>
                <c:pt idx="2008">
                  <c:v>280.47673098751397</c:v>
                </c:pt>
                <c:pt idx="2009">
                  <c:v>281.00643208475202</c:v>
                </c:pt>
                <c:pt idx="2010">
                  <c:v>279.53083617101697</c:v>
                </c:pt>
                <c:pt idx="2011">
                  <c:v>278.58494135452099</c:v>
                </c:pt>
                <c:pt idx="2012">
                  <c:v>273.25009458948102</c:v>
                </c:pt>
                <c:pt idx="2013">
                  <c:v>272.493378736284</c:v>
                </c:pt>
                <c:pt idx="2014">
                  <c:v>277.336360196746</c:v>
                </c:pt>
                <c:pt idx="2015">
                  <c:v>275.17972001513402</c:v>
                </c:pt>
                <c:pt idx="2016">
                  <c:v>270.94211123722999</c:v>
                </c:pt>
                <c:pt idx="2017">
                  <c:v>267.38554672720301</c:v>
                </c:pt>
                <c:pt idx="2018">
                  <c:v>281.68747635262901</c:v>
                </c:pt>
                <c:pt idx="2019">
                  <c:v>278.77412031782001</c:v>
                </c:pt>
                <c:pt idx="2020">
                  <c:v>275.78509269769199</c:v>
                </c:pt>
                <c:pt idx="2021">
                  <c:v>276.35262958758898</c:v>
                </c:pt>
                <c:pt idx="2022">
                  <c:v>275.59591373439201</c:v>
                </c:pt>
                <c:pt idx="2023">
                  <c:v>275.59591373439201</c:v>
                </c:pt>
                <c:pt idx="2024">
                  <c:v>287.55202421490702</c:v>
                </c:pt>
                <c:pt idx="2025">
                  <c:v>295.308361710177</c:v>
                </c:pt>
                <c:pt idx="2026">
                  <c:v>292.357169882709</c:v>
                </c:pt>
                <c:pt idx="2027">
                  <c:v>299.09194097616302</c:v>
                </c:pt>
                <c:pt idx="2028">
                  <c:v>295.421869088157</c:v>
                </c:pt>
                <c:pt idx="2029">
                  <c:v>294.51381006432001</c:v>
                </c:pt>
                <c:pt idx="2030">
                  <c:v>293.45440786984398</c:v>
                </c:pt>
                <c:pt idx="2031">
                  <c:v>292.130155126749</c:v>
                </c:pt>
                <c:pt idx="2032">
                  <c:v>290.38970866439598</c:v>
                </c:pt>
                <c:pt idx="2033">
                  <c:v>288.87627695800199</c:v>
                </c:pt>
                <c:pt idx="2034">
                  <c:v>287.96821793416501</c:v>
                </c:pt>
                <c:pt idx="2035">
                  <c:v>289.55732122587898</c:v>
                </c:pt>
                <c:pt idx="2036">
                  <c:v>288.87627695800199</c:v>
                </c:pt>
                <c:pt idx="2037">
                  <c:v>288.27090427544402</c:v>
                </c:pt>
                <c:pt idx="2038">
                  <c:v>288.91411275066201</c:v>
                </c:pt>
                <c:pt idx="2039">
                  <c:v>291.146424517593</c:v>
                </c:pt>
                <c:pt idx="2040">
                  <c:v>287.24933787362801</c:v>
                </c:pt>
                <c:pt idx="2041">
                  <c:v>282.48202799848599</c:v>
                </c:pt>
                <c:pt idx="2042">
                  <c:v>280.36322360953397</c:v>
                </c:pt>
                <c:pt idx="2043">
                  <c:v>281.72531214528902</c:v>
                </c:pt>
                <c:pt idx="2044">
                  <c:v>283.881952326901</c:v>
                </c:pt>
                <c:pt idx="2045">
                  <c:v>284.82784714339698</c:v>
                </c:pt>
                <c:pt idx="2046">
                  <c:v>284.10896708285998</c:v>
                </c:pt>
                <c:pt idx="2047">
                  <c:v>283.46575860764199</c:v>
                </c:pt>
                <c:pt idx="2048">
                  <c:v>282.86038592508498</c:v>
                </c:pt>
                <c:pt idx="2049">
                  <c:v>284.63866818009802</c:v>
                </c:pt>
                <c:pt idx="2050">
                  <c:v>283.23874385168301</c:v>
                </c:pt>
                <c:pt idx="2051">
                  <c:v>283.39008702232297</c:v>
                </c:pt>
                <c:pt idx="2052">
                  <c:v>282.82255013242502</c:v>
                </c:pt>
                <c:pt idx="2053">
                  <c:v>286.18993567915197</c:v>
                </c:pt>
                <c:pt idx="2054">
                  <c:v>287.96821793416501</c:v>
                </c:pt>
                <c:pt idx="2055">
                  <c:v>294.58948164963999</c:v>
                </c:pt>
                <c:pt idx="2056">
                  <c:v>296.93530079455098</c:v>
                </c:pt>
                <c:pt idx="2057">
                  <c:v>294.173287930382</c:v>
                </c:pt>
                <c:pt idx="2058">
                  <c:v>293.11388573590602</c:v>
                </c:pt>
                <c:pt idx="2059">
                  <c:v>291.146424517593</c:v>
                </c:pt>
                <c:pt idx="2060">
                  <c:v>288.19523269012399</c:v>
                </c:pt>
                <c:pt idx="2061">
                  <c:v>286.07642830117197</c:v>
                </c:pt>
                <c:pt idx="2062">
                  <c:v>287.36284525160801</c:v>
                </c:pt>
                <c:pt idx="2063">
                  <c:v>284.67650397275798</c:v>
                </c:pt>
                <c:pt idx="2064">
                  <c:v>280.968596292092</c:v>
                </c:pt>
                <c:pt idx="2065">
                  <c:v>280.55240257283299</c:v>
                </c:pt>
                <c:pt idx="2066">
                  <c:v>280.93076049943198</c:v>
                </c:pt>
                <c:pt idx="2067">
                  <c:v>280.136208853575</c:v>
                </c:pt>
                <c:pt idx="2068">
                  <c:v>284.22247446083901</c:v>
                </c:pt>
                <c:pt idx="2069">
                  <c:v>284.10896708285998</c:v>
                </c:pt>
                <c:pt idx="2070">
                  <c:v>284.10896708285998</c:v>
                </c:pt>
                <c:pt idx="2071">
                  <c:v>282.55769958380603</c:v>
                </c:pt>
                <c:pt idx="2072">
                  <c:v>289.36814226258002</c:v>
                </c:pt>
                <c:pt idx="2073">
                  <c:v>290.314037079076</c:v>
                </c:pt>
                <c:pt idx="2074">
                  <c:v>285.35754824063503</c:v>
                </c:pt>
                <c:pt idx="2075">
                  <c:v>291.94097616344999</c:v>
                </c:pt>
                <c:pt idx="2076">
                  <c:v>298.63791146424501</c:v>
                </c:pt>
                <c:pt idx="2077">
                  <c:v>300.18917896329901</c:v>
                </c:pt>
                <c:pt idx="2078">
                  <c:v>298.18388195232598</c:v>
                </c:pt>
                <c:pt idx="2079">
                  <c:v>304.23760877790301</c:v>
                </c:pt>
                <c:pt idx="2080">
                  <c:v>307.75633749526997</c:v>
                </c:pt>
                <c:pt idx="2081">
                  <c:v>311.61558834657501</c:v>
                </c:pt>
                <c:pt idx="2082">
                  <c:v>303.897086643965</c:v>
                </c:pt>
                <c:pt idx="2083">
                  <c:v>306.810442678774</c:v>
                </c:pt>
                <c:pt idx="2084">
                  <c:v>306.39424895951498</c:v>
                </c:pt>
                <c:pt idx="2085">
                  <c:v>313.28036322360902</c:v>
                </c:pt>
                <c:pt idx="2086">
                  <c:v>310.97237987135799</c:v>
                </c:pt>
                <c:pt idx="2087">
                  <c:v>308.96708286038501</c:v>
                </c:pt>
                <c:pt idx="2088">
                  <c:v>310.064320847521</c:v>
                </c:pt>
                <c:pt idx="2089">
                  <c:v>308.58872493378698</c:v>
                </c:pt>
                <c:pt idx="2090">
                  <c:v>310.51835035943998</c:v>
                </c:pt>
                <c:pt idx="2091">
                  <c:v>310.29133560347998</c:v>
                </c:pt>
                <c:pt idx="2092">
                  <c:v>302.42149073023</c:v>
                </c:pt>
                <c:pt idx="2093">
                  <c:v>304.502459326522</c:v>
                </c:pt>
                <c:pt idx="2094">
                  <c:v>302.57283390087002</c:v>
                </c:pt>
                <c:pt idx="2095">
                  <c:v>302.87552024214898</c:v>
                </c:pt>
                <c:pt idx="2096">
                  <c:v>305.63753310631802</c:v>
                </c:pt>
                <c:pt idx="2097">
                  <c:v>306.01589103291701</c:v>
                </c:pt>
                <c:pt idx="2098">
                  <c:v>321.03670071888001</c:v>
                </c:pt>
                <c:pt idx="2099">
                  <c:v>312.86416950435103</c:v>
                </c:pt>
                <c:pt idx="2100">
                  <c:v>314.03707907680598</c:v>
                </c:pt>
                <c:pt idx="2101">
                  <c:v>314.30192962542498</c:v>
                </c:pt>
                <c:pt idx="2102">
                  <c:v>316.68558456299598</c:v>
                </c:pt>
                <c:pt idx="2103">
                  <c:v>318.16118047673001</c:v>
                </c:pt>
                <c:pt idx="2104">
                  <c:v>317.55580779417301</c:v>
                </c:pt>
                <c:pt idx="2105">
                  <c:v>320.58267120696098</c:v>
                </c:pt>
                <c:pt idx="2106">
                  <c:v>320.80968596292001</c:v>
                </c:pt>
                <c:pt idx="2107">
                  <c:v>319.75028376844398</c:v>
                </c:pt>
                <c:pt idx="2108">
                  <c:v>319.93946273174402</c:v>
                </c:pt>
                <c:pt idx="2109">
                  <c:v>322.51229663261398</c:v>
                </c:pt>
                <c:pt idx="2110">
                  <c:v>322.58796821793402</c:v>
                </c:pt>
                <c:pt idx="2111">
                  <c:v>321.90692395005601</c:v>
                </c:pt>
                <c:pt idx="2112">
                  <c:v>323.79871358304899</c:v>
                </c:pt>
                <c:pt idx="2113">
                  <c:v>323.45819144911002</c:v>
                </c:pt>
                <c:pt idx="2114">
                  <c:v>321.604237608777</c:v>
                </c:pt>
                <c:pt idx="2115">
                  <c:v>321.604237608777</c:v>
                </c:pt>
                <c:pt idx="2116">
                  <c:v>317.63147937949299</c:v>
                </c:pt>
                <c:pt idx="2117">
                  <c:v>314.64245175936401</c:v>
                </c:pt>
                <c:pt idx="2118">
                  <c:v>313.810064320847</c:v>
                </c:pt>
                <c:pt idx="2119">
                  <c:v>313.99924328414602</c:v>
                </c:pt>
                <c:pt idx="2120">
                  <c:v>317.51797200151299</c:v>
                </c:pt>
                <c:pt idx="2121">
                  <c:v>315.36133181990101</c:v>
                </c:pt>
                <c:pt idx="2122">
                  <c:v>313.62088535754799</c:v>
                </c:pt>
                <c:pt idx="2123">
                  <c:v>314.49110858872399</c:v>
                </c:pt>
                <c:pt idx="2124">
                  <c:v>315.28566023458097</c:v>
                </c:pt>
                <c:pt idx="2125">
                  <c:v>315.36133181990101</c:v>
                </c:pt>
                <c:pt idx="2126">
                  <c:v>313.84790011350702</c:v>
                </c:pt>
                <c:pt idx="2127">
                  <c:v>314.41543700340497</c:v>
                </c:pt>
                <c:pt idx="2128">
                  <c:v>316.91259931895502</c:v>
                </c:pt>
                <c:pt idx="2129">
                  <c:v>314.68028755202403</c:v>
                </c:pt>
                <c:pt idx="2130">
                  <c:v>315.70185395383999</c:v>
                </c:pt>
                <c:pt idx="2131">
                  <c:v>314.03707907680598</c:v>
                </c:pt>
                <c:pt idx="2132">
                  <c:v>317.820658342792</c:v>
                </c:pt>
                <c:pt idx="2133">
                  <c:v>318.804388951948</c:v>
                </c:pt>
                <c:pt idx="2134">
                  <c:v>318.690881573968</c:v>
                </c:pt>
                <c:pt idx="2135">
                  <c:v>317.17744986757401</c:v>
                </c:pt>
                <c:pt idx="2136">
                  <c:v>313.65872115020801</c:v>
                </c:pt>
                <c:pt idx="2137">
                  <c:v>317.63147937949299</c:v>
                </c:pt>
                <c:pt idx="2138">
                  <c:v>315.891032917139</c:v>
                </c:pt>
                <c:pt idx="2139">
                  <c:v>315.36133181990101</c:v>
                </c:pt>
                <c:pt idx="2140">
                  <c:v>311.31290200529702</c:v>
                </c:pt>
                <c:pt idx="2141">
                  <c:v>311.31290200529702</c:v>
                </c:pt>
                <c:pt idx="2142">
                  <c:v>313.62088535754799</c:v>
                </c:pt>
                <c:pt idx="2143">
                  <c:v>304.91865304578101</c:v>
                </c:pt>
                <c:pt idx="2144">
                  <c:v>296.21642073401398</c:v>
                </c:pt>
                <c:pt idx="2145">
                  <c:v>294.438138479001</c:v>
                </c:pt>
                <c:pt idx="2146">
                  <c:v>302.19447597427097</c:v>
                </c:pt>
                <c:pt idx="2147">
                  <c:v>294.36246689368102</c:v>
                </c:pt>
                <c:pt idx="2148">
                  <c:v>300.30268634127799</c:v>
                </c:pt>
                <c:pt idx="2149">
                  <c:v>290.91940976163397</c:v>
                </c:pt>
                <c:pt idx="2150">
                  <c:v>285.47105561861503</c:v>
                </c:pt>
                <c:pt idx="2151">
                  <c:v>283.12523647370398</c:v>
                </c:pt>
                <c:pt idx="2152">
                  <c:v>278.69844873250003</c:v>
                </c:pt>
                <c:pt idx="2153">
                  <c:v>287.36284525160801</c:v>
                </c:pt>
                <c:pt idx="2154">
                  <c:v>287.36284525160801</c:v>
                </c:pt>
                <c:pt idx="2155">
                  <c:v>293.83276579644303</c:v>
                </c:pt>
                <c:pt idx="2156">
                  <c:v>295.57321225879599</c:v>
                </c:pt>
                <c:pt idx="2157">
                  <c:v>294.70298902761999</c:v>
                </c:pt>
                <c:pt idx="2158">
                  <c:v>295.989405978055</c:v>
                </c:pt>
                <c:pt idx="2159">
                  <c:v>293.87060158910299</c:v>
                </c:pt>
                <c:pt idx="2160">
                  <c:v>292.28149829738902</c:v>
                </c:pt>
                <c:pt idx="2161">
                  <c:v>297.50283768444899</c:v>
                </c:pt>
                <c:pt idx="2162">
                  <c:v>305.448354143019</c:v>
                </c:pt>
                <c:pt idx="2163">
                  <c:v>306.09156261823603</c:v>
                </c:pt>
                <c:pt idx="2164">
                  <c:v>306.318577374195</c:v>
                </c:pt>
                <c:pt idx="2165">
                  <c:v>308.28603859250802</c:v>
                </c:pt>
                <c:pt idx="2166">
                  <c:v>305.448354143019</c:v>
                </c:pt>
                <c:pt idx="2167">
                  <c:v>308.81573968974601</c:v>
                </c:pt>
                <c:pt idx="2168">
                  <c:v>308.55088914112702</c:v>
                </c:pt>
                <c:pt idx="2169">
                  <c:v>312.18312523647302</c:v>
                </c:pt>
                <c:pt idx="2170">
                  <c:v>318.04767309875098</c:v>
                </c:pt>
                <c:pt idx="2171">
                  <c:v>313.810064320847</c:v>
                </c:pt>
                <c:pt idx="2172">
                  <c:v>314.188422247446</c:v>
                </c:pt>
                <c:pt idx="2173">
                  <c:v>314.71812334468399</c:v>
                </c:pt>
                <c:pt idx="2174">
                  <c:v>314.68028755202403</c:v>
                </c:pt>
                <c:pt idx="2175">
                  <c:v>313.99924328414602</c:v>
                </c:pt>
                <c:pt idx="2176">
                  <c:v>316.04237608777902</c:v>
                </c:pt>
                <c:pt idx="2177">
                  <c:v>312.97767688233</c:v>
                </c:pt>
                <c:pt idx="2178">
                  <c:v>311.01021566401801</c:v>
                </c:pt>
                <c:pt idx="2179">
                  <c:v>313.69655694286701</c:v>
                </c:pt>
                <c:pt idx="2180">
                  <c:v>314.30192962542498</c:v>
                </c:pt>
                <c:pt idx="2181">
                  <c:v>309.00491865304502</c:v>
                </c:pt>
                <c:pt idx="2182">
                  <c:v>311.38857359061598</c:v>
                </c:pt>
                <c:pt idx="2183">
                  <c:v>310.59402194475899</c:v>
                </c:pt>
                <c:pt idx="2184">
                  <c:v>307.98335225122901</c:v>
                </c:pt>
                <c:pt idx="2185">
                  <c:v>310.63185773741901</c:v>
                </c:pt>
                <c:pt idx="2186">
                  <c:v>313.99924328414602</c:v>
                </c:pt>
                <c:pt idx="2187">
                  <c:v>314.56678017404403</c:v>
                </c:pt>
                <c:pt idx="2188">
                  <c:v>314.03707907680598</c:v>
                </c:pt>
                <c:pt idx="2189">
                  <c:v>314.56678017404403</c:v>
                </c:pt>
                <c:pt idx="2190">
                  <c:v>323.34468407113098</c:v>
                </c:pt>
                <c:pt idx="2191">
                  <c:v>326.06886114264</c:v>
                </c:pt>
                <c:pt idx="2192">
                  <c:v>327.84714339765401</c:v>
                </c:pt>
                <c:pt idx="2193">
                  <c:v>322.02043132803601</c:v>
                </c:pt>
                <c:pt idx="2194">
                  <c:v>323.64737041241</c:v>
                </c:pt>
                <c:pt idx="2195">
                  <c:v>317.59364358683302</c:v>
                </c:pt>
                <c:pt idx="2196">
                  <c:v>322.66363980325298</c:v>
                </c:pt>
                <c:pt idx="2197">
                  <c:v>317.66931517215198</c:v>
                </c:pt>
                <c:pt idx="2198">
                  <c:v>311.01021566401801</c:v>
                </c:pt>
                <c:pt idx="2199">
                  <c:v>313.88573590616699</c:v>
                </c:pt>
                <c:pt idx="2200">
                  <c:v>311.04805145667802</c:v>
                </c:pt>
                <c:pt idx="2201">
                  <c:v>316.836927733636</c:v>
                </c:pt>
                <c:pt idx="2202">
                  <c:v>319.523269012485</c:v>
                </c:pt>
                <c:pt idx="2203">
                  <c:v>319.71244797578498</c:v>
                </c:pt>
                <c:pt idx="2204">
                  <c:v>322.24744608399499</c:v>
                </c:pt>
                <c:pt idx="2205">
                  <c:v>318.84222474460802</c:v>
                </c:pt>
                <c:pt idx="2206">
                  <c:v>333.78736284525098</c:v>
                </c:pt>
                <c:pt idx="2207">
                  <c:v>329.54975406734701</c:v>
                </c:pt>
                <c:pt idx="2208">
                  <c:v>332.50094589481603</c:v>
                </c:pt>
                <c:pt idx="2209">
                  <c:v>333.14415437003402</c:v>
                </c:pt>
                <c:pt idx="2210">
                  <c:v>333.938706015891</c:v>
                </c:pt>
                <c:pt idx="2211">
                  <c:v>331.66855845629902</c:v>
                </c:pt>
                <c:pt idx="2212">
                  <c:v>332.27393113885699</c:v>
                </c:pt>
                <c:pt idx="2213">
                  <c:v>331.70639424895899</c:v>
                </c:pt>
                <c:pt idx="2214">
                  <c:v>325.84184638668103</c:v>
                </c:pt>
                <c:pt idx="2215">
                  <c:v>329.47408248202697</c:v>
                </c:pt>
                <c:pt idx="2216">
                  <c:v>327.46878547105501</c:v>
                </c:pt>
                <c:pt idx="2217">
                  <c:v>325.87968217934099</c:v>
                </c:pt>
                <c:pt idx="2218">
                  <c:v>328.79303821414999</c:v>
                </c:pt>
                <c:pt idx="2219">
                  <c:v>331.70639424895899</c:v>
                </c:pt>
                <c:pt idx="2220">
                  <c:v>329.02005297010902</c:v>
                </c:pt>
                <c:pt idx="2221">
                  <c:v>324.02572833900803</c:v>
                </c:pt>
                <c:pt idx="2222">
                  <c:v>326.447219069239</c:v>
                </c:pt>
                <c:pt idx="2223">
                  <c:v>323.23117669315099</c:v>
                </c:pt>
                <c:pt idx="2224">
                  <c:v>325.27430949678302</c:v>
                </c:pt>
                <c:pt idx="2225">
                  <c:v>326.10669693530002</c:v>
                </c:pt>
                <c:pt idx="2226">
                  <c:v>324.517593643586</c:v>
                </c:pt>
                <c:pt idx="2227">
                  <c:v>326.10669693530002</c:v>
                </c:pt>
                <c:pt idx="2228">
                  <c:v>329.095724555429</c:v>
                </c:pt>
                <c:pt idx="2229">
                  <c:v>329.66326144532701</c:v>
                </c:pt>
                <c:pt idx="2230">
                  <c:v>333.33333333333297</c:v>
                </c:pt>
                <c:pt idx="2231">
                  <c:v>338.51683692773298</c:v>
                </c:pt>
                <c:pt idx="2232">
                  <c:v>339.31138857359002</c:v>
                </c:pt>
                <c:pt idx="2233">
                  <c:v>338.441165342413</c:v>
                </c:pt>
                <c:pt idx="2234">
                  <c:v>334.84676503972702</c:v>
                </c:pt>
                <c:pt idx="2235">
                  <c:v>336.73855467272</c:v>
                </c:pt>
                <c:pt idx="2236">
                  <c:v>339.84108967082801</c:v>
                </c:pt>
                <c:pt idx="2237">
                  <c:v>330.64699205448301</c:v>
                </c:pt>
                <c:pt idx="2238">
                  <c:v>331.47937949300001</c:v>
                </c:pt>
                <c:pt idx="2239">
                  <c:v>328.22550132425198</c:v>
                </c:pt>
                <c:pt idx="2240">
                  <c:v>327.84714339765401</c:v>
                </c:pt>
                <c:pt idx="2241">
                  <c:v>330.87400681044198</c:v>
                </c:pt>
                <c:pt idx="2242">
                  <c:v>332.16042376087699</c:v>
                </c:pt>
                <c:pt idx="2243">
                  <c:v>337.457434733257</c:v>
                </c:pt>
                <c:pt idx="2244">
                  <c:v>347.63526295875801</c:v>
                </c:pt>
                <c:pt idx="2245">
                  <c:v>350.20809685962899</c:v>
                </c:pt>
                <c:pt idx="2246">
                  <c:v>352.40257283390002</c:v>
                </c:pt>
                <c:pt idx="2247">
                  <c:v>351.79720015134302</c:v>
                </c:pt>
                <c:pt idx="2248">
                  <c:v>353.08361710177797</c:v>
                </c:pt>
                <c:pt idx="2249">
                  <c:v>349.14869466515302</c:v>
                </c:pt>
                <c:pt idx="2250">
                  <c:v>349.60272417707102</c:v>
                </c:pt>
                <c:pt idx="2251">
                  <c:v>350.62429057888698</c:v>
                </c:pt>
                <c:pt idx="2252">
                  <c:v>352.51608021188002</c:v>
                </c:pt>
                <c:pt idx="2253">
                  <c:v>352.66742338251902</c:v>
                </c:pt>
                <c:pt idx="2254">
                  <c:v>353.34846765039703</c:v>
                </c:pt>
                <c:pt idx="2255">
                  <c:v>354.63488460083198</c:v>
                </c:pt>
                <c:pt idx="2256">
                  <c:v>353.65115399167598</c:v>
                </c:pt>
                <c:pt idx="2257">
                  <c:v>350.548618993567</c:v>
                </c:pt>
                <c:pt idx="2258">
                  <c:v>352.856602345819</c:v>
                </c:pt>
                <c:pt idx="2259">
                  <c:v>352.32690124858101</c:v>
                </c:pt>
                <c:pt idx="2260">
                  <c:v>350.32160423760803</c:v>
                </c:pt>
                <c:pt idx="2261">
                  <c:v>351.38100643208401</c:v>
                </c:pt>
                <c:pt idx="2262">
                  <c:v>350.43511161558803</c:v>
                </c:pt>
                <c:pt idx="2263">
                  <c:v>351.910707529322</c:v>
                </c:pt>
                <c:pt idx="2264">
                  <c:v>347.78660612939802</c:v>
                </c:pt>
                <c:pt idx="2265">
                  <c:v>350.39727582292801</c:v>
                </c:pt>
                <c:pt idx="2266">
                  <c:v>349.110858872493</c:v>
                </c:pt>
                <c:pt idx="2267">
                  <c:v>361.02913356034799</c:v>
                </c:pt>
                <c:pt idx="2268">
                  <c:v>359.74271660991201</c:v>
                </c:pt>
                <c:pt idx="2269">
                  <c:v>360.72644721906897</c:v>
                </c:pt>
                <c:pt idx="2270">
                  <c:v>358.07794173287903</c:v>
                </c:pt>
                <c:pt idx="2271">
                  <c:v>363.412788497919</c:v>
                </c:pt>
                <c:pt idx="2272">
                  <c:v>358.98600075671499</c:v>
                </c:pt>
                <c:pt idx="2273">
                  <c:v>352.25122966326097</c:v>
                </c:pt>
                <c:pt idx="2274">
                  <c:v>345.97048808172502</c:v>
                </c:pt>
                <c:pt idx="2275">
                  <c:v>350.51078320090801</c:v>
                </c:pt>
                <c:pt idx="2276">
                  <c:v>351.22966326144501</c:v>
                </c:pt>
                <c:pt idx="2277">
                  <c:v>350.51078320090801</c:v>
                </c:pt>
                <c:pt idx="2278">
                  <c:v>354.29436246689301</c:v>
                </c:pt>
                <c:pt idx="2279">
                  <c:v>348.997351494513</c:v>
                </c:pt>
                <c:pt idx="2280">
                  <c:v>352.28906545592099</c:v>
                </c:pt>
                <c:pt idx="2281">
                  <c:v>355.08891411274999</c:v>
                </c:pt>
                <c:pt idx="2282">
                  <c:v>354.25652667423299</c:v>
                </c:pt>
                <c:pt idx="2283">
                  <c:v>356.640181611804</c:v>
                </c:pt>
                <c:pt idx="2284">
                  <c:v>357.54824063564098</c:v>
                </c:pt>
                <c:pt idx="2285">
                  <c:v>356.488838441165</c:v>
                </c:pt>
                <c:pt idx="2286">
                  <c:v>358.49413545213702</c:v>
                </c:pt>
                <c:pt idx="2287">
                  <c:v>357.05637533106301</c:v>
                </c:pt>
                <c:pt idx="2288">
                  <c:v>357.472569050321</c:v>
                </c:pt>
                <c:pt idx="2289">
                  <c:v>357.24555429436202</c:v>
                </c:pt>
                <c:pt idx="2290">
                  <c:v>356.94286795308301</c:v>
                </c:pt>
                <c:pt idx="2291">
                  <c:v>361.74801362088499</c:v>
                </c:pt>
                <c:pt idx="2292">
                  <c:v>360.007567158531</c:v>
                </c:pt>
                <c:pt idx="2293">
                  <c:v>358.72115020809599</c:v>
                </c:pt>
                <c:pt idx="2294">
                  <c:v>359.62920923193298</c:v>
                </c:pt>
                <c:pt idx="2295">
                  <c:v>361.71017782822503</c:v>
                </c:pt>
                <c:pt idx="2296">
                  <c:v>360.87779038970803</c:v>
                </c:pt>
                <c:pt idx="2297">
                  <c:v>355.391600454029</c:v>
                </c:pt>
                <c:pt idx="2298">
                  <c:v>367.19636776390399</c:v>
                </c:pt>
                <c:pt idx="2299">
                  <c:v>369.693530079455</c:v>
                </c:pt>
                <c:pt idx="2300">
                  <c:v>367.00718880060498</c:v>
                </c:pt>
                <c:pt idx="2301">
                  <c:v>366.51532349602701</c:v>
                </c:pt>
                <c:pt idx="2302">
                  <c:v>364.88838441165302</c:v>
                </c:pt>
                <c:pt idx="2303">
                  <c:v>367.045024593265</c:v>
                </c:pt>
                <c:pt idx="2304">
                  <c:v>365.834279228149</c:v>
                </c:pt>
                <c:pt idx="2305">
                  <c:v>365.56942867953001</c:v>
                </c:pt>
                <c:pt idx="2306">
                  <c:v>371.92584184638599</c:v>
                </c:pt>
                <c:pt idx="2307">
                  <c:v>369.39084373817599</c:v>
                </c:pt>
                <c:pt idx="2308">
                  <c:v>370.563753310631</c:v>
                </c:pt>
                <c:pt idx="2309">
                  <c:v>368.747635262958</c:v>
                </c:pt>
                <c:pt idx="2310">
                  <c:v>365.115399167612</c:v>
                </c:pt>
                <c:pt idx="2311">
                  <c:v>365.64510026484999</c:v>
                </c:pt>
                <c:pt idx="2312">
                  <c:v>367.80174044646202</c:v>
                </c:pt>
                <c:pt idx="2313">
                  <c:v>362.16420734014298</c:v>
                </c:pt>
                <c:pt idx="2314">
                  <c:v>363.866818009837</c:v>
                </c:pt>
                <c:pt idx="2315">
                  <c:v>366.28830874006798</c:v>
                </c:pt>
                <c:pt idx="2316">
                  <c:v>364.05599697313602</c:v>
                </c:pt>
                <c:pt idx="2317">
                  <c:v>361.33181990162598</c:v>
                </c:pt>
                <c:pt idx="2318">
                  <c:v>356.33749527052498</c:v>
                </c:pt>
                <c:pt idx="2319">
                  <c:v>365.26674233825099</c:v>
                </c:pt>
                <c:pt idx="2320">
                  <c:v>366.780174044646</c:v>
                </c:pt>
                <c:pt idx="2321">
                  <c:v>364.51002648505403</c:v>
                </c:pt>
                <c:pt idx="2322">
                  <c:v>369.61785849413502</c:v>
                </c:pt>
                <c:pt idx="2323">
                  <c:v>362.58040105940199</c:v>
                </c:pt>
                <c:pt idx="2324">
                  <c:v>356.18615209988599</c:v>
                </c:pt>
                <c:pt idx="2325">
                  <c:v>349.71623155505102</c:v>
                </c:pt>
                <c:pt idx="2326">
                  <c:v>351.11615588346501</c:v>
                </c:pt>
                <c:pt idx="2327">
                  <c:v>344.267877412031</c:v>
                </c:pt>
                <c:pt idx="2328">
                  <c:v>345.100264850548</c:v>
                </c:pt>
                <c:pt idx="2329">
                  <c:v>379.22814982973802</c:v>
                </c:pt>
                <c:pt idx="2330">
                  <c:v>367.08286038592502</c:v>
                </c:pt>
                <c:pt idx="2331">
                  <c:v>379.72001513431701</c:v>
                </c:pt>
                <c:pt idx="2332">
                  <c:v>378.09307604994302</c:v>
                </c:pt>
                <c:pt idx="2333">
                  <c:v>380.855088914112</c:v>
                </c:pt>
                <c:pt idx="2334">
                  <c:v>391.18426031025302</c:v>
                </c:pt>
                <c:pt idx="2335">
                  <c:v>384.10896708285998</c:v>
                </c:pt>
                <c:pt idx="2336">
                  <c:v>389.33030646992</c:v>
                </c:pt>
                <c:pt idx="2337">
                  <c:v>389.481649640559</c:v>
                </c:pt>
                <c:pt idx="2338">
                  <c:v>391.86530457813001</c:v>
                </c:pt>
                <c:pt idx="2339">
                  <c:v>375.74725690503197</c:v>
                </c:pt>
                <c:pt idx="2340">
                  <c:v>379.34165720771801</c:v>
                </c:pt>
                <c:pt idx="2341">
                  <c:v>372.34203556564501</c:v>
                </c:pt>
                <c:pt idx="2342">
                  <c:v>373.77979568671901</c:v>
                </c:pt>
                <c:pt idx="2343">
                  <c:v>373.96897465001803</c:v>
                </c:pt>
                <c:pt idx="2344">
                  <c:v>372.26636398032502</c:v>
                </c:pt>
                <c:pt idx="2345">
                  <c:v>375.78509269769199</c:v>
                </c:pt>
                <c:pt idx="2346">
                  <c:v>375.55807794173199</c:v>
                </c:pt>
                <c:pt idx="2347">
                  <c:v>376.88233068482702</c:v>
                </c:pt>
                <c:pt idx="2348">
                  <c:v>377.03367385546699</c:v>
                </c:pt>
                <c:pt idx="2349">
                  <c:v>380.93076049943198</c:v>
                </c:pt>
                <c:pt idx="2350">
                  <c:v>381.00643208475202</c:v>
                </c:pt>
                <c:pt idx="2351">
                  <c:v>386.15209988649201</c:v>
                </c:pt>
                <c:pt idx="2352">
                  <c:v>388.34657586076401</c:v>
                </c:pt>
                <c:pt idx="2353">
                  <c:v>384.44948921679901</c:v>
                </c:pt>
                <c:pt idx="2354">
                  <c:v>387.17366628830803</c:v>
                </c:pt>
                <c:pt idx="2355">
                  <c:v>382.40635641316601</c:v>
                </c:pt>
                <c:pt idx="2356">
                  <c:v>383.61710177828201</c:v>
                </c:pt>
                <c:pt idx="2357">
                  <c:v>391.259931895573</c:v>
                </c:pt>
                <c:pt idx="2358">
                  <c:v>392.88687097994699</c:v>
                </c:pt>
                <c:pt idx="2359">
                  <c:v>393.18955732122498</c:v>
                </c:pt>
                <c:pt idx="2360">
                  <c:v>389.21679909194</c:v>
                </c:pt>
                <c:pt idx="2361">
                  <c:v>388.38441165342402</c:v>
                </c:pt>
                <c:pt idx="2362">
                  <c:v>385.77374195989398</c:v>
                </c:pt>
                <c:pt idx="2363">
                  <c:v>391.146424517593</c:v>
                </c:pt>
                <c:pt idx="2364">
                  <c:v>387.06015891032899</c:v>
                </c:pt>
                <c:pt idx="2365">
                  <c:v>387.96821793416501</c:v>
                </c:pt>
                <c:pt idx="2366">
                  <c:v>381.38479001134999</c:v>
                </c:pt>
                <c:pt idx="2367">
                  <c:v>385.88724933787302</c:v>
                </c:pt>
                <c:pt idx="2368">
                  <c:v>370.07188800605297</c:v>
                </c:pt>
                <c:pt idx="2369">
                  <c:v>363.98032538781598</c:v>
                </c:pt>
                <c:pt idx="2370">
                  <c:v>361.14264093832702</c:v>
                </c:pt>
                <c:pt idx="2371">
                  <c:v>372.98524404086203</c:v>
                </c:pt>
                <c:pt idx="2372">
                  <c:v>380.55240257283299</c:v>
                </c:pt>
                <c:pt idx="2373">
                  <c:v>379.68217934165699</c:v>
                </c:pt>
                <c:pt idx="2374">
                  <c:v>383.20090805902299</c:v>
                </c:pt>
                <c:pt idx="2375">
                  <c:v>384.26031025349903</c:v>
                </c:pt>
                <c:pt idx="2376">
                  <c:v>386.07642830117197</c:v>
                </c:pt>
                <c:pt idx="2377">
                  <c:v>387.779038970866</c:v>
                </c:pt>
                <c:pt idx="2378">
                  <c:v>385.77374195989398</c:v>
                </c:pt>
                <c:pt idx="2379">
                  <c:v>383.91978811956102</c:v>
                </c:pt>
                <c:pt idx="2380">
                  <c:v>380.40105940219399</c:v>
                </c:pt>
                <c:pt idx="2381">
                  <c:v>378.13091184260298</c:v>
                </c:pt>
                <c:pt idx="2382">
                  <c:v>371.28263337116903</c:v>
                </c:pt>
                <c:pt idx="2383">
                  <c:v>369.844873250094</c:v>
                </c:pt>
                <c:pt idx="2384">
                  <c:v>376.390465380249</c:v>
                </c:pt>
                <c:pt idx="2385">
                  <c:v>383.69277336360102</c:v>
                </c:pt>
                <c:pt idx="2386">
                  <c:v>385.81157775255298</c:v>
                </c:pt>
                <c:pt idx="2387">
                  <c:v>378.69844873250003</c:v>
                </c:pt>
                <c:pt idx="2388">
                  <c:v>376.04994324631099</c:v>
                </c:pt>
                <c:pt idx="2389">
                  <c:v>373.51494513810002</c:v>
                </c:pt>
                <c:pt idx="2390">
                  <c:v>372.871736662883</c:v>
                </c:pt>
                <c:pt idx="2391">
                  <c:v>379.68217934165699</c:v>
                </c:pt>
                <c:pt idx="2392">
                  <c:v>380.136208853575</c:v>
                </c:pt>
                <c:pt idx="2393">
                  <c:v>380.32538781687401</c:v>
                </c:pt>
                <c:pt idx="2394">
                  <c:v>378.16874763526198</c:v>
                </c:pt>
                <c:pt idx="2395">
                  <c:v>372.15285660234503</c:v>
                </c:pt>
                <c:pt idx="2396">
                  <c:v>371.32046916382802</c:v>
                </c:pt>
                <c:pt idx="2397">
                  <c:v>376.20128641694998</c:v>
                </c:pt>
                <c:pt idx="2398">
                  <c:v>373.40143776012098</c:v>
                </c:pt>
                <c:pt idx="2399">
                  <c:v>385.01702610669599</c:v>
                </c:pt>
                <c:pt idx="2400">
                  <c:v>372.644721906923</c:v>
                </c:pt>
                <c:pt idx="2401">
                  <c:v>376.88233068482702</c:v>
                </c:pt>
                <c:pt idx="2402">
                  <c:v>378.66061293984097</c:v>
                </c:pt>
                <c:pt idx="2403">
                  <c:v>376.42830117290902</c:v>
                </c:pt>
                <c:pt idx="2404">
                  <c:v>378.77412031782001</c:v>
                </c:pt>
                <c:pt idx="2405">
                  <c:v>376.88233068482702</c:v>
                </c:pt>
                <c:pt idx="2406">
                  <c:v>372.41770715096402</c:v>
                </c:pt>
                <c:pt idx="2407">
                  <c:v>373.89330306469901</c:v>
                </c:pt>
                <c:pt idx="2408">
                  <c:v>374.08248202799803</c:v>
                </c:pt>
                <c:pt idx="2409">
                  <c:v>376.73098751418797</c:v>
                </c:pt>
                <c:pt idx="2410">
                  <c:v>385.50889141127499</c:v>
                </c:pt>
                <c:pt idx="2411">
                  <c:v>391.56261823685202</c:v>
                </c:pt>
                <c:pt idx="2412">
                  <c:v>393.56791524782398</c:v>
                </c:pt>
                <c:pt idx="2413">
                  <c:v>396.17858494135402</c:v>
                </c:pt>
                <c:pt idx="2414">
                  <c:v>397.31365872114998</c:v>
                </c:pt>
                <c:pt idx="2415">
                  <c:v>397.54067347710901</c:v>
                </c:pt>
                <c:pt idx="2416">
                  <c:v>396.82179341657201</c:v>
                </c:pt>
                <c:pt idx="2417">
                  <c:v>396.29209231933402</c:v>
                </c:pt>
                <c:pt idx="2418">
                  <c:v>394.81649640559903</c:v>
                </c:pt>
                <c:pt idx="2419">
                  <c:v>396.36776390465297</c:v>
                </c:pt>
                <c:pt idx="2420">
                  <c:v>395.91373439273502</c:v>
                </c:pt>
                <c:pt idx="2421">
                  <c:v>393.94627317442303</c:v>
                </c:pt>
                <c:pt idx="2422">
                  <c:v>389.14112750662099</c:v>
                </c:pt>
                <c:pt idx="2423">
                  <c:v>389.595157018539</c:v>
                </c:pt>
                <c:pt idx="2424">
                  <c:v>383.50359440030201</c:v>
                </c:pt>
                <c:pt idx="2425">
                  <c:v>385.05486189935601</c:v>
                </c:pt>
                <c:pt idx="2426">
                  <c:v>376.503972758229</c:v>
                </c:pt>
                <c:pt idx="2427">
                  <c:v>372.45554294362398</c:v>
                </c:pt>
                <c:pt idx="2428">
                  <c:v>377.18501702610598</c:v>
                </c:pt>
                <c:pt idx="2429">
                  <c:v>376.08777903896998</c:v>
                </c:pt>
                <c:pt idx="2430">
                  <c:v>382.63337116912498</c:v>
                </c:pt>
                <c:pt idx="2431">
                  <c:v>378.320090805902</c:v>
                </c:pt>
                <c:pt idx="2432">
                  <c:v>383.57926598562199</c:v>
                </c:pt>
                <c:pt idx="2433">
                  <c:v>379.11464245175898</c:v>
                </c:pt>
                <c:pt idx="2434">
                  <c:v>386.98448732500901</c:v>
                </c:pt>
                <c:pt idx="2435">
                  <c:v>385.50889141127499</c:v>
                </c:pt>
                <c:pt idx="2436">
                  <c:v>378.50926976920101</c:v>
                </c:pt>
                <c:pt idx="2437">
                  <c:v>378.206583427922</c:v>
                </c:pt>
                <c:pt idx="2438">
                  <c:v>375.74725690503197</c:v>
                </c:pt>
                <c:pt idx="2439">
                  <c:v>378.54710556186097</c:v>
                </c:pt>
                <c:pt idx="2440">
                  <c:v>384.18463866818001</c:v>
                </c:pt>
                <c:pt idx="2441">
                  <c:v>380.36322360953397</c:v>
                </c:pt>
                <c:pt idx="2442">
                  <c:v>382.70904275444502</c:v>
                </c:pt>
                <c:pt idx="2443">
                  <c:v>390.12485811577699</c:v>
                </c:pt>
                <c:pt idx="2444">
                  <c:v>389.74650018917799</c:v>
                </c:pt>
                <c:pt idx="2445">
                  <c:v>388.34657586076401</c:v>
                </c:pt>
                <c:pt idx="2446">
                  <c:v>386.37911464245099</c:v>
                </c:pt>
                <c:pt idx="2447">
                  <c:v>383.99545970487998</c:v>
                </c:pt>
                <c:pt idx="2448">
                  <c:v>388.497919031403</c:v>
                </c:pt>
                <c:pt idx="2449">
                  <c:v>382.51986379114601</c:v>
                </c:pt>
                <c:pt idx="2450">
                  <c:v>383.27657964434297</c:v>
                </c:pt>
                <c:pt idx="2451">
                  <c:v>382.25501324252701</c:v>
                </c:pt>
                <c:pt idx="2452">
                  <c:v>381.76314793794899</c:v>
                </c:pt>
                <c:pt idx="2453">
                  <c:v>378.96329928111902</c:v>
                </c:pt>
                <c:pt idx="2454">
                  <c:v>379.303821415058</c:v>
                </c:pt>
                <c:pt idx="2455">
                  <c:v>378.055240257283</c:v>
                </c:pt>
                <c:pt idx="2456">
                  <c:v>374.27166099129698</c:v>
                </c:pt>
                <c:pt idx="2457">
                  <c:v>364.77487703367302</c:v>
                </c:pt>
                <c:pt idx="2458">
                  <c:v>370.563753310631</c:v>
                </c:pt>
                <c:pt idx="2459">
                  <c:v>364.05599697313602</c:v>
                </c:pt>
                <c:pt idx="2460">
                  <c:v>369.31517215285601</c:v>
                </c:pt>
                <c:pt idx="2461">
                  <c:v>367.72606886114198</c:v>
                </c:pt>
                <c:pt idx="2462">
                  <c:v>362.92092319334</c:v>
                </c:pt>
                <c:pt idx="2463">
                  <c:v>364.16950435111602</c:v>
                </c:pt>
                <c:pt idx="2464">
                  <c:v>366.02345819144898</c:v>
                </c:pt>
                <c:pt idx="2465">
                  <c:v>367.19636776390399</c:v>
                </c:pt>
                <c:pt idx="2466">
                  <c:v>365.75860764282999</c:v>
                </c:pt>
                <c:pt idx="2467">
                  <c:v>364.018161180476</c:v>
                </c:pt>
                <c:pt idx="2468">
                  <c:v>363.22360953461902</c:v>
                </c:pt>
                <c:pt idx="2469">
                  <c:v>361.06696935300698</c:v>
                </c:pt>
                <c:pt idx="2470">
                  <c:v>362.84525160802099</c:v>
                </c:pt>
                <c:pt idx="2471">
                  <c:v>361.71017782822503</c:v>
                </c:pt>
                <c:pt idx="2472">
                  <c:v>369.844873250094</c:v>
                </c:pt>
                <c:pt idx="2473">
                  <c:v>370.26106696935301</c:v>
                </c:pt>
                <c:pt idx="2474">
                  <c:v>370.03405221339301</c:v>
                </c:pt>
                <c:pt idx="2475">
                  <c:v>367.99091940976098</c:v>
                </c:pt>
                <c:pt idx="2476">
                  <c:v>367.08286038592502</c:v>
                </c:pt>
                <c:pt idx="2477">
                  <c:v>369.80703745743398</c:v>
                </c:pt>
                <c:pt idx="2478">
                  <c:v>370.79076806658998</c:v>
                </c:pt>
                <c:pt idx="2479">
                  <c:v>369.23950056753603</c:v>
                </c:pt>
                <c:pt idx="2480">
                  <c:v>369.76920166477402</c:v>
                </c:pt>
                <c:pt idx="2481">
                  <c:v>366.59099508134602</c:v>
                </c:pt>
                <c:pt idx="2482">
                  <c:v>368.142262580401</c:v>
                </c:pt>
                <c:pt idx="2483">
                  <c:v>366.85584562996502</c:v>
                </c:pt>
                <c:pt idx="2484">
                  <c:v>363.185773741959</c:v>
                </c:pt>
                <c:pt idx="2485">
                  <c:v>365.115399167612</c:v>
                </c:pt>
                <c:pt idx="2486">
                  <c:v>360.95346197502801</c:v>
                </c:pt>
                <c:pt idx="2487">
                  <c:v>358.83465758607599</c:v>
                </c:pt>
                <c:pt idx="2488">
                  <c:v>356.11048051456601</c:v>
                </c:pt>
                <c:pt idx="2489">
                  <c:v>350.775633749527</c:v>
                </c:pt>
                <c:pt idx="2490">
                  <c:v>344.116534241392</c:v>
                </c:pt>
                <c:pt idx="2491">
                  <c:v>344.003026863412</c:v>
                </c:pt>
                <c:pt idx="2492">
                  <c:v>343.47332576617401</c:v>
                </c:pt>
                <c:pt idx="2493">
                  <c:v>344.15437003405202</c:v>
                </c:pt>
                <c:pt idx="2494">
                  <c:v>348.20279984865601</c:v>
                </c:pt>
                <c:pt idx="2495">
                  <c:v>347.10556186152002</c:v>
                </c:pt>
                <c:pt idx="2496">
                  <c:v>347.55959137343899</c:v>
                </c:pt>
                <c:pt idx="2497">
                  <c:v>345.06242905788798</c:v>
                </c:pt>
                <c:pt idx="2498">
                  <c:v>345.40295119182701</c:v>
                </c:pt>
                <c:pt idx="2499">
                  <c:v>351.68369277336302</c:v>
                </c:pt>
                <c:pt idx="2500">
                  <c:v>347.40824820279897</c:v>
                </c:pt>
                <c:pt idx="2501">
                  <c:v>344.49489216798997</c:v>
                </c:pt>
                <c:pt idx="2502">
                  <c:v>346.15966704502398</c:v>
                </c:pt>
                <c:pt idx="2503">
                  <c:v>339.72758229284898</c:v>
                </c:pt>
                <c:pt idx="2504">
                  <c:v>341.354521377222</c:v>
                </c:pt>
                <c:pt idx="2505">
                  <c:v>344.15437003405202</c:v>
                </c:pt>
                <c:pt idx="2506">
                  <c:v>343.85168369277301</c:v>
                </c:pt>
                <c:pt idx="2507">
                  <c:v>339.38706015891</c:v>
                </c:pt>
                <c:pt idx="2508">
                  <c:v>341.77071509648101</c:v>
                </c:pt>
                <c:pt idx="2509">
                  <c:v>334.61975028376798</c:v>
                </c:pt>
                <c:pt idx="2510">
                  <c:v>333.48467650397203</c:v>
                </c:pt>
                <c:pt idx="2511">
                  <c:v>334.657586076428</c:v>
                </c:pt>
                <c:pt idx="2512">
                  <c:v>338.97086643965099</c:v>
                </c:pt>
                <c:pt idx="2513">
                  <c:v>333.44684071131201</c:v>
                </c:pt>
                <c:pt idx="2514">
                  <c:v>327.31744230041602</c:v>
                </c:pt>
                <c:pt idx="2515">
                  <c:v>332.009080590238</c:v>
                </c:pt>
                <c:pt idx="2516">
                  <c:v>332.16042376087699</c:v>
                </c:pt>
                <c:pt idx="2517">
                  <c:v>332.23609534619698</c:v>
                </c:pt>
                <c:pt idx="2518">
                  <c:v>333.44684071131201</c:v>
                </c:pt>
                <c:pt idx="2519">
                  <c:v>336.62504729474</c:v>
                </c:pt>
                <c:pt idx="2520">
                  <c:v>344.94892167990901</c:v>
                </c:pt>
                <c:pt idx="2521">
                  <c:v>340.25728339008703</c:v>
                </c:pt>
                <c:pt idx="2522">
                  <c:v>338.706015891032</c:v>
                </c:pt>
                <c:pt idx="2523">
                  <c:v>340.86265607264397</c:v>
                </c:pt>
                <c:pt idx="2524">
                  <c:v>341.65720771850101</c:v>
                </c:pt>
                <c:pt idx="2525">
                  <c:v>338.554672720393</c:v>
                </c:pt>
                <c:pt idx="2526">
                  <c:v>334.43057132046903</c:v>
                </c:pt>
                <c:pt idx="2527">
                  <c:v>332.87930382141502</c:v>
                </c:pt>
                <c:pt idx="2528">
                  <c:v>332.009080590238</c:v>
                </c:pt>
                <c:pt idx="2529">
                  <c:v>332.69012485811498</c:v>
                </c:pt>
                <c:pt idx="2530">
                  <c:v>333.18199016269301</c:v>
                </c:pt>
                <c:pt idx="2531">
                  <c:v>333.56034808929201</c:v>
                </c:pt>
                <c:pt idx="2532">
                  <c:v>338.21415058645402</c:v>
                </c:pt>
                <c:pt idx="2533">
                  <c:v>328.94438138479001</c:v>
                </c:pt>
                <c:pt idx="2534">
                  <c:v>321.11237230419903</c:v>
                </c:pt>
                <c:pt idx="2535">
                  <c:v>317.93416572077098</c:v>
                </c:pt>
                <c:pt idx="2536">
                  <c:v>317.17744986757401</c:v>
                </c:pt>
                <c:pt idx="2537">
                  <c:v>319.37192584184601</c:v>
                </c:pt>
                <c:pt idx="2538">
                  <c:v>316.723420355656</c:v>
                </c:pt>
                <c:pt idx="2539">
                  <c:v>311.76693151721503</c:v>
                </c:pt>
                <c:pt idx="2540">
                  <c:v>301.17290957245501</c:v>
                </c:pt>
                <c:pt idx="2541">
                  <c:v>297.086643965191</c:v>
                </c:pt>
                <c:pt idx="2542">
                  <c:v>290.65455921301498</c:v>
                </c:pt>
                <c:pt idx="2543">
                  <c:v>285.39538403329499</c:v>
                </c:pt>
                <c:pt idx="2544">
                  <c:v>295.80022701475502</c:v>
                </c:pt>
                <c:pt idx="2545">
                  <c:v>296.51910707529299</c:v>
                </c:pt>
                <c:pt idx="2546">
                  <c:v>297.27582292849002</c:v>
                </c:pt>
                <c:pt idx="2547">
                  <c:v>296.40559969731299</c:v>
                </c:pt>
                <c:pt idx="2548">
                  <c:v>287.70336738554602</c:v>
                </c:pt>
                <c:pt idx="2549">
                  <c:v>290.314037079076</c:v>
                </c:pt>
                <c:pt idx="2550">
                  <c:v>292.69769201664701</c:v>
                </c:pt>
                <c:pt idx="2551">
                  <c:v>285.92508513053298</c:v>
                </c:pt>
                <c:pt idx="2552">
                  <c:v>288.27090427544402</c:v>
                </c:pt>
                <c:pt idx="2553">
                  <c:v>284.41165342413899</c:v>
                </c:pt>
                <c:pt idx="2554">
                  <c:v>283.20090805902299</c:v>
                </c:pt>
                <c:pt idx="2555">
                  <c:v>286.11426409383199</c:v>
                </c:pt>
                <c:pt idx="2556">
                  <c:v>284.29814604615899</c:v>
                </c:pt>
                <c:pt idx="2557">
                  <c:v>286.79530836171</c:v>
                </c:pt>
                <c:pt idx="2558">
                  <c:v>283.049564888384</c:v>
                </c:pt>
                <c:pt idx="2559">
                  <c:v>284.979190314037</c:v>
                </c:pt>
                <c:pt idx="2560">
                  <c:v>282.36852062050599</c:v>
                </c:pt>
                <c:pt idx="2561">
                  <c:v>283.91978811956102</c:v>
                </c:pt>
                <c:pt idx="2562">
                  <c:v>278.24441922058202</c:v>
                </c:pt>
                <c:pt idx="2563">
                  <c:v>275.141884222474</c:v>
                </c:pt>
                <c:pt idx="2564">
                  <c:v>282.74687854710498</c:v>
                </c:pt>
                <c:pt idx="2565">
                  <c:v>270.677260688611</c:v>
                </c:pt>
                <c:pt idx="2566">
                  <c:v>265.68293605751001</c:v>
                </c:pt>
                <c:pt idx="2567">
                  <c:v>263.48846008323801</c:v>
                </c:pt>
                <c:pt idx="2568">
                  <c:v>266.36398032538699</c:v>
                </c:pt>
                <c:pt idx="2569">
                  <c:v>266.74233825198598</c:v>
                </c:pt>
                <c:pt idx="2570">
                  <c:v>276.65531592886799</c:v>
                </c:pt>
                <c:pt idx="2571">
                  <c:v>284.37381763147903</c:v>
                </c:pt>
                <c:pt idx="2572">
                  <c:v>284.10896708285998</c:v>
                </c:pt>
                <c:pt idx="2573">
                  <c:v>273.74195989405899</c:v>
                </c:pt>
                <c:pt idx="2574">
                  <c:v>272.90957245554199</c:v>
                </c:pt>
                <c:pt idx="2575">
                  <c:v>272.53121452894402</c:v>
                </c:pt>
                <c:pt idx="2576">
                  <c:v>269.76920166477402</c:v>
                </c:pt>
                <c:pt idx="2577">
                  <c:v>270.75293227393098</c:v>
                </c:pt>
                <c:pt idx="2578">
                  <c:v>269.99621642073402</c:v>
                </c:pt>
                <c:pt idx="2579">
                  <c:v>281.91449110858798</c:v>
                </c:pt>
                <c:pt idx="2580">
                  <c:v>284.14680287552</c:v>
                </c:pt>
                <c:pt idx="2581">
                  <c:v>283.91978811956102</c:v>
                </c:pt>
                <c:pt idx="2582">
                  <c:v>282.86038592508498</c:v>
                </c:pt>
                <c:pt idx="2583">
                  <c:v>284.14680287552</c:v>
                </c:pt>
                <c:pt idx="2584">
                  <c:v>299.84865682935998</c:v>
                </c:pt>
                <c:pt idx="2585">
                  <c:v>306.92395005675297</c:v>
                </c:pt>
                <c:pt idx="2586">
                  <c:v>301.589103291713</c:v>
                </c:pt>
                <c:pt idx="2587">
                  <c:v>300.18917896329901</c:v>
                </c:pt>
                <c:pt idx="2588">
                  <c:v>301.816118047673</c:v>
                </c:pt>
                <c:pt idx="2589">
                  <c:v>313.242527430949</c:v>
                </c:pt>
                <c:pt idx="2590">
                  <c:v>310.25349981082098</c:v>
                </c:pt>
                <c:pt idx="2591">
                  <c:v>312.03178206583402</c:v>
                </c:pt>
                <c:pt idx="2592">
                  <c:v>318.38819523269001</c:v>
                </c:pt>
                <c:pt idx="2593">
                  <c:v>315.85319712447898</c:v>
                </c:pt>
                <c:pt idx="2594">
                  <c:v>315.24782444192198</c:v>
                </c:pt>
                <c:pt idx="2595">
                  <c:v>313.88573590616699</c:v>
                </c:pt>
                <c:pt idx="2596">
                  <c:v>312.10745365115298</c:v>
                </c:pt>
                <c:pt idx="2597">
                  <c:v>311.50208096859598</c:v>
                </c:pt>
                <c:pt idx="2598">
                  <c:v>312.145289443813</c:v>
                </c:pt>
                <c:pt idx="2599">
                  <c:v>307.37797956867098</c:v>
                </c:pt>
                <c:pt idx="2600">
                  <c:v>307.64283011728998</c:v>
                </c:pt>
                <c:pt idx="2601">
                  <c:v>311.46424517593601</c:v>
                </c:pt>
                <c:pt idx="2602">
                  <c:v>308.58872493378698</c:v>
                </c:pt>
                <c:pt idx="2603">
                  <c:v>312.41013999243199</c:v>
                </c:pt>
                <c:pt idx="2604">
                  <c:v>313.12902005297002</c:v>
                </c:pt>
                <c:pt idx="2605">
                  <c:v>310.55618615209897</c:v>
                </c:pt>
                <c:pt idx="2606">
                  <c:v>308.70223231176601</c:v>
                </c:pt>
                <c:pt idx="2607">
                  <c:v>307.07529322739299</c:v>
                </c:pt>
                <c:pt idx="2608">
                  <c:v>309.04275444570499</c:v>
                </c:pt>
                <c:pt idx="2609">
                  <c:v>310.29133560347998</c:v>
                </c:pt>
                <c:pt idx="2610">
                  <c:v>304.91865304578101</c:v>
                </c:pt>
                <c:pt idx="2611">
                  <c:v>305.334846765039</c:v>
                </c:pt>
                <c:pt idx="2612">
                  <c:v>303.17820658342703</c:v>
                </c:pt>
                <c:pt idx="2613">
                  <c:v>300.11350737797898</c:v>
                </c:pt>
                <c:pt idx="2614">
                  <c:v>302.27014755959101</c:v>
                </c:pt>
                <c:pt idx="2615">
                  <c:v>303.10253499810801</c:v>
                </c:pt>
                <c:pt idx="2616">
                  <c:v>299.88649262202</c:v>
                </c:pt>
                <c:pt idx="2617">
                  <c:v>299.09194097616302</c:v>
                </c:pt>
                <c:pt idx="2618">
                  <c:v>297.31365872114998</c:v>
                </c:pt>
                <c:pt idx="2619">
                  <c:v>293.26522890654502</c:v>
                </c:pt>
                <c:pt idx="2620">
                  <c:v>292.84903518728697</c:v>
                </c:pt>
                <c:pt idx="2621">
                  <c:v>291.44911085887202</c:v>
                </c:pt>
                <c:pt idx="2622">
                  <c:v>296.93530079455098</c:v>
                </c:pt>
                <c:pt idx="2623">
                  <c:v>293.56791524782398</c:v>
                </c:pt>
                <c:pt idx="2624">
                  <c:v>291.33560348089202</c:v>
                </c:pt>
                <c:pt idx="2625">
                  <c:v>294.70298902761999</c:v>
                </c:pt>
                <c:pt idx="2626">
                  <c:v>296.74612183125203</c:v>
                </c:pt>
                <c:pt idx="2627">
                  <c:v>299.65947786606102</c:v>
                </c:pt>
                <c:pt idx="2628">
                  <c:v>300.037835792659</c:v>
                </c:pt>
                <c:pt idx="2629">
                  <c:v>298.33522512296599</c:v>
                </c:pt>
                <c:pt idx="2630">
                  <c:v>301.967461218312</c:v>
                </c:pt>
                <c:pt idx="2631">
                  <c:v>300.151343170639</c:v>
                </c:pt>
                <c:pt idx="2632">
                  <c:v>298.71358304956402</c:v>
                </c:pt>
                <c:pt idx="2633">
                  <c:v>295.80022701475502</c:v>
                </c:pt>
                <c:pt idx="2634">
                  <c:v>293.41657207718498</c:v>
                </c:pt>
                <c:pt idx="2635">
                  <c:v>293.227393113885</c:v>
                </c:pt>
                <c:pt idx="2636">
                  <c:v>286.18993567915197</c:v>
                </c:pt>
                <c:pt idx="2637">
                  <c:v>276.54180855088902</c:v>
                </c:pt>
                <c:pt idx="2638">
                  <c:v>266.931517215285</c:v>
                </c:pt>
                <c:pt idx="2639">
                  <c:v>267.38554672720301</c:v>
                </c:pt>
                <c:pt idx="2640">
                  <c:v>261.40749148694601</c:v>
                </c:pt>
                <c:pt idx="2641">
                  <c:v>261.71017782822503</c:v>
                </c:pt>
                <c:pt idx="2642">
                  <c:v>263.866818009837</c:v>
                </c:pt>
                <c:pt idx="2643">
                  <c:v>261.97502837684402</c:v>
                </c:pt>
                <c:pt idx="2644">
                  <c:v>257.321225879682</c:v>
                </c:pt>
                <c:pt idx="2645">
                  <c:v>255.92130155126699</c:v>
                </c:pt>
                <c:pt idx="2646">
                  <c:v>265.45592130155097</c:v>
                </c:pt>
                <c:pt idx="2647">
                  <c:v>260.72644721906897</c:v>
                </c:pt>
                <c:pt idx="2648">
                  <c:v>265.34241392357097</c:v>
                </c:pt>
                <c:pt idx="2649">
                  <c:v>258.04010594021901</c:v>
                </c:pt>
                <c:pt idx="2650">
                  <c:v>265.60726447219002</c:v>
                </c:pt>
                <c:pt idx="2651">
                  <c:v>274.27166099129698</c:v>
                </c:pt>
                <c:pt idx="2652">
                  <c:v>272.15285660234503</c:v>
                </c:pt>
                <c:pt idx="2653">
                  <c:v>260.95346197502801</c:v>
                </c:pt>
                <c:pt idx="2654">
                  <c:v>260.80211880438799</c:v>
                </c:pt>
                <c:pt idx="2655">
                  <c:v>263.48846008323801</c:v>
                </c:pt>
                <c:pt idx="2656">
                  <c:v>272.19069239500499</c:v>
                </c:pt>
                <c:pt idx="2657">
                  <c:v>258.11577752553899</c:v>
                </c:pt>
                <c:pt idx="2658">
                  <c:v>256.98070374574303</c:v>
                </c:pt>
                <c:pt idx="2659">
                  <c:v>267.57472569050299</c:v>
                </c:pt>
                <c:pt idx="2660">
                  <c:v>261.89935679152399</c:v>
                </c:pt>
                <c:pt idx="2661">
                  <c:v>266.85584562996502</c:v>
                </c:pt>
                <c:pt idx="2662">
                  <c:v>274.423004161937</c:v>
                </c:pt>
                <c:pt idx="2663">
                  <c:v>283.73060915626098</c:v>
                </c:pt>
                <c:pt idx="2664">
                  <c:v>282.48202799848599</c:v>
                </c:pt>
                <c:pt idx="2665">
                  <c:v>282.97389330306402</c:v>
                </c:pt>
                <c:pt idx="2666">
                  <c:v>279.984865682936</c:v>
                </c:pt>
                <c:pt idx="2667">
                  <c:v>275.86076428301101</c:v>
                </c:pt>
                <c:pt idx="2668">
                  <c:v>274.99054105183501</c:v>
                </c:pt>
                <c:pt idx="2669">
                  <c:v>277.60121074536499</c:v>
                </c:pt>
                <c:pt idx="2670">
                  <c:v>276.08777903896998</c:v>
                </c:pt>
                <c:pt idx="2671">
                  <c:v>279.07680665909902</c:v>
                </c:pt>
                <c:pt idx="2672">
                  <c:v>280.17404464623502</c:v>
                </c:pt>
                <c:pt idx="2673">
                  <c:v>276.80665909950801</c:v>
                </c:pt>
                <c:pt idx="2674">
                  <c:v>286.26560726447201</c:v>
                </c:pt>
                <c:pt idx="2675">
                  <c:v>292.243662504729</c:v>
                </c:pt>
                <c:pt idx="2676">
                  <c:v>286.75747256904998</c:v>
                </c:pt>
              </c:numCache>
            </c:numRef>
          </c:val>
          <c:smooth val="0"/>
        </c:ser>
        <c:ser>
          <c:idx val="2"/>
          <c:order val="2"/>
          <c:tx>
            <c:v>Danone</c:v>
          </c:tx>
          <c:marker>
            <c:symbol val="none"/>
          </c:marker>
          <c:cat>
            <c:numRef>
              <c:f>'[5]1 - Chart Data'!$A$2:$A$2678</c:f>
              <c:numCache>
                <c:formatCode>General</c:formatCode>
                <c:ptCount val="2677"/>
                <c:pt idx="0">
                  <c:v>38553</c:v>
                </c:pt>
                <c:pt idx="1">
                  <c:v>38554</c:v>
                </c:pt>
                <c:pt idx="2">
                  <c:v>38555</c:v>
                </c:pt>
                <c:pt idx="3">
                  <c:v>38558</c:v>
                </c:pt>
                <c:pt idx="4">
                  <c:v>38559</c:v>
                </c:pt>
                <c:pt idx="5">
                  <c:v>38560</c:v>
                </c:pt>
                <c:pt idx="6">
                  <c:v>38561</c:v>
                </c:pt>
                <c:pt idx="7">
                  <c:v>38562</c:v>
                </c:pt>
                <c:pt idx="8">
                  <c:v>38565</c:v>
                </c:pt>
                <c:pt idx="9">
                  <c:v>38566</c:v>
                </c:pt>
                <c:pt idx="10">
                  <c:v>38567</c:v>
                </c:pt>
                <c:pt idx="11">
                  <c:v>38568</c:v>
                </c:pt>
                <c:pt idx="12">
                  <c:v>38569</c:v>
                </c:pt>
                <c:pt idx="13">
                  <c:v>38572</c:v>
                </c:pt>
                <c:pt idx="14">
                  <c:v>38573</c:v>
                </c:pt>
                <c:pt idx="15">
                  <c:v>38574</c:v>
                </c:pt>
                <c:pt idx="16">
                  <c:v>38575</c:v>
                </c:pt>
                <c:pt idx="17">
                  <c:v>38576</c:v>
                </c:pt>
                <c:pt idx="18">
                  <c:v>38579</c:v>
                </c:pt>
                <c:pt idx="19">
                  <c:v>38580</c:v>
                </c:pt>
                <c:pt idx="20">
                  <c:v>38581</c:v>
                </c:pt>
                <c:pt idx="21">
                  <c:v>38582</c:v>
                </c:pt>
                <c:pt idx="22">
                  <c:v>38583</c:v>
                </c:pt>
                <c:pt idx="23">
                  <c:v>38586</c:v>
                </c:pt>
                <c:pt idx="24">
                  <c:v>38587</c:v>
                </c:pt>
                <c:pt idx="25">
                  <c:v>38588</c:v>
                </c:pt>
                <c:pt idx="26">
                  <c:v>38589</c:v>
                </c:pt>
                <c:pt idx="27">
                  <c:v>38590</c:v>
                </c:pt>
                <c:pt idx="28">
                  <c:v>38593</c:v>
                </c:pt>
                <c:pt idx="29">
                  <c:v>38594</c:v>
                </c:pt>
                <c:pt idx="30">
                  <c:v>38595</c:v>
                </c:pt>
                <c:pt idx="31">
                  <c:v>38596</c:v>
                </c:pt>
                <c:pt idx="32">
                  <c:v>38597</c:v>
                </c:pt>
                <c:pt idx="33">
                  <c:v>38601</c:v>
                </c:pt>
                <c:pt idx="34">
                  <c:v>38602</c:v>
                </c:pt>
                <c:pt idx="35">
                  <c:v>38603</c:v>
                </c:pt>
                <c:pt idx="36">
                  <c:v>38604</c:v>
                </c:pt>
                <c:pt idx="37">
                  <c:v>38607</c:v>
                </c:pt>
                <c:pt idx="38">
                  <c:v>38608</c:v>
                </c:pt>
                <c:pt idx="39">
                  <c:v>38609</c:v>
                </c:pt>
                <c:pt idx="40">
                  <c:v>38610</c:v>
                </c:pt>
                <c:pt idx="41">
                  <c:v>38611</c:v>
                </c:pt>
                <c:pt idx="42">
                  <c:v>38614</c:v>
                </c:pt>
                <c:pt idx="43">
                  <c:v>38615</c:v>
                </c:pt>
                <c:pt idx="44">
                  <c:v>38616</c:v>
                </c:pt>
                <c:pt idx="45">
                  <c:v>38617</c:v>
                </c:pt>
                <c:pt idx="46">
                  <c:v>38618</c:v>
                </c:pt>
                <c:pt idx="47">
                  <c:v>38621</c:v>
                </c:pt>
                <c:pt idx="48">
                  <c:v>38622</c:v>
                </c:pt>
                <c:pt idx="49">
                  <c:v>38623</c:v>
                </c:pt>
                <c:pt idx="50">
                  <c:v>38624</c:v>
                </c:pt>
                <c:pt idx="51">
                  <c:v>38625</c:v>
                </c:pt>
                <c:pt idx="52">
                  <c:v>38628</c:v>
                </c:pt>
                <c:pt idx="53">
                  <c:v>38629</c:v>
                </c:pt>
                <c:pt idx="54">
                  <c:v>38630</c:v>
                </c:pt>
                <c:pt idx="55">
                  <c:v>38631</c:v>
                </c:pt>
                <c:pt idx="56">
                  <c:v>38632</c:v>
                </c:pt>
                <c:pt idx="57">
                  <c:v>38635</c:v>
                </c:pt>
                <c:pt idx="58">
                  <c:v>38636</c:v>
                </c:pt>
                <c:pt idx="59">
                  <c:v>38637</c:v>
                </c:pt>
                <c:pt idx="60">
                  <c:v>38638</c:v>
                </c:pt>
                <c:pt idx="61">
                  <c:v>38639</c:v>
                </c:pt>
                <c:pt idx="62">
                  <c:v>38642</c:v>
                </c:pt>
                <c:pt idx="63">
                  <c:v>38643</c:v>
                </c:pt>
                <c:pt idx="64">
                  <c:v>38644</c:v>
                </c:pt>
                <c:pt idx="65">
                  <c:v>38645</c:v>
                </c:pt>
                <c:pt idx="66">
                  <c:v>38646</c:v>
                </c:pt>
                <c:pt idx="67">
                  <c:v>38649</c:v>
                </c:pt>
                <c:pt idx="68">
                  <c:v>38650</c:v>
                </c:pt>
                <c:pt idx="69">
                  <c:v>38651</c:v>
                </c:pt>
                <c:pt idx="70">
                  <c:v>38652</c:v>
                </c:pt>
                <c:pt idx="71">
                  <c:v>38653</c:v>
                </c:pt>
                <c:pt idx="72">
                  <c:v>38656</c:v>
                </c:pt>
                <c:pt idx="73">
                  <c:v>38657</c:v>
                </c:pt>
                <c:pt idx="74">
                  <c:v>38658</c:v>
                </c:pt>
                <c:pt idx="75">
                  <c:v>38659</c:v>
                </c:pt>
                <c:pt idx="76">
                  <c:v>38660</c:v>
                </c:pt>
                <c:pt idx="77">
                  <c:v>38663</c:v>
                </c:pt>
                <c:pt idx="78">
                  <c:v>38664</c:v>
                </c:pt>
                <c:pt idx="79">
                  <c:v>38665</c:v>
                </c:pt>
                <c:pt idx="80">
                  <c:v>38666</c:v>
                </c:pt>
                <c:pt idx="81">
                  <c:v>38667</c:v>
                </c:pt>
                <c:pt idx="82">
                  <c:v>38670</c:v>
                </c:pt>
                <c:pt idx="83">
                  <c:v>38671</c:v>
                </c:pt>
                <c:pt idx="84">
                  <c:v>38672</c:v>
                </c:pt>
                <c:pt idx="85">
                  <c:v>38673</c:v>
                </c:pt>
                <c:pt idx="86">
                  <c:v>38674</c:v>
                </c:pt>
                <c:pt idx="87">
                  <c:v>38677</c:v>
                </c:pt>
                <c:pt idx="88">
                  <c:v>38678</c:v>
                </c:pt>
                <c:pt idx="89">
                  <c:v>38679</c:v>
                </c:pt>
                <c:pt idx="90">
                  <c:v>38681</c:v>
                </c:pt>
                <c:pt idx="91">
                  <c:v>38684</c:v>
                </c:pt>
                <c:pt idx="92">
                  <c:v>38685</c:v>
                </c:pt>
                <c:pt idx="93">
                  <c:v>38686</c:v>
                </c:pt>
                <c:pt idx="94">
                  <c:v>38687</c:v>
                </c:pt>
                <c:pt idx="95">
                  <c:v>38688</c:v>
                </c:pt>
                <c:pt idx="96">
                  <c:v>38691</c:v>
                </c:pt>
                <c:pt idx="97">
                  <c:v>38692</c:v>
                </c:pt>
                <c:pt idx="98">
                  <c:v>38693</c:v>
                </c:pt>
                <c:pt idx="99">
                  <c:v>38694</c:v>
                </c:pt>
                <c:pt idx="100">
                  <c:v>38695</c:v>
                </c:pt>
                <c:pt idx="101">
                  <c:v>38698</c:v>
                </c:pt>
                <c:pt idx="102">
                  <c:v>38699</c:v>
                </c:pt>
                <c:pt idx="103">
                  <c:v>38700</c:v>
                </c:pt>
                <c:pt idx="104">
                  <c:v>38701</c:v>
                </c:pt>
                <c:pt idx="105">
                  <c:v>38702</c:v>
                </c:pt>
                <c:pt idx="106">
                  <c:v>38705</c:v>
                </c:pt>
                <c:pt idx="107">
                  <c:v>38706</c:v>
                </c:pt>
                <c:pt idx="108">
                  <c:v>38707</c:v>
                </c:pt>
                <c:pt idx="109">
                  <c:v>38708</c:v>
                </c:pt>
                <c:pt idx="110">
                  <c:v>38709</c:v>
                </c:pt>
                <c:pt idx="111">
                  <c:v>38713</c:v>
                </c:pt>
                <c:pt idx="112">
                  <c:v>38714</c:v>
                </c:pt>
                <c:pt idx="113">
                  <c:v>38715</c:v>
                </c:pt>
                <c:pt idx="114">
                  <c:v>38716</c:v>
                </c:pt>
                <c:pt idx="115">
                  <c:v>38720</c:v>
                </c:pt>
                <c:pt idx="116">
                  <c:v>38721</c:v>
                </c:pt>
                <c:pt idx="117">
                  <c:v>38722</c:v>
                </c:pt>
                <c:pt idx="118">
                  <c:v>38723</c:v>
                </c:pt>
                <c:pt idx="119">
                  <c:v>38726</c:v>
                </c:pt>
                <c:pt idx="120">
                  <c:v>38727</c:v>
                </c:pt>
                <c:pt idx="121">
                  <c:v>38728</c:v>
                </c:pt>
                <c:pt idx="122">
                  <c:v>38729</c:v>
                </c:pt>
                <c:pt idx="123">
                  <c:v>38730</c:v>
                </c:pt>
                <c:pt idx="124">
                  <c:v>38734</c:v>
                </c:pt>
                <c:pt idx="125">
                  <c:v>38735</c:v>
                </c:pt>
                <c:pt idx="126">
                  <c:v>38736</c:v>
                </c:pt>
                <c:pt idx="127">
                  <c:v>38737</c:v>
                </c:pt>
                <c:pt idx="128">
                  <c:v>38740</c:v>
                </c:pt>
                <c:pt idx="129">
                  <c:v>38741</c:v>
                </c:pt>
                <c:pt idx="130">
                  <c:v>38742</c:v>
                </c:pt>
                <c:pt idx="131">
                  <c:v>38743</c:v>
                </c:pt>
                <c:pt idx="132">
                  <c:v>38744</c:v>
                </c:pt>
                <c:pt idx="133">
                  <c:v>38747</c:v>
                </c:pt>
                <c:pt idx="134">
                  <c:v>38748</c:v>
                </c:pt>
                <c:pt idx="135">
                  <c:v>38749</c:v>
                </c:pt>
                <c:pt idx="136">
                  <c:v>38750</c:v>
                </c:pt>
                <c:pt idx="137">
                  <c:v>38751</c:v>
                </c:pt>
                <c:pt idx="138">
                  <c:v>38754</c:v>
                </c:pt>
                <c:pt idx="139">
                  <c:v>38755</c:v>
                </c:pt>
                <c:pt idx="140">
                  <c:v>38756</c:v>
                </c:pt>
                <c:pt idx="141">
                  <c:v>38757</c:v>
                </c:pt>
                <c:pt idx="142">
                  <c:v>38758</c:v>
                </c:pt>
                <c:pt idx="143">
                  <c:v>38761</c:v>
                </c:pt>
                <c:pt idx="144">
                  <c:v>38762</c:v>
                </c:pt>
                <c:pt idx="145">
                  <c:v>38763</c:v>
                </c:pt>
                <c:pt idx="146">
                  <c:v>38764</c:v>
                </c:pt>
                <c:pt idx="147">
                  <c:v>38765</c:v>
                </c:pt>
                <c:pt idx="148">
                  <c:v>38769</c:v>
                </c:pt>
                <c:pt idx="149">
                  <c:v>38770</c:v>
                </c:pt>
                <c:pt idx="150">
                  <c:v>38771</c:v>
                </c:pt>
                <c:pt idx="151">
                  <c:v>38772</c:v>
                </c:pt>
                <c:pt idx="152">
                  <c:v>38775</c:v>
                </c:pt>
                <c:pt idx="153">
                  <c:v>38776</c:v>
                </c:pt>
                <c:pt idx="154">
                  <c:v>38777</c:v>
                </c:pt>
                <c:pt idx="155">
                  <c:v>38778</c:v>
                </c:pt>
                <c:pt idx="156">
                  <c:v>38779</c:v>
                </c:pt>
                <c:pt idx="157">
                  <c:v>38782</c:v>
                </c:pt>
                <c:pt idx="158">
                  <c:v>38783</c:v>
                </c:pt>
                <c:pt idx="159">
                  <c:v>38784</c:v>
                </c:pt>
                <c:pt idx="160">
                  <c:v>38785</c:v>
                </c:pt>
                <c:pt idx="161">
                  <c:v>38786</c:v>
                </c:pt>
                <c:pt idx="162">
                  <c:v>38789</c:v>
                </c:pt>
                <c:pt idx="163">
                  <c:v>38790</c:v>
                </c:pt>
                <c:pt idx="164">
                  <c:v>38791</c:v>
                </c:pt>
                <c:pt idx="165">
                  <c:v>38792</c:v>
                </c:pt>
                <c:pt idx="166">
                  <c:v>38793</c:v>
                </c:pt>
                <c:pt idx="167">
                  <c:v>38796</c:v>
                </c:pt>
                <c:pt idx="168">
                  <c:v>38797</c:v>
                </c:pt>
                <c:pt idx="169">
                  <c:v>38798</c:v>
                </c:pt>
                <c:pt idx="170">
                  <c:v>38799</c:v>
                </c:pt>
                <c:pt idx="171">
                  <c:v>38800</c:v>
                </c:pt>
                <c:pt idx="172">
                  <c:v>38803</c:v>
                </c:pt>
                <c:pt idx="173">
                  <c:v>38804</c:v>
                </c:pt>
                <c:pt idx="174">
                  <c:v>38805</c:v>
                </c:pt>
                <c:pt idx="175">
                  <c:v>38806</c:v>
                </c:pt>
                <c:pt idx="176">
                  <c:v>38807</c:v>
                </c:pt>
                <c:pt idx="177">
                  <c:v>38810</c:v>
                </c:pt>
                <c:pt idx="178">
                  <c:v>38811</c:v>
                </c:pt>
                <c:pt idx="179">
                  <c:v>38812</c:v>
                </c:pt>
                <c:pt idx="180">
                  <c:v>38813</c:v>
                </c:pt>
                <c:pt idx="181">
                  <c:v>38814</c:v>
                </c:pt>
                <c:pt idx="182">
                  <c:v>38817</c:v>
                </c:pt>
                <c:pt idx="183">
                  <c:v>38818</c:v>
                </c:pt>
                <c:pt idx="184">
                  <c:v>38819</c:v>
                </c:pt>
                <c:pt idx="185">
                  <c:v>38820</c:v>
                </c:pt>
                <c:pt idx="186">
                  <c:v>38824</c:v>
                </c:pt>
                <c:pt idx="187">
                  <c:v>38825</c:v>
                </c:pt>
                <c:pt idx="188">
                  <c:v>38826</c:v>
                </c:pt>
                <c:pt idx="189">
                  <c:v>38827</c:v>
                </c:pt>
                <c:pt idx="190">
                  <c:v>38828</c:v>
                </c:pt>
                <c:pt idx="191">
                  <c:v>38831</c:v>
                </c:pt>
                <c:pt idx="192">
                  <c:v>38832</c:v>
                </c:pt>
                <c:pt idx="193">
                  <c:v>38833</c:v>
                </c:pt>
                <c:pt idx="194">
                  <c:v>38834</c:v>
                </c:pt>
                <c:pt idx="195">
                  <c:v>38835</c:v>
                </c:pt>
                <c:pt idx="196">
                  <c:v>38838</c:v>
                </c:pt>
                <c:pt idx="197">
                  <c:v>38839</c:v>
                </c:pt>
                <c:pt idx="198">
                  <c:v>38840</c:v>
                </c:pt>
                <c:pt idx="199">
                  <c:v>38841</c:v>
                </c:pt>
                <c:pt idx="200">
                  <c:v>38842</c:v>
                </c:pt>
                <c:pt idx="201">
                  <c:v>38845</c:v>
                </c:pt>
                <c:pt idx="202">
                  <c:v>38846</c:v>
                </c:pt>
                <c:pt idx="203">
                  <c:v>38847</c:v>
                </c:pt>
                <c:pt idx="204">
                  <c:v>38848</c:v>
                </c:pt>
                <c:pt idx="205">
                  <c:v>38849</c:v>
                </c:pt>
                <c:pt idx="206">
                  <c:v>38852</c:v>
                </c:pt>
                <c:pt idx="207">
                  <c:v>38853</c:v>
                </c:pt>
                <c:pt idx="208">
                  <c:v>38854</c:v>
                </c:pt>
                <c:pt idx="209">
                  <c:v>38855</c:v>
                </c:pt>
                <c:pt idx="210">
                  <c:v>38856</c:v>
                </c:pt>
                <c:pt idx="211">
                  <c:v>38859</c:v>
                </c:pt>
                <c:pt idx="212">
                  <c:v>38860</c:v>
                </c:pt>
                <c:pt idx="213">
                  <c:v>38861</c:v>
                </c:pt>
                <c:pt idx="214">
                  <c:v>38862</c:v>
                </c:pt>
                <c:pt idx="215">
                  <c:v>38863</c:v>
                </c:pt>
                <c:pt idx="216">
                  <c:v>38867</c:v>
                </c:pt>
                <c:pt idx="217">
                  <c:v>38868</c:v>
                </c:pt>
                <c:pt idx="218">
                  <c:v>38869</c:v>
                </c:pt>
                <c:pt idx="219">
                  <c:v>38870</c:v>
                </c:pt>
                <c:pt idx="220">
                  <c:v>38873</c:v>
                </c:pt>
                <c:pt idx="221">
                  <c:v>38874</c:v>
                </c:pt>
                <c:pt idx="222">
                  <c:v>38875</c:v>
                </c:pt>
                <c:pt idx="223">
                  <c:v>38876</c:v>
                </c:pt>
                <c:pt idx="224">
                  <c:v>38877</c:v>
                </c:pt>
                <c:pt idx="225">
                  <c:v>38880</c:v>
                </c:pt>
                <c:pt idx="226">
                  <c:v>38881</c:v>
                </c:pt>
                <c:pt idx="227">
                  <c:v>38882</c:v>
                </c:pt>
                <c:pt idx="228">
                  <c:v>38883</c:v>
                </c:pt>
                <c:pt idx="229">
                  <c:v>38884</c:v>
                </c:pt>
                <c:pt idx="230">
                  <c:v>38887</c:v>
                </c:pt>
                <c:pt idx="231">
                  <c:v>38888</c:v>
                </c:pt>
                <c:pt idx="232">
                  <c:v>38889</c:v>
                </c:pt>
                <c:pt idx="233">
                  <c:v>38890</c:v>
                </c:pt>
                <c:pt idx="234">
                  <c:v>38891</c:v>
                </c:pt>
                <c:pt idx="235">
                  <c:v>38894</c:v>
                </c:pt>
                <c:pt idx="236">
                  <c:v>38895</c:v>
                </c:pt>
                <c:pt idx="237">
                  <c:v>38896</c:v>
                </c:pt>
                <c:pt idx="238">
                  <c:v>38897</c:v>
                </c:pt>
                <c:pt idx="239">
                  <c:v>38898</c:v>
                </c:pt>
                <c:pt idx="240">
                  <c:v>38901</c:v>
                </c:pt>
                <c:pt idx="241">
                  <c:v>38903</c:v>
                </c:pt>
                <c:pt idx="242">
                  <c:v>38904</c:v>
                </c:pt>
                <c:pt idx="243">
                  <c:v>38905</c:v>
                </c:pt>
                <c:pt idx="244">
                  <c:v>38908</c:v>
                </c:pt>
                <c:pt idx="245">
                  <c:v>38909</c:v>
                </c:pt>
                <c:pt idx="246">
                  <c:v>38910</c:v>
                </c:pt>
                <c:pt idx="247">
                  <c:v>38911</c:v>
                </c:pt>
                <c:pt idx="248">
                  <c:v>38912</c:v>
                </c:pt>
                <c:pt idx="249">
                  <c:v>38915</c:v>
                </c:pt>
                <c:pt idx="250">
                  <c:v>38916</c:v>
                </c:pt>
                <c:pt idx="251">
                  <c:v>38917</c:v>
                </c:pt>
                <c:pt idx="252">
                  <c:v>38918</c:v>
                </c:pt>
                <c:pt idx="253">
                  <c:v>38919</c:v>
                </c:pt>
                <c:pt idx="254">
                  <c:v>38922</c:v>
                </c:pt>
                <c:pt idx="255">
                  <c:v>38923</c:v>
                </c:pt>
                <c:pt idx="256">
                  <c:v>38924</c:v>
                </c:pt>
                <c:pt idx="257">
                  <c:v>38925</c:v>
                </c:pt>
                <c:pt idx="258">
                  <c:v>38926</c:v>
                </c:pt>
                <c:pt idx="259">
                  <c:v>38929</c:v>
                </c:pt>
                <c:pt idx="260">
                  <c:v>38930</c:v>
                </c:pt>
                <c:pt idx="261">
                  <c:v>38931</c:v>
                </c:pt>
                <c:pt idx="262">
                  <c:v>38932</c:v>
                </c:pt>
                <c:pt idx="263">
                  <c:v>38933</c:v>
                </c:pt>
                <c:pt idx="264">
                  <c:v>38936</c:v>
                </c:pt>
                <c:pt idx="265">
                  <c:v>38937</c:v>
                </c:pt>
                <c:pt idx="266">
                  <c:v>38938</c:v>
                </c:pt>
                <c:pt idx="267">
                  <c:v>38939</c:v>
                </c:pt>
                <c:pt idx="268">
                  <c:v>38940</c:v>
                </c:pt>
                <c:pt idx="269">
                  <c:v>38943</c:v>
                </c:pt>
                <c:pt idx="270">
                  <c:v>38944</c:v>
                </c:pt>
                <c:pt idx="271">
                  <c:v>38945</c:v>
                </c:pt>
                <c:pt idx="272">
                  <c:v>38946</c:v>
                </c:pt>
                <c:pt idx="273">
                  <c:v>38947</c:v>
                </c:pt>
                <c:pt idx="274">
                  <c:v>38950</c:v>
                </c:pt>
                <c:pt idx="275">
                  <c:v>38951</c:v>
                </c:pt>
                <c:pt idx="276">
                  <c:v>38952</c:v>
                </c:pt>
                <c:pt idx="277">
                  <c:v>38953</c:v>
                </c:pt>
                <c:pt idx="278">
                  <c:v>38954</c:v>
                </c:pt>
                <c:pt idx="279">
                  <c:v>38957</c:v>
                </c:pt>
                <c:pt idx="280">
                  <c:v>38958</c:v>
                </c:pt>
                <c:pt idx="281">
                  <c:v>38959</c:v>
                </c:pt>
                <c:pt idx="282">
                  <c:v>38960</c:v>
                </c:pt>
                <c:pt idx="283">
                  <c:v>38961</c:v>
                </c:pt>
                <c:pt idx="284">
                  <c:v>38965</c:v>
                </c:pt>
                <c:pt idx="285">
                  <c:v>38966</c:v>
                </c:pt>
                <c:pt idx="286">
                  <c:v>38967</c:v>
                </c:pt>
                <c:pt idx="287">
                  <c:v>38968</c:v>
                </c:pt>
                <c:pt idx="288">
                  <c:v>38971</c:v>
                </c:pt>
                <c:pt idx="289">
                  <c:v>38972</c:v>
                </c:pt>
                <c:pt idx="290">
                  <c:v>38973</c:v>
                </c:pt>
                <c:pt idx="291">
                  <c:v>38974</c:v>
                </c:pt>
                <c:pt idx="292">
                  <c:v>38975</c:v>
                </c:pt>
                <c:pt idx="293">
                  <c:v>38978</c:v>
                </c:pt>
                <c:pt idx="294">
                  <c:v>38979</c:v>
                </c:pt>
                <c:pt idx="295">
                  <c:v>38980</c:v>
                </c:pt>
                <c:pt idx="296">
                  <c:v>38981</c:v>
                </c:pt>
                <c:pt idx="297">
                  <c:v>38982</c:v>
                </c:pt>
                <c:pt idx="298">
                  <c:v>38985</c:v>
                </c:pt>
                <c:pt idx="299">
                  <c:v>38986</c:v>
                </c:pt>
                <c:pt idx="300">
                  <c:v>38987</c:v>
                </c:pt>
                <c:pt idx="301">
                  <c:v>38988</c:v>
                </c:pt>
                <c:pt idx="302">
                  <c:v>38989</c:v>
                </c:pt>
                <c:pt idx="303">
                  <c:v>38992</c:v>
                </c:pt>
                <c:pt idx="304">
                  <c:v>38993</c:v>
                </c:pt>
                <c:pt idx="305">
                  <c:v>38994</c:v>
                </c:pt>
                <c:pt idx="306">
                  <c:v>38995</c:v>
                </c:pt>
                <c:pt idx="307">
                  <c:v>38996</c:v>
                </c:pt>
                <c:pt idx="308">
                  <c:v>38999</c:v>
                </c:pt>
                <c:pt idx="309">
                  <c:v>39000</c:v>
                </c:pt>
                <c:pt idx="310">
                  <c:v>39001</c:v>
                </c:pt>
                <c:pt idx="311">
                  <c:v>39002</c:v>
                </c:pt>
                <c:pt idx="312">
                  <c:v>39003</c:v>
                </c:pt>
                <c:pt idx="313">
                  <c:v>39006</c:v>
                </c:pt>
                <c:pt idx="314">
                  <c:v>39007</c:v>
                </c:pt>
                <c:pt idx="315">
                  <c:v>39008</c:v>
                </c:pt>
                <c:pt idx="316">
                  <c:v>39009</c:v>
                </c:pt>
                <c:pt idx="317">
                  <c:v>39010</c:v>
                </c:pt>
                <c:pt idx="318">
                  <c:v>39013</c:v>
                </c:pt>
                <c:pt idx="319">
                  <c:v>39014</c:v>
                </c:pt>
                <c:pt idx="320">
                  <c:v>39015</c:v>
                </c:pt>
                <c:pt idx="321">
                  <c:v>39016</c:v>
                </c:pt>
                <c:pt idx="322">
                  <c:v>39017</c:v>
                </c:pt>
                <c:pt idx="323">
                  <c:v>39020</c:v>
                </c:pt>
                <c:pt idx="324">
                  <c:v>39021</c:v>
                </c:pt>
                <c:pt idx="325">
                  <c:v>39022</c:v>
                </c:pt>
                <c:pt idx="326">
                  <c:v>39023</c:v>
                </c:pt>
                <c:pt idx="327">
                  <c:v>39024</c:v>
                </c:pt>
                <c:pt idx="328">
                  <c:v>39027</c:v>
                </c:pt>
                <c:pt idx="329">
                  <c:v>39028</c:v>
                </c:pt>
                <c:pt idx="330">
                  <c:v>39029</c:v>
                </c:pt>
                <c:pt idx="331">
                  <c:v>39030</c:v>
                </c:pt>
                <c:pt idx="332">
                  <c:v>39031</c:v>
                </c:pt>
                <c:pt idx="333">
                  <c:v>39034</c:v>
                </c:pt>
                <c:pt idx="334">
                  <c:v>39035</c:v>
                </c:pt>
                <c:pt idx="335">
                  <c:v>39036</c:v>
                </c:pt>
                <c:pt idx="336">
                  <c:v>39037</c:v>
                </c:pt>
                <c:pt idx="337">
                  <c:v>39038</c:v>
                </c:pt>
                <c:pt idx="338">
                  <c:v>39041</c:v>
                </c:pt>
                <c:pt idx="339">
                  <c:v>39042</c:v>
                </c:pt>
                <c:pt idx="340">
                  <c:v>39043</c:v>
                </c:pt>
                <c:pt idx="341">
                  <c:v>39045</c:v>
                </c:pt>
                <c:pt idx="342">
                  <c:v>39048</c:v>
                </c:pt>
                <c:pt idx="343">
                  <c:v>39049</c:v>
                </c:pt>
                <c:pt idx="344">
                  <c:v>39050</c:v>
                </c:pt>
                <c:pt idx="345">
                  <c:v>39051</c:v>
                </c:pt>
                <c:pt idx="346">
                  <c:v>39052</c:v>
                </c:pt>
                <c:pt idx="347">
                  <c:v>39055</c:v>
                </c:pt>
                <c:pt idx="348">
                  <c:v>39056</c:v>
                </c:pt>
                <c:pt idx="349">
                  <c:v>39057</c:v>
                </c:pt>
                <c:pt idx="350">
                  <c:v>39058</c:v>
                </c:pt>
                <c:pt idx="351">
                  <c:v>39059</c:v>
                </c:pt>
                <c:pt idx="352">
                  <c:v>39062</c:v>
                </c:pt>
                <c:pt idx="353">
                  <c:v>39063</c:v>
                </c:pt>
                <c:pt idx="354">
                  <c:v>39064</c:v>
                </c:pt>
                <c:pt idx="355">
                  <c:v>39065</c:v>
                </c:pt>
                <c:pt idx="356">
                  <c:v>39066</c:v>
                </c:pt>
                <c:pt idx="357">
                  <c:v>39069</c:v>
                </c:pt>
                <c:pt idx="358">
                  <c:v>39070</c:v>
                </c:pt>
                <c:pt idx="359">
                  <c:v>39071</c:v>
                </c:pt>
                <c:pt idx="360">
                  <c:v>39072</c:v>
                </c:pt>
                <c:pt idx="361">
                  <c:v>39073</c:v>
                </c:pt>
                <c:pt idx="362">
                  <c:v>39077</c:v>
                </c:pt>
                <c:pt idx="363">
                  <c:v>39078</c:v>
                </c:pt>
                <c:pt idx="364">
                  <c:v>39079</c:v>
                </c:pt>
                <c:pt idx="365">
                  <c:v>39080</c:v>
                </c:pt>
                <c:pt idx="366">
                  <c:v>39085</c:v>
                </c:pt>
                <c:pt idx="367">
                  <c:v>39086</c:v>
                </c:pt>
                <c:pt idx="368">
                  <c:v>39087</c:v>
                </c:pt>
                <c:pt idx="369">
                  <c:v>39090</c:v>
                </c:pt>
                <c:pt idx="370">
                  <c:v>39091</c:v>
                </c:pt>
                <c:pt idx="371">
                  <c:v>39092</c:v>
                </c:pt>
                <c:pt idx="372">
                  <c:v>39093</c:v>
                </c:pt>
                <c:pt idx="373">
                  <c:v>39094</c:v>
                </c:pt>
                <c:pt idx="374">
                  <c:v>39098</c:v>
                </c:pt>
                <c:pt idx="375">
                  <c:v>39099</c:v>
                </c:pt>
                <c:pt idx="376">
                  <c:v>39100</c:v>
                </c:pt>
                <c:pt idx="377">
                  <c:v>39101</c:v>
                </c:pt>
                <c:pt idx="378">
                  <c:v>39104</c:v>
                </c:pt>
                <c:pt idx="379">
                  <c:v>39105</c:v>
                </c:pt>
                <c:pt idx="380">
                  <c:v>39106</c:v>
                </c:pt>
                <c:pt idx="381">
                  <c:v>39107</c:v>
                </c:pt>
                <c:pt idx="382">
                  <c:v>39108</c:v>
                </c:pt>
                <c:pt idx="383">
                  <c:v>39111</c:v>
                </c:pt>
                <c:pt idx="384">
                  <c:v>39112</c:v>
                </c:pt>
                <c:pt idx="385">
                  <c:v>39113</c:v>
                </c:pt>
                <c:pt idx="386">
                  <c:v>39114</c:v>
                </c:pt>
                <c:pt idx="387">
                  <c:v>39115</c:v>
                </c:pt>
                <c:pt idx="388">
                  <c:v>39118</c:v>
                </c:pt>
                <c:pt idx="389">
                  <c:v>39119</c:v>
                </c:pt>
                <c:pt idx="390">
                  <c:v>39120</c:v>
                </c:pt>
                <c:pt idx="391">
                  <c:v>39121</c:v>
                </c:pt>
                <c:pt idx="392">
                  <c:v>39122</c:v>
                </c:pt>
                <c:pt idx="393">
                  <c:v>39125</c:v>
                </c:pt>
                <c:pt idx="394">
                  <c:v>39126</c:v>
                </c:pt>
                <c:pt idx="395">
                  <c:v>39127</c:v>
                </c:pt>
                <c:pt idx="396">
                  <c:v>39128</c:v>
                </c:pt>
                <c:pt idx="397">
                  <c:v>39129</c:v>
                </c:pt>
                <c:pt idx="398">
                  <c:v>39133</c:v>
                </c:pt>
                <c:pt idx="399">
                  <c:v>39134</c:v>
                </c:pt>
                <c:pt idx="400">
                  <c:v>39135</c:v>
                </c:pt>
                <c:pt idx="401">
                  <c:v>39136</c:v>
                </c:pt>
                <c:pt idx="402">
                  <c:v>39139</c:v>
                </c:pt>
                <c:pt idx="403">
                  <c:v>39140</c:v>
                </c:pt>
                <c:pt idx="404">
                  <c:v>39141</c:v>
                </c:pt>
                <c:pt idx="405">
                  <c:v>39142</c:v>
                </c:pt>
                <c:pt idx="406">
                  <c:v>39143</c:v>
                </c:pt>
                <c:pt idx="407">
                  <c:v>39146</c:v>
                </c:pt>
                <c:pt idx="408">
                  <c:v>39147</c:v>
                </c:pt>
                <c:pt idx="409">
                  <c:v>39148</c:v>
                </c:pt>
                <c:pt idx="410">
                  <c:v>39149</c:v>
                </c:pt>
                <c:pt idx="411">
                  <c:v>39150</c:v>
                </c:pt>
                <c:pt idx="412">
                  <c:v>39153</c:v>
                </c:pt>
                <c:pt idx="413">
                  <c:v>39154</c:v>
                </c:pt>
                <c:pt idx="414">
                  <c:v>39155</c:v>
                </c:pt>
                <c:pt idx="415">
                  <c:v>39156</c:v>
                </c:pt>
                <c:pt idx="416">
                  <c:v>39157</c:v>
                </c:pt>
                <c:pt idx="417">
                  <c:v>39160</c:v>
                </c:pt>
                <c:pt idx="418">
                  <c:v>39161</c:v>
                </c:pt>
                <c:pt idx="419">
                  <c:v>39162</c:v>
                </c:pt>
                <c:pt idx="420">
                  <c:v>39163</c:v>
                </c:pt>
                <c:pt idx="421">
                  <c:v>39164</c:v>
                </c:pt>
                <c:pt idx="422">
                  <c:v>39167</c:v>
                </c:pt>
                <c:pt idx="423">
                  <c:v>39168</c:v>
                </c:pt>
                <c:pt idx="424">
                  <c:v>39169</c:v>
                </c:pt>
                <c:pt idx="425">
                  <c:v>39170</c:v>
                </c:pt>
                <c:pt idx="426">
                  <c:v>39171</c:v>
                </c:pt>
                <c:pt idx="427">
                  <c:v>39174</c:v>
                </c:pt>
                <c:pt idx="428">
                  <c:v>39175</c:v>
                </c:pt>
                <c:pt idx="429">
                  <c:v>39176</c:v>
                </c:pt>
                <c:pt idx="430">
                  <c:v>39177</c:v>
                </c:pt>
                <c:pt idx="431">
                  <c:v>39181</c:v>
                </c:pt>
                <c:pt idx="432">
                  <c:v>39182</c:v>
                </c:pt>
                <c:pt idx="433">
                  <c:v>39183</c:v>
                </c:pt>
                <c:pt idx="434">
                  <c:v>39184</c:v>
                </c:pt>
                <c:pt idx="435">
                  <c:v>39185</c:v>
                </c:pt>
                <c:pt idx="436">
                  <c:v>39188</c:v>
                </c:pt>
                <c:pt idx="437">
                  <c:v>39189</c:v>
                </c:pt>
                <c:pt idx="438">
                  <c:v>39190</c:v>
                </c:pt>
                <c:pt idx="439">
                  <c:v>39191</c:v>
                </c:pt>
                <c:pt idx="440">
                  <c:v>39192</c:v>
                </c:pt>
                <c:pt idx="441">
                  <c:v>39195</c:v>
                </c:pt>
                <c:pt idx="442">
                  <c:v>39196</c:v>
                </c:pt>
                <c:pt idx="443">
                  <c:v>39197</c:v>
                </c:pt>
                <c:pt idx="444">
                  <c:v>39198</c:v>
                </c:pt>
                <c:pt idx="445">
                  <c:v>39199</c:v>
                </c:pt>
                <c:pt idx="446">
                  <c:v>39202</c:v>
                </c:pt>
                <c:pt idx="447">
                  <c:v>39203</c:v>
                </c:pt>
                <c:pt idx="448">
                  <c:v>39204</c:v>
                </c:pt>
                <c:pt idx="449">
                  <c:v>39205</c:v>
                </c:pt>
                <c:pt idx="450">
                  <c:v>39206</c:v>
                </c:pt>
                <c:pt idx="451">
                  <c:v>39209</c:v>
                </c:pt>
                <c:pt idx="452">
                  <c:v>39210</c:v>
                </c:pt>
                <c:pt idx="453">
                  <c:v>39211</c:v>
                </c:pt>
                <c:pt idx="454">
                  <c:v>39212</c:v>
                </c:pt>
                <c:pt idx="455">
                  <c:v>39213</c:v>
                </c:pt>
                <c:pt idx="456">
                  <c:v>39216</c:v>
                </c:pt>
                <c:pt idx="457">
                  <c:v>39217</c:v>
                </c:pt>
                <c:pt idx="458">
                  <c:v>39218</c:v>
                </c:pt>
                <c:pt idx="459">
                  <c:v>39219</c:v>
                </c:pt>
                <c:pt idx="460">
                  <c:v>39220</c:v>
                </c:pt>
                <c:pt idx="461">
                  <c:v>39223</c:v>
                </c:pt>
                <c:pt idx="462">
                  <c:v>39224</c:v>
                </c:pt>
                <c:pt idx="463">
                  <c:v>39225</c:v>
                </c:pt>
                <c:pt idx="464">
                  <c:v>39226</c:v>
                </c:pt>
                <c:pt idx="465">
                  <c:v>39227</c:v>
                </c:pt>
                <c:pt idx="466">
                  <c:v>39231</c:v>
                </c:pt>
                <c:pt idx="467">
                  <c:v>39232</c:v>
                </c:pt>
                <c:pt idx="468">
                  <c:v>39233</c:v>
                </c:pt>
                <c:pt idx="469">
                  <c:v>39234</c:v>
                </c:pt>
                <c:pt idx="470">
                  <c:v>39237</c:v>
                </c:pt>
                <c:pt idx="471">
                  <c:v>39238</c:v>
                </c:pt>
                <c:pt idx="472">
                  <c:v>39239</c:v>
                </c:pt>
                <c:pt idx="473">
                  <c:v>39240</c:v>
                </c:pt>
                <c:pt idx="474">
                  <c:v>39241</c:v>
                </c:pt>
                <c:pt idx="475">
                  <c:v>39244</c:v>
                </c:pt>
                <c:pt idx="476">
                  <c:v>39245</c:v>
                </c:pt>
                <c:pt idx="477">
                  <c:v>39246</c:v>
                </c:pt>
                <c:pt idx="478">
                  <c:v>39247</c:v>
                </c:pt>
                <c:pt idx="479">
                  <c:v>39248</c:v>
                </c:pt>
                <c:pt idx="480">
                  <c:v>39251</c:v>
                </c:pt>
                <c:pt idx="481">
                  <c:v>39252</c:v>
                </c:pt>
                <c:pt idx="482">
                  <c:v>39253</c:v>
                </c:pt>
                <c:pt idx="483">
                  <c:v>39254</c:v>
                </c:pt>
                <c:pt idx="484">
                  <c:v>39255</c:v>
                </c:pt>
                <c:pt idx="485">
                  <c:v>39258</c:v>
                </c:pt>
                <c:pt idx="486">
                  <c:v>39259</c:v>
                </c:pt>
                <c:pt idx="487">
                  <c:v>39260</c:v>
                </c:pt>
                <c:pt idx="488">
                  <c:v>39261</c:v>
                </c:pt>
                <c:pt idx="489">
                  <c:v>39262</c:v>
                </c:pt>
                <c:pt idx="490">
                  <c:v>39265</c:v>
                </c:pt>
                <c:pt idx="491">
                  <c:v>39266</c:v>
                </c:pt>
                <c:pt idx="492">
                  <c:v>39268</c:v>
                </c:pt>
                <c:pt idx="493">
                  <c:v>39269</c:v>
                </c:pt>
                <c:pt idx="494">
                  <c:v>39272</c:v>
                </c:pt>
                <c:pt idx="495">
                  <c:v>39273</c:v>
                </c:pt>
                <c:pt idx="496">
                  <c:v>39274</c:v>
                </c:pt>
                <c:pt idx="497">
                  <c:v>39275</c:v>
                </c:pt>
                <c:pt idx="498">
                  <c:v>39276</c:v>
                </c:pt>
                <c:pt idx="499">
                  <c:v>39279</c:v>
                </c:pt>
                <c:pt idx="500">
                  <c:v>39280</c:v>
                </c:pt>
                <c:pt idx="501">
                  <c:v>39281</c:v>
                </c:pt>
                <c:pt idx="502">
                  <c:v>39282</c:v>
                </c:pt>
                <c:pt idx="503">
                  <c:v>39283</c:v>
                </c:pt>
                <c:pt idx="504">
                  <c:v>39286</c:v>
                </c:pt>
                <c:pt idx="505">
                  <c:v>39287</c:v>
                </c:pt>
                <c:pt idx="506">
                  <c:v>39288</c:v>
                </c:pt>
                <c:pt idx="507">
                  <c:v>39289</c:v>
                </c:pt>
                <c:pt idx="508">
                  <c:v>39290</c:v>
                </c:pt>
                <c:pt idx="509">
                  <c:v>39293</c:v>
                </c:pt>
                <c:pt idx="510">
                  <c:v>39294</c:v>
                </c:pt>
                <c:pt idx="511">
                  <c:v>39295</c:v>
                </c:pt>
                <c:pt idx="512">
                  <c:v>39296</c:v>
                </c:pt>
                <c:pt idx="513">
                  <c:v>39297</c:v>
                </c:pt>
                <c:pt idx="514">
                  <c:v>39300</c:v>
                </c:pt>
                <c:pt idx="515">
                  <c:v>39301</c:v>
                </c:pt>
                <c:pt idx="516">
                  <c:v>39302</c:v>
                </c:pt>
                <c:pt idx="517">
                  <c:v>39303</c:v>
                </c:pt>
                <c:pt idx="518">
                  <c:v>39304</c:v>
                </c:pt>
                <c:pt idx="519">
                  <c:v>39307</c:v>
                </c:pt>
                <c:pt idx="520">
                  <c:v>39308</c:v>
                </c:pt>
                <c:pt idx="521">
                  <c:v>39309</c:v>
                </c:pt>
                <c:pt idx="522">
                  <c:v>39310</c:v>
                </c:pt>
                <c:pt idx="523">
                  <c:v>39311</c:v>
                </c:pt>
                <c:pt idx="524">
                  <c:v>39314</c:v>
                </c:pt>
                <c:pt idx="525">
                  <c:v>39315</c:v>
                </c:pt>
                <c:pt idx="526">
                  <c:v>39316</c:v>
                </c:pt>
                <c:pt idx="527">
                  <c:v>39317</c:v>
                </c:pt>
                <c:pt idx="528">
                  <c:v>39318</c:v>
                </c:pt>
                <c:pt idx="529">
                  <c:v>39321</c:v>
                </c:pt>
                <c:pt idx="530">
                  <c:v>39322</c:v>
                </c:pt>
                <c:pt idx="531">
                  <c:v>39323</c:v>
                </c:pt>
                <c:pt idx="532">
                  <c:v>39324</c:v>
                </c:pt>
                <c:pt idx="533">
                  <c:v>39325</c:v>
                </c:pt>
                <c:pt idx="534">
                  <c:v>39329</c:v>
                </c:pt>
                <c:pt idx="535">
                  <c:v>39330</c:v>
                </c:pt>
                <c:pt idx="536">
                  <c:v>39331</c:v>
                </c:pt>
                <c:pt idx="537">
                  <c:v>39332</c:v>
                </c:pt>
                <c:pt idx="538">
                  <c:v>39335</c:v>
                </c:pt>
                <c:pt idx="539">
                  <c:v>39336</c:v>
                </c:pt>
                <c:pt idx="540">
                  <c:v>39337</c:v>
                </c:pt>
                <c:pt idx="541">
                  <c:v>39338</c:v>
                </c:pt>
                <c:pt idx="542">
                  <c:v>39339</c:v>
                </c:pt>
                <c:pt idx="543">
                  <c:v>39342</c:v>
                </c:pt>
                <c:pt idx="544">
                  <c:v>39343</c:v>
                </c:pt>
                <c:pt idx="545">
                  <c:v>39344</c:v>
                </c:pt>
                <c:pt idx="546">
                  <c:v>39345</c:v>
                </c:pt>
                <c:pt idx="547">
                  <c:v>39346</c:v>
                </c:pt>
                <c:pt idx="548">
                  <c:v>39349</c:v>
                </c:pt>
                <c:pt idx="549">
                  <c:v>39350</c:v>
                </c:pt>
                <c:pt idx="550">
                  <c:v>39351</c:v>
                </c:pt>
                <c:pt idx="551">
                  <c:v>39352</c:v>
                </c:pt>
                <c:pt idx="552">
                  <c:v>39353</c:v>
                </c:pt>
                <c:pt idx="553">
                  <c:v>39356</c:v>
                </c:pt>
                <c:pt idx="554">
                  <c:v>39357</c:v>
                </c:pt>
                <c:pt idx="555">
                  <c:v>39358</c:v>
                </c:pt>
                <c:pt idx="556">
                  <c:v>39359</c:v>
                </c:pt>
                <c:pt idx="557">
                  <c:v>39360</c:v>
                </c:pt>
                <c:pt idx="558">
                  <c:v>39363</c:v>
                </c:pt>
                <c:pt idx="559">
                  <c:v>39364</c:v>
                </c:pt>
                <c:pt idx="560">
                  <c:v>39365</c:v>
                </c:pt>
                <c:pt idx="561">
                  <c:v>39366</c:v>
                </c:pt>
                <c:pt idx="562">
                  <c:v>39367</c:v>
                </c:pt>
                <c:pt idx="563">
                  <c:v>39370</c:v>
                </c:pt>
                <c:pt idx="564">
                  <c:v>39371</c:v>
                </c:pt>
                <c:pt idx="565">
                  <c:v>39372</c:v>
                </c:pt>
                <c:pt idx="566">
                  <c:v>39373</c:v>
                </c:pt>
                <c:pt idx="567">
                  <c:v>39374</c:v>
                </c:pt>
                <c:pt idx="568">
                  <c:v>39377</c:v>
                </c:pt>
                <c:pt idx="569">
                  <c:v>39378</c:v>
                </c:pt>
                <c:pt idx="570">
                  <c:v>39379</c:v>
                </c:pt>
                <c:pt idx="571">
                  <c:v>39380</c:v>
                </c:pt>
                <c:pt idx="572">
                  <c:v>39381</c:v>
                </c:pt>
                <c:pt idx="573">
                  <c:v>39384</c:v>
                </c:pt>
                <c:pt idx="574">
                  <c:v>39385</c:v>
                </c:pt>
                <c:pt idx="575">
                  <c:v>39386</c:v>
                </c:pt>
                <c:pt idx="576">
                  <c:v>39387</c:v>
                </c:pt>
                <c:pt idx="577">
                  <c:v>39388</c:v>
                </c:pt>
                <c:pt idx="578">
                  <c:v>39391</c:v>
                </c:pt>
                <c:pt idx="579">
                  <c:v>39392</c:v>
                </c:pt>
                <c:pt idx="580">
                  <c:v>39393</c:v>
                </c:pt>
                <c:pt idx="581">
                  <c:v>39394</c:v>
                </c:pt>
                <c:pt idx="582">
                  <c:v>39395</c:v>
                </c:pt>
                <c:pt idx="583">
                  <c:v>39398</c:v>
                </c:pt>
                <c:pt idx="584">
                  <c:v>39399</c:v>
                </c:pt>
                <c:pt idx="585">
                  <c:v>39400</c:v>
                </c:pt>
                <c:pt idx="586">
                  <c:v>39401</c:v>
                </c:pt>
                <c:pt idx="587">
                  <c:v>39402</c:v>
                </c:pt>
                <c:pt idx="588">
                  <c:v>39405</c:v>
                </c:pt>
                <c:pt idx="589">
                  <c:v>39406</c:v>
                </c:pt>
                <c:pt idx="590">
                  <c:v>39407</c:v>
                </c:pt>
                <c:pt idx="591">
                  <c:v>39409</c:v>
                </c:pt>
                <c:pt idx="592">
                  <c:v>39412</c:v>
                </c:pt>
                <c:pt idx="593">
                  <c:v>39413</c:v>
                </c:pt>
                <c:pt idx="594">
                  <c:v>39414</c:v>
                </c:pt>
                <c:pt idx="595">
                  <c:v>39415</c:v>
                </c:pt>
                <c:pt idx="596">
                  <c:v>39416</c:v>
                </c:pt>
                <c:pt idx="597">
                  <c:v>39419</c:v>
                </c:pt>
                <c:pt idx="598">
                  <c:v>39420</c:v>
                </c:pt>
                <c:pt idx="599">
                  <c:v>39421</c:v>
                </c:pt>
                <c:pt idx="600">
                  <c:v>39422</c:v>
                </c:pt>
                <c:pt idx="601">
                  <c:v>39423</c:v>
                </c:pt>
                <c:pt idx="602">
                  <c:v>39426</c:v>
                </c:pt>
                <c:pt idx="603">
                  <c:v>39427</c:v>
                </c:pt>
                <c:pt idx="604">
                  <c:v>39428</c:v>
                </c:pt>
                <c:pt idx="605">
                  <c:v>39429</c:v>
                </c:pt>
                <c:pt idx="606">
                  <c:v>39430</c:v>
                </c:pt>
                <c:pt idx="607">
                  <c:v>39433</c:v>
                </c:pt>
                <c:pt idx="608">
                  <c:v>39434</c:v>
                </c:pt>
                <c:pt idx="609">
                  <c:v>39435</c:v>
                </c:pt>
                <c:pt idx="610">
                  <c:v>39436</c:v>
                </c:pt>
                <c:pt idx="611">
                  <c:v>39437</c:v>
                </c:pt>
                <c:pt idx="612">
                  <c:v>39440</c:v>
                </c:pt>
                <c:pt idx="613">
                  <c:v>39442</c:v>
                </c:pt>
                <c:pt idx="614">
                  <c:v>39443</c:v>
                </c:pt>
                <c:pt idx="615">
                  <c:v>39444</c:v>
                </c:pt>
                <c:pt idx="616">
                  <c:v>39447</c:v>
                </c:pt>
                <c:pt idx="617">
                  <c:v>39449</c:v>
                </c:pt>
                <c:pt idx="618">
                  <c:v>39450</c:v>
                </c:pt>
                <c:pt idx="619">
                  <c:v>39451</c:v>
                </c:pt>
                <c:pt idx="620">
                  <c:v>39454</c:v>
                </c:pt>
                <c:pt idx="621">
                  <c:v>39455</c:v>
                </c:pt>
                <c:pt idx="622">
                  <c:v>39456</c:v>
                </c:pt>
                <c:pt idx="623">
                  <c:v>39457</c:v>
                </c:pt>
                <c:pt idx="624">
                  <c:v>39458</c:v>
                </c:pt>
                <c:pt idx="625">
                  <c:v>39461</c:v>
                </c:pt>
                <c:pt idx="626">
                  <c:v>39462</c:v>
                </c:pt>
                <c:pt idx="627">
                  <c:v>39463</c:v>
                </c:pt>
                <c:pt idx="628">
                  <c:v>39464</c:v>
                </c:pt>
                <c:pt idx="629">
                  <c:v>39465</c:v>
                </c:pt>
                <c:pt idx="630">
                  <c:v>39469</c:v>
                </c:pt>
                <c:pt idx="631">
                  <c:v>39470</c:v>
                </c:pt>
                <c:pt idx="632">
                  <c:v>39471</c:v>
                </c:pt>
                <c:pt idx="633">
                  <c:v>39472</c:v>
                </c:pt>
                <c:pt idx="634">
                  <c:v>39475</c:v>
                </c:pt>
                <c:pt idx="635">
                  <c:v>39476</c:v>
                </c:pt>
                <c:pt idx="636">
                  <c:v>39477</c:v>
                </c:pt>
                <c:pt idx="637">
                  <c:v>39478</c:v>
                </c:pt>
                <c:pt idx="638">
                  <c:v>39479</c:v>
                </c:pt>
                <c:pt idx="639">
                  <c:v>39482</c:v>
                </c:pt>
                <c:pt idx="640">
                  <c:v>39483</c:v>
                </c:pt>
                <c:pt idx="641">
                  <c:v>39484</c:v>
                </c:pt>
                <c:pt idx="642">
                  <c:v>39485</c:v>
                </c:pt>
                <c:pt idx="643">
                  <c:v>39486</c:v>
                </c:pt>
                <c:pt idx="644">
                  <c:v>39489</c:v>
                </c:pt>
                <c:pt idx="645">
                  <c:v>39490</c:v>
                </c:pt>
                <c:pt idx="646">
                  <c:v>39491</c:v>
                </c:pt>
                <c:pt idx="647">
                  <c:v>39492</c:v>
                </c:pt>
                <c:pt idx="648">
                  <c:v>39493</c:v>
                </c:pt>
                <c:pt idx="649">
                  <c:v>39497</c:v>
                </c:pt>
                <c:pt idx="650">
                  <c:v>39498</c:v>
                </c:pt>
                <c:pt idx="651">
                  <c:v>39499</c:v>
                </c:pt>
                <c:pt idx="652">
                  <c:v>39500</c:v>
                </c:pt>
                <c:pt idx="653">
                  <c:v>39503</c:v>
                </c:pt>
                <c:pt idx="654">
                  <c:v>39504</c:v>
                </c:pt>
                <c:pt idx="655">
                  <c:v>39505</c:v>
                </c:pt>
                <c:pt idx="656">
                  <c:v>39506</c:v>
                </c:pt>
                <c:pt idx="657">
                  <c:v>39507</c:v>
                </c:pt>
                <c:pt idx="658">
                  <c:v>39510</c:v>
                </c:pt>
                <c:pt idx="659">
                  <c:v>39511</c:v>
                </c:pt>
                <c:pt idx="660">
                  <c:v>39512</c:v>
                </c:pt>
                <c:pt idx="661">
                  <c:v>39513</c:v>
                </c:pt>
                <c:pt idx="662">
                  <c:v>39514</c:v>
                </c:pt>
                <c:pt idx="663">
                  <c:v>39517</c:v>
                </c:pt>
                <c:pt idx="664">
                  <c:v>39518</c:v>
                </c:pt>
                <c:pt idx="665">
                  <c:v>39519</c:v>
                </c:pt>
                <c:pt idx="666">
                  <c:v>39520</c:v>
                </c:pt>
                <c:pt idx="667">
                  <c:v>39521</c:v>
                </c:pt>
                <c:pt idx="668">
                  <c:v>39524</c:v>
                </c:pt>
                <c:pt idx="669">
                  <c:v>39525</c:v>
                </c:pt>
                <c:pt idx="670">
                  <c:v>39526</c:v>
                </c:pt>
                <c:pt idx="671">
                  <c:v>39527</c:v>
                </c:pt>
                <c:pt idx="672">
                  <c:v>39531</c:v>
                </c:pt>
                <c:pt idx="673">
                  <c:v>39532</c:v>
                </c:pt>
                <c:pt idx="674">
                  <c:v>39533</c:v>
                </c:pt>
                <c:pt idx="675">
                  <c:v>39534</c:v>
                </c:pt>
                <c:pt idx="676">
                  <c:v>39535</c:v>
                </c:pt>
                <c:pt idx="677">
                  <c:v>39538</c:v>
                </c:pt>
                <c:pt idx="678">
                  <c:v>39539</c:v>
                </c:pt>
                <c:pt idx="679">
                  <c:v>39540</c:v>
                </c:pt>
                <c:pt idx="680">
                  <c:v>39541</c:v>
                </c:pt>
                <c:pt idx="681">
                  <c:v>39542</c:v>
                </c:pt>
                <c:pt idx="682">
                  <c:v>39545</c:v>
                </c:pt>
                <c:pt idx="683">
                  <c:v>39546</c:v>
                </c:pt>
                <c:pt idx="684">
                  <c:v>39547</c:v>
                </c:pt>
                <c:pt idx="685">
                  <c:v>39548</c:v>
                </c:pt>
                <c:pt idx="686">
                  <c:v>39549</c:v>
                </c:pt>
                <c:pt idx="687">
                  <c:v>39552</c:v>
                </c:pt>
                <c:pt idx="688">
                  <c:v>39553</c:v>
                </c:pt>
                <c:pt idx="689">
                  <c:v>39554</c:v>
                </c:pt>
                <c:pt idx="690">
                  <c:v>39555</c:v>
                </c:pt>
                <c:pt idx="691">
                  <c:v>39556</c:v>
                </c:pt>
                <c:pt idx="692">
                  <c:v>39559</c:v>
                </c:pt>
                <c:pt idx="693">
                  <c:v>39560</c:v>
                </c:pt>
                <c:pt idx="694">
                  <c:v>39561</c:v>
                </c:pt>
                <c:pt idx="695">
                  <c:v>39562</c:v>
                </c:pt>
                <c:pt idx="696">
                  <c:v>39563</c:v>
                </c:pt>
                <c:pt idx="697">
                  <c:v>39566</c:v>
                </c:pt>
                <c:pt idx="698">
                  <c:v>39567</c:v>
                </c:pt>
                <c:pt idx="699">
                  <c:v>39568</c:v>
                </c:pt>
                <c:pt idx="700">
                  <c:v>39569</c:v>
                </c:pt>
                <c:pt idx="701">
                  <c:v>39570</c:v>
                </c:pt>
                <c:pt idx="702">
                  <c:v>39573</c:v>
                </c:pt>
                <c:pt idx="703">
                  <c:v>39574</c:v>
                </c:pt>
                <c:pt idx="704">
                  <c:v>39575</c:v>
                </c:pt>
                <c:pt idx="705">
                  <c:v>39576</c:v>
                </c:pt>
                <c:pt idx="706">
                  <c:v>39577</c:v>
                </c:pt>
                <c:pt idx="707">
                  <c:v>39580</c:v>
                </c:pt>
                <c:pt idx="708">
                  <c:v>39581</c:v>
                </c:pt>
                <c:pt idx="709">
                  <c:v>39582</c:v>
                </c:pt>
                <c:pt idx="710">
                  <c:v>39583</c:v>
                </c:pt>
                <c:pt idx="711">
                  <c:v>39584</c:v>
                </c:pt>
                <c:pt idx="712">
                  <c:v>39587</c:v>
                </c:pt>
                <c:pt idx="713">
                  <c:v>39588</c:v>
                </c:pt>
                <c:pt idx="714">
                  <c:v>39589</c:v>
                </c:pt>
                <c:pt idx="715">
                  <c:v>39590</c:v>
                </c:pt>
                <c:pt idx="716">
                  <c:v>39591</c:v>
                </c:pt>
                <c:pt idx="717">
                  <c:v>39595</c:v>
                </c:pt>
                <c:pt idx="718">
                  <c:v>39596</c:v>
                </c:pt>
                <c:pt idx="719">
                  <c:v>39597</c:v>
                </c:pt>
                <c:pt idx="720">
                  <c:v>39598</c:v>
                </c:pt>
                <c:pt idx="721">
                  <c:v>39601</c:v>
                </c:pt>
                <c:pt idx="722">
                  <c:v>39602</c:v>
                </c:pt>
                <c:pt idx="723">
                  <c:v>39603</c:v>
                </c:pt>
                <c:pt idx="724">
                  <c:v>39604</c:v>
                </c:pt>
                <c:pt idx="725">
                  <c:v>39605</c:v>
                </c:pt>
                <c:pt idx="726">
                  <c:v>39608</c:v>
                </c:pt>
                <c:pt idx="727">
                  <c:v>39609</c:v>
                </c:pt>
                <c:pt idx="728">
                  <c:v>39610</c:v>
                </c:pt>
                <c:pt idx="729">
                  <c:v>39611</c:v>
                </c:pt>
                <c:pt idx="730">
                  <c:v>39612</c:v>
                </c:pt>
                <c:pt idx="731">
                  <c:v>39615</c:v>
                </c:pt>
                <c:pt idx="732">
                  <c:v>39616</c:v>
                </c:pt>
                <c:pt idx="733">
                  <c:v>39617</c:v>
                </c:pt>
                <c:pt idx="734">
                  <c:v>39618</c:v>
                </c:pt>
                <c:pt idx="735">
                  <c:v>39619</c:v>
                </c:pt>
                <c:pt idx="736">
                  <c:v>39622</c:v>
                </c:pt>
                <c:pt idx="737">
                  <c:v>39623</c:v>
                </c:pt>
                <c:pt idx="738">
                  <c:v>39624</c:v>
                </c:pt>
                <c:pt idx="739">
                  <c:v>39625</c:v>
                </c:pt>
                <c:pt idx="740">
                  <c:v>39626</c:v>
                </c:pt>
                <c:pt idx="741">
                  <c:v>39629</c:v>
                </c:pt>
                <c:pt idx="742">
                  <c:v>39630</c:v>
                </c:pt>
                <c:pt idx="743">
                  <c:v>39631</c:v>
                </c:pt>
                <c:pt idx="744">
                  <c:v>39632</c:v>
                </c:pt>
                <c:pt idx="745">
                  <c:v>39636</c:v>
                </c:pt>
                <c:pt idx="746">
                  <c:v>39637</c:v>
                </c:pt>
                <c:pt idx="747">
                  <c:v>39638</c:v>
                </c:pt>
                <c:pt idx="748">
                  <c:v>39639</c:v>
                </c:pt>
                <c:pt idx="749">
                  <c:v>39640</c:v>
                </c:pt>
                <c:pt idx="750">
                  <c:v>39643</c:v>
                </c:pt>
                <c:pt idx="751">
                  <c:v>39644</c:v>
                </c:pt>
                <c:pt idx="752">
                  <c:v>39645</c:v>
                </c:pt>
                <c:pt idx="753">
                  <c:v>39646</c:v>
                </c:pt>
                <c:pt idx="754">
                  <c:v>39647</c:v>
                </c:pt>
                <c:pt idx="755">
                  <c:v>39650</c:v>
                </c:pt>
                <c:pt idx="756">
                  <c:v>39651</c:v>
                </c:pt>
                <c:pt idx="757">
                  <c:v>39652</c:v>
                </c:pt>
                <c:pt idx="758">
                  <c:v>39653</c:v>
                </c:pt>
                <c:pt idx="759">
                  <c:v>39654</c:v>
                </c:pt>
                <c:pt idx="760">
                  <c:v>39657</c:v>
                </c:pt>
                <c:pt idx="761">
                  <c:v>39658</c:v>
                </c:pt>
                <c:pt idx="762">
                  <c:v>39659</c:v>
                </c:pt>
                <c:pt idx="763">
                  <c:v>39660</c:v>
                </c:pt>
                <c:pt idx="764">
                  <c:v>39661</c:v>
                </c:pt>
                <c:pt idx="765">
                  <c:v>39664</c:v>
                </c:pt>
                <c:pt idx="766">
                  <c:v>39665</c:v>
                </c:pt>
                <c:pt idx="767">
                  <c:v>39666</c:v>
                </c:pt>
                <c:pt idx="768">
                  <c:v>39667</c:v>
                </c:pt>
                <c:pt idx="769">
                  <c:v>39668</c:v>
                </c:pt>
                <c:pt idx="770">
                  <c:v>39671</c:v>
                </c:pt>
                <c:pt idx="771">
                  <c:v>39672</c:v>
                </c:pt>
                <c:pt idx="772">
                  <c:v>39673</c:v>
                </c:pt>
                <c:pt idx="773">
                  <c:v>39674</c:v>
                </c:pt>
                <c:pt idx="774">
                  <c:v>39675</c:v>
                </c:pt>
                <c:pt idx="775">
                  <c:v>39678</c:v>
                </c:pt>
                <c:pt idx="776">
                  <c:v>39679</c:v>
                </c:pt>
                <c:pt idx="777">
                  <c:v>39680</c:v>
                </c:pt>
                <c:pt idx="778">
                  <c:v>39681</c:v>
                </c:pt>
                <c:pt idx="779">
                  <c:v>39682</c:v>
                </c:pt>
                <c:pt idx="780">
                  <c:v>39685</c:v>
                </c:pt>
                <c:pt idx="781">
                  <c:v>39686</c:v>
                </c:pt>
                <c:pt idx="782">
                  <c:v>39687</c:v>
                </c:pt>
                <c:pt idx="783">
                  <c:v>39688</c:v>
                </c:pt>
                <c:pt idx="784">
                  <c:v>39689</c:v>
                </c:pt>
                <c:pt idx="785">
                  <c:v>39693</c:v>
                </c:pt>
                <c:pt idx="786">
                  <c:v>39694</c:v>
                </c:pt>
                <c:pt idx="787">
                  <c:v>39695</c:v>
                </c:pt>
                <c:pt idx="788">
                  <c:v>39696</c:v>
                </c:pt>
                <c:pt idx="789">
                  <c:v>39699</c:v>
                </c:pt>
                <c:pt idx="790">
                  <c:v>39700</c:v>
                </c:pt>
                <c:pt idx="791">
                  <c:v>39701</c:v>
                </c:pt>
                <c:pt idx="792">
                  <c:v>39702</c:v>
                </c:pt>
                <c:pt idx="793">
                  <c:v>39703</c:v>
                </c:pt>
                <c:pt idx="794">
                  <c:v>39706</c:v>
                </c:pt>
                <c:pt idx="795">
                  <c:v>39707</c:v>
                </c:pt>
                <c:pt idx="796">
                  <c:v>39708</c:v>
                </c:pt>
                <c:pt idx="797">
                  <c:v>39709</c:v>
                </c:pt>
                <c:pt idx="798">
                  <c:v>39710</c:v>
                </c:pt>
                <c:pt idx="799">
                  <c:v>39713</c:v>
                </c:pt>
                <c:pt idx="800">
                  <c:v>39714</c:v>
                </c:pt>
                <c:pt idx="801">
                  <c:v>39715</c:v>
                </c:pt>
                <c:pt idx="802">
                  <c:v>39716</c:v>
                </c:pt>
                <c:pt idx="803">
                  <c:v>39717</c:v>
                </c:pt>
                <c:pt idx="804">
                  <c:v>39720</c:v>
                </c:pt>
                <c:pt idx="805">
                  <c:v>39721</c:v>
                </c:pt>
                <c:pt idx="806">
                  <c:v>39722</c:v>
                </c:pt>
                <c:pt idx="807">
                  <c:v>39723</c:v>
                </c:pt>
                <c:pt idx="808">
                  <c:v>39724</c:v>
                </c:pt>
                <c:pt idx="809">
                  <c:v>39727</c:v>
                </c:pt>
                <c:pt idx="810">
                  <c:v>39728</c:v>
                </c:pt>
                <c:pt idx="811">
                  <c:v>39729</c:v>
                </c:pt>
                <c:pt idx="812">
                  <c:v>39730</c:v>
                </c:pt>
                <c:pt idx="813">
                  <c:v>39731</c:v>
                </c:pt>
                <c:pt idx="814">
                  <c:v>39734</c:v>
                </c:pt>
                <c:pt idx="815">
                  <c:v>39735</c:v>
                </c:pt>
                <c:pt idx="816">
                  <c:v>39736</c:v>
                </c:pt>
                <c:pt idx="817">
                  <c:v>39737</c:v>
                </c:pt>
                <c:pt idx="818">
                  <c:v>39738</c:v>
                </c:pt>
                <c:pt idx="819">
                  <c:v>39741</c:v>
                </c:pt>
                <c:pt idx="820">
                  <c:v>39742</c:v>
                </c:pt>
                <c:pt idx="821">
                  <c:v>39743</c:v>
                </c:pt>
                <c:pt idx="822">
                  <c:v>39744</c:v>
                </c:pt>
                <c:pt idx="823">
                  <c:v>39745</c:v>
                </c:pt>
                <c:pt idx="824">
                  <c:v>39748</c:v>
                </c:pt>
                <c:pt idx="825">
                  <c:v>39749</c:v>
                </c:pt>
                <c:pt idx="826">
                  <c:v>39750</c:v>
                </c:pt>
                <c:pt idx="827">
                  <c:v>39751</c:v>
                </c:pt>
                <c:pt idx="828">
                  <c:v>39752</c:v>
                </c:pt>
                <c:pt idx="829">
                  <c:v>39755</c:v>
                </c:pt>
                <c:pt idx="830">
                  <c:v>39756</c:v>
                </c:pt>
                <c:pt idx="831">
                  <c:v>39757</c:v>
                </c:pt>
                <c:pt idx="832">
                  <c:v>39758</c:v>
                </c:pt>
                <c:pt idx="833">
                  <c:v>39759</c:v>
                </c:pt>
                <c:pt idx="834">
                  <c:v>39762</c:v>
                </c:pt>
                <c:pt idx="835">
                  <c:v>39763</c:v>
                </c:pt>
                <c:pt idx="836">
                  <c:v>39764</c:v>
                </c:pt>
                <c:pt idx="837">
                  <c:v>39765</c:v>
                </c:pt>
                <c:pt idx="838">
                  <c:v>39766</c:v>
                </c:pt>
                <c:pt idx="839">
                  <c:v>39769</c:v>
                </c:pt>
                <c:pt idx="840">
                  <c:v>39770</c:v>
                </c:pt>
                <c:pt idx="841">
                  <c:v>39771</c:v>
                </c:pt>
                <c:pt idx="842">
                  <c:v>39772</c:v>
                </c:pt>
                <c:pt idx="843">
                  <c:v>39773</c:v>
                </c:pt>
                <c:pt idx="844">
                  <c:v>39776</c:v>
                </c:pt>
                <c:pt idx="845">
                  <c:v>39777</c:v>
                </c:pt>
                <c:pt idx="846">
                  <c:v>39778</c:v>
                </c:pt>
                <c:pt idx="847">
                  <c:v>39780</c:v>
                </c:pt>
                <c:pt idx="848">
                  <c:v>39783</c:v>
                </c:pt>
                <c:pt idx="849">
                  <c:v>39784</c:v>
                </c:pt>
                <c:pt idx="850">
                  <c:v>39785</c:v>
                </c:pt>
                <c:pt idx="851">
                  <c:v>39786</c:v>
                </c:pt>
                <c:pt idx="852">
                  <c:v>39787</c:v>
                </c:pt>
                <c:pt idx="853">
                  <c:v>39790</c:v>
                </c:pt>
                <c:pt idx="854">
                  <c:v>39791</c:v>
                </c:pt>
                <c:pt idx="855">
                  <c:v>39792</c:v>
                </c:pt>
                <c:pt idx="856">
                  <c:v>39793</c:v>
                </c:pt>
                <c:pt idx="857">
                  <c:v>39794</c:v>
                </c:pt>
                <c:pt idx="858">
                  <c:v>39797</c:v>
                </c:pt>
                <c:pt idx="859">
                  <c:v>39798</c:v>
                </c:pt>
                <c:pt idx="860">
                  <c:v>39799</c:v>
                </c:pt>
                <c:pt idx="861">
                  <c:v>39800</c:v>
                </c:pt>
                <c:pt idx="862">
                  <c:v>39801</c:v>
                </c:pt>
                <c:pt idx="863">
                  <c:v>39804</c:v>
                </c:pt>
                <c:pt idx="864">
                  <c:v>39805</c:v>
                </c:pt>
                <c:pt idx="865">
                  <c:v>39806</c:v>
                </c:pt>
                <c:pt idx="866">
                  <c:v>39808</c:v>
                </c:pt>
                <c:pt idx="867">
                  <c:v>39811</c:v>
                </c:pt>
                <c:pt idx="868">
                  <c:v>39812</c:v>
                </c:pt>
                <c:pt idx="869">
                  <c:v>39813</c:v>
                </c:pt>
                <c:pt idx="870">
                  <c:v>39815</c:v>
                </c:pt>
                <c:pt idx="871">
                  <c:v>39818</c:v>
                </c:pt>
                <c:pt idx="872">
                  <c:v>39819</c:v>
                </c:pt>
                <c:pt idx="873">
                  <c:v>39820</c:v>
                </c:pt>
                <c:pt idx="874">
                  <c:v>39821</c:v>
                </c:pt>
                <c:pt idx="875">
                  <c:v>39822</c:v>
                </c:pt>
                <c:pt idx="876">
                  <c:v>39825</c:v>
                </c:pt>
                <c:pt idx="877">
                  <c:v>39826</c:v>
                </c:pt>
                <c:pt idx="878">
                  <c:v>39827</c:v>
                </c:pt>
                <c:pt idx="879">
                  <c:v>39828</c:v>
                </c:pt>
                <c:pt idx="880">
                  <c:v>39829</c:v>
                </c:pt>
                <c:pt idx="881">
                  <c:v>39833</c:v>
                </c:pt>
                <c:pt idx="882">
                  <c:v>39834</c:v>
                </c:pt>
                <c:pt idx="883">
                  <c:v>39835</c:v>
                </c:pt>
                <c:pt idx="884">
                  <c:v>39836</c:v>
                </c:pt>
                <c:pt idx="885">
                  <c:v>39839</c:v>
                </c:pt>
                <c:pt idx="886">
                  <c:v>39840</c:v>
                </c:pt>
                <c:pt idx="887">
                  <c:v>39841</c:v>
                </c:pt>
                <c:pt idx="888">
                  <c:v>39842</c:v>
                </c:pt>
                <c:pt idx="889">
                  <c:v>39843</c:v>
                </c:pt>
                <c:pt idx="890">
                  <c:v>39846</c:v>
                </c:pt>
                <c:pt idx="891">
                  <c:v>39847</c:v>
                </c:pt>
                <c:pt idx="892">
                  <c:v>39848</c:v>
                </c:pt>
                <c:pt idx="893">
                  <c:v>39849</c:v>
                </c:pt>
                <c:pt idx="894">
                  <c:v>39850</c:v>
                </c:pt>
                <c:pt idx="895">
                  <c:v>39853</c:v>
                </c:pt>
                <c:pt idx="896">
                  <c:v>39854</c:v>
                </c:pt>
                <c:pt idx="897">
                  <c:v>39855</c:v>
                </c:pt>
                <c:pt idx="898">
                  <c:v>39856</c:v>
                </c:pt>
                <c:pt idx="899">
                  <c:v>39857</c:v>
                </c:pt>
                <c:pt idx="900">
                  <c:v>39861</c:v>
                </c:pt>
                <c:pt idx="901">
                  <c:v>39862</c:v>
                </c:pt>
                <c:pt idx="902">
                  <c:v>39863</c:v>
                </c:pt>
                <c:pt idx="903">
                  <c:v>39864</c:v>
                </c:pt>
                <c:pt idx="904">
                  <c:v>39867</c:v>
                </c:pt>
                <c:pt idx="905">
                  <c:v>39868</c:v>
                </c:pt>
                <c:pt idx="906">
                  <c:v>39869</c:v>
                </c:pt>
                <c:pt idx="907">
                  <c:v>39870</c:v>
                </c:pt>
                <c:pt idx="908">
                  <c:v>39871</c:v>
                </c:pt>
                <c:pt idx="909">
                  <c:v>39874</c:v>
                </c:pt>
                <c:pt idx="910">
                  <c:v>39875</c:v>
                </c:pt>
                <c:pt idx="911">
                  <c:v>39876</c:v>
                </c:pt>
                <c:pt idx="912">
                  <c:v>39877</c:v>
                </c:pt>
                <c:pt idx="913">
                  <c:v>39878</c:v>
                </c:pt>
                <c:pt idx="914">
                  <c:v>39881</c:v>
                </c:pt>
                <c:pt idx="915">
                  <c:v>39882</c:v>
                </c:pt>
                <c:pt idx="916">
                  <c:v>39883</c:v>
                </c:pt>
                <c:pt idx="917">
                  <c:v>39884</c:v>
                </c:pt>
                <c:pt idx="918">
                  <c:v>39885</c:v>
                </c:pt>
                <c:pt idx="919">
                  <c:v>39888</c:v>
                </c:pt>
                <c:pt idx="920">
                  <c:v>39889</c:v>
                </c:pt>
                <c:pt idx="921">
                  <c:v>39890</c:v>
                </c:pt>
                <c:pt idx="922">
                  <c:v>39891</c:v>
                </c:pt>
                <c:pt idx="923">
                  <c:v>39892</c:v>
                </c:pt>
                <c:pt idx="924">
                  <c:v>39895</c:v>
                </c:pt>
                <c:pt idx="925">
                  <c:v>39896</c:v>
                </c:pt>
                <c:pt idx="926">
                  <c:v>39897</c:v>
                </c:pt>
                <c:pt idx="927">
                  <c:v>39898</c:v>
                </c:pt>
                <c:pt idx="928">
                  <c:v>39899</c:v>
                </c:pt>
                <c:pt idx="929">
                  <c:v>39902</c:v>
                </c:pt>
                <c:pt idx="930">
                  <c:v>39903</c:v>
                </c:pt>
                <c:pt idx="931">
                  <c:v>39904</c:v>
                </c:pt>
                <c:pt idx="932">
                  <c:v>39905</c:v>
                </c:pt>
                <c:pt idx="933">
                  <c:v>39906</c:v>
                </c:pt>
                <c:pt idx="934">
                  <c:v>39909</c:v>
                </c:pt>
                <c:pt idx="935">
                  <c:v>39910</c:v>
                </c:pt>
                <c:pt idx="936">
                  <c:v>39911</c:v>
                </c:pt>
                <c:pt idx="937">
                  <c:v>39912</c:v>
                </c:pt>
                <c:pt idx="938">
                  <c:v>39916</c:v>
                </c:pt>
                <c:pt idx="939">
                  <c:v>39917</c:v>
                </c:pt>
                <c:pt idx="940">
                  <c:v>39918</c:v>
                </c:pt>
                <c:pt idx="941">
                  <c:v>39919</c:v>
                </c:pt>
                <c:pt idx="942">
                  <c:v>39920</c:v>
                </c:pt>
                <c:pt idx="943">
                  <c:v>39923</c:v>
                </c:pt>
                <c:pt idx="944">
                  <c:v>39924</c:v>
                </c:pt>
                <c:pt idx="945">
                  <c:v>39925</c:v>
                </c:pt>
                <c:pt idx="946">
                  <c:v>39926</c:v>
                </c:pt>
                <c:pt idx="947">
                  <c:v>39927</c:v>
                </c:pt>
                <c:pt idx="948">
                  <c:v>39930</c:v>
                </c:pt>
                <c:pt idx="949">
                  <c:v>39931</c:v>
                </c:pt>
                <c:pt idx="950">
                  <c:v>39932</c:v>
                </c:pt>
                <c:pt idx="951">
                  <c:v>39933</c:v>
                </c:pt>
                <c:pt idx="952">
                  <c:v>39934</c:v>
                </c:pt>
                <c:pt idx="953">
                  <c:v>39937</c:v>
                </c:pt>
                <c:pt idx="954">
                  <c:v>39938</c:v>
                </c:pt>
                <c:pt idx="955">
                  <c:v>39939</c:v>
                </c:pt>
                <c:pt idx="956">
                  <c:v>39940</c:v>
                </c:pt>
                <c:pt idx="957">
                  <c:v>39941</c:v>
                </c:pt>
                <c:pt idx="958">
                  <c:v>39944</c:v>
                </c:pt>
                <c:pt idx="959">
                  <c:v>39945</c:v>
                </c:pt>
                <c:pt idx="960">
                  <c:v>39946</c:v>
                </c:pt>
                <c:pt idx="961">
                  <c:v>39947</c:v>
                </c:pt>
                <c:pt idx="962">
                  <c:v>39948</c:v>
                </c:pt>
                <c:pt idx="963">
                  <c:v>39951</c:v>
                </c:pt>
                <c:pt idx="964">
                  <c:v>39952</c:v>
                </c:pt>
                <c:pt idx="965">
                  <c:v>39953</c:v>
                </c:pt>
                <c:pt idx="966">
                  <c:v>39954</c:v>
                </c:pt>
                <c:pt idx="967">
                  <c:v>39955</c:v>
                </c:pt>
                <c:pt idx="968">
                  <c:v>39959</c:v>
                </c:pt>
                <c:pt idx="969">
                  <c:v>39960</c:v>
                </c:pt>
                <c:pt idx="970">
                  <c:v>39961</c:v>
                </c:pt>
                <c:pt idx="971">
                  <c:v>39962</c:v>
                </c:pt>
                <c:pt idx="972">
                  <c:v>39965</c:v>
                </c:pt>
                <c:pt idx="973">
                  <c:v>39966</c:v>
                </c:pt>
                <c:pt idx="974">
                  <c:v>39967</c:v>
                </c:pt>
                <c:pt idx="975">
                  <c:v>39968</c:v>
                </c:pt>
                <c:pt idx="976">
                  <c:v>39969</c:v>
                </c:pt>
                <c:pt idx="977">
                  <c:v>39972</c:v>
                </c:pt>
                <c:pt idx="978">
                  <c:v>39973</c:v>
                </c:pt>
                <c:pt idx="979">
                  <c:v>39974</c:v>
                </c:pt>
                <c:pt idx="980">
                  <c:v>39975</c:v>
                </c:pt>
                <c:pt idx="981">
                  <c:v>39976</c:v>
                </c:pt>
                <c:pt idx="982">
                  <c:v>39979</c:v>
                </c:pt>
                <c:pt idx="983">
                  <c:v>39980</c:v>
                </c:pt>
                <c:pt idx="984">
                  <c:v>39981</c:v>
                </c:pt>
                <c:pt idx="985">
                  <c:v>39982</c:v>
                </c:pt>
                <c:pt idx="986">
                  <c:v>39983</c:v>
                </c:pt>
                <c:pt idx="987">
                  <c:v>39986</c:v>
                </c:pt>
                <c:pt idx="988">
                  <c:v>39987</c:v>
                </c:pt>
                <c:pt idx="989">
                  <c:v>39988</c:v>
                </c:pt>
                <c:pt idx="990">
                  <c:v>39989</c:v>
                </c:pt>
                <c:pt idx="991">
                  <c:v>39990</c:v>
                </c:pt>
                <c:pt idx="992">
                  <c:v>39993</c:v>
                </c:pt>
                <c:pt idx="993">
                  <c:v>39994</c:v>
                </c:pt>
                <c:pt idx="994">
                  <c:v>39995</c:v>
                </c:pt>
                <c:pt idx="995">
                  <c:v>39996</c:v>
                </c:pt>
                <c:pt idx="996">
                  <c:v>40000</c:v>
                </c:pt>
                <c:pt idx="997">
                  <c:v>40001</c:v>
                </c:pt>
                <c:pt idx="998">
                  <c:v>40002</c:v>
                </c:pt>
                <c:pt idx="999">
                  <c:v>40003</c:v>
                </c:pt>
                <c:pt idx="1000">
                  <c:v>40004</c:v>
                </c:pt>
                <c:pt idx="1001">
                  <c:v>40007</c:v>
                </c:pt>
                <c:pt idx="1002">
                  <c:v>40008</c:v>
                </c:pt>
                <c:pt idx="1003">
                  <c:v>40009</c:v>
                </c:pt>
                <c:pt idx="1004">
                  <c:v>40010</c:v>
                </c:pt>
                <c:pt idx="1005">
                  <c:v>40011</c:v>
                </c:pt>
                <c:pt idx="1006">
                  <c:v>40014</c:v>
                </c:pt>
                <c:pt idx="1007">
                  <c:v>40015</c:v>
                </c:pt>
                <c:pt idx="1008">
                  <c:v>40016</c:v>
                </c:pt>
                <c:pt idx="1009">
                  <c:v>40017</c:v>
                </c:pt>
                <c:pt idx="1010">
                  <c:v>40018</c:v>
                </c:pt>
                <c:pt idx="1011">
                  <c:v>40021</c:v>
                </c:pt>
                <c:pt idx="1012">
                  <c:v>40022</c:v>
                </c:pt>
                <c:pt idx="1013">
                  <c:v>40023</c:v>
                </c:pt>
                <c:pt idx="1014">
                  <c:v>40024</c:v>
                </c:pt>
                <c:pt idx="1015">
                  <c:v>40025</c:v>
                </c:pt>
                <c:pt idx="1016">
                  <c:v>40028</c:v>
                </c:pt>
                <c:pt idx="1017">
                  <c:v>40029</c:v>
                </c:pt>
                <c:pt idx="1018">
                  <c:v>40030</c:v>
                </c:pt>
                <c:pt idx="1019">
                  <c:v>40031</c:v>
                </c:pt>
                <c:pt idx="1020">
                  <c:v>40032</c:v>
                </c:pt>
                <c:pt idx="1021">
                  <c:v>40035</c:v>
                </c:pt>
                <c:pt idx="1022">
                  <c:v>40036</c:v>
                </c:pt>
                <c:pt idx="1023">
                  <c:v>40037</c:v>
                </c:pt>
                <c:pt idx="1024">
                  <c:v>40038</c:v>
                </c:pt>
                <c:pt idx="1025">
                  <c:v>40039</c:v>
                </c:pt>
                <c:pt idx="1026">
                  <c:v>40042</c:v>
                </c:pt>
                <c:pt idx="1027">
                  <c:v>40043</c:v>
                </c:pt>
                <c:pt idx="1028">
                  <c:v>40044</c:v>
                </c:pt>
                <c:pt idx="1029">
                  <c:v>40045</c:v>
                </c:pt>
                <c:pt idx="1030">
                  <c:v>40046</c:v>
                </c:pt>
                <c:pt idx="1031">
                  <c:v>40049</c:v>
                </c:pt>
                <c:pt idx="1032">
                  <c:v>40050</c:v>
                </c:pt>
                <c:pt idx="1033">
                  <c:v>40051</c:v>
                </c:pt>
                <c:pt idx="1034">
                  <c:v>40052</c:v>
                </c:pt>
                <c:pt idx="1035">
                  <c:v>40053</c:v>
                </c:pt>
                <c:pt idx="1036">
                  <c:v>40056</c:v>
                </c:pt>
                <c:pt idx="1037">
                  <c:v>40057</c:v>
                </c:pt>
                <c:pt idx="1038">
                  <c:v>40058</c:v>
                </c:pt>
                <c:pt idx="1039">
                  <c:v>40059</c:v>
                </c:pt>
                <c:pt idx="1040">
                  <c:v>40060</c:v>
                </c:pt>
                <c:pt idx="1041">
                  <c:v>40064</c:v>
                </c:pt>
                <c:pt idx="1042">
                  <c:v>40065</c:v>
                </c:pt>
                <c:pt idx="1043">
                  <c:v>40066</c:v>
                </c:pt>
                <c:pt idx="1044">
                  <c:v>40067</c:v>
                </c:pt>
                <c:pt idx="1045">
                  <c:v>40070</c:v>
                </c:pt>
                <c:pt idx="1046">
                  <c:v>40071</c:v>
                </c:pt>
                <c:pt idx="1047">
                  <c:v>40072</c:v>
                </c:pt>
                <c:pt idx="1048">
                  <c:v>40073</c:v>
                </c:pt>
                <c:pt idx="1049">
                  <c:v>40074</c:v>
                </c:pt>
                <c:pt idx="1050">
                  <c:v>40077</c:v>
                </c:pt>
                <c:pt idx="1051">
                  <c:v>40078</c:v>
                </c:pt>
                <c:pt idx="1052">
                  <c:v>40079</c:v>
                </c:pt>
                <c:pt idx="1053">
                  <c:v>40080</c:v>
                </c:pt>
                <c:pt idx="1054">
                  <c:v>40081</c:v>
                </c:pt>
                <c:pt idx="1055">
                  <c:v>40084</c:v>
                </c:pt>
                <c:pt idx="1056">
                  <c:v>40085</c:v>
                </c:pt>
                <c:pt idx="1057">
                  <c:v>40086</c:v>
                </c:pt>
                <c:pt idx="1058">
                  <c:v>40087</c:v>
                </c:pt>
                <c:pt idx="1059">
                  <c:v>40088</c:v>
                </c:pt>
                <c:pt idx="1060">
                  <c:v>40091</c:v>
                </c:pt>
                <c:pt idx="1061">
                  <c:v>40092</c:v>
                </c:pt>
                <c:pt idx="1062">
                  <c:v>40093</c:v>
                </c:pt>
                <c:pt idx="1063">
                  <c:v>40094</c:v>
                </c:pt>
                <c:pt idx="1064">
                  <c:v>40095</c:v>
                </c:pt>
                <c:pt idx="1065">
                  <c:v>40098</c:v>
                </c:pt>
                <c:pt idx="1066">
                  <c:v>40099</c:v>
                </c:pt>
                <c:pt idx="1067">
                  <c:v>40100</c:v>
                </c:pt>
                <c:pt idx="1068">
                  <c:v>40101</c:v>
                </c:pt>
                <c:pt idx="1069">
                  <c:v>40102</c:v>
                </c:pt>
                <c:pt idx="1070">
                  <c:v>40105</c:v>
                </c:pt>
                <c:pt idx="1071">
                  <c:v>40106</c:v>
                </c:pt>
                <c:pt idx="1072">
                  <c:v>40107</c:v>
                </c:pt>
                <c:pt idx="1073">
                  <c:v>40108</c:v>
                </c:pt>
                <c:pt idx="1074">
                  <c:v>40109</c:v>
                </c:pt>
                <c:pt idx="1075">
                  <c:v>40112</c:v>
                </c:pt>
                <c:pt idx="1076">
                  <c:v>40113</c:v>
                </c:pt>
                <c:pt idx="1077">
                  <c:v>40114</c:v>
                </c:pt>
                <c:pt idx="1078">
                  <c:v>40115</c:v>
                </c:pt>
                <c:pt idx="1079">
                  <c:v>40116</c:v>
                </c:pt>
                <c:pt idx="1080">
                  <c:v>40119</c:v>
                </c:pt>
                <c:pt idx="1081">
                  <c:v>40120</c:v>
                </c:pt>
                <c:pt idx="1082">
                  <c:v>40121</c:v>
                </c:pt>
                <c:pt idx="1083">
                  <c:v>40122</c:v>
                </c:pt>
                <c:pt idx="1084">
                  <c:v>40123</c:v>
                </c:pt>
                <c:pt idx="1085">
                  <c:v>40126</c:v>
                </c:pt>
                <c:pt idx="1086">
                  <c:v>40127</c:v>
                </c:pt>
                <c:pt idx="1087">
                  <c:v>40128</c:v>
                </c:pt>
                <c:pt idx="1088">
                  <c:v>40129</c:v>
                </c:pt>
                <c:pt idx="1089">
                  <c:v>40130</c:v>
                </c:pt>
                <c:pt idx="1090">
                  <c:v>40133</c:v>
                </c:pt>
                <c:pt idx="1091">
                  <c:v>40134</c:v>
                </c:pt>
                <c:pt idx="1092">
                  <c:v>40135</c:v>
                </c:pt>
                <c:pt idx="1093">
                  <c:v>40136</c:v>
                </c:pt>
                <c:pt idx="1094">
                  <c:v>40137</c:v>
                </c:pt>
                <c:pt idx="1095">
                  <c:v>40140</c:v>
                </c:pt>
                <c:pt idx="1096">
                  <c:v>40141</c:v>
                </c:pt>
                <c:pt idx="1097">
                  <c:v>40142</c:v>
                </c:pt>
                <c:pt idx="1098">
                  <c:v>40144</c:v>
                </c:pt>
                <c:pt idx="1099">
                  <c:v>40147</c:v>
                </c:pt>
                <c:pt idx="1100">
                  <c:v>40148</c:v>
                </c:pt>
                <c:pt idx="1101">
                  <c:v>40149</c:v>
                </c:pt>
                <c:pt idx="1102">
                  <c:v>40150</c:v>
                </c:pt>
                <c:pt idx="1103">
                  <c:v>40151</c:v>
                </c:pt>
                <c:pt idx="1104">
                  <c:v>40154</c:v>
                </c:pt>
                <c:pt idx="1105">
                  <c:v>40155</c:v>
                </c:pt>
                <c:pt idx="1106">
                  <c:v>40156</c:v>
                </c:pt>
                <c:pt idx="1107">
                  <c:v>40157</c:v>
                </c:pt>
                <c:pt idx="1108">
                  <c:v>40158</c:v>
                </c:pt>
                <c:pt idx="1109">
                  <c:v>40161</c:v>
                </c:pt>
                <c:pt idx="1110">
                  <c:v>40162</c:v>
                </c:pt>
                <c:pt idx="1111">
                  <c:v>40163</c:v>
                </c:pt>
                <c:pt idx="1112">
                  <c:v>40164</c:v>
                </c:pt>
                <c:pt idx="1113">
                  <c:v>40165</c:v>
                </c:pt>
                <c:pt idx="1114">
                  <c:v>40168</c:v>
                </c:pt>
                <c:pt idx="1115">
                  <c:v>40169</c:v>
                </c:pt>
                <c:pt idx="1116">
                  <c:v>40170</c:v>
                </c:pt>
                <c:pt idx="1117">
                  <c:v>40171</c:v>
                </c:pt>
                <c:pt idx="1118">
                  <c:v>40175</c:v>
                </c:pt>
                <c:pt idx="1119">
                  <c:v>40176</c:v>
                </c:pt>
                <c:pt idx="1120">
                  <c:v>40177</c:v>
                </c:pt>
                <c:pt idx="1121">
                  <c:v>40178</c:v>
                </c:pt>
                <c:pt idx="1122">
                  <c:v>40182</c:v>
                </c:pt>
                <c:pt idx="1123">
                  <c:v>40183</c:v>
                </c:pt>
                <c:pt idx="1124">
                  <c:v>40184</c:v>
                </c:pt>
                <c:pt idx="1125">
                  <c:v>40185</c:v>
                </c:pt>
                <c:pt idx="1126">
                  <c:v>40186</c:v>
                </c:pt>
                <c:pt idx="1127">
                  <c:v>40189</c:v>
                </c:pt>
                <c:pt idx="1128">
                  <c:v>40190</c:v>
                </c:pt>
                <c:pt idx="1129">
                  <c:v>40191</c:v>
                </c:pt>
                <c:pt idx="1130">
                  <c:v>40192</c:v>
                </c:pt>
                <c:pt idx="1131">
                  <c:v>40193</c:v>
                </c:pt>
                <c:pt idx="1132">
                  <c:v>40197</c:v>
                </c:pt>
                <c:pt idx="1133">
                  <c:v>40198</c:v>
                </c:pt>
                <c:pt idx="1134">
                  <c:v>40199</c:v>
                </c:pt>
                <c:pt idx="1135">
                  <c:v>40200</c:v>
                </c:pt>
                <c:pt idx="1136">
                  <c:v>40203</c:v>
                </c:pt>
                <c:pt idx="1137">
                  <c:v>40204</c:v>
                </c:pt>
                <c:pt idx="1138">
                  <c:v>40205</c:v>
                </c:pt>
                <c:pt idx="1139">
                  <c:v>40206</c:v>
                </c:pt>
                <c:pt idx="1140">
                  <c:v>40207</c:v>
                </c:pt>
                <c:pt idx="1141">
                  <c:v>40210</c:v>
                </c:pt>
                <c:pt idx="1142">
                  <c:v>40211</c:v>
                </c:pt>
                <c:pt idx="1143">
                  <c:v>40212</c:v>
                </c:pt>
                <c:pt idx="1144">
                  <c:v>40213</c:v>
                </c:pt>
                <c:pt idx="1145">
                  <c:v>40214</c:v>
                </c:pt>
                <c:pt idx="1146">
                  <c:v>40217</c:v>
                </c:pt>
                <c:pt idx="1147">
                  <c:v>40218</c:v>
                </c:pt>
                <c:pt idx="1148">
                  <c:v>40219</c:v>
                </c:pt>
                <c:pt idx="1149">
                  <c:v>40220</c:v>
                </c:pt>
                <c:pt idx="1150">
                  <c:v>40221</c:v>
                </c:pt>
                <c:pt idx="1151">
                  <c:v>40225</c:v>
                </c:pt>
                <c:pt idx="1152">
                  <c:v>40226</c:v>
                </c:pt>
                <c:pt idx="1153">
                  <c:v>40227</c:v>
                </c:pt>
                <c:pt idx="1154">
                  <c:v>40228</c:v>
                </c:pt>
                <c:pt idx="1155">
                  <c:v>40231</c:v>
                </c:pt>
                <c:pt idx="1156">
                  <c:v>40232</c:v>
                </c:pt>
                <c:pt idx="1157">
                  <c:v>40233</c:v>
                </c:pt>
                <c:pt idx="1158">
                  <c:v>40234</c:v>
                </c:pt>
                <c:pt idx="1159">
                  <c:v>40235</c:v>
                </c:pt>
                <c:pt idx="1160">
                  <c:v>40238</c:v>
                </c:pt>
                <c:pt idx="1161">
                  <c:v>40239</c:v>
                </c:pt>
                <c:pt idx="1162">
                  <c:v>40240</c:v>
                </c:pt>
                <c:pt idx="1163">
                  <c:v>40241</c:v>
                </c:pt>
                <c:pt idx="1164">
                  <c:v>40242</c:v>
                </c:pt>
                <c:pt idx="1165">
                  <c:v>40245</c:v>
                </c:pt>
                <c:pt idx="1166">
                  <c:v>40246</c:v>
                </c:pt>
                <c:pt idx="1167">
                  <c:v>40247</c:v>
                </c:pt>
                <c:pt idx="1168">
                  <c:v>40248</c:v>
                </c:pt>
                <c:pt idx="1169">
                  <c:v>40249</c:v>
                </c:pt>
                <c:pt idx="1170">
                  <c:v>40252</c:v>
                </c:pt>
                <c:pt idx="1171">
                  <c:v>40253</c:v>
                </c:pt>
                <c:pt idx="1172">
                  <c:v>40254</c:v>
                </c:pt>
                <c:pt idx="1173">
                  <c:v>40255</c:v>
                </c:pt>
                <c:pt idx="1174">
                  <c:v>40256</c:v>
                </c:pt>
                <c:pt idx="1175">
                  <c:v>40259</c:v>
                </c:pt>
                <c:pt idx="1176">
                  <c:v>40260</c:v>
                </c:pt>
                <c:pt idx="1177">
                  <c:v>40261</c:v>
                </c:pt>
                <c:pt idx="1178">
                  <c:v>40262</c:v>
                </c:pt>
                <c:pt idx="1179">
                  <c:v>40263</c:v>
                </c:pt>
                <c:pt idx="1180">
                  <c:v>40266</c:v>
                </c:pt>
                <c:pt idx="1181">
                  <c:v>40267</c:v>
                </c:pt>
                <c:pt idx="1182">
                  <c:v>40268</c:v>
                </c:pt>
                <c:pt idx="1183">
                  <c:v>40269</c:v>
                </c:pt>
                <c:pt idx="1184">
                  <c:v>40273</c:v>
                </c:pt>
                <c:pt idx="1185">
                  <c:v>40274</c:v>
                </c:pt>
                <c:pt idx="1186">
                  <c:v>40275</c:v>
                </c:pt>
                <c:pt idx="1187">
                  <c:v>40276</c:v>
                </c:pt>
                <c:pt idx="1188">
                  <c:v>40277</c:v>
                </c:pt>
                <c:pt idx="1189">
                  <c:v>40280</c:v>
                </c:pt>
                <c:pt idx="1190">
                  <c:v>40281</c:v>
                </c:pt>
                <c:pt idx="1191">
                  <c:v>40282</c:v>
                </c:pt>
                <c:pt idx="1192">
                  <c:v>40283</c:v>
                </c:pt>
                <c:pt idx="1193">
                  <c:v>40284</c:v>
                </c:pt>
                <c:pt idx="1194">
                  <c:v>40287</c:v>
                </c:pt>
                <c:pt idx="1195">
                  <c:v>40288</c:v>
                </c:pt>
                <c:pt idx="1196">
                  <c:v>40289</c:v>
                </c:pt>
                <c:pt idx="1197">
                  <c:v>40290</c:v>
                </c:pt>
                <c:pt idx="1198">
                  <c:v>40291</c:v>
                </c:pt>
                <c:pt idx="1199">
                  <c:v>40294</c:v>
                </c:pt>
                <c:pt idx="1200">
                  <c:v>40295</c:v>
                </c:pt>
                <c:pt idx="1201">
                  <c:v>40296</c:v>
                </c:pt>
                <c:pt idx="1202">
                  <c:v>40297</c:v>
                </c:pt>
                <c:pt idx="1203">
                  <c:v>40298</c:v>
                </c:pt>
                <c:pt idx="1204">
                  <c:v>40301</c:v>
                </c:pt>
                <c:pt idx="1205">
                  <c:v>40302</c:v>
                </c:pt>
                <c:pt idx="1206">
                  <c:v>40303</c:v>
                </c:pt>
                <c:pt idx="1207">
                  <c:v>40304</c:v>
                </c:pt>
                <c:pt idx="1208">
                  <c:v>40305</c:v>
                </c:pt>
                <c:pt idx="1209">
                  <c:v>40308</c:v>
                </c:pt>
                <c:pt idx="1210">
                  <c:v>40309</c:v>
                </c:pt>
                <c:pt idx="1211">
                  <c:v>40310</c:v>
                </c:pt>
                <c:pt idx="1212">
                  <c:v>40311</c:v>
                </c:pt>
                <c:pt idx="1213">
                  <c:v>40312</c:v>
                </c:pt>
                <c:pt idx="1214">
                  <c:v>40315</c:v>
                </c:pt>
                <c:pt idx="1215">
                  <c:v>40316</c:v>
                </c:pt>
                <c:pt idx="1216">
                  <c:v>40317</c:v>
                </c:pt>
                <c:pt idx="1217">
                  <c:v>40318</c:v>
                </c:pt>
                <c:pt idx="1218">
                  <c:v>40319</c:v>
                </c:pt>
                <c:pt idx="1219">
                  <c:v>40322</c:v>
                </c:pt>
                <c:pt idx="1220">
                  <c:v>40323</c:v>
                </c:pt>
                <c:pt idx="1221">
                  <c:v>40324</c:v>
                </c:pt>
                <c:pt idx="1222">
                  <c:v>40325</c:v>
                </c:pt>
                <c:pt idx="1223">
                  <c:v>40326</c:v>
                </c:pt>
                <c:pt idx="1224">
                  <c:v>40330</c:v>
                </c:pt>
                <c:pt idx="1225">
                  <c:v>40331</c:v>
                </c:pt>
                <c:pt idx="1226">
                  <c:v>40332</c:v>
                </c:pt>
                <c:pt idx="1227">
                  <c:v>40333</c:v>
                </c:pt>
                <c:pt idx="1228">
                  <c:v>40336</c:v>
                </c:pt>
                <c:pt idx="1229">
                  <c:v>40337</c:v>
                </c:pt>
                <c:pt idx="1230">
                  <c:v>40338</c:v>
                </c:pt>
                <c:pt idx="1231">
                  <c:v>40339</c:v>
                </c:pt>
                <c:pt idx="1232">
                  <c:v>40340</c:v>
                </c:pt>
                <c:pt idx="1233">
                  <c:v>40343</c:v>
                </c:pt>
                <c:pt idx="1234">
                  <c:v>40344</c:v>
                </c:pt>
                <c:pt idx="1235">
                  <c:v>40345</c:v>
                </c:pt>
                <c:pt idx="1236">
                  <c:v>40346</c:v>
                </c:pt>
                <c:pt idx="1237">
                  <c:v>40347</c:v>
                </c:pt>
                <c:pt idx="1238">
                  <c:v>40350</c:v>
                </c:pt>
                <c:pt idx="1239">
                  <c:v>40351</c:v>
                </c:pt>
                <c:pt idx="1240">
                  <c:v>40352</c:v>
                </c:pt>
                <c:pt idx="1241">
                  <c:v>40353</c:v>
                </c:pt>
                <c:pt idx="1242">
                  <c:v>40354</c:v>
                </c:pt>
                <c:pt idx="1243">
                  <c:v>40357</c:v>
                </c:pt>
                <c:pt idx="1244">
                  <c:v>40358</c:v>
                </c:pt>
                <c:pt idx="1245">
                  <c:v>40359</c:v>
                </c:pt>
                <c:pt idx="1246">
                  <c:v>40360</c:v>
                </c:pt>
                <c:pt idx="1247">
                  <c:v>40361</c:v>
                </c:pt>
                <c:pt idx="1248">
                  <c:v>40365</c:v>
                </c:pt>
                <c:pt idx="1249">
                  <c:v>40366</c:v>
                </c:pt>
                <c:pt idx="1250">
                  <c:v>40367</c:v>
                </c:pt>
                <c:pt idx="1251">
                  <c:v>40368</c:v>
                </c:pt>
                <c:pt idx="1252">
                  <c:v>40371</c:v>
                </c:pt>
                <c:pt idx="1253">
                  <c:v>40372</c:v>
                </c:pt>
                <c:pt idx="1254">
                  <c:v>40373</c:v>
                </c:pt>
                <c:pt idx="1255">
                  <c:v>40374</c:v>
                </c:pt>
                <c:pt idx="1256">
                  <c:v>40375</c:v>
                </c:pt>
                <c:pt idx="1257">
                  <c:v>40378</c:v>
                </c:pt>
                <c:pt idx="1258">
                  <c:v>40379</c:v>
                </c:pt>
                <c:pt idx="1259">
                  <c:v>40380</c:v>
                </c:pt>
                <c:pt idx="1260">
                  <c:v>40381</c:v>
                </c:pt>
                <c:pt idx="1261">
                  <c:v>40382</c:v>
                </c:pt>
                <c:pt idx="1262">
                  <c:v>40385</c:v>
                </c:pt>
                <c:pt idx="1263">
                  <c:v>40386</c:v>
                </c:pt>
                <c:pt idx="1264">
                  <c:v>40387</c:v>
                </c:pt>
                <c:pt idx="1265">
                  <c:v>40388</c:v>
                </c:pt>
                <c:pt idx="1266">
                  <c:v>40389</c:v>
                </c:pt>
                <c:pt idx="1267">
                  <c:v>40392</c:v>
                </c:pt>
                <c:pt idx="1268">
                  <c:v>40393</c:v>
                </c:pt>
                <c:pt idx="1269">
                  <c:v>40394</c:v>
                </c:pt>
                <c:pt idx="1270">
                  <c:v>40395</c:v>
                </c:pt>
                <c:pt idx="1271">
                  <c:v>40396</c:v>
                </c:pt>
                <c:pt idx="1272">
                  <c:v>40399</c:v>
                </c:pt>
                <c:pt idx="1273">
                  <c:v>40400</c:v>
                </c:pt>
                <c:pt idx="1274">
                  <c:v>40401</c:v>
                </c:pt>
                <c:pt idx="1275">
                  <c:v>40402</c:v>
                </c:pt>
                <c:pt idx="1276">
                  <c:v>40403</c:v>
                </c:pt>
                <c:pt idx="1277">
                  <c:v>40406</c:v>
                </c:pt>
                <c:pt idx="1278">
                  <c:v>40407</c:v>
                </c:pt>
                <c:pt idx="1279">
                  <c:v>40408</c:v>
                </c:pt>
                <c:pt idx="1280">
                  <c:v>40409</c:v>
                </c:pt>
                <c:pt idx="1281">
                  <c:v>40410</c:v>
                </c:pt>
                <c:pt idx="1282">
                  <c:v>40413</c:v>
                </c:pt>
                <c:pt idx="1283">
                  <c:v>40414</c:v>
                </c:pt>
                <c:pt idx="1284">
                  <c:v>40415</c:v>
                </c:pt>
                <c:pt idx="1285">
                  <c:v>40416</c:v>
                </c:pt>
                <c:pt idx="1286">
                  <c:v>40417</c:v>
                </c:pt>
                <c:pt idx="1287">
                  <c:v>40420</c:v>
                </c:pt>
                <c:pt idx="1288">
                  <c:v>40421</c:v>
                </c:pt>
                <c:pt idx="1289">
                  <c:v>40422</c:v>
                </c:pt>
                <c:pt idx="1290">
                  <c:v>40423</c:v>
                </c:pt>
                <c:pt idx="1291">
                  <c:v>40424</c:v>
                </c:pt>
                <c:pt idx="1292">
                  <c:v>40428</c:v>
                </c:pt>
                <c:pt idx="1293">
                  <c:v>40429</c:v>
                </c:pt>
                <c:pt idx="1294">
                  <c:v>40430</c:v>
                </c:pt>
                <c:pt idx="1295">
                  <c:v>40431</c:v>
                </c:pt>
                <c:pt idx="1296">
                  <c:v>40434</c:v>
                </c:pt>
                <c:pt idx="1297">
                  <c:v>40435</c:v>
                </c:pt>
                <c:pt idx="1298">
                  <c:v>40436</c:v>
                </c:pt>
                <c:pt idx="1299">
                  <c:v>40437</c:v>
                </c:pt>
                <c:pt idx="1300">
                  <c:v>40438</c:v>
                </c:pt>
                <c:pt idx="1301">
                  <c:v>40441</c:v>
                </c:pt>
                <c:pt idx="1302">
                  <c:v>40442</c:v>
                </c:pt>
                <c:pt idx="1303">
                  <c:v>40443</c:v>
                </c:pt>
                <c:pt idx="1304">
                  <c:v>40444</c:v>
                </c:pt>
                <c:pt idx="1305">
                  <c:v>40445</c:v>
                </c:pt>
                <c:pt idx="1306">
                  <c:v>40448</c:v>
                </c:pt>
                <c:pt idx="1307">
                  <c:v>40449</c:v>
                </c:pt>
                <c:pt idx="1308">
                  <c:v>40450</c:v>
                </c:pt>
                <c:pt idx="1309">
                  <c:v>40451</c:v>
                </c:pt>
                <c:pt idx="1310">
                  <c:v>40452</c:v>
                </c:pt>
                <c:pt idx="1311">
                  <c:v>40455</c:v>
                </c:pt>
                <c:pt idx="1312">
                  <c:v>40456</c:v>
                </c:pt>
                <c:pt idx="1313">
                  <c:v>40457</c:v>
                </c:pt>
                <c:pt idx="1314">
                  <c:v>40458</c:v>
                </c:pt>
                <c:pt idx="1315">
                  <c:v>40459</c:v>
                </c:pt>
                <c:pt idx="1316">
                  <c:v>40462</c:v>
                </c:pt>
                <c:pt idx="1317">
                  <c:v>40463</c:v>
                </c:pt>
                <c:pt idx="1318">
                  <c:v>40464</c:v>
                </c:pt>
                <c:pt idx="1319">
                  <c:v>40465</c:v>
                </c:pt>
                <c:pt idx="1320">
                  <c:v>40466</c:v>
                </c:pt>
                <c:pt idx="1321">
                  <c:v>40469</c:v>
                </c:pt>
                <c:pt idx="1322">
                  <c:v>40470</c:v>
                </c:pt>
                <c:pt idx="1323">
                  <c:v>40471</c:v>
                </c:pt>
                <c:pt idx="1324">
                  <c:v>40472</c:v>
                </c:pt>
                <c:pt idx="1325">
                  <c:v>40473</c:v>
                </c:pt>
                <c:pt idx="1326">
                  <c:v>40476</c:v>
                </c:pt>
                <c:pt idx="1327">
                  <c:v>40477</c:v>
                </c:pt>
                <c:pt idx="1328">
                  <c:v>40478</c:v>
                </c:pt>
                <c:pt idx="1329">
                  <c:v>40479</c:v>
                </c:pt>
                <c:pt idx="1330">
                  <c:v>40480</c:v>
                </c:pt>
                <c:pt idx="1331">
                  <c:v>40483</c:v>
                </c:pt>
                <c:pt idx="1332">
                  <c:v>40484</c:v>
                </c:pt>
                <c:pt idx="1333">
                  <c:v>40485</c:v>
                </c:pt>
                <c:pt idx="1334">
                  <c:v>40486</c:v>
                </c:pt>
                <c:pt idx="1335">
                  <c:v>40487</c:v>
                </c:pt>
                <c:pt idx="1336">
                  <c:v>40490</c:v>
                </c:pt>
                <c:pt idx="1337">
                  <c:v>40491</c:v>
                </c:pt>
                <c:pt idx="1338">
                  <c:v>40492</c:v>
                </c:pt>
                <c:pt idx="1339">
                  <c:v>40493</c:v>
                </c:pt>
                <c:pt idx="1340">
                  <c:v>40494</c:v>
                </c:pt>
                <c:pt idx="1341">
                  <c:v>40497</c:v>
                </c:pt>
                <c:pt idx="1342">
                  <c:v>40498</c:v>
                </c:pt>
                <c:pt idx="1343">
                  <c:v>40499</c:v>
                </c:pt>
                <c:pt idx="1344">
                  <c:v>40500</c:v>
                </c:pt>
                <c:pt idx="1345">
                  <c:v>40501</c:v>
                </c:pt>
                <c:pt idx="1346">
                  <c:v>40504</c:v>
                </c:pt>
                <c:pt idx="1347">
                  <c:v>40505</c:v>
                </c:pt>
                <c:pt idx="1348">
                  <c:v>40506</c:v>
                </c:pt>
                <c:pt idx="1349">
                  <c:v>40508</c:v>
                </c:pt>
                <c:pt idx="1350">
                  <c:v>40511</c:v>
                </c:pt>
                <c:pt idx="1351">
                  <c:v>40512</c:v>
                </c:pt>
                <c:pt idx="1352">
                  <c:v>40513</c:v>
                </c:pt>
                <c:pt idx="1353">
                  <c:v>40514</c:v>
                </c:pt>
                <c:pt idx="1354">
                  <c:v>40515</c:v>
                </c:pt>
                <c:pt idx="1355">
                  <c:v>40518</c:v>
                </c:pt>
                <c:pt idx="1356">
                  <c:v>40519</c:v>
                </c:pt>
                <c:pt idx="1357">
                  <c:v>40520</c:v>
                </c:pt>
                <c:pt idx="1358">
                  <c:v>40521</c:v>
                </c:pt>
                <c:pt idx="1359">
                  <c:v>40522</c:v>
                </c:pt>
                <c:pt idx="1360">
                  <c:v>40525</c:v>
                </c:pt>
                <c:pt idx="1361">
                  <c:v>40526</c:v>
                </c:pt>
                <c:pt idx="1362">
                  <c:v>40527</c:v>
                </c:pt>
                <c:pt idx="1363">
                  <c:v>40528</c:v>
                </c:pt>
                <c:pt idx="1364">
                  <c:v>40529</c:v>
                </c:pt>
                <c:pt idx="1365">
                  <c:v>40532</c:v>
                </c:pt>
                <c:pt idx="1366">
                  <c:v>40533</c:v>
                </c:pt>
                <c:pt idx="1367">
                  <c:v>40534</c:v>
                </c:pt>
                <c:pt idx="1368">
                  <c:v>40535</c:v>
                </c:pt>
                <c:pt idx="1369">
                  <c:v>40539</c:v>
                </c:pt>
                <c:pt idx="1370">
                  <c:v>40540</c:v>
                </c:pt>
                <c:pt idx="1371">
                  <c:v>40541</c:v>
                </c:pt>
                <c:pt idx="1372">
                  <c:v>40542</c:v>
                </c:pt>
                <c:pt idx="1373">
                  <c:v>40543</c:v>
                </c:pt>
                <c:pt idx="1374">
                  <c:v>40546</c:v>
                </c:pt>
                <c:pt idx="1375">
                  <c:v>40547</c:v>
                </c:pt>
                <c:pt idx="1376">
                  <c:v>40548</c:v>
                </c:pt>
                <c:pt idx="1377">
                  <c:v>40549</c:v>
                </c:pt>
                <c:pt idx="1378">
                  <c:v>40550</c:v>
                </c:pt>
                <c:pt idx="1379">
                  <c:v>40553</c:v>
                </c:pt>
                <c:pt idx="1380">
                  <c:v>40554</c:v>
                </c:pt>
                <c:pt idx="1381">
                  <c:v>40555</c:v>
                </c:pt>
                <c:pt idx="1382">
                  <c:v>40556</c:v>
                </c:pt>
                <c:pt idx="1383">
                  <c:v>40557</c:v>
                </c:pt>
                <c:pt idx="1384">
                  <c:v>40561</c:v>
                </c:pt>
                <c:pt idx="1385">
                  <c:v>40562</c:v>
                </c:pt>
                <c:pt idx="1386">
                  <c:v>40563</c:v>
                </c:pt>
                <c:pt idx="1387">
                  <c:v>40564</c:v>
                </c:pt>
                <c:pt idx="1388">
                  <c:v>40567</c:v>
                </c:pt>
                <c:pt idx="1389">
                  <c:v>40568</c:v>
                </c:pt>
                <c:pt idx="1390">
                  <c:v>40569</c:v>
                </c:pt>
                <c:pt idx="1391">
                  <c:v>40570</c:v>
                </c:pt>
                <c:pt idx="1392">
                  <c:v>40571</c:v>
                </c:pt>
                <c:pt idx="1393">
                  <c:v>40574</c:v>
                </c:pt>
                <c:pt idx="1394">
                  <c:v>40575</c:v>
                </c:pt>
                <c:pt idx="1395">
                  <c:v>40576</c:v>
                </c:pt>
                <c:pt idx="1396">
                  <c:v>40577</c:v>
                </c:pt>
                <c:pt idx="1397">
                  <c:v>40578</c:v>
                </c:pt>
                <c:pt idx="1398">
                  <c:v>40581</c:v>
                </c:pt>
                <c:pt idx="1399">
                  <c:v>40582</c:v>
                </c:pt>
                <c:pt idx="1400">
                  <c:v>40583</c:v>
                </c:pt>
                <c:pt idx="1401">
                  <c:v>40584</c:v>
                </c:pt>
                <c:pt idx="1402">
                  <c:v>40585</c:v>
                </c:pt>
                <c:pt idx="1403">
                  <c:v>40588</c:v>
                </c:pt>
                <c:pt idx="1404">
                  <c:v>40589</c:v>
                </c:pt>
                <c:pt idx="1405">
                  <c:v>40590</c:v>
                </c:pt>
                <c:pt idx="1406">
                  <c:v>40591</c:v>
                </c:pt>
                <c:pt idx="1407">
                  <c:v>40592</c:v>
                </c:pt>
                <c:pt idx="1408">
                  <c:v>40596</c:v>
                </c:pt>
                <c:pt idx="1409">
                  <c:v>40597</c:v>
                </c:pt>
                <c:pt idx="1410">
                  <c:v>40598</c:v>
                </c:pt>
                <c:pt idx="1411">
                  <c:v>40599</c:v>
                </c:pt>
                <c:pt idx="1412">
                  <c:v>40602</c:v>
                </c:pt>
                <c:pt idx="1413">
                  <c:v>40603</c:v>
                </c:pt>
                <c:pt idx="1414">
                  <c:v>40604</c:v>
                </c:pt>
                <c:pt idx="1415">
                  <c:v>40605</c:v>
                </c:pt>
                <c:pt idx="1416">
                  <c:v>40606</c:v>
                </c:pt>
                <c:pt idx="1417">
                  <c:v>40609</c:v>
                </c:pt>
                <c:pt idx="1418">
                  <c:v>40610</c:v>
                </c:pt>
                <c:pt idx="1419">
                  <c:v>40611</c:v>
                </c:pt>
                <c:pt idx="1420">
                  <c:v>40612</c:v>
                </c:pt>
                <c:pt idx="1421">
                  <c:v>40613</c:v>
                </c:pt>
                <c:pt idx="1422">
                  <c:v>40616</c:v>
                </c:pt>
                <c:pt idx="1423">
                  <c:v>40617</c:v>
                </c:pt>
                <c:pt idx="1424">
                  <c:v>40618</c:v>
                </c:pt>
                <c:pt idx="1425">
                  <c:v>40619</c:v>
                </c:pt>
                <c:pt idx="1426">
                  <c:v>40620</c:v>
                </c:pt>
                <c:pt idx="1427">
                  <c:v>40623</c:v>
                </c:pt>
                <c:pt idx="1428">
                  <c:v>40624</c:v>
                </c:pt>
                <c:pt idx="1429">
                  <c:v>40625</c:v>
                </c:pt>
                <c:pt idx="1430">
                  <c:v>40626</c:v>
                </c:pt>
                <c:pt idx="1431">
                  <c:v>40627</c:v>
                </c:pt>
                <c:pt idx="1432">
                  <c:v>40630</c:v>
                </c:pt>
                <c:pt idx="1433">
                  <c:v>40631</c:v>
                </c:pt>
                <c:pt idx="1434">
                  <c:v>40632</c:v>
                </c:pt>
                <c:pt idx="1435">
                  <c:v>40633</c:v>
                </c:pt>
                <c:pt idx="1436">
                  <c:v>40634</c:v>
                </c:pt>
                <c:pt idx="1437">
                  <c:v>40637</c:v>
                </c:pt>
                <c:pt idx="1438">
                  <c:v>40638</c:v>
                </c:pt>
                <c:pt idx="1439">
                  <c:v>40639</c:v>
                </c:pt>
                <c:pt idx="1440">
                  <c:v>40640</c:v>
                </c:pt>
                <c:pt idx="1441">
                  <c:v>40641</c:v>
                </c:pt>
                <c:pt idx="1442">
                  <c:v>40644</c:v>
                </c:pt>
                <c:pt idx="1443">
                  <c:v>40645</c:v>
                </c:pt>
                <c:pt idx="1444">
                  <c:v>40646</c:v>
                </c:pt>
                <c:pt idx="1445">
                  <c:v>40647</c:v>
                </c:pt>
                <c:pt idx="1446">
                  <c:v>40648</c:v>
                </c:pt>
                <c:pt idx="1447">
                  <c:v>40651</c:v>
                </c:pt>
                <c:pt idx="1448">
                  <c:v>40652</c:v>
                </c:pt>
                <c:pt idx="1449">
                  <c:v>40653</c:v>
                </c:pt>
                <c:pt idx="1450">
                  <c:v>40654</c:v>
                </c:pt>
                <c:pt idx="1451">
                  <c:v>40658</c:v>
                </c:pt>
                <c:pt idx="1452">
                  <c:v>40659</c:v>
                </c:pt>
                <c:pt idx="1453">
                  <c:v>40660</c:v>
                </c:pt>
                <c:pt idx="1454">
                  <c:v>40661</c:v>
                </c:pt>
                <c:pt idx="1455">
                  <c:v>40662</c:v>
                </c:pt>
                <c:pt idx="1456">
                  <c:v>40665</c:v>
                </c:pt>
                <c:pt idx="1457">
                  <c:v>40666</c:v>
                </c:pt>
                <c:pt idx="1458">
                  <c:v>40667</c:v>
                </c:pt>
                <c:pt idx="1459">
                  <c:v>40668</c:v>
                </c:pt>
                <c:pt idx="1460">
                  <c:v>40669</c:v>
                </c:pt>
                <c:pt idx="1461">
                  <c:v>40672</c:v>
                </c:pt>
                <c:pt idx="1462">
                  <c:v>40673</c:v>
                </c:pt>
                <c:pt idx="1463">
                  <c:v>40674</c:v>
                </c:pt>
                <c:pt idx="1464">
                  <c:v>40675</c:v>
                </c:pt>
                <c:pt idx="1465">
                  <c:v>40676</c:v>
                </c:pt>
                <c:pt idx="1466">
                  <c:v>40679</c:v>
                </c:pt>
                <c:pt idx="1467">
                  <c:v>40680</c:v>
                </c:pt>
                <c:pt idx="1468">
                  <c:v>40681</c:v>
                </c:pt>
                <c:pt idx="1469">
                  <c:v>40682</c:v>
                </c:pt>
                <c:pt idx="1470">
                  <c:v>40683</c:v>
                </c:pt>
                <c:pt idx="1471">
                  <c:v>40686</c:v>
                </c:pt>
                <c:pt idx="1472">
                  <c:v>40687</c:v>
                </c:pt>
                <c:pt idx="1473">
                  <c:v>40688</c:v>
                </c:pt>
                <c:pt idx="1474">
                  <c:v>40689</c:v>
                </c:pt>
                <c:pt idx="1475">
                  <c:v>40690</c:v>
                </c:pt>
                <c:pt idx="1476">
                  <c:v>40694</c:v>
                </c:pt>
                <c:pt idx="1477">
                  <c:v>40695</c:v>
                </c:pt>
                <c:pt idx="1478">
                  <c:v>40696</c:v>
                </c:pt>
                <c:pt idx="1479">
                  <c:v>40697</c:v>
                </c:pt>
                <c:pt idx="1480">
                  <c:v>40700</c:v>
                </c:pt>
                <c:pt idx="1481">
                  <c:v>40701</c:v>
                </c:pt>
                <c:pt idx="1482">
                  <c:v>40702</c:v>
                </c:pt>
                <c:pt idx="1483">
                  <c:v>40703</c:v>
                </c:pt>
                <c:pt idx="1484">
                  <c:v>40704</c:v>
                </c:pt>
                <c:pt idx="1485">
                  <c:v>40707</c:v>
                </c:pt>
                <c:pt idx="1486">
                  <c:v>40708</c:v>
                </c:pt>
                <c:pt idx="1487">
                  <c:v>40709</c:v>
                </c:pt>
                <c:pt idx="1488">
                  <c:v>40710</c:v>
                </c:pt>
                <c:pt idx="1489">
                  <c:v>40711</c:v>
                </c:pt>
                <c:pt idx="1490">
                  <c:v>40714</c:v>
                </c:pt>
                <c:pt idx="1491">
                  <c:v>40715</c:v>
                </c:pt>
                <c:pt idx="1492">
                  <c:v>40716</c:v>
                </c:pt>
                <c:pt idx="1493">
                  <c:v>40717</c:v>
                </c:pt>
                <c:pt idx="1494">
                  <c:v>40718</c:v>
                </c:pt>
                <c:pt idx="1495">
                  <c:v>40721</c:v>
                </c:pt>
                <c:pt idx="1496">
                  <c:v>40722</c:v>
                </c:pt>
                <c:pt idx="1497">
                  <c:v>40723</c:v>
                </c:pt>
                <c:pt idx="1498">
                  <c:v>40724</c:v>
                </c:pt>
                <c:pt idx="1499">
                  <c:v>40725</c:v>
                </c:pt>
                <c:pt idx="1500">
                  <c:v>40729</c:v>
                </c:pt>
                <c:pt idx="1501">
                  <c:v>40730</c:v>
                </c:pt>
                <c:pt idx="1502">
                  <c:v>40731</c:v>
                </c:pt>
                <c:pt idx="1503">
                  <c:v>40732</c:v>
                </c:pt>
                <c:pt idx="1504">
                  <c:v>40735</c:v>
                </c:pt>
                <c:pt idx="1505">
                  <c:v>40736</c:v>
                </c:pt>
                <c:pt idx="1506">
                  <c:v>40737</c:v>
                </c:pt>
                <c:pt idx="1507">
                  <c:v>40738</c:v>
                </c:pt>
                <c:pt idx="1508">
                  <c:v>40739</c:v>
                </c:pt>
                <c:pt idx="1509">
                  <c:v>40742</c:v>
                </c:pt>
                <c:pt idx="1510">
                  <c:v>40743</c:v>
                </c:pt>
                <c:pt idx="1511">
                  <c:v>40744</c:v>
                </c:pt>
                <c:pt idx="1512">
                  <c:v>40745</c:v>
                </c:pt>
                <c:pt idx="1513">
                  <c:v>40746</c:v>
                </c:pt>
                <c:pt idx="1514">
                  <c:v>40749</c:v>
                </c:pt>
                <c:pt idx="1515">
                  <c:v>40750</c:v>
                </c:pt>
                <c:pt idx="1516">
                  <c:v>40751</c:v>
                </c:pt>
                <c:pt idx="1517">
                  <c:v>40752</c:v>
                </c:pt>
                <c:pt idx="1518">
                  <c:v>40753</c:v>
                </c:pt>
                <c:pt idx="1519">
                  <c:v>40756</c:v>
                </c:pt>
                <c:pt idx="1520">
                  <c:v>40757</c:v>
                </c:pt>
                <c:pt idx="1521">
                  <c:v>40758</c:v>
                </c:pt>
                <c:pt idx="1522">
                  <c:v>40759</c:v>
                </c:pt>
                <c:pt idx="1523">
                  <c:v>40760</c:v>
                </c:pt>
                <c:pt idx="1524">
                  <c:v>40763</c:v>
                </c:pt>
                <c:pt idx="1525">
                  <c:v>40764</c:v>
                </c:pt>
                <c:pt idx="1526">
                  <c:v>40765</c:v>
                </c:pt>
                <c:pt idx="1527">
                  <c:v>40766</c:v>
                </c:pt>
                <c:pt idx="1528">
                  <c:v>40767</c:v>
                </c:pt>
                <c:pt idx="1529">
                  <c:v>40770</c:v>
                </c:pt>
                <c:pt idx="1530">
                  <c:v>40771</c:v>
                </c:pt>
                <c:pt idx="1531">
                  <c:v>40772</c:v>
                </c:pt>
                <c:pt idx="1532">
                  <c:v>40773</c:v>
                </c:pt>
                <c:pt idx="1533">
                  <c:v>40774</c:v>
                </c:pt>
                <c:pt idx="1534">
                  <c:v>40777</c:v>
                </c:pt>
                <c:pt idx="1535">
                  <c:v>40778</c:v>
                </c:pt>
                <c:pt idx="1536">
                  <c:v>40779</c:v>
                </c:pt>
                <c:pt idx="1537">
                  <c:v>40780</c:v>
                </c:pt>
                <c:pt idx="1538">
                  <c:v>40781</c:v>
                </c:pt>
                <c:pt idx="1539">
                  <c:v>40784</c:v>
                </c:pt>
                <c:pt idx="1540">
                  <c:v>40785</c:v>
                </c:pt>
                <c:pt idx="1541">
                  <c:v>40786</c:v>
                </c:pt>
                <c:pt idx="1542">
                  <c:v>40787</c:v>
                </c:pt>
                <c:pt idx="1543">
                  <c:v>40788</c:v>
                </c:pt>
                <c:pt idx="1544">
                  <c:v>40792</c:v>
                </c:pt>
                <c:pt idx="1545">
                  <c:v>40793</c:v>
                </c:pt>
                <c:pt idx="1546">
                  <c:v>40794</c:v>
                </c:pt>
                <c:pt idx="1547">
                  <c:v>40795</c:v>
                </c:pt>
                <c:pt idx="1548">
                  <c:v>40798</c:v>
                </c:pt>
                <c:pt idx="1549">
                  <c:v>40799</c:v>
                </c:pt>
                <c:pt idx="1550">
                  <c:v>40800</c:v>
                </c:pt>
                <c:pt idx="1551">
                  <c:v>40801</c:v>
                </c:pt>
                <c:pt idx="1552">
                  <c:v>40802</c:v>
                </c:pt>
                <c:pt idx="1553">
                  <c:v>40805</c:v>
                </c:pt>
                <c:pt idx="1554">
                  <c:v>40806</c:v>
                </c:pt>
                <c:pt idx="1555">
                  <c:v>40807</c:v>
                </c:pt>
                <c:pt idx="1556">
                  <c:v>40808</c:v>
                </c:pt>
                <c:pt idx="1557">
                  <c:v>40809</c:v>
                </c:pt>
                <c:pt idx="1558">
                  <c:v>40812</c:v>
                </c:pt>
                <c:pt idx="1559">
                  <c:v>40813</c:v>
                </c:pt>
                <c:pt idx="1560">
                  <c:v>40814</c:v>
                </c:pt>
                <c:pt idx="1561">
                  <c:v>40815</c:v>
                </c:pt>
                <c:pt idx="1562">
                  <c:v>40816</c:v>
                </c:pt>
                <c:pt idx="1563">
                  <c:v>40819</c:v>
                </c:pt>
                <c:pt idx="1564">
                  <c:v>40820</c:v>
                </c:pt>
                <c:pt idx="1565">
                  <c:v>40821</c:v>
                </c:pt>
                <c:pt idx="1566">
                  <c:v>40822</c:v>
                </c:pt>
                <c:pt idx="1567">
                  <c:v>40823</c:v>
                </c:pt>
                <c:pt idx="1568">
                  <c:v>40826</c:v>
                </c:pt>
                <c:pt idx="1569">
                  <c:v>40827</c:v>
                </c:pt>
                <c:pt idx="1570">
                  <c:v>40828</c:v>
                </c:pt>
                <c:pt idx="1571">
                  <c:v>40829</c:v>
                </c:pt>
                <c:pt idx="1572">
                  <c:v>40830</c:v>
                </c:pt>
                <c:pt idx="1573">
                  <c:v>40833</c:v>
                </c:pt>
                <c:pt idx="1574">
                  <c:v>40834</c:v>
                </c:pt>
                <c:pt idx="1575">
                  <c:v>40835</c:v>
                </c:pt>
                <c:pt idx="1576">
                  <c:v>40836</c:v>
                </c:pt>
                <c:pt idx="1577">
                  <c:v>40837</c:v>
                </c:pt>
                <c:pt idx="1578">
                  <c:v>40840</c:v>
                </c:pt>
                <c:pt idx="1579">
                  <c:v>40841</c:v>
                </c:pt>
                <c:pt idx="1580">
                  <c:v>40842</c:v>
                </c:pt>
                <c:pt idx="1581">
                  <c:v>40843</c:v>
                </c:pt>
                <c:pt idx="1582">
                  <c:v>40844</c:v>
                </c:pt>
                <c:pt idx="1583">
                  <c:v>40847</c:v>
                </c:pt>
                <c:pt idx="1584">
                  <c:v>40848</c:v>
                </c:pt>
                <c:pt idx="1585">
                  <c:v>40849</c:v>
                </c:pt>
                <c:pt idx="1586">
                  <c:v>40850</c:v>
                </c:pt>
                <c:pt idx="1587">
                  <c:v>40851</c:v>
                </c:pt>
                <c:pt idx="1588">
                  <c:v>40854</c:v>
                </c:pt>
                <c:pt idx="1589">
                  <c:v>40855</c:v>
                </c:pt>
                <c:pt idx="1590">
                  <c:v>40856</c:v>
                </c:pt>
                <c:pt idx="1591">
                  <c:v>40857</c:v>
                </c:pt>
                <c:pt idx="1592">
                  <c:v>40858</c:v>
                </c:pt>
                <c:pt idx="1593">
                  <c:v>40861</c:v>
                </c:pt>
                <c:pt idx="1594">
                  <c:v>40862</c:v>
                </c:pt>
                <c:pt idx="1595">
                  <c:v>40863</c:v>
                </c:pt>
                <c:pt idx="1596">
                  <c:v>40864</c:v>
                </c:pt>
                <c:pt idx="1597">
                  <c:v>40865</c:v>
                </c:pt>
                <c:pt idx="1598">
                  <c:v>40868</c:v>
                </c:pt>
                <c:pt idx="1599">
                  <c:v>40869</c:v>
                </c:pt>
                <c:pt idx="1600">
                  <c:v>40870</c:v>
                </c:pt>
                <c:pt idx="1601">
                  <c:v>40872</c:v>
                </c:pt>
                <c:pt idx="1602">
                  <c:v>40875</c:v>
                </c:pt>
                <c:pt idx="1603">
                  <c:v>40876</c:v>
                </c:pt>
                <c:pt idx="1604">
                  <c:v>40877</c:v>
                </c:pt>
                <c:pt idx="1605">
                  <c:v>40878</c:v>
                </c:pt>
                <c:pt idx="1606">
                  <c:v>40879</c:v>
                </c:pt>
                <c:pt idx="1607">
                  <c:v>40882</c:v>
                </c:pt>
                <c:pt idx="1608">
                  <c:v>40883</c:v>
                </c:pt>
                <c:pt idx="1609">
                  <c:v>40884</c:v>
                </c:pt>
                <c:pt idx="1610">
                  <c:v>40885</c:v>
                </c:pt>
                <c:pt idx="1611">
                  <c:v>40886</c:v>
                </c:pt>
                <c:pt idx="1612">
                  <c:v>40889</c:v>
                </c:pt>
                <c:pt idx="1613">
                  <c:v>40890</c:v>
                </c:pt>
                <c:pt idx="1614">
                  <c:v>40891</c:v>
                </c:pt>
                <c:pt idx="1615">
                  <c:v>40892</c:v>
                </c:pt>
                <c:pt idx="1616">
                  <c:v>40893</c:v>
                </c:pt>
                <c:pt idx="1617">
                  <c:v>40896</c:v>
                </c:pt>
                <c:pt idx="1618">
                  <c:v>40897</c:v>
                </c:pt>
                <c:pt idx="1619">
                  <c:v>40898</c:v>
                </c:pt>
                <c:pt idx="1620">
                  <c:v>40899</c:v>
                </c:pt>
                <c:pt idx="1621">
                  <c:v>40900</c:v>
                </c:pt>
                <c:pt idx="1622">
                  <c:v>40904</c:v>
                </c:pt>
                <c:pt idx="1623">
                  <c:v>40905</c:v>
                </c:pt>
                <c:pt idx="1624">
                  <c:v>40906</c:v>
                </c:pt>
                <c:pt idx="1625">
                  <c:v>40907</c:v>
                </c:pt>
                <c:pt idx="1626">
                  <c:v>40911</c:v>
                </c:pt>
                <c:pt idx="1627">
                  <c:v>40912</c:v>
                </c:pt>
                <c:pt idx="1628">
                  <c:v>40913</c:v>
                </c:pt>
                <c:pt idx="1629">
                  <c:v>40914</c:v>
                </c:pt>
                <c:pt idx="1630">
                  <c:v>40917</c:v>
                </c:pt>
                <c:pt idx="1631">
                  <c:v>40918</c:v>
                </c:pt>
                <c:pt idx="1632">
                  <c:v>40919</c:v>
                </c:pt>
                <c:pt idx="1633">
                  <c:v>40920</c:v>
                </c:pt>
                <c:pt idx="1634">
                  <c:v>40921</c:v>
                </c:pt>
                <c:pt idx="1635">
                  <c:v>40925</c:v>
                </c:pt>
                <c:pt idx="1636">
                  <c:v>40926</c:v>
                </c:pt>
                <c:pt idx="1637">
                  <c:v>40927</c:v>
                </c:pt>
                <c:pt idx="1638">
                  <c:v>40928</c:v>
                </c:pt>
                <c:pt idx="1639">
                  <c:v>40931</c:v>
                </c:pt>
                <c:pt idx="1640">
                  <c:v>40932</c:v>
                </c:pt>
                <c:pt idx="1641">
                  <c:v>40933</c:v>
                </c:pt>
                <c:pt idx="1642">
                  <c:v>40934</c:v>
                </c:pt>
                <c:pt idx="1643">
                  <c:v>40935</c:v>
                </c:pt>
                <c:pt idx="1644">
                  <c:v>40938</c:v>
                </c:pt>
                <c:pt idx="1645">
                  <c:v>40939</c:v>
                </c:pt>
                <c:pt idx="1646">
                  <c:v>40940</c:v>
                </c:pt>
                <c:pt idx="1647">
                  <c:v>40941</c:v>
                </c:pt>
                <c:pt idx="1648">
                  <c:v>40942</c:v>
                </c:pt>
                <c:pt idx="1649">
                  <c:v>40945</c:v>
                </c:pt>
                <c:pt idx="1650">
                  <c:v>40946</c:v>
                </c:pt>
                <c:pt idx="1651">
                  <c:v>40947</c:v>
                </c:pt>
                <c:pt idx="1652">
                  <c:v>40948</c:v>
                </c:pt>
                <c:pt idx="1653">
                  <c:v>40949</c:v>
                </c:pt>
                <c:pt idx="1654">
                  <c:v>40952</c:v>
                </c:pt>
                <c:pt idx="1655">
                  <c:v>40953</c:v>
                </c:pt>
                <c:pt idx="1656">
                  <c:v>40954</c:v>
                </c:pt>
                <c:pt idx="1657">
                  <c:v>40955</c:v>
                </c:pt>
                <c:pt idx="1658">
                  <c:v>40956</c:v>
                </c:pt>
                <c:pt idx="1659">
                  <c:v>40960</c:v>
                </c:pt>
                <c:pt idx="1660">
                  <c:v>40961</c:v>
                </c:pt>
                <c:pt idx="1661">
                  <c:v>40962</c:v>
                </c:pt>
                <c:pt idx="1662">
                  <c:v>40963</c:v>
                </c:pt>
                <c:pt idx="1663">
                  <c:v>40966</c:v>
                </c:pt>
                <c:pt idx="1664">
                  <c:v>40967</c:v>
                </c:pt>
                <c:pt idx="1665">
                  <c:v>40968</c:v>
                </c:pt>
                <c:pt idx="1666">
                  <c:v>40969</c:v>
                </c:pt>
                <c:pt idx="1667">
                  <c:v>40970</c:v>
                </c:pt>
                <c:pt idx="1668">
                  <c:v>40973</c:v>
                </c:pt>
                <c:pt idx="1669">
                  <c:v>40974</c:v>
                </c:pt>
                <c:pt idx="1670">
                  <c:v>40975</c:v>
                </c:pt>
                <c:pt idx="1671">
                  <c:v>40976</c:v>
                </c:pt>
                <c:pt idx="1672">
                  <c:v>40977</c:v>
                </c:pt>
                <c:pt idx="1673">
                  <c:v>40980</c:v>
                </c:pt>
                <c:pt idx="1674">
                  <c:v>40981</c:v>
                </c:pt>
                <c:pt idx="1675">
                  <c:v>40982</c:v>
                </c:pt>
                <c:pt idx="1676">
                  <c:v>40983</c:v>
                </c:pt>
                <c:pt idx="1677">
                  <c:v>40984</c:v>
                </c:pt>
                <c:pt idx="1678">
                  <c:v>40987</c:v>
                </c:pt>
                <c:pt idx="1679">
                  <c:v>40988</c:v>
                </c:pt>
                <c:pt idx="1680">
                  <c:v>40989</c:v>
                </c:pt>
                <c:pt idx="1681">
                  <c:v>40990</c:v>
                </c:pt>
                <c:pt idx="1682">
                  <c:v>40991</c:v>
                </c:pt>
                <c:pt idx="1683">
                  <c:v>40994</c:v>
                </c:pt>
                <c:pt idx="1684">
                  <c:v>40995</c:v>
                </c:pt>
                <c:pt idx="1685">
                  <c:v>40996</c:v>
                </c:pt>
                <c:pt idx="1686">
                  <c:v>40997</c:v>
                </c:pt>
                <c:pt idx="1687">
                  <c:v>40998</c:v>
                </c:pt>
                <c:pt idx="1688">
                  <c:v>41001</c:v>
                </c:pt>
                <c:pt idx="1689">
                  <c:v>41002</c:v>
                </c:pt>
                <c:pt idx="1690">
                  <c:v>41003</c:v>
                </c:pt>
                <c:pt idx="1691">
                  <c:v>41004</c:v>
                </c:pt>
                <c:pt idx="1692">
                  <c:v>41008</c:v>
                </c:pt>
                <c:pt idx="1693">
                  <c:v>41009</c:v>
                </c:pt>
                <c:pt idx="1694">
                  <c:v>41010</c:v>
                </c:pt>
                <c:pt idx="1695">
                  <c:v>41011</c:v>
                </c:pt>
                <c:pt idx="1696">
                  <c:v>41012</c:v>
                </c:pt>
                <c:pt idx="1697">
                  <c:v>41015</c:v>
                </c:pt>
                <c:pt idx="1698">
                  <c:v>41016</c:v>
                </c:pt>
                <c:pt idx="1699">
                  <c:v>41017</c:v>
                </c:pt>
                <c:pt idx="1700">
                  <c:v>41018</c:v>
                </c:pt>
                <c:pt idx="1701">
                  <c:v>41019</c:v>
                </c:pt>
                <c:pt idx="1702">
                  <c:v>41022</c:v>
                </c:pt>
                <c:pt idx="1703">
                  <c:v>41023</c:v>
                </c:pt>
                <c:pt idx="1704">
                  <c:v>41024</c:v>
                </c:pt>
                <c:pt idx="1705">
                  <c:v>41025</c:v>
                </c:pt>
                <c:pt idx="1706">
                  <c:v>41026</c:v>
                </c:pt>
                <c:pt idx="1707">
                  <c:v>41029</c:v>
                </c:pt>
                <c:pt idx="1708">
                  <c:v>41030</c:v>
                </c:pt>
                <c:pt idx="1709">
                  <c:v>41031</c:v>
                </c:pt>
                <c:pt idx="1710">
                  <c:v>41032</c:v>
                </c:pt>
                <c:pt idx="1711">
                  <c:v>41033</c:v>
                </c:pt>
                <c:pt idx="1712">
                  <c:v>41036</c:v>
                </c:pt>
                <c:pt idx="1713">
                  <c:v>41037</c:v>
                </c:pt>
                <c:pt idx="1714">
                  <c:v>41038</c:v>
                </c:pt>
                <c:pt idx="1715">
                  <c:v>41039</c:v>
                </c:pt>
                <c:pt idx="1716">
                  <c:v>41040</c:v>
                </c:pt>
                <c:pt idx="1717">
                  <c:v>41043</c:v>
                </c:pt>
                <c:pt idx="1718">
                  <c:v>41044</c:v>
                </c:pt>
                <c:pt idx="1719">
                  <c:v>41045</c:v>
                </c:pt>
                <c:pt idx="1720">
                  <c:v>41046</c:v>
                </c:pt>
                <c:pt idx="1721">
                  <c:v>41047</c:v>
                </c:pt>
                <c:pt idx="1722">
                  <c:v>41050</c:v>
                </c:pt>
                <c:pt idx="1723">
                  <c:v>41051</c:v>
                </c:pt>
                <c:pt idx="1724">
                  <c:v>41052</c:v>
                </c:pt>
                <c:pt idx="1725">
                  <c:v>41053</c:v>
                </c:pt>
                <c:pt idx="1726">
                  <c:v>41054</c:v>
                </c:pt>
                <c:pt idx="1727">
                  <c:v>41058</c:v>
                </c:pt>
                <c:pt idx="1728">
                  <c:v>41059</c:v>
                </c:pt>
                <c:pt idx="1729">
                  <c:v>41060</c:v>
                </c:pt>
                <c:pt idx="1730">
                  <c:v>41061</c:v>
                </c:pt>
                <c:pt idx="1731">
                  <c:v>41064</c:v>
                </c:pt>
                <c:pt idx="1732">
                  <c:v>41065</c:v>
                </c:pt>
                <c:pt idx="1733">
                  <c:v>41066</c:v>
                </c:pt>
                <c:pt idx="1734">
                  <c:v>41067</c:v>
                </c:pt>
                <c:pt idx="1735">
                  <c:v>41068</c:v>
                </c:pt>
                <c:pt idx="1736">
                  <c:v>41071</c:v>
                </c:pt>
                <c:pt idx="1737">
                  <c:v>41072</c:v>
                </c:pt>
                <c:pt idx="1738">
                  <c:v>41073</c:v>
                </c:pt>
                <c:pt idx="1739">
                  <c:v>41074</c:v>
                </c:pt>
                <c:pt idx="1740">
                  <c:v>41075</c:v>
                </c:pt>
                <c:pt idx="1741">
                  <c:v>41078</c:v>
                </c:pt>
                <c:pt idx="1742">
                  <c:v>41079</c:v>
                </c:pt>
                <c:pt idx="1743">
                  <c:v>41080</c:v>
                </c:pt>
                <c:pt idx="1744">
                  <c:v>41081</c:v>
                </c:pt>
                <c:pt idx="1745">
                  <c:v>41082</c:v>
                </c:pt>
                <c:pt idx="1746">
                  <c:v>41085</c:v>
                </c:pt>
                <c:pt idx="1747">
                  <c:v>41086</c:v>
                </c:pt>
                <c:pt idx="1748">
                  <c:v>41087</c:v>
                </c:pt>
                <c:pt idx="1749">
                  <c:v>41088</c:v>
                </c:pt>
                <c:pt idx="1750">
                  <c:v>41089</c:v>
                </c:pt>
                <c:pt idx="1751">
                  <c:v>41092</c:v>
                </c:pt>
                <c:pt idx="1752">
                  <c:v>41093</c:v>
                </c:pt>
                <c:pt idx="1753">
                  <c:v>41095</c:v>
                </c:pt>
                <c:pt idx="1754">
                  <c:v>41096</c:v>
                </c:pt>
                <c:pt idx="1755">
                  <c:v>41099</c:v>
                </c:pt>
                <c:pt idx="1756">
                  <c:v>41100</c:v>
                </c:pt>
                <c:pt idx="1757">
                  <c:v>41101</c:v>
                </c:pt>
                <c:pt idx="1758">
                  <c:v>41102</c:v>
                </c:pt>
                <c:pt idx="1759">
                  <c:v>41103</c:v>
                </c:pt>
                <c:pt idx="1760">
                  <c:v>41106</c:v>
                </c:pt>
                <c:pt idx="1761">
                  <c:v>41107</c:v>
                </c:pt>
                <c:pt idx="1762">
                  <c:v>41108</c:v>
                </c:pt>
                <c:pt idx="1763">
                  <c:v>41109</c:v>
                </c:pt>
                <c:pt idx="1764">
                  <c:v>41110</c:v>
                </c:pt>
                <c:pt idx="1765">
                  <c:v>41113</c:v>
                </c:pt>
                <c:pt idx="1766">
                  <c:v>41114</c:v>
                </c:pt>
                <c:pt idx="1767">
                  <c:v>41115</c:v>
                </c:pt>
                <c:pt idx="1768">
                  <c:v>41116</c:v>
                </c:pt>
                <c:pt idx="1769">
                  <c:v>41117</c:v>
                </c:pt>
                <c:pt idx="1770">
                  <c:v>41120</c:v>
                </c:pt>
                <c:pt idx="1771">
                  <c:v>41121</c:v>
                </c:pt>
                <c:pt idx="1772">
                  <c:v>41122</c:v>
                </c:pt>
                <c:pt idx="1773">
                  <c:v>41123</c:v>
                </c:pt>
                <c:pt idx="1774">
                  <c:v>41124</c:v>
                </c:pt>
                <c:pt idx="1775">
                  <c:v>41127</c:v>
                </c:pt>
                <c:pt idx="1776">
                  <c:v>41128</c:v>
                </c:pt>
                <c:pt idx="1777">
                  <c:v>41129</c:v>
                </c:pt>
                <c:pt idx="1778">
                  <c:v>41130</c:v>
                </c:pt>
                <c:pt idx="1779">
                  <c:v>41131</c:v>
                </c:pt>
                <c:pt idx="1780">
                  <c:v>41134</c:v>
                </c:pt>
                <c:pt idx="1781">
                  <c:v>41135</c:v>
                </c:pt>
                <c:pt idx="1782">
                  <c:v>41136</c:v>
                </c:pt>
                <c:pt idx="1783">
                  <c:v>41137</c:v>
                </c:pt>
                <c:pt idx="1784">
                  <c:v>41138</c:v>
                </c:pt>
                <c:pt idx="1785">
                  <c:v>41141</c:v>
                </c:pt>
                <c:pt idx="1786">
                  <c:v>41142</c:v>
                </c:pt>
                <c:pt idx="1787">
                  <c:v>41143</c:v>
                </c:pt>
                <c:pt idx="1788">
                  <c:v>41144</c:v>
                </c:pt>
                <c:pt idx="1789">
                  <c:v>41145</c:v>
                </c:pt>
                <c:pt idx="1790">
                  <c:v>41148</c:v>
                </c:pt>
                <c:pt idx="1791">
                  <c:v>41149</c:v>
                </c:pt>
                <c:pt idx="1792">
                  <c:v>41150</c:v>
                </c:pt>
                <c:pt idx="1793">
                  <c:v>41151</c:v>
                </c:pt>
                <c:pt idx="1794">
                  <c:v>41152</c:v>
                </c:pt>
                <c:pt idx="1795">
                  <c:v>41156</c:v>
                </c:pt>
                <c:pt idx="1796">
                  <c:v>41157</c:v>
                </c:pt>
                <c:pt idx="1797">
                  <c:v>41158</c:v>
                </c:pt>
                <c:pt idx="1798">
                  <c:v>41159</c:v>
                </c:pt>
                <c:pt idx="1799">
                  <c:v>41162</c:v>
                </c:pt>
                <c:pt idx="1800">
                  <c:v>41163</c:v>
                </c:pt>
                <c:pt idx="1801">
                  <c:v>41164</c:v>
                </c:pt>
                <c:pt idx="1802">
                  <c:v>41165</c:v>
                </c:pt>
                <c:pt idx="1803">
                  <c:v>41166</c:v>
                </c:pt>
                <c:pt idx="1804">
                  <c:v>41169</c:v>
                </c:pt>
                <c:pt idx="1805">
                  <c:v>41170</c:v>
                </c:pt>
                <c:pt idx="1806">
                  <c:v>41171</c:v>
                </c:pt>
                <c:pt idx="1807">
                  <c:v>41172</c:v>
                </c:pt>
                <c:pt idx="1808">
                  <c:v>41173</c:v>
                </c:pt>
                <c:pt idx="1809">
                  <c:v>41176</c:v>
                </c:pt>
                <c:pt idx="1810">
                  <c:v>41177</c:v>
                </c:pt>
                <c:pt idx="1811">
                  <c:v>41178</c:v>
                </c:pt>
                <c:pt idx="1812">
                  <c:v>41179</c:v>
                </c:pt>
                <c:pt idx="1813">
                  <c:v>41180</c:v>
                </c:pt>
                <c:pt idx="1814">
                  <c:v>41183</c:v>
                </c:pt>
                <c:pt idx="1815">
                  <c:v>41184</c:v>
                </c:pt>
                <c:pt idx="1816">
                  <c:v>41185</c:v>
                </c:pt>
                <c:pt idx="1817">
                  <c:v>41186</c:v>
                </c:pt>
                <c:pt idx="1818">
                  <c:v>41187</c:v>
                </c:pt>
                <c:pt idx="1819">
                  <c:v>41190</c:v>
                </c:pt>
                <c:pt idx="1820">
                  <c:v>41191</c:v>
                </c:pt>
                <c:pt idx="1821">
                  <c:v>41192</c:v>
                </c:pt>
                <c:pt idx="1822">
                  <c:v>41193</c:v>
                </c:pt>
                <c:pt idx="1823">
                  <c:v>41194</c:v>
                </c:pt>
                <c:pt idx="1824">
                  <c:v>41197</c:v>
                </c:pt>
                <c:pt idx="1825">
                  <c:v>41198</c:v>
                </c:pt>
                <c:pt idx="1826">
                  <c:v>41199</c:v>
                </c:pt>
                <c:pt idx="1827">
                  <c:v>41200</c:v>
                </c:pt>
                <c:pt idx="1828">
                  <c:v>41201</c:v>
                </c:pt>
                <c:pt idx="1829">
                  <c:v>41204</c:v>
                </c:pt>
                <c:pt idx="1830">
                  <c:v>41205</c:v>
                </c:pt>
                <c:pt idx="1831">
                  <c:v>41206</c:v>
                </c:pt>
                <c:pt idx="1832">
                  <c:v>41207</c:v>
                </c:pt>
                <c:pt idx="1833">
                  <c:v>41208</c:v>
                </c:pt>
                <c:pt idx="1834">
                  <c:v>41213</c:v>
                </c:pt>
                <c:pt idx="1835">
                  <c:v>41214</c:v>
                </c:pt>
                <c:pt idx="1836">
                  <c:v>41215</c:v>
                </c:pt>
                <c:pt idx="1837">
                  <c:v>41218</c:v>
                </c:pt>
                <c:pt idx="1838">
                  <c:v>41219</c:v>
                </c:pt>
                <c:pt idx="1839">
                  <c:v>41220</c:v>
                </c:pt>
                <c:pt idx="1840">
                  <c:v>41221</c:v>
                </c:pt>
                <c:pt idx="1841">
                  <c:v>41222</c:v>
                </c:pt>
                <c:pt idx="1842">
                  <c:v>41225</c:v>
                </c:pt>
                <c:pt idx="1843">
                  <c:v>41226</c:v>
                </c:pt>
                <c:pt idx="1844">
                  <c:v>41227</c:v>
                </c:pt>
                <c:pt idx="1845">
                  <c:v>41228</c:v>
                </c:pt>
                <c:pt idx="1846">
                  <c:v>41229</c:v>
                </c:pt>
                <c:pt idx="1847">
                  <c:v>41232</c:v>
                </c:pt>
                <c:pt idx="1848">
                  <c:v>41233</c:v>
                </c:pt>
                <c:pt idx="1849">
                  <c:v>41234</c:v>
                </c:pt>
                <c:pt idx="1850">
                  <c:v>41236</c:v>
                </c:pt>
                <c:pt idx="1851">
                  <c:v>41239</c:v>
                </c:pt>
                <c:pt idx="1852">
                  <c:v>41240</c:v>
                </c:pt>
                <c:pt idx="1853">
                  <c:v>41241</c:v>
                </c:pt>
                <c:pt idx="1854">
                  <c:v>41242</c:v>
                </c:pt>
                <c:pt idx="1855">
                  <c:v>41243</c:v>
                </c:pt>
                <c:pt idx="1856">
                  <c:v>41246</c:v>
                </c:pt>
                <c:pt idx="1857">
                  <c:v>41247</c:v>
                </c:pt>
                <c:pt idx="1858">
                  <c:v>41248</c:v>
                </c:pt>
                <c:pt idx="1859">
                  <c:v>41249</c:v>
                </c:pt>
                <c:pt idx="1860">
                  <c:v>41250</c:v>
                </c:pt>
                <c:pt idx="1861">
                  <c:v>41253</c:v>
                </c:pt>
                <c:pt idx="1862">
                  <c:v>41254</c:v>
                </c:pt>
                <c:pt idx="1863">
                  <c:v>41255</c:v>
                </c:pt>
                <c:pt idx="1864">
                  <c:v>41256</c:v>
                </c:pt>
                <c:pt idx="1865">
                  <c:v>41257</c:v>
                </c:pt>
                <c:pt idx="1866">
                  <c:v>41260</c:v>
                </c:pt>
                <c:pt idx="1867">
                  <c:v>41261</c:v>
                </c:pt>
                <c:pt idx="1868">
                  <c:v>41262</c:v>
                </c:pt>
                <c:pt idx="1869">
                  <c:v>41263</c:v>
                </c:pt>
                <c:pt idx="1870">
                  <c:v>41264</c:v>
                </c:pt>
                <c:pt idx="1871">
                  <c:v>41267</c:v>
                </c:pt>
                <c:pt idx="1872">
                  <c:v>41269</c:v>
                </c:pt>
                <c:pt idx="1873">
                  <c:v>41270</c:v>
                </c:pt>
                <c:pt idx="1874">
                  <c:v>41271</c:v>
                </c:pt>
                <c:pt idx="1875">
                  <c:v>41274</c:v>
                </c:pt>
                <c:pt idx="1876">
                  <c:v>41276</c:v>
                </c:pt>
                <c:pt idx="1877">
                  <c:v>41277</c:v>
                </c:pt>
                <c:pt idx="1878">
                  <c:v>41278</c:v>
                </c:pt>
                <c:pt idx="1879">
                  <c:v>41281</c:v>
                </c:pt>
                <c:pt idx="1880">
                  <c:v>41282</c:v>
                </c:pt>
                <c:pt idx="1881">
                  <c:v>41283</c:v>
                </c:pt>
                <c:pt idx="1882">
                  <c:v>41284</c:v>
                </c:pt>
                <c:pt idx="1883">
                  <c:v>41285</c:v>
                </c:pt>
                <c:pt idx="1884">
                  <c:v>41288</c:v>
                </c:pt>
                <c:pt idx="1885">
                  <c:v>41289</c:v>
                </c:pt>
                <c:pt idx="1886">
                  <c:v>41290</c:v>
                </c:pt>
                <c:pt idx="1887">
                  <c:v>41291</c:v>
                </c:pt>
                <c:pt idx="1888">
                  <c:v>41292</c:v>
                </c:pt>
                <c:pt idx="1889">
                  <c:v>41296</c:v>
                </c:pt>
                <c:pt idx="1890">
                  <c:v>41297</c:v>
                </c:pt>
                <c:pt idx="1891">
                  <c:v>41298</c:v>
                </c:pt>
                <c:pt idx="1892">
                  <c:v>41299</c:v>
                </c:pt>
                <c:pt idx="1893">
                  <c:v>41302</c:v>
                </c:pt>
                <c:pt idx="1894">
                  <c:v>41303</c:v>
                </c:pt>
                <c:pt idx="1895">
                  <c:v>41304</c:v>
                </c:pt>
                <c:pt idx="1896">
                  <c:v>41305</c:v>
                </c:pt>
                <c:pt idx="1897">
                  <c:v>41306</c:v>
                </c:pt>
                <c:pt idx="1898">
                  <c:v>41309</c:v>
                </c:pt>
                <c:pt idx="1899">
                  <c:v>41310</c:v>
                </c:pt>
                <c:pt idx="1900">
                  <c:v>41311</c:v>
                </c:pt>
                <c:pt idx="1901">
                  <c:v>41312</c:v>
                </c:pt>
                <c:pt idx="1902">
                  <c:v>41313</c:v>
                </c:pt>
                <c:pt idx="1903">
                  <c:v>41316</c:v>
                </c:pt>
                <c:pt idx="1904">
                  <c:v>41317</c:v>
                </c:pt>
                <c:pt idx="1905">
                  <c:v>41318</c:v>
                </c:pt>
                <c:pt idx="1906">
                  <c:v>41319</c:v>
                </c:pt>
                <c:pt idx="1907">
                  <c:v>41320</c:v>
                </c:pt>
                <c:pt idx="1908">
                  <c:v>41324</c:v>
                </c:pt>
                <c:pt idx="1909">
                  <c:v>41325</c:v>
                </c:pt>
                <c:pt idx="1910">
                  <c:v>41326</c:v>
                </c:pt>
                <c:pt idx="1911">
                  <c:v>41327</c:v>
                </c:pt>
                <c:pt idx="1912">
                  <c:v>41330</c:v>
                </c:pt>
                <c:pt idx="1913">
                  <c:v>41331</c:v>
                </c:pt>
                <c:pt idx="1914">
                  <c:v>41332</c:v>
                </c:pt>
                <c:pt idx="1915">
                  <c:v>41333</c:v>
                </c:pt>
                <c:pt idx="1916">
                  <c:v>41334</c:v>
                </c:pt>
                <c:pt idx="1917">
                  <c:v>41337</c:v>
                </c:pt>
                <c:pt idx="1918">
                  <c:v>41338</c:v>
                </c:pt>
                <c:pt idx="1919">
                  <c:v>41339</c:v>
                </c:pt>
                <c:pt idx="1920">
                  <c:v>41340</c:v>
                </c:pt>
                <c:pt idx="1921">
                  <c:v>41341</c:v>
                </c:pt>
                <c:pt idx="1922">
                  <c:v>41344</c:v>
                </c:pt>
                <c:pt idx="1923">
                  <c:v>41345</c:v>
                </c:pt>
                <c:pt idx="1924">
                  <c:v>41346</c:v>
                </c:pt>
                <c:pt idx="1925">
                  <c:v>41347</c:v>
                </c:pt>
                <c:pt idx="1926">
                  <c:v>41348</c:v>
                </c:pt>
                <c:pt idx="1927">
                  <c:v>41351</c:v>
                </c:pt>
                <c:pt idx="1928">
                  <c:v>41352</c:v>
                </c:pt>
                <c:pt idx="1929">
                  <c:v>41353</c:v>
                </c:pt>
                <c:pt idx="1930">
                  <c:v>41354</c:v>
                </c:pt>
                <c:pt idx="1931">
                  <c:v>41355</c:v>
                </c:pt>
                <c:pt idx="1932">
                  <c:v>41358</c:v>
                </c:pt>
                <c:pt idx="1933">
                  <c:v>41359</c:v>
                </c:pt>
                <c:pt idx="1934">
                  <c:v>41360</c:v>
                </c:pt>
                <c:pt idx="1935">
                  <c:v>41361</c:v>
                </c:pt>
                <c:pt idx="1936">
                  <c:v>41365</c:v>
                </c:pt>
                <c:pt idx="1937">
                  <c:v>41366</c:v>
                </c:pt>
                <c:pt idx="1938">
                  <c:v>41367</c:v>
                </c:pt>
                <c:pt idx="1939">
                  <c:v>41368</c:v>
                </c:pt>
                <c:pt idx="1940">
                  <c:v>41369</c:v>
                </c:pt>
                <c:pt idx="1941">
                  <c:v>41372</c:v>
                </c:pt>
                <c:pt idx="1942">
                  <c:v>41373</c:v>
                </c:pt>
                <c:pt idx="1943">
                  <c:v>41374</c:v>
                </c:pt>
                <c:pt idx="1944">
                  <c:v>41375</c:v>
                </c:pt>
                <c:pt idx="1945">
                  <c:v>41376</c:v>
                </c:pt>
                <c:pt idx="1946">
                  <c:v>41379</c:v>
                </c:pt>
                <c:pt idx="1947">
                  <c:v>41380</c:v>
                </c:pt>
                <c:pt idx="1948">
                  <c:v>41381</c:v>
                </c:pt>
                <c:pt idx="1949">
                  <c:v>41382</c:v>
                </c:pt>
                <c:pt idx="1950">
                  <c:v>41383</c:v>
                </c:pt>
                <c:pt idx="1951">
                  <c:v>41386</c:v>
                </c:pt>
                <c:pt idx="1952">
                  <c:v>41387</c:v>
                </c:pt>
                <c:pt idx="1953">
                  <c:v>41388</c:v>
                </c:pt>
                <c:pt idx="1954">
                  <c:v>41389</c:v>
                </c:pt>
                <c:pt idx="1955">
                  <c:v>41390</c:v>
                </c:pt>
                <c:pt idx="1956">
                  <c:v>41393</c:v>
                </c:pt>
                <c:pt idx="1957">
                  <c:v>41394</c:v>
                </c:pt>
                <c:pt idx="1958">
                  <c:v>41395</c:v>
                </c:pt>
                <c:pt idx="1959">
                  <c:v>41396</c:v>
                </c:pt>
                <c:pt idx="1960">
                  <c:v>41397</c:v>
                </c:pt>
                <c:pt idx="1961">
                  <c:v>41400</c:v>
                </c:pt>
                <c:pt idx="1962">
                  <c:v>41401</c:v>
                </c:pt>
                <c:pt idx="1963">
                  <c:v>41402</c:v>
                </c:pt>
                <c:pt idx="1964">
                  <c:v>41403</c:v>
                </c:pt>
                <c:pt idx="1965">
                  <c:v>41404</c:v>
                </c:pt>
                <c:pt idx="1966">
                  <c:v>41407</c:v>
                </c:pt>
                <c:pt idx="1967">
                  <c:v>41408</c:v>
                </c:pt>
                <c:pt idx="1968">
                  <c:v>41409</c:v>
                </c:pt>
                <c:pt idx="1969">
                  <c:v>41410</c:v>
                </c:pt>
                <c:pt idx="1970">
                  <c:v>41411</c:v>
                </c:pt>
                <c:pt idx="1971">
                  <c:v>41414</c:v>
                </c:pt>
                <c:pt idx="1972">
                  <c:v>41415</c:v>
                </c:pt>
                <c:pt idx="1973">
                  <c:v>41416</c:v>
                </c:pt>
                <c:pt idx="1974">
                  <c:v>41417</c:v>
                </c:pt>
                <c:pt idx="1975">
                  <c:v>41418</c:v>
                </c:pt>
                <c:pt idx="1976">
                  <c:v>41422</c:v>
                </c:pt>
                <c:pt idx="1977">
                  <c:v>41423</c:v>
                </c:pt>
                <c:pt idx="1978">
                  <c:v>41424</c:v>
                </c:pt>
                <c:pt idx="1979">
                  <c:v>41425</c:v>
                </c:pt>
                <c:pt idx="1980">
                  <c:v>41428</c:v>
                </c:pt>
                <c:pt idx="1981">
                  <c:v>41429</c:v>
                </c:pt>
                <c:pt idx="1982">
                  <c:v>41430</c:v>
                </c:pt>
                <c:pt idx="1983">
                  <c:v>41431</c:v>
                </c:pt>
                <c:pt idx="1984">
                  <c:v>41432</c:v>
                </c:pt>
                <c:pt idx="1985">
                  <c:v>41435</c:v>
                </c:pt>
                <c:pt idx="1986">
                  <c:v>41436</c:v>
                </c:pt>
                <c:pt idx="1987">
                  <c:v>41437</c:v>
                </c:pt>
                <c:pt idx="1988">
                  <c:v>41438</c:v>
                </c:pt>
                <c:pt idx="1989">
                  <c:v>41439</c:v>
                </c:pt>
                <c:pt idx="1990">
                  <c:v>41442</c:v>
                </c:pt>
                <c:pt idx="1991">
                  <c:v>41443</c:v>
                </c:pt>
                <c:pt idx="1992">
                  <c:v>41444</c:v>
                </c:pt>
                <c:pt idx="1993">
                  <c:v>41445</c:v>
                </c:pt>
                <c:pt idx="1994">
                  <c:v>41446</c:v>
                </c:pt>
                <c:pt idx="1995">
                  <c:v>41449</c:v>
                </c:pt>
                <c:pt idx="1996">
                  <c:v>41450</c:v>
                </c:pt>
                <c:pt idx="1997">
                  <c:v>41451</c:v>
                </c:pt>
                <c:pt idx="1998">
                  <c:v>41452</c:v>
                </c:pt>
                <c:pt idx="1999">
                  <c:v>41453</c:v>
                </c:pt>
                <c:pt idx="2000">
                  <c:v>41456</c:v>
                </c:pt>
                <c:pt idx="2001">
                  <c:v>41457</c:v>
                </c:pt>
                <c:pt idx="2002">
                  <c:v>41458</c:v>
                </c:pt>
                <c:pt idx="2003">
                  <c:v>41459</c:v>
                </c:pt>
                <c:pt idx="2004">
                  <c:v>41460</c:v>
                </c:pt>
                <c:pt idx="2005">
                  <c:v>41463</c:v>
                </c:pt>
                <c:pt idx="2006">
                  <c:v>41464</c:v>
                </c:pt>
                <c:pt idx="2007">
                  <c:v>41465</c:v>
                </c:pt>
                <c:pt idx="2008">
                  <c:v>41466</c:v>
                </c:pt>
                <c:pt idx="2009">
                  <c:v>41467</c:v>
                </c:pt>
                <c:pt idx="2010">
                  <c:v>41470</c:v>
                </c:pt>
                <c:pt idx="2011">
                  <c:v>41471</c:v>
                </c:pt>
                <c:pt idx="2012">
                  <c:v>41472</c:v>
                </c:pt>
                <c:pt idx="2013">
                  <c:v>41473</c:v>
                </c:pt>
                <c:pt idx="2014">
                  <c:v>41474</c:v>
                </c:pt>
                <c:pt idx="2015">
                  <c:v>41477</c:v>
                </c:pt>
                <c:pt idx="2016">
                  <c:v>41478</c:v>
                </c:pt>
                <c:pt idx="2017">
                  <c:v>41479</c:v>
                </c:pt>
                <c:pt idx="2018">
                  <c:v>41480</c:v>
                </c:pt>
                <c:pt idx="2019">
                  <c:v>41481</c:v>
                </c:pt>
                <c:pt idx="2020">
                  <c:v>41484</c:v>
                </c:pt>
                <c:pt idx="2021">
                  <c:v>41485</c:v>
                </c:pt>
                <c:pt idx="2022">
                  <c:v>41486</c:v>
                </c:pt>
                <c:pt idx="2023">
                  <c:v>41487</c:v>
                </c:pt>
                <c:pt idx="2024">
                  <c:v>41488</c:v>
                </c:pt>
                <c:pt idx="2025">
                  <c:v>41491</c:v>
                </c:pt>
                <c:pt idx="2026">
                  <c:v>41492</c:v>
                </c:pt>
                <c:pt idx="2027">
                  <c:v>41493</c:v>
                </c:pt>
                <c:pt idx="2028">
                  <c:v>41494</c:v>
                </c:pt>
                <c:pt idx="2029">
                  <c:v>41495</c:v>
                </c:pt>
                <c:pt idx="2030">
                  <c:v>41498</c:v>
                </c:pt>
                <c:pt idx="2031">
                  <c:v>41499</c:v>
                </c:pt>
                <c:pt idx="2032">
                  <c:v>41500</c:v>
                </c:pt>
                <c:pt idx="2033">
                  <c:v>41501</c:v>
                </c:pt>
                <c:pt idx="2034">
                  <c:v>41502</c:v>
                </c:pt>
                <c:pt idx="2035">
                  <c:v>41505</c:v>
                </c:pt>
                <c:pt idx="2036">
                  <c:v>41506</c:v>
                </c:pt>
                <c:pt idx="2037">
                  <c:v>41507</c:v>
                </c:pt>
                <c:pt idx="2038">
                  <c:v>41508</c:v>
                </c:pt>
                <c:pt idx="2039">
                  <c:v>41509</c:v>
                </c:pt>
                <c:pt idx="2040">
                  <c:v>41512</c:v>
                </c:pt>
                <c:pt idx="2041">
                  <c:v>41513</c:v>
                </c:pt>
                <c:pt idx="2042">
                  <c:v>41514</c:v>
                </c:pt>
                <c:pt idx="2043">
                  <c:v>41515</c:v>
                </c:pt>
                <c:pt idx="2044">
                  <c:v>41516</c:v>
                </c:pt>
                <c:pt idx="2045">
                  <c:v>41520</c:v>
                </c:pt>
                <c:pt idx="2046">
                  <c:v>41521</c:v>
                </c:pt>
                <c:pt idx="2047">
                  <c:v>41522</c:v>
                </c:pt>
                <c:pt idx="2048">
                  <c:v>41523</c:v>
                </c:pt>
                <c:pt idx="2049">
                  <c:v>41526</c:v>
                </c:pt>
                <c:pt idx="2050">
                  <c:v>41527</c:v>
                </c:pt>
                <c:pt idx="2051">
                  <c:v>41528</c:v>
                </c:pt>
                <c:pt idx="2052">
                  <c:v>41529</c:v>
                </c:pt>
                <c:pt idx="2053">
                  <c:v>41530</c:v>
                </c:pt>
                <c:pt idx="2054">
                  <c:v>41533</c:v>
                </c:pt>
                <c:pt idx="2055">
                  <c:v>41534</c:v>
                </c:pt>
                <c:pt idx="2056">
                  <c:v>41535</c:v>
                </c:pt>
                <c:pt idx="2057">
                  <c:v>41536</c:v>
                </c:pt>
                <c:pt idx="2058">
                  <c:v>41537</c:v>
                </c:pt>
                <c:pt idx="2059">
                  <c:v>41540</c:v>
                </c:pt>
                <c:pt idx="2060">
                  <c:v>41541</c:v>
                </c:pt>
                <c:pt idx="2061">
                  <c:v>41542</c:v>
                </c:pt>
                <c:pt idx="2062">
                  <c:v>41543</c:v>
                </c:pt>
                <c:pt idx="2063">
                  <c:v>41544</c:v>
                </c:pt>
                <c:pt idx="2064">
                  <c:v>41547</c:v>
                </c:pt>
                <c:pt idx="2065">
                  <c:v>41548</c:v>
                </c:pt>
                <c:pt idx="2066">
                  <c:v>41549</c:v>
                </c:pt>
                <c:pt idx="2067">
                  <c:v>41550</c:v>
                </c:pt>
                <c:pt idx="2068">
                  <c:v>41551</c:v>
                </c:pt>
                <c:pt idx="2069">
                  <c:v>41554</c:v>
                </c:pt>
                <c:pt idx="2070">
                  <c:v>41555</c:v>
                </c:pt>
                <c:pt idx="2071">
                  <c:v>41556</c:v>
                </c:pt>
                <c:pt idx="2072">
                  <c:v>41557</c:v>
                </c:pt>
                <c:pt idx="2073">
                  <c:v>41558</c:v>
                </c:pt>
                <c:pt idx="2074">
                  <c:v>41561</c:v>
                </c:pt>
                <c:pt idx="2075">
                  <c:v>41562</c:v>
                </c:pt>
                <c:pt idx="2076">
                  <c:v>41563</c:v>
                </c:pt>
                <c:pt idx="2077">
                  <c:v>41564</c:v>
                </c:pt>
                <c:pt idx="2078">
                  <c:v>41565</c:v>
                </c:pt>
                <c:pt idx="2079">
                  <c:v>41568</c:v>
                </c:pt>
                <c:pt idx="2080">
                  <c:v>41569</c:v>
                </c:pt>
                <c:pt idx="2081">
                  <c:v>41570</c:v>
                </c:pt>
                <c:pt idx="2082">
                  <c:v>41571</c:v>
                </c:pt>
                <c:pt idx="2083">
                  <c:v>41572</c:v>
                </c:pt>
                <c:pt idx="2084">
                  <c:v>41575</c:v>
                </c:pt>
                <c:pt idx="2085">
                  <c:v>41576</c:v>
                </c:pt>
                <c:pt idx="2086">
                  <c:v>41577</c:v>
                </c:pt>
                <c:pt idx="2087">
                  <c:v>41578</c:v>
                </c:pt>
                <c:pt idx="2088">
                  <c:v>41579</c:v>
                </c:pt>
                <c:pt idx="2089">
                  <c:v>41582</c:v>
                </c:pt>
                <c:pt idx="2090">
                  <c:v>41583</c:v>
                </c:pt>
                <c:pt idx="2091">
                  <c:v>41584</c:v>
                </c:pt>
                <c:pt idx="2092">
                  <c:v>41585</c:v>
                </c:pt>
                <c:pt idx="2093">
                  <c:v>41586</c:v>
                </c:pt>
                <c:pt idx="2094">
                  <c:v>41589</c:v>
                </c:pt>
                <c:pt idx="2095">
                  <c:v>41590</c:v>
                </c:pt>
                <c:pt idx="2096">
                  <c:v>41591</c:v>
                </c:pt>
                <c:pt idx="2097">
                  <c:v>41592</c:v>
                </c:pt>
                <c:pt idx="2098">
                  <c:v>41593</c:v>
                </c:pt>
                <c:pt idx="2099">
                  <c:v>41596</c:v>
                </c:pt>
                <c:pt idx="2100">
                  <c:v>41597</c:v>
                </c:pt>
                <c:pt idx="2101">
                  <c:v>41598</c:v>
                </c:pt>
                <c:pt idx="2102">
                  <c:v>41599</c:v>
                </c:pt>
                <c:pt idx="2103">
                  <c:v>41600</c:v>
                </c:pt>
                <c:pt idx="2104">
                  <c:v>41603</c:v>
                </c:pt>
                <c:pt idx="2105">
                  <c:v>41604</c:v>
                </c:pt>
                <c:pt idx="2106">
                  <c:v>41605</c:v>
                </c:pt>
                <c:pt idx="2107">
                  <c:v>41607</c:v>
                </c:pt>
                <c:pt idx="2108">
                  <c:v>41610</c:v>
                </c:pt>
                <c:pt idx="2109">
                  <c:v>41611</c:v>
                </c:pt>
                <c:pt idx="2110">
                  <c:v>41612</c:v>
                </c:pt>
                <c:pt idx="2111">
                  <c:v>41613</c:v>
                </c:pt>
                <c:pt idx="2112">
                  <c:v>41614</c:v>
                </c:pt>
                <c:pt idx="2113">
                  <c:v>41617</c:v>
                </c:pt>
                <c:pt idx="2114">
                  <c:v>41618</c:v>
                </c:pt>
                <c:pt idx="2115">
                  <c:v>41619</c:v>
                </c:pt>
                <c:pt idx="2116">
                  <c:v>41620</c:v>
                </c:pt>
                <c:pt idx="2117">
                  <c:v>41621</c:v>
                </c:pt>
                <c:pt idx="2118">
                  <c:v>41624</c:v>
                </c:pt>
                <c:pt idx="2119">
                  <c:v>41625</c:v>
                </c:pt>
                <c:pt idx="2120">
                  <c:v>41626</c:v>
                </c:pt>
                <c:pt idx="2121">
                  <c:v>41627</c:v>
                </c:pt>
                <c:pt idx="2122">
                  <c:v>41628</c:v>
                </c:pt>
                <c:pt idx="2123">
                  <c:v>41631</c:v>
                </c:pt>
                <c:pt idx="2124">
                  <c:v>41632</c:v>
                </c:pt>
                <c:pt idx="2125">
                  <c:v>41634</c:v>
                </c:pt>
                <c:pt idx="2126">
                  <c:v>41635</c:v>
                </c:pt>
                <c:pt idx="2127">
                  <c:v>41638</c:v>
                </c:pt>
                <c:pt idx="2128">
                  <c:v>41639</c:v>
                </c:pt>
                <c:pt idx="2129">
                  <c:v>41641</c:v>
                </c:pt>
                <c:pt idx="2130">
                  <c:v>41642</c:v>
                </c:pt>
                <c:pt idx="2131">
                  <c:v>41645</c:v>
                </c:pt>
                <c:pt idx="2132">
                  <c:v>41646</c:v>
                </c:pt>
                <c:pt idx="2133">
                  <c:v>41647</c:v>
                </c:pt>
                <c:pt idx="2134">
                  <c:v>41648</c:v>
                </c:pt>
                <c:pt idx="2135">
                  <c:v>41649</c:v>
                </c:pt>
                <c:pt idx="2136">
                  <c:v>41652</c:v>
                </c:pt>
                <c:pt idx="2137">
                  <c:v>41653</c:v>
                </c:pt>
                <c:pt idx="2138">
                  <c:v>41654</c:v>
                </c:pt>
                <c:pt idx="2139">
                  <c:v>41655</c:v>
                </c:pt>
                <c:pt idx="2140">
                  <c:v>41656</c:v>
                </c:pt>
                <c:pt idx="2141">
                  <c:v>41660</c:v>
                </c:pt>
                <c:pt idx="2142">
                  <c:v>41661</c:v>
                </c:pt>
                <c:pt idx="2143">
                  <c:v>41662</c:v>
                </c:pt>
                <c:pt idx="2144">
                  <c:v>41663</c:v>
                </c:pt>
                <c:pt idx="2145">
                  <c:v>41666</c:v>
                </c:pt>
                <c:pt idx="2146">
                  <c:v>41667</c:v>
                </c:pt>
                <c:pt idx="2147">
                  <c:v>41668</c:v>
                </c:pt>
                <c:pt idx="2148">
                  <c:v>41669</c:v>
                </c:pt>
                <c:pt idx="2149">
                  <c:v>41670</c:v>
                </c:pt>
                <c:pt idx="2150">
                  <c:v>41673</c:v>
                </c:pt>
                <c:pt idx="2151">
                  <c:v>41674</c:v>
                </c:pt>
                <c:pt idx="2152">
                  <c:v>41675</c:v>
                </c:pt>
                <c:pt idx="2153">
                  <c:v>41676</c:v>
                </c:pt>
                <c:pt idx="2154">
                  <c:v>41677</c:v>
                </c:pt>
                <c:pt idx="2155">
                  <c:v>41680</c:v>
                </c:pt>
                <c:pt idx="2156">
                  <c:v>41681</c:v>
                </c:pt>
                <c:pt idx="2157">
                  <c:v>41682</c:v>
                </c:pt>
                <c:pt idx="2158">
                  <c:v>41683</c:v>
                </c:pt>
                <c:pt idx="2159">
                  <c:v>41684</c:v>
                </c:pt>
                <c:pt idx="2160">
                  <c:v>41688</c:v>
                </c:pt>
                <c:pt idx="2161">
                  <c:v>41689</c:v>
                </c:pt>
                <c:pt idx="2162">
                  <c:v>41690</c:v>
                </c:pt>
                <c:pt idx="2163">
                  <c:v>41691</c:v>
                </c:pt>
                <c:pt idx="2164">
                  <c:v>41694</c:v>
                </c:pt>
                <c:pt idx="2165">
                  <c:v>41695</c:v>
                </c:pt>
                <c:pt idx="2166">
                  <c:v>41696</c:v>
                </c:pt>
                <c:pt idx="2167">
                  <c:v>41697</c:v>
                </c:pt>
                <c:pt idx="2168">
                  <c:v>41698</c:v>
                </c:pt>
                <c:pt idx="2169">
                  <c:v>41701</c:v>
                </c:pt>
                <c:pt idx="2170">
                  <c:v>41702</c:v>
                </c:pt>
                <c:pt idx="2171">
                  <c:v>41703</c:v>
                </c:pt>
                <c:pt idx="2172">
                  <c:v>41704</c:v>
                </c:pt>
                <c:pt idx="2173">
                  <c:v>41705</c:v>
                </c:pt>
                <c:pt idx="2174">
                  <c:v>41708</c:v>
                </c:pt>
                <c:pt idx="2175">
                  <c:v>41709</c:v>
                </c:pt>
                <c:pt idx="2176">
                  <c:v>41710</c:v>
                </c:pt>
                <c:pt idx="2177">
                  <c:v>41711</c:v>
                </c:pt>
                <c:pt idx="2178">
                  <c:v>41712</c:v>
                </c:pt>
                <c:pt idx="2179">
                  <c:v>41715</c:v>
                </c:pt>
                <c:pt idx="2180">
                  <c:v>41716</c:v>
                </c:pt>
                <c:pt idx="2181">
                  <c:v>41717</c:v>
                </c:pt>
                <c:pt idx="2182">
                  <c:v>41718</c:v>
                </c:pt>
                <c:pt idx="2183">
                  <c:v>41719</c:v>
                </c:pt>
                <c:pt idx="2184">
                  <c:v>41722</c:v>
                </c:pt>
                <c:pt idx="2185">
                  <c:v>41723</c:v>
                </c:pt>
                <c:pt idx="2186">
                  <c:v>41724</c:v>
                </c:pt>
                <c:pt idx="2187">
                  <c:v>41725</c:v>
                </c:pt>
                <c:pt idx="2188">
                  <c:v>41726</c:v>
                </c:pt>
                <c:pt idx="2189">
                  <c:v>41729</c:v>
                </c:pt>
                <c:pt idx="2190">
                  <c:v>41730</c:v>
                </c:pt>
                <c:pt idx="2191">
                  <c:v>41731</c:v>
                </c:pt>
                <c:pt idx="2192">
                  <c:v>41732</c:v>
                </c:pt>
                <c:pt idx="2193">
                  <c:v>41733</c:v>
                </c:pt>
                <c:pt idx="2194">
                  <c:v>41736</c:v>
                </c:pt>
                <c:pt idx="2195">
                  <c:v>41737</c:v>
                </c:pt>
                <c:pt idx="2196">
                  <c:v>41738</c:v>
                </c:pt>
                <c:pt idx="2197">
                  <c:v>41739</c:v>
                </c:pt>
                <c:pt idx="2198">
                  <c:v>41740</c:v>
                </c:pt>
                <c:pt idx="2199">
                  <c:v>41743</c:v>
                </c:pt>
                <c:pt idx="2200">
                  <c:v>41744</c:v>
                </c:pt>
                <c:pt idx="2201">
                  <c:v>41745</c:v>
                </c:pt>
                <c:pt idx="2202">
                  <c:v>41746</c:v>
                </c:pt>
                <c:pt idx="2203">
                  <c:v>41750</c:v>
                </c:pt>
                <c:pt idx="2204">
                  <c:v>41751</c:v>
                </c:pt>
                <c:pt idx="2205">
                  <c:v>41752</c:v>
                </c:pt>
                <c:pt idx="2206">
                  <c:v>41753</c:v>
                </c:pt>
                <c:pt idx="2207">
                  <c:v>41754</c:v>
                </c:pt>
                <c:pt idx="2208">
                  <c:v>41757</c:v>
                </c:pt>
                <c:pt idx="2209">
                  <c:v>41758</c:v>
                </c:pt>
                <c:pt idx="2210">
                  <c:v>41759</c:v>
                </c:pt>
                <c:pt idx="2211">
                  <c:v>41760</c:v>
                </c:pt>
                <c:pt idx="2212">
                  <c:v>41761</c:v>
                </c:pt>
                <c:pt idx="2213">
                  <c:v>41764</c:v>
                </c:pt>
                <c:pt idx="2214">
                  <c:v>41765</c:v>
                </c:pt>
                <c:pt idx="2215">
                  <c:v>41766</c:v>
                </c:pt>
                <c:pt idx="2216">
                  <c:v>41767</c:v>
                </c:pt>
                <c:pt idx="2217">
                  <c:v>41768</c:v>
                </c:pt>
                <c:pt idx="2218">
                  <c:v>41771</c:v>
                </c:pt>
                <c:pt idx="2219">
                  <c:v>41772</c:v>
                </c:pt>
                <c:pt idx="2220">
                  <c:v>41773</c:v>
                </c:pt>
                <c:pt idx="2221">
                  <c:v>41774</c:v>
                </c:pt>
                <c:pt idx="2222">
                  <c:v>41775</c:v>
                </c:pt>
                <c:pt idx="2223">
                  <c:v>41778</c:v>
                </c:pt>
                <c:pt idx="2224">
                  <c:v>41779</c:v>
                </c:pt>
                <c:pt idx="2225">
                  <c:v>41780</c:v>
                </c:pt>
                <c:pt idx="2226">
                  <c:v>41781</c:v>
                </c:pt>
                <c:pt idx="2227">
                  <c:v>41782</c:v>
                </c:pt>
                <c:pt idx="2228">
                  <c:v>41786</c:v>
                </c:pt>
                <c:pt idx="2229">
                  <c:v>41787</c:v>
                </c:pt>
                <c:pt idx="2230">
                  <c:v>41788</c:v>
                </c:pt>
                <c:pt idx="2231">
                  <c:v>41789</c:v>
                </c:pt>
                <c:pt idx="2232">
                  <c:v>41792</c:v>
                </c:pt>
                <c:pt idx="2233">
                  <c:v>41793</c:v>
                </c:pt>
                <c:pt idx="2234">
                  <c:v>41794</c:v>
                </c:pt>
                <c:pt idx="2235">
                  <c:v>41795</c:v>
                </c:pt>
                <c:pt idx="2236">
                  <c:v>41796</c:v>
                </c:pt>
                <c:pt idx="2237">
                  <c:v>41799</c:v>
                </c:pt>
                <c:pt idx="2238">
                  <c:v>41800</c:v>
                </c:pt>
                <c:pt idx="2239">
                  <c:v>41801</c:v>
                </c:pt>
                <c:pt idx="2240">
                  <c:v>41802</c:v>
                </c:pt>
                <c:pt idx="2241">
                  <c:v>41803</c:v>
                </c:pt>
                <c:pt idx="2242">
                  <c:v>41806</c:v>
                </c:pt>
                <c:pt idx="2243">
                  <c:v>41807</c:v>
                </c:pt>
                <c:pt idx="2244">
                  <c:v>41808</c:v>
                </c:pt>
                <c:pt idx="2245">
                  <c:v>41809</c:v>
                </c:pt>
                <c:pt idx="2246">
                  <c:v>41810</c:v>
                </c:pt>
                <c:pt idx="2247">
                  <c:v>41813</c:v>
                </c:pt>
                <c:pt idx="2248">
                  <c:v>41814</c:v>
                </c:pt>
                <c:pt idx="2249">
                  <c:v>41815</c:v>
                </c:pt>
                <c:pt idx="2250">
                  <c:v>41816</c:v>
                </c:pt>
                <c:pt idx="2251">
                  <c:v>41817</c:v>
                </c:pt>
                <c:pt idx="2252">
                  <c:v>41820</c:v>
                </c:pt>
                <c:pt idx="2253">
                  <c:v>41821</c:v>
                </c:pt>
                <c:pt idx="2254">
                  <c:v>41822</c:v>
                </c:pt>
                <c:pt idx="2255">
                  <c:v>41823</c:v>
                </c:pt>
                <c:pt idx="2256">
                  <c:v>41827</c:v>
                </c:pt>
                <c:pt idx="2257">
                  <c:v>41828</c:v>
                </c:pt>
                <c:pt idx="2258">
                  <c:v>41829</c:v>
                </c:pt>
                <c:pt idx="2259">
                  <c:v>41830</c:v>
                </c:pt>
                <c:pt idx="2260">
                  <c:v>41831</c:v>
                </c:pt>
                <c:pt idx="2261">
                  <c:v>41834</c:v>
                </c:pt>
                <c:pt idx="2262">
                  <c:v>41835</c:v>
                </c:pt>
                <c:pt idx="2263">
                  <c:v>41836</c:v>
                </c:pt>
                <c:pt idx="2264">
                  <c:v>41837</c:v>
                </c:pt>
                <c:pt idx="2265">
                  <c:v>41838</c:v>
                </c:pt>
                <c:pt idx="2266">
                  <c:v>41841</c:v>
                </c:pt>
                <c:pt idx="2267">
                  <c:v>41842</c:v>
                </c:pt>
                <c:pt idx="2268">
                  <c:v>41843</c:v>
                </c:pt>
                <c:pt idx="2269">
                  <c:v>41844</c:v>
                </c:pt>
                <c:pt idx="2270">
                  <c:v>41845</c:v>
                </c:pt>
                <c:pt idx="2271">
                  <c:v>41848</c:v>
                </c:pt>
                <c:pt idx="2272">
                  <c:v>41849</c:v>
                </c:pt>
                <c:pt idx="2273">
                  <c:v>41850</c:v>
                </c:pt>
                <c:pt idx="2274">
                  <c:v>41851</c:v>
                </c:pt>
                <c:pt idx="2275">
                  <c:v>41852</c:v>
                </c:pt>
                <c:pt idx="2276">
                  <c:v>41855</c:v>
                </c:pt>
                <c:pt idx="2277">
                  <c:v>41856</c:v>
                </c:pt>
                <c:pt idx="2278">
                  <c:v>41857</c:v>
                </c:pt>
                <c:pt idx="2279">
                  <c:v>41858</c:v>
                </c:pt>
                <c:pt idx="2280">
                  <c:v>41859</c:v>
                </c:pt>
                <c:pt idx="2281">
                  <c:v>41862</c:v>
                </c:pt>
                <c:pt idx="2282">
                  <c:v>41863</c:v>
                </c:pt>
                <c:pt idx="2283">
                  <c:v>41864</c:v>
                </c:pt>
                <c:pt idx="2284">
                  <c:v>41865</c:v>
                </c:pt>
                <c:pt idx="2285">
                  <c:v>41866</c:v>
                </c:pt>
                <c:pt idx="2286">
                  <c:v>41869</c:v>
                </c:pt>
                <c:pt idx="2287">
                  <c:v>41870</c:v>
                </c:pt>
                <c:pt idx="2288">
                  <c:v>41871</c:v>
                </c:pt>
                <c:pt idx="2289">
                  <c:v>41872</c:v>
                </c:pt>
                <c:pt idx="2290">
                  <c:v>41873</c:v>
                </c:pt>
                <c:pt idx="2291">
                  <c:v>41876</c:v>
                </c:pt>
                <c:pt idx="2292">
                  <c:v>41877</c:v>
                </c:pt>
                <c:pt idx="2293">
                  <c:v>41878</c:v>
                </c:pt>
                <c:pt idx="2294">
                  <c:v>41879</c:v>
                </c:pt>
                <c:pt idx="2295">
                  <c:v>41880</c:v>
                </c:pt>
                <c:pt idx="2296">
                  <c:v>41884</c:v>
                </c:pt>
                <c:pt idx="2297">
                  <c:v>41885</c:v>
                </c:pt>
                <c:pt idx="2298">
                  <c:v>41886</c:v>
                </c:pt>
                <c:pt idx="2299">
                  <c:v>41887</c:v>
                </c:pt>
                <c:pt idx="2300">
                  <c:v>41890</c:v>
                </c:pt>
                <c:pt idx="2301">
                  <c:v>41891</c:v>
                </c:pt>
                <c:pt idx="2302">
                  <c:v>41892</c:v>
                </c:pt>
                <c:pt idx="2303">
                  <c:v>41893</c:v>
                </c:pt>
                <c:pt idx="2304">
                  <c:v>41894</c:v>
                </c:pt>
                <c:pt idx="2305">
                  <c:v>41897</c:v>
                </c:pt>
                <c:pt idx="2306">
                  <c:v>41898</c:v>
                </c:pt>
                <c:pt idx="2307">
                  <c:v>41899</c:v>
                </c:pt>
                <c:pt idx="2308">
                  <c:v>41900</c:v>
                </c:pt>
                <c:pt idx="2309">
                  <c:v>41901</c:v>
                </c:pt>
                <c:pt idx="2310">
                  <c:v>41904</c:v>
                </c:pt>
                <c:pt idx="2311">
                  <c:v>41905</c:v>
                </c:pt>
                <c:pt idx="2312">
                  <c:v>41906</c:v>
                </c:pt>
                <c:pt idx="2313">
                  <c:v>41907</c:v>
                </c:pt>
                <c:pt idx="2314">
                  <c:v>41908</c:v>
                </c:pt>
                <c:pt idx="2315">
                  <c:v>41911</c:v>
                </c:pt>
                <c:pt idx="2316">
                  <c:v>41912</c:v>
                </c:pt>
                <c:pt idx="2317">
                  <c:v>41913</c:v>
                </c:pt>
                <c:pt idx="2318">
                  <c:v>41914</c:v>
                </c:pt>
                <c:pt idx="2319">
                  <c:v>41915</c:v>
                </c:pt>
                <c:pt idx="2320">
                  <c:v>41918</c:v>
                </c:pt>
                <c:pt idx="2321">
                  <c:v>41919</c:v>
                </c:pt>
                <c:pt idx="2322">
                  <c:v>41920</c:v>
                </c:pt>
                <c:pt idx="2323">
                  <c:v>41921</c:v>
                </c:pt>
                <c:pt idx="2324">
                  <c:v>41922</c:v>
                </c:pt>
                <c:pt idx="2325">
                  <c:v>41925</c:v>
                </c:pt>
                <c:pt idx="2326">
                  <c:v>41926</c:v>
                </c:pt>
                <c:pt idx="2327">
                  <c:v>41927</c:v>
                </c:pt>
                <c:pt idx="2328">
                  <c:v>41928</c:v>
                </c:pt>
                <c:pt idx="2329">
                  <c:v>41929</c:v>
                </c:pt>
                <c:pt idx="2330">
                  <c:v>41932</c:v>
                </c:pt>
                <c:pt idx="2331">
                  <c:v>41933</c:v>
                </c:pt>
                <c:pt idx="2332">
                  <c:v>41934</c:v>
                </c:pt>
                <c:pt idx="2333">
                  <c:v>41935</c:v>
                </c:pt>
                <c:pt idx="2334">
                  <c:v>41936</c:v>
                </c:pt>
                <c:pt idx="2335">
                  <c:v>41939</c:v>
                </c:pt>
                <c:pt idx="2336">
                  <c:v>41940</c:v>
                </c:pt>
                <c:pt idx="2337">
                  <c:v>41941</c:v>
                </c:pt>
                <c:pt idx="2338">
                  <c:v>41942</c:v>
                </c:pt>
                <c:pt idx="2339">
                  <c:v>41943</c:v>
                </c:pt>
                <c:pt idx="2340">
                  <c:v>41946</c:v>
                </c:pt>
                <c:pt idx="2341">
                  <c:v>41947</c:v>
                </c:pt>
                <c:pt idx="2342">
                  <c:v>41948</c:v>
                </c:pt>
                <c:pt idx="2343">
                  <c:v>41949</c:v>
                </c:pt>
                <c:pt idx="2344">
                  <c:v>41950</c:v>
                </c:pt>
                <c:pt idx="2345">
                  <c:v>41953</c:v>
                </c:pt>
                <c:pt idx="2346">
                  <c:v>41954</c:v>
                </c:pt>
                <c:pt idx="2347">
                  <c:v>41955</c:v>
                </c:pt>
                <c:pt idx="2348">
                  <c:v>41956</c:v>
                </c:pt>
                <c:pt idx="2349">
                  <c:v>41957</c:v>
                </c:pt>
                <c:pt idx="2350">
                  <c:v>41960</c:v>
                </c:pt>
                <c:pt idx="2351">
                  <c:v>41961</c:v>
                </c:pt>
                <c:pt idx="2352">
                  <c:v>41962</c:v>
                </c:pt>
                <c:pt idx="2353">
                  <c:v>41963</c:v>
                </c:pt>
                <c:pt idx="2354">
                  <c:v>41964</c:v>
                </c:pt>
                <c:pt idx="2355">
                  <c:v>41967</c:v>
                </c:pt>
                <c:pt idx="2356">
                  <c:v>41968</c:v>
                </c:pt>
                <c:pt idx="2357">
                  <c:v>41969</c:v>
                </c:pt>
                <c:pt idx="2358">
                  <c:v>41971</c:v>
                </c:pt>
                <c:pt idx="2359">
                  <c:v>41974</c:v>
                </c:pt>
                <c:pt idx="2360">
                  <c:v>41975</c:v>
                </c:pt>
                <c:pt idx="2361">
                  <c:v>41976</c:v>
                </c:pt>
                <c:pt idx="2362">
                  <c:v>41977</c:v>
                </c:pt>
                <c:pt idx="2363">
                  <c:v>41978</c:v>
                </c:pt>
                <c:pt idx="2364">
                  <c:v>41981</c:v>
                </c:pt>
                <c:pt idx="2365">
                  <c:v>41982</c:v>
                </c:pt>
                <c:pt idx="2366">
                  <c:v>41983</c:v>
                </c:pt>
                <c:pt idx="2367">
                  <c:v>41984</c:v>
                </c:pt>
                <c:pt idx="2368">
                  <c:v>41985</c:v>
                </c:pt>
                <c:pt idx="2369">
                  <c:v>41988</c:v>
                </c:pt>
                <c:pt idx="2370">
                  <c:v>41989</c:v>
                </c:pt>
                <c:pt idx="2371">
                  <c:v>41990</c:v>
                </c:pt>
                <c:pt idx="2372">
                  <c:v>41991</c:v>
                </c:pt>
                <c:pt idx="2373">
                  <c:v>41992</c:v>
                </c:pt>
                <c:pt idx="2374">
                  <c:v>41995</c:v>
                </c:pt>
                <c:pt idx="2375">
                  <c:v>41996</c:v>
                </c:pt>
                <c:pt idx="2376">
                  <c:v>41997</c:v>
                </c:pt>
                <c:pt idx="2377">
                  <c:v>41999</c:v>
                </c:pt>
                <c:pt idx="2378">
                  <c:v>42002</c:v>
                </c:pt>
                <c:pt idx="2379">
                  <c:v>42003</c:v>
                </c:pt>
                <c:pt idx="2380">
                  <c:v>42004</c:v>
                </c:pt>
                <c:pt idx="2381">
                  <c:v>42006</c:v>
                </c:pt>
                <c:pt idx="2382">
                  <c:v>42009</c:v>
                </c:pt>
                <c:pt idx="2383">
                  <c:v>42010</c:v>
                </c:pt>
                <c:pt idx="2384">
                  <c:v>42011</c:v>
                </c:pt>
                <c:pt idx="2385">
                  <c:v>42012</c:v>
                </c:pt>
                <c:pt idx="2386">
                  <c:v>42013</c:v>
                </c:pt>
                <c:pt idx="2387">
                  <c:v>42016</c:v>
                </c:pt>
                <c:pt idx="2388">
                  <c:v>42017</c:v>
                </c:pt>
                <c:pt idx="2389">
                  <c:v>42018</c:v>
                </c:pt>
                <c:pt idx="2390">
                  <c:v>42019</c:v>
                </c:pt>
                <c:pt idx="2391">
                  <c:v>42020</c:v>
                </c:pt>
                <c:pt idx="2392">
                  <c:v>42024</c:v>
                </c:pt>
                <c:pt idx="2393">
                  <c:v>42025</c:v>
                </c:pt>
                <c:pt idx="2394">
                  <c:v>42026</c:v>
                </c:pt>
                <c:pt idx="2395">
                  <c:v>42027</c:v>
                </c:pt>
                <c:pt idx="2396">
                  <c:v>42030</c:v>
                </c:pt>
                <c:pt idx="2397">
                  <c:v>42031</c:v>
                </c:pt>
                <c:pt idx="2398">
                  <c:v>42032</c:v>
                </c:pt>
                <c:pt idx="2399">
                  <c:v>42033</c:v>
                </c:pt>
                <c:pt idx="2400">
                  <c:v>42034</c:v>
                </c:pt>
                <c:pt idx="2401">
                  <c:v>42037</c:v>
                </c:pt>
                <c:pt idx="2402">
                  <c:v>42038</c:v>
                </c:pt>
                <c:pt idx="2403">
                  <c:v>42039</c:v>
                </c:pt>
                <c:pt idx="2404">
                  <c:v>42040</c:v>
                </c:pt>
                <c:pt idx="2405">
                  <c:v>42041</c:v>
                </c:pt>
                <c:pt idx="2406">
                  <c:v>42044</c:v>
                </c:pt>
                <c:pt idx="2407">
                  <c:v>42045</c:v>
                </c:pt>
                <c:pt idx="2408">
                  <c:v>42046</c:v>
                </c:pt>
                <c:pt idx="2409">
                  <c:v>42047</c:v>
                </c:pt>
                <c:pt idx="2410">
                  <c:v>42048</c:v>
                </c:pt>
                <c:pt idx="2411">
                  <c:v>42052</c:v>
                </c:pt>
                <c:pt idx="2412">
                  <c:v>42053</c:v>
                </c:pt>
                <c:pt idx="2413">
                  <c:v>42054</c:v>
                </c:pt>
                <c:pt idx="2414">
                  <c:v>42055</c:v>
                </c:pt>
                <c:pt idx="2415">
                  <c:v>42058</c:v>
                </c:pt>
                <c:pt idx="2416">
                  <c:v>42059</c:v>
                </c:pt>
                <c:pt idx="2417">
                  <c:v>42060</c:v>
                </c:pt>
                <c:pt idx="2418">
                  <c:v>42061</c:v>
                </c:pt>
                <c:pt idx="2419">
                  <c:v>42062</c:v>
                </c:pt>
                <c:pt idx="2420">
                  <c:v>42065</c:v>
                </c:pt>
                <c:pt idx="2421">
                  <c:v>42066</c:v>
                </c:pt>
                <c:pt idx="2422">
                  <c:v>42067</c:v>
                </c:pt>
                <c:pt idx="2423">
                  <c:v>42068</c:v>
                </c:pt>
                <c:pt idx="2424">
                  <c:v>42069</c:v>
                </c:pt>
                <c:pt idx="2425">
                  <c:v>42072</c:v>
                </c:pt>
                <c:pt idx="2426">
                  <c:v>42073</c:v>
                </c:pt>
                <c:pt idx="2427">
                  <c:v>42074</c:v>
                </c:pt>
                <c:pt idx="2428">
                  <c:v>42075</c:v>
                </c:pt>
                <c:pt idx="2429">
                  <c:v>42076</c:v>
                </c:pt>
                <c:pt idx="2430">
                  <c:v>42079</c:v>
                </c:pt>
                <c:pt idx="2431">
                  <c:v>42080</c:v>
                </c:pt>
                <c:pt idx="2432">
                  <c:v>42081</c:v>
                </c:pt>
                <c:pt idx="2433">
                  <c:v>42082</c:v>
                </c:pt>
                <c:pt idx="2434">
                  <c:v>42083</c:v>
                </c:pt>
                <c:pt idx="2435">
                  <c:v>42086</c:v>
                </c:pt>
                <c:pt idx="2436">
                  <c:v>42087</c:v>
                </c:pt>
                <c:pt idx="2437">
                  <c:v>42088</c:v>
                </c:pt>
                <c:pt idx="2438">
                  <c:v>42089</c:v>
                </c:pt>
                <c:pt idx="2439">
                  <c:v>42090</c:v>
                </c:pt>
                <c:pt idx="2440">
                  <c:v>42093</c:v>
                </c:pt>
                <c:pt idx="2441">
                  <c:v>42094</c:v>
                </c:pt>
                <c:pt idx="2442">
                  <c:v>42095</c:v>
                </c:pt>
                <c:pt idx="2443">
                  <c:v>42096</c:v>
                </c:pt>
                <c:pt idx="2444">
                  <c:v>42100</c:v>
                </c:pt>
                <c:pt idx="2445">
                  <c:v>42101</c:v>
                </c:pt>
                <c:pt idx="2446">
                  <c:v>42102</c:v>
                </c:pt>
                <c:pt idx="2447">
                  <c:v>42103</c:v>
                </c:pt>
                <c:pt idx="2448">
                  <c:v>42104</c:v>
                </c:pt>
                <c:pt idx="2449">
                  <c:v>42107</c:v>
                </c:pt>
                <c:pt idx="2450">
                  <c:v>42108</c:v>
                </c:pt>
                <c:pt idx="2451">
                  <c:v>42109</c:v>
                </c:pt>
                <c:pt idx="2452">
                  <c:v>42110</c:v>
                </c:pt>
                <c:pt idx="2453">
                  <c:v>42111</c:v>
                </c:pt>
                <c:pt idx="2454">
                  <c:v>42114</c:v>
                </c:pt>
                <c:pt idx="2455">
                  <c:v>42115</c:v>
                </c:pt>
                <c:pt idx="2456">
                  <c:v>42116</c:v>
                </c:pt>
                <c:pt idx="2457">
                  <c:v>42117</c:v>
                </c:pt>
                <c:pt idx="2458">
                  <c:v>42118</c:v>
                </c:pt>
                <c:pt idx="2459">
                  <c:v>42121</c:v>
                </c:pt>
                <c:pt idx="2460">
                  <c:v>42122</c:v>
                </c:pt>
                <c:pt idx="2461">
                  <c:v>42123</c:v>
                </c:pt>
                <c:pt idx="2462">
                  <c:v>42124</c:v>
                </c:pt>
                <c:pt idx="2463">
                  <c:v>42125</c:v>
                </c:pt>
                <c:pt idx="2464">
                  <c:v>42128</c:v>
                </c:pt>
                <c:pt idx="2465">
                  <c:v>42129</c:v>
                </c:pt>
                <c:pt idx="2466">
                  <c:v>42130</c:v>
                </c:pt>
                <c:pt idx="2467">
                  <c:v>42131</c:v>
                </c:pt>
                <c:pt idx="2468">
                  <c:v>42132</c:v>
                </c:pt>
                <c:pt idx="2469">
                  <c:v>42135</c:v>
                </c:pt>
                <c:pt idx="2470">
                  <c:v>42136</c:v>
                </c:pt>
                <c:pt idx="2471">
                  <c:v>42137</c:v>
                </c:pt>
                <c:pt idx="2472">
                  <c:v>42138</c:v>
                </c:pt>
                <c:pt idx="2473">
                  <c:v>42139</c:v>
                </c:pt>
                <c:pt idx="2474">
                  <c:v>42142</c:v>
                </c:pt>
                <c:pt idx="2475">
                  <c:v>42143</c:v>
                </c:pt>
                <c:pt idx="2476">
                  <c:v>42144</c:v>
                </c:pt>
                <c:pt idx="2477">
                  <c:v>42145</c:v>
                </c:pt>
                <c:pt idx="2478">
                  <c:v>42146</c:v>
                </c:pt>
                <c:pt idx="2479">
                  <c:v>42150</c:v>
                </c:pt>
                <c:pt idx="2480">
                  <c:v>42151</c:v>
                </c:pt>
                <c:pt idx="2481">
                  <c:v>42152</c:v>
                </c:pt>
                <c:pt idx="2482">
                  <c:v>42153</c:v>
                </c:pt>
                <c:pt idx="2483">
                  <c:v>42156</c:v>
                </c:pt>
                <c:pt idx="2484">
                  <c:v>42157</c:v>
                </c:pt>
                <c:pt idx="2485">
                  <c:v>42158</c:v>
                </c:pt>
                <c:pt idx="2486">
                  <c:v>42159</c:v>
                </c:pt>
                <c:pt idx="2487">
                  <c:v>42160</c:v>
                </c:pt>
                <c:pt idx="2488">
                  <c:v>42163</c:v>
                </c:pt>
                <c:pt idx="2489">
                  <c:v>42164</c:v>
                </c:pt>
                <c:pt idx="2490">
                  <c:v>42165</c:v>
                </c:pt>
                <c:pt idx="2491">
                  <c:v>42166</c:v>
                </c:pt>
                <c:pt idx="2492">
                  <c:v>42167</c:v>
                </c:pt>
                <c:pt idx="2493">
                  <c:v>42170</c:v>
                </c:pt>
                <c:pt idx="2494">
                  <c:v>42171</c:v>
                </c:pt>
                <c:pt idx="2495">
                  <c:v>42172</c:v>
                </c:pt>
                <c:pt idx="2496">
                  <c:v>42173</c:v>
                </c:pt>
                <c:pt idx="2497">
                  <c:v>42174</c:v>
                </c:pt>
                <c:pt idx="2498">
                  <c:v>42177</c:v>
                </c:pt>
                <c:pt idx="2499">
                  <c:v>42178</c:v>
                </c:pt>
                <c:pt idx="2500">
                  <c:v>42179</c:v>
                </c:pt>
                <c:pt idx="2501">
                  <c:v>42180</c:v>
                </c:pt>
                <c:pt idx="2502">
                  <c:v>42181</c:v>
                </c:pt>
                <c:pt idx="2503">
                  <c:v>42184</c:v>
                </c:pt>
                <c:pt idx="2504">
                  <c:v>42185</c:v>
                </c:pt>
                <c:pt idx="2505">
                  <c:v>42186</c:v>
                </c:pt>
                <c:pt idx="2506">
                  <c:v>42187</c:v>
                </c:pt>
                <c:pt idx="2507">
                  <c:v>42191</c:v>
                </c:pt>
                <c:pt idx="2508">
                  <c:v>42192</c:v>
                </c:pt>
                <c:pt idx="2509">
                  <c:v>42193</c:v>
                </c:pt>
                <c:pt idx="2510">
                  <c:v>42194</c:v>
                </c:pt>
                <c:pt idx="2511">
                  <c:v>42195</c:v>
                </c:pt>
                <c:pt idx="2512">
                  <c:v>42198</c:v>
                </c:pt>
                <c:pt idx="2513">
                  <c:v>42199</c:v>
                </c:pt>
                <c:pt idx="2514">
                  <c:v>42200</c:v>
                </c:pt>
                <c:pt idx="2515">
                  <c:v>42201</c:v>
                </c:pt>
                <c:pt idx="2516">
                  <c:v>42202</c:v>
                </c:pt>
                <c:pt idx="2517">
                  <c:v>42205</c:v>
                </c:pt>
                <c:pt idx="2518">
                  <c:v>42206</c:v>
                </c:pt>
                <c:pt idx="2519">
                  <c:v>42207</c:v>
                </c:pt>
                <c:pt idx="2520">
                  <c:v>42208</c:v>
                </c:pt>
                <c:pt idx="2521">
                  <c:v>42209</c:v>
                </c:pt>
                <c:pt idx="2522">
                  <c:v>42212</c:v>
                </c:pt>
                <c:pt idx="2523">
                  <c:v>42213</c:v>
                </c:pt>
                <c:pt idx="2524">
                  <c:v>42214</c:v>
                </c:pt>
                <c:pt idx="2525">
                  <c:v>42215</c:v>
                </c:pt>
                <c:pt idx="2526">
                  <c:v>42216</c:v>
                </c:pt>
                <c:pt idx="2527">
                  <c:v>42219</c:v>
                </c:pt>
                <c:pt idx="2528">
                  <c:v>42220</c:v>
                </c:pt>
                <c:pt idx="2529">
                  <c:v>42221</c:v>
                </c:pt>
                <c:pt idx="2530">
                  <c:v>42222</c:v>
                </c:pt>
                <c:pt idx="2531">
                  <c:v>42223</c:v>
                </c:pt>
                <c:pt idx="2532">
                  <c:v>42226</c:v>
                </c:pt>
                <c:pt idx="2533">
                  <c:v>42227</c:v>
                </c:pt>
                <c:pt idx="2534">
                  <c:v>42228</c:v>
                </c:pt>
                <c:pt idx="2535">
                  <c:v>42229</c:v>
                </c:pt>
                <c:pt idx="2536">
                  <c:v>42230</c:v>
                </c:pt>
                <c:pt idx="2537">
                  <c:v>42233</c:v>
                </c:pt>
                <c:pt idx="2538">
                  <c:v>42234</c:v>
                </c:pt>
                <c:pt idx="2539">
                  <c:v>42235</c:v>
                </c:pt>
                <c:pt idx="2540">
                  <c:v>42236</c:v>
                </c:pt>
                <c:pt idx="2541">
                  <c:v>42237</c:v>
                </c:pt>
                <c:pt idx="2542">
                  <c:v>42240</c:v>
                </c:pt>
                <c:pt idx="2543">
                  <c:v>42241</c:v>
                </c:pt>
                <c:pt idx="2544">
                  <c:v>42242</c:v>
                </c:pt>
                <c:pt idx="2545">
                  <c:v>42243</c:v>
                </c:pt>
                <c:pt idx="2546">
                  <c:v>42244</c:v>
                </c:pt>
                <c:pt idx="2547">
                  <c:v>42247</c:v>
                </c:pt>
                <c:pt idx="2548">
                  <c:v>42248</c:v>
                </c:pt>
                <c:pt idx="2549">
                  <c:v>42249</c:v>
                </c:pt>
                <c:pt idx="2550">
                  <c:v>42250</c:v>
                </c:pt>
                <c:pt idx="2551">
                  <c:v>42251</c:v>
                </c:pt>
                <c:pt idx="2552">
                  <c:v>42255</c:v>
                </c:pt>
                <c:pt idx="2553">
                  <c:v>42256</c:v>
                </c:pt>
                <c:pt idx="2554">
                  <c:v>42257</c:v>
                </c:pt>
                <c:pt idx="2555">
                  <c:v>42258</c:v>
                </c:pt>
                <c:pt idx="2556">
                  <c:v>42261</c:v>
                </c:pt>
                <c:pt idx="2557">
                  <c:v>42262</c:v>
                </c:pt>
                <c:pt idx="2558">
                  <c:v>42263</c:v>
                </c:pt>
                <c:pt idx="2559">
                  <c:v>42264</c:v>
                </c:pt>
                <c:pt idx="2560">
                  <c:v>42265</c:v>
                </c:pt>
                <c:pt idx="2561">
                  <c:v>42268</c:v>
                </c:pt>
                <c:pt idx="2562">
                  <c:v>42269</c:v>
                </c:pt>
                <c:pt idx="2563">
                  <c:v>42270</c:v>
                </c:pt>
                <c:pt idx="2564">
                  <c:v>42271</c:v>
                </c:pt>
                <c:pt idx="2565">
                  <c:v>42272</c:v>
                </c:pt>
                <c:pt idx="2566">
                  <c:v>42275</c:v>
                </c:pt>
                <c:pt idx="2567">
                  <c:v>42276</c:v>
                </c:pt>
                <c:pt idx="2568">
                  <c:v>42277</c:v>
                </c:pt>
                <c:pt idx="2569">
                  <c:v>42278</c:v>
                </c:pt>
                <c:pt idx="2570">
                  <c:v>42279</c:v>
                </c:pt>
                <c:pt idx="2571">
                  <c:v>42282</c:v>
                </c:pt>
                <c:pt idx="2572">
                  <c:v>42283</c:v>
                </c:pt>
                <c:pt idx="2573">
                  <c:v>42284</c:v>
                </c:pt>
                <c:pt idx="2574">
                  <c:v>42285</c:v>
                </c:pt>
                <c:pt idx="2575">
                  <c:v>42286</c:v>
                </c:pt>
                <c:pt idx="2576">
                  <c:v>42289</c:v>
                </c:pt>
                <c:pt idx="2577">
                  <c:v>42290</c:v>
                </c:pt>
                <c:pt idx="2578">
                  <c:v>42291</c:v>
                </c:pt>
                <c:pt idx="2579">
                  <c:v>42292</c:v>
                </c:pt>
                <c:pt idx="2580">
                  <c:v>42293</c:v>
                </c:pt>
                <c:pt idx="2581">
                  <c:v>42296</c:v>
                </c:pt>
                <c:pt idx="2582">
                  <c:v>42297</c:v>
                </c:pt>
                <c:pt idx="2583">
                  <c:v>42298</c:v>
                </c:pt>
                <c:pt idx="2584">
                  <c:v>42299</c:v>
                </c:pt>
                <c:pt idx="2585">
                  <c:v>42300</c:v>
                </c:pt>
                <c:pt idx="2586">
                  <c:v>42303</c:v>
                </c:pt>
                <c:pt idx="2587">
                  <c:v>42304</c:v>
                </c:pt>
                <c:pt idx="2588">
                  <c:v>42305</c:v>
                </c:pt>
                <c:pt idx="2589">
                  <c:v>42306</c:v>
                </c:pt>
                <c:pt idx="2590">
                  <c:v>42307</c:v>
                </c:pt>
                <c:pt idx="2591">
                  <c:v>42310</c:v>
                </c:pt>
                <c:pt idx="2592">
                  <c:v>42311</c:v>
                </c:pt>
                <c:pt idx="2593">
                  <c:v>42312</c:v>
                </c:pt>
                <c:pt idx="2594">
                  <c:v>42313</c:v>
                </c:pt>
                <c:pt idx="2595">
                  <c:v>42314</c:v>
                </c:pt>
                <c:pt idx="2596">
                  <c:v>42317</c:v>
                </c:pt>
                <c:pt idx="2597">
                  <c:v>42318</c:v>
                </c:pt>
                <c:pt idx="2598">
                  <c:v>42319</c:v>
                </c:pt>
                <c:pt idx="2599">
                  <c:v>42320</c:v>
                </c:pt>
                <c:pt idx="2600">
                  <c:v>42321</c:v>
                </c:pt>
                <c:pt idx="2601">
                  <c:v>42324</c:v>
                </c:pt>
                <c:pt idx="2602">
                  <c:v>42325</c:v>
                </c:pt>
                <c:pt idx="2603">
                  <c:v>42326</c:v>
                </c:pt>
                <c:pt idx="2604">
                  <c:v>42327</c:v>
                </c:pt>
                <c:pt idx="2605">
                  <c:v>42328</c:v>
                </c:pt>
                <c:pt idx="2606">
                  <c:v>42331</c:v>
                </c:pt>
                <c:pt idx="2607">
                  <c:v>42332</c:v>
                </c:pt>
                <c:pt idx="2608">
                  <c:v>42333</c:v>
                </c:pt>
                <c:pt idx="2609">
                  <c:v>42335</c:v>
                </c:pt>
                <c:pt idx="2610">
                  <c:v>42338</c:v>
                </c:pt>
                <c:pt idx="2611">
                  <c:v>42339</c:v>
                </c:pt>
                <c:pt idx="2612">
                  <c:v>42340</c:v>
                </c:pt>
                <c:pt idx="2613">
                  <c:v>42341</c:v>
                </c:pt>
                <c:pt idx="2614">
                  <c:v>42342</c:v>
                </c:pt>
                <c:pt idx="2615">
                  <c:v>42345</c:v>
                </c:pt>
                <c:pt idx="2616">
                  <c:v>42346</c:v>
                </c:pt>
                <c:pt idx="2617">
                  <c:v>42347</c:v>
                </c:pt>
                <c:pt idx="2618">
                  <c:v>42348</c:v>
                </c:pt>
                <c:pt idx="2619">
                  <c:v>42349</c:v>
                </c:pt>
                <c:pt idx="2620">
                  <c:v>42352</c:v>
                </c:pt>
                <c:pt idx="2621">
                  <c:v>42353</c:v>
                </c:pt>
                <c:pt idx="2622">
                  <c:v>42354</c:v>
                </c:pt>
                <c:pt idx="2623">
                  <c:v>42355</c:v>
                </c:pt>
                <c:pt idx="2624">
                  <c:v>42356</c:v>
                </c:pt>
                <c:pt idx="2625">
                  <c:v>42359</c:v>
                </c:pt>
                <c:pt idx="2626">
                  <c:v>42360</c:v>
                </c:pt>
                <c:pt idx="2627">
                  <c:v>42361</c:v>
                </c:pt>
                <c:pt idx="2628">
                  <c:v>42362</c:v>
                </c:pt>
                <c:pt idx="2629">
                  <c:v>42366</c:v>
                </c:pt>
                <c:pt idx="2630">
                  <c:v>42367</c:v>
                </c:pt>
                <c:pt idx="2631">
                  <c:v>42368</c:v>
                </c:pt>
                <c:pt idx="2632">
                  <c:v>42369</c:v>
                </c:pt>
                <c:pt idx="2633">
                  <c:v>42373</c:v>
                </c:pt>
                <c:pt idx="2634">
                  <c:v>42374</c:v>
                </c:pt>
                <c:pt idx="2635">
                  <c:v>42375</c:v>
                </c:pt>
                <c:pt idx="2636">
                  <c:v>42376</c:v>
                </c:pt>
                <c:pt idx="2637">
                  <c:v>42377</c:v>
                </c:pt>
                <c:pt idx="2638">
                  <c:v>42380</c:v>
                </c:pt>
                <c:pt idx="2639">
                  <c:v>42381</c:v>
                </c:pt>
                <c:pt idx="2640">
                  <c:v>42382</c:v>
                </c:pt>
                <c:pt idx="2641">
                  <c:v>42383</c:v>
                </c:pt>
                <c:pt idx="2642">
                  <c:v>42384</c:v>
                </c:pt>
                <c:pt idx="2643">
                  <c:v>42388</c:v>
                </c:pt>
                <c:pt idx="2644">
                  <c:v>42389</c:v>
                </c:pt>
                <c:pt idx="2645">
                  <c:v>42390</c:v>
                </c:pt>
                <c:pt idx="2646">
                  <c:v>42391</c:v>
                </c:pt>
                <c:pt idx="2647">
                  <c:v>42394</c:v>
                </c:pt>
                <c:pt idx="2648">
                  <c:v>42395</c:v>
                </c:pt>
                <c:pt idx="2649">
                  <c:v>42396</c:v>
                </c:pt>
                <c:pt idx="2650">
                  <c:v>42397</c:v>
                </c:pt>
                <c:pt idx="2651">
                  <c:v>42398</c:v>
                </c:pt>
                <c:pt idx="2652">
                  <c:v>42401</c:v>
                </c:pt>
                <c:pt idx="2653">
                  <c:v>42402</c:v>
                </c:pt>
                <c:pt idx="2654">
                  <c:v>42403</c:v>
                </c:pt>
                <c:pt idx="2655">
                  <c:v>42404</c:v>
                </c:pt>
                <c:pt idx="2656">
                  <c:v>42405</c:v>
                </c:pt>
                <c:pt idx="2657">
                  <c:v>42408</c:v>
                </c:pt>
                <c:pt idx="2658">
                  <c:v>42409</c:v>
                </c:pt>
                <c:pt idx="2659">
                  <c:v>42410</c:v>
                </c:pt>
                <c:pt idx="2660">
                  <c:v>42411</c:v>
                </c:pt>
                <c:pt idx="2661">
                  <c:v>42412</c:v>
                </c:pt>
                <c:pt idx="2662">
                  <c:v>42416</c:v>
                </c:pt>
                <c:pt idx="2663">
                  <c:v>42417</c:v>
                </c:pt>
                <c:pt idx="2664">
                  <c:v>42418</c:v>
                </c:pt>
                <c:pt idx="2665">
                  <c:v>42419</c:v>
                </c:pt>
                <c:pt idx="2666">
                  <c:v>42422</c:v>
                </c:pt>
                <c:pt idx="2667">
                  <c:v>42423</c:v>
                </c:pt>
                <c:pt idx="2668">
                  <c:v>42424</c:v>
                </c:pt>
                <c:pt idx="2669">
                  <c:v>42425</c:v>
                </c:pt>
                <c:pt idx="2670">
                  <c:v>42426</c:v>
                </c:pt>
                <c:pt idx="2671">
                  <c:v>42429</c:v>
                </c:pt>
                <c:pt idx="2672">
                  <c:v>42430</c:v>
                </c:pt>
                <c:pt idx="2673">
                  <c:v>42431</c:v>
                </c:pt>
                <c:pt idx="2674">
                  <c:v>42432</c:v>
                </c:pt>
                <c:pt idx="2675">
                  <c:v>42433</c:v>
                </c:pt>
                <c:pt idx="2676">
                  <c:v>42436</c:v>
                </c:pt>
              </c:numCache>
            </c:numRef>
          </c:cat>
          <c:val>
            <c:numRef>
              <c:f>'[5]1 - Chart Data'!$D$2:$D$2678</c:f>
              <c:numCache>
                <c:formatCode>General</c:formatCode>
                <c:ptCount val="2677"/>
                <c:pt idx="0">
                  <c:v>155.947368421052</c:v>
                </c:pt>
                <c:pt idx="1">
                  <c:v>155.59210526315701</c:v>
                </c:pt>
                <c:pt idx="2">
                  <c:v>153.42105263157799</c:v>
                </c:pt>
                <c:pt idx="3">
                  <c:v>156.197368421052</c:v>
                </c:pt>
                <c:pt idx="4">
                  <c:v>157.23684210526301</c:v>
                </c:pt>
                <c:pt idx="5">
                  <c:v>157.75</c:v>
                </c:pt>
                <c:pt idx="6">
                  <c:v>158.36842105263099</c:v>
                </c:pt>
                <c:pt idx="7">
                  <c:v>156.93421052631501</c:v>
                </c:pt>
                <c:pt idx="8">
                  <c:v>155.09210526315701</c:v>
                </c:pt>
                <c:pt idx="9">
                  <c:v>153.03947368421001</c:v>
                </c:pt>
                <c:pt idx="10">
                  <c:v>155.52631578947299</c:v>
                </c:pt>
                <c:pt idx="11">
                  <c:v>155.052631578947</c:v>
                </c:pt>
                <c:pt idx="12">
                  <c:v>156.73684210526301</c:v>
                </c:pt>
                <c:pt idx="13">
                  <c:v>157.657894736842</c:v>
                </c:pt>
                <c:pt idx="14">
                  <c:v>156.697368421052</c:v>
                </c:pt>
                <c:pt idx="15">
                  <c:v>160.34210526315701</c:v>
                </c:pt>
                <c:pt idx="16">
                  <c:v>159.947368421052</c:v>
                </c:pt>
                <c:pt idx="17">
                  <c:v>158.052631578947</c:v>
                </c:pt>
                <c:pt idx="18">
                  <c:v>157.53947368421001</c:v>
                </c:pt>
                <c:pt idx="19">
                  <c:v>157.263157894736</c:v>
                </c:pt>
                <c:pt idx="20">
                  <c:v>160.81578947368399</c:v>
                </c:pt>
                <c:pt idx="21">
                  <c:v>160.92105263157799</c:v>
                </c:pt>
                <c:pt idx="22">
                  <c:v>161.710526315789</c:v>
                </c:pt>
                <c:pt idx="23">
                  <c:v>163.09210526315701</c:v>
                </c:pt>
                <c:pt idx="24">
                  <c:v>162.82894736842101</c:v>
                </c:pt>
                <c:pt idx="25">
                  <c:v>162.63157894736801</c:v>
                </c:pt>
                <c:pt idx="26">
                  <c:v>162.63157894736801</c:v>
                </c:pt>
                <c:pt idx="27">
                  <c:v>162.63157894736801</c:v>
                </c:pt>
                <c:pt idx="28">
                  <c:v>160</c:v>
                </c:pt>
                <c:pt idx="29">
                  <c:v>160.697368421052</c:v>
                </c:pt>
                <c:pt idx="30">
                  <c:v>159.97368421052599</c:v>
                </c:pt>
                <c:pt idx="31">
                  <c:v>160.47368421052599</c:v>
                </c:pt>
                <c:pt idx="32">
                  <c:v>160.72368421052599</c:v>
                </c:pt>
                <c:pt idx="33">
                  <c:v>159.81578947368399</c:v>
                </c:pt>
                <c:pt idx="34">
                  <c:v>158.263157894736</c:v>
                </c:pt>
                <c:pt idx="35">
                  <c:v>158.552631578947</c:v>
                </c:pt>
                <c:pt idx="36">
                  <c:v>161.644736842105</c:v>
                </c:pt>
                <c:pt idx="37">
                  <c:v>163.407894736842</c:v>
                </c:pt>
                <c:pt idx="38">
                  <c:v>158.68421052631501</c:v>
                </c:pt>
                <c:pt idx="39">
                  <c:v>159.75</c:v>
                </c:pt>
                <c:pt idx="40">
                  <c:v>157.644736842105</c:v>
                </c:pt>
                <c:pt idx="41">
                  <c:v>157.72368421052599</c:v>
                </c:pt>
                <c:pt idx="42">
                  <c:v>159.407894736842</c:v>
                </c:pt>
                <c:pt idx="43">
                  <c:v>159.407894736842</c:v>
                </c:pt>
                <c:pt idx="44">
                  <c:v>161.07894736842101</c:v>
                </c:pt>
                <c:pt idx="45">
                  <c:v>160.644736842105</c:v>
                </c:pt>
                <c:pt idx="46">
                  <c:v>161.052631578947</c:v>
                </c:pt>
                <c:pt idx="47">
                  <c:v>159.84210526315701</c:v>
                </c:pt>
                <c:pt idx="48">
                  <c:v>160.09210526315701</c:v>
                </c:pt>
                <c:pt idx="49">
                  <c:v>158.447368421052</c:v>
                </c:pt>
                <c:pt idx="50">
                  <c:v>154.06578947368399</c:v>
                </c:pt>
                <c:pt idx="51">
                  <c:v>155.38157894736801</c:v>
                </c:pt>
                <c:pt idx="52">
                  <c:v>153.67105263157799</c:v>
                </c:pt>
                <c:pt idx="53">
                  <c:v>153.407894736842</c:v>
                </c:pt>
                <c:pt idx="54">
                  <c:v>152.86842105263099</c:v>
                </c:pt>
                <c:pt idx="55">
                  <c:v>153.552631578947</c:v>
                </c:pt>
                <c:pt idx="56">
                  <c:v>153.81578947368399</c:v>
                </c:pt>
                <c:pt idx="57">
                  <c:v>155.47368421052599</c:v>
                </c:pt>
                <c:pt idx="58">
                  <c:v>154.38157894736801</c:v>
                </c:pt>
                <c:pt idx="59">
                  <c:v>154.210526315789</c:v>
                </c:pt>
                <c:pt idx="60">
                  <c:v>152.72368421052599</c:v>
                </c:pt>
                <c:pt idx="61">
                  <c:v>151.763157894736</c:v>
                </c:pt>
                <c:pt idx="62">
                  <c:v>151.56578947368399</c:v>
                </c:pt>
                <c:pt idx="63">
                  <c:v>153.48684210526301</c:v>
                </c:pt>
                <c:pt idx="64">
                  <c:v>153.42105263157799</c:v>
                </c:pt>
                <c:pt idx="65">
                  <c:v>153.197368421052</c:v>
                </c:pt>
                <c:pt idx="66">
                  <c:v>156.13157894736801</c:v>
                </c:pt>
                <c:pt idx="67">
                  <c:v>154.447368421052</c:v>
                </c:pt>
                <c:pt idx="68">
                  <c:v>152.157894736842</c:v>
                </c:pt>
                <c:pt idx="69">
                  <c:v>150.23684210526301</c:v>
                </c:pt>
                <c:pt idx="70">
                  <c:v>147.84210526315701</c:v>
                </c:pt>
                <c:pt idx="71">
                  <c:v>147.28947368421001</c:v>
                </c:pt>
                <c:pt idx="72">
                  <c:v>146.36842105263099</c:v>
                </c:pt>
                <c:pt idx="73">
                  <c:v>146.63157894736801</c:v>
                </c:pt>
                <c:pt idx="74">
                  <c:v>149.605263157894</c:v>
                </c:pt>
                <c:pt idx="75">
                  <c:v>154.86842105263099</c:v>
                </c:pt>
                <c:pt idx="76">
                  <c:v>157.18421052631501</c:v>
                </c:pt>
                <c:pt idx="77">
                  <c:v>154.52631578947299</c:v>
                </c:pt>
                <c:pt idx="78">
                  <c:v>152.5</c:v>
                </c:pt>
                <c:pt idx="79">
                  <c:v>152.78947368421001</c:v>
                </c:pt>
                <c:pt idx="80">
                  <c:v>151.105263157894</c:v>
                </c:pt>
                <c:pt idx="81">
                  <c:v>151.5</c:v>
                </c:pt>
                <c:pt idx="82">
                  <c:v>154.105263157894</c:v>
                </c:pt>
                <c:pt idx="83">
                  <c:v>153.894736842105</c:v>
                </c:pt>
                <c:pt idx="84">
                  <c:v>153.97368421052599</c:v>
                </c:pt>
                <c:pt idx="85">
                  <c:v>154.605263157894</c:v>
                </c:pt>
                <c:pt idx="86">
                  <c:v>157.947368421052</c:v>
                </c:pt>
                <c:pt idx="87">
                  <c:v>160.394736842105</c:v>
                </c:pt>
                <c:pt idx="88">
                  <c:v>162.394736842105</c:v>
                </c:pt>
                <c:pt idx="89">
                  <c:v>162.657894736842</c:v>
                </c:pt>
                <c:pt idx="90">
                  <c:v>162.5</c:v>
                </c:pt>
                <c:pt idx="91">
                  <c:v>161.84210526315701</c:v>
                </c:pt>
                <c:pt idx="92">
                  <c:v>156.52631578947299</c:v>
                </c:pt>
                <c:pt idx="93">
                  <c:v>153.763157894736</c:v>
                </c:pt>
                <c:pt idx="94">
                  <c:v>154.47368421052599</c:v>
                </c:pt>
                <c:pt idx="95">
                  <c:v>155.263157894736</c:v>
                </c:pt>
                <c:pt idx="96">
                  <c:v>150.052631578947</c:v>
                </c:pt>
                <c:pt idx="97">
                  <c:v>149.36842105263099</c:v>
                </c:pt>
                <c:pt idx="98">
                  <c:v>150.210526315789</c:v>
                </c:pt>
                <c:pt idx="99">
                  <c:v>146.78947368421001</c:v>
                </c:pt>
                <c:pt idx="100">
                  <c:v>150.34210526315701</c:v>
                </c:pt>
                <c:pt idx="101">
                  <c:v>147.97368421052599</c:v>
                </c:pt>
                <c:pt idx="102">
                  <c:v>149.605263157894</c:v>
                </c:pt>
                <c:pt idx="103">
                  <c:v>146.947368421052</c:v>
                </c:pt>
                <c:pt idx="104">
                  <c:v>146.657894736842</c:v>
                </c:pt>
                <c:pt idx="105">
                  <c:v>143.210526315789</c:v>
                </c:pt>
                <c:pt idx="106">
                  <c:v>142.36842105263099</c:v>
                </c:pt>
                <c:pt idx="107">
                  <c:v>143.13157894736801</c:v>
                </c:pt>
                <c:pt idx="108">
                  <c:v>141.34210526315701</c:v>
                </c:pt>
                <c:pt idx="109">
                  <c:v>139.63157894736801</c:v>
                </c:pt>
                <c:pt idx="110">
                  <c:v>138.763157894736</c:v>
                </c:pt>
                <c:pt idx="111">
                  <c:v>137.92105263157799</c:v>
                </c:pt>
                <c:pt idx="112">
                  <c:v>135.63157894736801</c:v>
                </c:pt>
                <c:pt idx="113">
                  <c:v>140.210526315789</c:v>
                </c:pt>
                <c:pt idx="114">
                  <c:v>144.78947368421001</c:v>
                </c:pt>
                <c:pt idx="115">
                  <c:v>144.263157894736</c:v>
                </c:pt>
                <c:pt idx="116">
                  <c:v>144.02631578947299</c:v>
                </c:pt>
                <c:pt idx="117">
                  <c:v>143.02631578947299</c:v>
                </c:pt>
                <c:pt idx="118">
                  <c:v>140.47368421052599</c:v>
                </c:pt>
                <c:pt idx="119">
                  <c:v>141.447368421052</c:v>
                </c:pt>
                <c:pt idx="120">
                  <c:v>138.47368421052599</c:v>
                </c:pt>
                <c:pt idx="121">
                  <c:v>141.210526315789</c:v>
                </c:pt>
                <c:pt idx="122">
                  <c:v>142.13157894736801</c:v>
                </c:pt>
                <c:pt idx="123">
                  <c:v>142.63157894736801</c:v>
                </c:pt>
                <c:pt idx="124">
                  <c:v>144.28947368421001</c:v>
                </c:pt>
                <c:pt idx="125">
                  <c:v>143.68421052631501</c:v>
                </c:pt>
                <c:pt idx="126">
                  <c:v>145.394736842105</c:v>
                </c:pt>
                <c:pt idx="127">
                  <c:v>146.5</c:v>
                </c:pt>
                <c:pt idx="128">
                  <c:v>142.894736842105</c:v>
                </c:pt>
                <c:pt idx="129">
                  <c:v>143.18421052631501</c:v>
                </c:pt>
                <c:pt idx="130">
                  <c:v>146.552631578947</c:v>
                </c:pt>
                <c:pt idx="131">
                  <c:v>147.13157894736801</c:v>
                </c:pt>
                <c:pt idx="132">
                  <c:v>147.34210526315701</c:v>
                </c:pt>
                <c:pt idx="133">
                  <c:v>147.710526315789</c:v>
                </c:pt>
                <c:pt idx="134">
                  <c:v>144.5</c:v>
                </c:pt>
                <c:pt idx="135">
                  <c:v>145.605263157894</c:v>
                </c:pt>
                <c:pt idx="136">
                  <c:v>143.63157894736801</c:v>
                </c:pt>
                <c:pt idx="137">
                  <c:v>142.36842105263099</c:v>
                </c:pt>
                <c:pt idx="138">
                  <c:v>143.34210526315701</c:v>
                </c:pt>
                <c:pt idx="139">
                  <c:v>145.710526315789</c:v>
                </c:pt>
                <c:pt idx="140">
                  <c:v>147.947368421052</c:v>
                </c:pt>
                <c:pt idx="141">
                  <c:v>147.894736842105</c:v>
                </c:pt>
                <c:pt idx="142">
                  <c:v>146.763157894736</c:v>
                </c:pt>
                <c:pt idx="143">
                  <c:v>149.263157894736</c:v>
                </c:pt>
                <c:pt idx="144">
                  <c:v>150.763157894736</c:v>
                </c:pt>
                <c:pt idx="145">
                  <c:v>149.86842105263099</c:v>
                </c:pt>
                <c:pt idx="146">
                  <c:v>148.710526315789</c:v>
                </c:pt>
                <c:pt idx="147">
                  <c:v>151.5</c:v>
                </c:pt>
                <c:pt idx="148">
                  <c:v>150.210526315789</c:v>
                </c:pt>
                <c:pt idx="149">
                  <c:v>149.81578947368399</c:v>
                </c:pt>
                <c:pt idx="150">
                  <c:v>147.36842105263099</c:v>
                </c:pt>
                <c:pt idx="151">
                  <c:v>145.263157894736</c:v>
                </c:pt>
                <c:pt idx="152">
                  <c:v>145.710526315789</c:v>
                </c:pt>
                <c:pt idx="153">
                  <c:v>145.657894736842</c:v>
                </c:pt>
                <c:pt idx="154">
                  <c:v>145.52631578947299</c:v>
                </c:pt>
                <c:pt idx="155">
                  <c:v>145</c:v>
                </c:pt>
                <c:pt idx="156">
                  <c:v>146.92105263157799</c:v>
                </c:pt>
                <c:pt idx="157">
                  <c:v>145.105263157894</c:v>
                </c:pt>
                <c:pt idx="158">
                  <c:v>145.84210526315701</c:v>
                </c:pt>
                <c:pt idx="159">
                  <c:v>142.63157894736801</c:v>
                </c:pt>
                <c:pt idx="160">
                  <c:v>140.97368421052599</c:v>
                </c:pt>
                <c:pt idx="161">
                  <c:v>140.157894736842</c:v>
                </c:pt>
                <c:pt idx="162">
                  <c:v>141.710526315789</c:v>
                </c:pt>
                <c:pt idx="163">
                  <c:v>142.657894736842</c:v>
                </c:pt>
                <c:pt idx="164">
                  <c:v>147.763157894736</c:v>
                </c:pt>
                <c:pt idx="165">
                  <c:v>150.02631578947299</c:v>
                </c:pt>
                <c:pt idx="166">
                  <c:v>151.28947368421001</c:v>
                </c:pt>
                <c:pt idx="167">
                  <c:v>153.605263157894</c:v>
                </c:pt>
                <c:pt idx="168">
                  <c:v>154.68421052631501</c:v>
                </c:pt>
                <c:pt idx="169">
                  <c:v>155.92105263157799</c:v>
                </c:pt>
                <c:pt idx="170">
                  <c:v>158.263157894736</c:v>
                </c:pt>
                <c:pt idx="171">
                  <c:v>157.81578947368399</c:v>
                </c:pt>
                <c:pt idx="172">
                  <c:v>156.42105263157799</c:v>
                </c:pt>
                <c:pt idx="173">
                  <c:v>155.157894736842</c:v>
                </c:pt>
                <c:pt idx="174">
                  <c:v>155.710526315789</c:v>
                </c:pt>
                <c:pt idx="175">
                  <c:v>153.18421052631501</c:v>
                </c:pt>
                <c:pt idx="176">
                  <c:v>157.5</c:v>
                </c:pt>
                <c:pt idx="177">
                  <c:v>159.23684210526301</c:v>
                </c:pt>
                <c:pt idx="178">
                  <c:v>156.947368421052</c:v>
                </c:pt>
                <c:pt idx="179">
                  <c:v>154.57894736842101</c:v>
                </c:pt>
                <c:pt idx="180">
                  <c:v>153.34210526315701</c:v>
                </c:pt>
                <c:pt idx="181">
                  <c:v>151.13157894736801</c:v>
                </c:pt>
                <c:pt idx="182">
                  <c:v>152.157894736842</c:v>
                </c:pt>
                <c:pt idx="183">
                  <c:v>152.47368421052599</c:v>
                </c:pt>
                <c:pt idx="184">
                  <c:v>153.02631578947299</c:v>
                </c:pt>
                <c:pt idx="185">
                  <c:v>155.81578947368399</c:v>
                </c:pt>
                <c:pt idx="186">
                  <c:v>159.36842105263099</c:v>
                </c:pt>
                <c:pt idx="187">
                  <c:v>157.63157894736801</c:v>
                </c:pt>
                <c:pt idx="188">
                  <c:v>160.13157894736801</c:v>
                </c:pt>
                <c:pt idx="189">
                  <c:v>156.605263157894</c:v>
                </c:pt>
                <c:pt idx="190">
                  <c:v>157.84210526315701</c:v>
                </c:pt>
                <c:pt idx="191">
                  <c:v>159.42105263157799</c:v>
                </c:pt>
                <c:pt idx="192">
                  <c:v>158.42105263157799</c:v>
                </c:pt>
                <c:pt idx="193">
                  <c:v>158.63157894736801</c:v>
                </c:pt>
                <c:pt idx="194">
                  <c:v>157.84210526315701</c:v>
                </c:pt>
                <c:pt idx="195">
                  <c:v>158.947368421052</c:v>
                </c:pt>
                <c:pt idx="196">
                  <c:v>158.57894736842101</c:v>
                </c:pt>
                <c:pt idx="197">
                  <c:v>159.18421052631501</c:v>
                </c:pt>
                <c:pt idx="198">
                  <c:v>157.947368421052</c:v>
                </c:pt>
                <c:pt idx="199">
                  <c:v>158.710526315789</c:v>
                </c:pt>
                <c:pt idx="200">
                  <c:v>158</c:v>
                </c:pt>
                <c:pt idx="201">
                  <c:v>161.02631578947299</c:v>
                </c:pt>
                <c:pt idx="202">
                  <c:v>159.86842105263099</c:v>
                </c:pt>
                <c:pt idx="203">
                  <c:v>155.31578947368399</c:v>
                </c:pt>
                <c:pt idx="204">
                  <c:v>157.07894736842101</c:v>
                </c:pt>
                <c:pt idx="205">
                  <c:v>152.394736842105</c:v>
                </c:pt>
                <c:pt idx="206">
                  <c:v>154.394736842105</c:v>
                </c:pt>
                <c:pt idx="207">
                  <c:v>154.210526315789</c:v>
                </c:pt>
                <c:pt idx="208">
                  <c:v>152.86842105263099</c:v>
                </c:pt>
                <c:pt idx="209">
                  <c:v>154.894736842105</c:v>
                </c:pt>
                <c:pt idx="210">
                  <c:v>155.78947368421001</c:v>
                </c:pt>
                <c:pt idx="211">
                  <c:v>163.052631578947</c:v>
                </c:pt>
                <c:pt idx="212">
                  <c:v>164.07894736842101</c:v>
                </c:pt>
                <c:pt idx="213">
                  <c:v>164.07894736842101</c:v>
                </c:pt>
                <c:pt idx="214">
                  <c:v>164.07894736842101</c:v>
                </c:pt>
                <c:pt idx="215">
                  <c:v>163.34210526315701</c:v>
                </c:pt>
                <c:pt idx="216">
                  <c:v>163.552631578947</c:v>
                </c:pt>
                <c:pt idx="217">
                  <c:v>161.57894736842101</c:v>
                </c:pt>
                <c:pt idx="218">
                  <c:v>161.157894736842</c:v>
                </c:pt>
                <c:pt idx="219">
                  <c:v>160.63157894736801</c:v>
                </c:pt>
                <c:pt idx="220">
                  <c:v>157.84210526315701</c:v>
                </c:pt>
                <c:pt idx="221">
                  <c:v>162.63157894736801</c:v>
                </c:pt>
                <c:pt idx="222">
                  <c:v>167.657894736842</c:v>
                </c:pt>
                <c:pt idx="223">
                  <c:v>162.63157894736801</c:v>
                </c:pt>
                <c:pt idx="224">
                  <c:v>158.394736842105</c:v>
                </c:pt>
                <c:pt idx="225">
                  <c:v>153.31578947368399</c:v>
                </c:pt>
                <c:pt idx="226">
                  <c:v>155.263157894736</c:v>
                </c:pt>
                <c:pt idx="227">
                  <c:v>150.894736842105</c:v>
                </c:pt>
                <c:pt idx="228">
                  <c:v>153.84210526315701</c:v>
                </c:pt>
                <c:pt idx="229">
                  <c:v>153.81578947368399</c:v>
                </c:pt>
                <c:pt idx="230">
                  <c:v>154.210526315789</c:v>
                </c:pt>
                <c:pt idx="231">
                  <c:v>143.68421052631501</c:v>
                </c:pt>
                <c:pt idx="232">
                  <c:v>146.657894736842</c:v>
                </c:pt>
                <c:pt idx="233">
                  <c:v>138.92105263157799</c:v>
                </c:pt>
                <c:pt idx="234">
                  <c:v>139.68421052631501</c:v>
                </c:pt>
                <c:pt idx="235">
                  <c:v>140.31578947368399</c:v>
                </c:pt>
                <c:pt idx="236">
                  <c:v>139.105263157894</c:v>
                </c:pt>
                <c:pt idx="237">
                  <c:v>141.57894736842101</c:v>
                </c:pt>
                <c:pt idx="238">
                  <c:v>139.47368421052599</c:v>
                </c:pt>
                <c:pt idx="239">
                  <c:v>142.18421052631501</c:v>
                </c:pt>
                <c:pt idx="240">
                  <c:v>144.81578947368399</c:v>
                </c:pt>
                <c:pt idx="241">
                  <c:v>142.105263157894</c:v>
                </c:pt>
                <c:pt idx="242">
                  <c:v>136.07894736842101</c:v>
                </c:pt>
                <c:pt idx="243">
                  <c:v>139.78947368421001</c:v>
                </c:pt>
                <c:pt idx="244">
                  <c:v>137.86842105263099</c:v>
                </c:pt>
                <c:pt idx="245">
                  <c:v>138.763157894736</c:v>
                </c:pt>
                <c:pt idx="246">
                  <c:v>139.78947368421001</c:v>
                </c:pt>
                <c:pt idx="247">
                  <c:v>144.657894736842</c:v>
                </c:pt>
                <c:pt idx="248">
                  <c:v>142.18421052631501</c:v>
                </c:pt>
                <c:pt idx="249">
                  <c:v>137.105263157894</c:v>
                </c:pt>
                <c:pt idx="250">
                  <c:v>138.657894736842</c:v>
                </c:pt>
                <c:pt idx="251">
                  <c:v>138.34210526315701</c:v>
                </c:pt>
                <c:pt idx="252">
                  <c:v>139.5</c:v>
                </c:pt>
                <c:pt idx="253">
                  <c:v>136.18421052631501</c:v>
                </c:pt>
                <c:pt idx="254">
                  <c:v>136.552631578947</c:v>
                </c:pt>
                <c:pt idx="255">
                  <c:v>137.73684210526301</c:v>
                </c:pt>
                <c:pt idx="256">
                  <c:v>139.31578947368399</c:v>
                </c:pt>
                <c:pt idx="257">
                  <c:v>139.13157894736801</c:v>
                </c:pt>
                <c:pt idx="258">
                  <c:v>140.78947368421001</c:v>
                </c:pt>
                <c:pt idx="259">
                  <c:v>138.68421052631501</c:v>
                </c:pt>
                <c:pt idx="260">
                  <c:v>136.78947368421001</c:v>
                </c:pt>
                <c:pt idx="261">
                  <c:v>136</c:v>
                </c:pt>
                <c:pt idx="262">
                  <c:v>136.07894736842101</c:v>
                </c:pt>
                <c:pt idx="263">
                  <c:v>136.68421052631501</c:v>
                </c:pt>
                <c:pt idx="264">
                  <c:v>136.57894736842101</c:v>
                </c:pt>
                <c:pt idx="265">
                  <c:v>136.47368421052599</c:v>
                </c:pt>
                <c:pt idx="266">
                  <c:v>136.210526315789</c:v>
                </c:pt>
                <c:pt idx="267">
                  <c:v>137</c:v>
                </c:pt>
                <c:pt idx="268">
                  <c:v>142.36842105263099</c:v>
                </c:pt>
                <c:pt idx="269">
                  <c:v>147.28947368421001</c:v>
                </c:pt>
                <c:pt idx="270">
                  <c:v>146.447368421052</c:v>
                </c:pt>
                <c:pt idx="271">
                  <c:v>143.23684210526301</c:v>
                </c:pt>
                <c:pt idx="272">
                  <c:v>145.657894736842</c:v>
                </c:pt>
                <c:pt idx="273">
                  <c:v>146.710526315789</c:v>
                </c:pt>
                <c:pt idx="274">
                  <c:v>146.763157894736</c:v>
                </c:pt>
                <c:pt idx="275">
                  <c:v>146.763157894736</c:v>
                </c:pt>
                <c:pt idx="276">
                  <c:v>150.92105263157799</c:v>
                </c:pt>
                <c:pt idx="277">
                  <c:v>148.947368421052</c:v>
                </c:pt>
                <c:pt idx="278">
                  <c:v>149.947368421052</c:v>
                </c:pt>
                <c:pt idx="279">
                  <c:v>147.447368421052</c:v>
                </c:pt>
                <c:pt idx="280">
                  <c:v>149.052631578947</c:v>
                </c:pt>
                <c:pt idx="281">
                  <c:v>151.36842105263099</c:v>
                </c:pt>
                <c:pt idx="282">
                  <c:v>149.263157894736</c:v>
                </c:pt>
                <c:pt idx="283">
                  <c:v>149.710526315789</c:v>
                </c:pt>
                <c:pt idx="284">
                  <c:v>149.92105263157799</c:v>
                </c:pt>
                <c:pt idx="285">
                  <c:v>151.605263157894</c:v>
                </c:pt>
                <c:pt idx="286">
                  <c:v>150.34210526315701</c:v>
                </c:pt>
                <c:pt idx="287">
                  <c:v>148.552631578947</c:v>
                </c:pt>
                <c:pt idx="288">
                  <c:v>147.34210526315701</c:v>
                </c:pt>
                <c:pt idx="289">
                  <c:v>145.57894736842101</c:v>
                </c:pt>
                <c:pt idx="290">
                  <c:v>149.552631578947</c:v>
                </c:pt>
                <c:pt idx="291">
                  <c:v>150.52631578947299</c:v>
                </c:pt>
                <c:pt idx="292">
                  <c:v>151.710526315789</c:v>
                </c:pt>
                <c:pt idx="293">
                  <c:v>152.97368421052599</c:v>
                </c:pt>
                <c:pt idx="294">
                  <c:v>153.157894736842</c:v>
                </c:pt>
                <c:pt idx="295">
                  <c:v>152.763157894736</c:v>
                </c:pt>
                <c:pt idx="296">
                  <c:v>148.657894736842</c:v>
                </c:pt>
                <c:pt idx="297">
                  <c:v>151.894736842105</c:v>
                </c:pt>
                <c:pt idx="298">
                  <c:v>151.57894736842101</c:v>
                </c:pt>
                <c:pt idx="299">
                  <c:v>151.31578947368399</c:v>
                </c:pt>
                <c:pt idx="300">
                  <c:v>151.57894736842101</c:v>
                </c:pt>
                <c:pt idx="301">
                  <c:v>149.97368421052599</c:v>
                </c:pt>
                <c:pt idx="302">
                  <c:v>149.57894736842101</c:v>
                </c:pt>
                <c:pt idx="303">
                  <c:v>149.57894736842101</c:v>
                </c:pt>
                <c:pt idx="304">
                  <c:v>151.47368421052599</c:v>
                </c:pt>
                <c:pt idx="305">
                  <c:v>149.97368421052599</c:v>
                </c:pt>
                <c:pt idx="306">
                  <c:v>147.73684210526301</c:v>
                </c:pt>
                <c:pt idx="307">
                  <c:v>148.86842105263099</c:v>
                </c:pt>
                <c:pt idx="308">
                  <c:v>148.157894736842</c:v>
                </c:pt>
                <c:pt idx="309">
                  <c:v>144.894736842105</c:v>
                </c:pt>
                <c:pt idx="310">
                  <c:v>144.552631578947</c:v>
                </c:pt>
                <c:pt idx="311">
                  <c:v>144.97368421052599</c:v>
                </c:pt>
                <c:pt idx="312">
                  <c:v>146.052631578947</c:v>
                </c:pt>
                <c:pt idx="313">
                  <c:v>145.947368421052</c:v>
                </c:pt>
                <c:pt idx="314">
                  <c:v>145.47368421052599</c:v>
                </c:pt>
                <c:pt idx="315">
                  <c:v>147.84210526315701</c:v>
                </c:pt>
                <c:pt idx="316">
                  <c:v>145.81578947368399</c:v>
                </c:pt>
                <c:pt idx="317">
                  <c:v>144.105263157894</c:v>
                </c:pt>
                <c:pt idx="318">
                  <c:v>143.5</c:v>
                </c:pt>
                <c:pt idx="319">
                  <c:v>140.263157894736</c:v>
                </c:pt>
                <c:pt idx="320">
                  <c:v>141.23684210526301</c:v>
                </c:pt>
                <c:pt idx="321">
                  <c:v>142.86842105263099</c:v>
                </c:pt>
                <c:pt idx="322">
                  <c:v>144.394736842105</c:v>
                </c:pt>
                <c:pt idx="323">
                  <c:v>147.78947368421001</c:v>
                </c:pt>
                <c:pt idx="324">
                  <c:v>148.07894736842101</c:v>
                </c:pt>
                <c:pt idx="325">
                  <c:v>145.92105263157799</c:v>
                </c:pt>
                <c:pt idx="326">
                  <c:v>144.63157894736801</c:v>
                </c:pt>
                <c:pt idx="327">
                  <c:v>146.86842105263099</c:v>
                </c:pt>
                <c:pt idx="328">
                  <c:v>147.605263157894</c:v>
                </c:pt>
                <c:pt idx="329">
                  <c:v>144.47368421052599</c:v>
                </c:pt>
                <c:pt idx="330">
                  <c:v>142.84210526315701</c:v>
                </c:pt>
                <c:pt idx="331">
                  <c:v>141.447368421052</c:v>
                </c:pt>
                <c:pt idx="332">
                  <c:v>138.73684210526301</c:v>
                </c:pt>
                <c:pt idx="333">
                  <c:v>139.47368421052599</c:v>
                </c:pt>
                <c:pt idx="334">
                  <c:v>138.68421052631501</c:v>
                </c:pt>
                <c:pt idx="335">
                  <c:v>134.86842105263099</c:v>
                </c:pt>
                <c:pt idx="336">
                  <c:v>135.02631578947299</c:v>
                </c:pt>
                <c:pt idx="337">
                  <c:v>134.210526315789</c:v>
                </c:pt>
                <c:pt idx="338">
                  <c:v>129.92105263157799</c:v>
                </c:pt>
                <c:pt idx="339">
                  <c:v>125.105263157894</c:v>
                </c:pt>
                <c:pt idx="340">
                  <c:v>124.184210526315</c:v>
                </c:pt>
                <c:pt idx="341">
                  <c:v>121.473684210526</c:v>
                </c:pt>
                <c:pt idx="342">
                  <c:v>125.473684210526</c:v>
                </c:pt>
                <c:pt idx="343">
                  <c:v>120.473684210526</c:v>
                </c:pt>
                <c:pt idx="344">
                  <c:v>117.605263157894</c:v>
                </c:pt>
                <c:pt idx="345">
                  <c:v>117.36842105263101</c:v>
                </c:pt>
                <c:pt idx="346">
                  <c:v>116.447368421052</c:v>
                </c:pt>
                <c:pt idx="347">
                  <c:v>112.894736842105</c:v>
                </c:pt>
                <c:pt idx="348">
                  <c:v>115.078947368421</c:v>
                </c:pt>
                <c:pt idx="349">
                  <c:v>113.947368421052</c:v>
                </c:pt>
                <c:pt idx="350">
                  <c:v>114.92105263157799</c:v>
                </c:pt>
                <c:pt idx="351">
                  <c:v>117</c:v>
                </c:pt>
                <c:pt idx="352">
                  <c:v>117.947368421052</c:v>
                </c:pt>
                <c:pt idx="353">
                  <c:v>110.894736842105</c:v>
                </c:pt>
                <c:pt idx="354">
                  <c:v>109.263157894736</c:v>
                </c:pt>
                <c:pt idx="355">
                  <c:v>111.578947368421</c:v>
                </c:pt>
                <c:pt idx="356">
                  <c:v>108.710526315789</c:v>
                </c:pt>
                <c:pt idx="357">
                  <c:v>111.210526315789</c:v>
                </c:pt>
                <c:pt idx="358">
                  <c:v>116.894736842105</c:v>
                </c:pt>
                <c:pt idx="359">
                  <c:v>115.23684210526299</c:v>
                </c:pt>
                <c:pt idx="360">
                  <c:v>116.947368421052</c:v>
                </c:pt>
                <c:pt idx="361">
                  <c:v>117.578947368421</c:v>
                </c:pt>
                <c:pt idx="362">
                  <c:v>117.026315789473</c:v>
                </c:pt>
                <c:pt idx="363">
                  <c:v>118.026315789473</c:v>
                </c:pt>
                <c:pt idx="364">
                  <c:v>127.078947368421</c:v>
                </c:pt>
                <c:pt idx="365">
                  <c:v>129.84210526315701</c:v>
                </c:pt>
                <c:pt idx="366">
                  <c:v>129.710526315789</c:v>
                </c:pt>
                <c:pt idx="367">
                  <c:v>128.42105263157799</c:v>
                </c:pt>
                <c:pt idx="368">
                  <c:v>125.657894736842</c:v>
                </c:pt>
                <c:pt idx="369">
                  <c:v>124.894736842105</c:v>
                </c:pt>
                <c:pt idx="370">
                  <c:v>125</c:v>
                </c:pt>
                <c:pt idx="371">
                  <c:v>128.86842105263099</c:v>
                </c:pt>
                <c:pt idx="372">
                  <c:v>130.157894736842</c:v>
                </c:pt>
                <c:pt idx="373">
                  <c:v>126.31578947368401</c:v>
                </c:pt>
                <c:pt idx="374">
                  <c:v>130.02631578947299</c:v>
                </c:pt>
                <c:pt idx="375">
                  <c:v>130.394736842105</c:v>
                </c:pt>
                <c:pt idx="376">
                  <c:v>131.68421052631501</c:v>
                </c:pt>
                <c:pt idx="377">
                  <c:v>129.947368421052</c:v>
                </c:pt>
                <c:pt idx="378">
                  <c:v>126.31578947368401</c:v>
                </c:pt>
                <c:pt idx="379">
                  <c:v>128.157894736842</c:v>
                </c:pt>
                <c:pt idx="380">
                  <c:v>128.02631578947299</c:v>
                </c:pt>
                <c:pt idx="381">
                  <c:v>125.552631578947</c:v>
                </c:pt>
                <c:pt idx="382">
                  <c:v>125.184210526315</c:v>
                </c:pt>
                <c:pt idx="383">
                  <c:v>124.026315789473</c:v>
                </c:pt>
                <c:pt idx="384">
                  <c:v>125.86842105263101</c:v>
                </c:pt>
                <c:pt idx="385">
                  <c:v>125.947368421052</c:v>
                </c:pt>
                <c:pt idx="386">
                  <c:v>124.84210526315699</c:v>
                </c:pt>
                <c:pt idx="387">
                  <c:v>124.23684210526299</c:v>
                </c:pt>
                <c:pt idx="388">
                  <c:v>124.86842105263101</c:v>
                </c:pt>
                <c:pt idx="389">
                  <c:v>125.23684210526299</c:v>
                </c:pt>
                <c:pt idx="390">
                  <c:v>126.631578947368</c:v>
                </c:pt>
                <c:pt idx="391">
                  <c:v>129.105263157894</c:v>
                </c:pt>
                <c:pt idx="392">
                  <c:v>123.447368421052</c:v>
                </c:pt>
                <c:pt idx="393">
                  <c:v>121.42105263157799</c:v>
                </c:pt>
                <c:pt idx="394">
                  <c:v>122.78947368420999</c:v>
                </c:pt>
                <c:pt idx="395">
                  <c:v>123.48684210526299</c:v>
                </c:pt>
                <c:pt idx="396">
                  <c:v>125.184210526315</c:v>
                </c:pt>
                <c:pt idx="397">
                  <c:v>130.18421052631501</c:v>
                </c:pt>
                <c:pt idx="398">
                  <c:v>128.52631578947299</c:v>
                </c:pt>
                <c:pt idx="399">
                  <c:v>130</c:v>
                </c:pt>
                <c:pt idx="400">
                  <c:v>128.92105263157799</c:v>
                </c:pt>
                <c:pt idx="401">
                  <c:v>128.11842105263099</c:v>
                </c:pt>
                <c:pt idx="402">
                  <c:v>130.82894736842101</c:v>
                </c:pt>
                <c:pt idx="403">
                  <c:v>134.36842105263099</c:v>
                </c:pt>
                <c:pt idx="404">
                  <c:v>136.52631578947299</c:v>
                </c:pt>
                <c:pt idx="405">
                  <c:v>132.447368421052</c:v>
                </c:pt>
                <c:pt idx="406">
                  <c:v>128.5</c:v>
                </c:pt>
                <c:pt idx="407">
                  <c:v>127.06578947368401</c:v>
                </c:pt>
                <c:pt idx="408">
                  <c:v>129.84210526315701</c:v>
                </c:pt>
                <c:pt idx="409">
                  <c:v>126.03947368420999</c:v>
                </c:pt>
                <c:pt idx="410">
                  <c:v>125.526315789473</c:v>
                </c:pt>
                <c:pt idx="411">
                  <c:v>131.57894736842101</c:v>
                </c:pt>
                <c:pt idx="412">
                  <c:v>135.18421052631501</c:v>
                </c:pt>
                <c:pt idx="413">
                  <c:v>128.42105263157799</c:v>
                </c:pt>
                <c:pt idx="414">
                  <c:v>128.947368421052</c:v>
                </c:pt>
                <c:pt idx="415">
                  <c:v>118.42105263157799</c:v>
                </c:pt>
                <c:pt idx="416">
                  <c:v>122.684210526315</c:v>
                </c:pt>
                <c:pt idx="417">
                  <c:v>120.75</c:v>
                </c:pt>
                <c:pt idx="418">
                  <c:v>112.131578947368</c:v>
                </c:pt>
                <c:pt idx="419">
                  <c:v>110.328947368421</c:v>
                </c:pt>
                <c:pt idx="420">
                  <c:v>115.684210526315</c:v>
                </c:pt>
                <c:pt idx="421">
                  <c:v>118.802631578947</c:v>
                </c:pt>
                <c:pt idx="422">
                  <c:v>110.934210526315</c:v>
                </c:pt>
                <c:pt idx="423">
                  <c:v>106.84210526315699</c:v>
                </c:pt>
                <c:pt idx="424">
                  <c:v>112.881578947368</c:v>
                </c:pt>
                <c:pt idx="425">
                  <c:v>117.473684210526</c:v>
                </c:pt>
                <c:pt idx="426">
                  <c:v>116.75</c:v>
                </c:pt>
                <c:pt idx="427">
                  <c:v>108.947368421052</c:v>
                </c:pt>
                <c:pt idx="428">
                  <c:v>112.184210526315</c:v>
                </c:pt>
                <c:pt idx="429">
                  <c:v>109.710526315789</c:v>
                </c:pt>
                <c:pt idx="430">
                  <c:v>108.03947368420999</c:v>
                </c:pt>
                <c:pt idx="431">
                  <c:v>115.34210526315699</c:v>
                </c:pt>
                <c:pt idx="432">
                  <c:v>119.105263157894</c:v>
                </c:pt>
                <c:pt idx="433">
                  <c:v>112.17105263157799</c:v>
                </c:pt>
                <c:pt idx="434">
                  <c:v>114.31578947368401</c:v>
                </c:pt>
                <c:pt idx="435">
                  <c:v>117.84210526315699</c:v>
                </c:pt>
                <c:pt idx="436">
                  <c:v>119.802631578947</c:v>
                </c:pt>
                <c:pt idx="437">
                  <c:v>115.552631578947</c:v>
                </c:pt>
                <c:pt idx="438">
                  <c:v>108.78947368420999</c:v>
                </c:pt>
                <c:pt idx="439">
                  <c:v>115.552631578947</c:v>
                </c:pt>
                <c:pt idx="440">
                  <c:v>116.552631578947</c:v>
                </c:pt>
                <c:pt idx="441">
                  <c:v>113.75</c:v>
                </c:pt>
                <c:pt idx="442">
                  <c:v>113.78947368420999</c:v>
                </c:pt>
                <c:pt idx="443">
                  <c:v>112.934210526315</c:v>
                </c:pt>
                <c:pt idx="444">
                  <c:v>114.605263157894</c:v>
                </c:pt>
                <c:pt idx="445">
                  <c:v>112.5</c:v>
                </c:pt>
                <c:pt idx="446">
                  <c:v>115.578947368421</c:v>
                </c:pt>
                <c:pt idx="447">
                  <c:v>115.631578947368</c:v>
                </c:pt>
                <c:pt idx="448">
                  <c:v>113.473684210526</c:v>
                </c:pt>
                <c:pt idx="449">
                  <c:v>108.552631578947</c:v>
                </c:pt>
                <c:pt idx="450">
                  <c:v>117.894736842105</c:v>
                </c:pt>
                <c:pt idx="451">
                  <c:v>116.881578947368</c:v>
                </c:pt>
                <c:pt idx="452">
                  <c:v>115.157894736842</c:v>
                </c:pt>
                <c:pt idx="453">
                  <c:v>115.526315789473</c:v>
                </c:pt>
                <c:pt idx="454">
                  <c:v>119.144736842105</c:v>
                </c:pt>
                <c:pt idx="455">
                  <c:v>115.197368421052</c:v>
                </c:pt>
                <c:pt idx="456">
                  <c:v>115.552631578947</c:v>
                </c:pt>
                <c:pt idx="457">
                  <c:v>117.526315789473</c:v>
                </c:pt>
                <c:pt idx="458">
                  <c:v>116.934210526315</c:v>
                </c:pt>
                <c:pt idx="459">
                  <c:v>110.460526315789</c:v>
                </c:pt>
                <c:pt idx="460">
                  <c:v>117.131578947368</c:v>
                </c:pt>
                <c:pt idx="461">
                  <c:v>116.526315789473</c:v>
                </c:pt>
                <c:pt idx="462">
                  <c:v>115.078947368421</c:v>
                </c:pt>
                <c:pt idx="463">
                  <c:v>113.42105263157799</c:v>
                </c:pt>
                <c:pt idx="464">
                  <c:v>112.855263157894</c:v>
                </c:pt>
                <c:pt idx="465">
                  <c:v>110.157894736842</c:v>
                </c:pt>
                <c:pt idx="466">
                  <c:v>112.552631578947</c:v>
                </c:pt>
                <c:pt idx="467">
                  <c:v>112.697368421052</c:v>
                </c:pt>
                <c:pt idx="468">
                  <c:v>113.5</c:v>
                </c:pt>
                <c:pt idx="469">
                  <c:v>115.657894736842</c:v>
                </c:pt>
                <c:pt idx="470">
                  <c:v>112.513157894736</c:v>
                </c:pt>
                <c:pt idx="471">
                  <c:v>112.157894736842</c:v>
                </c:pt>
                <c:pt idx="472">
                  <c:v>113.026315789473</c:v>
                </c:pt>
                <c:pt idx="473">
                  <c:v>113.026315789473</c:v>
                </c:pt>
                <c:pt idx="474">
                  <c:v>112.86842105263101</c:v>
                </c:pt>
                <c:pt idx="475">
                  <c:v>114.302631578947</c:v>
                </c:pt>
                <c:pt idx="476">
                  <c:v>113.631578947368</c:v>
                </c:pt>
                <c:pt idx="477">
                  <c:v>117.34210526315699</c:v>
                </c:pt>
                <c:pt idx="478">
                  <c:v>118.5</c:v>
                </c:pt>
                <c:pt idx="479">
                  <c:v>119.078947368421</c:v>
                </c:pt>
                <c:pt idx="480">
                  <c:v>117.276315789473</c:v>
                </c:pt>
                <c:pt idx="481">
                  <c:v>117.75</c:v>
                </c:pt>
                <c:pt idx="482">
                  <c:v>116.934210526315</c:v>
                </c:pt>
                <c:pt idx="483">
                  <c:v>116.802631578947</c:v>
                </c:pt>
                <c:pt idx="484">
                  <c:v>114.197368421052</c:v>
                </c:pt>
                <c:pt idx="485">
                  <c:v>110.31578947368401</c:v>
                </c:pt>
                <c:pt idx="486">
                  <c:v>110.078947368421</c:v>
                </c:pt>
                <c:pt idx="487">
                  <c:v>111.184210526315</c:v>
                </c:pt>
                <c:pt idx="488">
                  <c:v>112.052631578947</c:v>
                </c:pt>
                <c:pt idx="489">
                  <c:v>111.59210526315699</c:v>
                </c:pt>
                <c:pt idx="490">
                  <c:v>109.526315789473</c:v>
                </c:pt>
                <c:pt idx="491">
                  <c:v>107.328947368421</c:v>
                </c:pt>
                <c:pt idx="492">
                  <c:v>108.447368421052</c:v>
                </c:pt>
                <c:pt idx="493">
                  <c:v>109.684210526315</c:v>
                </c:pt>
                <c:pt idx="494">
                  <c:v>111.013157894736</c:v>
                </c:pt>
                <c:pt idx="495">
                  <c:v>110.17105263157799</c:v>
                </c:pt>
                <c:pt idx="496">
                  <c:v>107.157894736842</c:v>
                </c:pt>
                <c:pt idx="497">
                  <c:v>105.92105263157799</c:v>
                </c:pt>
                <c:pt idx="498">
                  <c:v>104.894736842105</c:v>
                </c:pt>
                <c:pt idx="499">
                  <c:v>105.381578947368</c:v>
                </c:pt>
                <c:pt idx="500">
                  <c:v>105.92105263157799</c:v>
                </c:pt>
                <c:pt idx="501">
                  <c:v>103.42105263157799</c:v>
                </c:pt>
                <c:pt idx="502">
                  <c:v>103.84210526315699</c:v>
                </c:pt>
                <c:pt idx="503">
                  <c:v>107.052631578947</c:v>
                </c:pt>
                <c:pt idx="504">
                  <c:v>104.210526315789</c:v>
                </c:pt>
                <c:pt idx="505">
                  <c:v>100</c:v>
                </c:pt>
                <c:pt idx="506">
                  <c:v>99.184210526315695</c:v>
                </c:pt>
                <c:pt idx="507">
                  <c:v>101.42105263157799</c:v>
                </c:pt>
                <c:pt idx="508">
                  <c:v>99.697368421052602</c:v>
                </c:pt>
                <c:pt idx="509">
                  <c:v>98.394736842105203</c:v>
                </c:pt>
                <c:pt idx="510">
                  <c:v>96.789473684210506</c:v>
                </c:pt>
                <c:pt idx="511">
                  <c:v>98.552631578947299</c:v>
                </c:pt>
                <c:pt idx="512">
                  <c:v>96.407894736842096</c:v>
                </c:pt>
                <c:pt idx="513">
                  <c:v>96</c:v>
                </c:pt>
                <c:pt idx="514">
                  <c:v>96.092105263157805</c:v>
                </c:pt>
                <c:pt idx="515">
                  <c:v>97.710526315789394</c:v>
                </c:pt>
                <c:pt idx="516">
                  <c:v>98.118421052631504</c:v>
                </c:pt>
                <c:pt idx="517">
                  <c:v>99.605263157894697</c:v>
                </c:pt>
                <c:pt idx="518">
                  <c:v>95.605263157894697</c:v>
                </c:pt>
                <c:pt idx="519">
                  <c:v>93.263157894736807</c:v>
                </c:pt>
                <c:pt idx="520">
                  <c:v>96.315789473684205</c:v>
                </c:pt>
                <c:pt idx="521">
                  <c:v>94.5</c:v>
                </c:pt>
                <c:pt idx="522">
                  <c:v>91.210526315789394</c:v>
                </c:pt>
                <c:pt idx="523">
                  <c:v>91.342105263157805</c:v>
                </c:pt>
                <c:pt idx="524">
                  <c:v>93.921052631578902</c:v>
                </c:pt>
                <c:pt idx="525">
                  <c:v>93.473684210526301</c:v>
                </c:pt>
                <c:pt idx="526">
                  <c:v>93.960526315789394</c:v>
                </c:pt>
                <c:pt idx="527">
                  <c:v>95.039473684210506</c:v>
                </c:pt>
                <c:pt idx="528">
                  <c:v>97.592105263157805</c:v>
                </c:pt>
                <c:pt idx="529">
                  <c:v>94.710526315789394</c:v>
                </c:pt>
                <c:pt idx="530">
                  <c:v>93.368421052631504</c:v>
                </c:pt>
                <c:pt idx="531">
                  <c:v>88.605263157894697</c:v>
                </c:pt>
                <c:pt idx="532">
                  <c:v>90.263157894736807</c:v>
                </c:pt>
                <c:pt idx="533">
                  <c:v>92.118421052631504</c:v>
                </c:pt>
                <c:pt idx="534">
                  <c:v>95.565789473684205</c:v>
                </c:pt>
                <c:pt idx="535">
                  <c:v>99.157894736842096</c:v>
                </c:pt>
                <c:pt idx="536">
                  <c:v>99.394736842105203</c:v>
                </c:pt>
                <c:pt idx="537">
                  <c:v>96.815789473684205</c:v>
                </c:pt>
                <c:pt idx="538">
                  <c:v>93.947368421052602</c:v>
                </c:pt>
                <c:pt idx="539">
                  <c:v>96.473684210526301</c:v>
                </c:pt>
                <c:pt idx="540">
                  <c:v>97.144736842105203</c:v>
                </c:pt>
                <c:pt idx="541">
                  <c:v>101.23684210526299</c:v>
                </c:pt>
                <c:pt idx="542">
                  <c:v>99.105263157894697</c:v>
                </c:pt>
                <c:pt idx="543">
                  <c:v>98.25</c:v>
                </c:pt>
                <c:pt idx="544">
                  <c:v>100.276315789473</c:v>
                </c:pt>
                <c:pt idx="545">
                  <c:v>97.105263157894697</c:v>
                </c:pt>
                <c:pt idx="546">
                  <c:v>97.763157894736807</c:v>
                </c:pt>
                <c:pt idx="547">
                  <c:v>97.763157894736807</c:v>
                </c:pt>
                <c:pt idx="548">
                  <c:v>94.973684210526301</c:v>
                </c:pt>
                <c:pt idx="549">
                  <c:v>97.710526315789394</c:v>
                </c:pt>
                <c:pt idx="550">
                  <c:v>98.697368421052602</c:v>
                </c:pt>
                <c:pt idx="551">
                  <c:v>96.789473684210506</c:v>
                </c:pt>
                <c:pt idx="552">
                  <c:v>95.25</c:v>
                </c:pt>
                <c:pt idx="553">
                  <c:v>95.815789473684205</c:v>
                </c:pt>
                <c:pt idx="554">
                  <c:v>95.5263157894736</c:v>
                </c:pt>
                <c:pt idx="555">
                  <c:v>95.565789473684205</c:v>
                </c:pt>
                <c:pt idx="556">
                  <c:v>96.947368421052602</c:v>
                </c:pt>
                <c:pt idx="557">
                  <c:v>99.565789473684205</c:v>
                </c:pt>
                <c:pt idx="558">
                  <c:v>100.59210526315699</c:v>
                </c:pt>
                <c:pt idx="559">
                  <c:v>100.5</c:v>
                </c:pt>
                <c:pt idx="560">
                  <c:v>95.092105263157805</c:v>
                </c:pt>
                <c:pt idx="561">
                  <c:v>95.092105263157805</c:v>
                </c:pt>
                <c:pt idx="562">
                  <c:v>97.802631578947299</c:v>
                </c:pt>
                <c:pt idx="563">
                  <c:v>95.947368421052602</c:v>
                </c:pt>
                <c:pt idx="564">
                  <c:v>99.236842105263094</c:v>
                </c:pt>
                <c:pt idx="565">
                  <c:v>101.513157894736</c:v>
                </c:pt>
                <c:pt idx="566">
                  <c:v>101.302631578947</c:v>
                </c:pt>
                <c:pt idx="567">
                  <c:v>101.855263157894</c:v>
                </c:pt>
                <c:pt idx="568">
                  <c:v>103.710526315789</c:v>
                </c:pt>
                <c:pt idx="569">
                  <c:v>103.605263157894</c:v>
                </c:pt>
                <c:pt idx="570">
                  <c:v>103.157894736842</c:v>
                </c:pt>
                <c:pt idx="571">
                  <c:v>102.03947368420999</c:v>
                </c:pt>
                <c:pt idx="572">
                  <c:v>104.131578947368</c:v>
                </c:pt>
                <c:pt idx="573">
                  <c:v>103.578947368421</c:v>
                </c:pt>
                <c:pt idx="574">
                  <c:v>104.56578947368401</c:v>
                </c:pt>
                <c:pt idx="575">
                  <c:v>103.223684210526</c:v>
                </c:pt>
                <c:pt idx="576">
                  <c:v>102.973684210526</c:v>
                </c:pt>
                <c:pt idx="577">
                  <c:v>104.25</c:v>
                </c:pt>
                <c:pt idx="578">
                  <c:v>98.894736842105203</c:v>
                </c:pt>
                <c:pt idx="579">
                  <c:v>97.578947368420998</c:v>
                </c:pt>
                <c:pt idx="580">
                  <c:v>94.802631578947299</c:v>
                </c:pt>
                <c:pt idx="581">
                  <c:v>92.447368421052602</c:v>
                </c:pt>
                <c:pt idx="582">
                  <c:v>88.368421052631504</c:v>
                </c:pt>
                <c:pt idx="583">
                  <c:v>89.289473684210506</c:v>
                </c:pt>
                <c:pt idx="584">
                  <c:v>87.5</c:v>
                </c:pt>
                <c:pt idx="585">
                  <c:v>85.5263157894736</c:v>
                </c:pt>
                <c:pt idx="586">
                  <c:v>87.921052631578902</c:v>
                </c:pt>
                <c:pt idx="587">
                  <c:v>86.815789473684205</c:v>
                </c:pt>
                <c:pt idx="588">
                  <c:v>90.960526315789394</c:v>
                </c:pt>
                <c:pt idx="589">
                  <c:v>89.657894736842096</c:v>
                </c:pt>
                <c:pt idx="590">
                  <c:v>89.644736842105203</c:v>
                </c:pt>
                <c:pt idx="591">
                  <c:v>90.039473684210506</c:v>
                </c:pt>
                <c:pt idx="592">
                  <c:v>89.736842105263094</c:v>
                </c:pt>
                <c:pt idx="593">
                  <c:v>91.460526315789394</c:v>
                </c:pt>
                <c:pt idx="594">
                  <c:v>91.407894736842096</c:v>
                </c:pt>
                <c:pt idx="595">
                  <c:v>91.671052631578902</c:v>
                </c:pt>
                <c:pt idx="596">
                  <c:v>93.210526315789394</c:v>
                </c:pt>
                <c:pt idx="597">
                  <c:v>91.2763157894736</c:v>
                </c:pt>
                <c:pt idx="598">
                  <c:v>91.052631578947299</c:v>
                </c:pt>
                <c:pt idx="599">
                  <c:v>94.315789473684205</c:v>
                </c:pt>
                <c:pt idx="600">
                  <c:v>94.644736842105203</c:v>
                </c:pt>
                <c:pt idx="601">
                  <c:v>93.881578947368396</c:v>
                </c:pt>
                <c:pt idx="602">
                  <c:v>94.368421052631504</c:v>
                </c:pt>
                <c:pt idx="603">
                  <c:v>92.578947368420998</c:v>
                </c:pt>
                <c:pt idx="604">
                  <c:v>94.131578947368396</c:v>
                </c:pt>
                <c:pt idx="605">
                  <c:v>92.052631578947299</c:v>
                </c:pt>
                <c:pt idx="606">
                  <c:v>94.184210526315695</c:v>
                </c:pt>
                <c:pt idx="607">
                  <c:v>94.157894736842096</c:v>
                </c:pt>
                <c:pt idx="608">
                  <c:v>92.5263157894736</c:v>
                </c:pt>
                <c:pt idx="609">
                  <c:v>92.710526315789394</c:v>
                </c:pt>
                <c:pt idx="610">
                  <c:v>92.986842105263094</c:v>
                </c:pt>
                <c:pt idx="611">
                  <c:v>92.565789473684205</c:v>
                </c:pt>
                <c:pt idx="612">
                  <c:v>92.947368421052602</c:v>
                </c:pt>
                <c:pt idx="613">
                  <c:v>92.763157894736807</c:v>
                </c:pt>
                <c:pt idx="614">
                  <c:v>94.736842105263094</c:v>
                </c:pt>
                <c:pt idx="615">
                  <c:v>94.355263157894697</c:v>
                </c:pt>
                <c:pt idx="616">
                  <c:v>96.0263157894736</c:v>
                </c:pt>
                <c:pt idx="617">
                  <c:v>94.789473684210506</c:v>
                </c:pt>
                <c:pt idx="618">
                  <c:v>96.315789473684205</c:v>
                </c:pt>
                <c:pt idx="619">
                  <c:v>97.0263157894736</c:v>
                </c:pt>
                <c:pt idx="620">
                  <c:v>99.052631578947299</c:v>
                </c:pt>
                <c:pt idx="621">
                  <c:v>96.789473684210506</c:v>
                </c:pt>
                <c:pt idx="622">
                  <c:v>96.684210526315695</c:v>
                </c:pt>
                <c:pt idx="623">
                  <c:v>96.513157894736807</c:v>
                </c:pt>
                <c:pt idx="624">
                  <c:v>96.763157894736807</c:v>
                </c:pt>
                <c:pt idx="625">
                  <c:v>98.605263157894697</c:v>
                </c:pt>
                <c:pt idx="626">
                  <c:v>99.065789473684205</c:v>
                </c:pt>
                <c:pt idx="627">
                  <c:v>98.421052631578902</c:v>
                </c:pt>
                <c:pt idx="628">
                  <c:v>98.263157894736807</c:v>
                </c:pt>
                <c:pt idx="629">
                  <c:v>96.763157894736807</c:v>
                </c:pt>
                <c:pt idx="630">
                  <c:v>96.5</c:v>
                </c:pt>
                <c:pt idx="631">
                  <c:v>97.171052631578902</c:v>
                </c:pt>
                <c:pt idx="632">
                  <c:v>96.2763157894736</c:v>
                </c:pt>
                <c:pt idx="633">
                  <c:v>97.131578947368396</c:v>
                </c:pt>
                <c:pt idx="634">
                  <c:v>98.394736842105203</c:v>
                </c:pt>
                <c:pt idx="635">
                  <c:v>96.513157894736807</c:v>
                </c:pt>
                <c:pt idx="636">
                  <c:v>96.328947368420998</c:v>
                </c:pt>
                <c:pt idx="637">
                  <c:v>94.513157894736807</c:v>
                </c:pt>
                <c:pt idx="638">
                  <c:v>94.802631578947299</c:v>
                </c:pt>
                <c:pt idx="639">
                  <c:v>95.434210526315695</c:v>
                </c:pt>
                <c:pt idx="640">
                  <c:v>95.5</c:v>
                </c:pt>
                <c:pt idx="641">
                  <c:v>97.894736842105203</c:v>
                </c:pt>
                <c:pt idx="642">
                  <c:v>98.105263157894697</c:v>
                </c:pt>
                <c:pt idx="643">
                  <c:v>99.092105263157805</c:v>
                </c:pt>
                <c:pt idx="644">
                  <c:v>99.842105263157805</c:v>
                </c:pt>
                <c:pt idx="645">
                  <c:v>98.657894736842096</c:v>
                </c:pt>
                <c:pt idx="646">
                  <c:v>100.31578947368401</c:v>
                </c:pt>
                <c:pt idx="647">
                  <c:v>99.815789473684205</c:v>
                </c:pt>
                <c:pt idx="648">
                  <c:v>99.2763157894736</c:v>
                </c:pt>
                <c:pt idx="649">
                  <c:v>100.42105263157799</c:v>
                </c:pt>
                <c:pt idx="650">
                  <c:v>99.144736842105203</c:v>
                </c:pt>
                <c:pt idx="651">
                  <c:v>98.736842105263094</c:v>
                </c:pt>
                <c:pt idx="652">
                  <c:v>102.605263157894</c:v>
                </c:pt>
                <c:pt idx="653">
                  <c:v>103.92105263157799</c:v>
                </c:pt>
                <c:pt idx="654">
                  <c:v>103.894736842105</c:v>
                </c:pt>
                <c:pt idx="655">
                  <c:v>104.605263157894</c:v>
                </c:pt>
                <c:pt idx="656">
                  <c:v>105.526315789473</c:v>
                </c:pt>
                <c:pt idx="657">
                  <c:v>107.631578947368</c:v>
                </c:pt>
                <c:pt idx="658">
                  <c:v>108.947368421052</c:v>
                </c:pt>
                <c:pt idx="659">
                  <c:v>109.23684210526299</c:v>
                </c:pt>
                <c:pt idx="660">
                  <c:v>108.078947368421</c:v>
                </c:pt>
                <c:pt idx="661">
                  <c:v>108.67105263157799</c:v>
                </c:pt>
                <c:pt idx="662">
                  <c:v>109.263157894736</c:v>
                </c:pt>
                <c:pt idx="663">
                  <c:v>108.09210526315699</c:v>
                </c:pt>
                <c:pt idx="664">
                  <c:v>109.052631578947</c:v>
                </c:pt>
                <c:pt idx="665">
                  <c:v>108.355263157894</c:v>
                </c:pt>
                <c:pt idx="666">
                  <c:v>106.973684210526</c:v>
                </c:pt>
                <c:pt idx="667">
                  <c:v>108.828947368421</c:v>
                </c:pt>
                <c:pt idx="668">
                  <c:v>106.578947368421</c:v>
                </c:pt>
                <c:pt idx="669">
                  <c:v>108.36842105263101</c:v>
                </c:pt>
                <c:pt idx="670">
                  <c:v>106.75</c:v>
                </c:pt>
                <c:pt idx="671">
                  <c:v>105.052631578947</c:v>
                </c:pt>
                <c:pt idx="672">
                  <c:v>105.263157894736</c:v>
                </c:pt>
                <c:pt idx="673">
                  <c:v>106.855263157894</c:v>
                </c:pt>
                <c:pt idx="674">
                  <c:v>106.657894736842</c:v>
                </c:pt>
                <c:pt idx="675">
                  <c:v>108.460526315789</c:v>
                </c:pt>
                <c:pt idx="676">
                  <c:v>107.763157894736</c:v>
                </c:pt>
                <c:pt idx="677">
                  <c:v>108.131578947368</c:v>
                </c:pt>
                <c:pt idx="678">
                  <c:v>107.210526315789</c:v>
                </c:pt>
                <c:pt idx="679">
                  <c:v>106.86842105263101</c:v>
                </c:pt>
                <c:pt idx="680">
                  <c:v>107.17105263157799</c:v>
                </c:pt>
                <c:pt idx="681">
                  <c:v>106.894736842105</c:v>
                </c:pt>
                <c:pt idx="682">
                  <c:v>108.434210526315</c:v>
                </c:pt>
                <c:pt idx="683">
                  <c:v>108.605263157894</c:v>
                </c:pt>
                <c:pt idx="684">
                  <c:v>110.013157894736</c:v>
                </c:pt>
                <c:pt idx="685">
                  <c:v>109.473684210526</c:v>
                </c:pt>
                <c:pt idx="686">
                  <c:v>108.552631578947</c:v>
                </c:pt>
                <c:pt idx="687">
                  <c:v>108.973684210526</c:v>
                </c:pt>
                <c:pt idx="688">
                  <c:v>111.013157894736</c:v>
                </c:pt>
                <c:pt idx="689">
                  <c:v>110.447368421052</c:v>
                </c:pt>
                <c:pt idx="690">
                  <c:v>110.36842105263101</c:v>
                </c:pt>
                <c:pt idx="691">
                  <c:v>107.776315789473</c:v>
                </c:pt>
                <c:pt idx="692">
                  <c:v>108.894736842105</c:v>
                </c:pt>
                <c:pt idx="693">
                  <c:v>106.84210526315699</c:v>
                </c:pt>
                <c:pt idx="694">
                  <c:v>108.276315789473</c:v>
                </c:pt>
                <c:pt idx="695">
                  <c:v>109.473684210526</c:v>
                </c:pt>
                <c:pt idx="696">
                  <c:v>108.894736842105</c:v>
                </c:pt>
                <c:pt idx="697">
                  <c:v>109.631578947368</c:v>
                </c:pt>
                <c:pt idx="698">
                  <c:v>110.631578947368</c:v>
                </c:pt>
                <c:pt idx="699">
                  <c:v>110.710526315789</c:v>
                </c:pt>
                <c:pt idx="700">
                  <c:v>111.53947368420999</c:v>
                </c:pt>
                <c:pt idx="701">
                  <c:v>112.052631578947</c:v>
                </c:pt>
                <c:pt idx="702">
                  <c:v>114.697368421052</c:v>
                </c:pt>
                <c:pt idx="703">
                  <c:v>114.25</c:v>
                </c:pt>
                <c:pt idx="704">
                  <c:v>111.881578947368</c:v>
                </c:pt>
                <c:pt idx="705">
                  <c:v>106.98684210526299</c:v>
                </c:pt>
                <c:pt idx="706">
                  <c:v>108.67105263157799</c:v>
                </c:pt>
                <c:pt idx="707">
                  <c:v>108.11842105263101</c:v>
                </c:pt>
                <c:pt idx="708">
                  <c:v>108.09210526315699</c:v>
                </c:pt>
                <c:pt idx="709">
                  <c:v>107.434210526315</c:v>
                </c:pt>
                <c:pt idx="710">
                  <c:v>105.447368421052</c:v>
                </c:pt>
                <c:pt idx="711">
                  <c:v>106</c:v>
                </c:pt>
                <c:pt idx="712">
                  <c:v>104.763157894736</c:v>
                </c:pt>
                <c:pt idx="713">
                  <c:v>106.776315789473</c:v>
                </c:pt>
                <c:pt idx="714">
                  <c:v>107.473684210526</c:v>
                </c:pt>
                <c:pt idx="715">
                  <c:v>107.67105263157799</c:v>
                </c:pt>
                <c:pt idx="716">
                  <c:v>108.42105263157799</c:v>
                </c:pt>
                <c:pt idx="717">
                  <c:v>108.23684210526299</c:v>
                </c:pt>
                <c:pt idx="718">
                  <c:v>106.84210526315699</c:v>
                </c:pt>
                <c:pt idx="719">
                  <c:v>106.5</c:v>
                </c:pt>
                <c:pt idx="720">
                  <c:v>108.86842105263101</c:v>
                </c:pt>
                <c:pt idx="721">
                  <c:v>109.11842105263101</c:v>
                </c:pt>
                <c:pt idx="722">
                  <c:v>109.355263157894</c:v>
                </c:pt>
                <c:pt idx="723">
                  <c:v>109.934210526315</c:v>
                </c:pt>
                <c:pt idx="724">
                  <c:v>111.447368421052</c:v>
                </c:pt>
                <c:pt idx="725">
                  <c:v>111.263157894736</c:v>
                </c:pt>
                <c:pt idx="726">
                  <c:v>109.776315789473</c:v>
                </c:pt>
                <c:pt idx="727">
                  <c:v>111.81578947368401</c:v>
                </c:pt>
                <c:pt idx="728">
                  <c:v>111.381578947368</c:v>
                </c:pt>
                <c:pt idx="729">
                  <c:v>111.552631578947</c:v>
                </c:pt>
                <c:pt idx="730">
                  <c:v>111.447368421052</c:v>
                </c:pt>
                <c:pt idx="731">
                  <c:v>112.61842105263101</c:v>
                </c:pt>
                <c:pt idx="732">
                  <c:v>112.42105263157799</c:v>
                </c:pt>
                <c:pt idx="733">
                  <c:v>112.28947368420999</c:v>
                </c:pt>
                <c:pt idx="734">
                  <c:v>112.710526315789</c:v>
                </c:pt>
                <c:pt idx="735">
                  <c:v>113.73684210526299</c:v>
                </c:pt>
                <c:pt idx="736">
                  <c:v>112.75</c:v>
                </c:pt>
                <c:pt idx="737">
                  <c:v>112.73684210526299</c:v>
                </c:pt>
                <c:pt idx="738">
                  <c:v>112.5</c:v>
                </c:pt>
                <c:pt idx="739">
                  <c:v>112.23684210526299</c:v>
                </c:pt>
                <c:pt idx="740">
                  <c:v>112.052631578947</c:v>
                </c:pt>
                <c:pt idx="741">
                  <c:v>112.73684210526299</c:v>
                </c:pt>
                <c:pt idx="742">
                  <c:v>113.381578947368</c:v>
                </c:pt>
                <c:pt idx="743">
                  <c:v>113.447368421052</c:v>
                </c:pt>
                <c:pt idx="744">
                  <c:v>112.11842105263101</c:v>
                </c:pt>
                <c:pt idx="745">
                  <c:v>113.03947368420999</c:v>
                </c:pt>
                <c:pt idx="746">
                  <c:v>114.73684210526299</c:v>
                </c:pt>
                <c:pt idx="747">
                  <c:v>113.131578947368</c:v>
                </c:pt>
                <c:pt idx="748">
                  <c:v>112.894736842105</c:v>
                </c:pt>
                <c:pt idx="749">
                  <c:v>112.407894736842</c:v>
                </c:pt>
                <c:pt idx="750">
                  <c:v>110.526315789473</c:v>
                </c:pt>
                <c:pt idx="751">
                  <c:v>111.131578947368</c:v>
                </c:pt>
                <c:pt idx="752">
                  <c:v>110.42105263157799</c:v>
                </c:pt>
                <c:pt idx="753">
                  <c:v>107.644736842105</c:v>
                </c:pt>
                <c:pt idx="754">
                  <c:v>109.06578947368401</c:v>
                </c:pt>
                <c:pt idx="755">
                  <c:v>109.605263157894</c:v>
                </c:pt>
                <c:pt idx="756">
                  <c:v>110.131578947368</c:v>
                </c:pt>
                <c:pt idx="757">
                  <c:v>110.81578947368401</c:v>
                </c:pt>
                <c:pt idx="758">
                  <c:v>108.881578947368</c:v>
                </c:pt>
                <c:pt idx="759">
                  <c:v>105.578947368421</c:v>
                </c:pt>
                <c:pt idx="760">
                  <c:v>107.578947368421</c:v>
                </c:pt>
                <c:pt idx="761">
                  <c:v>107.53947368420999</c:v>
                </c:pt>
                <c:pt idx="762">
                  <c:v>107.802631578947</c:v>
                </c:pt>
                <c:pt idx="763">
                  <c:v>108.81578947368401</c:v>
                </c:pt>
                <c:pt idx="764">
                  <c:v>109.828947368421</c:v>
                </c:pt>
                <c:pt idx="765">
                  <c:v>109.59210526315699</c:v>
                </c:pt>
                <c:pt idx="766">
                  <c:v>110.723684210526</c:v>
                </c:pt>
                <c:pt idx="767">
                  <c:v>111.710526315789</c:v>
                </c:pt>
                <c:pt idx="768">
                  <c:v>113.157894736842</c:v>
                </c:pt>
                <c:pt idx="769">
                  <c:v>115.105263157894</c:v>
                </c:pt>
                <c:pt idx="770">
                  <c:v>113.802631578947</c:v>
                </c:pt>
                <c:pt idx="771">
                  <c:v>113.697368421052</c:v>
                </c:pt>
                <c:pt idx="772">
                  <c:v>113.684210526315</c:v>
                </c:pt>
                <c:pt idx="773">
                  <c:v>111.960526315789</c:v>
                </c:pt>
                <c:pt idx="774">
                  <c:v>113.026315789473</c:v>
                </c:pt>
                <c:pt idx="775">
                  <c:v>114.09210526315699</c:v>
                </c:pt>
                <c:pt idx="776">
                  <c:v>114.973684210526</c:v>
                </c:pt>
                <c:pt idx="777">
                  <c:v>114.697368421052</c:v>
                </c:pt>
                <c:pt idx="778">
                  <c:v>113.907894736842</c:v>
                </c:pt>
                <c:pt idx="779">
                  <c:v>116.276315789473</c:v>
                </c:pt>
                <c:pt idx="780">
                  <c:v>116.11842105263101</c:v>
                </c:pt>
                <c:pt idx="781">
                  <c:v>116.59210526315699</c:v>
                </c:pt>
                <c:pt idx="782">
                  <c:v>116.460526315789</c:v>
                </c:pt>
                <c:pt idx="783">
                  <c:v>116.23684210526299</c:v>
                </c:pt>
                <c:pt idx="784">
                  <c:v>115.697368421052</c:v>
                </c:pt>
                <c:pt idx="785">
                  <c:v>114.973684210526</c:v>
                </c:pt>
                <c:pt idx="786">
                  <c:v>115.5</c:v>
                </c:pt>
                <c:pt idx="787">
                  <c:v>115.394736842105</c:v>
                </c:pt>
                <c:pt idx="788">
                  <c:v>114.81578947368401</c:v>
                </c:pt>
                <c:pt idx="789">
                  <c:v>114.684210526315</c:v>
                </c:pt>
                <c:pt idx="790">
                  <c:v>114.473684210526</c:v>
                </c:pt>
                <c:pt idx="791">
                  <c:v>114.078947368421</c:v>
                </c:pt>
                <c:pt idx="792">
                  <c:v>113.61842105263101</c:v>
                </c:pt>
                <c:pt idx="793">
                  <c:v>114.513157894736</c:v>
                </c:pt>
                <c:pt idx="794">
                  <c:v>114.644736842105</c:v>
                </c:pt>
                <c:pt idx="795">
                  <c:v>116.013157894736</c:v>
                </c:pt>
                <c:pt idx="796">
                  <c:v>117.407894736842</c:v>
                </c:pt>
                <c:pt idx="797">
                  <c:v>117.36842105263101</c:v>
                </c:pt>
                <c:pt idx="798">
                  <c:v>119.631578947368</c:v>
                </c:pt>
                <c:pt idx="799">
                  <c:v>119.631578947368</c:v>
                </c:pt>
                <c:pt idx="800">
                  <c:v>119.381578947368</c:v>
                </c:pt>
                <c:pt idx="801">
                  <c:v>120.013157894736</c:v>
                </c:pt>
                <c:pt idx="802">
                  <c:v>120</c:v>
                </c:pt>
                <c:pt idx="803">
                  <c:v>121.09210526315699</c:v>
                </c:pt>
                <c:pt idx="804">
                  <c:v>121.23684210526299</c:v>
                </c:pt>
                <c:pt idx="805">
                  <c:v>121.67105263157799</c:v>
                </c:pt>
                <c:pt idx="806">
                  <c:v>122.59210526315699</c:v>
                </c:pt>
                <c:pt idx="807">
                  <c:v>120.684210526315</c:v>
                </c:pt>
                <c:pt idx="808">
                  <c:v>119.881578947368</c:v>
                </c:pt>
                <c:pt idx="809">
                  <c:v>119.105263157894</c:v>
                </c:pt>
                <c:pt idx="810">
                  <c:v>119.25</c:v>
                </c:pt>
                <c:pt idx="811">
                  <c:v>118.605263157894</c:v>
                </c:pt>
                <c:pt idx="812">
                  <c:v>117.81578947368401</c:v>
                </c:pt>
                <c:pt idx="813">
                  <c:v>117.631578947368</c:v>
                </c:pt>
                <c:pt idx="814">
                  <c:v>119.34210526315699</c:v>
                </c:pt>
                <c:pt idx="815">
                  <c:v>115.802631578947</c:v>
                </c:pt>
                <c:pt idx="816">
                  <c:v>113.578947368421</c:v>
                </c:pt>
                <c:pt idx="817">
                  <c:v>117.434210526315</c:v>
                </c:pt>
                <c:pt idx="818">
                  <c:v>116.78947368420999</c:v>
                </c:pt>
                <c:pt idx="819">
                  <c:v>116.56578947368401</c:v>
                </c:pt>
                <c:pt idx="820">
                  <c:v>111.28947368420999</c:v>
                </c:pt>
                <c:pt idx="821">
                  <c:v>110.157894736842</c:v>
                </c:pt>
                <c:pt idx="822">
                  <c:v>110.526315789473</c:v>
                </c:pt>
                <c:pt idx="823">
                  <c:v>105.684210526315</c:v>
                </c:pt>
                <c:pt idx="824">
                  <c:v>112.526315789473</c:v>
                </c:pt>
                <c:pt idx="825">
                  <c:v>112.75</c:v>
                </c:pt>
                <c:pt idx="826">
                  <c:v>113.73684210526299</c:v>
                </c:pt>
                <c:pt idx="827">
                  <c:v>113.78947368420999</c:v>
                </c:pt>
                <c:pt idx="828">
                  <c:v>110.197368421052</c:v>
                </c:pt>
                <c:pt idx="829">
                  <c:v>110.078947368421</c:v>
                </c:pt>
                <c:pt idx="830">
                  <c:v>111.434210526315</c:v>
                </c:pt>
                <c:pt idx="831">
                  <c:v>110</c:v>
                </c:pt>
                <c:pt idx="832">
                  <c:v>107.710526315789</c:v>
                </c:pt>
                <c:pt idx="833">
                  <c:v>106.23684210526299</c:v>
                </c:pt>
                <c:pt idx="834">
                  <c:v>107.302631578947</c:v>
                </c:pt>
                <c:pt idx="835">
                  <c:v>105.144736842105</c:v>
                </c:pt>
                <c:pt idx="836">
                  <c:v>107.328947368421</c:v>
                </c:pt>
                <c:pt idx="837">
                  <c:v>109.684210526315</c:v>
                </c:pt>
                <c:pt idx="838">
                  <c:v>110.407894736842</c:v>
                </c:pt>
                <c:pt idx="839">
                  <c:v>110.578947368421</c:v>
                </c:pt>
                <c:pt idx="840">
                  <c:v>110.947368421052</c:v>
                </c:pt>
                <c:pt idx="841">
                  <c:v>113.447368421052</c:v>
                </c:pt>
                <c:pt idx="842">
                  <c:v>114.184210526315</c:v>
                </c:pt>
                <c:pt idx="843">
                  <c:v>112.73684210526299</c:v>
                </c:pt>
                <c:pt idx="844">
                  <c:v>111</c:v>
                </c:pt>
                <c:pt idx="845">
                  <c:v>110.78947368420999</c:v>
                </c:pt>
                <c:pt idx="846">
                  <c:v>113.17105263157799</c:v>
                </c:pt>
                <c:pt idx="847">
                  <c:v>114.17105263157799</c:v>
                </c:pt>
                <c:pt idx="848">
                  <c:v>113.894736842105</c:v>
                </c:pt>
                <c:pt idx="849">
                  <c:v>115.447368421052</c:v>
                </c:pt>
                <c:pt idx="850">
                  <c:v>116.078947368421</c:v>
                </c:pt>
                <c:pt idx="851">
                  <c:v>116.394736842105</c:v>
                </c:pt>
                <c:pt idx="852">
                  <c:v>116.03947368420999</c:v>
                </c:pt>
                <c:pt idx="853">
                  <c:v>115.776315789473</c:v>
                </c:pt>
                <c:pt idx="854">
                  <c:v>117.11842105263101</c:v>
                </c:pt>
                <c:pt idx="855">
                  <c:v>119.06578947368401</c:v>
                </c:pt>
                <c:pt idx="856">
                  <c:v>117.394736842105</c:v>
                </c:pt>
                <c:pt idx="857">
                  <c:v>116.460526315789</c:v>
                </c:pt>
                <c:pt idx="858">
                  <c:v>116.42105263157799</c:v>
                </c:pt>
                <c:pt idx="859">
                  <c:v>119.210526315789</c:v>
                </c:pt>
                <c:pt idx="860">
                  <c:v>116.447368421052</c:v>
                </c:pt>
                <c:pt idx="861">
                  <c:v>116.31578947368401</c:v>
                </c:pt>
                <c:pt idx="862">
                  <c:v>115.855263157894</c:v>
                </c:pt>
                <c:pt idx="863">
                  <c:v>116.631578947368</c:v>
                </c:pt>
                <c:pt idx="864">
                  <c:v>115.802631578947</c:v>
                </c:pt>
                <c:pt idx="865">
                  <c:v>119</c:v>
                </c:pt>
                <c:pt idx="866">
                  <c:v>120.881578947368</c:v>
                </c:pt>
                <c:pt idx="867">
                  <c:v>119.86842105263101</c:v>
                </c:pt>
                <c:pt idx="868">
                  <c:v>119.723684210526</c:v>
                </c:pt>
                <c:pt idx="869">
                  <c:v>121.131578947368</c:v>
                </c:pt>
                <c:pt idx="870">
                  <c:v>120.84210526315699</c:v>
                </c:pt>
                <c:pt idx="871">
                  <c:v>120.894736842105</c:v>
                </c:pt>
                <c:pt idx="872">
                  <c:v>120.5</c:v>
                </c:pt>
                <c:pt idx="873">
                  <c:v>118.67105263157799</c:v>
                </c:pt>
                <c:pt idx="874">
                  <c:v>118.42105263157799</c:v>
                </c:pt>
                <c:pt idx="875">
                  <c:v>117.605263157894</c:v>
                </c:pt>
                <c:pt idx="876">
                  <c:v>118.36842105263101</c:v>
                </c:pt>
                <c:pt idx="877">
                  <c:v>120.42105263157799</c:v>
                </c:pt>
                <c:pt idx="878">
                  <c:v>121.434210526315</c:v>
                </c:pt>
                <c:pt idx="879">
                  <c:v>121.894736842105</c:v>
                </c:pt>
                <c:pt idx="880">
                  <c:v>116.723684210526</c:v>
                </c:pt>
                <c:pt idx="881">
                  <c:v>116.73684210526299</c:v>
                </c:pt>
                <c:pt idx="882">
                  <c:v>115.052631578947</c:v>
                </c:pt>
                <c:pt idx="883">
                  <c:v>113.263157894736</c:v>
                </c:pt>
                <c:pt idx="884">
                  <c:v>115.710526315789</c:v>
                </c:pt>
                <c:pt idx="885">
                  <c:v>115.98684210526299</c:v>
                </c:pt>
                <c:pt idx="886">
                  <c:v>115.328947368421</c:v>
                </c:pt>
                <c:pt idx="887">
                  <c:v>112.934210526315</c:v>
                </c:pt>
                <c:pt idx="888">
                  <c:v>111.67105263157799</c:v>
                </c:pt>
                <c:pt idx="889">
                  <c:v>113.460526315789</c:v>
                </c:pt>
                <c:pt idx="890">
                  <c:v>113.184210526315</c:v>
                </c:pt>
                <c:pt idx="891">
                  <c:v>111.947368421052</c:v>
                </c:pt>
                <c:pt idx="892">
                  <c:v>113.61842105263101</c:v>
                </c:pt>
                <c:pt idx="893">
                  <c:v>112.697368421052</c:v>
                </c:pt>
                <c:pt idx="894">
                  <c:v>112.302631578947</c:v>
                </c:pt>
                <c:pt idx="895">
                  <c:v>113.42105263157799</c:v>
                </c:pt>
                <c:pt idx="896">
                  <c:v>112.67105263157799</c:v>
                </c:pt>
                <c:pt idx="897">
                  <c:v>110.25</c:v>
                </c:pt>
                <c:pt idx="898">
                  <c:v>108.56578947368401</c:v>
                </c:pt>
                <c:pt idx="899">
                  <c:v>109.197368421052</c:v>
                </c:pt>
                <c:pt idx="900">
                  <c:v>109.92105263157799</c:v>
                </c:pt>
                <c:pt idx="901">
                  <c:v>110.526315789473</c:v>
                </c:pt>
                <c:pt idx="902">
                  <c:v>110.92105263157799</c:v>
                </c:pt>
                <c:pt idx="903">
                  <c:v>112.078947368421</c:v>
                </c:pt>
                <c:pt idx="904">
                  <c:v>111.447368421052</c:v>
                </c:pt>
                <c:pt idx="905">
                  <c:v>111.59210526315699</c:v>
                </c:pt>
                <c:pt idx="906">
                  <c:v>114.657894736842</c:v>
                </c:pt>
                <c:pt idx="907">
                  <c:v>113.513157894736</c:v>
                </c:pt>
                <c:pt idx="908">
                  <c:v>113.973684210526</c:v>
                </c:pt>
                <c:pt idx="909">
                  <c:v>114.61842105263101</c:v>
                </c:pt>
                <c:pt idx="910">
                  <c:v>113.61842105263101</c:v>
                </c:pt>
                <c:pt idx="911">
                  <c:v>115.657894736842</c:v>
                </c:pt>
                <c:pt idx="912">
                  <c:v>117.394736842105</c:v>
                </c:pt>
                <c:pt idx="913">
                  <c:v>117.184210526315</c:v>
                </c:pt>
                <c:pt idx="914">
                  <c:v>116.263157894736</c:v>
                </c:pt>
                <c:pt idx="915">
                  <c:v>116.710526315789</c:v>
                </c:pt>
                <c:pt idx="916">
                  <c:v>116.157894736842</c:v>
                </c:pt>
                <c:pt idx="917">
                  <c:v>115.447368421052</c:v>
                </c:pt>
                <c:pt idx="918">
                  <c:v>113.802631578947</c:v>
                </c:pt>
                <c:pt idx="919">
                  <c:v>116.28947368420999</c:v>
                </c:pt>
                <c:pt idx="920">
                  <c:v>115.657894736842</c:v>
                </c:pt>
                <c:pt idx="921">
                  <c:v>114.56578947368401</c:v>
                </c:pt>
                <c:pt idx="922">
                  <c:v>114.513157894736</c:v>
                </c:pt>
                <c:pt idx="923">
                  <c:v>114.73684210526299</c:v>
                </c:pt>
                <c:pt idx="924">
                  <c:v>115.263157894736</c:v>
                </c:pt>
                <c:pt idx="925">
                  <c:v>115.75</c:v>
                </c:pt>
                <c:pt idx="926">
                  <c:v>115.61842105263101</c:v>
                </c:pt>
                <c:pt idx="927">
                  <c:v>115.460526315789</c:v>
                </c:pt>
                <c:pt idx="928">
                  <c:v>115.17105263157799</c:v>
                </c:pt>
                <c:pt idx="929">
                  <c:v>114.144736842105</c:v>
                </c:pt>
                <c:pt idx="930">
                  <c:v>115.894736842105</c:v>
                </c:pt>
                <c:pt idx="931">
                  <c:v>116.67105263157799</c:v>
                </c:pt>
                <c:pt idx="932">
                  <c:v>115.59210526315699</c:v>
                </c:pt>
                <c:pt idx="933">
                  <c:v>114.355263157894</c:v>
                </c:pt>
                <c:pt idx="934">
                  <c:v>113.552631578947</c:v>
                </c:pt>
                <c:pt idx="935">
                  <c:v>114.394736842105</c:v>
                </c:pt>
                <c:pt idx="936">
                  <c:v>116.31578947368401</c:v>
                </c:pt>
                <c:pt idx="937">
                  <c:v>115.894736842105</c:v>
                </c:pt>
                <c:pt idx="938">
                  <c:v>115.447368421052</c:v>
                </c:pt>
                <c:pt idx="939">
                  <c:v>115.31578947368401</c:v>
                </c:pt>
                <c:pt idx="940">
                  <c:v>114.31578947368401</c:v>
                </c:pt>
                <c:pt idx="941">
                  <c:v>114.144736842105</c:v>
                </c:pt>
                <c:pt idx="942">
                  <c:v>119.61842105263101</c:v>
                </c:pt>
                <c:pt idx="943">
                  <c:v>119.894736842105</c:v>
                </c:pt>
                <c:pt idx="944">
                  <c:v>120.184210526315</c:v>
                </c:pt>
                <c:pt idx="945">
                  <c:v>120.078947368421</c:v>
                </c:pt>
                <c:pt idx="946">
                  <c:v>118.263157894736</c:v>
                </c:pt>
                <c:pt idx="947">
                  <c:v>118.605263157894</c:v>
                </c:pt>
                <c:pt idx="948">
                  <c:v>119.67105263157799</c:v>
                </c:pt>
                <c:pt idx="949">
                  <c:v>120.28947368420999</c:v>
                </c:pt>
                <c:pt idx="950">
                  <c:v>120.763157894736</c:v>
                </c:pt>
                <c:pt idx="951">
                  <c:v>119.855263157894</c:v>
                </c:pt>
                <c:pt idx="952">
                  <c:v>121.881578947368</c:v>
                </c:pt>
                <c:pt idx="953">
                  <c:v>122.105263157894</c:v>
                </c:pt>
                <c:pt idx="954">
                  <c:v>122.28947368420999</c:v>
                </c:pt>
                <c:pt idx="955">
                  <c:v>124.09210526315699</c:v>
                </c:pt>
                <c:pt idx="956">
                  <c:v>122.578947368421</c:v>
                </c:pt>
                <c:pt idx="957">
                  <c:v>122.631578947368</c:v>
                </c:pt>
                <c:pt idx="958">
                  <c:v>121.381578947368</c:v>
                </c:pt>
                <c:pt idx="959">
                  <c:v>122.25</c:v>
                </c:pt>
                <c:pt idx="960">
                  <c:v>121.644736842105</c:v>
                </c:pt>
                <c:pt idx="961">
                  <c:v>121.394736842105</c:v>
                </c:pt>
                <c:pt idx="962">
                  <c:v>122.776315789473</c:v>
                </c:pt>
                <c:pt idx="963">
                  <c:v>123.631578947368</c:v>
                </c:pt>
                <c:pt idx="964">
                  <c:v>123.263157894736</c:v>
                </c:pt>
                <c:pt idx="965">
                  <c:v>120.73684210526299</c:v>
                </c:pt>
                <c:pt idx="966">
                  <c:v>121.434210526315</c:v>
                </c:pt>
                <c:pt idx="967">
                  <c:v>121.710526315789</c:v>
                </c:pt>
                <c:pt idx="968">
                  <c:v>120.460526315789</c:v>
                </c:pt>
                <c:pt idx="969">
                  <c:v>118.894736842105</c:v>
                </c:pt>
                <c:pt idx="970">
                  <c:v>118.75</c:v>
                </c:pt>
                <c:pt idx="971">
                  <c:v>120.473684210526</c:v>
                </c:pt>
                <c:pt idx="972">
                  <c:v>123.578947368421</c:v>
                </c:pt>
                <c:pt idx="973">
                  <c:v>122.06578947368401</c:v>
                </c:pt>
                <c:pt idx="974">
                  <c:v>122.31578947368401</c:v>
                </c:pt>
                <c:pt idx="975">
                  <c:v>124</c:v>
                </c:pt>
                <c:pt idx="976">
                  <c:v>123.973684210526</c:v>
                </c:pt>
                <c:pt idx="977">
                  <c:v>123.723684210526</c:v>
                </c:pt>
                <c:pt idx="978">
                  <c:v>123.67105263157799</c:v>
                </c:pt>
                <c:pt idx="979">
                  <c:v>124.56578947368401</c:v>
                </c:pt>
                <c:pt idx="980">
                  <c:v>125.013157894736</c:v>
                </c:pt>
                <c:pt idx="981">
                  <c:v>125.157894736842</c:v>
                </c:pt>
                <c:pt idx="982">
                  <c:v>125.552631578947</c:v>
                </c:pt>
                <c:pt idx="983">
                  <c:v>124.210526315789</c:v>
                </c:pt>
                <c:pt idx="984">
                  <c:v>124.723684210526</c:v>
                </c:pt>
                <c:pt idx="985">
                  <c:v>126.31578947368401</c:v>
                </c:pt>
                <c:pt idx="986">
                  <c:v>125.697368421052</c:v>
                </c:pt>
                <c:pt idx="987">
                  <c:v>126.328947368421</c:v>
                </c:pt>
                <c:pt idx="988">
                  <c:v>126.723684210526</c:v>
                </c:pt>
                <c:pt idx="989">
                  <c:v>125.947368421052</c:v>
                </c:pt>
                <c:pt idx="990">
                  <c:v>125.644736842105</c:v>
                </c:pt>
                <c:pt idx="991">
                  <c:v>126.934210526315</c:v>
                </c:pt>
                <c:pt idx="992">
                  <c:v>125.684210526315</c:v>
                </c:pt>
                <c:pt idx="993">
                  <c:v>123.73684210526299</c:v>
                </c:pt>
                <c:pt idx="994">
                  <c:v>126.131578947368</c:v>
                </c:pt>
                <c:pt idx="995">
                  <c:v>124.934210526315</c:v>
                </c:pt>
                <c:pt idx="996">
                  <c:v>123.03947368420999</c:v>
                </c:pt>
                <c:pt idx="997">
                  <c:v>122.210526315789</c:v>
                </c:pt>
                <c:pt idx="998">
                  <c:v>121.5</c:v>
                </c:pt>
                <c:pt idx="999">
                  <c:v>120.881578947368</c:v>
                </c:pt>
                <c:pt idx="1000">
                  <c:v>121.09210526315699</c:v>
                </c:pt>
                <c:pt idx="1001">
                  <c:v>121.03947368420999</c:v>
                </c:pt>
                <c:pt idx="1002">
                  <c:v>120.23684210526299</c:v>
                </c:pt>
                <c:pt idx="1003">
                  <c:v>119.09210526315699</c:v>
                </c:pt>
                <c:pt idx="1004">
                  <c:v>120.06578947368401</c:v>
                </c:pt>
                <c:pt idx="1005">
                  <c:v>118.684210526315</c:v>
                </c:pt>
                <c:pt idx="1006">
                  <c:v>117.684210526315</c:v>
                </c:pt>
                <c:pt idx="1007">
                  <c:v>116.526315789473</c:v>
                </c:pt>
                <c:pt idx="1008">
                  <c:v>117.92105263157799</c:v>
                </c:pt>
                <c:pt idx="1009">
                  <c:v>118.31578947368401</c:v>
                </c:pt>
                <c:pt idx="1010">
                  <c:v>117.723684210526</c:v>
                </c:pt>
                <c:pt idx="1011">
                  <c:v>117.578947368421</c:v>
                </c:pt>
                <c:pt idx="1012">
                  <c:v>116.828947368421</c:v>
                </c:pt>
                <c:pt idx="1013">
                  <c:v>115.644736842105</c:v>
                </c:pt>
                <c:pt idx="1014">
                  <c:v>115.763157894736</c:v>
                </c:pt>
                <c:pt idx="1015">
                  <c:v>118.026315789473</c:v>
                </c:pt>
                <c:pt idx="1016">
                  <c:v>118.92105263157799</c:v>
                </c:pt>
                <c:pt idx="1017">
                  <c:v>118.42105263157799</c:v>
                </c:pt>
                <c:pt idx="1018">
                  <c:v>118.34210526315699</c:v>
                </c:pt>
                <c:pt idx="1019">
                  <c:v>119.026315789473</c:v>
                </c:pt>
                <c:pt idx="1020">
                  <c:v>118.276315789473</c:v>
                </c:pt>
                <c:pt idx="1021">
                  <c:v>116.855263157894</c:v>
                </c:pt>
                <c:pt idx="1022">
                  <c:v>116.052631578947</c:v>
                </c:pt>
                <c:pt idx="1023">
                  <c:v>114.697368421052</c:v>
                </c:pt>
                <c:pt idx="1024">
                  <c:v>115.657894736842</c:v>
                </c:pt>
                <c:pt idx="1025">
                  <c:v>119.513157894736</c:v>
                </c:pt>
                <c:pt idx="1026">
                  <c:v>119.75</c:v>
                </c:pt>
                <c:pt idx="1027">
                  <c:v>119.907894736842</c:v>
                </c:pt>
                <c:pt idx="1028">
                  <c:v>120.61842105263101</c:v>
                </c:pt>
                <c:pt idx="1029">
                  <c:v>120.157894736842</c:v>
                </c:pt>
                <c:pt idx="1030">
                  <c:v>119</c:v>
                </c:pt>
                <c:pt idx="1031">
                  <c:v>117.855263157894</c:v>
                </c:pt>
                <c:pt idx="1032">
                  <c:v>117.763157894736</c:v>
                </c:pt>
                <c:pt idx="1033">
                  <c:v>119.17105263157799</c:v>
                </c:pt>
                <c:pt idx="1034">
                  <c:v>119.552631578947</c:v>
                </c:pt>
                <c:pt idx="1035">
                  <c:v>119.98684210526299</c:v>
                </c:pt>
                <c:pt idx="1036">
                  <c:v>118.434210526315</c:v>
                </c:pt>
                <c:pt idx="1037">
                  <c:v>119.026315789473</c:v>
                </c:pt>
                <c:pt idx="1038">
                  <c:v>118.078947368421</c:v>
                </c:pt>
                <c:pt idx="1039">
                  <c:v>117.144736842105</c:v>
                </c:pt>
                <c:pt idx="1040">
                  <c:v>117.31578947368401</c:v>
                </c:pt>
                <c:pt idx="1041">
                  <c:v>117.11842105263101</c:v>
                </c:pt>
                <c:pt idx="1042">
                  <c:v>117.763157894736</c:v>
                </c:pt>
                <c:pt idx="1043">
                  <c:v>116.5</c:v>
                </c:pt>
                <c:pt idx="1044">
                  <c:v>115.078947368421</c:v>
                </c:pt>
                <c:pt idx="1045">
                  <c:v>112.447368421052</c:v>
                </c:pt>
                <c:pt idx="1046">
                  <c:v>111.42105263157799</c:v>
                </c:pt>
                <c:pt idx="1047">
                  <c:v>113.157894736842</c:v>
                </c:pt>
                <c:pt idx="1048">
                  <c:v>113.17105263157799</c:v>
                </c:pt>
                <c:pt idx="1049">
                  <c:v>115.73684210526299</c:v>
                </c:pt>
                <c:pt idx="1050">
                  <c:v>116.328947368421</c:v>
                </c:pt>
                <c:pt idx="1051">
                  <c:v>117.81578947368401</c:v>
                </c:pt>
                <c:pt idx="1052">
                  <c:v>119.105263157894</c:v>
                </c:pt>
                <c:pt idx="1053">
                  <c:v>119.09210526315699</c:v>
                </c:pt>
                <c:pt idx="1054">
                  <c:v>119.42105263157799</c:v>
                </c:pt>
                <c:pt idx="1055">
                  <c:v>119.644736842105</c:v>
                </c:pt>
                <c:pt idx="1056">
                  <c:v>121.328947368421</c:v>
                </c:pt>
                <c:pt idx="1057">
                  <c:v>121.302631578947</c:v>
                </c:pt>
                <c:pt idx="1058">
                  <c:v>122.197368421052</c:v>
                </c:pt>
                <c:pt idx="1059">
                  <c:v>122.013157894736</c:v>
                </c:pt>
                <c:pt idx="1060">
                  <c:v>122.894736842105</c:v>
                </c:pt>
                <c:pt idx="1061">
                  <c:v>122.36842105263101</c:v>
                </c:pt>
                <c:pt idx="1062">
                  <c:v>122.394736842105</c:v>
                </c:pt>
                <c:pt idx="1063">
                  <c:v>123.302631578947</c:v>
                </c:pt>
                <c:pt idx="1064">
                  <c:v>122.355263157894</c:v>
                </c:pt>
                <c:pt idx="1065">
                  <c:v>121.723684210526</c:v>
                </c:pt>
                <c:pt idx="1066">
                  <c:v>123.25</c:v>
                </c:pt>
                <c:pt idx="1067">
                  <c:v>125.67105263157799</c:v>
                </c:pt>
                <c:pt idx="1068">
                  <c:v>127.881578947368</c:v>
                </c:pt>
                <c:pt idx="1069">
                  <c:v>126.394736842105</c:v>
                </c:pt>
                <c:pt idx="1070">
                  <c:v>127.855263157894</c:v>
                </c:pt>
                <c:pt idx="1071">
                  <c:v>129.07894736842101</c:v>
                </c:pt>
                <c:pt idx="1072">
                  <c:v>128.73684210526301</c:v>
                </c:pt>
                <c:pt idx="1073">
                  <c:v>128.73684210526301</c:v>
                </c:pt>
                <c:pt idx="1074">
                  <c:v>129.052631578947</c:v>
                </c:pt>
                <c:pt idx="1075">
                  <c:v>129.17105263157799</c:v>
                </c:pt>
                <c:pt idx="1076">
                  <c:v>129.302631578947</c:v>
                </c:pt>
                <c:pt idx="1077">
                  <c:v>130.144736842105</c:v>
                </c:pt>
                <c:pt idx="1078">
                  <c:v>129.67105263157799</c:v>
                </c:pt>
                <c:pt idx="1079">
                  <c:v>129.63157894736801</c:v>
                </c:pt>
                <c:pt idx="1080">
                  <c:v>128.355263157894</c:v>
                </c:pt>
                <c:pt idx="1081">
                  <c:v>128.947368421052</c:v>
                </c:pt>
                <c:pt idx="1082">
                  <c:v>131.28947368421001</c:v>
                </c:pt>
                <c:pt idx="1083">
                  <c:v>130.52631578947299</c:v>
                </c:pt>
                <c:pt idx="1084">
                  <c:v>127.42105263157799</c:v>
                </c:pt>
                <c:pt idx="1085">
                  <c:v>129.210526315789</c:v>
                </c:pt>
                <c:pt idx="1086">
                  <c:v>129.42105263157799</c:v>
                </c:pt>
                <c:pt idx="1087">
                  <c:v>131.263157894736</c:v>
                </c:pt>
                <c:pt idx="1088">
                  <c:v>130.73684210526301</c:v>
                </c:pt>
                <c:pt idx="1089">
                  <c:v>129.59210526315701</c:v>
                </c:pt>
                <c:pt idx="1090">
                  <c:v>131.25</c:v>
                </c:pt>
                <c:pt idx="1091">
                  <c:v>133.28947368421001</c:v>
                </c:pt>
                <c:pt idx="1092">
                  <c:v>133.210526315789</c:v>
                </c:pt>
                <c:pt idx="1093">
                  <c:v>132.28947368421001</c:v>
                </c:pt>
                <c:pt idx="1094">
                  <c:v>130.43421052631501</c:v>
                </c:pt>
                <c:pt idx="1095">
                  <c:v>130.52631578947299</c:v>
                </c:pt>
                <c:pt idx="1096">
                  <c:v>129.97368421052599</c:v>
                </c:pt>
                <c:pt idx="1097">
                  <c:v>130.92105263157799</c:v>
                </c:pt>
                <c:pt idx="1098">
                  <c:v>131.302631578947</c:v>
                </c:pt>
                <c:pt idx="1099">
                  <c:v>134.07894736842101</c:v>
                </c:pt>
                <c:pt idx="1100">
                  <c:v>133.57894736842101</c:v>
                </c:pt>
                <c:pt idx="1101">
                  <c:v>132.28947368421001</c:v>
                </c:pt>
                <c:pt idx="1102">
                  <c:v>132.52631578947299</c:v>
                </c:pt>
                <c:pt idx="1103">
                  <c:v>132.68421052631501</c:v>
                </c:pt>
                <c:pt idx="1104">
                  <c:v>132</c:v>
                </c:pt>
                <c:pt idx="1105">
                  <c:v>131.105263157894</c:v>
                </c:pt>
                <c:pt idx="1106">
                  <c:v>132.31578947368399</c:v>
                </c:pt>
                <c:pt idx="1107">
                  <c:v>131.210526315789</c:v>
                </c:pt>
                <c:pt idx="1108">
                  <c:v>131.53947368421001</c:v>
                </c:pt>
                <c:pt idx="1109">
                  <c:v>132.657894736842</c:v>
                </c:pt>
                <c:pt idx="1110">
                  <c:v>133.78947368421001</c:v>
                </c:pt>
                <c:pt idx="1111">
                  <c:v>135.210526315789</c:v>
                </c:pt>
                <c:pt idx="1112">
                  <c:v>138.73684210526301</c:v>
                </c:pt>
                <c:pt idx="1113">
                  <c:v>137.57894736842101</c:v>
                </c:pt>
                <c:pt idx="1114">
                  <c:v>137.23684210526301</c:v>
                </c:pt>
                <c:pt idx="1115">
                  <c:v>136.92105263157799</c:v>
                </c:pt>
                <c:pt idx="1116">
                  <c:v>134.5</c:v>
                </c:pt>
                <c:pt idx="1117">
                  <c:v>136.710526315789</c:v>
                </c:pt>
                <c:pt idx="1118">
                  <c:v>136.73684210526301</c:v>
                </c:pt>
                <c:pt idx="1119">
                  <c:v>138.263157894736</c:v>
                </c:pt>
                <c:pt idx="1120">
                  <c:v>136.02631578947299</c:v>
                </c:pt>
                <c:pt idx="1121">
                  <c:v>135.394736842105</c:v>
                </c:pt>
                <c:pt idx="1122">
                  <c:v>135.657894736842</c:v>
                </c:pt>
                <c:pt idx="1123">
                  <c:v>135.18421052631501</c:v>
                </c:pt>
                <c:pt idx="1124">
                  <c:v>135.18421052631501</c:v>
                </c:pt>
                <c:pt idx="1125">
                  <c:v>135.605263157894</c:v>
                </c:pt>
                <c:pt idx="1126">
                  <c:v>138.42105263157799</c:v>
                </c:pt>
                <c:pt idx="1127">
                  <c:v>138.105263157894</c:v>
                </c:pt>
                <c:pt idx="1128">
                  <c:v>135.68421052631501</c:v>
                </c:pt>
                <c:pt idx="1129">
                  <c:v>134.34210526315701</c:v>
                </c:pt>
                <c:pt idx="1130">
                  <c:v>133.947368421052</c:v>
                </c:pt>
                <c:pt idx="1131">
                  <c:v>134.02631578947299</c:v>
                </c:pt>
                <c:pt idx="1132">
                  <c:v>133.552631578947</c:v>
                </c:pt>
                <c:pt idx="1133">
                  <c:v>133.394736842105</c:v>
                </c:pt>
                <c:pt idx="1134">
                  <c:v>132.13157894736801</c:v>
                </c:pt>
                <c:pt idx="1135">
                  <c:v>132.552631578947</c:v>
                </c:pt>
                <c:pt idx="1136">
                  <c:v>133.07894736842101</c:v>
                </c:pt>
                <c:pt idx="1137">
                  <c:v>134.84210526315701</c:v>
                </c:pt>
                <c:pt idx="1138">
                  <c:v>134.052631578947</c:v>
                </c:pt>
                <c:pt idx="1139">
                  <c:v>134.657894736842</c:v>
                </c:pt>
                <c:pt idx="1140">
                  <c:v>133.34210526315701</c:v>
                </c:pt>
                <c:pt idx="1141">
                  <c:v>132.34210526315701</c:v>
                </c:pt>
                <c:pt idx="1142">
                  <c:v>131.052631578947</c:v>
                </c:pt>
                <c:pt idx="1143">
                  <c:v>129.38157894736801</c:v>
                </c:pt>
                <c:pt idx="1144">
                  <c:v>130.27631578947299</c:v>
                </c:pt>
                <c:pt idx="1145">
                  <c:v>129.78947368421001</c:v>
                </c:pt>
                <c:pt idx="1146">
                  <c:v>126.86842105263101</c:v>
                </c:pt>
                <c:pt idx="1147">
                  <c:v>126.06578947368401</c:v>
                </c:pt>
                <c:pt idx="1148">
                  <c:v>122.197368421052</c:v>
                </c:pt>
                <c:pt idx="1149">
                  <c:v>122.355263157894</c:v>
                </c:pt>
                <c:pt idx="1150">
                  <c:v>118.84210526315699</c:v>
                </c:pt>
                <c:pt idx="1151">
                  <c:v>119.210526315789</c:v>
                </c:pt>
                <c:pt idx="1152">
                  <c:v>121.934210526315</c:v>
                </c:pt>
                <c:pt idx="1153">
                  <c:v>123.73684210526299</c:v>
                </c:pt>
                <c:pt idx="1154">
                  <c:v>126.184210526315</c:v>
                </c:pt>
                <c:pt idx="1155">
                  <c:v>127.894736842105</c:v>
                </c:pt>
                <c:pt idx="1156">
                  <c:v>123.34210526315699</c:v>
                </c:pt>
                <c:pt idx="1157">
                  <c:v>119.197368421052</c:v>
                </c:pt>
                <c:pt idx="1158">
                  <c:v>122.802631578947</c:v>
                </c:pt>
                <c:pt idx="1159">
                  <c:v>123.23684210526299</c:v>
                </c:pt>
                <c:pt idx="1160">
                  <c:v>123.644736842105</c:v>
                </c:pt>
                <c:pt idx="1161">
                  <c:v>121.381578947368</c:v>
                </c:pt>
                <c:pt idx="1162">
                  <c:v>120.355263157894</c:v>
                </c:pt>
                <c:pt idx="1163">
                  <c:v>119.934210526315</c:v>
                </c:pt>
                <c:pt idx="1164">
                  <c:v>121.578947368421</c:v>
                </c:pt>
                <c:pt idx="1165">
                  <c:v>125.17105263157799</c:v>
                </c:pt>
                <c:pt idx="1166">
                  <c:v>127.105263157894</c:v>
                </c:pt>
                <c:pt idx="1167">
                  <c:v>125.578947368421</c:v>
                </c:pt>
                <c:pt idx="1168">
                  <c:v>120.907894736842</c:v>
                </c:pt>
                <c:pt idx="1169">
                  <c:v>121.394736842105</c:v>
                </c:pt>
                <c:pt idx="1170">
                  <c:v>122.34210526315699</c:v>
                </c:pt>
                <c:pt idx="1171">
                  <c:v>119.644736842105</c:v>
                </c:pt>
                <c:pt idx="1172">
                  <c:v>118.302631578947</c:v>
                </c:pt>
                <c:pt idx="1173">
                  <c:v>114.81578947368401</c:v>
                </c:pt>
                <c:pt idx="1174">
                  <c:v>113.86842105263101</c:v>
                </c:pt>
                <c:pt idx="1175">
                  <c:v>116.06578947368401</c:v>
                </c:pt>
                <c:pt idx="1176">
                  <c:v>116.644736842105</c:v>
                </c:pt>
                <c:pt idx="1177">
                  <c:v>117.92105263157799</c:v>
                </c:pt>
                <c:pt idx="1178">
                  <c:v>115.657894736842</c:v>
                </c:pt>
                <c:pt idx="1179">
                  <c:v>117.894736842105</c:v>
                </c:pt>
                <c:pt idx="1180">
                  <c:v>115.513157894736</c:v>
                </c:pt>
                <c:pt idx="1181">
                  <c:v>112.5</c:v>
                </c:pt>
                <c:pt idx="1182">
                  <c:v>114.92105263157799</c:v>
                </c:pt>
                <c:pt idx="1183">
                  <c:v>118.394736842105</c:v>
                </c:pt>
                <c:pt idx="1184">
                  <c:v>121.644736842105</c:v>
                </c:pt>
                <c:pt idx="1185">
                  <c:v>120.42105263157799</c:v>
                </c:pt>
                <c:pt idx="1186">
                  <c:v>121.447368421052</c:v>
                </c:pt>
                <c:pt idx="1187">
                  <c:v>121.578947368421</c:v>
                </c:pt>
                <c:pt idx="1188">
                  <c:v>120.552631578947</c:v>
                </c:pt>
                <c:pt idx="1189">
                  <c:v>119.23684210526299</c:v>
                </c:pt>
                <c:pt idx="1190">
                  <c:v>119.42105263157799</c:v>
                </c:pt>
                <c:pt idx="1191">
                  <c:v>120</c:v>
                </c:pt>
                <c:pt idx="1192">
                  <c:v>119.973684210526</c:v>
                </c:pt>
                <c:pt idx="1193">
                  <c:v>119.894736842105</c:v>
                </c:pt>
                <c:pt idx="1194">
                  <c:v>119.36842105263101</c:v>
                </c:pt>
                <c:pt idx="1195">
                  <c:v>121.578947368421</c:v>
                </c:pt>
                <c:pt idx="1196">
                  <c:v>122.03947368420999</c:v>
                </c:pt>
                <c:pt idx="1197">
                  <c:v>121.855263157894</c:v>
                </c:pt>
                <c:pt idx="1198">
                  <c:v>119.460526315789</c:v>
                </c:pt>
                <c:pt idx="1199">
                  <c:v>122.09210526315699</c:v>
                </c:pt>
                <c:pt idx="1200">
                  <c:v>122.881578947368</c:v>
                </c:pt>
                <c:pt idx="1201">
                  <c:v>122.78947368420999</c:v>
                </c:pt>
                <c:pt idx="1202">
                  <c:v>125.513157894736</c:v>
                </c:pt>
                <c:pt idx="1203">
                  <c:v>125.86842105263101</c:v>
                </c:pt>
                <c:pt idx="1204">
                  <c:v>126.144736842105</c:v>
                </c:pt>
                <c:pt idx="1205">
                  <c:v>126.828947368421</c:v>
                </c:pt>
                <c:pt idx="1206">
                  <c:v>132.552631578947</c:v>
                </c:pt>
                <c:pt idx="1207">
                  <c:v>132.42105263157799</c:v>
                </c:pt>
                <c:pt idx="1208">
                  <c:v>132.36842105263099</c:v>
                </c:pt>
                <c:pt idx="1209">
                  <c:v>127.684210526315</c:v>
                </c:pt>
                <c:pt idx="1210">
                  <c:v>128.72368421052599</c:v>
                </c:pt>
                <c:pt idx="1211">
                  <c:v>128.84210526315701</c:v>
                </c:pt>
                <c:pt idx="1212">
                  <c:v>128.28947368421001</c:v>
                </c:pt>
                <c:pt idx="1213">
                  <c:v>126.763157894736</c:v>
                </c:pt>
                <c:pt idx="1214">
                  <c:v>129.09210526315701</c:v>
                </c:pt>
                <c:pt idx="1215">
                  <c:v>128.157894736842</c:v>
                </c:pt>
                <c:pt idx="1216">
                  <c:v>126.81578947368401</c:v>
                </c:pt>
                <c:pt idx="1217">
                  <c:v>128.802631578947</c:v>
                </c:pt>
                <c:pt idx="1218">
                  <c:v>126.934210526315</c:v>
                </c:pt>
                <c:pt idx="1219">
                  <c:v>125.11842105263101</c:v>
                </c:pt>
                <c:pt idx="1220">
                  <c:v>125.013157894736</c:v>
                </c:pt>
                <c:pt idx="1221">
                  <c:v>124.144736842105</c:v>
                </c:pt>
                <c:pt idx="1222">
                  <c:v>125.06578947368401</c:v>
                </c:pt>
                <c:pt idx="1223">
                  <c:v>121.84210526315699</c:v>
                </c:pt>
                <c:pt idx="1224">
                  <c:v>123</c:v>
                </c:pt>
                <c:pt idx="1225">
                  <c:v>119.197368421052</c:v>
                </c:pt>
                <c:pt idx="1226">
                  <c:v>119.394736842105</c:v>
                </c:pt>
                <c:pt idx="1227">
                  <c:v>120.263157894736</c:v>
                </c:pt>
                <c:pt idx="1228">
                  <c:v>124.710526315789</c:v>
                </c:pt>
                <c:pt idx="1229">
                  <c:v>126.473684210526</c:v>
                </c:pt>
                <c:pt idx="1230">
                  <c:v>129.06578947368399</c:v>
                </c:pt>
                <c:pt idx="1231">
                  <c:v>128.210526315789</c:v>
                </c:pt>
                <c:pt idx="1232">
                  <c:v>127.5</c:v>
                </c:pt>
                <c:pt idx="1233">
                  <c:v>127.276315789473</c:v>
                </c:pt>
                <c:pt idx="1234">
                  <c:v>126.36842105263101</c:v>
                </c:pt>
                <c:pt idx="1235">
                  <c:v>128.02631578947299</c:v>
                </c:pt>
                <c:pt idx="1236">
                  <c:v>125.263157894736</c:v>
                </c:pt>
                <c:pt idx="1237">
                  <c:v>125.947368421052</c:v>
                </c:pt>
                <c:pt idx="1238">
                  <c:v>125.526315789473</c:v>
                </c:pt>
                <c:pt idx="1239">
                  <c:v>125.513157894736</c:v>
                </c:pt>
                <c:pt idx="1240">
                  <c:v>123.434210526315</c:v>
                </c:pt>
                <c:pt idx="1241">
                  <c:v>123.67105263157799</c:v>
                </c:pt>
                <c:pt idx="1242">
                  <c:v>121.026315789473</c:v>
                </c:pt>
                <c:pt idx="1243">
                  <c:v>123.78947368420999</c:v>
                </c:pt>
                <c:pt idx="1244">
                  <c:v>123.381578947368</c:v>
                </c:pt>
                <c:pt idx="1245">
                  <c:v>123.381578947368</c:v>
                </c:pt>
                <c:pt idx="1246">
                  <c:v>123.526315789473</c:v>
                </c:pt>
                <c:pt idx="1247">
                  <c:v>124.578947368421</c:v>
                </c:pt>
                <c:pt idx="1248">
                  <c:v>125.17105263157799</c:v>
                </c:pt>
                <c:pt idx="1249">
                  <c:v>125.131578947368</c:v>
                </c:pt>
                <c:pt idx="1250">
                  <c:v>127.36842105263101</c:v>
                </c:pt>
                <c:pt idx="1251">
                  <c:v>127.81578947368401</c:v>
                </c:pt>
                <c:pt idx="1252">
                  <c:v>129.59210526315701</c:v>
                </c:pt>
                <c:pt idx="1253">
                  <c:v>131.02631578947299</c:v>
                </c:pt>
                <c:pt idx="1254">
                  <c:v>127.855263157894</c:v>
                </c:pt>
                <c:pt idx="1255">
                  <c:v>127.447368421052</c:v>
                </c:pt>
                <c:pt idx="1256">
                  <c:v>127.013157894736</c:v>
                </c:pt>
                <c:pt idx="1257">
                  <c:v>128.894736842105</c:v>
                </c:pt>
                <c:pt idx="1258">
                  <c:v>128.657894736842</c:v>
                </c:pt>
                <c:pt idx="1259">
                  <c:v>127.328947368421</c:v>
                </c:pt>
                <c:pt idx="1260">
                  <c:v>125.157894736842</c:v>
                </c:pt>
                <c:pt idx="1261">
                  <c:v>123.802631578947</c:v>
                </c:pt>
                <c:pt idx="1262">
                  <c:v>123.381578947368</c:v>
                </c:pt>
                <c:pt idx="1263">
                  <c:v>124.210526315789</c:v>
                </c:pt>
                <c:pt idx="1264">
                  <c:v>121.84210526315699</c:v>
                </c:pt>
                <c:pt idx="1265">
                  <c:v>123.552631578947</c:v>
                </c:pt>
                <c:pt idx="1266">
                  <c:v>124.98684210526299</c:v>
                </c:pt>
                <c:pt idx="1267">
                  <c:v>123.763157894736</c:v>
                </c:pt>
                <c:pt idx="1268">
                  <c:v>124.5</c:v>
                </c:pt>
                <c:pt idx="1269">
                  <c:v>124.644736842105</c:v>
                </c:pt>
                <c:pt idx="1270">
                  <c:v>125.36842105263101</c:v>
                </c:pt>
                <c:pt idx="1271">
                  <c:v>123.513157894736</c:v>
                </c:pt>
                <c:pt idx="1272">
                  <c:v>122.934210526315</c:v>
                </c:pt>
                <c:pt idx="1273">
                  <c:v>124.17105263157799</c:v>
                </c:pt>
                <c:pt idx="1274">
                  <c:v>126.25</c:v>
                </c:pt>
                <c:pt idx="1275">
                  <c:v>124.42105263157799</c:v>
                </c:pt>
                <c:pt idx="1276">
                  <c:v>127.960526315789</c:v>
                </c:pt>
                <c:pt idx="1277">
                  <c:v>127.394736842105</c:v>
                </c:pt>
                <c:pt idx="1278">
                  <c:v>128.59210526315701</c:v>
                </c:pt>
                <c:pt idx="1279">
                  <c:v>127.855263157894</c:v>
                </c:pt>
                <c:pt idx="1280">
                  <c:v>128.42105263157799</c:v>
                </c:pt>
                <c:pt idx="1281">
                  <c:v>127.552631578947</c:v>
                </c:pt>
                <c:pt idx="1282">
                  <c:v>127.5</c:v>
                </c:pt>
                <c:pt idx="1283">
                  <c:v>128.93421052631501</c:v>
                </c:pt>
                <c:pt idx="1284">
                  <c:v>131.34210526315701</c:v>
                </c:pt>
                <c:pt idx="1285">
                  <c:v>131.605263157894</c:v>
                </c:pt>
                <c:pt idx="1286">
                  <c:v>130.894736842105</c:v>
                </c:pt>
                <c:pt idx="1287">
                  <c:v>132.605263157894</c:v>
                </c:pt>
                <c:pt idx="1288">
                  <c:v>132.42105263157799</c:v>
                </c:pt>
                <c:pt idx="1289">
                  <c:v>131.86842105263099</c:v>
                </c:pt>
                <c:pt idx="1290">
                  <c:v>133.42105263157799</c:v>
                </c:pt>
                <c:pt idx="1291">
                  <c:v>133.42105263157799</c:v>
                </c:pt>
                <c:pt idx="1292">
                  <c:v>133.68421052631501</c:v>
                </c:pt>
                <c:pt idx="1293">
                  <c:v>133.42105263157799</c:v>
                </c:pt>
                <c:pt idx="1294">
                  <c:v>133.63157894736801</c:v>
                </c:pt>
                <c:pt idx="1295">
                  <c:v>135</c:v>
                </c:pt>
                <c:pt idx="1296">
                  <c:v>134.105263157894</c:v>
                </c:pt>
                <c:pt idx="1297">
                  <c:v>136.13157894736801</c:v>
                </c:pt>
                <c:pt idx="1298">
                  <c:v>133.105263157894</c:v>
                </c:pt>
                <c:pt idx="1299">
                  <c:v>135.657894736842</c:v>
                </c:pt>
                <c:pt idx="1300">
                  <c:v>137.84210526315701</c:v>
                </c:pt>
                <c:pt idx="1301">
                  <c:v>137.57894736842101</c:v>
                </c:pt>
                <c:pt idx="1302">
                  <c:v>138.947368421052</c:v>
                </c:pt>
                <c:pt idx="1303">
                  <c:v>140.263157894736</c:v>
                </c:pt>
                <c:pt idx="1304">
                  <c:v>139.263157894736</c:v>
                </c:pt>
                <c:pt idx="1305">
                  <c:v>138.78947368421001</c:v>
                </c:pt>
                <c:pt idx="1306">
                  <c:v>139.394736842105</c:v>
                </c:pt>
                <c:pt idx="1307">
                  <c:v>137.23684210526301</c:v>
                </c:pt>
                <c:pt idx="1308">
                  <c:v>136.42105263157799</c:v>
                </c:pt>
                <c:pt idx="1309">
                  <c:v>134.73684210526301</c:v>
                </c:pt>
                <c:pt idx="1310">
                  <c:v>135.31578947368399</c:v>
                </c:pt>
                <c:pt idx="1311">
                  <c:v>134.68421052631501</c:v>
                </c:pt>
                <c:pt idx="1312">
                  <c:v>136.447368421052</c:v>
                </c:pt>
                <c:pt idx="1313">
                  <c:v>137.052631578947</c:v>
                </c:pt>
                <c:pt idx="1314">
                  <c:v>137.605263157894</c:v>
                </c:pt>
                <c:pt idx="1315">
                  <c:v>136.447368421052</c:v>
                </c:pt>
                <c:pt idx="1316">
                  <c:v>137.63157894736801</c:v>
                </c:pt>
                <c:pt idx="1317">
                  <c:v>139.47368421052599</c:v>
                </c:pt>
                <c:pt idx="1318">
                  <c:v>138.63157894736801</c:v>
                </c:pt>
                <c:pt idx="1319">
                  <c:v>136.68421052631501</c:v>
                </c:pt>
                <c:pt idx="1320">
                  <c:v>135.86842105263099</c:v>
                </c:pt>
                <c:pt idx="1321">
                  <c:v>135.86842105263099</c:v>
                </c:pt>
                <c:pt idx="1322">
                  <c:v>131.57894736842101</c:v>
                </c:pt>
                <c:pt idx="1323">
                  <c:v>132.78947368421001</c:v>
                </c:pt>
                <c:pt idx="1324">
                  <c:v>133.84210526315701</c:v>
                </c:pt>
                <c:pt idx="1325">
                  <c:v>132.263157894736</c:v>
                </c:pt>
                <c:pt idx="1326">
                  <c:v>135.73684210526301</c:v>
                </c:pt>
                <c:pt idx="1327">
                  <c:v>139.68421052631501</c:v>
                </c:pt>
                <c:pt idx="1328">
                  <c:v>141.78947368421001</c:v>
                </c:pt>
                <c:pt idx="1329">
                  <c:v>143.052631578947</c:v>
                </c:pt>
                <c:pt idx="1330">
                  <c:v>137.97368421052599</c:v>
                </c:pt>
                <c:pt idx="1331">
                  <c:v>139.81578947368399</c:v>
                </c:pt>
                <c:pt idx="1332">
                  <c:v>141.947368421052</c:v>
                </c:pt>
                <c:pt idx="1333">
                  <c:v>142.92105263157799</c:v>
                </c:pt>
                <c:pt idx="1334">
                  <c:v>142</c:v>
                </c:pt>
                <c:pt idx="1335">
                  <c:v>141.263157894736</c:v>
                </c:pt>
                <c:pt idx="1336">
                  <c:v>139.86842105263099</c:v>
                </c:pt>
                <c:pt idx="1337">
                  <c:v>139.86842105263099</c:v>
                </c:pt>
                <c:pt idx="1338">
                  <c:v>141.57894736842101</c:v>
                </c:pt>
                <c:pt idx="1339">
                  <c:v>143.13157894736801</c:v>
                </c:pt>
                <c:pt idx="1340">
                  <c:v>141.894736842105</c:v>
                </c:pt>
                <c:pt idx="1341">
                  <c:v>143.947368421052</c:v>
                </c:pt>
                <c:pt idx="1342">
                  <c:v>137.23684210526301</c:v>
                </c:pt>
                <c:pt idx="1343">
                  <c:v>137.07894736842101</c:v>
                </c:pt>
                <c:pt idx="1344">
                  <c:v>135.947368421052</c:v>
                </c:pt>
                <c:pt idx="1345">
                  <c:v>139.81578947368399</c:v>
                </c:pt>
                <c:pt idx="1346">
                  <c:v>137.47368421052599</c:v>
                </c:pt>
                <c:pt idx="1347">
                  <c:v>139.157894736842</c:v>
                </c:pt>
                <c:pt idx="1348">
                  <c:v>138.02631578947299</c:v>
                </c:pt>
                <c:pt idx="1349">
                  <c:v>136.73684210526301</c:v>
                </c:pt>
                <c:pt idx="1350">
                  <c:v>135.13157894736801</c:v>
                </c:pt>
                <c:pt idx="1351">
                  <c:v>136.57894736842101</c:v>
                </c:pt>
                <c:pt idx="1352">
                  <c:v>136.28947368421001</c:v>
                </c:pt>
                <c:pt idx="1353">
                  <c:v>134.42105263157799</c:v>
                </c:pt>
                <c:pt idx="1354">
                  <c:v>136.02631578947299</c:v>
                </c:pt>
                <c:pt idx="1355">
                  <c:v>136.263157894736</c:v>
                </c:pt>
                <c:pt idx="1356">
                  <c:v>135.81578947368399</c:v>
                </c:pt>
                <c:pt idx="1357">
                  <c:v>137.68421052631501</c:v>
                </c:pt>
                <c:pt idx="1358">
                  <c:v>135.86842105263099</c:v>
                </c:pt>
                <c:pt idx="1359">
                  <c:v>136.552631578947</c:v>
                </c:pt>
                <c:pt idx="1360">
                  <c:v>133.052631578947</c:v>
                </c:pt>
                <c:pt idx="1361">
                  <c:v>132.552631578947</c:v>
                </c:pt>
                <c:pt idx="1362">
                  <c:v>134.052631578947</c:v>
                </c:pt>
                <c:pt idx="1363">
                  <c:v>134.86842105263099</c:v>
                </c:pt>
                <c:pt idx="1364">
                  <c:v>133.605263157894</c:v>
                </c:pt>
                <c:pt idx="1365">
                  <c:v>134.86842105263099</c:v>
                </c:pt>
                <c:pt idx="1366">
                  <c:v>135.657894736842</c:v>
                </c:pt>
                <c:pt idx="1367">
                  <c:v>136.18421052631501</c:v>
                </c:pt>
                <c:pt idx="1368">
                  <c:v>136.763157894736</c:v>
                </c:pt>
                <c:pt idx="1369">
                  <c:v>137.63157894736801</c:v>
                </c:pt>
                <c:pt idx="1370">
                  <c:v>137.052631578947</c:v>
                </c:pt>
                <c:pt idx="1371">
                  <c:v>136.394736842105</c:v>
                </c:pt>
                <c:pt idx="1372">
                  <c:v>128.157894736842</c:v>
                </c:pt>
                <c:pt idx="1373">
                  <c:v>126.144736842105</c:v>
                </c:pt>
                <c:pt idx="1374">
                  <c:v>125.86842105263101</c:v>
                </c:pt>
                <c:pt idx="1375">
                  <c:v>125.56578947368401</c:v>
                </c:pt>
                <c:pt idx="1376">
                  <c:v>123.105263157894</c:v>
                </c:pt>
                <c:pt idx="1377">
                  <c:v>123.86842105263101</c:v>
                </c:pt>
                <c:pt idx="1378">
                  <c:v>124.81578947368401</c:v>
                </c:pt>
                <c:pt idx="1379">
                  <c:v>124.605263157894</c:v>
                </c:pt>
                <c:pt idx="1380">
                  <c:v>128.98684210526301</c:v>
                </c:pt>
                <c:pt idx="1381">
                  <c:v>130</c:v>
                </c:pt>
                <c:pt idx="1382">
                  <c:v>132.36842105263099</c:v>
                </c:pt>
                <c:pt idx="1383">
                  <c:v>133.81578947368399</c:v>
                </c:pt>
                <c:pt idx="1384">
                  <c:v>131.68421052631501</c:v>
                </c:pt>
                <c:pt idx="1385">
                  <c:v>131.13157894736801</c:v>
                </c:pt>
                <c:pt idx="1386">
                  <c:v>129.894736842105</c:v>
                </c:pt>
                <c:pt idx="1387">
                  <c:v>131.552631578947</c:v>
                </c:pt>
                <c:pt idx="1388">
                  <c:v>130.052631578947</c:v>
                </c:pt>
                <c:pt idx="1389">
                  <c:v>130.31578947368399</c:v>
                </c:pt>
                <c:pt idx="1390">
                  <c:v>131.13157894736801</c:v>
                </c:pt>
                <c:pt idx="1391">
                  <c:v>130.77631578947299</c:v>
                </c:pt>
                <c:pt idx="1392">
                  <c:v>132.052631578947</c:v>
                </c:pt>
                <c:pt idx="1393">
                  <c:v>133.5</c:v>
                </c:pt>
                <c:pt idx="1394">
                  <c:v>133.84210526315701</c:v>
                </c:pt>
                <c:pt idx="1395">
                  <c:v>132.894736842105</c:v>
                </c:pt>
                <c:pt idx="1396">
                  <c:v>128.59210526315701</c:v>
                </c:pt>
                <c:pt idx="1397">
                  <c:v>126.31578947368401</c:v>
                </c:pt>
                <c:pt idx="1398">
                  <c:v>123.56578947368401</c:v>
                </c:pt>
                <c:pt idx="1399">
                  <c:v>125.11842105263101</c:v>
                </c:pt>
                <c:pt idx="1400">
                  <c:v>129.86842105263099</c:v>
                </c:pt>
                <c:pt idx="1401">
                  <c:v>131.97368421052599</c:v>
                </c:pt>
                <c:pt idx="1402">
                  <c:v>130.210526315789</c:v>
                </c:pt>
                <c:pt idx="1403">
                  <c:v>131.710526315789</c:v>
                </c:pt>
                <c:pt idx="1404">
                  <c:v>127.434210526315</c:v>
                </c:pt>
                <c:pt idx="1405">
                  <c:v>130.68421052631501</c:v>
                </c:pt>
                <c:pt idx="1406">
                  <c:v>130.157894736842</c:v>
                </c:pt>
                <c:pt idx="1407">
                  <c:v>130.38157894736801</c:v>
                </c:pt>
                <c:pt idx="1408">
                  <c:v>131.5</c:v>
                </c:pt>
                <c:pt idx="1409">
                  <c:v>131.73684210526301</c:v>
                </c:pt>
                <c:pt idx="1410">
                  <c:v>129.06578947368399</c:v>
                </c:pt>
                <c:pt idx="1411">
                  <c:v>127.973684210526</c:v>
                </c:pt>
                <c:pt idx="1412">
                  <c:v>128.697368421052</c:v>
                </c:pt>
                <c:pt idx="1413">
                  <c:v>129.47368421052599</c:v>
                </c:pt>
                <c:pt idx="1414">
                  <c:v>130.93421052631501</c:v>
                </c:pt>
                <c:pt idx="1415">
                  <c:v>130.31578947368399</c:v>
                </c:pt>
                <c:pt idx="1416">
                  <c:v>131.34210526315701</c:v>
                </c:pt>
                <c:pt idx="1417">
                  <c:v>133.605263157894</c:v>
                </c:pt>
                <c:pt idx="1418">
                  <c:v>132.78947368421001</c:v>
                </c:pt>
                <c:pt idx="1419">
                  <c:v>132.447368421052</c:v>
                </c:pt>
                <c:pt idx="1420">
                  <c:v>134.23684210526301</c:v>
                </c:pt>
                <c:pt idx="1421">
                  <c:v>134.97368421052599</c:v>
                </c:pt>
                <c:pt idx="1422">
                  <c:v>133.394736842105</c:v>
                </c:pt>
                <c:pt idx="1423">
                  <c:v>131.552631578947</c:v>
                </c:pt>
                <c:pt idx="1424">
                  <c:v>130.23684210526301</c:v>
                </c:pt>
                <c:pt idx="1425">
                  <c:v>130.394736842105</c:v>
                </c:pt>
                <c:pt idx="1426">
                  <c:v>132.63157894736801</c:v>
                </c:pt>
                <c:pt idx="1427">
                  <c:v>130.802631578947</c:v>
                </c:pt>
                <c:pt idx="1428">
                  <c:v>130.48684210526301</c:v>
                </c:pt>
                <c:pt idx="1429">
                  <c:v>133.47368421052599</c:v>
                </c:pt>
                <c:pt idx="1430">
                  <c:v>131.052631578947</c:v>
                </c:pt>
                <c:pt idx="1431">
                  <c:v>129.947368421052</c:v>
                </c:pt>
                <c:pt idx="1432">
                  <c:v>129.73684210526301</c:v>
                </c:pt>
                <c:pt idx="1433">
                  <c:v>128.802631578947</c:v>
                </c:pt>
                <c:pt idx="1434">
                  <c:v>128.552631578947</c:v>
                </c:pt>
                <c:pt idx="1435">
                  <c:v>128.98684210526301</c:v>
                </c:pt>
                <c:pt idx="1436">
                  <c:v>128.710526315789</c:v>
                </c:pt>
                <c:pt idx="1437">
                  <c:v>129.447368421052</c:v>
                </c:pt>
                <c:pt idx="1438">
                  <c:v>130.92105263157799</c:v>
                </c:pt>
                <c:pt idx="1439">
                  <c:v>130.657894736842</c:v>
                </c:pt>
                <c:pt idx="1440">
                  <c:v>131.605263157894</c:v>
                </c:pt>
                <c:pt idx="1441">
                  <c:v>130.197368421052</c:v>
                </c:pt>
                <c:pt idx="1442">
                  <c:v>131.657894736842</c:v>
                </c:pt>
                <c:pt idx="1443">
                  <c:v>129.22368421052599</c:v>
                </c:pt>
                <c:pt idx="1444">
                  <c:v>129.57894736842101</c:v>
                </c:pt>
                <c:pt idx="1445">
                  <c:v>126.078947368421</c:v>
                </c:pt>
                <c:pt idx="1446">
                  <c:v>128.36842105263099</c:v>
                </c:pt>
                <c:pt idx="1447">
                  <c:v>125.28947368420999</c:v>
                </c:pt>
                <c:pt idx="1448">
                  <c:v>124.263157894736</c:v>
                </c:pt>
                <c:pt idx="1449">
                  <c:v>124.802631578947</c:v>
                </c:pt>
                <c:pt idx="1450">
                  <c:v>126.210526315789</c:v>
                </c:pt>
                <c:pt idx="1451">
                  <c:v>124.59210526315699</c:v>
                </c:pt>
                <c:pt idx="1452">
                  <c:v>123.460526315789</c:v>
                </c:pt>
                <c:pt idx="1453">
                  <c:v>122.78947368420999</c:v>
                </c:pt>
                <c:pt idx="1454">
                  <c:v>124.934210526315</c:v>
                </c:pt>
                <c:pt idx="1455">
                  <c:v>125.802631578947</c:v>
                </c:pt>
                <c:pt idx="1456">
                  <c:v>126.73684210526299</c:v>
                </c:pt>
                <c:pt idx="1457">
                  <c:v>128.34210526315701</c:v>
                </c:pt>
                <c:pt idx="1458">
                  <c:v>124.53947368420999</c:v>
                </c:pt>
                <c:pt idx="1459">
                  <c:v>124.052631578947</c:v>
                </c:pt>
                <c:pt idx="1460">
                  <c:v>123.605263157894</c:v>
                </c:pt>
                <c:pt idx="1461">
                  <c:v>122.06578947368401</c:v>
                </c:pt>
                <c:pt idx="1462">
                  <c:v>120.960526315789</c:v>
                </c:pt>
                <c:pt idx="1463">
                  <c:v>121.75</c:v>
                </c:pt>
                <c:pt idx="1464">
                  <c:v>122.697368421052</c:v>
                </c:pt>
                <c:pt idx="1465">
                  <c:v>123.947368421052</c:v>
                </c:pt>
                <c:pt idx="1466">
                  <c:v>123.684210526315</c:v>
                </c:pt>
                <c:pt idx="1467">
                  <c:v>125</c:v>
                </c:pt>
                <c:pt idx="1468">
                  <c:v>124.802631578947</c:v>
                </c:pt>
                <c:pt idx="1469">
                  <c:v>125.81578947368401</c:v>
                </c:pt>
                <c:pt idx="1470">
                  <c:v>126.84210526315699</c:v>
                </c:pt>
                <c:pt idx="1471">
                  <c:v>127.697368421052</c:v>
                </c:pt>
                <c:pt idx="1472">
                  <c:v>126.657894736842</c:v>
                </c:pt>
                <c:pt idx="1473">
                  <c:v>126.460526315789</c:v>
                </c:pt>
                <c:pt idx="1474">
                  <c:v>129.23684210526301</c:v>
                </c:pt>
                <c:pt idx="1475">
                  <c:v>131</c:v>
                </c:pt>
                <c:pt idx="1476">
                  <c:v>129.947368421052</c:v>
                </c:pt>
                <c:pt idx="1477">
                  <c:v>129.92105263157799</c:v>
                </c:pt>
                <c:pt idx="1478">
                  <c:v>128.81578947368399</c:v>
                </c:pt>
                <c:pt idx="1479">
                  <c:v>127.105263157894</c:v>
                </c:pt>
                <c:pt idx="1480">
                  <c:v>127.197368421052</c:v>
                </c:pt>
                <c:pt idx="1481">
                  <c:v>128.56578947368399</c:v>
                </c:pt>
                <c:pt idx="1482">
                  <c:v>128.407894736842</c:v>
                </c:pt>
                <c:pt idx="1483">
                  <c:v>128.77631578947299</c:v>
                </c:pt>
                <c:pt idx="1484">
                  <c:v>128.394736842105</c:v>
                </c:pt>
                <c:pt idx="1485">
                  <c:v>128.513157894736</c:v>
                </c:pt>
                <c:pt idx="1486">
                  <c:v>127.723684210526</c:v>
                </c:pt>
                <c:pt idx="1487">
                  <c:v>127.881578947368</c:v>
                </c:pt>
                <c:pt idx="1488">
                  <c:v>128.34210526315701</c:v>
                </c:pt>
                <c:pt idx="1489">
                  <c:v>128.947368421052</c:v>
                </c:pt>
                <c:pt idx="1490">
                  <c:v>128.355263157894</c:v>
                </c:pt>
                <c:pt idx="1491">
                  <c:v>129.13157894736801</c:v>
                </c:pt>
                <c:pt idx="1492">
                  <c:v>129.82894736842101</c:v>
                </c:pt>
                <c:pt idx="1493">
                  <c:v>129.78947368421001</c:v>
                </c:pt>
                <c:pt idx="1494">
                  <c:v>129.105263157894</c:v>
                </c:pt>
                <c:pt idx="1495">
                  <c:v>129.947368421052</c:v>
                </c:pt>
                <c:pt idx="1496">
                  <c:v>131.53947368421001</c:v>
                </c:pt>
                <c:pt idx="1497">
                  <c:v>132.63157894736801</c:v>
                </c:pt>
                <c:pt idx="1498">
                  <c:v>132.52631578947299</c:v>
                </c:pt>
                <c:pt idx="1499">
                  <c:v>133.52631578947299</c:v>
                </c:pt>
                <c:pt idx="1500">
                  <c:v>131.84210526315701</c:v>
                </c:pt>
                <c:pt idx="1501">
                  <c:v>129.53947368421001</c:v>
                </c:pt>
                <c:pt idx="1502">
                  <c:v>130.105263157894</c:v>
                </c:pt>
                <c:pt idx="1503">
                  <c:v>130.447368421052</c:v>
                </c:pt>
                <c:pt idx="1504">
                  <c:v>130.947368421052</c:v>
                </c:pt>
                <c:pt idx="1505">
                  <c:v>130.644736842105</c:v>
                </c:pt>
                <c:pt idx="1506">
                  <c:v>130.11842105263099</c:v>
                </c:pt>
                <c:pt idx="1507">
                  <c:v>130.11842105263099</c:v>
                </c:pt>
                <c:pt idx="1508">
                  <c:v>130.947368421052</c:v>
                </c:pt>
                <c:pt idx="1509">
                  <c:v>129.894736842105</c:v>
                </c:pt>
                <c:pt idx="1510">
                  <c:v>131.32894736842101</c:v>
                </c:pt>
                <c:pt idx="1511">
                  <c:v>133.28947368421001</c:v>
                </c:pt>
                <c:pt idx="1512">
                  <c:v>131.894736842105</c:v>
                </c:pt>
                <c:pt idx="1513">
                  <c:v>131.57894736842101</c:v>
                </c:pt>
                <c:pt idx="1514">
                  <c:v>130.5</c:v>
                </c:pt>
                <c:pt idx="1515">
                  <c:v>130.855263157894</c:v>
                </c:pt>
                <c:pt idx="1516">
                  <c:v>130.552631578947</c:v>
                </c:pt>
                <c:pt idx="1517">
                  <c:v>131.36842105263099</c:v>
                </c:pt>
                <c:pt idx="1518">
                  <c:v>130.52631578947299</c:v>
                </c:pt>
                <c:pt idx="1519">
                  <c:v>129.52631578947299</c:v>
                </c:pt>
                <c:pt idx="1520">
                  <c:v>131.144736842105</c:v>
                </c:pt>
                <c:pt idx="1521">
                  <c:v>131.447368421052</c:v>
                </c:pt>
                <c:pt idx="1522">
                  <c:v>131.710526315789</c:v>
                </c:pt>
                <c:pt idx="1523">
                  <c:v>131.07894736842101</c:v>
                </c:pt>
                <c:pt idx="1524">
                  <c:v>132.47368421052599</c:v>
                </c:pt>
                <c:pt idx="1525">
                  <c:v>132.97368421052599</c:v>
                </c:pt>
                <c:pt idx="1526">
                  <c:v>134.552631578947</c:v>
                </c:pt>
                <c:pt idx="1527">
                  <c:v>136.31578947368399</c:v>
                </c:pt>
                <c:pt idx="1528">
                  <c:v>136.36842105263099</c:v>
                </c:pt>
                <c:pt idx="1529">
                  <c:v>135.63157894736801</c:v>
                </c:pt>
                <c:pt idx="1530">
                  <c:v>136.84210526315701</c:v>
                </c:pt>
                <c:pt idx="1531">
                  <c:v>137.052631578947</c:v>
                </c:pt>
                <c:pt idx="1532">
                  <c:v>134.31578947368399</c:v>
                </c:pt>
                <c:pt idx="1533">
                  <c:v>134.81578947368399</c:v>
                </c:pt>
                <c:pt idx="1534">
                  <c:v>132.36842105263099</c:v>
                </c:pt>
                <c:pt idx="1535">
                  <c:v>131.47368421052599</c:v>
                </c:pt>
                <c:pt idx="1536">
                  <c:v>131.302631578947</c:v>
                </c:pt>
                <c:pt idx="1537">
                  <c:v>132.13157894736801</c:v>
                </c:pt>
                <c:pt idx="1538">
                  <c:v>134.18421052631501</c:v>
                </c:pt>
                <c:pt idx="1539">
                  <c:v>133.947368421052</c:v>
                </c:pt>
                <c:pt idx="1540">
                  <c:v>132.5</c:v>
                </c:pt>
                <c:pt idx="1541">
                  <c:v>132.52631578947299</c:v>
                </c:pt>
                <c:pt idx="1542">
                  <c:v>132.552631578947</c:v>
                </c:pt>
                <c:pt idx="1543">
                  <c:v>131.92105263157799</c:v>
                </c:pt>
                <c:pt idx="1544">
                  <c:v>132.07894736842101</c:v>
                </c:pt>
                <c:pt idx="1545">
                  <c:v>139.86842105263099</c:v>
                </c:pt>
                <c:pt idx="1546">
                  <c:v>139.63157894736801</c:v>
                </c:pt>
                <c:pt idx="1547">
                  <c:v>137.894736842105</c:v>
                </c:pt>
                <c:pt idx="1548">
                  <c:v>140.763157894736</c:v>
                </c:pt>
                <c:pt idx="1549">
                  <c:v>141.36842105263099</c:v>
                </c:pt>
                <c:pt idx="1550">
                  <c:v>137.31578947368399</c:v>
                </c:pt>
                <c:pt idx="1551">
                  <c:v>139.34210526315701</c:v>
                </c:pt>
                <c:pt idx="1552">
                  <c:v>139.97368421052599</c:v>
                </c:pt>
                <c:pt idx="1553">
                  <c:v>139.763157894736</c:v>
                </c:pt>
                <c:pt idx="1554">
                  <c:v>140.68421052631501</c:v>
                </c:pt>
                <c:pt idx="1555">
                  <c:v>144.210526315789</c:v>
                </c:pt>
                <c:pt idx="1556">
                  <c:v>142.36842105263099</c:v>
                </c:pt>
                <c:pt idx="1557">
                  <c:v>145.63157894736801</c:v>
                </c:pt>
                <c:pt idx="1558">
                  <c:v>146.78947368421001</c:v>
                </c:pt>
                <c:pt idx="1559">
                  <c:v>145.78947368421001</c:v>
                </c:pt>
                <c:pt idx="1560">
                  <c:v>146.07894736842101</c:v>
                </c:pt>
                <c:pt idx="1561">
                  <c:v>145.263157894736</c:v>
                </c:pt>
                <c:pt idx="1562">
                  <c:v>146.47368421052599</c:v>
                </c:pt>
                <c:pt idx="1563">
                  <c:v>144.97368421052599</c:v>
                </c:pt>
                <c:pt idx="1564">
                  <c:v>144.86842105263099</c:v>
                </c:pt>
                <c:pt idx="1565">
                  <c:v>144.052631578947</c:v>
                </c:pt>
                <c:pt idx="1566">
                  <c:v>144.23684210526301</c:v>
                </c:pt>
                <c:pt idx="1567">
                  <c:v>143.13157894736801</c:v>
                </c:pt>
                <c:pt idx="1568">
                  <c:v>143.28947368421001</c:v>
                </c:pt>
                <c:pt idx="1569">
                  <c:v>142.02631578947299</c:v>
                </c:pt>
                <c:pt idx="1570">
                  <c:v>143.23684210526301</c:v>
                </c:pt>
                <c:pt idx="1571">
                  <c:v>141.605263157894</c:v>
                </c:pt>
                <c:pt idx="1572">
                  <c:v>142.84210526315701</c:v>
                </c:pt>
                <c:pt idx="1573">
                  <c:v>142.84210526315701</c:v>
                </c:pt>
                <c:pt idx="1574">
                  <c:v>144.97368421052599</c:v>
                </c:pt>
                <c:pt idx="1575">
                  <c:v>144.23684210526301</c:v>
                </c:pt>
                <c:pt idx="1576">
                  <c:v>143.97368421052599</c:v>
                </c:pt>
                <c:pt idx="1577">
                  <c:v>142.57894736842101</c:v>
                </c:pt>
                <c:pt idx="1578">
                  <c:v>142.81578947368399</c:v>
                </c:pt>
                <c:pt idx="1579">
                  <c:v>140.92105263157799</c:v>
                </c:pt>
                <c:pt idx="1580">
                  <c:v>141.23684210526301</c:v>
                </c:pt>
                <c:pt idx="1581">
                  <c:v>142.31578947368399</c:v>
                </c:pt>
                <c:pt idx="1582">
                  <c:v>142.81578947368399</c:v>
                </c:pt>
                <c:pt idx="1583">
                  <c:v>143.31578947368399</c:v>
                </c:pt>
                <c:pt idx="1584">
                  <c:v>146.52631578947299</c:v>
                </c:pt>
                <c:pt idx="1585">
                  <c:v>145.052631578947</c:v>
                </c:pt>
                <c:pt idx="1586">
                  <c:v>148.947368421052</c:v>
                </c:pt>
                <c:pt idx="1587">
                  <c:v>154.52631578947299</c:v>
                </c:pt>
                <c:pt idx="1588">
                  <c:v>154.28947368421001</c:v>
                </c:pt>
                <c:pt idx="1589">
                  <c:v>156.763157894736</c:v>
                </c:pt>
                <c:pt idx="1590">
                  <c:v>155.92105263157799</c:v>
                </c:pt>
                <c:pt idx="1591">
                  <c:v>153.657894736842</c:v>
                </c:pt>
                <c:pt idx="1592">
                  <c:v>151.63157894736801</c:v>
                </c:pt>
                <c:pt idx="1593">
                  <c:v>155</c:v>
                </c:pt>
                <c:pt idx="1594">
                  <c:v>152.657894736842</c:v>
                </c:pt>
                <c:pt idx="1595">
                  <c:v>152.657894736842</c:v>
                </c:pt>
                <c:pt idx="1596">
                  <c:v>151.13157894736801</c:v>
                </c:pt>
                <c:pt idx="1597">
                  <c:v>151.42105263157799</c:v>
                </c:pt>
                <c:pt idx="1598">
                  <c:v>151.23684210526301</c:v>
                </c:pt>
                <c:pt idx="1599">
                  <c:v>152.07894736842101</c:v>
                </c:pt>
                <c:pt idx="1600">
                  <c:v>154.31578947368399</c:v>
                </c:pt>
                <c:pt idx="1601">
                  <c:v>152.68421052631501</c:v>
                </c:pt>
                <c:pt idx="1602">
                  <c:v>154</c:v>
                </c:pt>
                <c:pt idx="1603">
                  <c:v>154.78947368421001</c:v>
                </c:pt>
                <c:pt idx="1604">
                  <c:v>155.13157894736801</c:v>
                </c:pt>
                <c:pt idx="1605">
                  <c:v>154.947368421052</c:v>
                </c:pt>
                <c:pt idx="1606">
                  <c:v>154.92105263157799</c:v>
                </c:pt>
                <c:pt idx="1607">
                  <c:v>152.92105263157799</c:v>
                </c:pt>
                <c:pt idx="1608">
                  <c:v>155.710526315789</c:v>
                </c:pt>
                <c:pt idx="1609">
                  <c:v>154.81578947368399</c:v>
                </c:pt>
                <c:pt idx="1610">
                  <c:v>155.18421052631501</c:v>
                </c:pt>
                <c:pt idx="1611">
                  <c:v>153.42105263157799</c:v>
                </c:pt>
                <c:pt idx="1612">
                  <c:v>152.68421052631501</c:v>
                </c:pt>
                <c:pt idx="1613">
                  <c:v>154.34210526315701</c:v>
                </c:pt>
                <c:pt idx="1614">
                  <c:v>156.73684210526301</c:v>
                </c:pt>
                <c:pt idx="1615">
                  <c:v>153.68421052631501</c:v>
                </c:pt>
                <c:pt idx="1616">
                  <c:v>151.57894736842101</c:v>
                </c:pt>
                <c:pt idx="1617">
                  <c:v>149.31578947368399</c:v>
                </c:pt>
                <c:pt idx="1618">
                  <c:v>147.5</c:v>
                </c:pt>
                <c:pt idx="1619">
                  <c:v>149.18421052631501</c:v>
                </c:pt>
                <c:pt idx="1620">
                  <c:v>145.68421052631501</c:v>
                </c:pt>
                <c:pt idx="1621">
                  <c:v>148.68421052631501</c:v>
                </c:pt>
                <c:pt idx="1622">
                  <c:v>150.894736842105</c:v>
                </c:pt>
                <c:pt idx="1623">
                  <c:v>151.157894736842</c:v>
                </c:pt>
                <c:pt idx="1624">
                  <c:v>149.210526315789</c:v>
                </c:pt>
                <c:pt idx="1625">
                  <c:v>150.605263157894</c:v>
                </c:pt>
                <c:pt idx="1626">
                  <c:v>150.36842105263099</c:v>
                </c:pt>
                <c:pt idx="1627">
                  <c:v>149.105263157894</c:v>
                </c:pt>
                <c:pt idx="1628">
                  <c:v>153.210526315789</c:v>
                </c:pt>
                <c:pt idx="1629">
                  <c:v>151.57894736842101</c:v>
                </c:pt>
                <c:pt idx="1630">
                  <c:v>152.34210526315701</c:v>
                </c:pt>
                <c:pt idx="1631">
                  <c:v>145.052631578947</c:v>
                </c:pt>
                <c:pt idx="1632">
                  <c:v>147.97368421052599</c:v>
                </c:pt>
                <c:pt idx="1633">
                  <c:v>144.97368421052599</c:v>
                </c:pt>
                <c:pt idx="1634">
                  <c:v>144.97368421052599</c:v>
                </c:pt>
                <c:pt idx="1635">
                  <c:v>147.47368421052599</c:v>
                </c:pt>
                <c:pt idx="1636">
                  <c:v>150.34210526315701</c:v>
                </c:pt>
                <c:pt idx="1637">
                  <c:v>151.73684210526301</c:v>
                </c:pt>
                <c:pt idx="1638">
                  <c:v>151.23684210526301</c:v>
                </c:pt>
                <c:pt idx="1639">
                  <c:v>148.92105263157799</c:v>
                </c:pt>
                <c:pt idx="1640">
                  <c:v>144.73684210526301</c:v>
                </c:pt>
                <c:pt idx="1641">
                  <c:v>148.47368421052599</c:v>
                </c:pt>
                <c:pt idx="1642">
                  <c:v>146.052631578947</c:v>
                </c:pt>
                <c:pt idx="1643">
                  <c:v>147.657894736842</c:v>
                </c:pt>
                <c:pt idx="1644">
                  <c:v>148.28947368421001</c:v>
                </c:pt>
                <c:pt idx="1645">
                  <c:v>149.97368421052599</c:v>
                </c:pt>
                <c:pt idx="1646">
                  <c:v>150.47368421052599</c:v>
                </c:pt>
                <c:pt idx="1647">
                  <c:v>150</c:v>
                </c:pt>
                <c:pt idx="1648">
                  <c:v>150.947368421052</c:v>
                </c:pt>
                <c:pt idx="1649">
                  <c:v>149.42105263157799</c:v>
                </c:pt>
                <c:pt idx="1650">
                  <c:v>151.052631578947</c:v>
                </c:pt>
                <c:pt idx="1651">
                  <c:v>152.23684210526301</c:v>
                </c:pt>
                <c:pt idx="1652">
                  <c:v>151.02631578947299</c:v>
                </c:pt>
                <c:pt idx="1653">
                  <c:v>151.68421052631501</c:v>
                </c:pt>
                <c:pt idx="1654">
                  <c:v>151.052631578947</c:v>
                </c:pt>
                <c:pt idx="1655">
                  <c:v>153.710526315789</c:v>
                </c:pt>
                <c:pt idx="1656">
                  <c:v>151.78947368421001</c:v>
                </c:pt>
                <c:pt idx="1657">
                  <c:v>151.210526315789</c:v>
                </c:pt>
                <c:pt idx="1658">
                  <c:v>155.97368421052599</c:v>
                </c:pt>
                <c:pt idx="1659">
                  <c:v>156.97368421052599</c:v>
                </c:pt>
                <c:pt idx="1660">
                  <c:v>156.31578947368399</c:v>
                </c:pt>
                <c:pt idx="1661">
                  <c:v>158.07894736842101</c:v>
                </c:pt>
                <c:pt idx="1662">
                  <c:v>158.92105263157799</c:v>
                </c:pt>
                <c:pt idx="1663">
                  <c:v>156.36842105263099</c:v>
                </c:pt>
                <c:pt idx="1664">
                  <c:v>156.92105263157799</c:v>
                </c:pt>
                <c:pt idx="1665">
                  <c:v>156.447368421052</c:v>
                </c:pt>
                <c:pt idx="1666">
                  <c:v>155.447368421052</c:v>
                </c:pt>
                <c:pt idx="1667">
                  <c:v>155.947368421052</c:v>
                </c:pt>
                <c:pt idx="1668">
                  <c:v>155.57894736842101</c:v>
                </c:pt>
                <c:pt idx="1669">
                  <c:v>157.052631578947</c:v>
                </c:pt>
                <c:pt idx="1670">
                  <c:v>155.78947368421001</c:v>
                </c:pt>
                <c:pt idx="1671">
                  <c:v>155.18421052631501</c:v>
                </c:pt>
                <c:pt idx="1672">
                  <c:v>155.97368421052599</c:v>
                </c:pt>
                <c:pt idx="1673">
                  <c:v>155.02631578947299</c:v>
                </c:pt>
                <c:pt idx="1674">
                  <c:v>153.02631578947299</c:v>
                </c:pt>
                <c:pt idx="1675">
                  <c:v>153</c:v>
                </c:pt>
                <c:pt idx="1676">
                  <c:v>153.657894736842</c:v>
                </c:pt>
                <c:pt idx="1677">
                  <c:v>153.894736842105</c:v>
                </c:pt>
                <c:pt idx="1678">
                  <c:v>153.92105263157799</c:v>
                </c:pt>
                <c:pt idx="1679">
                  <c:v>151.07894736842101</c:v>
                </c:pt>
                <c:pt idx="1680">
                  <c:v>150.13157894736801</c:v>
                </c:pt>
                <c:pt idx="1681">
                  <c:v>150.68421052631501</c:v>
                </c:pt>
                <c:pt idx="1682">
                  <c:v>148.263157894736</c:v>
                </c:pt>
                <c:pt idx="1683">
                  <c:v>149.34210526315701</c:v>
                </c:pt>
                <c:pt idx="1684">
                  <c:v>147.894736842105</c:v>
                </c:pt>
                <c:pt idx="1685">
                  <c:v>147.42105263157799</c:v>
                </c:pt>
                <c:pt idx="1686">
                  <c:v>146.605263157894</c:v>
                </c:pt>
                <c:pt idx="1687">
                  <c:v>147.894736842105</c:v>
                </c:pt>
                <c:pt idx="1688">
                  <c:v>145.5</c:v>
                </c:pt>
                <c:pt idx="1689">
                  <c:v>148.28947368421001</c:v>
                </c:pt>
                <c:pt idx="1690">
                  <c:v>147.263157894736</c:v>
                </c:pt>
                <c:pt idx="1691">
                  <c:v>147.57894736842101</c:v>
                </c:pt>
                <c:pt idx="1692">
                  <c:v>147.5</c:v>
                </c:pt>
                <c:pt idx="1693">
                  <c:v>148.052631578947</c:v>
                </c:pt>
                <c:pt idx="1694">
                  <c:v>148.447368421052</c:v>
                </c:pt>
                <c:pt idx="1695">
                  <c:v>150.13157894736801</c:v>
                </c:pt>
                <c:pt idx="1696">
                  <c:v>151.894736842105</c:v>
                </c:pt>
                <c:pt idx="1697">
                  <c:v>152</c:v>
                </c:pt>
                <c:pt idx="1698">
                  <c:v>151.052631578947</c:v>
                </c:pt>
                <c:pt idx="1699">
                  <c:v>151.07894736842101</c:v>
                </c:pt>
                <c:pt idx="1700">
                  <c:v>149.34210526315701</c:v>
                </c:pt>
                <c:pt idx="1701">
                  <c:v>147.84210526315701</c:v>
                </c:pt>
                <c:pt idx="1702">
                  <c:v>145.894736842105</c:v>
                </c:pt>
                <c:pt idx="1703">
                  <c:v>146.42105263157799</c:v>
                </c:pt>
                <c:pt idx="1704">
                  <c:v>146.86842105263099</c:v>
                </c:pt>
                <c:pt idx="1705">
                  <c:v>144.68421052631501</c:v>
                </c:pt>
                <c:pt idx="1706">
                  <c:v>144.23684210526301</c:v>
                </c:pt>
                <c:pt idx="1707">
                  <c:v>145.97368421052599</c:v>
                </c:pt>
                <c:pt idx="1708">
                  <c:v>144.23684210526301</c:v>
                </c:pt>
                <c:pt idx="1709">
                  <c:v>142.105263157894</c:v>
                </c:pt>
                <c:pt idx="1710">
                  <c:v>139.47368421052599</c:v>
                </c:pt>
                <c:pt idx="1711">
                  <c:v>140.552631578947</c:v>
                </c:pt>
                <c:pt idx="1712">
                  <c:v>139.605263157894</c:v>
                </c:pt>
                <c:pt idx="1713">
                  <c:v>140.73684210526301</c:v>
                </c:pt>
                <c:pt idx="1714">
                  <c:v>139.57894736842101</c:v>
                </c:pt>
                <c:pt idx="1715">
                  <c:v>136.394736842105</c:v>
                </c:pt>
                <c:pt idx="1716">
                  <c:v>138.28947368421001</c:v>
                </c:pt>
                <c:pt idx="1717">
                  <c:v>140.97368421052599</c:v>
                </c:pt>
                <c:pt idx="1718">
                  <c:v>140.52631578947299</c:v>
                </c:pt>
                <c:pt idx="1719">
                  <c:v>142.657894736842</c:v>
                </c:pt>
                <c:pt idx="1720">
                  <c:v>143.52631578947299</c:v>
                </c:pt>
                <c:pt idx="1721">
                  <c:v>144.28947368421001</c:v>
                </c:pt>
                <c:pt idx="1722">
                  <c:v>145.52631578947299</c:v>
                </c:pt>
                <c:pt idx="1723">
                  <c:v>146.157894736842</c:v>
                </c:pt>
                <c:pt idx="1724">
                  <c:v>146.710526315789</c:v>
                </c:pt>
                <c:pt idx="1725">
                  <c:v>142.710526315789</c:v>
                </c:pt>
                <c:pt idx="1726">
                  <c:v>143.73684210526301</c:v>
                </c:pt>
                <c:pt idx="1727">
                  <c:v>142.92105263157799</c:v>
                </c:pt>
                <c:pt idx="1728">
                  <c:v>141.73684210526301</c:v>
                </c:pt>
                <c:pt idx="1729">
                  <c:v>140.57894736842101</c:v>
                </c:pt>
                <c:pt idx="1730">
                  <c:v>141.552631578947</c:v>
                </c:pt>
                <c:pt idx="1731">
                  <c:v>141.052631578947</c:v>
                </c:pt>
                <c:pt idx="1732">
                  <c:v>141.36842105263099</c:v>
                </c:pt>
                <c:pt idx="1733">
                  <c:v>142.42105263157799</c:v>
                </c:pt>
                <c:pt idx="1734">
                  <c:v>142</c:v>
                </c:pt>
                <c:pt idx="1735">
                  <c:v>142.18421052631501</c:v>
                </c:pt>
                <c:pt idx="1736">
                  <c:v>143.552631578947</c:v>
                </c:pt>
                <c:pt idx="1737">
                  <c:v>144.81578947368399</c:v>
                </c:pt>
                <c:pt idx="1738">
                  <c:v>146.57894736842101</c:v>
                </c:pt>
                <c:pt idx="1739">
                  <c:v>146.105263157894</c:v>
                </c:pt>
                <c:pt idx="1740">
                  <c:v>145.57894736842101</c:v>
                </c:pt>
                <c:pt idx="1741">
                  <c:v>143.84210526315701</c:v>
                </c:pt>
                <c:pt idx="1742">
                  <c:v>144.36842105263099</c:v>
                </c:pt>
                <c:pt idx="1743">
                  <c:v>144.447368421052</c:v>
                </c:pt>
                <c:pt idx="1744">
                  <c:v>141.52631578947299</c:v>
                </c:pt>
                <c:pt idx="1745">
                  <c:v>141.157894736842</c:v>
                </c:pt>
                <c:pt idx="1746">
                  <c:v>141.263157894736</c:v>
                </c:pt>
                <c:pt idx="1747">
                  <c:v>140.73684210526301</c:v>
                </c:pt>
                <c:pt idx="1748">
                  <c:v>140.47368421052599</c:v>
                </c:pt>
                <c:pt idx="1749">
                  <c:v>137.894736842105</c:v>
                </c:pt>
                <c:pt idx="1750">
                  <c:v>137.73684210526301</c:v>
                </c:pt>
                <c:pt idx="1751">
                  <c:v>137.657894736842</c:v>
                </c:pt>
                <c:pt idx="1752">
                  <c:v>137.68421052631501</c:v>
                </c:pt>
                <c:pt idx="1753">
                  <c:v>137.447368421052</c:v>
                </c:pt>
                <c:pt idx="1754">
                  <c:v>136.210526315789</c:v>
                </c:pt>
                <c:pt idx="1755">
                  <c:v>135.5</c:v>
                </c:pt>
                <c:pt idx="1756">
                  <c:v>135.394736842105</c:v>
                </c:pt>
                <c:pt idx="1757">
                  <c:v>134.394736842105</c:v>
                </c:pt>
                <c:pt idx="1758">
                  <c:v>135.78947368421001</c:v>
                </c:pt>
                <c:pt idx="1759">
                  <c:v>133.07894736842101</c:v>
                </c:pt>
                <c:pt idx="1760">
                  <c:v>133.34210526315701</c:v>
                </c:pt>
                <c:pt idx="1761">
                  <c:v>135.052631578947</c:v>
                </c:pt>
                <c:pt idx="1762">
                  <c:v>134.31578947368399</c:v>
                </c:pt>
                <c:pt idx="1763">
                  <c:v>134.394736842105</c:v>
                </c:pt>
                <c:pt idx="1764">
                  <c:v>134.73684210526301</c:v>
                </c:pt>
                <c:pt idx="1765">
                  <c:v>134.73684210526301</c:v>
                </c:pt>
                <c:pt idx="1766">
                  <c:v>136.657894736842</c:v>
                </c:pt>
                <c:pt idx="1767">
                  <c:v>137.52631578947299</c:v>
                </c:pt>
                <c:pt idx="1768">
                  <c:v>137.68421052631501</c:v>
                </c:pt>
                <c:pt idx="1769">
                  <c:v>135.42105263157799</c:v>
                </c:pt>
                <c:pt idx="1770">
                  <c:v>136</c:v>
                </c:pt>
                <c:pt idx="1771">
                  <c:v>134.68421052631501</c:v>
                </c:pt>
                <c:pt idx="1772">
                  <c:v>136.36842105263099</c:v>
                </c:pt>
                <c:pt idx="1773">
                  <c:v>134.657894736842</c:v>
                </c:pt>
                <c:pt idx="1774">
                  <c:v>133.68421052631501</c:v>
                </c:pt>
                <c:pt idx="1775">
                  <c:v>134.92105263157799</c:v>
                </c:pt>
                <c:pt idx="1776">
                  <c:v>135.052631578947</c:v>
                </c:pt>
                <c:pt idx="1777">
                  <c:v>135.81578947368399</c:v>
                </c:pt>
                <c:pt idx="1778">
                  <c:v>136.105263157894</c:v>
                </c:pt>
                <c:pt idx="1779">
                  <c:v>134.52631578947299</c:v>
                </c:pt>
                <c:pt idx="1780">
                  <c:v>133.394736842105</c:v>
                </c:pt>
                <c:pt idx="1781">
                  <c:v>134.36842105263099</c:v>
                </c:pt>
                <c:pt idx="1782">
                  <c:v>137.13157894736801</c:v>
                </c:pt>
                <c:pt idx="1783">
                  <c:v>139.42105263157799</c:v>
                </c:pt>
                <c:pt idx="1784">
                  <c:v>137.42105263157799</c:v>
                </c:pt>
                <c:pt idx="1785">
                  <c:v>133.710526315789</c:v>
                </c:pt>
                <c:pt idx="1786">
                  <c:v>133.84210526315701</c:v>
                </c:pt>
                <c:pt idx="1787">
                  <c:v>132.263157894736</c:v>
                </c:pt>
                <c:pt idx="1788">
                  <c:v>130.68421052631501</c:v>
                </c:pt>
                <c:pt idx="1789">
                  <c:v>130.09210526315701</c:v>
                </c:pt>
                <c:pt idx="1790">
                  <c:v>128.960526315789</c:v>
                </c:pt>
                <c:pt idx="1791">
                  <c:v>129.802631578947</c:v>
                </c:pt>
                <c:pt idx="1792">
                  <c:v>128.157894736842</c:v>
                </c:pt>
                <c:pt idx="1793">
                  <c:v>128.48684210526301</c:v>
                </c:pt>
                <c:pt idx="1794">
                  <c:v>131.11842105263099</c:v>
                </c:pt>
                <c:pt idx="1795">
                  <c:v>130.52631578947299</c:v>
                </c:pt>
                <c:pt idx="1796">
                  <c:v>131.657894736842</c:v>
                </c:pt>
                <c:pt idx="1797">
                  <c:v>132.36842105263099</c:v>
                </c:pt>
                <c:pt idx="1798">
                  <c:v>131.68421052631501</c:v>
                </c:pt>
                <c:pt idx="1799">
                  <c:v>132.73684210526301</c:v>
                </c:pt>
                <c:pt idx="1800">
                  <c:v>132.52631578947299</c:v>
                </c:pt>
                <c:pt idx="1801">
                  <c:v>132.81578947368399</c:v>
                </c:pt>
                <c:pt idx="1802">
                  <c:v>132.57894736842101</c:v>
                </c:pt>
                <c:pt idx="1803">
                  <c:v>134.105263157894</c:v>
                </c:pt>
                <c:pt idx="1804">
                  <c:v>136.052631578947</c:v>
                </c:pt>
                <c:pt idx="1805">
                  <c:v>134.07894736842101</c:v>
                </c:pt>
                <c:pt idx="1806">
                  <c:v>134.052631578947</c:v>
                </c:pt>
                <c:pt idx="1807">
                  <c:v>135.210526315789</c:v>
                </c:pt>
                <c:pt idx="1808">
                  <c:v>135.34210526315701</c:v>
                </c:pt>
                <c:pt idx="1809">
                  <c:v>135.052631578947</c:v>
                </c:pt>
                <c:pt idx="1810">
                  <c:v>134.68421052631501</c:v>
                </c:pt>
                <c:pt idx="1811">
                  <c:v>131.28947368421001</c:v>
                </c:pt>
                <c:pt idx="1812">
                  <c:v>134.86842105263099</c:v>
                </c:pt>
                <c:pt idx="1813">
                  <c:v>133.447368421052</c:v>
                </c:pt>
                <c:pt idx="1814">
                  <c:v>133.447368421052</c:v>
                </c:pt>
                <c:pt idx="1815">
                  <c:v>132.97368421052599</c:v>
                </c:pt>
                <c:pt idx="1816">
                  <c:v>132.63157894736801</c:v>
                </c:pt>
                <c:pt idx="1817">
                  <c:v>132.447368421052</c:v>
                </c:pt>
                <c:pt idx="1818">
                  <c:v>130.460526315789</c:v>
                </c:pt>
                <c:pt idx="1819">
                  <c:v>130.22368421052599</c:v>
                </c:pt>
                <c:pt idx="1820">
                  <c:v>129.947368421052</c:v>
                </c:pt>
                <c:pt idx="1821">
                  <c:v>130.92105263157799</c:v>
                </c:pt>
                <c:pt idx="1822">
                  <c:v>131.263157894736</c:v>
                </c:pt>
                <c:pt idx="1823">
                  <c:v>131.47368421052599</c:v>
                </c:pt>
                <c:pt idx="1824">
                  <c:v>130.09210526315701</c:v>
                </c:pt>
                <c:pt idx="1825">
                  <c:v>130.052631578947</c:v>
                </c:pt>
                <c:pt idx="1826">
                  <c:v>131.013157894736</c:v>
                </c:pt>
                <c:pt idx="1827">
                  <c:v>135.78947368421001</c:v>
                </c:pt>
                <c:pt idx="1828">
                  <c:v>137.552631578947</c:v>
                </c:pt>
                <c:pt idx="1829">
                  <c:v>136.605263157894</c:v>
                </c:pt>
                <c:pt idx="1830">
                  <c:v>137.23684210526301</c:v>
                </c:pt>
                <c:pt idx="1831">
                  <c:v>135.07894736842101</c:v>
                </c:pt>
                <c:pt idx="1832">
                  <c:v>134.36842105263099</c:v>
                </c:pt>
                <c:pt idx="1833">
                  <c:v>134.86842105263099</c:v>
                </c:pt>
                <c:pt idx="1834">
                  <c:v>135.02631578947299</c:v>
                </c:pt>
                <c:pt idx="1835">
                  <c:v>135.763157894736</c:v>
                </c:pt>
                <c:pt idx="1836">
                  <c:v>136.13157894736801</c:v>
                </c:pt>
                <c:pt idx="1837">
                  <c:v>139.36842105263099</c:v>
                </c:pt>
                <c:pt idx="1838">
                  <c:v>139.31578947368399</c:v>
                </c:pt>
                <c:pt idx="1839">
                  <c:v>138.552631578947</c:v>
                </c:pt>
                <c:pt idx="1840">
                  <c:v>138.657894736842</c:v>
                </c:pt>
                <c:pt idx="1841">
                  <c:v>140.710526315789</c:v>
                </c:pt>
                <c:pt idx="1842">
                  <c:v>140.18421052631501</c:v>
                </c:pt>
                <c:pt idx="1843">
                  <c:v>140.210526315789</c:v>
                </c:pt>
                <c:pt idx="1844">
                  <c:v>138.710526315789</c:v>
                </c:pt>
                <c:pt idx="1845">
                  <c:v>138.710526315789</c:v>
                </c:pt>
                <c:pt idx="1846">
                  <c:v>138.210526315789</c:v>
                </c:pt>
                <c:pt idx="1847">
                  <c:v>137.42105263157799</c:v>
                </c:pt>
                <c:pt idx="1848">
                  <c:v>137.36842105263099</c:v>
                </c:pt>
                <c:pt idx="1849">
                  <c:v>137.052631578947</c:v>
                </c:pt>
                <c:pt idx="1850">
                  <c:v>138.42105263157799</c:v>
                </c:pt>
                <c:pt idx="1851">
                  <c:v>139.68421052631501</c:v>
                </c:pt>
                <c:pt idx="1852">
                  <c:v>139.894736842105</c:v>
                </c:pt>
                <c:pt idx="1853">
                  <c:v>139.894736842105</c:v>
                </c:pt>
                <c:pt idx="1854">
                  <c:v>137.763157894736</c:v>
                </c:pt>
                <c:pt idx="1855">
                  <c:v>138.105263157894</c:v>
                </c:pt>
                <c:pt idx="1856">
                  <c:v>137.5</c:v>
                </c:pt>
                <c:pt idx="1857">
                  <c:v>134.42105263157799</c:v>
                </c:pt>
                <c:pt idx="1858">
                  <c:v>136.52631578947299</c:v>
                </c:pt>
                <c:pt idx="1859">
                  <c:v>137.57894736842101</c:v>
                </c:pt>
                <c:pt idx="1860">
                  <c:v>138.31578947368399</c:v>
                </c:pt>
                <c:pt idx="1861">
                  <c:v>142.894736842105</c:v>
                </c:pt>
                <c:pt idx="1862">
                  <c:v>143.894736842105</c:v>
                </c:pt>
                <c:pt idx="1863">
                  <c:v>144.052631578947</c:v>
                </c:pt>
                <c:pt idx="1864">
                  <c:v>144.86842105263099</c:v>
                </c:pt>
                <c:pt idx="1865">
                  <c:v>145.31578947368399</c:v>
                </c:pt>
                <c:pt idx="1866">
                  <c:v>142.92105263157799</c:v>
                </c:pt>
                <c:pt idx="1867">
                  <c:v>143.157894736842</c:v>
                </c:pt>
                <c:pt idx="1868">
                  <c:v>142.57894736842101</c:v>
                </c:pt>
                <c:pt idx="1869">
                  <c:v>141.92105263157799</c:v>
                </c:pt>
                <c:pt idx="1870">
                  <c:v>142.63157894736801</c:v>
                </c:pt>
                <c:pt idx="1871">
                  <c:v>142.105263157894</c:v>
                </c:pt>
                <c:pt idx="1872">
                  <c:v>142.36842105263099</c:v>
                </c:pt>
                <c:pt idx="1873">
                  <c:v>144.07894736842101</c:v>
                </c:pt>
                <c:pt idx="1874">
                  <c:v>143.763157894736</c:v>
                </c:pt>
                <c:pt idx="1875">
                  <c:v>143.710526315789</c:v>
                </c:pt>
                <c:pt idx="1876">
                  <c:v>143.394736842105</c:v>
                </c:pt>
                <c:pt idx="1877">
                  <c:v>142.97368421052599</c:v>
                </c:pt>
                <c:pt idx="1878">
                  <c:v>143.78947368421001</c:v>
                </c:pt>
                <c:pt idx="1879">
                  <c:v>142.605263157894</c:v>
                </c:pt>
                <c:pt idx="1880">
                  <c:v>143.57894736842101</c:v>
                </c:pt>
                <c:pt idx="1881">
                  <c:v>144.57894736842101</c:v>
                </c:pt>
                <c:pt idx="1882">
                  <c:v>143.447368421052</c:v>
                </c:pt>
                <c:pt idx="1883">
                  <c:v>141.97368421052599</c:v>
                </c:pt>
                <c:pt idx="1884">
                  <c:v>139.92105263157799</c:v>
                </c:pt>
                <c:pt idx="1885">
                  <c:v>139.28947368421001</c:v>
                </c:pt>
                <c:pt idx="1886">
                  <c:v>140.52631578947299</c:v>
                </c:pt>
                <c:pt idx="1887">
                  <c:v>140.81578947368399</c:v>
                </c:pt>
                <c:pt idx="1888">
                  <c:v>142.07894736842101</c:v>
                </c:pt>
                <c:pt idx="1889">
                  <c:v>142.157894736842</c:v>
                </c:pt>
                <c:pt idx="1890">
                  <c:v>141.13157894736801</c:v>
                </c:pt>
                <c:pt idx="1891">
                  <c:v>142.657894736842</c:v>
                </c:pt>
                <c:pt idx="1892">
                  <c:v>140.947368421052</c:v>
                </c:pt>
                <c:pt idx="1893">
                  <c:v>143.894736842105</c:v>
                </c:pt>
                <c:pt idx="1894">
                  <c:v>143.42105263157799</c:v>
                </c:pt>
                <c:pt idx="1895">
                  <c:v>142.73684210526301</c:v>
                </c:pt>
                <c:pt idx="1896">
                  <c:v>144.97368421052599</c:v>
                </c:pt>
                <c:pt idx="1897">
                  <c:v>144.42105263157799</c:v>
                </c:pt>
                <c:pt idx="1898">
                  <c:v>146.63157894736801</c:v>
                </c:pt>
                <c:pt idx="1899">
                  <c:v>145.92105263157799</c:v>
                </c:pt>
                <c:pt idx="1900">
                  <c:v>144.42105263157799</c:v>
                </c:pt>
                <c:pt idx="1901">
                  <c:v>143.34210526315701</c:v>
                </c:pt>
                <c:pt idx="1902">
                  <c:v>144.47368421052599</c:v>
                </c:pt>
                <c:pt idx="1903">
                  <c:v>141.84210526315701</c:v>
                </c:pt>
                <c:pt idx="1904">
                  <c:v>143.63157894736801</c:v>
                </c:pt>
                <c:pt idx="1905">
                  <c:v>143.97368421052599</c:v>
                </c:pt>
                <c:pt idx="1906">
                  <c:v>145.263157894736</c:v>
                </c:pt>
                <c:pt idx="1907">
                  <c:v>149.63157894736801</c:v>
                </c:pt>
                <c:pt idx="1908">
                  <c:v>147.86842105263099</c:v>
                </c:pt>
                <c:pt idx="1909">
                  <c:v>147.894736842105</c:v>
                </c:pt>
                <c:pt idx="1910">
                  <c:v>147.052631578947</c:v>
                </c:pt>
                <c:pt idx="1911">
                  <c:v>149.86842105263099</c:v>
                </c:pt>
                <c:pt idx="1912">
                  <c:v>148.947368421052</c:v>
                </c:pt>
                <c:pt idx="1913">
                  <c:v>147.31578947368399</c:v>
                </c:pt>
                <c:pt idx="1914">
                  <c:v>144.894736842105</c:v>
                </c:pt>
                <c:pt idx="1915">
                  <c:v>146.13157894736801</c:v>
                </c:pt>
                <c:pt idx="1916">
                  <c:v>146.657894736842</c:v>
                </c:pt>
                <c:pt idx="1917">
                  <c:v>144.81578947368399</c:v>
                </c:pt>
                <c:pt idx="1918">
                  <c:v>142.34210526315701</c:v>
                </c:pt>
                <c:pt idx="1919">
                  <c:v>142.07894736842101</c:v>
                </c:pt>
                <c:pt idx="1920">
                  <c:v>141.92105263157799</c:v>
                </c:pt>
                <c:pt idx="1921">
                  <c:v>142.81578947368399</c:v>
                </c:pt>
                <c:pt idx="1922">
                  <c:v>142.52631578947299</c:v>
                </c:pt>
                <c:pt idx="1923">
                  <c:v>141.42105263157799</c:v>
                </c:pt>
                <c:pt idx="1924">
                  <c:v>139.84210526315701</c:v>
                </c:pt>
                <c:pt idx="1925">
                  <c:v>140.28947368421001</c:v>
                </c:pt>
                <c:pt idx="1926">
                  <c:v>139.657894736842</c:v>
                </c:pt>
                <c:pt idx="1927">
                  <c:v>139.5</c:v>
                </c:pt>
                <c:pt idx="1928">
                  <c:v>140.105263157894</c:v>
                </c:pt>
                <c:pt idx="1929">
                  <c:v>139.23684210526301</c:v>
                </c:pt>
                <c:pt idx="1930">
                  <c:v>140.263157894736</c:v>
                </c:pt>
                <c:pt idx="1931">
                  <c:v>139.947368421052</c:v>
                </c:pt>
                <c:pt idx="1932">
                  <c:v>139.447368421052</c:v>
                </c:pt>
                <c:pt idx="1933">
                  <c:v>140.552631578947</c:v>
                </c:pt>
                <c:pt idx="1934">
                  <c:v>138.73684210526301</c:v>
                </c:pt>
                <c:pt idx="1935">
                  <c:v>141.710526315789</c:v>
                </c:pt>
                <c:pt idx="1936">
                  <c:v>142.5</c:v>
                </c:pt>
                <c:pt idx="1937">
                  <c:v>141.763157894736</c:v>
                </c:pt>
                <c:pt idx="1938">
                  <c:v>140.36842105263099</c:v>
                </c:pt>
                <c:pt idx="1939">
                  <c:v>139.84210526315701</c:v>
                </c:pt>
                <c:pt idx="1940">
                  <c:v>140.92105263157799</c:v>
                </c:pt>
                <c:pt idx="1941">
                  <c:v>141.394736842105</c:v>
                </c:pt>
                <c:pt idx="1942">
                  <c:v>142.657894736842</c:v>
                </c:pt>
                <c:pt idx="1943">
                  <c:v>145.552631578947</c:v>
                </c:pt>
                <c:pt idx="1944">
                  <c:v>144.605263157894</c:v>
                </c:pt>
                <c:pt idx="1945">
                  <c:v>144.105263157894</c:v>
                </c:pt>
                <c:pt idx="1946">
                  <c:v>143.42105263157799</c:v>
                </c:pt>
                <c:pt idx="1947">
                  <c:v>143.07894736842101</c:v>
                </c:pt>
                <c:pt idx="1948">
                  <c:v>143.394736842105</c:v>
                </c:pt>
                <c:pt idx="1949">
                  <c:v>142.552631578947</c:v>
                </c:pt>
                <c:pt idx="1950">
                  <c:v>142.07894736842101</c:v>
                </c:pt>
                <c:pt idx="1951">
                  <c:v>141.13157894736801</c:v>
                </c:pt>
                <c:pt idx="1952">
                  <c:v>140.710526315789</c:v>
                </c:pt>
                <c:pt idx="1953">
                  <c:v>141.23684210526301</c:v>
                </c:pt>
                <c:pt idx="1954">
                  <c:v>141.105263157894</c:v>
                </c:pt>
                <c:pt idx="1955">
                  <c:v>140.57894736842101</c:v>
                </c:pt>
                <c:pt idx="1956">
                  <c:v>138.86842105263099</c:v>
                </c:pt>
                <c:pt idx="1957">
                  <c:v>140.84210526315701</c:v>
                </c:pt>
                <c:pt idx="1958">
                  <c:v>136.92105263157799</c:v>
                </c:pt>
                <c:pt idx="1959">
                  <c:v>137.57894736842101</c:v>
                </c:pt>
                <c:pt idx="1960">
                  <c:v>137.36842105263099</c:v>
                </c:pt>
                <c:pt idx="1961">
                  <c:v>139.47368421052599</c:v>
                </c:pt>
                <c:pt idx="1962">
                  <c:v>137.394736842105</c:v>
                </c:pt>
                <c:pt idx="1963">
                  <c:v>135.763157894736</c:v>
                </c:pt>
                <c:pt idx="1964">
                  <c:v>136.84210526315701</c:v>
                </c:pt>
                <c:pt idx="1965">
                  <c:v>136.36842105263099</c:v>
                </c:pt>
                <c:pt idx="1966">
                  <c:v>134.31578947368399</c:v>
                </c:pt>
                <c:pt idx="1967">
                  <c:v>134.63157894736801</c:v>
                </c:pt>
                <c:pt idx="1968">
                  <c:v>134.28947368421001</c:v>
                </c:pt>
                <c:pt idx="1969">
                  <c:v>133.657894736842</c:v>
                </c:pt>
                <c:pt idx="1970">
                  <c:v>133.42105263157799</c:v>
                </c:pt>
                <c:pt idx="1971">
                  <c:v>132.86842105263099</c:v>
                </c:pt>
                <c:pt idx="1972">
                  <c:v>132.394736842105</c:v>
                </c:pt>
                <c:pt idx="1973">
                  <c:v>132.81578947368399</c:v>
                </c:pt>
                <c:pt idx="1974">
                  <c:v>133.97368421052599</c:v>
                </c:pt>
                <c:pt idx="1975">
                  <c:v>131.86842105263099</c:v>
                </c:pt>
                <c:pt idx="1976">
                  <c:v>134.02631578947299</c:v>
                </c:pt>
                <c:pt idx="1977">
                  <c:v>133.157894736842</c:v>
                </c:pt>
                <c:pt idx="1978">
                  <c:v>134.28947368421001</c:v>
                </c:pt>
                <c:pt idx="1979">
                  <c:v>133.157894736842</c:v>
                </c:pt>
                <c:pt idx="1980">
                  <c:v>133.552631578947</c:v>
                </c:pt>
                <c:pt idx="1981">
                  <c:v>135.763157894736</c:v>
                </c:pt>
                <c:pt idx="1982">
                  <c:v>137.394736842105</c:v>
                </c:pt>
                <c:pt idx="1983">
                  <c:v>138.68421052631501</c:v>
                </c:pt>
                <c:pt idx="1984">
                  <c:v>142.68421052631501</c:v>
                </c:pt>
                <c:pt idx="1985">
                  <c:v>140.68421052631501</c:v>
                </c:pt>
                <c:pt idx="1986">
                  <c:v>140.02631578947299</c:v>
                </c:pt>
                <c:pt idx="1987">
                  <c:v>142.92105263157799</c:v>
                </c:pt>
                <c:pt idx="1988">
                  <c:v>143.68421052631501</c:v>
                </c:pt>
                <c:pt idx="1989">
                  <c:v>140.78947368421001</c:v>
                </c:pt>
                <c:pt idx="1990">
                  <c:v>142.105263157894</c:v>
                </c:pt>
                <c:pt idx="1991">
                  <c:v>143.18421052631501</c:v>
                </c:pt>
                <c:pt idx="1992">
                  <c:v>141.394736842105</c:v>
                </c:pt>
                <c:pt idx="1993">
                  <c:v>142.34210526315701</c:v>
                </c:pt>
                <c:pt idx="1994">
                  <c:v>142.97368421052599</c:v>
                </c:pt>
                <c:pt idx="1995">
                  <c:v>142.97368421052599</c:v>
                </c:pt>
                <c:pt idx="1996">
                  <c:v>143.78947368421001</c:v>
                </c:pt>
                <c:pt idx="1997">
                  <c:v>143.894736842105</c:v>
                </c:pt>
                <c:pt idx="1998">
                  <c:v>144.157894736842</c:v>
                </c:pt>
                <c:pt idx="1999">
                  <c:v>147.36842105263099</c:v>
                </c:pt>
                <c:pt idx="2000">
                  <c:v>147.657894736842</c:v>
                </c:pt>
                <c:pt idx="2001">
                  <c:v>147.710526315789</c:v>
                </c:pt>
                <c:pt idx="2002">
                  <c:v>146.34210526315701</c:v>
                </c:pt>
                <c:pt idx="2003">
                  <c:v>147.81578947368399</c:v>
                </c:pt>
                <c:pt idx="2004">
                  <c:v>149.34210526315701</c:v>
                </c:pt>
                <c:pt idx="2005">
                  <c:v>148.552631578947</c:v>
                </c:pt>
                <c:pt idx="2006">
                  <c:v>148.92105263157799</c:v>
                </c:pt>
                <c:pt idx="2007">
                  <c:v>147.84210526315701</c:v>
                </c:pt>
                <c:pt idx="2008">
                  <c:v>146.447368421052</c:v>
                </c:pt>
                <c:pt idx="2009">
                  <c:v>150</c:v>
                </c:pt>
                <c:pt idx="2010">
                  <c:v>148.947368421052</c:v>
                </c:pt>
                <c:pt idx="2011">
                  <c:v>146.97368421052599</c:v>
                </c:pt>
                <c:pt idx="2012">
                  <c:v>147</c:v>
                </c:pt>
                <c:pt idx="2013">
                  <c:v>145.81578947368399</c:v>
                </c:pt>
                <c:pt idx="2014">
                  <c:v>141.68421052631501</c:v>
                </c:pt>
                <c:pt idx="2015">
                  <c:v>139.02631578947299</c:v>
                </c:pt>
                <c:pt idx="2016">
                  <c:v>140.13157894736801</c:v>
                </c:pt>
                <c:pt idx="2017">
                  <c:v>139.18421052631501</c:v>
                </c:pt>
                <c:pt idx="2018">
                  <c:v>142.157894736842</c:v>
                </c:pt>
                <c:pt idx="2019">
                  <c:v>142.42105263157799</c:v>
                </c:pt>
                <c:pt idx="2020">
                  <c:v>143.07894736842101</c:v>
                </c:pt>
                <c:pt idx="2021">
                  <c:v>143.47368421052599</c:v>
                </c:pt>
                <c:pt idx="2022">
                  <c:v>142.947368421052</c:v>
                </c:pt>
                <c:pt idx="2023">
                  <c:v>142.947368421052</c:v>
                </c:pt>
                <c:pt idx="2024">
                  <c:v>144.394736842105</c:v>
                </c:pt>
                <c:pt idx="2025">
                  <c:v>142.105263157894</c:v>
                </c:pt>
                <c:pt idx="2026">
                  <c:v>143.28947368421001</c:v>
                </c:pt>
                <c:pt idx="2027">
                  <c:v>141.73684210526301</c:v>
                </c:pt>
                <c:pt idx="2028">
                  <c:v>138.105263157894</c:v>
                </c:pt>
                <c:pt idx="2029">
                  <c:v>137.68421052631501</c:v>
                </c:pt>
                <c:pt idx="2030">
                  <c:v>139.28947368421001</c:v>
                </c:pt>
                <c:pt idx="2031">
                  <c:v>143.31578947368399</c:v>
                </c:pt>
                <c:pt idx="2032">
                  <c:v>140.052631578947</c:v>
                </c:pt>
                <c:pt idx="2033">
                  <c:v>142.657894736842</c:v>
                </c:pt>
                <c:pt idx="2034">
                  <c:v>143.34210526315701</c:v>
                </c:pt>
                <c:pt idx="2035">
                  <c:v>141.07894736842101</c:v>
                </c:pt>
                <c:pt idx="2036">
                  <c:v>144.07894736842101</c:v>
                </c:pt>
                <c:pt idx="2037">
                  <c:v>146.36842105263099</c:v>
                </c:pt>
                <c:pt idx="2038">
                  <c:v>146.63157894736801</c:v>
                </c:pt>
                <c:pt idx="2039">
                  <c:v>148.36842105263099</c:v>
                </c:pt>
                <c:pt idx="2040">
                  <c:v>149.57894736842101</c:v>
                </c:pt>
                <c:pt idx="2041">
                  <c:v>151.894736842105</c:v>
                </c:pt>
                <c:pt idx="2042">
                  <c:v>157.894736842105</c:v>
                </c:pt>
                <c:pt idx="2043">
                  <c:v>158.31578947368399</c:v>
                </c:pt>
                <c:pt idx="2044">
                  <c:v>158.07894736842101</c:v>
                </c:pt>
                <c:pt idx="2045">
                  <c:v>157.57894736842101</c:v>
                </c:pt>
                <c:pt idx="2046">
                  <c:v>158.31578947368399</c:v>
                </c:pt>
                <c:pt idx="2047">
                  <c:v>156.763157894736</c:v>
                </c:pt>
                <c:pt idx="2048">
                  <c:v>156.157894736842</c:v>
                </c:pt>
                <c:pt idx="2049">
                  <c:v>156.105263157894</c:v>
                </c:pt>
                <c:pt idx="2050">
                  <c:v>155.263157894736</c:v>
                </c:pt>
                <c:pt idx="2051">
                  <c:v>155.57894736842101</c:v>
                </c:pt>
                <c:pt idx="2052">
                  <c:v>154.97368421052599</c:v>
                </c:pt>
                <c:pt idx="2053">
                  <c:v>153.947368421052</c:v>
                </c:pt>
                <c:pt idx="2054">
                  <c:v>154.394736842105</c:v>
                </c:pt>
                <c:pt idx="2055">
                  <c:v>154.394736842105</c:v>
                </c:pt>
                <c:pt idx="2056">
                  <c:v>153</c:v>
                </c:pt>
                <c:pt idx="2057">
                  <c:v>152.42105263157799</c:v>
                </c:pt>
                <c:pt idx="2058">
                  <c:v>150.52631578947299</c:v>
                </c:pt>
                <c:pt idx="2059">
                  <c:v>152.23684210526301</c:v>
                </c:pt>
                <c:pt idx="2060">
                  <c:v>153.210526315789</c:v>
                </c:pt>
                <c:pt idx="2061">
                  <c:v>155.657894736842</c:v>
                </c:pt>
                <c:pt idx="2062">
                  <c:v>157.894736842105</c:v>
                </c:pt>
                <c:pt idx="2063">
                  <c:v>157.18421052631501</c:v>
                </c:pt>
                <c:pt idx="2064">
                  <c:v>159.18421052631501</c:v>
                </c:pt>
                <c:pt idx="2065">
                  <c:v>159.13157894736801</c:v>
                </c:pt>
                <c:pt idx="2066">
                  <c:v>162.763157894736</c:v>
                </c:pt>
                <c:pt idx="2067">
                  <c:v>164.02631578947299</c:v>
                </c:pt>
                <c:pt idx="2068">
                  <c:v>162.63157894736801</c:v>
                </c:pt>
                <c:pt idx="2069">
                  <c:v>161.84210526315701</c:v>
                </c:pt>
                <c:pt idx="2070">
                  <c:v>161.5</c:v>
                </c:pt>
                <c:pt idx="2071">
                  <c:v>164.210526315789</c:v>
                </c:pt>
                <c:pt idx="2072">
                  <c:v>164.263157894736</c:v>
                </c:pt>
                <c:pt idx="2073">
                  <c:v>162.605263157894</c:v>
                </c:pt>
                <c:pt idx="2074">
                  <c:v>160.13157894736801</c:v>
                </c:pt>
                <c:pt idx="2075">
                  <c:v>163.07894736842101</c:v>
                </c:pt>
                <c:pt idx="2076">
                  <c:v>162.18421052631501</c:v>
                </c:pt>
                <c:pt idx="2077">
                  <c:v>163.657894736842</c:v>
                </c:pt>
                <c:pt idx="2078">
                  <c:v>164.894736842105</c:v>
                </c:pt>
                <c:pt idx="2079">
                  <c:v>163.78947368421001</c:v>
                </c:pt>
                <c:pt idx="2080">
                  <c:v>165.47368421052599</c:v>
                </c:pt>
                <c:pt idx="2081">
                  <c:v>164.81578947368399</c:v>
                </c:pt>
                <c:pt idx="2082">
                  <c:v>165.13157894736801</c:v>
                </c:pt>
                <c:pt idx="2083">
                  <c:v>164.894736842105</c:v>
                </c:pt>
                <c:pt idx="2084">
                  <c:v>165.73684210526301</c:v>
                </c:pt>
                <c:pt idx="2085">
                  <c:v>163.57894736842101</c:v>
                </c:pt>
                <c:pt idx="2086">
                  <c:v>163.763157894736</c:v>
                </c:pt>
                <c:pt idx="2087">
                  <c:v>165.57894736842101</c:v>
                </c:pt>
                <c:pt idx="2088">
                  <c:v>164.97368421052599</c:v>
                </c:pt>
                <c:pt idx="2089">
                  <c:v>164.78947368421001</c:v>
                </c:pt>
                <c:pt idx="2090">
                  <c:v>165.36842105263099</c:v>
                </c:pt>
                <c:pt idx="2091">
                  <c:v>166.84210526315701</c:v>
                </c:pt>
                <c:pt idx="2092">
                  <c:v>166.84210526315701</c:v>
                </c:pt>
                <c:pt idx="2093">
                  <c:v>168.894736842105</c:v>
                </c:pt>
                <c:pt idx="2094">
                  <c:v>169.210526315789</c:v>
                </c:pt>
                <c:pt idx="2095">
                  <c:v>170.947368421052</c:v>
                </c:pt>
                <c:pt idx="2096">
                  <c:v>170.92105263157799</c:v>
                </c:pt>
                <c:pt idx="2097">
                  <c:v>171.34210526315701</c:v>
                </c:pt>
                <c:pt idx="2098">
                  <c:v>170.57894736842101</c:v>
                </c:pt>
                <c:pt idx="2099">
                  <c:v>174.5</c:v>
                </c:pt>
                <c:pt idx="2100">
                  <c:v>175.78947368421001</c:v>
                </c:pt>
                <c:pt idx="2101">
                  <c:v>173.894736842105</c:v>
                </c:pt>
                <c:pt idx="2102">
                  <c:v>173.92105263157799</c:v>
                </c:pt>
                <c:pt idx="2103">
                  <c:v>174.263157894736</c:v>
                </c:pt>
                <c:pt idx="2104">
                  <c:v>175.78947368421001</c:v>
                </c:pt>
                <c:pt idx="2105">
                  <c:v>175.763157894736</c:v>
                </c:pt>
                <c:pt idx="2106">
                  <c:v>176.263157894736</c:v>
                </c:pt>
                <c:pt idx="2107">
                  <c:v>177.57894736842101</c:v>
                </c:pt>
                <c:pt idx="2108">
                  <c:v>174.657894736842</c:v>
                </c:pt>
                <c:pt idx="2109">
                  <c:v>169.42105263157799</c:v>
                </c:pt>
                <c:pt idx="2110">
                  <c:v>169.763157894736</c:v>
                </c:pt>
                <c:pt idx="2111">
                  <c:v>169.763157894736</c:v>
                </c:pt>
                <c:pt idx="2112">
                  <c:v>170.97368421052599</c:v>
                </c:pt>
                <c:pt idx="2113">
                  <c:v>167.57894736842101</c:v>
                </c:pt>
                <c:pt idx="2114">
                  <c:v>168.23684210526301</c:v>
                </c:pt>
                <c:pt idx="2115">
                  <c:v>163.52631578947299</c:v>
                </c:pt>
                <c:pt idx="2116">
                  <c:v>168.13157894736801</c:v>
                </c:pt>
                <c:pt idx="2117">
                  <c:v>165.552631578947</c:v>
                </c:pt>
                <c:pt idx="2118">
                  <c:v>163.605263157894</c:v>
                </c:pt>
                <c:pt idx="2119">
                  <c:v>163.18421052631501</c:v>
                </c:pt>
                <c:pt idx="2120">
                  <c:v>165.28947368421001</c:v>
                </c:pt>
                <c:pt idx="2121">
                  <c:v>164.5</c:v>
                </c:pt>
                <c:pt idx="2122">
                  <c:v>165.157894736842</c:v>
                </c:pt>
                <c:pt idx="2123">
                  <c:v>167.31578947368399</c:v>
                </c:pt>
                <c:pt idx="2124">
                  <c:v>167.36842105263099</c:v>
                </c:pt>
                <c:pt idx="2125">
                  <c:v>166.52631578947299</c:v>
                </c:pt>
                <c:pt idx="2126">
                  <c:v>167.394736842105</c:v>
                </c:pt>
                <c:pt idx="2127">
                  <c:v>167.42105263157799</c:v>
                </c:pt>
                <c:pt idx="2128">
                  <c:v>167.157894736842</c:v>
                </c:pt>
                <c:pt idx="2129">
                  <c:v>169.263157894736</c:v>
                </c:pt>
                <c:pt idx="2130">
                  <c:v>168.86842105263099</c:v>
                </c:pt>
                <c:pt idx="2131">
                  <c:v>164.552631578947</c:v>
                </c:pt>
                <c:pt idx="2132">
                  <c:v>166.36842105263099</c:v>
                </c:pt>
                <c:pt idx="2133">
                  <c:v>164.68421052631501</c:v>
                </c:pt>
                <c:pt idx="2134">
                  <c:v>165.92105263157799</c:v>
                </c:pt>
                <c:pt idx="2135">
                  <c:v>164.157894736842</c:v>
                </c:pt>
                <c:pt idx="2136">
                  <c:v>160.97368421052599</c:v>
                </c:pt>
                <c:pt idx="2137">
                  <c:v>159.97368421052599</c:v>
                </c:pt>
                <c:pt idx="2138">
                  <c:v>159.13157894736801</c:v>
                </c:pt>
                <c:pt idx="2139">
                  <c:v>161.36842105263099</c:v>
                </c:pt>
                <c:pt idx="2140">
                  <c:v>162.052631578947</c:v>
                </c:pt>
                <c:pt idx="2141">
                  <c:v>159.68421052631501</c:v>
                </c:pt>
                <c:pt idx="2142">
                  <c:v>158.78947368421001</c:v>
                </c:pt>
                <c:pt idx="2143">
                  <c:v>160.105263157894</c:v>
                </c:pt>
                <c:pt idx="2144">
                  <c:v>157.92105263157799</c:v>
                </c:pt>
                <c:pt idx="2145">
                  <c:v>156.63157894736801</c:v>
                </c:pt>
                <c:pt idx="2146">
                  <c:v>155.552631578947</c:v>
                </c:pt>
                <c:pt idx="2147">
                  <c:v>159.5</c:v>
                </c:pt>
                <c:pt idx="2148">
                  <c:v>160.42105263157799</c:v>
                </c:pt>
                <c:pt idx="2149">
                  <c:v>159.13157894736801</c:v>
                </c:pt>
                <c:pt idx="2150">
                  <c:v>159.394736842105</c:v>
                </c:pt>
                <c:pt idx="2151">
                  <c:v>159.63157894736801</c:v>
                </c:pt>
                <c:pt idx="2152">
                  <c:v>155.447368421052</c:v>
                </c:pt>
                <c:pt idx="2153">
                  <c:v>152.605263157894</c:v>
                </c:pt>
                <c:pt idx="2154">
                  <c:v>155.78947368421001</c:v>
                </c:pt>
                <c:pt idx="2155">
                  <c:v>155.63157894736801</c:v>
                </c:pt>
                <c:pt idx="2156">
                  <c:v>154.47368421052599</c:v>
                </c:pt>
                <c:pt idx="2157">
                  <c:v>152.86842105263099</c:v>
                </c:pt>
                <c:pt idx="2158">
                  <c:v>151.31578947368399</c:v>
                </c:pt>
                <c:pt idx="2159">
                  <c:v>152.447368421052</c:v>
                </c:pt>
                <c:pt idx="2160">
                  <c:v>156.31578947368399</c:v>
                </c:pt>
                <c:pt idx="2161">
                  <c:v>160.36842105263099</c:v>
                </c:pt>
                <c:pt idx="2162">
                  <c:v>162.18421052631501</c:v>
                </c:pt>
                <c:pt idx="2163">
                  <c:v>163.552631578947</c:v>
                </c:pt>
                <c:pt idx="2164">
                  <c:v>162.447368421052</c:v>
                </c:pt>
                <c:pt idx="2165">
                  <c:v>164.97368421052599</c:v>
                </c:pt>
                <c:pt idx="2166">
                  <c:v>164.552631578947</c:v>
                </c:pt>
                <c:pt idx="2167">
                  <c:v>165.47368421052599</c:v>
                </c:pt>
                <c:pt idx="2168">
                  <c:v>164.18421052631501</c:v>
                </c:pt>
                <c:pt idx="2169">
                  <c:v>164.52631578947299</c:v>
                </c:pt>
                <c:pt idx="2170">
                  <c:v>163.57894736842101</c:v>
                </c:pt>
                <c:pt idx="2171">
                  <c:v>162.73684210526301</c:v>
                </c:pt>
                <c:pt idx="2172">
                  <c:v>158.86842105263099</c:v>
                </c:pt>
                <c:pt idx="2173">
                  <c:v>160.13157894736801</c:v>
                </c:pt>
                <c:pt idx="2174">
                  <c:v>161.47368421052599</c:v>
                </c:pt>
                <c:pt idx="2175">
                  <c:v>162.02631578947299</c:v>
                </c:pt>
                <c:pt idx="2176">
                  <c:v>162.34210526315701</c:v>
                </c:pt>
                <c:pt idx="2177">
                  <c:v>165.605263157894</c:v>
                </c:pt>
                <c:pt idx="2178">
                  <c:v>165.63157894736801</c:v>
                </c:pt>
                <c:pt idx="2179">
                  <c:v>166.210526315789</c:v>
                </c:pt>
                <c:pt idx="2180">
                  <c:v>166.5</c:v>
                </c:pt>
                <c:pt idx="2181">
                  <c:v>164.605263157894</c:v>
                </c:pt>
                <c:pt idx="2182">
                  <c:v>165.210526315789</c:v>
                </c:pt>
                <c:pt idx="2183">
                  <c:v>162.84210526315701</c:v>
                </c:pt>
                <c:pt idx="2184">
                  <c:v>157.63157894736801</c:v>
                </c:pt>
                <c:pt idx="2185">
                  <c:v>159.07894736842101</c:v>
                </c:pt>
                <c:pt idx="2186">
                  <c:v>158.73684210526301</c:v>
                </c:pt>
                <c:pt idx="2187">
                  <c:v>158.763157894736</c:v>
                </c:pt>
                <c:pt idx="2188">
                  <c:v>158.23684210526301</c:v>
                </c:pt>
                <c:pt idx="2189">
                  <c:v>155.52631578947299</c:v>
                </c:pt>
                <c:pt idx="2190">
                  <c:v>152.947368421052</c:v>
                </c:pt>
                <c:pt idx="2191">
                  <c:v>148.947368421052</c:v>
                </c:pt>
                <c:pt idx="2192">
                  <c:v>140.894736842105</c:v>
                </c:pt>
                <c:pt idx="2193">
                  <c:v>144.552631578947</c:v>
                </c:pt>
                <c:pt idx="2194">
                  <c:v>142.5</c:v>
                </c:pt>
                <c:pt idx="2195">
                  <c:v>145.68421052631501</c:v>
                </c:pt>
                <c:pt idx="2196">
                  <c:v>145.394736842105</c:v>
                </c:pt>
                <c:pt idx="2197">
                  <c:v>145.763157894736</c:v>
                </c:pt>
                <c:pt idx="2198">
                  <c:v>143.052631578947</c:v>
                </c:pt>
                <c:pt idx="2199">
                  <c:v>142.52631578947299</c:v>
                </c:pt>
                <c:pt idx="2200">
                  <c:v>144.78947368421001</c:v>
                </c:pt>
                <c:pt idx="2201">
                  <c:v>140.84210526315701</c:v>
                </c:pt>
                <c:pt idx="2202">
                  <c:v>140.894736842105</c:v>
                </c:pt>
                <c:pt idx="2203">
                  <c:v>141.210526315789</c:v>
                </c:pt>
                <c:pt idx="2204">
                  <c:v>143.63157894736801</c:v>
                </c:pt>
                <c:pt idx="2205">
                  <c:v>141.86842105263099</c:v>
                </c:pt>
                <c:pt idx="2206">
                  <c:v>140.31578947368399</c:v>
                </c:pt>
                <c:pt idx="2207">
                  <c:v>139.73684210526301</c:v>
                </c:pt>
                <c:pt idx="2208">
                  <c:v>141.763157894736</c:v>
                </c:pt>
                <c:pt idx="2209">
                  <c:v>144.763157894736</c:v>
                </c:pt>
                <c:pt idx="2210">
                  <c:v>146</c:v>
                </c:pt>
                <c:pt idx="2211">
                  <c:v>143.763157894736</c:v>
                </c:pt>
                <c:pt idx="2212">
                  <c:v>147.605263157894</c:v>
                </c:pt>
                <c:pt idx="2213">
                  <c:v>143.5</c:v>
                </c:pt>
                <c:pt idx="2214">
                  <c:v>145.07894736842101</c:v>
                </c:pt>
                <c:pt idx="2215">
                  <c:v>141.552631578947</c:v>
                </c:pt>
                <c:pt idx="2216">
                  <c:v>145.73684210526301</c:v>
                </c:pt>
                <c:pt idx="2217">
                  <c:v>143.447368421052</c:v>
                </c:pt>
                <c:pt idx="2218">
                  <c:v>142.57894736842101</c:v>
                </c:pt>
                <c:pt idx="2219">
                  <c:v>148.47368421052599</c:v>
                </c:pt>
                <c:pt idx="2220">
                  <c:v>147.07894736842101</c:v>
                </c:pt>
                <c:pt idx="2221">
                  <c:v>147.68421052631501</c:v>
                </c:pt>
                <c:pt idx="2222">
                  <c:v>153.5</c:v>
                </c:pt>
                <c:pt idx="2223">
                  <c:v>154.105263157894</c:v>
                </c:pt>
                <c:pt idx="2224">
                  <c:v>151.02631578947299</c:v>
                </c:pt>
                <c:pt idx="2225">
                  <c:v>152.157894736842</c:v>
                </c:pt>
                <c:pt idx="2226">
                  <c:v>152.5</c:v>
                </c:pt>
                <c:pt idx="2227">
                  <c:v>154.18421052631501</c:v>
                </c:pt>
                <c:pt idx="2228">
                  <c:v>152</c:v>
                </c:pt>
                <c:pt idx="2229">
                  <c:v>151.57894736842101</c:v>
                </c:pt>
                <c:pt idx="2230">
                  <c:v>154.605263157894</c:v>
                </c:pt>
                <c:pt idx="2231">
                  <c:v>153.34210526315701</c:v>
                </c:pt>
                <c:pt idx="2232">
                  <c:v>156.34210526315701</c:v>
                </c:pt>
                <c:pt idx="2233">
                  <c:v>155.263157894736</c:v>
                </c:pt>
                <c:pt idx="2234">
                  <c:v>157.947368421052</c:v>
                </c:pt>
                <c:pt idx="2235">
                  <c:v>163.02631578947299</c:v>
                </c:pt>
                <c:pt idx="2236">
                  <c:v>166.18421052631501</c:v>
                </c:pt>
                <c:pt idx="2237">
                  <c:v>166.23684210526301</c:v>
                </c:pt>
                <c:pt idx="2238">
                  <c:v>165.28947368421001</c:v>
                </c:pt>
                <c:pt idx="2239">
                  <c:v>166.42105263157799</c:v>
                </c:pt>
                <c:pt idx="2240">
                  <c:v>168.947368421052</c:v>
                </c:pt>
                <c:pt idx="2241">
                  <c:v>166.86842105263099</c:v>
                </c:pt>
                <c:pt idx="2242">
                  <c:v>165.78947368421001</c:v>
                </c:pt>
                <c:pt idx="2243">
                  <c:v>167.710526315789</c:v>
                </c:pt>
                <c:pt idx="2244">
                  <c:v>168.73684210526301</c:v>
                </c:pt>
                <c:pt idx="2245">
                  <c:v>170.552631578947</c:v>
                </c:pt>
                <c:pt idx="2246">
                  <c:v>169.18421052631501</c:v>
                </c:pt>
                <c:pt idx="2247">
                  <c:v>167</c:v>
                </c:pt>
                <c:pt idx="2248">
                  <c:v>167.23684210526301</c:v>
                </c:pt>
                <c:pt idx="2249">
                  <c:v>170.02631578947299</c:v>
                </c:pt>
                <c:pt idx="2250">
                  <c:v>167.763157894736</c:v>
                </c:pt>
                <c:pt idx="2251">
                  <c:v>165.81578947368399</c:v>
                </c:pt>
                <c:pt idx="2252">
                  <c:v>166.42105263157799</c:v>
                </c:pt>
                <c:pt idx="2253">
                  <c:v>170.210526315789</c:v>
                </c:pt>
                <c:pt idx="2254">
                  <c:v>167.763157894736</c:v>
                </c:pt>
                <c:pt idx="2255">
                  <c:v>169.605263157894</c:v>
                </c:pt>
                <c:pt idx="2256">
                  <c:v>171.02631578947299</c:v>
                </c:pt>
                <c:pt idx="2257">
                  <c:v>170.052631578947</c:v>
                </c:pt>
                <c:pt idx="2258">
                  <c:v>168.52631578947299</c:v>
                </c:pt>
                <c:pt idx="2259">
                  <c:v>171.894736842105</c:v>
                </c:pt>
                <c:pt idx="2260">
                  <c:v>171.657894736842</c:v>
                </c:pt>
                <c:pt idx="2261">
                  <c:v>171.105263157894</c:v>
                </c:pt>
                <c:pt idx="2262">
                  <c:v>174.552631578947</c:v>
                </c:pt>
                <c:pt idx="2263">
                  <c:v>172.23684210526301</c:v>
                </c:pt>
                <c:pt idx="2264">
                  <c:v>173.36842105263099</c:v>
                </c:pt>
                <c:pt idx="2265">
                  <c:v>164.5</c:v>
                </c:pt>
                <c:pt idx="2266">
                  <c:v>165.13157894736801</c:v>
                </c:pt>
                <c:pt idx="2267">
                  <c:v>167.657894736842</c:v>
                </c:pt>
                <c:pt idx="2268">
                  <c:v>167.605263157894</c:v>
                </c:pt>
                <c:pt idx="2269">
                  <c:v>165.57894736842101</c:v>
                </c:pt>
                <c:pt idx="2270">
                  <c:v>164.13157894736801</c:v>
                </c:pt>
                <c:pt idx="2271">
                  <c:v>161.552631578947</c:v>
                </c:pt>
                <c:pt idx="2272">
                  <c:v>160.394736842105</c:v>
                </c:pt>
                <c:pt idx="2273">
                  <c:v>163.47368421052599</c:v>
                </c:pt>
                <c:pt idx="2274">
                  <c:v>164.052631578947</c:v>
                </c:pt>
                <c:pt idx="2275">
                  <c:v>166.105263157894</c:v>
                </c:pt>
                <c:pt idx="2276">
                  <c:v>162.97368421052599</c:v>
                </c:pt>
                <c:pt idx="2277">
                  <c:v>161.052631578947</c:v>
                </c:pt>
                <c:pt idx="2278">
                  <c:v>160.36842105263099</c:v>
                </c:pt>
                <c:pt idx="2279">
                  <c:v>164.157894736842</c:v>
                </c:pt>
                <c:pt idx="2280">
                  <c:v>164.394736842105</c:v>
                </c:pt>
                <c:pt idx="2281">
                  <c:v>163.86842105263099</c:v>
                </c:pt>
                <c:pt idx="2282">
                  <c:v>166.157894736842</c:v>
                </c:pt>
                <c:pt idx="2283">
                  <c:v>165.894736842105</c:v>
                </c:pt>
                <c:pt idx="2284">
                  <c:v>163.894736842105</c:v>
                </c:pt>
                <c:pt idx="2285">
                  <c:v>160.02631578947299</c:v>
                </c:pt>
                <c:pt idx="2286">
                  <c:v>161.02631578947299</c:v>
                </c:pt>
                <c:pt idx="2287">
                  <c:v>159.73684210526301</c:v>
                </c:pt>
                <c:pt idx="2288">
                  <c:v>157.23684210526301</c:v>
                </c:pt>
                <c:pt idx="2289">
                  <c:v>157.18421052631501</c:v>
                </c:pt>
                <c:pt idx="2290">
                  <c:v>154.57894736842101</c:v>
                </c:pt>
                <c:pt idx="2291">
                  <c:v>158.605263157894</c:v>
                </c:pt>
                <c:pt idx="2292">
                  <c:v>160.42105263157799</c:v>
                </c:pt>
                <c:pt idx="2293">
                  <c:v>156.763157894736</c:v>
                </c:pt>
                <c:pt idx="2294">
                  <c:v>155.157894736842</c:v>
                </c:pt>
                <c:pt idx="2295">
                  <c:v>154.42105263157799</c:v>
                </c:pt>
                <c:pt idx="2296">
                  <c:v>157.13157894736801</c:v>
                </c:pt>
                <c:pt idx="2297">
                  <c:v>153.07894736842101</c:v>
                </c:pt>
                <c:pt idx="2298">
                  <c:v>153.78947368421001</c:v>
                </c:pt>
                <c:pt idx="2299">
                  <c:v>156.86842105263099</c:v>
                </c:pt>
                <c:pt idx="2300">
                  <c:v>158.36842105263099</c:v>
                </c:pt>
                <c:pt idx="2301">
                  <c:v>158.92105263157799</c:v>
                </c:pt>
                <c:pt idx="2302">
                  <c:v>161.68421052631501</c:v>
                </c:pt>
                <c:pt idx="2303">
                  <c:v>161.263157894736</c:v>
                </c:pt>
                <c:pt idx="2304">
                  <c:v>166.97368421052599</c:v>
                </c:pt>
                <c:pt idx="2305">
                  <c:v>166.710526315789</c:v>
                </c:pt>
                <c:pt idx="2306">
                  <c:v>166.36842105263099</c:v>
                </c:pt>
                <c:pt idx="2307">
                  <c:v>163.605263157894</c:v>
                </c:pt>
                <c:pt idx="2308">
                  <c:v>162.5</c:v>
                </c:pt>
                <c:pt idx="2309">
                  <c:v>159.894736842105</c:v>
                </c:pt>
                <c:pt idx="2310">
                  <c:v>158.552631578947</c:v>
                </c:pt>
                <c:pt idx="2311">
                  <c:v>156.78947368421001</c:v>
                </c:pt>
                <c:pt idx="2312">
                  <c:v>156.13157894736801</c:v>
                </c:pt>
                <c:pt idx="2313">
                  <c:v>153</c:v>
                </c:pt>
                <c:pt idx="2314">
                  <c:v>154.210526315789</c:v>
                </c:pt>
                <c:pt idx="2315">
                  <c:v>157.97368421052599</c:v>
                </c:pt>
                <c:pt idx="2316">
                  <c:v>157.78947368421001</c:v>
                </c:pt>
                <c:pt idx="2317">
                  <c:v>159.86842105263099</c:v>
                </c:pt>
                <c:pt idx="2318">
                  <c:v>159.052631578947</c:v>
                </c:pt>
                <c:pt idx="2319">
                  <c:v>158.81578947368399</c:v>
                </c:pt>
                <c:pt idx="2320">
                  <c:v>160.28947368421001</c:v>
                </c:pt>
                <c:pt idx="2321">
                  <c:v>166.763157894736</c:v>
                </c:pt>
                <c:pt idx="2322">
                  <c:v>164.84210526315701</c:v>
                </c:pt>
                <c:pt idx="2323">
                  <c:v>168.605263157894</c:v>
                </c:pt>
                <c:pt idx="2324">
                  <c:v>167.210526315789</c:v>
                </c:pt>
                <c:pt idx="2325">
                  <c:v>169.02631578947299</c:v>
                </c:pt>
                <c:pt idx="2326">
                  <c:v>169.81578947368399</c:v>
                </c:pt>
                <c:pt idx="2327">
                  <c:v>166.657894736842</c:v>
                </c:pt>
                <c:pt idx="2328">
                  <c:v>165.894736842105</c:v>
                </c:pt>
                <c:pt idx="2329">
                  <c:v>167.78947368421001</c:v>
                </c:pt>
                <c:pt idx="2330">
                  <c:v>167.57894736842101</c:v>
                </c:pt>
              </c:numCache>
            </c:numRef>
          </c:val>
          <c:smooth val="0"/>
        </c:ser>
        <c:dLbls>
          <c:showLegendKey val="0"/>
          <c:showVal val="0"/>
          <c:showCatName val="0"/>
          <c:showSerName val="0"/>
          <c:showPercent val="0"/>
          <c:showBubbleSize val="0"/>
        </c:dLbls>
        <c:marker val="1"/>
        <c:smooth val="0"/>
        <c:axId val="324990464"/>
        <c:axId val="324988288"/>
      </c:lineChart>
      <c:dateAx>
        <c:axId val="324985216"/>
        <c:scaling>
          <c:orientation val="minMax"/>
        </c:scaling>
        <c:delete val="0"/>
        <c:axPos val="b"/>
        <c:numFmt formatCode="[$-409]yyyy;@"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24986752"/>
        <c:crosses val="autoZero"/>
        <c:auto val="1"/>
        <c:lblOffset val="100"/>
        <c:baseTimeUnit val="days"/>
        <c:majorUnit val="365"/>
        <c:majorTimeUnit val="years"/>
        <c:minorUnit val="365"/>
        <c:minorTimeUnit val="months"/>
      </c:dateAx>
      <c:valAx>
        <c:axId val="324986752"/>
        <c:scaling>
          <c:orientation val="minMax"/>
          <c:max val="600"/>
        </c:scaling>
        <c:delete val="0"/>
        <c:axPos val="l"/>
        <c:majorGridlines>
          <c:spPr>
            <a:ln w="3175">
              <a:no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24985216"/>
        <c:crosses val="autoZero"/>
        <c:crossBetween val="between"/>
      </c:valAx>
      <c:valAx>
        <c:axId val="324988288"/>
        <c:scaling>
          <c:orientation val="minMax"/>
        </c:scaling>
        <c:delete val="1"/>
        <c:axPos val="r"/>
        <c:numFmt formatCode="0%" sourceLinked="0"/>
        <c:majorTickMark val="out"/>
        <c:minorTickMark val="none"/>
        <c:tickLblPos val="nextTo"/>
        <c:crossAx val="324990464"/>
        <c:crosses val="max"/>
        <c:crossBetween val="between"/>
        <c:dispUnits>
          <c:builtInUnit val="hundreds"/>
          <c:dispUnitsLbl/>
        </c:dispUnits>
      </c:valAx>
      <c:catAx>
        <c:axId val="324990464"/>
        <c:scaling>
          <c:orientation val="minMax"/>
        </c:scaling>
        <c:delete val="1"/>
        <c:axPos val="b"/>
        <c:numFmt formatCode="General" sourceLinked="1"/>
        <c:majorTickMark val="out"/>
        <c:minorTickMark val="none"/>
        <c:tickLblPos val="nextTo"/>
        <c:crossAx val="324988288"/>
        <c:crosses val="autoZero"/>
        <c:auto val="1"/>
        <c:lblAlgn val="ctr"/>
        <c:lblOffset val="100"/>
        <c:noMultiLvlLbl val="1"/>
      </c:catAx>
      <c:spPr>
        <a:noFill/>
        <a:ln w="25400">
          <a:noFill/>
        </a:ln>
      </c:spPr>
    </c:plotArea>
    <c:legend>
      <c:legendPos val="b"/>
      <c:layout>
        <c:manualLayout>
          <c:xMode val="edge"/>
          <c:yMode val="edge"/>
          <c:x val="0.35598883715703727"/>
          <c:y val="0.91047047177731211"/>
          <c:w val="0.30967373599327458"/>
          <c:h val="8.9529528222687879E-2"/>
        </c:manualLayout>
      </c:layout>
      <c:overlay val="0"/>
    </c:legend>
    <c:plotVisOnly val="1"/>
    <c:dispBlanksAs val="gap"/>
    <c:showDLblsOverMax val="0"/>
  </c:chart>
  <c:spPr>
    <a:solidFill>
      <a:srgbClr val="FFFFFF"/>
    </a:solidFill>
    <a:ln w="3175">
      <a:no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4.9017415473136212E-2"/>
          <c:y val="3.0031748317042781E-2"/>
          <c:w val="0.9424125065255643"/>
          <c:h val="0.81189466206938898"/>
        </c:manualLayout>
      </c:layout>
      <c:lineChart>
        <c:grouping val="standard"/>
        <c:varyColors val="0"/>
        <c:ser>
          <c:idx val="0"/>
          <c:order val="0"/>
          <c:tx>
            <c:v>Consumer Staples</c:v>
          </c:tx>
          <c:marker>
            <c:symbol val="none"/>
          </c:marker>
          <c:cat>
            <c:numRef>
              <c:f>'[6]1 - Chart Data'!$A$2:$A$1824</c:f>
              <c:numCache>
                <c:formatCode>General</c:formatCode>
                <c:ptCount val="1823"/>
                <c:pt idx="0">
                  <c:v>39857</c:v>
                </c:pt>
                <c:pt idx="1">
                  <c:v>39860</c:v>
                </c:pt>
                <c:pt idx="2">
                  <c:v>39861</c:v>
                </c:pt>
                <c:pt idx="3">
                  <c:v>39862</c:v>
                </c:pt>
                <c:pt idx="4">
                  <c:v>39863</c:v>
                </c:pt>
                <c:pt idx="5">
                  <c:v>39864</c:v>
                </c:pt>
                <c:pt idx="6">
                  <c:v>39867</c:v>
                </c:pt>
                <c:pt idx="7">
                  <c:v>39868</c:v>
                </c:pt>
                <c:pt idx="8">
                  <c:v>39869</c:v>
                </c:pt>
                <c:pt idx="9">
                  <c:v>39870</c:v>
                </c:pt>
                <c:pt idx="10">
                  <c:v>39871</c:v>
                </c:pt>
                <c:pt idx="11">
                  <c:v>39874</c:v>
                </c:pt>
                <c:pt idx="12">
                  <c:v>39875</c:v>
                </c:pt>
                <c:pt idx="13">
                  <c:v>39876</c:v>
                </c:pt>
                <c:pt idx="14">
                  <c:v>39877</c:v>
                </c:pt>
                <c:pt idx="15">
                  <c:v>39878</c:v>
                </c:pt>
                <c:pt idx="16">
                  <c:v>39881</c:v>
                </c:pt>
                <c:pt idx="17">
                  <c:v>39882</c:v>
                </c:pt>
                <c:pt idx="18">
                  <c:v>39883</c:v>
                </c:pt>
                <c:pt idx="19">
                  <c:v>39884</c:v>
                </c:pt>
                <c:pt idx="20">
                  <c:v>39885</c:v>
                </c:pt>
                <c:pt idx="21">
                  <c:v>39888</c:v>
                </c:pt>
                <c:pt idx="22">
                  <c:v>39889</c:v>
                </c:pt>
                <c:pt idx="23">
                  <c:v>39890</c:v>
                </c:pt>
                <c:pt idx="24">
                  <c:v>39891</c:v>
                </c:pt>
                <c:pt idx="25">
                  <c:v>39892</c:v>
                </c:pt>
                <c:pt idx="26">
                  <c:v>39895</c:v>
                </c:pt>
                <c:pt idx="27">
                  <c:v>39896</c:v>
                </c:pt>
                <c:pt idx="28">
                  <c:v>39897</c:v>
                </c:pt>
                <c:pt idx="29">
                  <c:v>39898</c:v>
                </c:pt>
                <c:pt idx="30">
                  <c:v>39899</c:v>
                </c:pt>
                <c:pt idx="31">
                  <c:v>39902</c:v>
                </c:pt>
                <c:pt idx="32">
                  <c:v>39903</c:v>
                </c:pt>
                <c:pt idx="33">
                  <c:v>39904</c:v>
                </c:pt>
                <c:pt idx="34">
                  <c:v>39905</c:v>
                </c:pt>
                <c:pt idx="35">
                  <c:v>39906</c:v>
                </c:pt>
                <c:pt idx="36">
                  <c:v>39909</c:v>
                </c:pt>
                <c:pt idx="37">
                  <c:v>39910</c:v>
                </c:pt>
                <c:pt idx="38">
                  <c:v>39911</c:v>
                </c:pt>
                <c:pt idx="39">
                  <c:v>39912</c:v>
                </c:pt>
                <c:pt idx="40">
                  <c:v>39916</c:v>
                </c:pt>
                <c:pt idx="41">
                  <c:v>39917</c:v>
                </c:pt>
                <c:pt idx="42">
                  <c:v>39918</c:v>
                </c:pt>
                <c:pt idx="43">
                  <c:v>39919</c:v>
                </c:pt>
                <c:pt idx="44">
                  <c:v>39920</c:v>
                </c:pt>
                <c:pt idx="45">
                  <c:v>39923</c:v>
                </c:pt>
                <c:pt idx="46">
                  <c:v>39924</c:v>
                </c:pt>
                <c:pt idx="47">
                  <c:v>39925</c:v>
                </c:pt>
                <c:pt idx="48">
                  <c:v>39926</c:v>
                </c:pt>
                <c:pt idx="49">
                  <c:v>39927</c:v>
                </c:pt>
                <c:pt idx="50">
                  <c:v>39930</c:v>
                </c:pt>
                <c:pt idx="51">
                  <c:v>39931</c:v>
                </c:pt>
                <c:pt idx="52">
                  <c:v>39932</c:v>
                </c:pt>
                <c:pt idx="53">
                  <c:v>39933</c:v>
                </c:pt>
                <c:pt idx="54">
                  <c:v>39934</c:v>
                </c:pt>
                <c:pt idx="55">
                  <c:v>39937</c:v>
                </c:pt>
                <c:pt idx="56">
                  <c:v>39938</c:v>
                </c:pt>
                <c:pt idx="57">
                  <c:v>39939</c:v>
                </c:pt>
                <c:pt idx="58">
                  <c:v>39940</c:v>
                </c:pt>
                <c:pt idx="59">
                  <c:v>39941</c:v>
                </c:pt>
                <c:pt idx="60">
                  <c:v>39944</c:v>
                </c:pt>
                <c:pt idx="61">
                  <c:v>39945</c:v>
                </c:pt>
                <c:pt idx="62">
                  <c:v>39946</c:v>
                </c:pt>
                <c:pt idx="63">
                  <c:v>39947</c:v>
                </c:pt>
                <c:pt idx="64">
                  <c:v>39948</c:v>
                </c:pt>
                <c:pt idx="65">
                  <c:v>39951</c:v>
                </c:pt>
                <c:pt idx="66">
                  <c:v>39952</c:v>
                </c:pt>
                <c:pt idx="67">
                  <c:v>39953</c:v>
                </c:pt>
                <c:pt idx="68">
                  <c:v>39954</c:v>
                </c:pt>
                <c:pt idx="69">
                  <c:v>39955</c:v>
                </c:pt>
                <c:pt idx="70">
                  <c:v>39958</c:v>
                </c:pt>
                <c:pt idx="71">
                  <c:v>39959</c:v>
                </c:pt>
                <c:pt idx="72">
                  <c:v>39960</c:v>
                </c:pt>
                <c:pt idx="73">
                  <c:v>39961</c:v>
                </c:pt>
                <c:pt idx="74">
                  <c:v>39962</c:v>
                </c:pt>
                <c:pt idx="75">
                  <c:v>39965</c:v>
                </c:pt>
                <c:pt idx="76">
                  <c:v>39966</c:v>
                </c:pt>
                <c:pt idx="77">
                  <c:v>39967</c:v>
                </c:pt>
                <c:pt idx="78">
                  <c:v>39968</c:v>
                </c:pt>
                <c:pt idx="79">
                  <c:v>39969</c:v>
                </c:pt>
                <c:pt idx="80">
                  <c:v>39972</c:v>
                </c:pt>
                <c:pt idx="81">
                  <c:v>39973</c:v>
                </c:pt>
                <c:pt idx="82">
                  <c:v>39974</c:v>
                </c:pt>
                <c:pt idx="83">
                  <c:v>39975</c:v>
                </c:pt>
                <c:pt idx="84">
                  <c:v>39976</c:v>
                </c:pt>
                <c:pt idx="85">
                  <c:v>39979</c:v>
                </c:pt>
                <c:pt idx="86">
                  <c:v>39980</c:v>
                </c:pt>
                <c:pt idx="87">
                  <c:v>39981</c:v>
                </c:pt>
                <c:pt idx="88">
                  <c:v>39982</c:v>
                </c:pt>
                <c:pt idx="89">
                  <c:v>39983</c:v>
                </c:pt>
                <c:pt idx="90">
                  <c:v>39986</c:v>
                </c:pt>
                <c:pt idx="91">
                  <c:v>39987</c:v>
                </c:pt>
                <c:pt idx="92">
                  <c:v>39988</c:v>
                </c:pt>
                <c:pt idx="93">
                  <c:v>39989</c:v>
                </c:pt>
                <c:pt idx="94">
                  <c:v>39990</c:v>
                </c:pt>
                <c:pt idx="95">
                  <c:v>39993</c:v>
                </c:pt>
                <c:pt idx="96">
                  <c:v>39994</c:v>
                </c:pt>
                <c:pt idx="97">
                  <c:v>39995</c:v>
                </c:pt>
                <c:pt idx="98">
                  <c:v>39996</c:v>
                </c:pt>
                <c:pt idx="99">
                  <c:v>39997</c:v>
                </c:pt>
                <c:pt idx="100">
                  <c:v>40000</c:v>
                </c:pt>
                <c:pt idx="101">
                  <c:v>40001</c:v>
                </c:pt>
                <c:pt idx="102">
                  <c:v>40002</c:v>
                </c:pt>
                <c:pt idx="103">
                  <c:v>40003</c:v>
                </c:pt>
                <c:pt idx="104">
                  <c:v>40004</c:v>
                </c:pt>
                <c:pt idx="105">
                  <c:v>40007</c:v>
                </c:pt>
                <c:pt idx="106">
                  <c:v>40008</c:v>
                </c:pt>
                <c:pt idx="107">
                  <c:v>40009</c:v>
                </c:pt>
                <c:pt idx="108">
                  <c:v>40010</c:v>
                </c:pt>
                <c:pt idx="109">
                  <c:v>40011</c:v>
                </c:pt>
                <c:pt idx="110">
                  <c:v>40014</c:v>
                </c:pt>
                <c:pt idx="111">
                  <c:v>40015</c:v>
                </c:pt>
                <c:pt idx="112">
                  <c:v>40016</c:v>
                </c:pt>
                <c:pt idx="113">
                  <c:v>40017</c:v>
                </c:pt>
                <c:pt idx="114">
                  <c:v>40018</c:v>
                </c:pt>
                <c:pt idx="115">
                  <c:v>40021</c:v>
                </c:pt>
                <c:pt idx="116">
                  <c:v>40022</c:v>
                </c:pt>
                <c:pt idx="117">
                  <c:v>40023</c:v>
                </c:pt>
                <c:pt idx="118">
                  <c:v>40024</c:v>
                </c:pt>
                <c:pt idx="119">
                  <c:v>40025</c:v>
                </c:pt>
                <c:pt idx="120">
                  <c:v>40028</c:v>
                </c:pt>
                <c:pt idx="121">
                  <c:v>40029</c:v>
                </c:pt>
                <c:pt idx="122">
                  <c:v>40030</c:v>
                </c:pt>
                <c:pt idx="123">
                  <c:v>40031</c:v>
                </c:pt>
                <c:pt idx="124">
                  <c:v>40032</c:v>
                </c:pt>
                <c:pt idx="125">
                  <c:v>40035</c:v>
                </c:pt>
                <c:pt idx="126">
                  <c:v>40036</c:v>
                </c:pt>
                <c:pt idx="127">
                  <c:v>40037</c:v>
                </c:pt>
                <c:pt idx="128">
                  <c:v>40038</c:v>
                </c:pt>
                <c:pt idx="129">
                  <c:v>40039</c:v>
                </c:pt>
                <c:pt idx="130">
                  <c:v>40042</c:v>
                </c:pt>
                <c:pt idx="131">
                  <c:v>40043</c:v>
                </c:pt>
                <c:pt idx="132">
                  <c:v>40044</c:v>
                </c:pt>
                <c:pt idx="133">
                  <c:v>40045</c:v>
                </c:pt>
                <c:pt idx="134">
                  <c:v>40046</c:v>
                </c:pt>
                <c:pt idx="135">
                  <c:v>40049</c:v>
                </c:pt>
                <c:pt idx="136">
                  <c:v>40050</c:v>
                </c:pt>
                <c:pt idx="137">
                  <c:v>40051</c:v>
                </c:pt>
                <c:pt idx="138">
                  <c:v>40052</c:v>
                </c:pt>
                <c:pt idx="139">
                  <c:v>40053</c:v>
                </c:pt>
                <c:pt idx="140">
                  <c:v>40056</c:v>
                </c:pt>
                <c:pt idx="141">
                  <c:v>40057</c:v>
                </c:pt>
                <c:pt idx="142">
                  <c:v>40058</c:v>
                </c:pt>
                <c:pt idx="143">
                  <c:v>40059</c:v>
                </c:pt>
                <c:pt idx="144">
                  <c:v>40060</c:v>
                </c:pt>
                <c:pt idx="145">
                  <c:v>40063</c:v>
                </c:pt>
                <c:pt idx="146">
                  <c:v>40064</c:v>
                </c:pt>
                <c:pt idx="147">
                  <c:v>40065</c:v>
                </c:pt>
                <c:pt idx="148">
                  <c:v>40066</c:v>
                </c:pt>
                <c:pt idx="149">
                  <c:v>40067</c:v>
                </c:pt>
                <c:pt idx="150">
                  <c:v>40070</c:v>
                </c:pt>
                <c:pt idx="151">
                  <c:v>40071</c:v>
                </c:pt>
                <c:pt idx="152">
                  <c:v>40072</c:v>
                </c:pt>
                <c:pt idx="153">
                  <c:v>40073</c:v>
                </c:pt>
                <c:pt idx="154">
                  <c:v>40074</c:v>
                </c:pt>
                <c:pt idx="155">
                  <c:v>40077</c:v>
                </c:pt>
                <c:pt idx="156">
                  <c:v>40078</c:v>
                </c:pt>
                <c:pt idx="157">
                  <c:v>40079</c:v>
                </c:pt>
                <c:pt idx="158">
                  <c:v>40080</c:v>
                </c:pt>
                <c:pt idx="159">
                  <c:v>40081</c:v>
                </c:pt>
                <c:pt idx="160">
                  <c:v>40084</c:v>
                </c:pt>
                <c:pt idx="161">
                  <c:v>40085</c:v>
                </c:pt>
                <c:pt idx="162">
                  <c:v>40086</c:v>
                </c:pt>
                <c:pt idx="163">
                  <c:v>40087</c:v>
                </c:pt>
                <c:pt idx="164">
                  <c:v>40088</c:v>
                </c:pt>
                <c:pt idx="165">
                  <c:v>40091</c:v>
                </c:pt>
                <c:pt idx="166">
                  <c:v>40092</c:v>
                </c:pt>
                <c:pt idx="167">
                  <c:v>40093</c:v>
                </c:pt>
                <c:pt idx="168">
                  <c:v>40094</c:v>
                </c:pt>
                <c:pt idx="169">
                  <c:v>40095</c:v>
                </c:pt>
                <c:pt idx="170">
                  <c:v>40098</c:v>
                </c:pt>
                <c:pt idx="171">
                  <c:v>40099</c:v>
                </c:pt>
                <c:pt idx="172">
                  <c:v>40100</c:v>
                </c:pt>
                <c:pt idx="173">
                  <c:v>40101</c:v>
                </c:pt>
                <c:pt idx="174">
                  <c:v>40102</c:v>
                </c:pt>
                <c:pt idx="175">
                  <c:v>40105</c:v>
                </c:pt>
                <c:pt idx="176">
                  <c:v>40106</c:v>
                </c:pt>
                <c:pt idx="177">
                  <c:v>40107</c:v>
                </c:pt>
                <c:pt idx="178">
                  <c:v>40108</c:v>
                </c:pt>
                <c:pt idx="179">
                  <c:v>40109</c:v>
                </c:pt>
                <c:pt idx="180">
                  <c:v>40112</c:v>
                </c:pt>
                <c:pt idx="181">
                  <c:v>40113</c:v>
                </c:pt>
                <c:pt idx="182">
                  <c:v>40114</c:v>
                </c:pt>
                <c:pt idx="183">
                  <c:v>40115</c:v>
                </c:pt>
                <c:pt idx="184">
                  <c:v>40116</c:v>
                </c:pt>
                <c:pt idx="185">
                  <c:v>40119</c:v>
                </c:pt>
                <c:pt idx="186">
                  <c:v>40120</c:v>
                </c:pt>
                <c:pt idx="187">
                  <c:v>40121</c:v>
                </c:pt>
                <c:pt idx="188">
                  <c:v>40122</c:v>
                </c:pt>
                <c:pt idx="189">
                  <c:v>40123</c:v>
                </c:pt>
                <c:pt idx="190">
                  <c:v>40126</c:v>
                </c:pt>
                <c:pt idx="191">
                  <c:v>40127</c:v>
                </c:pt>
                <c:pt idx="192">
                  <c:v>40128</c:v>
                </c:pt>
                <c:pt idx="193">
                  <c:v>40129</c:v>
                </c:pt>
                <c:pt idx="194">
                  <c:v>40130</c:v>
                </c:pt>
                <c:pt idx="195">
                  <c:v>40133</c:v>
                </c:pt>
                <c:pt idx="196">
                  <c:v>40134</c:v>
                </c:pt>
                <c:pt idx="197">
                  <c:v>40135</c:v>
                </c:pt>
                <c:pt idx="198">
                  <c:v>40136</c:v>
                </c:pt>
                <c:pt idx="199">
                  <c:v>40137</c:v>
                </c:pt>
                <c:pt idx="200">
                  <c:v>40140</c:v>
                </c:pt>
                <c:pt idx="201">
                  <c:v>40141</c:v>
                </c:pt>
                <c:pt idx="202">
                  <c:v>40142</c:v>
                </c:pt>
                <c:pt idx="203">
                  <c:v>40143</c:v>
                </c:pt>
                <c:pt idx="204">
                  <c:v>40144</c:v>
                </c:pt>
                <c:pt idx="205">
                  <c:v>40147</c:v>
                </c:pt>
                <c:pt idx="206">
                  <c:v>40148</c:v>
                </c:pt>
                <c:pt idx="207">
                  <c:v>40149</c:v>
                </c:pt>
                <c:pt idx="208">
                  <c:v>40150</c:v>
                </c:pt>
                <c:pt idx="209">
                  <c:v>40151</c:v>
                </c:pt>
                <c:pt idx="210">
                  <c:v>40154</c:v>
                </c:pt>
                <c:pt idx="211">
                  <c:v>40155</c:v>
                </c:pt>
                <c:pt idx="212">
                  <c:v>40156</c:v>
                </c:pt>
                <c:pt idx="213">
                  <c:v>40157</c:v>
                </c:pt>
                <c:pt idx="214">
                  <c:v>40158</c:v>
                </c:pt>
                <c:pt idx="215">
                  <c:v>40161</c:v>
                </c:pt>
                <c:pt idx="216">
                  <c:v>40162</c:v>
                </c:pt>
                <c:pt idx="217">
                  <c:v>40163</c:v>
                </c:pt>
                <c:pt idx="218">
                  <c:v>40164</c:v>
                </c:pt>
                <c:pt idx="219">
                  <c:v>40165</c:v>
                </c:pt>
                <c:pt idx="220">
                  <c:v>40168</c:v>
                </c:pt>
                <c:pt idx="221">
                  <c:v>40169</c:v>
                </c:pt>
                <c:pt idx="222">
                  <c:v>40170</c:v>
                </c:pt>
                <c:pt idx="223">
                  <c:v>40171</c:v>
                </c:pt>
                <c:pt idx="224">
                  <c:v>40175</c:v>
                </c:pt>
                <c:pt idx="225">
                  <c:v>40176</c:v>
                </c:pt>
                <c:pt idx="226">
                  <c:v>40177</c:v>
                </c:pt>
                <c:pt idx="227">
                  <c:v>40178</c:v>
                </c:pt>
                <c:pt idx="228">
                  <c:v>40182</c:v>
                </c:pt>
                <c:pt idx="229">
                  <c:v>40183</c:v>
                </c:pt>
                <c:pt idx="230">
                  <c:v>40184</c:v>
                </c:pt>
                <c:pt idx="231">
                  <c:v>40185</c:v>
                </c:pt>
                <c:pt idx="232">
                  <c:v>40186</c:v>
                </c:pt>
                <c:pt idx="233">
                  <c:v>40189</c:v>
                </c:pt>
                <c:pt idx="234">
                  <c:v>40190</c:v>
                </c:pt>
                <c:pt idx="235">
                  <c:v>40191</c:v>
                </c:pt>
                <c:pt idx="236">
                  <c:v>40192</c:v>
                </c:pt>
                <c:pt idx="237">
                  <c:v>40193</c:v>
                </c:pt>
                <c:pt idx="238">
                  <c:v>40196</c:v>
                </c:pt>
                <c:pt idx="239">
                  <c:v>40197</c:v>
                </c:pt>
                <c:pt idx="240">
                  <c:v>40198</c:v>
                </c:pt>
                <c:pt idx="241">
                  <c:v>40199</c:v>
                </c:pt>
                <c:pt idx="242">
                  <c:v>40200</c:v>
                </c:pt>
                <c:pt idx="243">
                  <c:v>40203</c:v>
                </c:pt>
                <c:pt idx="244">
                  <c:v>40204</c:v>
                </c:pt>
                <c:pt idx="245">
                  <c:v>40205</c:v>
                </c:pt>
                <c:pt idx="246">
                  <c:v>40206</c:v>
                </c:pt>
                <c:pt idx="247">
                  <c:v>40207</c:v>
                </c:pt>
                <c:pt idx="248">
                  <c:v>40210</c:v>
                </c:pt>
                <c:pt idx="249">
                  <c:v>40211</c:v>
                </c:pt>
                <c:pt idx="250">
                  <c:v>40212</c:v>
                </c:pt>
                <c:pt idx="251">
                  <c:v>40213</c:v>
                </c:pt>
                <c:pt idx="252">
                  <c:v>40214</c:v>
                </c:pt>
                <c:pt idx="253">
                  <c:v>40217</c:v>
                </c:pt>
                <c:pt idx="254">
                  <c:v>40218</c:v>
                </c:pt>
                <c:pt idx="255">
                  <c:v>40219</c:v>
                </c:pt>
                <c:pt idx="256">
                  <c:v>40220</c:v>
                </c:pt>
                <c:pt idx="257">
                  <c:v>40221</c:v>
                </c:pt>
                <c:pt idx="258">
                  <c:v>40224</c:v>
                </c:pt>
                <c:pt idx="259">
                  <c:v>40225</c:v>
                </c:pt>
                <c:pt idx="260">
                  <c:v>40226</c:v>
                </c:pt>
                <c:pt idx="261">
                  <c:v>40227</c:v>
                </c:pt>
                <c:pt idx="262">
                  <c:v>40228</c:v>
                </c:pt>
                <c:pt idx="263">
                  <c:v>40231</c:v>
                </c:pt>
                <c:pt idx="264">
                  <c:v>40232</c:v>
                </c:pt>
                <c:pt idx="265">
                  <c:v>40233</c:v>
                </c:pt>
                <c:pt idx="266">
                  <c:v>40234</c:v>
                </c:pt>
                <c:pt idx="267">
                  <c:v>40235</c:v>
                </c:pt>
                <c:pt idx="268">
                  <c:v>40238</c:v>
                </c:pt>
                <c:pt idx="269">
                  <c:v>40239</c:v>
                </c:pt>
                <c:pt idx="270">
                  <c:v>40240</c:v>
                </c:pt>
                <c:pt idx="271">
                  <c:v>40241</c:v>
                </c:pt>
                <c:pt idx="272">
                  <c:v>40242</c:v>
                </c:pt>
                <c:pt idx="273">
                  <c:v>40245</c:v>
                </c:pt>
                <c:pt idx="274">
                  <c:v>40246</c:v>
                </c:pt>
                <c:pt idx="275">
                  <c:v>40247</c:v>
                </c:pt>
                <c:pt idx="276">
                  <c:v>40248</c:v>
                </c:pt>
                <c:pt idx="277">
                  <c:v>40249</c:v>
                </c:pt>
                <c:pt idx="278">
                  <c:v>40252</c:v>
                </c:pt>
                <c:pt idx="279">
                  <c:v>40253</c:v>
                </c:pt>
                <c:pt idx="280">
                  <c:v>40254</c:v>
                </c:pt>
                <c:pt idx="281">
                  <c:v>40255</c:v>
                </c:pt>
                <c:pt idx="282">
                  <c:v>40256</c:v>
                </c:pt>
                <c:pt idx="283">
                  <c:v>40259</c:v>
                </c:pt>
                <c:pt idx="284">
                  <c:v>40260</c:v>
                </c:pt>
                <c:pt idx="285">
                  <c:v>40261</c:v>
                </c:pt>
                <c:pt idx="286">
                  <c:v>40262</c:v>
                </c:pt>
                <c:pt idx="287">
                  <c:v>40263</c:v>
                </c:pt>
                <c:pt idx="288">
                  <c:v>40266</c:v>
                </c:pt>
                <c:pt idx="289">
                  <c:v>40267</c:v>
                </c:pt>
                <c:pt idx="290">
                  <c:v>40268</c:v>
                </c:pt>
                <c:pt idx="291">
                  <c:v>40269</c:v>
                </c:pt>
                <c:pt idx="292">
                  <c:v>40273</c:v>
                </c:pt>
                <c:pt idx="293">
                  <c:v>40274</c:v>
                </c:pt>
                <c:pt idx="294">
                  <c:v>40275</c:v>
                </c:pt>
                <c:pt idx="295">
                  <c:v>40276</c:v>
                </c:pt>
                <c:pt idx="296">
                  <c:v>40277</c:v>
                </c:pt>
                <c:pt idx="297">
                  <c:v>40280</c:v>
                </c:pt>
                <c:pt idx="298">
                  <c:v>40281</c:v>
                </c:pt>
                <c:pt idx="299">
                  <c:v>40282</c:v>
                </c:pt>
                <c:pt idx="300">
                  <c:v>40283</c:v>
                </c:pt>
                <c:pt idx="301">
                  <c:v>40284</c:v>
                </c:pt>
                <c:pt idx="302">
                  <c:v>40287</c:v>
                </c:pt>
                <c:pt idx="303">
                  <c:v>40288</c:v>
                </c:pt>
                <c:pt idx="304">
                  <c:v>40289</c:v>
                </c:pt>
                <c:pt idx="305">
                  <c:v>40290</c:v>
                </c:pt>
                <c:pt idx="306">
                  <c:v>40291</c:v>
                </c:pt>
                <c:pt idx="307">
                  <c:v>40294</c:v>
                </c:pt>
                <c:pt idx="308">
                  <c:v>40295</c:v>
                </c:pt>
                <c:pt idx="309">
                  <c:v>40296</c:v>
                </c:pt>
                <c:pt idx="310">
                  <c:v>40297</c:v>
                </c:pt>
                <c:pt idx="311">
                  <c:v>40298</c:v>
                </c:pt>
                <c:pt idx="312">
                  <c:v>40301</c:v>
                </c:pt>
                <c:pt idx="313">
                  <c:v>40302</c:v>
                </c:pt>
                <c:pt idx="314">
                  <c:v>40303</c:v>
                </c:pt>
                <c:pt idx="315">
                  <c:v>40304</c:v>
                </c:pt>
                <c:pt idx="316">
                  <c:v>40305</c:v>
                </c:pt>
                <c:pt idx="317">
                  <c:v>40308</c:v>
                </c:pt>
                <c:pt idx="318">
                  <c:v>40309</c:v>
                </c:pt>
                <c:pt idx="319">
                  <c:v>40310</c:v>
                </c:pt>
                <c:pt idx="320">
                  <c:v>40311</c:v>
                </c:pt>
                <c:pt idx="321">
                  <c:v>40312</c:v>
                </c:pt>
                <c:pt idx="322">
                  <c:v>40315</c:v>
                </c:pt>
                <c:pt idx="323">
                  <c:v>40316</c:v>
                </c:pt>
                <c:pt idx="324">
                  <c:v>40317</c:v>
                </c:pt>
                <c:pt idx="325">
                  <c:v>40318</c:v>
                </c:pt>
                <c:pt idx="326">
                  <c:v>40319</c:v>
                </c:pt>
                <c:pt idx="327">
                  <c:v>40322</c:v>
                </c:pt>
                <c:pt idx="328">
                  <c:v>40323</c:v>
                </c:pt>
                <c:pt idx="329">
                  <c:v>40324</c:v>
                </c:pt>
                <c:pt idx="330">
                  <c:v>40325</c:v>
                </c:pt>
                <c:pt idx="331">
                  <c:v>40326</c:v>
                </c:pt>
                <c:pt idx="332">
                  <c:v>40329</c:v>
                </c:pt>
                <c:pt idx="333">
                  <c:v>40330</c:v>
                </c:pt>
                <c:pt idx="334">
                  <c:v>40331</c:v>
                </c:pt>
                <c:pt idx="335">
                  <c:v>40332</c:v>
                </c:pt>
                <c:pt idx="336">
                  <c:v>40333</c:v>
                </c:pt>
                <c:pt idx="337">
                  <c:v>40336</c:v>
                </c:pt>
                <c:pt idx="338">
                  <c:v>40337</c:v>
                </c:pt>
                <c:pt idx="339">
                  <c:v>40338</c:v>
                </c:pt>
                <c:pt idx="340">
                  <c:v>40339</c:v>
                </c:pt>
                <c:pt idx="341">
                  <c:v>40340</c:v>
                </c:pt>
                <c:pt idx="342">
                  <c:v>40343</c:v>
                </c:pt>
                <c:pt idx="343">
                  <c:v>40344</c:v>
                </c:pt>
                <c:pt idx="344">
                  <c:v>40345</c:v>
                </c:pt>
                <c:pt idx="345">
                  <c:v>40346</c:v>
                </c:pt>
                <c:pt idx="346">
                  <c:v>40347</c:v>
                </c:pt>
                <c:pt idx="347">
                  <c:v>40350</c:v>
                </c:pt>
                <c:pt idx="348">
                  <c:v>40351</c:v>
                </c:pt>
                <c:pt idx="349">
                  <c:v>40352</c:v>
                </c:pt>
                <c:pt idx="350">
                  <c:v>40353</c:v>
                </c:pt>
                <c:pt idx="351">
                  <c:v>40354</c:v>
                </c:pt>
                <c:pt idx="352">
                  <c:v>40357</c:v>
                </c:pt>
                <c:pt idx="353">
                  <c:v>40358</c:v>
                </c:pt>
                <c:pt idx="354">
                  <c:v>40359</c:v>
                </c:pt>
                <c:pt idx="355">
                  <c:v>40360</c:v>
                </c:pt>
                <c:pt idx="356">
                  <c:v>40361</c:v>
                </c:pt>
                <c:pt idx="357">
                  <c:v>40364</c:v>
                </c:pt>
                <c:pt idx="358">
                  <c:v>40365</c:v>
                </c:pt>
                <c:pt idx="359">
                  <c:v>40366</c:v>
                </c:pt>
                <c:pt idx="360">
                  <c:v>40367</c:v>
                </c:pt>
                <c:pt idx="361">
                  <c:v>40368</c:v>
                </c:pt>
                <c:pt idx="362">
                  <c:v>40371</c:v>
                </c:pt>
                <c:pt idx="363">
                  <c:v>40372</c:v>
                </c:pt>
                <c:pt idx="364">
                  <c:v>40373</c:v>
                </c:pt>
                <c:pt idx="365">
                  <c:v>40374</c:v>
                </c:pt>
                <c:pt idx="366">
                  <c:v>40375</c:v>
                </c:pt>
                <c:pt idx="367">
                  <c:v>40378</c:v>
                </c:pt>
                <c:pt idx="368">
                  <c:v>40379</c:v>
                </c:pt>
                <c:pt idx="369">
                  <c:v>40380</c:v>
                </c:pt>
                <c:pt idx="370">
                  <c:v>40381</c:v>
                </c:pt>
                <c:pt idx="371">
                  <c:v>40382</c:v>
                </c:pt>
                <c:pt idx="372">
                  <c:v>40385</c:v>
                </c:pt>
                <c:pt idx="373">
                  <c:v>40386</c:v>
                </c:pt>
                <c:pt idx="374">
                  <c:v>40387</c:v>
                </c:pt>
                <c:pt idx="375">
                  <c:v>40388</c:v>
                </c:pt>
                <c:pt idx="376">
                  <c:v>40389</c:v>
                </c:pt>
                <c:pt idx="377">
                  <c:v>40392</c:v>
                </c:pt>
                <c:pt idx="378">
                  <c:v>40393</c:v>
                </c:pt>
                <c:pt idx="379">
                  <c:v>40394</c:v>
                </c:pt>
                <c:pt idx="380">
                  <c:v>40395</c:v>
                </c:pt>
                <c:pt idx="381">
                  <c:v>40396</c:v>
                </c:pt>
                <c:pt idx="382">
                  <c:v>40399</c:v>
                </c:pt>
                <c:pt idx="383">
                  <c:v>40400</c:v>
                </c:pt>
                <c:pt idx="384">
                  <c:v>40401</c:v>
                </c:pt>
                <c:pt idx="385">
                  <c:v>40402</c:v>
                </c:pt>
                <c:pt idx="386">
                  <c:v>40403</c:v>
                </c:pt>
                <c:pt idx="387">
                  <c:v>40406</c:v>
                </c:pt>
                <c:pt idx="388">
                  <c:v>40407</c:v>
                </c:pt>
                <c:pt idx="389">
                  <c:v>40408</c:v>
                </c:pt>
                <c:pt idx="390">
                  <c:v>40409</c:v>
                </c:pt>
                <c:pt idx="391">
                  <c:v>40410</c:v>
                </c:pt>
                <c:pt idx="392">
                  <c:v>40413</c:v>
                </c:pt>
                <c:pt idx="393">
                  <c:v>40414</c:v>
                </c:pt>
                <c:pt idx="394">
                  <c:v>40415</c:v>
                </c:pt>
                <c:pt idx="395">
                  <c:v>40416</c:v>
                </c:pt>
                <c:pt idx="396">
                  <c:v>40417</c:v>
                </c:pt>
                <c:pt idx="397">
                  <c:v>40420</c:v>
                </c:pt>
                <c:pt idx="398">
                  <c:v>40421</c:v>
                </c:pt>
                <c:pt idx="399">
                  <c:v>40422</c:v>
                </c:pt>
                <c:pt idx="400">
                  <c:v>40423</c:v>
                </c:pt>
                <c:pt idx="401">
                  <c:v>40424</c:v>
                </c:pt>
                <c:pt idx="402">
                  <c:v>40427</c:v>
                </c:pt>
                <c:pt idx="403">
                  <c:v>40428</c:v>
                </c:pt>
                <c:pt idx="404">
                  <c:v>40429</c:v>
                </c:pt>
                <c:pt idx="405">
                  <c:v>40430</c:v>
                </c:pt>
                <c:pt idx="406">
                  <c:v>40431</c:v>
                </c:pt>
                <c:pt idx="407">
                  <c:v>40434</c:v>
                </c:pt>
                <c:pt idx="408">
                  <c:v>40435</c:v>
                </c:pt>
                <c:pt idx="409">
                  <c:v>40436</c:v>
                </c:pt>
                <c:pt idx="410">
                  <c:v>40437</c:v>
                </c:pt>
                <c:pt idx="411">
                  <c:v>40438</c:v>
                </c:pt>
                <c:pt idx="412">
                  <c:v>40441</c:v>
                </c:pt>
                <c:pt idx="413">
                  <c:v>40442</c:v>
                </c:pt>
                <c:pt idx="414">
                  <c:v>40443</c:v>
                </c:pt>
                <c:pt idx="415">
                  <c:v>40444</c:v>
                </c:pt>
                <c:pt idx="416">
                  <c:v>40445</c:v>
                </c:pt>
                <c:pt idx="417">
                  <c:v>40448</c:v>
                </c:pt>
                <c:pt idx="418">
                  <c:v>40449</c:v>
                </c:pt>
                <c:pt idx="419">
                  <c:v>40450</c:v>
                </c:pt>
                <c:pt idx="420">
                  <c:v>40451</c:v>
                </c:pt>
                <c:pt idx="421">
                  <c:v>40452</c:v>
                </c:pt>
                <c:pt idx="422">
                  <c:v>40455</c:v>
                </c:pt>
                <c:pt idx="423">
                  <c:v>40456</c:v>
                </c:pt>
                <c:pt idx="424">
                  <c:v>40457</c:v>
                </c:pt>
                <c:pt idx="425">
                  <c:v>40458</c:v>
                </c:pt>
                <c:pt idx="426">
                  <c:v>40459</c:v>
                </c:pt>
                <c:pt idx="427">
                  <c:v>40462</c:v>
                </c:pt>
                <c:pt idx="428">
                  <c:v>40463</c:v>
                </c:pt>
                <c:pt idx="429">
                  <c:v>40464</c:v>
                </c:pt>
                <c:pt idx="430">
                  <c:v>40465</c:v>
                </c:pt>
                <c:pt idx="431">
                  <c:v>40466</c:v>
                </c:pt>
                <c:pt idx="432">
                  <c:v>40469</c:v>
                </c:pt>
                <c:pt idx="433">
                  <c:v>40470</c:v>
                </c:pt>
                <c:pt idx="434">
                  <c:v>40471</c:v>
                </c:pt>
                <c:pt idx="435">
                  <c:v>40472</c:v>
                </c:pt>
                <c:pt idx="436">
                  <c:v>40473</c:v>
                </c:pt>
                <c:pt idx="437">
                  <c:v>40476</c:v>
                </c:pt>
                <c:pt idx="438">
                  <c:v>40477</c:v>
                </c:pt>
                <c:pt idx="439">
                  <c:v>40478</c:v>
                </c:pt>
                <c:pt idx="440">
                  <c:v>40479</c:v>
                </c:pt>
                <c:pt idx="441">
                  <c:v>40480</c:v>
                </c:pt>
                <c:pt idx="442">
                  <c:v>40483</c:v>
                </c:pt>
                <c:pt idx="443">
                  <c:v>40484</c:v>
                </c:pt>
                <c:pt idx="444">
                  <c:v>40485</c:v>
                </c:pt>
                <c:pt idx="445">
                  <c:v>40486</c:v>
                </c:pt>
                <c:pt idx="446">
                  <c:v>40487</c:v>
                </c:pt>
                <c:pt idx="447">
                  <c:v>40490</c:v>
                </c:pt>
                <c:pt idx="448">
                  <c:v>40491</c:v>
                </c:pt>
                <c:pt idx="449">
                  <c:v>40492</c:v>
                </c:pt>
                <c:pt idx="450">
                  <c:v>40493</c:v>
                </c:pt>
                <c:pt idx="451">
                  <c:v>40494</c:v>
                </c:pt>
                <c:pt idx="452">
                  <c:v>40497</c:v>
                </c:pt>
                <c:pt idx="453">
                  <c:v>40498</c:v>
                </c:pt>
                <c:pt idx="454">
                  <c:v>40499</c:v>
                </c:pt>
                <c:pt idx="455">
                  <c:v>40500</c:v>
                </c:pt>
                <c:pt idx="456">
                  <c:v>40501</c:v>
                </c:pt>
                <c:pt idx="457">
                  <c:v>40504</c:v>
                </c:pt>
                <c:pt idx="458">
                  <c:v>40505</c:v>
                </c:pt>
                <c:pt idx="459">
                  <c:v>40506</c:v>
                </c:pt>
                <c:pt idx="460">
                  <c:v>40507</c:v>
                </c:pt>
                <c:pt idx="461">
                  <c:v>40508</c:v>
                </c:pt>
                <c:pt idx="462">
                  <c:v>40511</c:v>
                </c:pt>
                <c:pt idx="463">
                  <c:v>40512</c:v>
                </c:pt>
                <c:pt idx="464">
                  <c:v>40513</c:v>
                </c:pt>
                <c:pt idx="465">
                  <c:v>40514</c:v>
                </c:pt>
                <c:pt idx="466">
                  <c:v>40515</c:v>
                </c:pt>
                <c:pt idx="467">
                  <c:v>40518</c:v>
                </c:pt>
                <c:pt idx="468">
                  <c:v>40519</c:v>
                </c:pt>
                <c:pt idx="469">
                  <c:v>40520</c:v>
                </c:pt>
                <c:pt idx="470">
                  <c:v>40521</c:v>
                </c:pt>
                <c:pt idx="471">
                  <c:v>40522</c:v>
                </c:pt>
                <c:pt idx="472">
                  <c:v>40525</c:v>
                </c:pt>
                <c:pt idx="473">
                  <c:v>40526</c:v>
                </c:pt>
                <c:pt idx="474">
                  <c:v>40527</c:v>
                </c:pt>
                <c:pt idx="475">
                  <c:v>40528</c:v>
                </c:pt>
                <c:pt idx="476">
                  <c:v>40529</c:v>
                </c:pt>
                <c:pt idx="477">
                  <c:v>40532</c:v>
                </c:pt>
                <c:pt idx="478">
                  <c:v>40533</c:v>
                </c:pt>
                <c:pt idx="479">
                  <c:v>40534</c:v>
                </c:pt>
                <c:pt idx="480">
                  <c:v>40535</c:v>
                </c:pt>
                <c:pt idx="481">
                  <c:v>40536</c:v>
                </c:pt>
                <c:pt idx="482">
                  <c:v>40539</c:v>
                </c:pt>
                <c:pt idx="483">
                  <c:v>40540</c:v>
                </c:pt>
                <c:pt idx="484">
                  <c:v>40541</c:v>
                </c:pt>
                <c:pt idx="485">
                  <c:v>40542</c:v>
                </c:pt>
                <c:pt idx="486">
                  <c:v>40543</c:v>
                </c:pt>
                <c:pt idx="487">
                  <c:v>40546</c:v>
                </c:pt>
                <c:pt idx="488">
                  <c:v>40547</c:v>
                </c:pt>
                <c:pt idx="489">
                  <c:v>40548</c:v>
                </c:pt>
                <c:pt idx="490">
                  <c:v>40549</c:v>
                </c:pt>
                <c:pt idx="491">
                  <c:v>40550</c:v>
                </c:pt>
                <c:pt idx="492">
                  <c:v>40553</c:v>
                </c:pt>
                <c:pt idx="493">
                  <c:v>40554</c:v>
                </c:pt>
                <c:pt idx="494">
                  <c:v>40555</c:v>
                </c:pt>
                <c:pt idx="495">
                  <c:v>40556</c:v>
                </c:pt>
                <c:pt idx="496">
                  <c:v>40557</c:v>
                </c:pt>
                <c:pt idx="497">
                  <c:v>40560</c:v>
                </c:pt>
                <c:pt idx="498">
                  <c:v>40561</c:v>
                </c:pt>
                <c:pt idx="499">
                  <c:v>40562</c:v>
                </c:pt>
                <c:pt idx="500">
                  <c:v>40563</c:v>
                </c:pt>
                <c:pt idx="501">
                  <c:v>40564</c:v>
                </c:pt>
                <c:pt idx="502">
                  <c:v>40567</c:v>
                </c:pt>
                <c:pt idx="503">
                  <c:v>40568</c:v>
                </c:pt>
                <c:pt idx="504">
                  <c:v>40569</c:v>
                </c:pt>
                <c:pt idx="505">
                  <c:v>40570</c:v>
                </c:pt>
                <c:pt idx="506">
                  <c:v>40571</c:v>
                </c:pt>
                <c:pt idx="507">
                  <c:v>40574</c:v>
                </c:pt>
                <c:pt idx="508">
                  <c:v>40575</c:v>
                </c:pt>
                <c:pt idx="509">
                  <c:v>40576</c:v>
                </c:pt>
                <c:pt idx="510">
                  <c:v>40577</c:v>
                </c:pt>
                <c:pt idx="511">
                  <c:v>40578</c:v>
                </c:pt>
                <c:pt idx="512">
                  <c:v>40581</c:v>
                </c:pt>
                <c:pt idx="513">
                  <c:v>40582</c:v>
                </c:pt>
                <c:pt idx="514">
                  <c:v>40583</c:v>
                </c:pt>
                <c:pt idx="515">
                  <c:v>40584</c:v>
                </c:pt>
                <c:pt idx="516">
                  <c:v>40585</c:v>
                </c:pt>
                <c:pt idx="517">
                  <c:v>40588</c:v>
                </c:pt>
                <c:pt idx="518">
                  <c:v>40589</c:v>
                </c:pt>
                <c:pt idx="519">
                  <c:v>40590</c:v>
                </c:pt>
                <c:pt idx="520">
                  <c:v>40591</c:v>
                </c:pt>
                <c:pt idx="521">
                  <c:v>40592</c:v>
                </c:pt>
                <c:pt idx="522">
                  <c:v>40595</c:v>
                </c:pt>
                <c:pt idx="523">
                  <c:v>40596</c:v>
                </c:pt>
                <c:pt idx="524">
                  <c:v>40597</c:v>
                </c:pt>
                <c:pt idx="525">
                  <c:v>40598</c:v>
                </c:pt>
                <c:pt idx="526">
                  <c:v>40599</c:v>
                </c:pt>
                <c:pt idx="527">
                  <c:v>40602</c:v>
                </c:pt>
                <c:pt idx="528">
                  <c:v>40603</c:v>
                </c:pt>
                <c:pt idx="529">
                  <c:v>40604</c:v>
                </c:pt>
                <c:pt idx="530">
                  <c:v>40605</c:v>
                </c:pt>
                <c:pt idx="531">
                  <c:v>40606</c:v>
                </c:pt>
                <c:pt idx="532">
                  <c:v>40609</c:v>
                </c:pt>
                <c:pt idx="533">
                  <c:v>40610</c:v>
                </c:pt>
                <c:pt idx="534">
                  <c:v>40611</c:v>
                </c:pt>
                <c:pt idx="535">
                  <c:v>40612</c:v>
                </c:pt>
                <c:pt idx="536">
                  <c:v>40613</c:v>
                </c:pt>
                <c:pt idx="537">
                  <c:v>40616</c:v>
                </c:pt>
                <c:pt idx="538">
                  <c:v>40617</c:v>
                </c:pt>
                <c:pt idx="539">
                  <c:v>40618</c:v>
                </c:pt>
                <c:pt idx="540">
                  <c:v>40619</c:v>
                </c:pt>
                <c:pt idx="541">
                  <c:v>40620</c:v>
                </c:pt>
                <c:pt idx="542">
                  <c:v>40623</c:v>
                </c:pt>
                <c:pt idx="543">
                  <c:v>40624</c:v>
                </c:pt>
                <c:pt idx="544">
                  <c:v>40625</c:v>
                </c:pt>
                <c:pt idx="545">
                  <c:v>40626</c:v>
                </c:pt>
                <c:pt idx="546">
                  <c:v>40627</c:v>
                </c:pt>
                <c:pt idx="547">
                  <c:v>40630</c:v>
                </c:pt>
                <c:pt idx="548">
                  <c:v>40631</c:v>
                </c:pt>
                <c:pt idx="549">
                  <c:v>40632</c:v>
                </c:pt>
                <c:pt idx="550">
                  <c:v>40633</c:v>
                </c:pt>
                <c:pt idx="551">
                  <c:v>40634</c:v>
                </c:pt>
                <c:pt idx="552">
                  <c:v>40637</c:v>
                </c:pt>
                <c:pt idx="553">
                  <c:v>40638</c:v>
                </c:pt>
                <c:pt idx="554">
                  <c:v>40639</c:v>
                </c:pt>
                <c:pt idx="555">
                  <c:v>40640</c:v>
                </c:pt>
                <c:pt idx="556">
                  <c:v>40641</c:v>
                </c:pt>
                <c:pt idx="557">
                  <c:v>40644</c:v>
                </c:pt>
                <c:pt idx="558">
                  <c:v>40645</c:v>
                </c:pt>
                <c:pt idx="559">
                  <c:v>40646</c:v>
                </c:pt>
                <c:pt idx="560">
                  <c:v>40647</c:v>
                </c:pt>
                <c:pt idx="561">
                  <c:v>40648</c:v>
                </c:pt>
                <c:pt idx="562">
                  <c:v>40651</c:v>
                </c:pt>
                <c:pt idx="563">
                  <c:v>40652</c:v>
                </c:pt>
                <c:pt idx="564">
                  <c:v>40653</c:v>
                </c:pt>
                <c:pt idx="565">
                  <c:v>40654</c:v>
                </c:pt>
                <c:pt idx="566">
                  <c:v>40658</c:v>
                </c:pt>
                <c:pt idx="567">
                  <c:v>40659</c:v>
                </c:pt>
                <c:pt idx="568">
                  <c:v>40660</c:v>
                </c:pt>
                <c:pt idx="569">
                  <c:v>40661</c:v>
                </c:pt>
                <c:pt idx="570">
                  <c:v>40662</c:v>
                </c:pt>
                <c:pt idx="571">
                  <c:v>40665</c:v>
                </c:pt>
                <c:pt idx="572">
                  <c:v>40666</c:v>
                </c:pt>
                <c:pt idx="573">
                  <c:v>40667</c:v>
                </c:pt>
                <c:pt idx="574">
                  <c:v>40668</c:v>
                </c:pt>
                <c:pt idx="575">
                  <c:v>40669</c:v>
                </c:pt>
                <c:pt idx="576">
                  <c:v>40672</c:v>
                </c:pt>
                <c:pt idx="577">
                  <c:v>40673</c:v>
                </c:pt>
                <c:pt idx="578">
                  <c:v>40674</c:v>
                </c:pt>
                <c:pt idx="579">
                  <c:v>40675</c:v>
                </c:pt>
                <c:pt idx="580">
                  <c:v>40676</c:v>
                </c:pt>
                <c:pt idx="581">
                  <c:v>40679</c:v>
                </c:pt>
                <c:pt idx="582">
                  <c:v>40680</c:v>
                </c:pt>
                <c:pt idx="583">
                  <c:v>40681</c:v>
                </c:pt>
                <c:pt idx="584">
                  <c:v>40682</c:v>
                </c:pt>
                <c:pt idx="585">
                  <c:v>40683</c:v>
                </c:pt>
                <c:pt idx="586">
                  <c:v>40686</c:v>
                </c:pt>
                <c:pt idx="587">
                  <c:v>40687</c:v>
                </c:pt>
                <c:pt idx="588">
                  <c:v>40688</c:v>
                </c:pt>
                <c:pt idx="589">
                  <c:v>40689</c:v>
                </c:pt>
                <c:pt idx="590">
                  <c:v>40690</c:v>
                </c:pt>
                <c:pt idx="591">
                  <c:v>40693</c:v>
                </c:pt>
                <c:pt idx="592">
                  <c:v>40694</c:v>
                </c:pt>
                <c:pt idx="593">
                  <c:v>40695</c:v>
                </c:pt>
                <c:pt idx="594">
                  <c:v>40696</c:v>
                </c:pt>
                <c:pt idx="595">
                  <c:v>40697</c:v>
                </c:pt>
                <c:pt idx="596">
                  <c:v>40700</c:v>
                </c:pt>
                <c:pt idx="597">
                  <c:v>40701</c:v>
                </c:pt>
                <c:pt idx="598">
                  <c:v>40702</c:v>
                </c:pt>
                <c:pt idx="599">
                  <c:v>40703</c:v>
                </c:pt>
                <c:pt idx="600">
                  <c:v>40704</c:v>
                </c:pt>
                <c:pt idx="601">
                  <c:v>40707</c:v>
                </c:pt>
                <c:pt idx="602">
                  <c:v>40708</c:v>
                </c:pt>
                <c:pt idx="603">
                  <c:v>40709</c:v>
                </c:pt>
                <c:pt idx="604">
                  <c:v>40710</c:v>
                </c:pt>
                <c:pt idx="605">
                  <c:v>40711</c:v>
                </c:pt>
                <c:pt idx="606">
                  <c:v>40714</c:v>
                </c:pt>
                <c:pt idx="607">
                  <c:v>40715</c:v>
                </c:pt>
                <c:pt idx="608">
                  <c:v>40716</c:v>
                </c:pt>
                <c:pt idx="609">
                  <c:v>40717</c:v>
                </c:pt>
                <c:pt idx="610">
                  <c:v>40718</c:v>
                </c:pt>
                <c:pt idx="611">
                  <c:v>40721</c:v>
                </c:pt>
                <c:pt idx="612">
                  <c:v>40722</c:v>
                </c:pt>
                <c:pt idx="613">
                  <c:v>40723</c:v>
                </c:pt>
                <c:pt idx="614">
                  <c:v>40724</c:v>
                </c:pt>
                <c:pt idx="615">
                  <c:v>40725</c:v>
                </c:pt>
                <c:pt idx="616">
                  <c:v>40728</c:v>
                </c:pt>
                <c:pt idx="617">
                  <c:v>40729</c:v>
                </c:pt>
                <c:pt idx="618">
                  <c:v>40730</c:v>
                </c:pt>
                <c:pt idx="619">
                  <c:v>40731</c:v>
                </c:pt>
                <c:pt idx="620">
                  <c:v>40732</c:v>
                </c:pt>
                <c:pt idx="621">
                  <c:v>40735</c:v>
                </c:pt>
                <c:pt idx="622">
                  <c:v>40736</c:v>
                </c:pt>
                <c:pt idx="623">
                  <c:v>40737</c:v>
                </c:pt>
                <c:pt idx="624">
                  <c:v>40738</c:v>
                </c:pt>
                <c:pt idx="625">
                  <c:v>40739</c:v>
                </c:pt>
                <c:pt idx="626">
                  <c:v>40742</c:v>
                </c:pt>
                <c:pt idx="627">
                  <c:v>40743</c:v>
                </c:pt>
                <c:pt idx="628">
                  <c:v>40744</c:v>
                </c:pt>
                <c:pt idx="629">
                  <c:v>40745</c:v>
                </c:pt>
                <c:pt idx="630">
                  <c:v>40746</c:v>
                </c:pt>
                <c:pt idx="631">
                  <c:v>40749</c:v>
                </c:pt>
                <c:pt idx="632">
                  <c:v>40750</c:v>
                </c:pt>
                <c:pt idx="633">
                  <c:v>40751</c:v>
                </c:pt>
                <c:pt idx="634">
                  <c:v>40752</c:v>
                </c:pt>
                <c:pt idx="635">
                  <c:v>40753</c:v>
                </c:pt>
                <c:pt idx="636">
                  <c:v>40756</c:v>
                </c:pt>
                <c:pt idx="637">
                  <c:v>40757</c:v>
                </c:pt>
                <c:pt idx="638">
                  <c:v>40758</c:v>
                </c:pt>
                <c:pt idx="639">
                  <c:v>40759</c:v>
                </c:pt>
                <c:pt idx="640">
                  <c:v>40760</c:v>
                </c:pt>
                <c:pt idx="641">
                  <c:v>40763</c:v>
                </c:pt>
                <c:pt idx="642">
                  <c:v>40764</c:v>
                </c:pt>
                <c:pt idx="643">
                  <c:v>40765</c:v>
                </c:pt>
                <c:pt idx="644">
                  <c:v>40766</c:v>
                </c:pt>
                <c:pt idx="645">
                  <c:v>40767</c:v>
                </c:pt>
                <c:pt idx="646">
                  <c:v>40770</c:v>
                </c:pt>
                <c:pt idx="647">
                  <c:v>40771</c:v>
                </c:pt>
                <c:pt idx="648">
                  <c:v>40772</c:v>
                </c:pt>
                <c:pt idx="649">
                  <c:v>40773</c:v>
                </c:pt>
                <c:pt idx="650">
                  <c:v>40774</c:v>
                </c:pt>
                <c:pt idx="651">
                  <c:v>40777</c:v>
                </c:pt>
                <c:pt idx="652">
                  <c:v>40778</c:v>
                </c:pt>
                <c:pt idx="653">
                  <c:v>40779</c:v>
                </c:pt>
                <c:pt idx="654">
                  <c:v>40780</c:v>
                </c:pt>
                <c:pt idx="655">
                  <c:v>40781</c:v>
                </c:pt>
                <c:pt idx="656">
                  <c:v>40784</c:v>
                </c:pt>
                <c:pt idx="657">
                  <c:v>40785</c:v>
                </c:pt>
                <c:pt idx="658">
                  <c:v>40786</c:v>
                </c:pt>
                <c:pt idx="659">
                  <c:v>40787</c:v>
                </c:pt>
                <c:pt idx="660">
                  <c:v>40788</c:v>
                </c:pt>
                <c:pt idx="661">
                  <c:v>40791</c:v>
                </c:pt>
                <c:pt idx="662">
                  <c:v>40792</c:v>
                </c:pt>
                <c:pt idx="663">
                  <c:v>40793</c:v>
                </c:pt>
                <c:pt idx="664">
                  <c:v>40794</c:v>
                </c:pt>
                <c:pt idx="665">
                  <c:v>40795</c:v>
                </c:pt>
                <c:pt idx="666">
                  <c:v>40798</c:v>
                </c:pt>
                <c:pt idx="667">
                  <c:v>40799</c:v>
                </c:pt>
                <c:pt idx="668">
                  <c:v>40800</c:v>
                </c:pt>
                <c:pt idx="669">
                  <c:v>40801</c:v>
                </c:pt>
                <c:pt idx="670">
                  <c:v>40802</c:v>
                </c:pt>
                <c:pt idx="671">
                  <c:v>40805</c:v>
                </c:pt>
                <c:pt idx="672">
                  <c:v>40806</c:v>
                </c:pt>
                <c:pt idx="673">
                  <c:v>40807</c:v>
                </c:pt>
                <c:pt idx="674">
                  <c:v>40808</c:v>
                </c:pt>
                <c:pt idx="675">
                  <c:v>40809</c:v>
                </c:pt>
                <c:pt idx="676">
                  <c:v>40812</c:v>
                </c:pt>
                <c:pt idx="677">
                  <c:v>40813</c:v>
                </c:pt>
                <c:pt idx="678">
                  <c:v>40814</c:v>
                </c:pt>
                <c:pt idx="679">
                  <c:v>40815</c:v>
                </c:pt>
                <c:pt idx="680">
                  <c:v>40816</c:v>
                </c:pt>
                <c:pt idx="681">
                  <c:v>40819</c:v>
                </c:pt>
                <c:pt idx="682">
                  <c:v>40820</c:v>
                </c:pt>
                <c:pt idx="683">
                  <c:v>40821</c:v>
                </c:pt>
                <c:pt idx="684">
                  <c:v>40822</c:v>
                </c:pt>
                <c:pt idx="685">
                  <c:v>40823</c:v>
                </c:pt>
                <c:pt idx="686">
                  <c:v>40826</c:v>
                </c:pt>
                <c:pt idx="687">
                  <c:v>40827</c:v>
                </c:pt>
                <c:pt idx="688">
                  <c:v>40828</c:v>
                </c:pt>
                <c:pt idx="689">
                  <c:v>40829</c:v>
                </c:pt>
                <c:pt idx="690">
                  <c:v>40830</c:v>
                </c:pt>
                <c:pt idx="691">
                  <c:v>40833</c:v>
                </c:pt>
                <c:pt idx="692">
                  <c:v>40834</c:v>
                </c:pt>
                <c:pt idx="693">
                  <c:v>40835</c:v>
                </c:pt>
                <c:pt idx="694">
                  <c:v>40836</c:v>
                </c:pt>
                <c:pt idx="695">
                  <c:v>40837</c:v>
                </c:pt>
                <c:pt idx="696">
                  <c:v>40840</c:v>
                </c:pt>
                <c:pt idx="697">
                  <c:v>40841</c:v>
                </c:pt>
                <c:pt idx="698">
                  <c:v>40842</c:v>
                </c:pt>
                <c:pt idx="699">
                  <c:v>40843</c:v>
                </c:pt>
                <c:pt idx="700">
                  <c:v>40844</c:v>
                </c:pt>
                <c:pt idx="701">
                  <c:v>40847</c:v>
                </c:pt>
                <c:pt idx="702">
                  <c:v>40848</c:v>
                </c:pt>
                <c:pt idx="703">
                  <c:v>40849</c:v>
                </c:pt>
                <c:pt idx="704">
                  <c:v>40850</c:v>
                </c:pt>
                <c:pt idx="705">
                  <c:v>40851</c:v>
                </c:pt>
                <c:pt idx="706">
                  <c:v>40854</c:v>
                </c:pt>
                <c:pt idx="707">
                  <c:v>40855</c:v>
                </c:pt>
                <c:pt idx="708">
                  <c:v>40856</c:v>
                </c:pt>
                <c:pt idx="709">
                  <c:v>40857</c:v>
                </c:pt>
                <c:pt idx="710">
                  <c:v>40858</c:v>
                </c:pt>
                <c:pt idx="711">
                  <c:v>40861</c:v>
                </c:pt>
                <c:pt idx="712">
                  <c:v>40862</c:v>
                </c:pt>
                <c:pt idx="713">
                  <c:v>40863</c:v>
                </c:pt>
                <c:pt idx="714">
                  <c:v>40864</c:v>
                </c:pt>
                <c:pt idx="715">
                  <c:v>40865</c:v>
                </c:pt>
                <c:pt idx="716">
                  <c:v>40868</c:v>
                </c:pt>
                <c:pt idx="717">
                  <c:v>40869</c:v>
                </c:pt>
                <c:pt idx="718">
                  <c:v>40870</c:v>
                </c:pt>
                <c:pt idx="719">
                  <c:v>40871</c:v>
                </c:pt>
                <c:pt idx="720">
                  <c:v>40872</c:v>
                </c:pt>
                <c:pt idx="721">
                  <c:v>40875</c:v>
                </c:pt>
                <c:pt idx="722">
                  <c:v>40876</c:v>
                </c:pt>
                <c:pt idx="723">
                  <c:v>40877</c:v>
                </c:pt>
                <c:pt idx="724">
                  <c:v>40878</c:v>
                </c:pt>
                <c:pt idx="725">
                  <c:v>40879</c:v>
                </c:pt>
                <c:pt idx="726">
                  <c:v>40882</c:v>
                </c:pt>
                <c:pt idx="727">
                  <c:v>40883</c:v>
                </c:pt>
                <c:pt idx="728">
                  <c:v>40884</c:v>
                </c:pt>
                <c:pt idx="729">
                  <c:v>40885</c:v>
                </c:pt>
                <c:pt idx="730">
                  <c:v>40886</c:v>
                </c:pt>
                <c:pt idx="731">
                  <c:v>40889</c:v>
                </c:pt>
                <c:pt idx="732">
                  <c:v>40890</c:v>
                </c:pt>
                <c:pt idx="733">
                  <c:v>40891</c:v>
                </c:pt>
                <c:pt idx="734">
                  <c:v>40892</c:v>
                </c:pt>
                <c:pt idx="735">
                  <c:v>40893</c:v>
                </c:pt>
                <c:pt idx="736">
                  <c:v>40896</c:v>
                </c:pt>
                <c:pt idx="737">
                  <c:v>40897</c:v>
                </c:pt>
                <c:pt idx="738">
                  <c:v>40898</c:v>
                </c:pt>
                <c:pt idx="739">
                  <c:v>40899</c:v>
                </c:pt>
                <c:pt idx="740">
                  <c:v>40900</c:v>
                </c:pt>
                <c:pt idx="741">
                  <c:v>40904</c:v>
                </c:pt>
                <c:pt idx="742">
                  <c:v>40905</c:v>
                </c:pt>
                <c:pt idx="743">
                  <c:v>40906</c:v>
                </c:pt>
                <c:pt idx="744">
                  <c:v>40907</c:v>
                </c:pt>
                <c:pt idx="745">
                  <c:v>40910</c:v>
                </c:pt>
                <c:pt idx="746">
                  <c:v>40911</c:v>
                </c:pt>
                <c:pt idx="747">
                  <c:v>40912</c:v>
                </c:pt>
                <c:pt idx="748">
                  <c:v>40913</c:v>
                </c:pt>
                <c:pt idx="749">
                  <c:v>40914</c:v>
                </c:pt>
                <c:pt idx="750">
                  <c:v>40917</c:v>
                </c:pt>
                <c:pt idx="751">
                  <c:v>40918</c:v>
                </c:pt>
                <c:pt idx="752">
                  <c:v>40919</c:v>
                </c:pt>
                <c:pt idx="753">
                  <c:v>40920</c:v>
                </c:pt>
                <c:pt idx="754">
                  <c:v>40921</c:v>
                </c:pt>
                <c:pt idx="755">
                  <c:v>40924</c:v>
                </c:pt>
                <c:pt idx="756">
                  <c:v>40925</c:v>
                </c:pt>
                <c:pt idx="757">
                  <c:v>40926</c:v>
                </c:pt>
                <c:pt idx="758">
                  <c:v>40927</c:v>
                </c:pt>
                <c:pt idx="759">
                  <c:v>40928</c:v>
                </c:pt>
                <c:pt idx="760">
                  <c:v>40931</c:v>
                </c:pt>
                <c:pt idx="761">
                  <c:v>40932</c:v>
                </c:pt>
                <c:pt idx="762">
                  <c:v>40933</c:v>
                </c:pt>
                <c:pt idx="763">
                  <c:v>40934</c:v>
                </c:pt>
                <c:pt idx="764">
                  <c:v>40935</c:v>
                </c:pt>
                <c:pt idx="765">
                  <c:v>40938</c:v>
                </c:pt>
                <c:pt idx="766">
                  <c:v>40939</c:v>
                </c:pt>
                <c:pt idx="767">
                  <c:v>40940</c:v>
                </c:pt>
                <c:pt idx="768">
                  <c:v>40941</c:v>
                </c:pt>
                <c:pt idx="769">
                  <c:v>40942</c:v>
                </c:pt>
                <c:pt idx="770">
                  <c:v>40945</c:v>
                </c:pt>
                <c:pt idx="771">
                  <c:v>40946</c:v>
                </c:pt>
                <c:pt idx="772">
                  <c:v>40947</c:v>
                </c:pt>
                <c:pt idx="773">
                  <c:v>40948</c:v>
                </c:pt>
                <c:pt idx="774">
                  <c:v>40949</c:v>
                </c:pt>
                <c:pt idx="775">
                  <c:v>40952</c:v>
                </c:pt>
                <c:pt idx="776">
                  <c:v>40953</c:v>
                </c:pt>
                <c:pt idx="777">
                  <c:v>40954</c:v>
                </c:pt>
                <c:pt idx="778">
                  <c:v>40955</c:v>
                </c:pt>
                <c:pt idx="779">
                  <c:v>40956</c:v>
                </c:pt>
                <c:pt idx="780">
                  <c:v>40959</c:v>
                </c:pt>
                <c:pt idx="781">
                  <c:v>40960</c:v>
                </c:pt>
                <c:pt idx="782">
                  <c:v>40961</c:v>
                </c:pt>
                <c:pt idx="783">
                  <c:v>40962</c:v>
                </c:pt>
                <c:pt idx="784">
                  <c:v>40963</c:v>
                </c:pt>
                <c:pt idx="785">
                  <c:v>40966</c:v>
                </c:pt>
                <c:pt idx="786">
                  <c:v>40967</c:v>
                </c:pt>
                <c:pt idx="787">
                  <c:v>40968</c:v>
                </c:pt>
                <c:pt idx="788">
                  <c:v>40969</c:v>
                </c:pt>
                <c:pt idx="789">
                  <c:v>40970</c:v>
                </c:pt>
                <c:pt idx="790">
                  <c:v>40973</c:v>
                </c:pt>
                <c:pt idx="791">
                  <c:v>40974</c:v>
                </c:pt>
                <c:pt idx="792">
                  <c:v>40975</c:v>
                </c:pt>
                <c:pt idx="793">
                  <c:v>40976</c:v>
                </c:pt>
                <c:pt idx="794">
                  <c:v>40977</c:v>
                </c:pt>
                <c:pt idx="795">
                  <c:v>40980</c:v>
                </c:pt>
                <c:pt idx="796">
                  <c:v>40981</c:v>
                </c:pt>
                <c:pt idx="797">
                  <c:v>40982</c:v>
                </c:pt>
                <c:pt idx="798">
                  <c:v>40983</c:v>
                </c:pt>
                <c:pt idx="799">
                  <c:v>40984</c:v>
                </c:pt>
                <c:pt idx="800">
                  <c:v>40987</c:v>
                </c:pt>
                <c:pt idx="801">
                  <c:v>40988</c:v>
                </c:pt>
                <c:pt idx="802">
                  <c:v>40989</c:v>
                </c:pt>
                <c:pt idx="803">
                  <c:v>40990</c:v>
                </c:pt>
                <c:pt idx="804">
                  <c:v>40991</c:v>
                </c:pt>
                <c:pt idx="805">
                  <c:v>40994</c:v>
                </c:pt>
                <c:pt idx="806">
                  <c:v>40995</c:v>
                </c:pt>
                <c:pt idx="807">
                  <c:v>40996</c:v>
                </c:pt>
                <c:pt idx="808">
                  <c:v>40997</c:v>
                </c:pt>
                <c:pt idx="809">
                  <c:v>40998</c:v>
                </c:pt>
                <c:pt idx="810">
                  <c:v>41001</c:v>
                </c:pt>
                <c:pt idx="811">
                  <c:v>41002</c:v>
                </c:pt>
                <c:pt idx="812">
                  <c:v>41003</c:v>
                </c:pt>
                <c:pt idx="813">
                  <c:v>41004</c:v>
                </c:pt>
                <c:pt idx="814">
                  <c:v>41008</c:v>
                </c:pt>
                <c:pt idx="815">
                  <c:v>41009</c:v>
                </c:pt>
                <c:pt idx="816">
                  <c:v>41010</c:v>
                </c:pt>
                <c:pt idx="817">
                  <c:v>41011</c:v>
                </c:pt>
                <c:pt idx="818">
                  <c:v>41012</c:v>
                </c:pt>
                <c:pt idx="819">
                  <c:v>41015</c:v>
                </c:pt>
                <c:pt idx="820">
                  <c:v>41016</c:v>
                </c:pt>
                <c:pt idx="821">
                  <c:v>41017</c:v>
                </c:pt>
                <c:pt idx="822">
                  <c:v>41018</c:v>
                </c:pt>
                <c:pt idx="823">
                  <c:v>41019</c:v>
                </c:pt>
                <c:pt idx="824">
                  <c:v>41022</c:v>
                </c:pt>
                <c:pt idx="825">
                  <c:v>41023</c:v>
                </c:pt>
                <c:pt idx="826">
                  <c:v>41024</c:v>
                </c:pt>
                <c:pt idx="827">
                  <c:v>41025</c:v>
                </c:pt>
                <c:pt idx="828">
                  <c:v>41026</c:v>
                </c:pt>
                <c:pt idx="829">
                  <c:v>41029</c:v>
                </c:pt>
                <c:pt idx="830">
                  <c:v>41030</c:v>
                </c:pt>
                <c:pt idx="831">
                  <c:v>41031</c:v>
                </c:pt>
                <c:pt idx="832">
                  <c:v>41032</c:v>
                </c:pt>
                <c:pt idx="833">
                  <c:v>41033</c:v>
                </c:pt>
                <c:pt idx="834">
                  <c:v>41036</c:v>
                </c:pt>
                <c:pt idx="835">
                  <c:v>41037</c:v>
                </c:pt>
                <c:pt idx="836">
                  <c:v>41038</c:v>
                </c:pt>
                <c:pt idx="837">
                  <c:v>41039</c:v>
                </c:pt>
                <c:pt idx="838">
                  <c:v>41040</c:v>
                </c:pt>
                <c:pt idx="839">
                  <c:v>41043</c:v>
                </c:pt>
                <c:pt idx="840">
                  <c:v>41044</c:v>
                </c:pt>
                <c:pt idx="841">
                  <c:v>41045</c:v>
                </c:pt>
                <c:pt idx="842">
                  <c:v>41046</c:v>
                </c:pt>
                <c:pt idx="843">
                  <c:v>41047</c:v>
                </c:pt>
                <c:pt idx="844">
                  <c:v>41050</c:v>
                </c:pt>
                <c:pt idx="845">
                  <c:v>41051</c:v>
                </c:pt>
                <c:pt idx="846">
                  <c:v>41052</c:v>
                </c:pt>
                <c:pt idx="847">
                  <c:v>41053</c:v>
                </c:pt>
                <c:pt idx="848">
                  <c:v>41054</c:v>
                </c:pt>
                <c:pt idx="849">
                  <c:v>41057</c:v>
                </c:pt>
                <c:pt idx="850">
                  <c:v>41058</c:v>
                </c:pt>
                <c:pt idx="851">
                  <c:v>41059</c:v>
                </c:pt>
                <c:pt idx="852">
                  <c:v>41060</c:v>
                </c:pt>
                <c:pt idx="853">
                  <c:v>41061</c:v>
                </c:pt>
                <c:pt idx="854">
                  <c:v>41064</c:v>
                </c:pt>
                <c:pt idx="855">
                  <c:v>41065</c:v>
                </c:pt>
                <c:pt idx="856">
                  <c:v>41066</c:v>
                </c:pt>
                <c:pt idx="857">
                  <c:v>41067</c:v>
                </c:pt>
                <c:pt idx="858">
                  <c:v>41068</c:v>
                </c:pt>
                <c:pt idx="859">
                  <c:v>41071</c:v>
                </c:pt>
                <c:pt idx="860">
                  <c:v>41072</c:v>
                </c:pt>
                <c:pt idx="861">
                  <c:v>41073</c:v>
                </c:pt>
                <c:pt idx="862">
                  <c:v>41074</c:v>
                </c:pt>
                <c:pt idx="863">
                  <c:v>41075</c:v>
                </c:pt>
                <c:pt idx="864">
                  <c:v>41078</c:v>
                </c:pt>
                <c:pt idx="865">
                  <c:v>41079</c:v>
                </c:pt>
                <c:pt idx="866">
                  <c:v>41080</c:v>
                </c:pt>
                <c:pt idx="867">
                  <c:v>41081</c:v>
                </c:pt>
                <c:pt idx="868">
                  <c:v>41082</c:v>
                </c:pt>
                <c:pt idx="869">
                  <c:v>41085</c:v>
                </c:pt>
                <c:pt idx="870">
                  <c:v>41086</c:v>
                </c:pt>
                <c:pt idx="871">
                  <c:v>41087</c:v>
                </c:pt>
                <c:pt idx="872">
                  <c:v>41088</c:v>
                </c:pt>
                <c:pt idx="873">
                  <c:v>41089</c:v>
                </c:pt>
                <c:pt idx="874">
                  <c:v>41092</c:v>
                </c:pt>
                <c:pt idx="875">
                  <c:v>41093</c:v>
                </c:pt>
                <c:pt idx="876">
                  <c:v>41094</c:v>
                </c:pt>
                <c:pt idx="877">
                  <c:v>41095</c:v>
                </c:pt>
                <c:pt idx="878">
                  <c:v>41096</c:v>
                </c:pt>
                <c:pt idx="879">
                  <c:v>41099</c:v>
                </c:pt>
                <c:pt idx="880">
                  <c:v>41100</c:v>
                </c:pt>
                <c:pt idx="881">
                  <c:v>41101</c:v>
                </c:pt>
                <c:pt idx="882">
                  <c:v>41102</c:v>
                </c:pt>
                <c:pt idx="883">
                  <c:v>41103</c:v>
                </c:pt>
                <c:pt idx="884">
                  <c:v>41106</c:v>
                </c:pt>
                <c:pt idx="885">
                  <c:v>41107</c:v>
                </c:pt>
                <c:pt idx="886">
                  <c:v>41108</c:v>
                </c:pt>
                <c:pt idx="887">
                  <c:v>41109</c:v>
                </c:pt>
                <c:pt idx="888">
                  <c:v>41110</c:v>
                </c:pt>
                <c:pt idx="889">
                  <c:v>41113</c:v>
                </c:pt>
                <c:pt idx="890">
                  <c:v>41114</c:v>
                </c:pt>
                <c:pt idx="891">
                  <c:v>41115</c:v>
                </c:pt>
                <c:pt idx="892">
                  <c:v>41116</c:v>
                </c:pt>
                <c:pt idx="893">
                  <c:v>41117</c:v>
                </c:pt>
                <c:pt idx="894">
                  <c:v>41120</c:v>
                </c:pt>
                <c:pt idx="895">
                  <c:v>41121</c:v>
                </c:pt>
                <c:pt idx="896">
                  <c:v>41122</c:v>
                </c:pt>
                <c:pt idx="897">
                  <c:v>41123</c:v>
                </c:pt>
                <c:pt idx="898">
                  <c:v>41124</c:v>
                </c:pt>
                <c:pt idx="899">
                  <c:v>41127</c:v>
                </c:pt>
                <c:pt idx="900">
                  <c:v>41128</c:v>
                </c:pt>
                <c:pt idx="901">
                  <c:v>41129</c:v>
                </c:pt>
                <c:pt idx="902">
                  <c:v>41130</c:v>
                </c:pt>
                <c:pt idx="903">
                  <c:v>41131</c:v>
                </c:pt>
                <c:pt idx="904">
                  <c:v>41134</c:v>
                </c:pt>
                <c:pt idx="905">
                  <c:v>41135</c:v>
                </c:pt>
                <c:pt idx="906">
                  <c:v>41136</c:v>
                </c:pt>
                <c:pt idx="907">
                  <c:v>41137</c:v>
                </c:pt>
                <c:pt idx="908">
                  <c:v>41138</c:v>
                </c:pt>
                <c:pt idx="909">
                  <c:v>41141</c:v>
                </c:pt>
                <c:pt idx="910">
                  <c:v>41142</c:v>
                </c:pt>
                <c:pt idx="911">
                  <c:v>41143</c:v>
                </c:pt>
                <c:pt idx="912">
                  <c:v>41144</c:v>
                </c:pt>
                <c:pt idx="913">
                  <c:v>41145</c:v>
                </c:pt>
                <c:pt idx="914">
                  <c:v>41148</c:v>
                </c:pt>
                <c:pt idx="915">
                  <c:v>41149</c:v>
                </c:pt>
                <c:pt idx="916">
                  <c:v>41150</c:v>
                </c:pt>
                <c:pt idx="917">
                  <c:v>41151</c:v>
                </c:pt>
                <c:pt idx="918">
                  <c:v>41152</c:v>
                </c:pt>
                <c:pt idx="919">
                  <c:v>41155</c:v>
                </c:pt>
                <c:pt idx="920">
                  <c:v>41156</c:v>
                </c:pt>
                <c:pt idx="921">
                  <c:v>41157</c:v>
                </c:pt>
                <c:pt idx="922">
                  <c:v>41158</c:v>
                </c:pt>
                <c:pt idx="923">
                  <c:v>41159</c:v>
                </c:pt>
                <c:pt idx="924">
                  <c:v>41162</c:v>
                </c:pt>
                <c:pt idx="925">
                  <c:v>41163</c:v>
                </c:pt>
                <c:pt idx="926">
                  <c:v>41164</c:v>
                </c:pt>
                <c:pt idx="927">
                  <c:v>41165</c:v>
                </c:pt>
                <c:pt idx="928">
                  <c:v>41166</c:v>
                </c:pt>
                <c:pt idx="929">
                  <c:v>41169</c:v>
                </c:pt>
                <c:pt idx="930">
                  <c:v>41170</c:v>
                </c:pt>
                <c:pt idx="931">
                  <c:v>41171</c:v>
                </c:pt>
                <c:pt idx="932">
                  <c:v>41172</c:v>
                </c:pt>
                <c:pt idx="933">
                  <c:v>41173</c:v>
                </c:pt>
                <c:pt idx="934">
                  <c:v>41176</c:v>
                </c:pt>
                <c:pt idx="935">
                  <c:v>41177</c:v>
                </c:pt>
                <c:pt idx="936">
                  <c:v>41178</c:v>
                </c:pt>
                <c:pt idx="937">
                  <c:v>41179</c:v>
                </c:pt>
                <c:pt idx="938">
                  <c:v>41180</c:v>
                </c:pt>
                <c:pt idx="939">
                  <c:v>41183</c:v>
                </c:pt>
                <c:pt idx="940">
                  <c:v>41184</c:v>
                </c:pt>
                <c:pt idx="941">
                  <c:v>41185</c:v>
                </c:pt>
                <c:pt idx="942">
                  <c:v>41186</c:v>
                </c:pt>
                <c:pt idx="943">
                  <c:v>41187</c:v>
                </c:pt>
                <c:pt idx="944">
                  <c:v>41190</c:v>
                </c:pt>
                <c:pt idx="945">
                  <c:v>41191</c:v>
                </c:pt>
                <c:pt idx="946">
                  <c:v>41192</c:v>
                </c:pt>
                <c:pt idx="947">
                  <c:v>41193</c:v>
                </c:pt>
                <c:pt idx="948">
                  <c:v>41194</c:v>
                </c:pt>
                <c:pt idx="949">
                  <c:v>41197</c:v>
                </c:pt>
                <c:pt idx="950">
                  <c:v>41198</c:v>
                </c:pt>
                <c:pt idx="951">
                  <c:v>41199</c:v>
                </c:pt>
                <c:pt idx="952">
                  <c:v>41200</c:v>
                </c:pt>
                <c:pt idx="953">
                  <c:v>41201</c:v>
                </c:pt>
                <c:pt idx="954">
                  <c:v>41204</c:v>
                </c:pt>
                <c:pt idx="955">
                  <c:v>41205</c:v>
                </c:pt>
                <c:pt idx="956">
                  <c:v>41206</c:v>
                </c:pt>
                <c:pt idx="957">
                  <c:v>41207</c:v>
                </c:pt>
                <c:pt idx="958">
                  <c:v>41208</c:v>
                </c:pt>
                <c:pt idx="959">
                  <c:v>41211</c:v>
                </c:pt>
                <c:pt idx="960">
                  <c:v>41212</c:v>
                </c:pt>
                <c:pt idx="961">
                  <c:v>41213</c:v>
                </c:pt>
                <c:pt idx="962">
                  <c:v>41214</c:v>
                </c:pt>
                <c:pt idx="963">
                  <c:v>41215</c:v>
                </c:pt>
                <c:pt idx="964">
                  <c:v>41218</c:v>
                </c:pt>
                <c:pt idx="965">
                  <c:v>41219</c:v>
                </c:pt>
                <c:pt idx="966">
                  <c:v>41220</c:v>
                </c:pt>
                <c:pt idx="967">
                  <c:v>41221</c:v>
                </c:pt>
                <c:pt idx="968">
                  <c:v>41222</c:v>
                </c:pt>
                <c:pt idx="969">
                  <c:v>41225</c:v>
                </c:pt>
                <c:pt idx="970">
                  <c:v>41226</c:v>
                </c:pt>
                <c:pt idx="971">
                  <c:v>41227</c:v>
                </c:pt>
                <c:pt idx="972">
                  <c:v>41228</c:v>
                </c:pt>
                <c:pt idx="973">
                  <c:v>41229</c:v>
                </c:pt>
                <c:pt idx="974">
                  <c:v>41232</c:v>
                </c:pt>
                <c:pt idx="975">
                  <c:v>41233</c:v>
                </c:pt>
                <c:pt idx="976">
                  <c:v>41234</c:v>
                </c:pt>
                <c:pt idx="977">
                  <c:v>41235</c:v>
                </c:pt>
                <c:pt idx="978">
                  <c:v>41236</c:v>
                </c:pt>
                <c:pt idx="979">
                  <c:v>41239</c:v>
                </c:pt>
                <c:pt idx="980">
                  <c:v>41240</c:v>
                </c:pt>
                <c:pt idx="981">
                  <c:v>41241</c:v>
                </c:pt>
                <c:pt idx="982">
                  <c:v>41242</c:v>
                </c:pt>
                <c:pt idx="983">
                  <c:v>41243</c:v>
                </c:pt>
                <c:pt idx="984">
                  <c:v>41246</c:v>
                </c:pt>
                <c:pt idx="985">
                  <c:v>41247</c:v>
                </c:pt>
                <c:pt idx="986">
                  <c:v>41248</c:v>
                </c:pt>
                <c:pt idx="987">
                  <c:v>41249</c:v>
                </c:pt>
                <c:pt idx="988">
                  <c:v>41250</c:v>
                </c:pt>
                <c:pt idx="989">
                  <c:v>41253</c:v>
                </c:pt>
                <c:pt idx="990">
                  <c:v>41254</c:v>
                </c:pt>
                <c:pt idx="991">
                  <c:v>41255</c:v>
                </c:pt>
                <c:pt idx="992">
                  <c:v>41256</c:v>
                </c:pt>
                <c:pt idx="993">
                  <c:v>41257</c:v>
                </c:pt>
                <c:pt idx="994">
                  <c:v>41260</c:v>
                </c:pt>
                <c:pt idx="995">
                  <c:v>41261</c:v>
                </c:pt>
                <c:pt idx="996">
                  <c:v>41262</c:v>
                </c:pt>
                <c:pt idx="997">
                  <c:v>41263</c:v>
                </c:pt>
                <c:pt idx="998">
                  <c:v>41264</c:v>
                </c:pt>
                <c:pt idx="999">
                  <c:v>41267</c:v>
                </c:pt>
                <c:pt idx="1000">
                  <c:v>41269</c:v>
                </c:pt>
                <c:pt idx="1001">
                  <c:v>41270</c:v>
                </c:pt>
                <c:pt idx="1002">
                  <c:v>41271</c:v>
                </c:pt>
                <c:pt idx="1003">
                  <c:v>41274</c:v>
                </c:pt>
                <c:pt idx="1004">
                  <c:v>41276</c:v>
                </c:pt>
                <c:pt idx="1005">
                  <c:v>41277</c:v>
                </c:pt>
                <c:pt idx="1006">
                  <c:v>41278</c:v>
                </c:pt>
                <c:pt idx="1007">
                  <c:v>41281</c:v>
                </c:pt>
                <c:pt idx="1008">
                  <c:v>41282</c:v>
                </c:pt>
                <c:pt idx="1009">
                  <c:v>41283</c:v>
                </c:pt>
                <c:pt idx="1010">
                  <c:v>41284</c:v>
                </c:pt>
                <c:pt idx="1011">
                  <c:v>41285</c:v>
                </c:pt>
                <c:pt idx="1012">
                  <c:v>41288</c:v>
                </c:pt>
                <c:pt idx="1013">
                  <c:v>41289</c:v>
                </c:pt>
                <c:pt idx="1014">
                  <c:v>41290</c:v>
                </c:pt>
                <c:pt idx="1015">
                  <c:v>41291</c:v>
                </c:pt>
                <c:pt idx="1016">
                  <c:v>41292</c:v>
                </c:pt>
                <c:pt idx="1017">
                  <c:v>41295</c:v>
                </c:pt>
                <c:pt idx="1018">
                  <c:v>41296</c:v>
                </c:pt>
                <c:pt idx="1019">
                  <c:v>41297</c:v>
                </c:pt>
                <c:pt idx="1020">
                  <c:v>41298</c:v>
                </c:pt>
                <c:pt idx="1021">
                  <c:v>41299</c:v>
                </c:pt>
                <c:pt idx="1022">
                  <c:v>41302</c:v>
                </c:pt>
                <c:pt idx="1023">
                  <c:v>41303</c:v>
                </c:pt>
                <c:pt idx="1024">
                  <c:v>41304</c:v>
                </c:pt>
                <c:pt idx="1025">
                  <c:v>41305</c:v>
                </c:pt>
                <c:pt idx="1026">
                  <c:v>41306</c:v>
                </c:pt>
                <c:pt idx="1027">
                  <c:v>41309</c:v>
                </c:pt>
                <c:pt idx="1028">
                  <c:v>41310</c:v>
                </c:pt>
                <c:pt idx="1029">
                  <c:v>41311</c:v>
                </c:pt>
                <c:pt idx="1030">
                  <c:v>41312</c:v>
                </c:pt>
                <c:pt idx="1031">
                  <c:v>41313</c:v>
                </c:pt>
                <c:pt idx="1032">
                  <c:v>41316</c:v>
                </c:pt>
                <c:pt idx="1033">
                  <c:v>41317</c:v>
                </c:pt>
                <c:pt idx="1034">
                  <c:v>41318</c:v>
                </c:pt>
                <c:pt idx="1035">
                  <c:v>41319</c:v>
                </c:pt>
                <c:pt idx="1036">
                  <c:v>41320</c:v>
                </c:pt>
                <c:pt idx="1037">
                  <c:v>41323</c:v>
                </c:pt>
                <c:pt idx="1038">
                  <c:v>41324</c:v>
                </c:pt>
                <c:pt idx="1039">
                  <c:v>41325</c:v>
                </c:pt>
                <c:pt idx="1040">
                  <c:v>41326</c:v>
                </c:pt>
                <c:pt idx="1041">
                  <c:v>41327</c:v>
                </c:pt>
                <c:pt idx="1042">
                  <c:v>41330</c:v>
                </c:pt>
                <c:pt idx="1043">
                  <c:v>41331</c:v>
                </c:pt>
                <c:pt idx="1044">
                  <c:v>41332</c:v>
                </c:pt>
                <c:pt idx="1045">
                  <c:v>41333</c:v>
                </c:pt>
                <c:pt idx="1046">
                  <c:v>41334</c:v>
                </c:pt>
                <c:pt idx="1047">
                  <c:v>41337</c:v>
                </c:pt>
                <c:pt idx="1048">
                  <c:v>41338</c:v>
                </c:pt>
                <c:pt idx="1049">
                  <c:v>41339</c:v>
                </c:pt>
                <c:pt idx="1050">
                  <c:v>41340</c:v>
                </c:pt>
                <c:pt idx="1051">
                  <c:v>41341</c:v>
                </c:pt>
                <c:pt idx="1052">
                  <c:v>41344</c:v>
                </c:pt>
                <c:pt idx="1053">
                  <c:v>41345</c:v>
                </c:pt>
                <c:pt idx="1054">
                  <c:v>41346</c:v>
                </c:pt>
                <c:pt idx="1055">
                  <c:v>41347</c:v>
                </c:pt>
                <c:pt idx="1056">
                  <c:v>41348</c:v>
                </c:pt>
                <c:pt idx="1057">
                  <c:v>41351</c:v>
                </c:pt>
                <c:pt idx="1058">
                  <c:v>41352</c:v>
                </c:pt>
                <c:pt idx="1059">
                  <c:v>41353</c:v>
                </c:pt>
                <c:pt idx="1060">
                  <c:v>41354</c:v>
                </c:pt>
                <c:pt idx="1061">
                  <c:v>41355</c:v>
                </c:pt>
                <c:pt idx="1062">
                  <c:v>41358</c:v>
                </c:pt>
                <c:pt idx="1063">
                  <c:v>41359</c:v>
                </c:pt>
                <c:pt idx="1064">
                  <c:v>41360</c:v>
                </c:pt>
                <c:pt idx="1065">
                  <c:v>41361</c:v>
                </c:pt>
                <c:pt idx="1066">
                  <c:v>41365</c:v>
                </c:pt>
                <c:pt idx="1067">
                  <c:v>41366</c:v>
                </c:pt>
                <c:pt idx="1068">
                  <c:v>41367</c:v>
                </c:pt>
                <c:pt idx="1069">
                  <c:v>41368</c:v>
                </c:pt>
                <c:pt idx="1070">
                  <c:v>41369</c:v>
                </c:pt>
                <c:pt idx="1071">
                  <c:v>41372</c:v>
                </c:pt>
                <c:pt idx="1072">
                  <c:v>41373</c:v>
                </c:pt>
                <c:pt idx="1073">
                  <c:v>41374</c:v>
                </c:pt>
                <c:pt idx="1074">
                  <c:v>41375</c:v>
                </c:pt>
                <c:pt idx="1075">
                  <c:v>41376</c:v>
                </c:pt>
                <c:pt idx="1076">
                  <c:v>41379</c:v>
                </c:pt>
                <c:pt idx="1077">
                  <c:v>41380</c:v>
                </c:pt>
                <c:pt idx="1078">
                  <c:v>41381</c:v>
                </c:pt>
                <c:pt idx="1079">
                  <c:v>41382</c:v>
                </c:pt>
                <c:pt idx="1080">
                  <c:v>41383</c:v>
                </c:pt>
                <c:pt idx="1081">
                  <c:v>41386</c:v>
                </c:pt>
                <c:pt idx="1082">
                  <c:v>41387</c:v>
                </c:pt>
                <c:pt idx="1083">
                  <c:v>41388</c:v>
                </c:pt>
                <c:pt idx="1084">
                  <c:v>41389</c:v>
                </c:pt>
                <c:pt idx="1085">
                  <c:v>41390</c:v>
                </c:pt>
                <c:pt idx="1086">
                  <c:v>41393</c:v>
                </c:pt>
                <c:pt idx="1087">
                  <c:v>41394</c:v>
                </c:pt>
                <c:pt idx="1088">
                  <c:v>41395</c:v>
                </c:pt>
                <c:pt idx="1089">
                  <c:v>41396</c:v>
                </c:pt>
                <c:pt idx="1090">
                  <c:v>41397</c:v>
                </c:pt>
                <c:pt idx="1091">
                  <c:v>41400</c:v>
                </c:pt>
                <c:pt idx="1092">
                  <c:v>41401</c:v>
                </c:pt>
                <c:pt idx="1093">
                  <c:v>41402</c:v>
                </c:pt>
                <c:pt idx="1094">
                  <c:v>41403</c:v>
                </c:pt>
                <c:pt idx="1095">
                  <c:v>41404</c:v>
                </c:pt>
                <c:pt idx="1096">
                  <c:v>41407</c:v>
                </c:pt>
                <c:pt idx="1097">
                  <c:v>41408</c:v>
                </c:pt>
                <c:pt idx="1098">
                  <c:v>41409</c:v>
                </c:pt>
                <c:pt idx="1099">
                  <c:v>41410</c:v>
                </c:pt>
                <c:pt idx="1100">
                  <c:v>41411</c:v>
                </c:pt>
                <c:pt idx="1101">
                  <c:v>41414</c:v>
                </c:pt>
                <c:pt idx="1102">
                  <c:v>41415</c:v>
                </c:pt>
                <c:pt idx="1103">
                  <c:v>41416</c:v>
                </c:pt>
                <c:pt idx="1104">
                  <c:v>41417</c:v>
                </c:pt>
                <c:pt idx="1105">
                  <c:v>41418</c:v>
                </c:pt>
                <c:pt idx="1106">
                  <c:v>41421</c:v>
                </c:pt>
                <c:pt idx="1107">
                  <c:v>41422</c:v>
                </c:pt>
                <c:pt idx="1108">
                  <c:v>41423</c:v>
                </c:pt>
                <c:pt idx="1109">
                  <c:v>41424</c:v>
                </c:pt>
                <c:pt idx="1110">
                  <c:v>41425</c:v>
                </c:pt>
                <c:pt idx="1111">
                  <c:v>41428</c:v>
                </c:pt>
                <c:pt idx="1112">
                  <c:v>41429</c:v>
                </c:pt>
                <c:pt idx="1113">
                  <c:v>41430</c:v>
                </c:pt>
                <c:pt idx="1114">
                  <c:v>41431</c:v>
                </c:pt>
                <c:pt idx="1115">
                  <c:v>41432</c:v>
                </c:pt>
                <c:pt idx="1116">
                  <c:v>41435</c:v>
                </c:pt>
                <c:pt idx="1117">
                  <c:v>41436</c:v>
                </c:pt>
                <c:pt idx="1118">
                  <c:v>41437</c:v>
                </c:pt>
                <c:pt idx="1119">
                  <c:v>41438</c:v>
                </c:pt>
                <c:pt idx="1120">
                  <c:v>41439</c:v>
                </c:pt>
                <c:pt idx="1121">
                  <c:v>41442</c:v>
                </c:pt>
                <c:pt idx="1122">
                  <c:v>41443</c:v>
                </c:pt>
                <c:pt idx="1123">
                  <c:v>41444</c:v>
                </c:pt>
                <c:pt idx="1124">
                  <c:v>41445</c:v>
                </c:pt>
                <c:pt idx="1125">
                  <c:v>41446</c:v>
                </c:pt>
                <c:pt idx="1126">
                  <c:v>41449</c:v>
                </c:pt>
                <c:pt idx="1127">
                  <c:v>41450</c:v>
                </c:pt>
                <c:pt idx="1128">
                  <c:v>41451</c:v>
                </c:pt>
                <c:pt idx="1129">
                  <c:v>41452</c:v>
                </c:pt>
                <c:pt idx="1130">
                  <c:v>41453</c:v>
                </c:pt>
                <c:pt idx="1131">
                  <c:v>41456</c:v>
                </c:pt>
                <c:pt idx="1132">
                  <c:v>41457</c:v>
                </c:pt>
                <c:pt idx="1133">
                  <c:v>41458</c:v>
                </c:pt>
                <c:pt idx="1134">
                  <c:v>41459</c:v>
                </c:pt>
                <c:pt idx="1135">
                  <c:v>41460</c:v>
                </c:pt>
                <c:pt idx="1136">
                  <c:v>41463</c:v>
                </c:pt>
                <c:pt idx="1137">
                  <c:v>41464</c:v>
                </c:pt>
                <c:pt idx="1138">
                  <c:v>41465</c:v>
                </c:pt>
                <c:pt idx="1139">
                  <c:v>41466</c:v>
                </c:pt>
                <c:pt idx="1140">
                  <c:v>41467</c:v>
                </c:pt>
                <c:pt idx="1141">
                  <c:v>41470</c:v>
                </c:pt>
                <c:pt idx="1142">
                  <c:v>41471</c:v>
                </c:pt>
                <c:pt idx="1143">
                  <c:v>41472</c:v>
                </c:pt>
                <c:pt idx="1144">
                  <c:v>41473</c:v>
                </c:pt>
                <c:pt idx="1145">
                  <c:v>41474</c:v>
                </c:pt>
                <c:pt idx="1146">
                  <c:v>41477</c:v>
                </c:pt>
                <c:pt idx="1147">
                  <c:v>41478</c:v>
                </c:pt>
                <c:pt idx="1148">
                  <c:v>41479</c:v>
                </c:pt>
                <c:pt idx="1149">
                  <c:v>41480</c:v>
                </c:pt>
                <c:pt idx="1150">
                  <c:v>41481</c:v>
                </c:pt>
                <c:pt idx="1151">
                  <c:v>41484</c:v>
                </c:pt>
                <c:pt idx="1152">
                  <c:v>41485</c:v>
                </c:pt>
                <c:pt idx="1153">
                  <c:v>41486</c:v>
                </c:pt>
                <c:pt idx="1154">
                  <c:v>41487</c:v>
                </c:pt>
                <c:pt idx="1155">
                  <c:v>41488</c:v>
                </c:pt>
                <c:pt idx="1156">
                  <c:v>41491</c:v>
                </c:pt>
                <c:pt idx="1157">
                  <c:v>41492</c:v>
                </c:pt>
                <c:pt idx="1158">
                  <c:v>41493</c:v>
                </c:pt>
                <c:pt idx="1159">
                  <c:v>41494</c:v>
                </c:pt>
                <c:pt idx="1160">
                  <c:v>41495</c:v>
                </c:pt>
                <c:pt idx="1161">
                  <c:v>41498</c:v>
                </c:pt>
                <c:pt idx="1162">
                  <c:v>41499</c:v>
                </c:pt>
                <c:pt idx="1163">
                  <c:v>41500</c:v>
                </c:pt>
                <c:pt idx="1164">
                  <c:v>41501</c:v>
                </c:pt>
                <c:pt idx="1165">
                  <c:v>41502</c:v>
                </c:pt>
                <c:pt idx="1166">
                  <c:v>41505</c:v>
                </c:pt>
                <c:pt idx="1167">
                  <c:v>41506</c:v>
                </c:pt>
                <c:pt idx="1168">
                  <c:v>41507</c:v>
                </c:pt>
                <c:pt idx="1169">
                  <c:v>41508</c:v>
                </c:pt>
                <c:pt idx="1170">
                  <c:v>41509</c:v>
                </c:pt>
                <c:pt idx="1171">
                  <c:v>41512</c:v>
                </c:pt>
                <c:pt idx="1172">
                  <c:v>41513</c:v>
                </c:pt>
                <c:pt idx="1173">
                  <c:v>41514</c:v>
                </c:pt>
                <c:pt idx="1174">
                  <c:v>41515</c:v>
                </c:pt>
                <c:pt idx="1175">
                  <c:v>41516</c:v>
                </c:pt>
                <c:pt idx="1176">
                  <c:v>41519</c:v>
                </c:pt>
                <c:pt idx="1177">
                  <c:v>41520</c:v>
                </c:pt>
                <c:pt idx="1178">
                  <c:v>41521</c:v>
                </c:pt>
                <c:pt idx="1179">
                  <c:v>41522</c:v>
                </c:pt>
                <c:pt idx="1180">
                  <c:v>41523</c:v>
                </c:pt>
                <c:pt idx="1181">
                  <c:v>41526</c:v>
                </c:pt>
                <c:pt idx="1182">
                  <c:v>41527</c:v>
                </c:pt>
                <c:pt idx="1183">
                  <c:v>41528</c:v>
                </c:pt>
                <c:pt idx="1184">
                  <c:v>41529</c:v>
                </c:pt>
                <c:pt idx="1185">
                  <c:v>41530</c:v>
                </c:pt>
                <c:pt idx="1186">
                  <c:v>41533</c:v>
                </c:pt>
                <c:pt idx="1187">
                  <c:v>41534</c:v>
                </c:pt>
                <c:pt idx="1188">
                  <c:v>41535</c:v>
                </c:pt>
                <c:pt idx="1189">
                  <c:v>41536</c:v>
                </c:pt>
                <c:pt idx="1190">
                  <c:v>41537</c:v>
                </c:pt>
                <c:pt idx="1191">
                  <c:v>41540</c:v>
                </c:pt>
                <c:pt idx="1192">
                  <c:v>41541</c:v>
                </c:pt>
                <c:pt idx="1193">
                  <c:v>41542</c:v>
                </c:pt>
                <c:pt idx="1194">
                  <c:v>41543</c:v>
                </c:pt>
                <c:pt idx="1195">
                  <c:v>41544</c:v>
                </c:pt>
                <c:pt idx="1196">
                  <c:v>41547</c:v>
                </c:pt>
                <c:pt idx="1197">
                  <c:v>41548</c:v>
                </c:pt>
                <c:pt idx="1198">
                  <c:v>41549</c:v>
                </c:pt>
                <c:pt idx="1199">
                  <c:v>41550</c:v>
                </c:pt>
                <c:pt idx="1200">
                  <c:v>41551</c:v>
                </c:pt>
                <c:pt idx="1201">
                  <c:v>41554</c:v>
                </c:pt>
                <c:pt idx="1202">
                  <c:v>41555</c:v>
                </c:pt>
                <c:pt idx="1203">
                  <c:v>41556</c:v>
                </c:pt>
                <c:pt idx="1204">
                  <c:v>41557</c:v>
                </c:pt>
                <c:pt idx="1205">
                  <c:v>41558</c:v>
                </c:pt>
                <c:pt idx="1206">
                  <c:v>41561</c:v>
                </c:pt>
                <c:pt idx="1207">
                  <c:v>41562</c:v>
                </c:pt>
                <c:pt idx="1208">
                  <c:v>41563</c:v>
                </c:pt>
                <c:pt idx="1209">
                  <c:v>41564</c:v>
                </c:pt>
                <c:pt idx="1210">
                  <c:v>41565</c:v>
                </c:pt>
                <c:pt idx="1211">
                  <c:v>41568</c:v>
                </c:pt>
                <c:pt idx="1212">
                  <c:v>41569</c:v>
                </c:pt>
                <c:pt idx="1213">
                  <c:v>41570</c:v>
                </c:pt>
                <c:pt idx="1214">
                  <c:v>41571</c:v>
                </c:pt>
                <c:pt idx="1215">
                  <c:v>41572</c:v>
                </c:pt>
                <c:pt idx="1216">
                  <c:v>41575</c:v>
                </c:pt>
                <c:pt idx="1217">
                  <c:v>41576</c:v>
                </c:pt>
                <c:pt idx="1218">
                  <c:v>41577</c:v>
                </c:pt>
                <c:pt idx="1219">
                  <c:v>41578</c:v>
                </c:pt>
                <c:pt idx="1220">
                  <c:v>41579</c:v>
                </c:pt>
                <c:pt idx="1221">
                  <c:v>41582</c:v>
                </c:pt>
                <c:pt idx="1222">
                  <c:v>41583</c:v>
                </c:pt>
                <c:pt idx="1223">
                  <c:v>41584</c:v>
                </c:pt>
                <c:pt idx="1224">
                  <c:v>41585</c:v>
                </c:pt>
                <c:pt idx="1225">
                  <c:v>41586</c:v>
                </c:pt>
                <c:pt idx="1226">
                  <c:v>41589</c:v>
                </c:pt>
                <c:pt idx="1227">
                  <c:v>41590</c:v>
                </c:pt>
                <c:pt idx="1228">
                  <c:v>41591</c:v>
                </c:pt>
                <c:pt idx="1229">
                  <c:v>41592</c:v>
                </c:pt>
                <c:pt idx="1230">
                  <c:v>41593</c:v>
                </c:pt>
                <c:pt idx="1231">
                  <c:v>41596</c:v>
                </c:pt>
                <c:pt idx="1232">
                  <c:v>41597</c:v>
                </c:pt>
                <c:pt idx="1233">
                  <c:v>41598</c:v>
                </c:pt>
                <c:pt idx="1234">
                  <c:v>41599</c:v>
                </c:pt>
                <c:pt idx="1235">
                  <c:v>41600</c:v>
                </c:pt>
                <c:pt idx="1236">
                  <c:v>41603</c:v>
                </c:pt>
                <c:pt idx="1237">
                  <c:v>41604</c:v>
                </c:pt>
                <c:pt idx="1238">
                  <c:v>41605</c:v>
                </c:pt>
                <c:pt idx="1239">
                  <c:v>41606</c:v>
                </c:pt>
                <c:pt idx="1240">
                  <c:v>41607</c:v>
                </c:pt>
                <c:pt idx="1241">
                  <c:v>41610</c:v>
                </c:pt>
                <c:pt idx="1242">
                  <c:v>41611</c:v>
                </c:pt>
                <c:pt idx="1243">
                  <c:v>41612</c:v>
                </c:pt>
                <c:pt idx="1244">
                  <c:v>41613</c:v>
                </c:pt>
                <c:pt idx="1245">
                  <c:v>41614</c:v>
                </c:pt>
                <c:pt idx="1246">
                  <c:v>41617</c:v>
                </c:pt>
                <c:pt idx="1247">
                  <c:v>41618</c:v>
                </c:pt>
                <c:pt idx="1248">
                  <c:v>41619</c:v>
                </c:pt>
                <c:pt idx="1249">
                  <c:v>41620</c:v>
                </c:pt>
                <c:pt idx="1250">
                  <c:v>41621</c:v>
                </c:pt>
                <c:pt idx="1251">
                  <c:v>41624</c:v>
                </c:pt>
                <c:pt idx="1252">
                  <c:v>41625</c:v>
                </c:pt>
                <c:pt idx="1253">
                  <c:v>41626</c:v>
                </c:pt>
                <c:pt idx="1254">
                  <c:v>41627</c:v>
                </c:pt>
                <c:pt idx="1255">
                  <c:v>41628</c:v>
                </c:pt>
                <c:pt idx="1256">
                  <c:v>41631</c:v>
                </c:pt>
                <c:pt idx="1257">
                  <c:v>41632</c:v>
                </c:pt>
                <c:pt idx="1258">
                  <c:v>41634</c:v>
                </c:pt>
                <c:pt idx="1259">
                  <c:v>41635</c:v>
                </c:pt>
                <c:pt idx="1260">
                  <c:v>41638</c:v>
                </c:pt>
                <c:pt idx="1261">
                  <c:v>41639</c:v>
                </c:pt>
                <c:pt idx="1262">
                  <c:v>41641</c:v>
                </c:pt>
                <c:pt idx="1263">
                  <c:v>41642</c:v>
                </c:pt>
                <c:pt idx="1264">
                  <c:v>41645</c:v>
                </c:pt>
                <c:pt idx="1265">
                  <c:v>41646</c:v>
                </c:pt>
                <c:pt idx="1266">
                  <c:v>41647</c:v>
                </c:pt>
                <c:pt idx="1267">
                  <c:v>41648</c:v>
                </c:pt>
                <c:pt idx="1268">
                  <c:v>41649</c:v>
                </c:pt>
                <c:pt idx="1269">
                  <c:v>41652</c:v>
                </c:pt>
                <c:pt idx="1270">
                  <c:v>41653</c:v>
                </c:pt>
                <c:pt idx="1271">
                  <c:v>41654</c:v>
                </c:pt>
                <c:pt idx="1272">
                  <c:v>41655</c:v>
                </c:pt>
                <c:pt idx="1273">
                  <c:v>41656</c:v>
                </c:pt>
                <c:pt idx="1274">
                  <c:v>41659</c:v>
                </c:pt>
                <c:pt idx="1275">
                  <c:v>41660</c:v>
                </c:pt>
                <c:pt idx="1276">
                  <c:v>41661</c:v>
                </c:pt>
                <c:pt idx="1277">
                  <c:v>41662</c:v>
                </c:pt>
                <c:pt idx="1278">
                  <c:v>41663</c:v>
                </c:pt>
                <c:pt idx="1279">
                  <c:v>41666</c:v>
                </c:pt>
                <c:pt idx="1280">
                  <c:v>41667</c:v>
                </c:pt>
                <c:pt idx="1281">
                  <c:v>41668</c:v>
                </c:pt>
                <c:pt idx="1282">
                  <c:v>41669</c:v>
                </c:pt>
                <c:pt idx="1283">
                  <c:v>41670</c:v>
                </c:pt>
                <c:pt idx="1284">
                  <c:v>41673</c:v>
                </c:pt>
                <c:pt idx="1285">
                  <c:v>41674</c:v>
                </c:pt>
                <c:pt idx="1286">
                  <c:v>41675</c:v>
                </c:pt>
                <c:pt idx="1287">
                  <c:v>41676</c:v>
                </c:pt>
                <c:pt idx="1288">
                  <c:v>41677</c:v>
                </c:pt>
                <c:pt idx="1289">
                  <c:v>41680</c:v>
                </c:pt>
                <c:pt idx="1290">
                  <c:v>41681</c:v>
                </c:pt>
                <c:pt idx="1291">
                  <c:v>41682</c:v>
                </c:pt>
                <c:pt idx="1292">
                  <c:v>41683</c:v>
                </c:pt>
                <c:pt idx="1293">
                  <c:v>41684</c:v>
                </c:pt>
                <c:pt idx="1294">
                  <c:v>41687</c:v>
                </c:pt>
                <c:pt idx="1295">
                  <c:v>41688</c:v>
                </c:pt>
                <c:pt idx="1296">
                  <c:v>41689</c:v>
                </c:pt>
                <c:pt idx="1297">
                  <c:v>41690</c:v>
                </c:pt>
                <c:pt idx="1298">
                  <c:v>41691</c:v>
                </c:pt>
                <c:pt idx="1299">
                  <c:v>41694</c:v>
                </c:pt>
                <c:pt idx="1300">
                  <c:v>41695</c:v>
                </c:pt>
                <c:pt idx="1301">
                  <c:v>41696</c:v>
                </c:pt>
                <c:pt idx="1302">
                  <c:v>41697</c:v>
                </c:pt>
                <c:pt idx="1303">
                  <c:v>41698</c:v>
                </c:pt>
                <c:pt idx="1304">
                  <c:v>41701</c:v>
                </c:pt>
                <c:pt idx="1305">
                  <c:v>41702</c:v>
                </c:pt>
                <c:pt idx="1306">
                  <c:v>41703</c:v>
                </c:pt>
                <c:pt idx="1307">
                  <c:v>41704</c:v>
                </c:pt>
                <c:pt idx="1308">
                  <c:v>41705</c:v>
                </c:pt>
                <c:pt idx="1309">
                  <c:v>41708</c:v>
                </c:pt>
                <c:pt idx="1310">
                  <c:v>41709</c:v>
                </c:pt>
                <c:pt idx="1311">
                  <c:v>41710</c:v>
                </c:pt>
                <c:pt idx="1312">
                  <c:v>41711</c:v>
                </c:pt>
                <c:pt idx="1313">
                  <c:v>41712</c:v>
                </c:pt>
                <c:pt idx="1314">
                  <c:v>41715</c:v>
                </c:pt>
                <c:pt idx="1315">
                  <c:v>41716</c:v>
                </c:pt>
                <c:pt idx="1316">
                  <c:v>41717</c:v>
                </c:pt>
                <c:pt idx="1317">
                  <c:v>41718</c:v>
                </c:pt>
                <c:pt idx="1318">
                  <c:v>41719</c:v>
                </c:pt>
                <c:pt idx="1319">
                  <c:v>41722</c:v>
                </c:pt>
                <c:pt idx="1320">
                  <c:v>41723</c:v>
                </c:pt>
                <c:pt idx="1321">
                  <c:v>41724</c:v>
                </c:pt>
                <c:pt idx="1322">
                  <c:v>41725</c:v>
                </c:pt>
                <c:pt idx="1323">
                  <c:v>41726</c:v>
                </c:pt>
                <c:pt idx="1324">
                  <c:v>41729</c:v>
                </c:pt>
                <c:pt idx="1325">
                  <c:v>41730</c:v>
                </c:pt>
                <c:pt idx="1326">
                  <c:v>41731</c:v>
                </c:pt>
                <c:pt idx="1327">
                  <c:v>41732</c:v>
                </c:pt>
                <c:pt idx="1328">
                  <c:v>41733</c:v>
                </c:pt>
                <c:pt idx="1329">
                  <c:v>41736</c:v>
                </c:pt>
                <c:pt idx="1330">
                  <c:v>41737</c:v>
                </c:pt>
                <c:pt idx="1331">
                  <c:v>41738</c:v>
                </c:pt>
                <c:pt idx="1332">
                  <c:v>41739</c:v>
                </c:pt>
                <c:pt idx="1333">
                  <c:v>41740</c:v>
                </c:pt>
                <c:pt idx="1334">
                  <c:v>41743</c:v>
                </c:pt>
                <c:pt idx="1335">
                  <c:v>41744</c:v>
                </c:pt>
                <c:pt idx="1336">
                  <c:v>41745</c:v>
                </c:pt>
                <c:pt idx="1337">
                  <c:v>41746</c:v>
                </c:pt>
                <c:pt idx="1338">
                  <c:v>41750</c:v>
                </c:pt>
                <c:pt idx="1339">
                  <c:v>41751</c:v>
                </c:pt>
                <c:pt idx="1340">
                  <c:v>41752</c:v>
                </c:pt>
                <c:pt idx="1341">
                  <c:v>41753</c:v>
                </c:pt>
                <c:pt idx="1342">
                  <c:v>41754</c:v>
                </c:pt>
                <c:pt idx="1343">
                  <c:v>41757</c:v>
                </c:pt>
                <c:pt idx="1344">
                  <c:v>41758</c:v>
                </c:pt>
                <c:pt idx="1345">
                  <c:v>41759</c:v>
                </c:pt>
                <c:pt idx="1346">
                  <c:v>41760</c:v>
                </c:pt>
                <c:pt idx="1347">
                  <c:v>41761</c:v>
                </c:pt>
                <c:pt idx="1348">
                  <c:v>41764</c:v>
                </c:pt>
                <c:pt idx="1349">
                  <c:v>41765</c:v>
                </c:pt>
                <c:pt idx="1350">
                  <c:v>41766</c:v>
                </c:pt>
                <c:pt idx="1351">
                  <c:v>41767</c:v>
                </c:pt>
                <c:pt idx="1352">
                  <c:v>41768</c:v>
                </c:pt>
                <c:pt idx="1353">
                  <c:v>41771</c:v>
                </c:pt>
                <c:pt idx="1354">
                  <c:v>41772</c:v>
                </c:pt>
                <c:pt idx="1355">
                  <c:v>41773</c:v>
                </c:pt>
                <c:pt idx="1356">
                  <c:v>41774</c:v>
                </c:pt>
                <c:pt idx="1357">
                  <c:v>41775</c:v>
                </c:pt>
                <c:pt idx="1358">
                  <c:v>41778</c:v>
                </c:pt>
                <c:pt idx="1359">
                  <c:v>41779</c:v>
                </c:pt>
                <c:pt idx="1360">
                  <c:v>41780</c:v>
                </c:pt>
                <c:pt idx="1361">
                  <c:v>41781</c:v>
                </c:pt>
                <c:pt idx="1362">
                  <c:v>41782</c:v>
                </c:pt>
                <c:pt idx="1363">
                  <c:v>41785</c:v>
                </c:pt>
                <c:pt idx="1364">
                  <c:v>41786</c:v>
                </c:pt>
                <c:pt idx="1365">
                  <c:v>41787</c:v>
                </c:pt>
                <c:pt idx="1366">
                  <c:v>41788</c:v>
                </c:pt>
                <c:pt idx="1367">
                  <c:v>41789</c:v>
                </c:pt>
                <c:pt idx="1368">
                  <c:v>41792</c:v>
                </c:pt>
                <c:pt idx="1369">
                  <c:v>41793</c:v>
                </c:pt>
                <c:pt idx="1370">
                  <c:v>41794</c:v>
                </c:pt>
                <c:pt idx="1371">
                  <c:v>41795</c:v>
                </c:pt>
                <c:pt idx="1372">
                  <c:v>41796</c:v>
                </c:pt>
                <c:pt idx="1373">
                  <c:v>41799</c:v>
                </c:pt>
                <c:pt idx="1374">
                  <c:v>41800</c:v>
                </c:pt>
                <c:pt idx="1375">
                  <c:v>41801</c:v>
                </c:pt>
                <c:pt idx="1376">
                  <c:v>41802</c:v>
                </c:pt>
                <c:pt idx="1377">
                  <c:v>41803</c:v>
                </c:pt>
                <c:pt idx="1378">
                  <c:v>41806</c:v>
                </c:pt>
                <c:pt idx="1379">
                  <c:v>41807</c:v>
                </c:pt>
                <c:pt idx="1380">
                  <c:v>41808</c:v>
                </c:pt>
                <c:pt idx="1381">
                  <c:v>41809</c:v>
                </c:pt>
                <c:pt idx="1382">
                  <c:v>41810</c:v>
                </c:pt>
                <c:pt idx="1383">
                  <c:v>41813</c:v>
                </c:pt>
                <c:pt idx="1384">
                  <c:v>41814</c:v>
                </c:pt>
                <c:pt idx="1385">
                  <c:v>41815</c:v>
                </c:pt>
                <c:pt idx="1386">
                  <c:v>41816</c:v>
                </c:pt>
                <c:pt idx="1387">
                  <c:v>41817</c:v>
                </c:pt>
                <c:pt idx="1388">
                  <c:v>41820</c:v>
                </c:pt>
                <c:pt idx="1389">
                  <c:v>41821</c:v>
                </c:pt>
                <c:pt idx="1390">
                  <c:v>41822</c:v>
                </c:pt>
                <c:pt idx="1391">
                  <c:v>41823</c:v>
                </c:pt>
                <c:pt idx="1392">
                  <c:v>41824</c:v>
                </c:pt>
                <c:pt idx="1393">
                  <c:v>41827</c:v>
                </c:pt>
                <c:pt idx="1394">
                  <c:v>41828</c:v>
                </c:pt>
                <c:pt idx="1395">
                  <c:v>41829</c:v>
                </c:pt>
                <c:pt idx="1396">
                  <c:v>41830</c:v>
                </c:pt>
                <c:pt idx="1397">
                  <c:v>41831</c:v>
                </c:pt>
                <c:pt idx="1398">
                  <c:v>41834</c:v>
                </c:pt>
                <c:pt idx="1399">
                  <c:v>41835</c:v>
                </c:pt>
                <c:pt idx="1400">
                  <c:v>41836</c:v>
                </c:pt>
                <c:pt idx="1401">
                  <c:v>41837</c:v>
                </c:pt>
                <c:pt idx="1402">
                  <c:v>41838</c:v>
                </c:pt>
                <c:pt idx="1403">
                  <c:v>41841</c:v>
                </c:pt>
                <c:pt idx="1404">
                  <c:v>41842</c:v>
                </c:pt>
                <c:pt idx="1405">
                  <c:v>41843</c:v>
                </c:pt>
                <c:pt idx="1406">
                  <c:v>41844</c:v>
                </c:pt>
                <c:pt idx="1407">
                  <c:v>41845</c:v>
                </c:pt>
                <c:pt idx="1408">
                  <c:v>41848</c:v>
                </c:pt>
                <c:pt idx="1409">
                  <c:v>41849</c:v>
                </c:pt>
                <c:pt idx="1410">
                  <c:v>41850</c:v>
                </c:pt>
                <c:pt idx="1411">
                  <c:v>41851</c:v>
                </c:pt>
                <c:pt idx="1412">
                  <c:v>41852</c:v>
                </c:pt>
                <c:pt idx="1413">
                  <c:v>41855</c:v>
                </c:pt>
                <c:pt idx="1414">
                  <c:v>41856</c:v>
                </c:pt>
                <c:pt idx="1415">
                  <c:v>41857</c:v>
                </c:pt>
                <c:pt idx="1416">
                  <c:v>41858</c:v>
                </c:pt>
                <c:pt idx="1417">
                  <c:v>41859</c:v>
                </c:pt>
                <c:pt idx="1418">
                  <c:v>41862</c:v>
                </c:pt>
                <c:pt idx="1419">
                  <c:v>41863</c:v>
                </c:pt>
                <c:pt idx="1420">
                  <c:v>41864</c:v>
                </c:pt>
                <c:pt idx="1421">
                  <c:v>41865</c:v>
                </c:pt>
                <c:pt idx="1422">
                  <c:v>41866</c:v>
                </c:pt>
                <c:pt idx="1423">
                  <c:v>41869</c:v>
                </c:pt>
                <c:pt idx="1424">
                  <c:v>41870</c:v>
                </c:pt>
                <c:pt idx="1425">
                  <c:v>41871</c:v>
                </c:pt>
                <c:pt idx="1426">
                  <c:v>41872</c:v>
                </c:pt>
                <c:pt idx="1427">
                  <c:v>41873</c:v>
                </c:pt>
                <c:pt idx="1428">
                  <c:v>41876</c:v>
                </c:pt>
                <c:pt idx="1429">
                  <c:v>41877</c:v>
                </c:pt>
                <c:pt idx="1430">
                  <c:v>41878</c:v>
                </c:pt>
                <c:pt idx="1431">
                  <c:v>41879</c:v>
                </c:pt>
                <c:pt idx="1432">
                  <c:v>41880</c:v>
                </c:pt>
                <c:pt idx="1433">
                  <c:v>41883</c:v>
                </c:pt>
                <c:pt idx="1434">
                  <c:v>41884</c:v>
                </c:pt>
                <c:pt idx="1435">
                  <c:v>41885</c:v>
                </c:pt>
                <c:pt idx="1436">
                  <c:v>41886</c:v>
                </c:pt>
                <c:pt idx="1437">
                  <c:v>41887</c:v>
                </c:pt>
                <c:pt idx="1438">
                  <c:v>41890</c:v>
                </c:pt>
                <c:pt idx="1439">
                  <c:v>41891</c:v>
                </c:pt>
                <c:pt idx="1440">
                  <c:v>41892</c:v>
                </c:pt>
                <c:pt idx="1441">
                  <c:v>41893</c:v>
                </c:pt>
                <c:pt idx="1442">
                  <c:v>41894</c:v>
                </c:pt>
                <c:pt idx="1443">
                  <c:v>41897</c:v>
                </c:pt>
                <c:pt idx="1444">
                  <c:v>41898</c:v>
                </c:pt>
                <c:pt idx="1445">
                  <c:v>41899</c:v>
                </c:pt>
                <c:pt idx="1446">
                  <c:v>41900</c:v>
                </c:pt>
                <c:pt idx="1447">
                  <c:v>41901</c:v>
                </c:pt>
                <c:pt idx="1448">
                  <c:v>41904</c:v>
                </c:pt>
                <c:pt idx="1449">
                  <c:v>41905</c:v>
                </c:pt>
                <c:pt idx="1450">
                  <c:v>41906</c:v>
                </c:pt>
                <c:pt idx="1451">
                  <c:v>41907</c:v>
                </c:pt>
                <c:pt idx="1452">
                  <c:v>41908</c:v>
                </c:pt>
                <c:pt idx="1453">
                  <c:v>41911</c:v>
                </c:pt>
                <c:pt idx="1454">
                  <c:v>41912</c:v>
                </c:pt>
                <c:pt idx="1455">
                  <c:v>41913</c:v>
                </c:pt>
                <c:pt idx="1456">
                  <c:v>41914</c:v>
                </c:pt>
                <c:pt idx="1457">
                  <c:v>41915</c:v>
                </c:pt>
                <c:pt idx="1458">
                  <c:v>41918</c:v>
                </c:pt>
                <c:pt idx="1459">
                  <c:v>41919</c:v>
                </c:pt>
                <c:pt idx="1460">
                  <c:v>41920</c:v>
                </c:pt>
                <c:pt idx="1461">
                  <c:v>41921</c:v>
                </c:pt>
                <c:pt idx="1462">
                  <c:v>41922</c:v>
                </c:pt>
                <c:pt idx="1463">
                  <c:v>41925</c:v>
                </c:pt>
                <c:pt idx="1464">
                  <c:v>41926</c:v>
                </c:pt>
                <c:pt idx="1465">
                  <c:v>41927</c:v>
                </c:pt>
                <c:pt idx="1466">
                  <c:v>41928</c:v>
                </c:pt>
                <c:pt idx="1467">
                  <c:v>41929</c:v>
                </c:pt>
                <c:pt idx="1468">
                  <c:v>41932</c:v>
                </c:pt>
                <c:pt idx="1469">
                  <c:v>41933</c:v>
                </c:pt>
                <c:pt idx="1470">
                  <c:v>41934</c:v>
                </c:pt>
                <c:pt idx="1471">
                  <c:v>41935</c:v>
                </c:pt>
                <c:pt idx="1472">
                  <c:v>41936</c:v>
                </c:pt>
                <c:pt idx="1473">
                  <c:v>41939</c:v>
                </c:pt>
                <c:pt idx="1474">
                  <c:v>41940</c:v>
                </c:pt>
                <c:pt idx="1475">
                  <c:v>41941</c:v>
                </c:pt>
                <c:pt idx="1476">
                  <c:v>41942</c:v>
                </c:pt>
                <c:pt idx="1477">
                  <c:v>41943</c:v>
                </c:pt>
                <c:pt idx="1478">
                  <c:v>41946</c:v>
                </c:pt>
                <c:pt idx="1479">
                  <c:v>41947</c:v>
                </c:pt>
                <c:pt idx="1480">
                  <c:v>41948</c:v>
                </c:pt>
                <c:pt idx="1481">
                  <c:v>41949</c:v>
                </c:pt>
                <c:pt idx="1482">
                  <c:v>41950</c:v>
                </c:pt>
                <c:pt idx="1483">
                  <c:v>41953</c:v>
                </c:pt>
                <c:pt idx="1484">
                  <c:v>41954</c:v>
                </c:pt>
                <c:pt idx="1485">
                  <c:v>41955</c:v>
                </c:pt>
                <c:pt idx="1486">
                  <c:v>41956</c:v>
                </c:pt>
                <c:pt idx="1487">
                  <c:v>41957</c:v>
                </c:pt>
                <c:pt idx="1488">
                  <c:v>41960</c:v>
                </c:pt>
                <c:pt idx="1489">
                  <c:v>41961</c:v>
                </c:pt>
                <c:pt idx="1490">
                  <c:v>41962</c:v>
                </c:pt>
                <c:pt idx="1491">
                  <c:v>41963</c:v>
                </c:pt>
                <c:pt idx="1492">
                  <c:v>41964</c:v>
                </c:pt>
                <c:pt idx="1493">
                  <c:v>41967</c:v>
                </c:pt>
                <c:pt idx="1494">
                  <c:v>41968</c:v>
                </c:pt>
                <c:pt idx="1495">
                  <c:v>41969</c:v>
                </c:pt>
                <c:pt idx="1496">
                  <c:v>41970</c:v>
                </c:pt>
                <c:pt idx="1497">
                  <c:v>41971</c:v>
                </c:pt>
                <c:pt idx="1498">
                  <c:v>41974</c:v>
                </c:pt>
                <c:pt idx="1499">
                  <c:v>41975</c:v>
                </c:pt>
                <c:pt idx="1500">
                  <c:v>41976</c:v>
                </c:pt>
                <c:pt idx="1501">
                  <c:v>41977</c:v>
                </c:pt>
                <c:pt idx="1502">
                  <c:v>41978</c:v>
                </c:pt>
                <c:pt idx="1503">
                  <c:v>41981</c:v>
                </c:pt>
                <c:pt idx="1504">
                  <c:v>41982</c:v>
                </c:pt>
                <c:pt idx="1505">
                  <c:v>41983</c:v>
                </c:pt>
                <c:pt idx="1506">
                  <c:v>41984</c:v>
                </c:pt>
                <c:pt idx="1507">
                  <c:v>41985</c:v>
                </c:pt>
                <c:pt idx="1508">
                  <c:v>41988</c:v>
                </c:pt>
                <c:pt idx="1509">
                  <c:v>41989</c:v>
                </c:pt>
                <c:pt idx="1510">
                  <c:v>41990</c:v>
                </c:pt>
                <c:pt idx="1511">
                  <c:v>41991</c:v>
                </c:pt>
                <c:pt idx="1512">
                  <c:v>41992</c:v>
                </c:pt>
                <c:pt idx="1513">
                  <c:v>41995</c:v>
                </c:pt>
                <c:pt idx="1514">
                  <c:v>41996</c:v>
                </c:pt>
                <c:pt idx="1515">
                  <c:v>41997</c:v>
                </c:pt>
                <c:pt idx="1516">
                  <c:v>41999</c:v>
                </c:pt>
                <c:pt idx="1517">
                  <c:v>42002</c:v>
                </c:pt>
                <c:pt idx="1518">
                  <c:v>42003</c:v>
                </c:pt>
                <c:pt idx="1519">
                  <c:v>42004</c:v>
                </c:pt>
                <c:pt idx="1520">
                  <c:v>42006</c:v>
                </c:pt>
                <c:pt idx="1521">
                  <c:v>42009</c:v>
                </c:pt>
                <c:pt idx="1522">
                  <c:v>42010</c:v>
                </c:pt>
                <c:pt idx="1523">
                  <c:v>42011</c:v>
                </c:pt>
                <c:pt idx="1524">
                  <c:v>42012</c:v>
                </c:pt>
                <c:pt idx="1525">
                  <c:v>42013</c:v>
                </c:pt>
                <c:pt idx="1526">
                  <c:v>42016</c:v>
                </c:pt>
                <c:pt idx="1527">
                  <c:v>42017</c:v>
                </c:pt>
                <c:pt idx="1528">
                  <c:v>42018</c:v>
                </c:pt>
                <c:pt idx="1529">
                  <c:v>42019</c:v>
                </c:pt>
                <c:pt idx="1530">
                  <c:v>42020</c:v>
                </c:pt>
                <c:pt idx="1531">
                  <c:v>42023</c:v>
                </c:pt>
                <c:pt idx="1532">
                  <c:v>42024</c:v>
                </c:pt>
                <c:pt idx="1533">
                  <c:v>42025</c:v>
                </c:pt>
                <c:pt idx="1534">
                  <c:v>42026</c:v>
                </c:pt>
                <c:pt idx="1535">
                  <c:v>42027</c:v>
                </c:pt>
                <c:pt idx="1536">
                  <c:v>42030</c:v>
                </c:pt>
                <c:pt idx="1537">
                  <c:v>42031</c:v>
                </c:pt>
                <c:pt idx="1538">
                  <c:v>42032</c:v>
                </c:pt>
                <c:pt idx="1539">
                  <c:v>42033</c:v>
                </c:pt>
                <c:pt idx="1540">
                  <c:v>42034</c:v>
                </c:pt>
                <c:pt idx="1541">
                  <c:v>42037</c:v>
                </c:pt>
                <c:pt idx="1542">
                  <c:v>42038</c:v>
                </c:pt>
                <c:pt idx="1543">
                  <c:v>42039</c:v>
                </c:pt>
                <c:pt idx="1544">
                  <c:v>42040</c:v>
                </c:pt>
                <c:pt idx="1545">
                  <c:v>42041</c:v>
                </c:pt>
                <c:pt idx="1546">
                  <c:v>42044</c:v>
                </c:pt>
                <c:pt idx="1547">
                  <c:v>42045</c:v>
                </c:pt>
                <c:pt idx="1548">
                  <c:v>42046</c:v>
                </c:pt>
                <c:pt idx="1549">
                  <c:v>42047</c:v>
                </c:pt>
                <c:pt idx="1550">
                  <c:v>42048</c:v>
                </c:pt>
                <c:pt idx="1551">
                  <c:v>42051</c:v>
                </c:pt>
                <c:pt idx="1552">
                  <c:v>42052</c:v>
                </c:pt>
                <c:pt idx="1553">
                  <c:v>42053</c:v>
                </c:pt>
                <c:pt idx="1554">
                  <c:v>42054</c:v>
                </c:pt>
                <c:pt idx="1555">
                  <c:v>42055</c:v>
                </c:pt>
                <c:pt idx="1556">
                  <c:v>42058</c:v>
                </c:pt>
                <c:pt idx="1557">
                  <c:v>42059</c:v>
                </c:pt>
                <c:pt idx="1558">
                  <c:v>42060</c:v>
                </c:pt>
                <c:pt idx="1559">
                  <c:v>42061</c:v>
                </c:pt>
                <c:pt idx="1560">
                  <c:v>42062</c:v>
                </c:pt>
                <c:pt idx="1561">
                  <c:v>42065</c:v>
                </c:pt>
                <c:pt idx="1562">
                  <c:v>42066</c:v>
                </c:pt>
                <c:pt idx="1563">
                  <c:v>42067</c:v>
                </c:pt>
                <c:pt idx="1564">
                  <c:v>42068</c:v>
                </c:pt>
                <c:pt idx="1565">
                  <c:v>42069</c:v>
                </c:pt>
                <c:pt idx="1566">
                  <c:v>42072</c:v>
                </c:pt>
                <c:pt idx="1567">
                  <c:v>42073</c:v>
                </c:pt>
                <c:pt idx="1568">
                  <c:v>42074</c:v>
                </c:pt>
                <c:pt idx="1569">
                  <c:v>42075</c:v>
                </c:pt>
                <c:pt idx="1570">
                  <c:v>42076</c:v>
                </c:pt>
                <c:pt idx="1571">
                  <c:v>42079</c:v>
                </c:pt>
                <c:pt idx="1572">
                  <c:v>42080</c:v>
                </c:pt>
                <c:pt idx="1573">
                  <c:v>42081</c:v>
                </c:pt>
                <c:pt idx="1574">
                  <c:v>42082</c:v>
                </c:pt>
                <c:pt idx="1575">
                  <c:v>42083</c:v>
                </c:pt>
                <c:pt idx="1576">
                  <c:v>42086</c:v>
                </c:pt>
                <c:pt idx="1577">
                  <c:v>42087</c:v>
                </c:pt>
                <c:pt idx="1578">
                  <c:v>42088</c:v>
                </c:pt>
                <c:pt idx="1579">
                  <c:v>42089</c:v>
                </c:pt>
                <c:pt idx="1580">
                  <c:v>42090</c:v>
                </c:pt>
                <c:pt idx="1581">
                  <c:v>42093</c:v>
                </c:pt>
                <c:pt idx="1582">
                  <c:v>42094</c:v>
                </c:pt>
                <c:pt idx="1583">
                  <c:v>42095</c:v>
                </c:pt>
                <c:pt idx="1584">
                  <c:v>42096</c:v>
                </c:pt>
                <c:pt idx="1585">
                  <c:v>42100</c:v>
                </c:pt>
                <c:pt idx="1586">
                  <c:v>42101</c:v>
                </c:pt>
                <c:pt idx="1587">
                  <c:v>42102</c:v>
                </c:pt>
                <c:pt idx="1588">
                  <c:v>42103</c:v>
                </c:pt>
                <c:pt idx="1589">
                  <c:v>42104</c:v>
                </c:pt>
                <c:pt idx="1590">
                  <c:v>42107</c:v>
                </c:pt>
                <c:pt idx="1591">
                  <c:v>42108</c:v>
                </c:pt>
                <c:pt idx="1592">
                  <c:v>42109</c:v>
                </c:pt>
                <c:pt idx="1593">
                  <c:v>42110</c:v>
                </c:pt>
                <c:pt idx="1594">
                  <c:v>42111</c:v>
                </c:pt>
                <c:pt idx="1595">
                  <c:v>42114</c:v>
                </c:pt>
                <c:pt idx="1596">
                  <c:v>42115</c:v>
                </c:pt>
                <c:pt idx="1597">
                  <c:v>42116</c:v>
                </c:pt>
                <c:pt idx="1598">
                  <c:v>42117</c:v>
                </c:pt>
                <c:pt idx="1599">
                  <c:v>42118</c:v>
                </c:pt>
                <c:pt idx="1600">
                  <c:v>42121</c:v>
                </c:pt>
                <c:pt idx="1601">
                  <c:v>42122</c:v>
                </c:pt>
                <c:pt idx="1602">
                  <c:v>42123</c:v>
                </c:pt>
                <c:pt idx="1603">
                  <c:v>42124</c:v>
                </c:pt>
                <c:pt idx="1604">
                  <c:v>42125</c:v>
                </c:pt>
                <c:pt idx="1605">
                  <c:v>42128</c:v>
                </c:pt>
                <c:pt idx="1606">
                  <c:v>42129</c:v>
                </c:pt>
                <c:pt idx="1607">
                  <c:v>42130</c:v>
                </c:pt>
                <c:pt idx="1608">
                  <c:v>42131</c:v>
                </c:pt>
                <c:pt idx="1609">
                  <c:v>42132</c:v>
                </c:pt>
                <c:pt idx="1610">
                  <c:v>42135</c:v>
                </c:pt>
                <c:pt idx="1611">
                  <c:v>42136</c:v>
                </c:pt>
                <c:pt idx="1612">
                  <c:v>42137</c:v>
                </c:pt>
                <c:pt idx="1613">
                  <c:v>42138</c:v>
                </c:pt>
                <c:pt idx="1614">
                  <c:v>42139</c:v>
                </c:pt>
                <c:pt idx="1615">
                  <c:v>42142</c:v>
                </c:pt>
                <c:pt idx="1616">
                  <c:v>42143</c:v>
                </c:pt>
                <c:pt idx="1617">
                  <c:v>42144</c:v>
                </c:pt>
                <c:pt idx="1618">
                  <c:v>42145</c:v>
                </c:pt>
                <c:pt idx="1619">
                  <c:v>42146</c:v>
                </c:pt>
                <c:pt idx="1620">
                  <c:v>42149</c:v>
                </c:pt>
                <c:pt idx="1621">
                  <c:v>42150</c:v>
                </c:pt>
                <c:pt idx="1622">
                  <c:v>42151</c:v>
                </c:pt>
                <c:pt idx="1623">
                  <c:v>42152</c:v>
                </c:pt>
                <c:pt idx="1624">
                  <c:v>42153</c:v>
                </c:pt>
                <c:pt idx="1625">
                  <c:v>42156</c:v>
                </c:pt>
                <c:pt idx="1626">
                  <c:v>42157</c:v>
                </c:pt>
                <c:pt idx="1627">
                  <c:v>42158</c:v>
                </c:pt>
                <c:pt idx="1628">
                  <c:v>42159</c:v>
                </c:pt>
                <c:pt idx="1629">
                  <c:v>42160</c:v>
                </c:pt>
                <c:pt idx="1630">
                  <c:v>42163</c:v>
                </c:pt>
                <c:pt idx="1631">
                  <c:v>42164</c:v>
                </c:pt>
                <c:pt idx="1632">
                  <c:v>42165</c:v>
                </c:pt>
                <c:pt idx="1633">
                  <c:v>42166</c:v>
                </c:pt>
                <c:pt idx="1634">
                  <c:v>42167</c:v>
                </c:pt>
                <c:pt idx="1635">
                  <c:v>42170</c:v>
                </c:pt>
                <c:pt idx="1636">
                  <c:v>42171</c:v>
                </c:pt>
                <c:pt idx="1637">
                  <c:v>42172</c:v>
                </c:pt>
                <c:pt idx="1638">
                  <c:v>42173</c:v>
                </c:pt>
                <c:pt idx="1639">
                  <c:v>42174</c:v>
                </c:pt>
                <c:pt idx="1640">
                  <c:v>42177</c:v>
                </c:pt>
                <c:pt idx="1641">
                  <c:v>42178</c:v>
                </c:pt>
                <c:pt idx="1642">
                  <c:v>42179</c:v>
                </c:pt>
                <c:pt idx="1643">
                  <c:v>42180</c:v>
                </c:pt>
                <c:pt idx="1644">
                  <c:v>42181</c:v>
                </c:pt>
                <c:pt idx="1645">
                  <c:v>42184</c:v>
                </c:pt>
                <c:pt idx="1646">
                  <c:v>42185</c:v>
                </c:pt>
                <c:pt idx="1647">
                  <c:v>42186</c:v>
                </c:pt>
                <c:pt idx="1648">
                  <c:v>42187</c:v>
                </c:pt>
                <c:pt idx="1649">
                  <c:v>42188</c:v>
                </c:pt>
                <c:pt idx="1650">
                  <c:v>42191</c:v>
                </c:pt>
                <c:pt idx="1651">
                  <c:v>42192</c:v>
                </c:pt>
                <c:pt idx="1652">
                  <c:v>42193</c:v>
                </c:pt>
                <c:pt idx="1653">
                  <c:v>42194</c:v>
                </c:pt>
                <c:pt idx="1654">
                  <c:v>42195</c:v>
                </c:pt>
                <c:pt idx="1655">
                  <c:v>42198</c:v>
                </c:pt>
                <c:pt idx="1656">
                  <c:v>42199</c:v>
                </c:pt>
                <c:pt idx="1657">
                  <c:v>42200</c:v>
                </c:pt>
                <c:pt idx="1658">
                  <c:v>42201</c:v>
                </c:pt>
                <c:pt idx="1659">
                  <c:v>42202</c:v>
                </c:pt>
                <c:pt idx="1660">
                  <c:v>42205</c:v>
                </c:pt>
                <c:pt idx="1661">
                  <c:v>42206</c:v>
                </c:pt>
                <c:pt idx="1662">
                  <c:v>42207</c:v>
                </c:pt>
                <c:pt idx="1663">
                  <c:v>42208</c:v>
                </c:pt>
                <c:pt idx="1664">
                  <c:v>42209</c:v>
                </c:pt>
                <c:pt idx="1665">
                  <c:v>42212</c:v>
                </c:pt>
                <c:pt idx="1666">
                  <c:v>42213</c:v>
                </c:pt>
                <c:pt idx="1667">
                  <c:v>42214</c:v>
                </c:pt>
                <c:pt idx="1668">
                  <c:v>42215</c:v>
                </c:pt>
                <c:pt idx="1669">
                  <c:v>42216</c:v>
                </c:pt>
                <c:pt idx="1670">
                  <c:v>42219</c:v>
                </c:pt>
                <c:pt idx="1671">
                  <c:v>42220</c:v>
                </c:pt>
                <c:pt idx="1672">
                  <c:v>42221</c:v>
                </c:pt>
                <c:pt idx="1673">
                  <c:v>42222</c:v>
                </c:pt>
                <c:pt idx="1674">
                  <c:v>42223</c:v>
                </c:pt>
                <c:pt idx="1675">
                  <c:v>42226</c:v>
                </c:pt>
                <c:pt idx="1676">
                  <c:v>42227</c:v>
                </c:pt>
                <c:pt idx="1677">
                  <c:v>42228</c:v>
                </c:pt>
                <c:pt idx="1678">
                  <c:v>42229</c:v>
                </c:pt>
                <c:pt idx="1679">
                  <c:v>42230</c:v>
                </c:pt>
                <c:pt idx="1680">
                  <c:v>42233</c:v>
                </c:pt>
                <c:pt idx="1681">
                  <c:v>42234</c:v>
                </c:pt>
                <c:pt idx="1682">
                  <c:v>42235</c:v>
                </c:pt>
                <c:pt idx="1683">
                  <c:v>42236</c:v>
                </c:pt>
                <c:pt idx="1684">
                  <c:v>42237</c:v>
                </c:pt>
                <c:pt idx="1685">
                  <c:v>42240</c:v>
                </c:pt>
                <c:pt idx="1686">
                  <c:v>42241</c:v>
                </c:pt>
                <c:pt idx="1687">
                  <c:v>42242</c:v>
                </c:pt>
                <c:pt idx="1688">
                  <c:v>42243</c:v>
                </c:pt>
                <c:pt idx="1689">
                  <c:v>42244</c:v>
                </c:pt>
                <c:pt idx="1690">
                  <c:v>42247</c:v>
                </c:pt>
                <c:pt idx="1691">
                  <c:v>42248</c:v>
                </c:pt>
                <c:pt idx="1692">
                  <c:v>42249</c:v>
                </c:pt>
                <c:pt idx="1693">
                  <c:v>42250</c:v>
                </c:pt>
                <c:pt idx="1694">
                  <c:v>42251</c:v>
                </c:pt>
                <c:pt idx="1695">
                  <c:v>42254</c:v>
                </c:pt>
                <c:pt idx="1696">
                  <c:v>42255</c:v>
                </c:pt>
                <c:pt idx="1697">
                  <c:v>42256</c:v>
                </c:pt>
                <c:pt idx="1698">
                  <c:v>42257</c:v>
                </c:pt>
                <c:pt idx="1699">
                  <c:v>42258</c:v>
                </c:pt>
                <c:pt idx="1700">
                  <c:v>42261</c:v>
                </c:pt>
                <c:pt idx="1701">
                  <c:v>42262</c:v>
                </c:pt>
                <c:pt idx="1702">
                  <c:v>42263</c:v>
                </c:pt>
                <c:pt idx="1703">
                  <c:v>42264</c:v>
                </c:pt>
                <c:pt idx="1704">
                  <c:v>42265</c:v>
                </c:pt>
                <c:pt idx="1705">
                  <c:v>42268</c:v>
                </c:pt>
                <c:pt idx="1706">
                  <c:v>42269</c:v>
                </c:pt>
                <c:pt idx="1707">
                  <c:v>42270</c:v>
                </c:pt>
                <c:pt idx="1708">
                  <c:v>42271</c:v>
                </c:pt>
                <c:pt idx="1709">
                  <c:v>42272</c:v>
                </c:pt>
                <c:pt idx="1710">
                  <c:v>42275</c:v>
                </c:pt>
                <c:pt idx="1711">
                  <c:v>42276</c:v>
                </c:pt>
                <c:pt idx="1712">
                  <c:v>42277</c:v>
                </c:pt>
                <c:pt idx="1713">
                  <c:v>42278</c:v>
                </c:pt>
                <c:pt idx="1714">
                  <c:v>42279</c:v>
                </c:pt>
                <c:pt idx="1715">
                  <c:v>42282</c:v>
                </c:pt>
                <c:pt idx="1716">
                  <c:v>42283</c:v>
                </c:pt>
                <c:pt idx="1717">
                  <c:v>42284</c:v>
                </c:pt>
                <c:pt idx="1718">
                  <c:v>42285</c:v>
                </c:pt>
                <c:pt idx="1719">
                  <c:v>42286</c:v>
                </c:pt>
                <c:pt idx="1720">
                  <c:v>42289</c:v>
                </c:pt>
                <c:pt idx="1721">
                  <c:v>42290</c:v>
                </c:pt>
                <c:pt idx="1722">
                  <c:v>42291</c:v>
                </c:pt>
                <c:pt idx="1723">
                  <c:v>42292</c:v>
                </c:pt>
                <c:pt idx="1724">
                  <c:v>42293</c:v>
                </c:pt>
                <c:pt idx="1725">
                  <c:v>42296</c:v>
                </c:pt>
                <c:pt idx="1726">
                  <c:v>42297</c:v>
                </c:pt>
                <c:pt idx="1727">
                  <c:v>42298</c:v>
                </c:pt>
                <c:pt idx="1728">
                  <c:v>42299</c:v>
                </c:pt>
                <c:pt idx="1729">
                  <c:v>42300</c:v>
                </c:pt>
                <c:pt idx="1730">
                  <c:v>42303</c:v>
                </c:pt>
                <c:pt idx="1731">
                  <c:v>42304</c:v>
                </c:pt>
                <c:pt idx="1732">
                  <c:v>42305</c:v>
                </c:pt>
                <c:pt idx="1733">
                  <c:v>42306</c:v>
                </c:pt>
                <c:pt idx="1734">
                  <c:v>42307</c:v>
                </c:pt>
                <c:pt idx="1735">
                  <c:v>42310</c:v>
                </c:pt>
                <c:pt idx="1736">
                  <c:v>42311</c:v>
                </c:pt>
                <c:pt idx="1737">
                  <c:v>42312</c:v>
                </c:pt>
                <c:pt idx="1738">
                  <c:v>42313</c:v>
                </c:pt>
                <c:pt idx="1739">
                  <c:v>42314</c:v>
                </c:pt>
                <c:pt idx="1740">
                  <c:v>42317</c:v>
                </c:pt>
                <c:pt idx="1741">
                  <c:v>42318</c:v>
                </c:pt>
                <c:pt idx="1742">
                  <c:v>42319</c:v>
                </c:pt>
                <c:pt idx="1743">
                  <c:v>42320</c:v>
                </c:pt>
                <c:pt idx="1744">
                  <c:v>42321</c:v>
                </c:pt>
                <c:pt idx="1745">
                  <c:v>42324</c:v>
                </c:pt>
                <c:pt idx="1746">
                  <c:v>42325</c:v>
                </c:pt>
                <c:pt idx="1747">
                  <c:v>42326</c:v>
                </c:pt>
                <c:pt idx="1748">
                  <c:v>42327</c:v>
                </c:pt>
                <c:pt idx="1749">
                  <c:v>42328</c:v>
                </c:pt>
                <c:pt idx="1750">
                  <c:v>42331</c:v>
                </c:pt>
                <c:pt idx="1751">
                  <c:v>42332</c:v>
                </c:pt>
                <c:pt idx="1752">
                  <c:v>42333</c:v>
                </c:pt>
                <c:pt idx="1753">
                  <c:v>42334</c:v>
                </c:pt>
                <c:pt idx="1754">
                  <c:v>42335</c:v>
                </c:pt>
                <c:pt idx="1755">
                  <c:v>42338</c:v>
                </c:pt>
                <c:pt idx="1756">
                  <c:v>42339</c:v>
                </c:pt>
                <c:pt idx="1757">
                  <c:v>42340</c:v>
                </c:pt>
                <c:pt idx="1758">
                  <c:v>42341</c:v>
                </c:pt>
                <c:pt idx="1759">
                  <c:v>42342</c:v>
                </c:pt>
                <c:pt idx="1760">
                  <c:v>42345</c:v>
                </c:pt>
                <c:pt idx="1761">
                  <c:v>42346</c:v>
                </c:pt>
                <c:pt idx="1762">
                  <c:v>42347</c:v>
                </c:pt>
                <c:pt idx="1763">
                  <c:v>42348</c:v>
                </c:pt>
                <c:pt idx="1764">
                  <c:v>42349</c:v>
                </c:pt>
                <c:pt idx="1765">
                  <c:v>42352</c:v>
                </c:pt>
                <c:pt idx="1766">
                  <c:v>42353</c:v>
                </c:pt>
                <c:pt idx="1767">
                  <c:v>42354</c:v>
                </c:pt>
                <c:pt idx="1768">
                  <c:v>42355</c:v>
                </c:pt>
                <c:pt idx="1769">
                  <c:v>42356</c:v>
                </c:pt>
                <c:pt idx="1770">
                  <c:v>42359</c:v>
                </c:pt>
                <c:pt idx="1771">
                  <c:v>42360</c:v>
                </c:pt>
                <c:pt idx="1772">
                  <c:v>42361</c:v>
                </c:pt>
                <c:pt idx="1773">
                  <c:v>42362</c:v>
                </c:pt>
                <c:pt idx="1774">
                  <c:v>42366</c:v>
                </c:pt>
                <c:pt idx="1775">
                  <c:v>42367</c:v>
                </c:pt>
                <c:pt idx="1776">
                  <c:v>42368</c:v>
                </c:pt>
                <c:pt idx="1777">
                  <c:v>42369</c:v>
                </c:pt>
                <c:pt idx="1778">
                  <c:v>42373</c:v>
                </c:pt>
                <c:pt idx="1779">
                  <c:v>42374</c:v>
                </c:pt>
                <c:pt idx="1780">
                  <c:v>42375</c:v>
                </c:pt>
                <c:pt idx="1781">
                  <c:v>42376</c:v>
                </c:pt>
                <c:pt idx="1782">
                  <c:v>42377</c:v>
                </c:pt>
                <c:pt idx="1783">
                  <c:v>42380</c:v>
                </c:pt>
                <c:pt idx="1784">
                  <c:v>42381</c:v>
                </c:pt>
                <c:pt idx="1785">
                  <c:v>42382</c:v>
                </c:pt>
                <c:pt idx="1786">
                  <c:v>42383</c:v>
                </c:pt>
                <c:pt idx="1787">
                  <c:v>42384</c:v>
                </c:pt>
                <c:pt idx="1788">
                  <c:v>42387</c:v>
                </c:pt>
                <c:pt idx="1789">
                  <c:v>42388</c:v>
                </c:pt>
                <c:pt idx="1790">
                  <c:v>42389</c:v>
                </c:pt>
                <c:pt idx="1791">
                  <c:v>42390</c:v>
                </c:pt>
                <c:pt idx="1792">
                  <c:v>42391</c:v>
                </c:pt>
                <c:pt idx="1793">
                  <c:v>42394</c:v>
                </c:pt>
                <c:pt idx="1794">
                  <c:v>42395</c:v>
                </c:pt>
                <c:pt idx="1795">
                  <c:v>42396</c:v>
                </c:pt>
                <c:pt idx="1796">
                  <c:v>42397</c:v>
                </c:pt>
                <c:pt idx="1797">
                  <c:v>42398</c:v>
                </c:pt>
                <c:pt idx="1798">
                  <c:v>42401</c:v>
                </c:pt>
                <c:pt idx="1799">
                  <c:v>42402</c:v>
                </c:pt>
                <c:pt idx="1800">
                  <c:v>42403</c:v>
                </c:pt>
                <c:pt idx="1801">
                  <c:v>42404</c:v>
                </c:pt>
                <c:pt idx="1802">
                  <c:v>42405</c:v>
                </c:pt>
                <c:pt idx="1803">
                  <c:v>42408</c:v>
                </c:pt>
                <c:pt idx="1804">
                  <c:v>42409</c:v>
                </c:pt>
                <c:pt idx="1805">
                  <c:v>42410</c:v>
                </c:pt>
                <c:pt idx="1806">
                  <c:v>42411</c:v>
                </c:pt>
                <c:pt idx="1807">
                  <c:v>42412</c:v>
                </c:pt>
                <c:pt idx="1808">
                  <c:v>42415</c:v>
                </c:pt>
                <c:pt idx="1809">
                  <c:v>42416</c:v>
                </c:pt>
                <c:pt idx="1810">
                  <c:v>42417</c:v>
                </c:pt>
                <c:pt idx="1811">
                  <c:v>42418</c:v>
                </c:pt>
                <c:pt idx="1812">
                  <c:v>42419</c:v>
                </c:pt>
                <c:pt idx="1813">
                  <c:v>42422</c:v>
                </c:pt>
                <c:pt idx="1814">
                  <c:v>42423</c:v>
                </c:pt>
                <c:pt idx="1815">
                  <c:v>42424</c:v>
                </c:pt>
                <c:pt idx="1816">
                  <c:v>42425</c:v>
                </c:pt>
                <c:pt idx="1817">
                  <c:v>42426</c:v>
                </c:pt>
                <c:pt idx="1818">
                  <c:v>42429</c:v>
                </c:pt>
                <c:pt idx="1819">
                  <c:v>42430</c:v>
                </c:pt>
                <c:pt idx="1820">
                  <c:v>42431</c:v>
                </c:pt>
                <c:pt idx="1821">
                  <c:v>42432</c:v>
                </c:pt>
                <c:pt idx="1822">
                  <c:v>42433</c:v>
                </c:pt>
              </c:numCache>
            </c:numRef>
          </c:cat>
          <c:val>
            <c:numRef>
              <c:f>'[6]1 - Chart Data'!$B$2:$B$1824</c:f>
              <c:numCache>
                <c:formatCode>General</c:formatCode>
                <c:ptCount val="1823"/>
                <c:pt idx="0">
                  <c:v>100</c:v>
                </c:pt>
                <c:pt idx="1">
                  <c:v>100</c:v>
                </c:pt>
                <c:pt idx="2">
                  <c:v>98.251634316680295</c:v>
                </c:pt>
                <c:pt idx="3">
                  <c:v>98.953773971853494</c:v>
                </c:pt>
                <c:pt idx="4">
                  <c:v>99.985372025290303</c:v>
                </c:pt>
                <c:pt idx="5">
                  <c:v>98.534035855404596</c:v>
                </c:pt>
                <c:pt idx="6">
                  <c:v>96.1503611958032</c:v>
                </c:pt>
                <c:pt idx="7">
                  <c:v>97.957362224560597</c:v>
                </c:pt>
                <c:pt idx="8">
                  <c:v>97.076381098185905</c:v>
                </c:pt>
                <c:pt idx="9">
                  <c:v>94.808069521689504</c:v>
                </c:pt>
                <c:pt idx="10">
                  <c:v>94.493867512887704</c:v>
                </c:pt>
                <c:pt idx="11">
                  <c:v>92.019269065888807</c:v>
                </c:pt>
                <c:pt idx="12">
                  <c:v>91.304110267225298</c:v>
                </c:pt>
                <c:pt idx="13">
                  <c:v>92.753715053833204</c:v>
                </c:pt>
                <c:pt idx="14">
                  <c:v>90.381369303310606</c:v>
                </c:pt>
                <c:pt idx="15">
                  <c:v>90.997208156764401</c:v>
                </c:pt>
                <c:pt idx="16">
                  <c:v>89.362994795884902</c:v>
                </c:pt>
                <c:pt idx="17">
                  <c:v>91.576558253000897</c:v>
                </c:pt>
                <c:pt idx="18">
                  <c:v>91.129543358148894</c:v>
                </c:pt>
                <c:pt idx="19">
                  <c:v>93.518325844418499</c:v>
                </c:pt>
                <c:pt idx="20">
                  <c:v>95.150585975958194</c:v>
                </c:pt>
                <c:pt idx="21">
                  <c:v>95.982569089751607</c:v>
                </c:pt>
                <c:pt idx="22">
                  <c:v>97.654293220452303</c:v>
                </c:pt>
                <c:pt idx="23">
                  <c:v>97.148735565111807</c:v>
                </c:pt>
                <c:pt idx="24">
                  <c:v>95.864404752844294</c:v>
                </c:pt>
                <c:pt idx="25">
                  <c:v>95.965319663894604</c:v>
                </c:pt>
                <c:pt idx="26">
                  <c:v>99.583513538531605</c:v>
                </c:pt>
                <c:pt idx="27">
                  <c:v>99.095061735286293</c:v>
                </c:pt>
                <c:pt idx="28">
                  <c:v>100.26402007177199</c:v>
                </c:pt>
                <c:pt idx="29">
                  <c:v>101.183735252201</c:v>
                </c:pt>
                <c:pt idx="30">
                  <c:v>100.26317204730999</c:v>
                </c:pt>
                <c:pt idx="31">
                  <c:v>98.063065611294803</c:v>
                </c:pt>
                <c:pt idx="32">
                  <c:v>97.850026748552096</c:v>
                </c:pt>
                <c:pt idx="33">
                  <c:v>99.502880545878696</c:v>
                </c:pt>
                <c:pt idx="34">
                  <c:v>101.37798876292401</c:v>
                </c:pt>
                <c:pt idx="35">
                  <c:v>101.241817771565</c:v>
                </c:pt>
                <c:pt idx="36">
                  <c:v>101.22429595810399</c:v>
                </c:pt>
                <c:pt idx="37">
                  <c:v>99.741619559265501</c:v>
                </c:pt>
                <c:pt idx="38">
                  <c:v>100.63014792444901</c:v>
                </c:pt>
                <c:pt idx="39">
                  <c:v>100.610447904694</c:v>
                </c:pt>
                <c:pt idx="40">
                  <c:v>100.134008886795</c:v>
                </c:pt>
                <c:pt idx="41">
                  <c:v>98.803903986169402</c:v>
                </c:pt>
                <c:pt idx="42">
                  <c:v>100.41381938875099</c:v>
                </c:pt>
                <c:pt idx="43">
                  <c:v>101.671707134429</c:v>
                </c:pt>
                <c:pt idx="44">
                  <c:v>101.94264647753</c:v>
                </c:pt>
                <c:pt idx="45">
                  <c:v>100.16818704571401</c:v>
                </c:pt>
                <c:pt idx="46">
                  <c:v>100.57923380596201</c:v>
                </c:pt>
                <c:pt idx="47">
                  <c:v>99.206132812725002</c:v>
                </c:pt>
                <c:pt idx="48">
                  <c:v>99.025071091822895</c:v>
                </c:pt>
                <c:pt idx="49">
                  <c:v>99.131761156808395</c:v>
                </c:pt>
                <c:pt idx="50">
                  <c:v>99.243875268554405</c:v>
                </c:pt>
                <c:pt idx="51">
                  <c:v>99.645918925211603</c:v>
                </c:pt>
                <c:pt idx="52">
                  <c:v>101.163909549496</c:v>
                </c:pt>
                <c:pt idx="53">
                  <c:v>100.81806942973</c:v>
                </c:pt>
                <c:pt idx="54">
                  <c:v>101.27983440408001</c:v>
                </c:pt>
                <c:pt idx="55">
                  <c:v>102.832339087268</c:v>
                </c:pt>
                <c:pt idx="56">
                  <c:v>102.128387540166</c:v>
                </c:pt>
                <c:pt idx="57">
                  <c:v>102.70927445710601</c:v>
                </c:pt>
                <c:pt idx="58">
                  <c:v>103.16685477065801</c:v>
                </c:pt>
                <c:pt idx="59">
                  <c:v>103.972565675111</c:v>
                </c:pt>
                <c:pt idx="60">
                  <c:v>103.275697547531</c:v>
                </c:pt>
                <c:pt idx="61">
                  <c:v>104.65109080098399</c:v>
                </c:pt>
                <c:pt idx="62">
                  <c:v>103.545422104534</c:v>
                </c:pt>
                <c:pt idx="63">
                  <c:v>103.878663514878</c:v>
                </c:pt>
                <c:pt idx="64">
                  <c:v>103.32795973866099</c:v>
                </c:pt>
                <c:pt idx="65">
                  <c:v>105.30572900995401</c:v>
                </c:pt>
                <c:pt idx="66">
                  <c:v>105.377046704356</c:v>
                </c:pt>
                <c:pt idx="67">
                  <c:v>105.836810591446</c:v>
                </c:pt>
                <c:pt idx="68">
                  <c:v>105.013944635166</c:v>
                </c:pt>
                <c:pt idx="69">
                  <c:v>105.480173366972</c:v>
                </c:pt>
                <c:pt idx="70">
                  <c:v>105.480173366972</c:v>
                </c:pt>
                <c:pt idx="71">
                  <c:v>106.43012178239501</c:v>
                </c:pt>
                <c:pt idx="72">
                  <c:v>104.311694056962</c:v>
                </c:pt>
                <c:pt idx="73">
                  <c:v>105.445259001162</c:v>
                </c:pt>
                <c:pt idx="74">
                  <c:v>106.34074510291801</c:v>
                </c:pt>
                <c:pt idx="75">
                  <c:v>108.564215596873</c:v>
                </c:pt>
                <c:pt idx="76">
                  <c:v>109.75476322280301</c:v>
                </c:pt>
                <c:pt idx="77">
                  <c:v>109.13510020840199</c:v>
                </c:pt>
                <c:pt idx="78">
                  <c:v>109.237632448808</c:v>
                </c:pt>
                <c:pt idx="79">
                  <c:v>108.877230103065</c:v>
                </c:pt>
                <c:pt idx="80">
                  <c:v>108.945954524348</c:v>
                </c:pt>
                <c:pt idx="81">
                  <c:v>108.220484356507</c:v>
                </c:pt>
                <c:pt idx="82">
                  <c:v>107.38285490262</c:v>
                </c:pt>
                <c:pt idx="83">
                  <c:v>107.25493962620401</c:v>
                </c:pt>
                <c:pt idx="84">
                  <c:v>107.861969491371</c:v>
                </c:pt>
                <c:pt idx="85">
                  <c:v>105.62587345177801</c:v>
                </c:pt>
                <c:pt idx="86">
                  <c:v>104.433634696895</c:v>
                </c:pt>
                <c:pt idx="87">
                  <c:v>104.91251357420499</c:v>
                </c:pt>
                <c:pt idx="88">
                  <c:v>106.932729242928</c:v>
                </c:pt>
                <c:pt idx="89">
                  <c:v>106.20680062304299</c:v>
                </c:pt>
                <c:pt idx="90">
                  <c:v>105.36022039619</c:v>
                </c:pt>
                <c:pt idx="91">
                  <c:v>105.019205875542</c:v>
                </c:pt>
                <c:pt idx="92">
                  <c:v>105.23080363342299</c:v>
                </c:pt>
                <c:pt idx="93">
                  <c:v>106.817812535569</c:v>
                </c:pt>
                <c:pt idx="94">
                  <c:v>106.717980913152</c:v>
                </c:pt>
                <c:pt idx="95">
                  <c:v>107.424565987699</c:v>
                </c:pt>
                <c:pt idx="96">
                  <c:v>106.53203768434599</c:v>
                </c:pt>
                <c:pt idx="97">
                  <c:v>108.342023794993</c:v>
                </c:pt>
                <c:pt idx="98">
                  <c:v>106.522030458963</c:v>
                </c:pt>
                <c:pt idx="99">
                  <c:v>106.522030458963</c:v>
                </c:pt>
                <c:pt idx="100">
                  <c:v>108.132290706936</c:v>
                </c:pt>
                <c:pt idx="101">
                  <c:v>107.00955372909399</c:v>
                </c:pt>
                <c:pt idx="102">
                  <c:v>107.298761827033</c:v>
                </c:pt>
                <c:pt idx="103">
                  <c:v>106.67266706591801</c:v>
                </c:pt>
                <c:pt idx="104">
                  <c:v>106.161308762236</c:v>
                </c:pt>
                <c:pt idx="105">
                  <c:v>107.76379589990501</c:v>
                </c:pt>
                <c:pt idx="106">
                  <c:v>108.196787082204</c:v>
                </c:pt>
                <c:pt idx="107">
                  <c:v>110.21862634206499</c:v>
                </c:pt>
                <c:pt idx="108">
                  <c:v>110.591431045574</c:v>
                </c:pt>
                <c:pt idx="109">
                  <c:v>110.86450252612801</c:v>
                </c:pt>
                <c:pt idx="110">
                  <c:v>111.05407490603601</c:v>
                </c:pt>
                <c:pt idx="111">
                  <c:v>110.97242124259</c:v>
                </c:pt>
                <c:pt idx="112">
                  <c:v>110.674294575144</c:v>
                </c:pt>
                <c:pt idx="113">
                  <c:v>111.961354183428</c:v>
                </c:pt>
                <c:pt idx="114">
                  <c:v>112.795830829067</c:v>
                </c:pt>
                <c:pt idx="115">
                  <c:v>112.77149127463299</c:v>
                </c:pt>
                <c:pt idx="116">
                  <c:v>112.694250827101</c:v>
                </c:pt>
                <c:pt idx="117">
                  <c:v>113.144500380662</c:v>
                </c:pt>
                <c:pt idx="118">
                  <c:v>113.38882087995</c:v>
                </c:pt>
                <c:pt idx="119">
                  <c:v>113.09143489209799</c:v>
                </c:pt>
                <c:pt idx="120">
                  <c:v>113.160620001776</c:v>
                </c:pt>
                <c:pt idx="121">
                  <c:v>113.52818269753099</c:v>
                </c:pt>
                <c:pt idx="122">
                  <c:v>112.39497825318099</c:v>
                </c:pt>
                <c:pt idx="123">
                  <c:v>111.422460579117</c:v>
                </c:pt>
                <c:pt idx="124">
                  <c:v>111.922015867217</c:v>
                </c:pt>
                <c:pt idx="125">
                  <c:v>112.123491898521</c:v>
                </c:pt>
                <c:pt idx="126">
                  <c:v>111.81045994878799</c:v>
                </c:pt>
                <c:pt idx="127">
                  <c:v>111.800394130998</c:v>
                </c:pt>
                <c:pt idx="128">
                  <c:v>112.20181205652401</c:v>
                </c:pt>
                <c:pt idx="129">
                  <c:v>112.08734530307299</c:v>
                </c:pt>
                <c:pt idx="130">
                  <c:v>111.08891502497799</c:v>
                </c:pt>
                <c:pt idx="131">
                  <c:v>111.476992219679</c:v>
                </c:pt>
                <c:pt idx="132">
                  <c:v>112.161710249935</c:v>
                </c:pt>
                <c:pt idx="133">
                  <c:v>112.806592599422</c:v>
                </c:pt>
                <c:pt idx="134">
                  <c:v>114.03655860294501</c:v>
                </c:pt>
                <c:pt idx="135">
                  <c:v>113.87994378134501</c:v>
                </c:pt>
                <c:pt idx="136">
                  <c:v>114.048438101746</c:v>
                </c:pt>
                <c:pt idx="137">
                  <c:v>114.46199539011</c:v>
                </c:pt>
                <c:pt idx="138">
                  <c:v>114.22761234204</c:v>
                </c:pt>
                <c:pt idx="139">
                  <c:v>113.61926079317701</c:v>
                </c:pt>
                <c:pt idx="140">
                  <c:v>114.006073107509</c:v>
                </c:pt>
                <c:pt idx="141">
                  <c:v>112.785779771195</c:v>
                </c:pt>
                <c:pt idx="142">
                  <c:v>112.95803831832499</c:v>
                </c:pt>
                <c:pt idx="143">
                  <c:v>113.450066047508</c:v>
                </c:pt>
                <c:pt idx="144">
                  <c:v>114.25865111082</c:v>
                </c:pt>
                <c:pt idx="145">
                  <c:v>114.25865111082</c:v>
                </c:pt>
                <c:pt idx="146">
                  <c:v>115.22160659343599</c:v>
                </c:pt>
                <c:pt idx="147">
                  <c:v>115.1320125406</c:v>
                </c:pt>
                <c:pt idx="148">
                  <c:v>115.906205202526</c:v>
                </c:pt>
                <c:pt idx="149">
                  <c:v>116.16847465839901</c:v>
                </c:pt>
                <c:pt idx="150">
                  <c:v>116.166379644378</c:v>
                </c:pt>
                <c:pt idx="151">
                  <c:v>115.45972345385501</c:v>
                </c:pt>
                <c:pt idx="152">
                  <c:v>116.20909529852</c:v>
                </c:pt>
                <c:pt idx="153">
                  <c:v>116.16355692160199</c:v>
                </c:pt>
                <c:pt idx="154">
                  <c:v>117.485884686492</c:v>
                </c:pt>
                <c:pt idx="155">
                  <c:v>117.317947664868</c:v>
                </c:pt>
                <c:pt idx="156">
                  <c:v>117.31598101741901</c:v>
                </c:pt>
                <c:pt idx="157">
                  <c:v>117.276994255654</c:v>
                </c:pt>
                <c:pt idx="158">
                  <c:v>116.763734158715</c:v>
                </c:pt>
                <c:pt idx="159">
                  <c:v>116.48360475304401</c:v>
                </c:pt>
                <c:pt idx="160">
                  <c:v>117.009069514282</c:v>
                </c:pt>
                <c:pt idx="161">
                  <c:v>117.518205331912</c:v>
                </c:pt>
                <c:pt idx="162">
                  <c:v>117.718708997614</c:v>
                </c:pt>
                <c:pt idx="163">
                  <c:v>116.611017297659</c:v>
                </c:pt>
                <c:pt idx="164">
                  <c:v>117.26002079556299</c:v>
                </c:pt>
                <c:pt idx="165">
                  <c:v>117.489071487281</c:v>
                </c:pt>
                <c:pt idx="166">
                  <c:v>118.495248486732</c:v>
                </c:pt>
                <c:pt idx="167">
                  <c:v>118.891247732742</c:v>
                </c:pt>
                <c:pt idx="168">
                  <c:v>119.57127658131699</c:v>
                </c:pt>
                <c:pt idx="169">
                  <c:v>119.83056050803</c:v>
                </c:pt>
                <c:pt idx="170">
                  <c:v>120.015928547247</c:v>
                </c:pt>
                <c:pt idx="171">
                  <c:v>119.74274703820301</c:v>
                </c:pt>
                <c:pt idx="172">
                  <c:v>120.359687518371</c:v>
                </c:pt>
                <c:pt idx="173">
                  <c:v>121.368959628203</c:v>
                </c:pt>
                <c:pt idx="174">
                  <c:v>121.834265194138</c:v>
                </c:pt>
                <c:pt idx="175">
                  <c:v>122.486162530794</c:v>
                </c:pt>
                <c:pt idx="176">
                  <c:v>122.273719432072</c:v>
                </c:pt>
                <c:pt idx="177">
                  <c:v>121.229339288397</c:v>
                </c:pt>
                <c:pt idx="178">
                  <c:v>121.44566290412099</c:v>
                </c:pt>
                <c:pt idx="179">
                  <c:v>120.122033135428</c:v>
                </c:pt>
                <c:pt idx="180">
                  <c:v>119.194309580525</c:v>
                </c:pt>
                <c:pt idx="181">
                  <c:v>119.406377419477</c:v>
                </c:pt>
                <c:pt idx="182">
                  <c:v>118.94708674435</c:v>
                </c:pt>
                <c:pt idx="183">
                  <c:v>121.060577500365</c:v>
                </c:pt>
                <c:pt idx="184">
                  <c:v>118.94659608884599</c:v>
                </c:pt>
                <c:pt idx="185">
                  <c:v>120.18574991858701</c:v>
                </c:pt>
                <c:pt idx="186">
                  <c:v>119.39476136287399</c:v>
                </c:pt>
                <c:pt idx="187">
                  <c:v>119.930055783192</c:v>
                </c:pt>
                <c:pt idx="188">
                  <c:v>120.627284857893</c:v>
                </c:pt>
                <c:pt idx="189">
                  <c:v>121.04212894286999</c:v>
                </c:pt>
                <c:pt idx="190">
                  <c:v>122.81669795590599</c:v>
                </c:pt>
                <c:pt idx="191">
                  <c:v>122.874992034116</c:v>
                </c:pt>
                <c:pt idx="192">
                  <c:v>123.199859650162</c:v>
                </c:pt>
                <c:pt idx="193">
                  <c:v>122.538942213645</c:v>
                </c:pt>
                <c:pt idx="194">
                  <c:v>123.375644923498</c:v>
                </c:pt>
                <c:pt idx="195">
                  <c:v>124.26714003249</c:v>
                </c:pt>
                <c:pt idx="196">
                  <c:v>124.469804908215</c:v>
                </c:pt>
                <c:pt idx="197">
                  <c:v>124.458849469825</c:v>
                </c:pt>
                <c:pt idx="198">
                  <c:v>124.043942767007</c:v>
                </c:pt>
                <c:pt idx="199">
                  <c:v>124.10483638012001</c:v>
                </c:pt>
                <c:pt idx="200">
                  <c:v>125.359138807184</c:v>
                </c:pt>
                <c:pt idx="201">
                  <c:v>125.42367767312901</c:v>
                </c:pt>
                <c:pt idx="202">
                  <c:v>125.432591322663</c:v>
                </c:pt>
                <c:pt idx="203">
                  <c:v>125.432591322663</c:v>
                </c:pt>
                <c:pt idx="204">
                  <c:v>124.103371569933</c:v>
                </c:pt>
                <c:pt idx="205">
                  <c:v>123.495439113328</c:v>
                </c:pt>
                <c:pt idx="206">
                  <c:v>125.136867838464</c:v>
                </c:pt>
                <c:pt idx="207">
                  <c:v>125.11971725934001</c:v>
                </c:pt>
                <c:pt idx="208">
                  <c:v>124.16302624435301</c:v>
                </c:pt>
                <c:pt idx="209">
                  <c:v>124.725746831349</c:v>
                </c:pt>
                <c:pt idx="210">
                  <c:v>124.873135808756</c:v>
                </c:pt>
                <c:pt idx="211">
                  <c:v>123.442513620364</c:v>
                </c:pt>
                <c:pt idx="212">
                  <c:v>123.452982875952</c:v>
                </c:pt>
                <c:pt idx="213">
                  <c:v>124.010112584371</c:v>
                </c:pt>
                <c:pt idx="214">
                  <c:v>124.454004190815</c:v>
                </c:pt>
                <c:pt idx="215">
                  <c:v>124.87797124782</c:v>
                </c:pt>
                <c:pt idx="216">
                  <c:v>124.333823559457</c:v>
                </c:pt>
                <c:pt idx="217">
                  <c:v>123.861131324746</c:v>
                </c:pt>
                <c:pt idx="218">
                  <c:v>122.266446369948</c:v>
                </c:pt>
                <c:pt idx="219">
                  <c:v>121.90392306850801</c:v>
                </c:pt>
                <c:pt idx="220">
                  <c:v>122.843793589843</c:v>
                </c:pt>
                <c:pt idx="221">
                  <c:v>123.376271549169</c:v>
                </c:pt>
                <c:pt idx="222">
                  <c:v>123.524304595788</c:v>
                </c:pt>
                <c:pt idx="223">
                  <c:v>123.89496016557101</c:v>
                </c:pt>
                <c:pt idx="224">
                  <c:v>124.06975965519599</c:v>
                </c:pt>
                <c:pt idx="225">
                  <c:v>124.19294236471499</c:v>
                </c:pt>
                <c:pt idx="226">
                  <c:v>124.09729093039201</c:v>
                </c:pt>
                <c:pt idx="227">
                  <c:v>122.68648639384099</c:v>
                </c:pt>
                <c:pt idx="228">
                  <c:v>123.893923393048</c:v>
                </c:pt>
                <c:pt idx="229">
                  <c:v>123.75994223700999</c:v>
                </c:pt>
                <c:pt idx="230">
                  <c:v>123.604980526388</c:v>
                </c:pt>
                <c:pt idx="231">
                  <c:v>123.57019721077199</c:v>
                </c:pt>
                <c:pt idx="232">
                  <c:v>122.94258843973699</c:v>
                </c:pt>
                <c:pt idx="233">
                  <c:v>123.435796962476</c:v>
                </c:pt>
                <c:pt idx="234">
                  <c:v>124.095004931959</c:v>
                </c:pt>
                <c:pt idx="235">
                  <c:v>124.92639809624499</c:v>
                </c:pt>
                <c:pt idx="236">
                  <c:v>124.86126525536</c:v>
                </c:pt>
                <c:pt idx="237">
                  <c:v>124.04386762559901</c:v>
                </c:pt>
                <c:pt idx="238">
                  <c:v>124.04386762559901</c:v>
                </c:pt>
                <c:pt idx="239">
                  <c:v>124.833610980836</c:v>
                </c:pt>
                <c:pt idx="240">
                  <c:v>123.600612037503</c:v>
                </c:pt>
                <c:pt idx="241">
                  <c:v>121.75120128748</c:v>
                </c:pt>
                <c:pt idx="242">
                  <c:v>121.344035044235</c:v>
                </c:pt>
                <c:pt idx="243">
                  <c:v>121.591583045908</c:v>
                </c:pt>
                <c:pt idx="244">
                  <c:v>121.595998498173</c:v>
                </c:pt>
                <c:pt idx="245">
                  <c:v>121.736140802403</c:v>
                </c:pt>
                <c:pt idx="246">
                  <c:v>121.432921068208</c:v>
                </c:pt>
                <c:pt idx="247">
                  <c:v>121.15485402582701</c:v>
                </c:pt>
                <c:pt idx="248">
                  <c:v>122.125197519031</c:v>
                </c:pt>
                <c:pt idx="249">
                  <c:v>123.703216288424</c:v>
                </c:pt>
                <c:pt idx="250">
                  <c:v>123.066765878372</c:v>
                </c:pt>
                <c:pt idx="251">
                  <c:v>120.200758967581</c:v>
                </c:pt>
                <c:pt idx="252">
                  <c:v>120.099709875445</c:v>
                </c:pt>
                <c:pt idx="253">
                  <c:v>119.70950904142499</c:v>
                </c:pt>
                <c:pt idx="254">
                  <c:v>121.364948508276</c:v>
                </c:pt>
                <c:pt idx="255">
                  <c:v>121.15719772212699</c:v>
                </c:pt>
                <c:pt idx="256">
                  <c:v>122.222304818135</c:v>
                </c:pt>
                <c:pt idx="257">
                  <c:v>121.93130763905</c:v>
                </c:pt>
                <c:pt idx="258">
                  <c:v>121.93130763905</c:v>
                </c:pt>
                <c:pt idx="259">
                  <c:v>123.395455866284</c:v>
                </c:pt>
                <c:pt idx="260">
                  <c:v>124.30100062950601</c:v>
                </c:pt>
                <c:pt idx="261">
                  <c:v>125.17771166645799</c:v>
                </c:pt>
                <c:pt idx="262">
                  <c:v>125.28468574807501</c:v>
                </c:pt>
                <c:pt idx="263">
                  <c:v>125.093443708189</c:v>
                </c:pt>
                <c:pt idx="264">
                  <c:v>124.386045496261</c:v>
                </c:pt>
                <c:pt idx="265">
                  <c:v>125.27008460958299</c:v>
                </c:pt>
                <c:pt idx="266">
                  <c:v>125.093912447449</c:v>
                </c:pt>
                <c:pt idx="267">
                  <c:v>124.42463866017501</c:v>
                </c:pt>
                <c:pt idx="268">
                  <c:v>125.255864545374</c:v>
                </c:pt>
                <c:pt idx="269">
                  <c:v>125.74152896019601</c:v>
                </c:pt>
                <c:pt idx="270">
                  <c:v>125.896407478545</c:v>
                </c:pt>
                <c:pt idx="271">
                  <c:v>126.428890357843</c:v>
                </c:pt>
                <c:pt idx="272">
                  <c:v>127.07482692339499</c:v>
                </c:pt>
                <c:pt idx="273">
                  <c:v>126.60978390511799</c:v>
                </c:pt>
                <c:pt idx="274">
                  <c:v>126.390651879266</c:v>
                </c:pt>
                <c:pt idx="275">
                  <c:v>126.124452706659</c:v>
                </c:pt>
                <c:pt idx="276">
                  <c:v>126.187079939401</c:v>
                </c:pt>
                <c:pt idx="277">
                  <c:v>126.23550276239401</c:v>
                </c:pt>
                <c:pt idx="278">
                  <c:v>127.30320670968401</c:v>
                </c:pt>
                <c:pt idx="279">
                  <c:v>127.78665221661601</c:v>
                </c:pt>
                <c:pt idx="280">
                  <c:v>128.418807490109</c:v>
                </c:pt>
                <c:pt idx="281">
                  <c:v>128.38734157820599</c:v>
                </c:pt>
                <c:pt idx="282">
                  <c:v>128.28683099949399</c:v>
                </c:pt>
                <c:pt idx="283">
                  <c:v>128.78005964939601</c:v>
                </c:pt>
                <c:pt idx="284">
                  <c:v>129.84578532020899</c:v>
                </c:pt>
                <c:pt idx="285">
                  <c:v>128.541575132802</c:v>
                </c:pt>
                <c:pt idx="286">
                  <c:v>128.58970678283899</c:v>
                </c:pt>
                <c:pt idx="287">
                  <c:v>128.737860592435</c:v>
                </c:pt>
                <c:pt idx="288">
                  <c:v>129.396354271272</c:v>
                </c:pt>
                <c:pt idx="289">
                  <c:v>129.533286069387</c:v>
                </c:pt>
                <c:pt idx="290">
                  <c:v>128.87285794656299</c:v>
                </c:pt>
                <c:pt idx="291">
                  <c:v>129.518369605343</c:v>
                </c:pt>
                <c:pt idx="292">
                  <c:v>129.427131834204</c:v>
                </c:pt>
                <c:pt idx="293">
                  <c:v>129.000919033093</c:v>
                </c:pt>
                <c:pt idx="294">
                  <c:v>128.299511559378</c:v>
                </c:pt>
                <c:pt idx="295">
                  <c:v>128.295673085782</c:v>
                </c:pt>
                <c:pt idx="296">
                  <c:v>129.09595860166399</c:v>
                </c:pt>
                <c:pt idx="297">
                  <c:v>129.22654676530999</c:v>
                </c:pt>
                <c:pt idx="298">
                  <c:v>129.19761463957801</c:v>
                </c:pt>
                <c:pt idx="299">
                  <c:v>129.21666522287799</c:v>
                </c:pt>
                <c:pt idx="300">
                  <c:v>128.886202702822</c:v>
                </c:pt>
                <c:pt idx="301">
                  <c:v>128.50690631837901</c:v>
                </c:pt>
                <c:pt idx="302">
                  <c:v>129.01793364205</c:v>
                </c:pt>
                <c:pt idx="303">
                  <c:v>129.13582067137901</c:v>
                </c:pt>
                <c:pt idx="304">
                  <c:v>129.23366417737401</c:v>
                </c:pt>
                <c:pt idx="305">
                  <c:v>128.89403351099199</c:v>
                </c:pt>
                <c:pt idx="306">
                  <c:v>128.734469389125</c:v>
                </c:pt>
                <c:pt idx="307">
                  <c:v>128.43051434258001</c:v>
                </c:pt>
                <c:pt idx="308">
                  <c:v>126.281954912507</c:v>
                </c:pt>
                <c:pt idx="309">
                  <c:v>127.00460593573401</c:v>
                </c:pt>
                <c:pt idx="310">
                  <c:v>127.523840221886</c:v>
                </c:pt>
                <c:pt idx="311">
                  <c:v>126.861524618454</c:v>
                </c:pt>
                <c:pt idx="312">
                  <c:v>127.558367251628</c:v>
                </c:pt>
                <c:pt idx="313">
                  <c:v>126.34205998810501</c:v>
                </c:pt>
                <c:pt idx="314">
                  <c:v>126.761027457851</c:v>
                </c:pt>
                <c:pt idx="315">
                  <c:v>123.750532117459</c:v>
                </c:pt>
                <c:pt idx="316">
                  <c:v>123.104878673998</c:v>
                </c:pt>
                <c:pt idx="317">
                  <c:v>126.53689763382199</c:v>
                </c:pt>
                <c:pt idx="318">
                  <c:v>126.424984793704</c:v>
                </c:pt>
                <c:pt idx="319">
                  <c:v>127.22407386157001</c:v>
                </c:pt>
                <c:pt idx="320">
                  <c:v>126.63495359320299</c:v>
                </c:pt>
                <c:pt idx="321">
                  <c:v>125.49527535873101</c:v>
                </c:pt>
                <c:pt idx="322">
                  <c:v>126.591012865747</c:v>
                </c:pt>
                <c:pt idx="323">
                  <c:v>126.003107830747</c:v>
                </c:pt>
                <c:pt idx="324">
                  <c:v>125.763909470776</c:v>
                </c:pt>
                <c:pt idx="325">
                  <c:v>121.73002438124</c:v>
                </c:pt>
                <c:pt idx="326">
                  <c:v>122.205630134595</c:v>
                </c:pt>
                <c:pt idx="327">
                  <c:v>121.27098462474299</c:v>
                </c:pt>
                <c:pt idx="328">
                  <c:v>120.11738510261399</c:v>
                </c:pt>
                <c:pt idx="329">
                  <c:v>119.06098546453801</c:v>
                </c:pt>
                <c:pt idx="330">
                  <c:v>121.374672611568</c:v>
                </c:pt>
                <c:pt idx="331">
                  <c:v>120.859098785439</c:v>
                </c:pt>
                <c:pt idx="332">
                  <c:v>120.859098785439</c:v>
                </c:pt>
                <c:pt idx="333">
                  <c:v>120.632052759144</c:v>
                </c:pt>
                <c:pt idx="334">
                  <c:v>122.674861839103</c:v>
                </c:pt>
                <c:pt idx="335">
                  <c:v>122.8001221191</c:v>
                </c:pt>
                <c:pt idx="336">
                  <c:v>119.64772491317299</c:v>
                </c:pt>
                <c:pt idx="337">
                  <c:v>118.826045117692</c:v>
                </c:pt>
                <c:pt idx="338">
                  <c:v>120.571956181681</c:v>
                </c:pt>
                <c:pt idx="339">
                  <c:v>120.384675167449</c:v>
                </c:pt>
                <c:pt idx="340">
                  <c:v>122.227219871309</c:v>
                </c:pt>
                <c:pt idx="341">
                  <c:v>121.300244599595</c:v>
                </c:pt>
                <c:pt idx="342">
                  <c:v>121.75299931403001</c:v>
                </c:pt>
                <c:pt idx="343">
                  <c:v>123.10514703617</c:v>
                </c:pt>
                <c:pt idx="344">
                  <c:v>122.46659266669199</c:v>
                </c:pt>
                <c:pt idx="345">
                  <c:v>123.31693712027401</c:v>
                </c:pt>
                <c:pt idx="346">
                  <c:v>123.110138572564</c:v>
                </c:pt>
                <c:pt idx="347">
                  <c:v>122.719151437381</c:v>
                </c:pt>
                <c:pt idx="348">
                  <c:v>121.443831332299</c:v>
                </c:pt>
                <c:pt idx="349">
                  <c:v>121.76940697720801</c:v>
                </c:pt>
                <c:pt idx="350">
                  <c:v>120.671909461616</c:v>
                </c:pt>
                <c:pt idx="351">
                  <c:v>118.813847609717</c:v>
                </c:pt>
                <c:pt idx="352">
                  <c:v>120.162409118703</c:v>
                </c:pt>
                <c:pt idx="353">
                  <c:v>118.36987996732501</c:v>
                </c:pt>
                <c:pt idx="354">
                  <c:v>117.470806310604</c:v>
                </c:pt>
                <c:pt idx="355">
                  <c:v>117.69771278857</c:v>
                </c:pt>
                <c:pt idx="356">
                  <c:v>117.365534986966</c:v>
                </c:pt>
                <c:pt idx="357">
                  <c:v>117.365534986966</c:v>
                </c:pt>
                <c:pt idx="358">
                  <c:v>117.980593353771</c:v>
                </c:pt>
                <c:pt idx="359">
                  <c:v>120.283071012888</c:v>
                </c:pt>
                <c:pt idx="360">
                  <c:v>122.05995956962801</c:v>
                </c:pt>
                <c:pt idx="361">
                  <c:v>122.088696685516</c:v>
                </c:pt>
                <c:pt idx="362">
                  <c:v>122.448017084436</c:v>
                </c:pt>
                <c:pt idx="363">
                  <c:v>123.375688755986</c:v>
                </c:pt>
                <c:pt idx="364">
                  <c:v>123.612300999162</c:v>
                </c:pt>
                <c:pt idx="365">
                  <c:v>123.841791357571</c:v>
                </c:pt>
                <c:pt idx="366">
                  <c:v>122.214126928222</c:v>
                </c:pt>
                <c:pt idx="367">
                  <c:v>122.238264316486</c:v>
                </c:pt>
                <c:pt idx="368">
                  <c:v>124.04013560233101</c:v>
                </c:pt>
                <c:pt idx="369">
                  <c:v>122.842402579253</c:v>
                </c:pt>
                <c:pt idx="370">
                  <c:v>123.914691046976</c:v>
                </c:pt>
                <c:pt idx="371">
                  <c:v>125.114151427899</c:v>
                </c:pt>
                <c:pt idx="372">
                  <c:v>125.666859869539</c:v>
                </c:pt>
                <c:pt idx="373">
                  <c:v>126.165840862591</c:v>
                </c:pt>
                <c:pt idx="374">
                  <c:v>125.495234657135</c:v>
                </c:pt>
                <c:pt idx="375">
                  <c:v>124.12398983558499</c:v>
                </c:pt>
                <c:pt idx="376">
                  <c:v>124.329007353016</c:v>
                </c:pt>
                <c:pt idx="377">
                  <c:v>125.780389591741</c:v>
                </c:pt>
                <c:pt idx="378">
                  <c:v>124.91420595551401</c:v>
                </c:pt>
                <c:pt idx="379">
                  <c:v>125.242081016965</c:v>
                </c:pt>
                <c:pt idx="380">
                  <c:v>124.77230811541099</c:v>
                </c:pt>
                <c:pt idx="381">
                  <c:v>125.110603232719</c:v>
                </c:pt>
                <c:pt idx="382">
                  <c:v>125.76147900404101</c:v>
                </c:pt>
                <c:pt idx="383">
                  <c:v>126.076606862335</c:v>
                </c:pt>
                <c:pt idx="384">
                  <c:v>123.839033936257</c:v>
                </c:pt>
                <c:pt idx="385">
                  <c:v>123.640328297105</c:v>
                </c:pt>
                <c:pt idx="386">
                  <c:v>123.593580054063</c:v>
                </c:pt>
                <c:pt idx="387">
                  <c:v>123.631256761161</c:v>
                </c:pt>
                <c:pt idx="388">
                  <c:v>124.576630496097</c:v>
                </c:pt>
                <c:pt idx="389">
                  <c:v>124.688486980158</c:v>
                </c:pt>
                <c:pt idx="390">
                  <c:v>123.270743492387</c:v>
                </c:pt>
                <c:pt idx="391">
                  <c:v>123.210682696547</c:v>
                </c:pt>
                <c:pt idx="392">
                  <c:v>123.500707957299</c:v>
                </c:pt>
                <c:pt idx="393">
                  <c:v>123.07451081064799</c:v>
                </c:pt>
                <c:pt idx="394">
                  <c:v>123.196488126745</c:v>
                </c:pt>
                <c:pt idx="395">
                  <c:v>122.349219103651</c:v>
                </c:pt>
                <c:pt idx="396">
                  <c:v>123.14405239474399</c:v>
                </c:pt>
                <c:pt idx="397">
                  <c:v>122.080683838339</c:v>
                </c:pt>
                <c:pt idx="398">
                  <c:v>122.356709091863</c:v>
                </c:pt>
                <c:pt idx="399">
                  <c:v>124.383570749768</c:v>
                </c:pt>
                <c:pt idx="400">
                  <c:v>125.089486260697</c:v>
                </c:pt>
                <c:pt idx="401">
                  <c:v>125.857708758843</c:v>
                </c:pt>
                <c:pt idx="402">
                  <c:v>125.857708758843</c:v>
                </c:pt>
                <c:pt idx="403">
                  <c:v>125.422571126441</c:v>
                </c:pt>
                <c:pt idx="404">
                  <c:v>125.85854336519699</c:v>
                </c:pt>
                <c:pt idx="405">
                  <c:v>126.26651827312</c:v>
                </c:pt>
                <c:pt idx="406">
                  <c:v>126.97993763764001</c:v>
                </c:pt>
                <c:pt idx="407">
                  <c:v>126.90287252006</c:v>
                </c:pt>
                <c:pt idx="408">
                  <c:v>126.96670648803401</c:v>
                </c:pt>
                <c:pt idx="409">
                  <c:v>127.855824355455</c:v>
                </c:pt>
                <c:pt idx="410">
                  <c:v>127.89708727570699</c:v>
                </c:pt>
                <c:pt idx="411">
                  <c:v>127.71873377638801</c:v>
                </c:pt>
                <c:pt idx="412">
                  <c:v>128.94822701521801</c:v>
                </c:pt>
                <c:pt idx="413">
                  <c:v>128.799540506711</c:v>
                </c:pt>
                <c:pt idx="414">
                  <c:v>128.92469388910999</c:v>
                </c:pt>
                <c:pt idx="415">
                  <c:v>128.08402076092599</c:v>
                </c:pt>
                <c:pt idx="416">
                  <c:v>129.685430871747</c:v>
                </c:pt>
                <c:pt idx="417">
                  <c:v>128.98431546552899</c:v>
                </c:pt>
                <c:pt idx="418">
                  <c:v>129.978654562316</c:v>
                </c:pt>
                <c:pt idx="419">
                  <c:v>129.50262792762101</c:v>
                </c:pt>
                <c:pt idx="420">
                  <c:v>128.93582197383</c:v>
                </c:pt>
                <c:pt idx="421">
                  <c:v>129.287222557794</c:v>
                </c:pt>
                <c:pt idx="422">
                  <c:v>128.82478444166301</c:v>
                </c:pt>
                <c:pt idx="423">
                  <c:v>130.18332589254399</c:v>
                </c:pt>
                <c:pt idx="424">
                  <c:v>130.641115975861</c:v>
                </c:pt>
                <c:pt idx="425">
                  <c:v>129.98408173996799</c:v>
                </c:pt>
                <c:pt idx="426">
                  <c:v>130.29471632096701</c:v>
                </c:pt>
                <c:pt idx="427">
                  <c:v>130.37561946487301</c:v>
                </c:pt>
                <c:pt idx="428">
                  <c:v>130.70060605481501</c:v>
                </c:pt>
                <c:pt idx="429">
                  <c:v>131.796489371945</c:v>
                </c:pt>
                <c:pt idx="430">
                  <c:v>131.84250409171801</c:v>
                </c:pt>
                <c:pt idx="431">
                  <c:v>132.14749456897499</c:v>
                </c:pt>
                <c:pt idx="432">
                  <c:v>132.47934809962101</c:v>
                </c:pt>
                <c:pt idx="433">
                  <c:v>131.14284633936199</c:v>
                </c:pt>
                <c:pt idx="434">
                  <c:v>131.970177394909</c:v>
                </c:pt>
                <c:pt idx="435">
                  <c:v>132.41603967423401</c:v>
                </c:pt>
                <c:pt idx="436">
                  <c:v>132.75127680459499</c:v>
                </c:pt>
                <c:pt idx="437">
                  <c:v>132.98023848952599</c:v>
                </c:pt>
                <c:pt idx="438">
                  <c:v>132.50335891039501</c:v>
                </c:pt>
                <c:pt idx="439">
                  <c:v>131.862463528239</c:v>
                </c:pt>
                <c:pt idx="440">
                  <c:v>132.31192946425901</c:v>
                </c:pt>
                <c:pt idx="441">
                  <c:v>132.56175630804</c:v>
                </c:pt>
                <c:pt idx="442">
                  <c:v>132.45564053810199</c:v>
                </c:pt>
                <c:pt idx="443">
                  <c:v>133.029434642844</c:v>
                </c:pt>
                <c:pt idx="444">
                  <c:v>133.39731758412299</c:v>
                </c:pt>
                <c:pt idx="445">
                  <c:v>134.946039255231</c:v>
                </c:pt>
                <c:pt idx="446">
                  <c:v>134.40431174638701</c:v>
                </c:pt>
                <c:pt idx="447">
                  <c:v>134.01223953349</c:v>
                </c:pt>
                <c:pt idx="448">
                  <c:v>133.48596208214201</c:v>
                </c:pt>
                <c:pt idx="449">
                  <c:v>133.12120779651499</c:v>
                </c:pt>
                <c:pt idx="450">
                  <c:v>133.11291898357101</c:v>
                </c:pt>
                <c:pt idx="451">
                  <c:v>132.68590333229599</c:v>
                </c:pt>
                <c:pt idx="452">
                  <c:v>132.61507047888301</c:v>
                </c:pt>
                <c:pt idx="453">
                  <c:v>131.19315217025999</c:v>
                </c:pt>
                <c:pt idx="454">
                  <c:v>131.18182997023601</c:v>
                </c:pt>
                <c:pt idx="455">
                  <c:v>132.93431590743199</c:v>
                </c:pt>
                <c:pt idx="456">
                  <c:v>133.20598474836899</c:v>
                </c:pt>
                <c:pt idx="457">
                  <c:v>133.09624922000501</c:v>
                </c:pt>
                <c:pt idx="458">
                  <c:v>131.64800637141801</c:v>
                </c:pt>
                <c:pt idx="459">
                  <c:v>132.57896637411201</c:v>
                </c:pt>
                <c:pt idx="460">
                  <c:v>132.57896637411201</c:v>
                </c:pt>
                <c:pt idx="461">
                  <c:v>131.77819959540199</c:v>
                </c:pt>
                <c:pt idx="462">
                  <c:v>131.36579984253899</c:v>
                </c:pt>
                <c:pt idx="463">
                  <c:v>130.77503585586899</c:v>
                </c:pt>
                <c:pt idx="464">
                  <c:v>132.90781737932701</c:v>
                </c:pt>
                <c:pt idx="465">
                  <c:v>132.970866835219</c:v>
                </c:pt>
                <c:pt idx="466">
                  <c:v>133.000762828418</c:v>
                </c:pt>
                <c:pt idx="467">
                  <c:v>132.64292378868501</c:v>
                </c:pt>
                <c:pt idx="468">
                  <c:v>133.20036569176401</c:v>
                </c:pt>
                <c:pt idx="469">
                  <c:v>133.59459419471</c:v>
                </c:pt>
                <c:pt idx="470">
                  <c:v>134.058349969104</c:v>
                </c:pt>
                <c:pt idx="471">
                  <c:v>134.21755761655299</c:v>
                </c:pt>
                <c:pt idx="472">
                  <c:v>134.27809207162599</c:v>
                </c:pt>
                <c:pt idx="473">
                  <c:v>134.79324367460501</c:v>
                </c:pt>
                <c:pt idx="474">
                  <c:v>134.925832925512</c:v>
                </c:pt>
                <c:pt idx="475">
                  <c:v>136.096995409969</c:v>
                </c:pt>
                <c:pt idx="476">
                  <c:v>136.41069647604999</c:v>
                </c:pt>
                <c:pt idx="477">
                  <c:v>136.21453088485401</c:v>
                </c:pt>
                <c:pt idx="478">
                  <c:v>135.72487145183601</c:v>
                </c:pt>
                <c:pt idx="479">
                  <c:v>136.25605590549301</c:v>
                </c:pt>
                <c:pt idx="480">
                  <c:v>136.22132805139299</c:v>
                </c:pt>
                <c:pt idx="481">
                  <c:v>136.22132805139299</c:v>
                </c:pt>
                <c:pt idx="482">
                  <c:v>135.64411590712399</c:v>
                </c:pt>
                <c:pt idx="483">
                  <c:v>135.85917598429</c:v>
                </c:pt>
                <c:pt idx="484">
                  <c:v>135.84348037540701</c:v>
                </c:pt>
                <c:pt idx="485">
                  <c:v>135.727018349209</c:v>
                </c:pt>
                <c:pt idx="486">
                  <c:v>135.78156117152801</c:v>
                </c:pt>
                <c:pt idx="487">
                  <c:v>136.02460516142</c:v>
                </c:pt>
                <c:pt idx="488">
                  <c:v>135.52144308573199</c:v>
                </c:pt>
                <c:pt idx="489">
                  <c:v>135.60564171710701</c:v>
                </c:pt>
                <c:pt idx="490">
                  <c:v>135.11308263082299</c:v>
                </c:pt>
                <c:pt idx="491">
                  <c:v>134.45393906826101</c:v>
                </c:pt>
                <c:pt idx="492">
                  <c:v>134.47529846077799</c:v>
                </c:pt>
                <c:pt idx="493">
                  <c:v>134.38206899505499</c:v>
                </c:pt>
                <c:pt idx="494">
                  <c:v>135.426579741654</c:v>
                </c:pt>
                <c:pt idx="495">
                  <c:v>135.83588483140699</c:v>
                </c:pt>
                <c:pt idx="496">
                  <c:v>135.77818338632699</c:v>
                </c:pt>
                <c:pt idx="497">
                  <c:v>135.77818338632699</c:v>
                </c:pt>
                <c:pt idx="498">
                  <c:v>135.81452096618801</c:v>
                </c:pt>
                <c:pt idx="499">
                  <c:v>135.37605787920799</c:v>
                </c:pt>
                <c:pt idx="500">
                  <c:v>135.93790092190201</c:v>
                </c:pt>
                <c:pt idx="501">
                  <c:v>135.982490191273</c:v>
                </c:pt>
                <c:pt idx="502">
                  <c:v>136.513831189531</c:v>
                </c:pt>
                <c:pt idx="503">
                  <c:v>136.77456561378099</c:v>
                </c:pt>
                <c:pt idx="504">
                  <c:v>136.40705793227201</c:v>
                </c:pt>
                <c:pt idx="505">
                  <c:v>135.18010429412701</c:v>
                </c:pt>
                <c:pt idx="506">
                  <c:v>133.74971244993301</c:v>
                </c:pt>
                <c:pt idx="507">
                  <c:v>133.404669813087</c:v>
                </c:pt>
                <c:pt idx="508">
                  <c:v>134.34740196971299</c:v>
                </c:pt>
                <c:pt idx="509">
                  <c:v>133.84962637008201</c:v>
                </c:pt>
                <c:pt idx="510">
                  <c:v>134.36561705211801</c:v>
                </c:pt>
                <c:pt idx="511">
                  <c:v>135.071249440956</c:v>
                </c:pt>
                <c:pt idx="512">
                  <c:v>135.22780880104099</c:v>
                </c:pt>
                <c:pt idx="513">
                  <c:v>135.97481726951301</c:v>
                </c:pt>
                <c:pt idx="514">
                  <c:v>136.23725042631099</c:v>
                </c:pt>
                <c:pt idx="515">
                  <c:v>135.62941502735799</c:v>
                </c:pt>
                <c:pt idx="516">
                  <c:v>136.32480716299401</c:v>
                </c:pt>
                <c:pt idx="517">
                  <c:v>135.68443866523501</c:v>
                </c:pt>
                <c:pt idx="518">
                  <c:v>135.68551748116499</c:v>
                </c:pt>
                <c:pt idx="519">
                  <c:v>136.016265806934</c:v>
                </c:pt>
                <c:pt idx="520">
                  <c:v>136.993916354802</c:v>
                </c:pt>
                <c:pt idx="521">
                  <c:v>137.31028762449199</c:v>
                </c:pt>
                <c:pt idx="522">
                  <c:v>137.31028762449199</c:v>
                </c:pt>
                <c:pt idx="523">
                  <c:v>136.29596091315699</c:v>
                </c:pt>
                <c:pt idx="524">
                  <c:v>135.97053107836101</c:v>
                </c:pt>
                <c:pt idx="525">
                  <c:v>135.454312735749</c:v>
                </c:pt>
                <c:pt idx="526">
                  <c:v>136.03365433385</c:v>
                </c:pt>
                <c:pt idx="527">
                  <c:v>136.60376785140599</c:v>
                </c:pt>
                <c:pt idx="528">
                  <c:v>135.976380031893</c:v>
                </c:pt>
                <c:pt idx="529">
                  <c:v>135.49945572573401</c:v>
                </c:pt>
                <c:pt idx="530">
                  <c:v>136.921579331418</c:v>
                </c:pt>
                <c:pt idx="531">
                  <c:v>136.306232028008</c:v>
                </c:pt>
                <c:pt idx="532">
                  <c:v>135.92823720009901</c:v>
                </c:pt>
                <c:pt idx="533">
                  <c:v>137.06913424610099</c:v>
                </c:pt>
                <c:pt idx="534">
                  <c:v>137.74589981066799</c:v>
                </c:pt>
                <c:pt idx="535">
                  <c:v>136.830447563337</c:v>
                </c:pt>
                <c:pt idx="536">
                  <c:v>136.76013667434901</c:v>
                </c:pt>
                <c:pt idx="537">
                  <c:v>135.73962779311699</c:v>
                </c:pt>
                <c:pt idx="538">
                  <c:v>134.33914849112199</c:v>
                </c:pt>
                <c:pt idx="539">
                  <c:v>132.426720488668</c:v>
                </c:pt>
                <c:pt idx="540">
                  <c:v>133.19082004931599</c:v>
                </c:pt>
                <c:pt idx="541">
                  <c:v>134.13620183511699</c:v>
                </c:pt>
                <c:pt idx="542">
                  <c:v>135.836977512717</c:v>
                </c:pt>
                <c:pt idx="543">
                  <c:v>135.484941804947</c:v>
                </c:pt>
                <c:pt idx="544">
                  <c:v>135.87982600613299</c:v>
                </c:pt>
                <c:pt idx="545">
                  <c:v>137.003745119341</c:v>
                </c:pt>
                <c:pt idx="546">
                  <c:v>137.05549697507499</c:v>
                </c:pt>
                <c:pt idx="547">
                  <c:v>137.00627174918799</c:v>
                </c:pt>
                <c:pt idx="548">
                  <c:v>137.617098491815</c:v>
                </c:pt>
                <c:pt idx="549">
                  <c:v>138.44098511888799</c:v>
                </c:pt>
                <c:pt idx="550">
                  <c:v>138.138263196521</c:v>
                </c:pt>
                <c:pt idx="551">
                  <c:v>138.95526499207901</c:v>
                </c:pt>
                <c:pt idx="552">
                  <c:v>139.23092258942799</c:v>
                </c:pt>
                <c:pt idx="553">
                  <c:v>139.39596666684099</c:v>
                </c:pt>
                <c:pt idx="554">
                  <c:v>139.93547079509301</c:v>
                </c:pt>
                <c:pt idx="555">
                  <c:v>140.06962593927199</c:v>
                </c:pt>
                <c:pt idx="556">
                  <c:v>139.66267572757499</c:v>
                </c:pt>
                <c:pt idx="557">
                  <c:v>140.45336505946699</c:v>
                </c:pt>
                <c:pt idx="558">
                  <c:v>140.82272578177199</c:v>
                </c:pt>
                <c:pt idx="559">
                  <c:v>140.91729348019101</c:v>
                </c:pt>
                <c:pt idx="560">
                  <c:v>141.80326837931099</c:v>
                </c:pt>
                <c:pt idx="561">
                  <c:v>142.52179109779701</c:v>
                </c:pt>
                <c:pt idx="562">
                  <c:v>141.561641341686</c:v>
                </c:pt>
                <c:pt idx="563">
                  <c:v>141.76593383398199</c:v>
                </c:pt>
                <c:pt idx="564">
                  <c:v>142.59073244516901</c:v>
                </c:pt>
                <c:pt idx="565">
                  <c:v>142.60640658507799</c:v>
                </c:pt>
                <c:pt idx="566">
                  <c:v>142.13910261550399</c:v>
                </c:pt>
                <c:pt idx="567">
                  <c:v>142.95081007268399</c:v>
                </c:pt>
                <c:pt idx="568">
                  <c:v>143.68440535254399</c:v>
                </c:pt>
                <c:pt idx="569">
                  <c:v>144.77319183204301</c:v>
                </c:pt>
                <c:pt idx="570">
                  <c:v>145.116328202928</c:v>
                </c:pt>
                <c:pt idx="571">
                  <c:v>145.33942035989301</c:v>
                </c:pt>
                <c:pt idx="572">
                  <c:v>145.773448761986</c:v>
                </c:pt>
                <c:pt idx="573">
                  <c:v>145.66083818022199</c:v>
                </c:pt>
                <c:pt idx="574">
                  <c:v>144.45312387343699</c:v>
                </c:pt>
                <c:pt idx="575">
                  <c:v>144.80071192548101</c:v>
                </c:pt>
                <c:pt idx="576">
                  <c:v>145.33527416434001</c:v>
                </c:pt>
                <c:pt idx="577">
                  <c:v>146.14802644490899</c:v>
                </c:pt>
                <c:pt idx="578">
                  <c:v>145.97657611518699</c:v>
                </c:pt>
                <c:pt idx="579">
                  <c:v>147.91530361046901</c:v>
                </c:pt>
                <c:pt idx="580">
                  <c:v>147.81169702683599</c:v>
                </c:pt>
                <c:pt idx="581">
                  <c:v>147.74946965372999</c:v>
                </c:pt>
                <c:pt idx="582">
                  <c:v>148.15943491442599</c:v>
                </c:pt>
                <c:pt idx="583">
                  <c:v>148.45098268323301</c:v>
                </c:pt>
                <c:pt idx="584">
                  <c:v>149.225006276991</c:v>
                </c:pt>
                <c:pt idx="585">
                  <c:v>148.71697432242701</c:v>
                </c:pt>
                <c:pt idx="586">
                  <c:v>147.70124541874401</c:v>
                </c:pt>
                <c:pt idx="587">
                  <c:v>147.55151363957799</c:v>
                </c:pt>
                <c:pt idx="588">
                  <c:v>146.544362485444</c:v>
                </c:pt>
                <c:pt idx="589">
                  <c:v>146.771665244883</c:v>
                </c:pt>
                <c:pt idx="590">
                  <c:v>147.22082927346</c:v>
                </c:pt>
                <c:pt idx="591">
                  <c:v>147.22082927346</c:v>
                </c:pt>
                <c:pt idx="592">
                  <c:v>148.55309806773101</c:v>
                </c:pt>
                <c:pt idx="593">
                  <c:v>146.951058200348</c:v>
                </c:pt>
                <c:pt idx="594">
                  <c:v>145.29870758209299</c:v>
                </c:pt>
                <c:pt idx="595">
                  <c:v>143.97857770338999</c:v>
                </c:pt>
                <c:pt idx="596">
                  <c:v>143.29159782729599</c:v>
                </c:pt>
                <c:pt idx="597">
                  <c:v>142.99866844057601</c:v>
                </c:pt>
                <c:pt idx="598">
                  <c:v>143.010010320493</c:v>
                </c:pt>
                <c:pt idx="599">
                  <c:v>143.76514077009199</c:v>
                </c:pt>
                <c:pt idx="600">
                  <c:v>142.14044040093</c:v>
                </c:pt>
                <c:pt idx="601">
                  <c:v>142.61804187430201</c:v>
                </c:pt>
                <c:pt idx="602">
                  <c:v>144.09665213896901</c:v>
                </c:pt>
                <c:pt idx="603">
                  <c:v>141.95101964564901</c:v>
                </c:pt>
                <c:pt idx="604">
                  <c:v>143.069933804355</c:v>
                </c:pt>
                <c:pt idx="605">
                  <c:v>143.85264159798999</c:v>
                </c:pt>
                <c:pt idx="606">
                  <c:v>144.85667170006701</c:v>
                </c:pt>
                <c:pt idx="607">
                  <c:v>144.65829077914299</c:v>
                </c:pt>
                <c:pt idx="608">
                  <c:v>143.70856152616</c:v>
                </c:pt>
                <c:pt idx="609">
                  <c:v>142.35356558683799</c:v>
                </c:pt>
                <c:pt idx="610">
                  <c:v>141.34548768867</c:v>
                </c:pt>
                <c:pt idx="611">
                  <c:v>141.968012338362</c:v>
                </c:pt>
                <c:pt idx="612">
                  <c:v>142.41918416325399</c:v>
                </c:pt>
                <c:pt idx="613">
                  <c:v>143.04333329862499</c:v>
                </c:pt>
                <c:pt idx="614">
                  <c:v>144.31631820554301</c:v>
                </c:pt>
                <c:pt idx="615">
                  <c:v>145.39726269511399</c:v>
                </c:pt>
                <c:pt idx="616">
                  <c:v>145.39726269511399</c:v>
                </c:pt>
                <c:pt idx="617">
                  <c:v>145.28979303801901</c:v>
                </c:pt>
                <c:pt idx="618">
                  <c:v>146.14316595870901</c:v>
                </c:pt>
                <c:pt idx="619">
                  <c:v>147.07041272348701</c:v>
                </c:pt>
                <c:pt idx="620">
                  <c:v>146.57436090353801</c:v>
                </c:pt>
                <c:pt idx="621">
                  <c:v>145.50306984855399</c:v>
                </c:pt>
                <c:pt idx="622">
                  <c:v>144.99744510267101</c:v>
                </c:pt>
                <c:pt idx="623">
                  <c:v>145.04269454298401</c:v>
                </c:pt>
                <c:pt idx="624">
                  <c:v>144.38495988182299</c:v>
                </c:pt>
                <c:pt idx="625">
                  <c:v>144.73730733698201</c:v>
                </c:pt>
                <c:pt idx="626">
                  <c:v>143.82533529974799</c:v>
                </c:pt>
                <c:pt idx="627">
                  <c:v>145.94581957395701</c:v>
                </c:pt>
                <c:pt idx="628">
                  <c:v>145.374063232639</c:v>
                </c:pt>
                <c:pt idx="629">
                  <c:v>146.36077145107299</c:v>
                </c:pt>
                <c:pt idx="630">
                  <c:v>146.12869900130201</c:v>
                </c:pt>
                <c:pt idx="631">
                  <c:v>144.67177195283901</c:v>
                </c:pt>
                <c:pt idx="632">
                  <c:v>144.293553937057</c:v>
                </c:pt>
                <c:pt idx="633">
                  <c:v>142.79090244723699</c:v>
                </c:pt>
                <c:pt idx="634">
                  <c:v>142.82268860466499</c:v>
                </c:pt>
                <c:pt idx="635">
                  <c:v>141.93724998261899</c:v>
                </c:pt>
                <c:pt idx="636">
                  <c:v>141.45565393832001</c:v>
                </c:pt>
                <c:pt idx="637">
                  <c:v>139.632150872354</c:v>
                </c:pt>
                <c:pt idx="638">
                  <c:v>140.40678185915999</c:v>
                </c:pt>
                <c:pt idx="639">
                  <c:v>136.12243077660301</c:v>
                </c:pt>
                <c:pt idx="640">
                  <c:v>138.33487203257101</c:v>
                </c:pt>
                <c:pt idx="641">
                  <c:v>133.050698319519</c:v>
                </c:pt>
                <c:pt idx="642">
                  <c:v>136.004957472288</c:v>
                </c:pt>
                <c:pt idx="643">
                  <c:v>131.060109834554</c:v>
                </c:pt>
                <c:pt idx="644">
                  <c:v>135.089340182222</c:v>
                </c:pt>
                <c:pt idx="645">
                  <c:v>136.42927653100801</c:v>
                </c:pt>
                <c:pt idx="646">
                  <c:v>138.39214543998801</c:v>
                </c:pt>
                <c:pt idx="647">
                  <c:v>138.56922824442401</c:v>
                </c:pt>
                <c:pt idx="648">
                  <c:v>139.61163279524499</c:v>
                </c:pt>
                <c:pt idx="649">
                  <c:v>137.127640330426</c:v>
                </c:pt>
                <c:pt idx="650">
                  <c:v>136.356926984056</c:v>
                </c:pt>
                <c:pt idx="651">
                  <c:v>136.75644087997401</c:v>
                </c:pt>
                <c:pt idx="652">
                  <c:v>139.77736566889899</c:v>
                </c:pt>
                <c:pt idx="653">
                  <c:v>140.34590837321099</c:v>
                </c:pt>
                <c:pt idx="654">
                  <c:v>138.177695886762</c:v>
                </c:pt>
                <c:pt idx="655">
                  <c:v>139.240751353967</c:v>
                </c:pt>
                <c:pt idx="656">
                  <c:v>141.750497641865</c:v>
                </c:pt>
                <c:pt idx="657">
                  <c:v>142.04259913128601</c:v>
                </c:pt>
                <c:pt idx="658">
                  <c:v>142.45767132411001</c:v>
                </c:pt>
                <c:pt idx="659">
                  <c:v>141.899846110396</c:v>
                </c:pt>
                <c:pt idx="660">
                  <c:v>140.00815176932699</c:v>
                </c:pt>
                <c:pt idx="661">
                  <c:v>140.00815176932699</c:v>
                </c:pt>
                <c:pt idx="662">
                  <c:v>139.43494761409301</c:v>
                </c:pt>
                <c:pt idx="663">
                  <c:v>141.60570954117301</c:v>
                </c:pt>
                <c:pt idx="664">
                  <c:v>141.348338142204</c:v>
                </c:pt>
                <c:pt idx="665">
                  <c:v>138.17833995597499</c:v>
                </c:pt>
                <c:pt idx="666">
                  <c:v>138.37741101495001</c:v>
                </c:pt>
                <c:pt idx="667">
                  <c:v>138.641174353579</c:v>
                </c:pt>
                <c:pt idx="668">
                  <c:v>140.335011527228</c:v>
                </c:pt>
                <c:pt idx="669">
                  <c:v>142.12702765958801</c:v>
                </c:pt>
                <c:pt idx="670">
                  <c:v>142.857685715478</c:v>
                </c:pt>
                <c:pt idx="671">
                  <c:v>141.587907289242</c:v>
                </c:pt>
                <c:pt idx="672">
                  <c:v>141.77529251745</c:v>
                </c:pt>
                <c:pt idx="673">
                  <c:v>139.27384622425299</c:v>
                </c:pt>
                <c:pt idx="674">
                  <c:v>136.658503894489</c:v>
                </c:pt>
                <c:pt idx="675">
                  <c:v>136.51180058243099</c:v>
                </c:pt>
                <c:pt idx="676">
                  <c:v>138.98354007776101</c:v>
                </c:pt>
                <c:pt idx="677">
                  <c:v>139.87656440386101</c:v>
                </c:pt>
                <c:pt idx="678">
                  <c:v>137.44550369378999</c:v>
                </c:pt>
                <c:pt idx="679">
                  <c:v>138.80269259932601</c:v>
                </c:pt>
                <c:pt idx="680">
                  <c:v>137.18353748717101</c:v>
                </c:pt>
                <c:pt idx="681">
                  <c:v>135.16469896365999</c:v>
                </c:pt>
                <c:pt idx="682">
                  <c:v>136.11274961125901</c:v>
                </c:pt>
                <c:pt idx="683">
                  <c:v>136.39904687417601</c:v>
                </c:pt>
                <c:pt idx="684">
                  <c:v>137.79576105490199</c:v>
                </c:pt>
                <c:pt idx="685">
                  <c:v>138.59214279572601</c:v>
                </c:pt>
                <c:pt idx="686">
                  <c:v>140.74913908520699</c:v>
                </c:pt>
                <c:pt idx="687">
                  <c:v>140.40623350579</c:v>
                </c:pt>
                <c:pt idx="688">
                  <c:v>141.564400552081</c:v>
                </c:pt>
                <c:pt idx="689">
                  <c:v>141.40242430156101</c:v>
                </c:pt>
                <c:pt idx="690">
                  <c:v>142.434487963366</c:v>
                </c:pt>
                <c:pt idx="691">
                  <c:v>141.12561229960301</c:v>
                </c:pt>
                <c:pt idx="692">
                  <c:v>142.208886620095</c:v>
                </c:pt>
                <c:pt idx="693">
                  <c:v>141.715077413362</c:v>
                </c:pt>
                <c:pt idx="694">
                  <c:v>142.389568608524</c:v>
                </c:pt>
                <c:pt idx="695">
                  <c:v>144.60368265536201</c:v>
                </c:pt>
                <c:pt idx="696">
                  <c:v>143.789521026122</c:v>
                </c:pt>
                <c:pt idx="697">
                  <c:v>142.14621555486499</c:v>
                </c:pt>
                <c:pt idx="698">
                  <c:v>143.41764888116001</c:v>
                </c:pt>
                <c:pt idx="699">
                  <c:v>145.21361843557901</c:v>
                </c:pt>
                <c:pt idx="700">
                  <c:v>144.927284943769</c:v>
                </c:pt>
                <c:pt idx="701">
                  <c:v>143.07908092897799</c:v>
                </c:pt>
                <c:pt idx="702">
                  <c:v>140.60602690627701</c:v>
                </c:pt>
                <c:pt idx="703">
                  <c:v>141.74965811553801</c:v>
                </c:pt>
                <c:pt idx="704">
                  <c:v>143.48749058361801</c:v>
                </c:pt>
                <c:pt idx="705">
                  <c:v>142.760969777875</c:v>
                </c:pt>
                <c:pt idx="706">
                  <c:v>143.71480049938199</c:v>
                </c:pt>
                <c:pt idx="707">
                  <c:v>145.18615872362901</c:v>
                </c:pt>
                <c:pt idx="708">
                  <c:v>141.851925571934</c:v>
                </c:pt>
                <c:pt idx="709">
                  <c:v>143.09247801586</c:v>
                </c:pt>
                <c:pt idx="710">
                  <c:v>144.70285589591799</c:v>
                </c:pt>
                <c:pt idx="711">
                  <c:v>143.744272033079</c:v>
                </c:pt>
                <c:pt idx="712">
                  <c:v>144.30674483233699</c:v>
                </c:pt>
                <c:pt idx="713">
                  <c:v>143.11105583446701</c:v>
                </c:pt>
                <c:pt idx="714">
                  <c:v>142.425806894381</c:v>
                </c:pt>
                <c:pt idx="715">
                  <c:v>143.02053011762399</c:v>
                </c:pt>
                <c:pt idx="716">
                  <c:v>140.81662993504099</c:v>
                </c:pt>
                <c:pt idx="717">
                  <c:v>140.91548963912601</c:v>
                </c:pt>
                <c:pt idx="718">
                  <c:v>139.31752932402301</c:v>
                </c:pt>
                <c:pt idx="719">
                  <c:v>139.31752932402301</c:v>
                </c:pt>
                <c:pt idx="720">
                  <c:v>139.59072156755499</c:v>
                </c:pt>
                <c:pt idx="721">
                  <c:v>141.734676350032</c:v>
                </c:pt>
                <c:pt idx="722">
                  <c:v>143.133181400984</c:v>
                </c:pt>
                <c:pt idx="723">
                  <c:v>146.52632004937001</c:v>
                </c:pt>
                <c:pt idx="724">
                  <c:v>146.087565789433</c:v>
                </c:pt>
                <c:pt idx="725">
                  <c:v>145.77056073774801</c:v>
                </c:pt>
                <c:pt idx="726">
                  <c:v>146.354705571452</c:v>
                </c:pt>
                <c:pt idx="727">
                  <c:v>146.677321181607</c:v>
                </c:pt>
                <c:pt idx="728">
                  <c:v>146.84488115438</c:v>
                </c:pt>
                <c:pt idx="729">
                  <c:v>145.36600521116301</c:v>
                </c:pt>
                <c:pt idx="730">
                  <c:v>146.756146307764</c:v>
                </c:pt>
                <c:pt idx="731">
                  <c:v>145.64965731760799</c:v>
                </c:pt>
                <c:pt idx="732">
                  <c:v>145.21587536144301</c:v>
                </c:pt>
                <c:pt idx="733">
                  <c:v>144.46591893451401</c:v>
                </c:pt>
                <c:pt idx="734">
                  <c:v>145.878557279239</c:v>
                </c:pt>
                <c:pt idx="735">
                  <c:v>145.983112523149</c:v>
                </c:pt>
                <c:pt idx="736">
                  <c:v>145.367995563937</c:v>
                </c:pt>
                <c:pt idx="737">
                  <c:v>148.101538906771</c:v>
                </c:pt>
                <c:pt idx="738">
                  <c:v>149.727721976933</c:v>
                </c:pt>
                <c:pt idx="739">
                  <c:v>149.362025740082</c:v>
                </c:pt>
                <c:pt idx="740">
                  <c:v>150.71006349556299</c:v>
                </c:pt>
                <c:pt idx="741">
                  <c:v>150.651609294591</c:v>
                </c:pt>
                <c:pt idx="742">
                  <c:v>149.88654049923301</c:v>
                </c:pt>
                <c:pt idx="743">
                  <c:v>150.923314811691</c:v>
                </c:pt>
                <c:pt idx="744">
                  <c:v>150.076745766595</c:v>
                </c:pt>
                <c:pt idx="745">
                  <c:v>150.076745766595</c:v>
                </c:pt>
                <c:pt idx="746">
                  <c:v>150.13796991244899</c:v>
                </c:pt>
                <c:pt idx="747">
                  <c:v>149.82145641080899</c:v>
                </c:pt>
                <c:pt idx="748">
                  <c:v>149.550371704865</c:v>
                </c:pt>
                <c:pt idx="749">
                  <c:v>148.564422056837</c:v>
                </c:pt>
                <c:pt idx="750">
                  <c:v>148.78014677764801</c:v>
                </c:pt>
                <c:pt idx="751">
                  <c:v>149.33341922711901</c:v>
                </c:pt>
                <c:pt idx="752">
                  <c:v>148.41078292445101</c:v>
                </c:pt>
                <c:pt idx="753">
                  <c:v>148.31263974736399</c:v>
                </c:pt>
                <c:pt idx="754">
                  <c:v>148.17021949556701</c:v>
                </c:pt>
                <c:pt idx="755">
                  <c:v>148.17021949556701</c:v>
                </c:pt>
                <c:pt idx="756">
                  <c:v>148.78659417882301</c:v>
                </c:pt>
                <c:pt idx="757">
                  <c:v>148.82028436586</c:v>
                </c:pt>
                <c:pt idx="758">
                  <c:v>149.08243618964701</c:v>
                </c:pt>
                <c:pt idx="759">
                  <c:v>149.43967946535901</c:v>
                </c:pt>
                <c:pt idx="760">
                  <c:v>149.14297914285601</c:v>
                </c:pt>
                <c:pt idx="761">
                  <c:v>148.47910301339499</c:v>
                </c:pt>
                <c:pt idx="762">
                  <c:v>149.97153840260799</c:v>
                </c:pt>
                <c:pt idx="763">
                  <c:v>149.41134355091799</c:v>
                </c:pt>
                <c:pt idx="764">
                  <c:v>148.24874897606401</c:v>
                </c:pt>
                <c:pt idx="765">
                  <c:v>147.56864006610701</c:v>
                </c:pt>
                <c:pt idx="766">
                  <c:v>147.52685518143099</c:v>
                </c:pt>
                <c:pt idx="767">
                  <c:v>148.636698251463</c:v>
                </c:pt>
                <c:pt idx="768">
                  <c:v>149.05097251409501</c:v>
                </c:pt>
                <c:pt idx="769">
                  <c:v>149.61519145655001</c:v>
                </c:pt>
                <c:pt idx="770">
                  <c:v>149.62243812972699</c:v>
                </c:pt>
                <c:pt idx="771">
                  <c:v>149.697445803991</c:v>
                </c:pt>
                <c:pt idx="772">
                  <c:v>149.69232947918701</c:v>
                </c:pt>
                <c:pt idx="773">
                  <c:v>150.35669760596201</c:v>
                </c:pt>
                <c:pt idx="774">
                  <c:v>150.004263827638</c:v>
                </c:pt>
                <c:pt idx="775">
                  <c:v>150.48109062887499</c:v>
                </c:pt>
                <c:pt idx="776">
                  <c:v>151.019570955441</c:v>
                </c:pt>
                <c:pt idx="777">
                  <c:v>150.66306522843101</c:v>
                </c:pt>
                <c:pt idx="778">
                  <c:v>151.67013274302201</c:v>
                </c:pt>
                <c:pt idx="779">
                  <c:v>151.71537413247</c:v>
                </c:pt>
                <c:pt idx="780">
                  <c:v>151.71537413247</c:v>
                </c:pt>
                <c:pt idx="781">
                  <c:v>151.057153735778</c:v>
                </c:pt>
                <c:pt idx="782">
                  <c:v>150.751050897319</c:v>
                </c:pt>
                <c:pt idx="783">
                  <c:v>151.428646595537</c:v>
                </c:pt>
                <c:pt idx="784">
                  <c:v>151.79927980180699</c:v>
                </c:pt>
                <c:pt idx="785">
                  <c:v>151.732708986951</c:v>
                </c:pt>
                <c:pt idx="786">
                  <c:v>152.21128506227799</c:v>
                </c:pt>
                <c:pt idx="787">
                  <c:v>152.61062318097399</c:v>
                </c:pt>
                <c:pt idx="788">
                  <c:v>152.31744600651501</c:v>
                </c:pt>
                <c:pt idx="789">
                  <c:v>152.38084209687801</c:v>
                </c:pt>
                <c:pt idx="790">
                  <c:v>153.09356550883399</c:v>
                </c:pt>
                <c:pt idx="791">
                  <c:v>151.821235852885</c:v>
                </c:pt>
                <c:pt idx="792">
                  <c:v>151.98586128530999</c:v>
                </c:pt>
                <c:pt idx="793">
                  <c:v>152.89869655419699</c:v>
                </c:pt>
                <c:pt idx="794">
                  <c:v>153.324617287812</c:v>
                </c:pt>
                <c:pt idx="795">
                  <c:v>154.15188527824799</c:v>
                </c:pt>
                <c:pt idx="796">
                  <c:v>155.00241132356601</c:v>
                </c:pt>
                <c:pt idx="797">
                  <c:v>154.61754239862799</c:v>
                </c:pt>
                <c:pt idx="798">
                  <c:v>154.94263767525001</c:v>
                </c:pt>
                <c:pt idx="799">
                  <c:v>154.750913030726</c:v>
                </c:pt>
                <c:pt idx="800">
                  <c:v>154.92739604570801</c:v>
                </c:pt>
                <c:pt idx="801">
                  <c:v>154.95078783440499</c:v>
                </c:pt>
                <c:pt idx="802">
                  <c:v>155.14062678740299</c:v>
                </c:pt>
                <c:pt idx="803">
                  <c:v>155.39594879392101</c:v>
                </c:pt>
                <c:pt idx="804">
                  <c:v>155.58284247208499</c:v>
                </c:pt>
                <c:pt idx="805">
                  <c:v>156.777436999564</c:v>
                </c:pt>
                <c:pt idx="806">
                  <c:v>156.504585575991</c:v>
                </c:pt>
                <c:pt idx="807">
                  <c:v>156.24186258804801</c:v>
                </c:pt>
                <c:pt idx="808">
                  <c:v>156.20079959761401</c:v>
                </c:pt>
                <c:pt idx="809">
                  <c:v>157.21220965941299</c:v>
                </c:pt>
                <c:pt idx="810">
                  <c:v>158.46258326428301</c:v>
                </c:pt>
                <c:pt idx="811">
                  <c:v>157.575342590253</c:v>
                </c:pt>
                <c:pt idx="812">
                  <c:v>157.13545852557399</c:v>
                </c:pt>
                <c:pt idx="813">
                  <c:v>157.030500291137</c:v>
                </c:pt>
                <c:pt idx="814">
                  <c:v>155.64126804775799</c:v>
                </c:pt>
                <c:pt idx="815">
                  <c:v>154.172219079999</c:v>
                </c:pt>
                <c:pt idx="816">
                  <c:v>154.83220306342901</c:v>
                </c:pt>
                <c:pt idx="817">
                  <c:v>155.11833438906999</c:v>
                </c:pt>
                <c:pt idx="818">
                  <c:v>154.97653002845601</c:v>
                </c:pt>
                <c:pt idx="819">
                  <c:v>155.73255412408699</c:v>
                </c:pt>
                <c:pt idx="820">
                  <c:v>157.45917665698499</c:v>
                </c:pt>
                <c:pt idx="821">
                  <c:v>157.29708366892001</c:v>
                </c:pt>
                <c:pt idx="822">
                  <c:v>156.78969936172999</c:v>
                </c:pt>
                <c:pt idx="823">
                  <c:v>158.14852930194601</c:v>
                </c:pt>
                <c:pt idx="824">
                  <c:v>155.85797452684699</c:v>
                </c:pt>
                <c:pt idx="825">
                  <c:v>155.87671559910899</c:v>
                </c:pt>
                <c:pt idx="826">
                  <c:v>156.673020856714</c:v>
                </c:pt>
                <c:pt idx="827">
                  <c:v>157.95776136856401</c:v>
                </c:pt>
                <c:pt idx="828">
                  <c:v>157.81275723632299</c:v>
                </c:pt>
                <c:pt idx="829">
                  <c:v>157.37353423712699</c:v>
                </c:pt>
                <c:pt idx="830">
                  <c:v>157.69606799681901</c:v>
                </c:pt>
                <c:pt idx="831">
                  <c:v>158.17241666612</c:v>
                </c:pt>
                <c:pt idx="832">
                  <c:v>158.26852073797301</c:v>
                </c:pt>
                <c:pt idx="833">
                  <c:v>156.99255074916499</c:v>
                </c:pt>
                <c:pt idx="834">
                  <c:v>157.16557502302399</c:v>
                </c:pt>
                <c:pt idx="835">
                  <c:v>156.94206064290901</c:v>
                </c:pt>
                <c:pt idx="836">
                  <c:v>155.891962148624</c:v>
                </c:pt>
                <c:pt idx="837">
                  <c:v>157.02946083499199</c:v>
                </c:pt>
                <c:pt idx="838">
                  <c:v>156.60851553603999</c:v>
                </c:pt>
                <c:pt idx="839">
                  <c:v>156.05454087222</c:v>
                </c:pt>
                <c:pt idx="840">
                  <c:v>155.96338987151699</c:v>
                </c:pt>
                <c:pt idx="841">
                  <c:v>156.40204528472</c:v>
                </c:pt>
                <c:pt idx="842">
                  <c:v>155.36057329244599</c:v>
                </c:pt>
                <c:pt idx="843">
                  <c:v>154.45573074357301</c:v>
                </c:pt>
                <c:pt idx="844">
                  <c:v>155.09230057479201</c:v>
                </c:pt>
                <c:pt idx="845">
                  <c:v>155.26360598894101</c:v>
                </c:pt>
                <c:pt idx="846">
                  <c:v>154.84086579433199</c:v>
                </c:pt>
                <c:pt idx="847">
                  <c:v>156.209441754083</c:v>
                </c:pt>
                <c:pt idx="848">
                  <c:v>156.14707662172901</c:v>
                </c:pt>
                <c:pt idx="849">
                  <c:v>156.14707662172901</c:v>
                </c:pt>
                <c:pt idx="850">
                  <c:v>157.126814132753</c:v>
                </c:pt>
                <c:pt idx="851">
                  <c:v>155.798582400085</c:v>
                </c:pt>
                <c:pt idx="852">
                  <c:v>155.35147089485201</c:v>
                </c:pt>
                <c:pt idx="853">
                  <c:v>152.764990022115</c:v>
                </c:pt>
                <c:pt idx="854">
                  <c:v>153.16628494831301</c:v>
                </c:pt>
                <c:pt idx="855">
                  <c:v>152.92543884460801</c:v>
                </c:pt>
                <c:pt idx="856">
                  <c:v>155.02732472577699</c:v>
                </c:pt>
                <c:pt idx="857">
                  <c:v>155.39120638707601</c:v>
                </c:pt>
                <c:pt idx="858">
                  <c:v>156.68473084007701</c:v>
                </c:pt>
                <c:pt idx="859">
                  <c:v>156.01711329467199</c:v>
                </c:pt>
                <c:pt idx="860">
                  <c:v>156.91682610063199</c:v>
                </c:pt>
                <c:pt idx="861">
                  <c:v>156.509972052047</c:v>
                </c:pt>
                <c:pt idx="862">
                  <c:v>158.54972851230301</c:v>
                </c:pt>
                <c:pt idx="863">
                  <c:v>158.992819952205</c:v>
                </c:pt>
                <c:pt idx="864">
                  <c:v>159.25248584774101</c:v>
                </c:pt>
                <c:pt idx="865">
                  <c:v>159.11308511764599</c:v>
                </c:pt>
                <c:pt idx="866">
                  <c:v>158.27195532650001</c:v>
                </c:pt>
                <c:pt idx="867">
                  <c:v>156.34321671851899</c:v>
                </c:pt>
                <c:pt idx="868">
                  <c:v>156.81514725193301</c:v>
                </c:pt>
                <c:pt idx="869">
                  <c:v>155.784075188353</c:v>
                </c:pt>
                <c:pt idx="870">
                  <c:v>156.01293623747</c:v>
                </c:pt>
                <c:pt idx="871">
                  <c:v>157.12211645293701</c:v>
                </c:pt>
                <c:pt idx="872">
                  <c:v>157.61136439729199</c:v>
                </c:pt>
                <c:pt idx="873">
                  <c:v>160.53240702225699</c:v>
                </c:pt>
                <c:pt idx="874">
                  <c:v>161.44542925012399</c:v>
                </c:pt>
                <c:pt idx="875">
                  <c:v>162.15859143423</c:v>
                </c:pt>
                <c:pt idx="876">
                  <c:v>162.15859143423</c:v>
                </c:pt>
                <c:pt idx="877">
                  <c:v>161.624891532482</c:v>
                </c:pt>
                <c:pt idx="878">
                  <c:v>161.40591247306901</c:v>
                </c:pt>
                <c:pt idx="879">
                  <c:v>161.28368110744901</c:v>
                </c:pt>
                <c:pt idx="880">
                  <c:v>161.51111715343399</c:v>
                </c:pt>
                <c:pt idx="881">
                  <c:v>161.35028904573801</c:v>
                </c:pt>
                <c:pt idx="882">
                  <c:v>161.37662521472899</c:v>
                </c:pt>
                <c:pt idx="883">
                  <c:v>163.173624832618</c:v>
                </c:pt>
                <c:pt idx="884">
                  <c:v>162.512500309958</c:v>
                </c:pt>
                <c:pt idx="885">
                  <c:v>163.236724382782</c:v>
                </c:pt>
                <c:pt idx="886">
                  <c:v>163.09472456505301</c:v>
                </c:pt>
                <c:pt idx="887">
                  <c:v>162.77185848353801</c:v>
                </c:pt>
                <c:pt idx="888">
                  <c:v>161.75004402034099</c:v>
                </c:pt>
                <c:pt idx="889">
                  <c:v>160.41289774360001</c:v>
                </c:pt>
                <c:pt idx="890">
                  <c:v>159.80066970316599</c:v>
                </c:pt>
                <c:pt idx="891">
                  <c:v>159.874740793451</c:v>
                </c:pt>
                <c:pt idx="892">
                  <c:v>162.51478765020099</c:v>
                </c:pt>
                <c:pt idx="893">
                  <c:v>164.45400222282501</c:v>
                </c:pt>
                <c:pt idx="894">
                  <c:v>165.330095579513</c:v>
                </c:pt>
                <c:pt idx="895">
                  <c:v>164.72900993644899</c:v>
                </c:pt>
                <c:pt idx="896">
                  <c:v>163.85589361078601</c:v>
                </c:pt>
                <c:pt idx="897">
                  <c:v>162.572028854157</c:v>
                </c:pt>
                <c:pt idx="898">
                  <c:v>165.19787264297</c:v>
                </c:pt>
                <c:pt idx="899">
                  <c:v>164.99748347846099</c:v>
                </c:pt>
                <c:pt idx="900">
                  <c:v>164.26539684127701</c:v>
                </c:pt>
                <c:pt idx="901">
                  <c:v>165.190935033561</c:v>
                </c:pt>
                <c:pt idx="902">
                  <c:v>164.50613738919401</c:v>
                </c:pt>
                <c:pt idx="903">
                  <c:v>164.46559859953501</c:v>
                </c:pt>
                <c:pt idx="904">
                  <c:v>164.328967814322</c:v>
                </c:pt>
                <c:pt idx="905">
                  <c:v>165.00001771190301</c:v>
                </c:pt>
                <c:pt idx="906">
                  <c:v>165.12312349093199</c:v>
                </c:pt>
                <c:pt idx="907">
                  <c:v>165.42874461929301</c:v>
                </c:pt>
                <c:pt idx="908">
                  <c:v>165.60805259340299</c:v>
                </c:pt>
                <c:pt idx="909">
                  <c:v>165.53856110357901</c:v>
                </c:pt>
                <c:pt idx="910">
                  <c:v>164.556896752162</c:v>
                </c:pt>
                <c:pt idx="911">
                  <c:v>164.03335748950599</c:v>
                </c:pt>
                <c:pt idx="912">
                  <c:v>162.73680591120899</c:v>
                </c:pt>
                <c:pt idx="913">
                  <c:v>164.187692574458</c:v>
                </c:pt>
                <c:pt idx="914">
                  <c:v>164.31836661399899</c:v>
                </c:pt>
                <c:pt idx="915">
                  <c:v>164.52299232265901</c:v>
                </c:pt>
                <c:pt idx="916">
                  <c:v>164.13891104069501</c:v>
                </c:pt>
                <c:pt idx="917">
                  <c:v>163.41767115522001</c:v>
                </c:pt>
                <c:pt idx="918">
                  <c:v>163.66583773169901</c:v>
                </c:pt>
                <c:pt idx="919">
                  <c:v>163.66583773169901</c:v>
                </c:pt>
                <c:pt idx="920">
                  <c:v>164.35371841014901</c:v>
                </c:pt>
                <c:pt idx="921">
                  <c:v>163.85817021654299</c:v>
                </c:pt>
                <c:pt idx="922">
                  <c:v>165.92500844535701</c:v>
                </c:pt>
                <c:pt idx="923">
                  <c:v>164.621700402117</c:v>
                </c:pt>
                <c:pt idx="924">
                  <c:v>164.257095952035</c:v>
                </c:pt>
                <c:pt idx="925">
                  <c:v>163.90489833242199</c:v>
                </c:pt>
                <c:pt idx="926">
                  <c:v>162.69801997380199</c:v>
                </c:pt>
                <c:pt idx="927">
                  <c:v>165.51349384039</c:v>
                </c:pt>
                <c:pt idx="928">
                  <c:v>164.44835901362501</c:v>
                </c:pt>
                <c:pt idx="929">
                  <c:v>164.77098759461799</c:v>
                </c:pt>
                <c:pt idx="930">
                  <c:v>165.548053073593</c:v>
                </c:pt>
                <c:pt idx="931">
                  <c:v>166.037547911145</c:v>
                </c:pt>
                <c:pt idx="932">
                  <c:v>166.973686856483</c:v>
                </c:pt>
                <c:pt idx="933">
                  <c:v>166.44471504893099</c:v>
                </c:pt>
                <c:pt idx="934">
                  <c:v>166.753637926545</c:v>
                </c:pt>
                <c:pt idx="935">
                  <c:v>165.46378243170199</c:v>
                </c:pt>
                <c:pt idx="936">
                  <c:v>165.411851220584</c:v>
                </c:pt>
                <c:pt idx="937">
                  <c:v>165.98824351841799</c:v>
                </c:pt>
                <c:pt idx="938">
                  <c:v>165.475870358457</c:v>
                </c:pt>
                <c:pt idx="939">
                  <c:v>166.60205087023201</c:v>
                </c:pt>
                <c:pt idx="940">
                  <c:v>166.65160036707601</c:v>
                </c:pt>
                <c:pt idx="941">
                  <c:v>167.175111898974</c:v>
                </c:pt>
                <c:pt idx="942">
                  <c:v>167.910573190468</c:v>
                </c:pt>
                <c:pt idx="943">
                  <c:v>168.509094632981</c:v>
                </c:pt>
                <c:pt idx="944">
                  <c:v>167.97947338897399</c:v>
                </c:pt>
                <c:pt idx="945">
                  <c:v>166.47951938624999</c:v>
                </c:pt>
                <c:pt idx="946">
                  <c:v>165.78984425941201</c:v>
                </c:pt>
                <c:pt idx="947">
                  <c:v>165.258959029576</c:v>
                </c:pt>
                <c:pt idx="948">
                  <c:v>165.59424043969599</c:v>
                </c:pt>
                <c:pt idx="949">
                  <c:v>166.51530056187499</c:v>
                </c:pt>
                <c:pt idx="950">
                  <c:v>166.99877514137501</c:v>
                </c:pt>
                <c:pt idx="951">
                  <c:v>167.373078200343</c:v>
                </c:pt>
                <c:pt idx="952">
                  <c:v>166.59635801402899</c:v>
                </c:pt>
                <c:pt idx="953">
                  <c:v>164.519106438412</c:v>
                </c:pt>
                <c:pt idx="954">
                  <c:v>164.59080431255799</c:v>
                </c:pt>
                <c:pt idx="955">
                  <c:v>162.40413834864299</c:v>
                </c:pt>
                <c:pt idx="956">
                  <c:v>162.37203954928401</c:v>
                </c:pt>
                <c:pt idx="957">
                  <c:v>163.34100008276201</c:v>
                </c:pt>
                <c:pt idx="958">
                  <c:v>162.84133834433399</c:v>
                </c:pt>
                <c:pt idx="959">
                  <c:v>162.84133834433399</c:v>
                </c:pt>
                <c:pt idx="960">
                  <c:v>162.84133834433399</c:v>
                </c:pt>
                <c:pt idx="961">
                  <c:v>163.23522379097199</c:v>
                </c:pt>
                <c:pt idx="962">
                  <c:v>163.19082148058101</c:v>
                </c:pt>
                <c:pt idx="963">
                  <c:v>162.21384631084399</c:v>
                </c:pt>
                <c:pt idx="964">
                  <c:v>161.994143568108</c:v>
                </c:pt>
                <c:pt idx="965">
                  <c:v>163.05830468746001</c:v>
                </c:pt>
                <c:pt idx="966">
                  <c:v>161.139489218048</c:v>
                </c:pt>
                <c:pt idx="967">
                  <c:v>159.426469069094</c:v>
                </c:pt>
                <c:pt idx="968">
                  <c:v>159.578114717815</c:v>
                </c:pt>
                <c:pt idx="969">
                  <c:v>159.42079052554101</c:v>
                </c:pt>
                <c:pt idx="970">
                  <c:v>159.18973337931899</c:v>
                </c:pt>
                <c:pt idx="971">
                  <c:v>157.61314408576101</c:v>
                </c:pt>
                <c:pt idx="972">
                  <c:v>157.41942282667799</c:v>
                </c:pt>
                <c:pt idx="973">
                  <c:v>158.38631026237999</c:v>
                </c:pt>
                <c:pt idx="974">
                  <c:v>161.00231991941101</c:v>
                </c:pt>
                <c:pt idx="975">
                  <c:v>161.56080709314801</c:v>
                </c:pt>
                <c:pt idx="976">
                  <c:v>161.88426044054901</c:v>
                </c:pt>
                <c:pt idx="977">
                  <c:v>161.88426044054901</c:v>
                </c:pt>
                <c:pt idx="978">
                  <c:v>164.255311790864</c:v>
                </c:pt>
                <c:pt idx="979">
                  <c:v>163.104435250237</c:v>
                </c:pt>
                <c:pt idx="980">
                  <c:v>162.87253276317401</c:v>
                </c:pt>
                <c:pt idx="981">
                  <c:v>164.32626093454999</c:v>
                </c:pt>
                <c:pt idx="982">
                  <c:v>165.016241546994</c:v>
                </c:pt>
                <c:pt idx="983">
                  <c:v>165.57148153845301</c:v>
                </c:pt>
                <c:pt idx="984">
                  <c:v>164.9958406547</c:v>
                </c:pt>
                <c:pt idx="985">
                  <c:v>164.576624949945</c:v>
                </c:pt>
                <c:pt idx="986">
                  <c:v>164.68936345101099</c:v>
                </c:pt>
                <c:pt idx="987">
                  <c:v>164.98560442693099</c:v>
                </c:pt>
                <c:pt idx="988">
                  <c:v>166.02605709022299</c:v>
                </c:pt>
                <c:pt idx="989">
                  <c:v>165.84228312230499</c:v>
                </c:pt>
                <c:pt idx="990">
                  <c:v>166.002945739995</c:v>
                </c:pt>
                <c:pt idx="991">
                  <c:v>165.561735966188</c:v>
                </c:pt>
                <c:pt idx="992">
                  <c:v>165.21692233172899</c:v>
                </c:pt>
                <c:pt idx="993">
                  <c:v>164.998283645003</c:v>
                </c:pt>
                <c:pt idx="994">
                  <c:v>165.30019466634101</c:v>
                </c:pt>
                <c:pt idx="995">
                  <c:v>165.34092399314099</c:v>
                </c:pt>
                <c:pt idx="996">
                  <c:v>163.62595732390201</c:v>
                </c:pt>
                <c:pt idx="997">
                  <c:v>164.60054093941801</c:v>
                </c:pt>
                <c:pt idx="998">
                  <c:v>162.94535283846801</c:v>
                </c:pt>
                <c:pt idx="999">
                  <c:v>162.372584771763</c:v>
                </c:pt>
                <c:pt idx="1000">
                  <c:v>161.03437086084801</c:v>
                </c:pt>
                <c:pt idx="1001">
                  <c:v>161.17657910653</c:v>
                </c:pt>
                <c:pt idx="1002">
                  <c:v>159.601205493609</c:v>
                </c:pt>
                <c:pt idx="1003">
                  <c:v>161.36659517856199</c:v>
                </c:pt>
                <c:pt idx="1004">
                  <c:v>165.61404556796799</c:v>
                </c:pt>
                <c:pt idx="1005">
                  <c:v>165.10939810766001</c:v>
                </c:pt>
                <c:pt idx="1006">
                  <c:v>165.64788693236099</c:v>
                </c:pt>
                <c:pt idx="1007">
                  <c:v>164.55172362403201</c:v>
                </c:pt>
                <c:pt idx="1008">
                  <c:v>164.159500233779</c:v>
                </c:pt>
                <c:pt idx="1009">
                  <c:v>164.52913066006599</c:v>
                </c:pt>
                <c:pt idx="1010">
                  <c:v>165.598956457593</c:v>
                </c:pt>
                <c:pt idx="1011">
                  <c:v>166.151012331885</c:v>
                </c:pt>
                <c:pt idx="1012">
                  <c:v>166.72309339143101</c:v>
                </c:pt>
                <c:pt idx="1013">
                  <c:v>167.24740777349299</c:v>
                </c:pt>
                <c:pt idx="1014">
                  <c:v>166.97141606523999</c:v>
                </c:pt>
                <c:pt idx="1015">
                  <c:v>168.01913329252</c:v>
                </c:pt>
                <c:pt idx="1016">
                  <c:v>168.653774941535</c:v>
                </c:pt>
                <c:pt idx="1017">
                  <c:v>168.653774941535</c:v>
                </c:pt>
                <c:pt idx="1018">
                  <c:v>168.591100745413</c:v>
                </c:pt>
                <c:pt idx="1019">
                  <c:v>168.53816630704301</c:v>
                </c:pt>
                <c:pt idx="1020">
                  <c:v>168.978639873959</c:v>
                </c:pt>
                <c:pt idx="1021">
                  <c:v>169.83421068083501</c:v>
                </c:pt>
                <c:pt idx="1022">
                  <c:v>169.988599438221</c:v>
                </c:pt>
                <c:pt idx="1023">
                  <c:v>170.979804064842</c:v>
                </c:pt>
                <c:pt idx="1024">
                  <c:v>170.70648748017101</c:v>
                </c:pt>
                <c:pt idx="1025">
                  <c:v>170.46276811214699</c:v>
                </c:pt>
                <c:pt idx="1026">
                  <c:v>171.791766018815</c:v>
                </c:pt>
                <c:pt idx="1027">
                  <c:v>170.24277598553499</c:v>
                </c:pt>
                <c:pt idx="1028">
                  <c:v>172.17521664967501</c:v>
                </c:pt>
                <c:pt idx="1029">
                  <c:v>172.42031047928799</c:v>
                </c:pt>
                <c:pt idx="1030">
                  <c:v>173.331896074995</c:v>
                </c:pt>
                <c:pt idx="1031">
                  <c:v>173.24799085292901</c:v>
                </c:pt>
                <c:pt idx="1032">
                  <c:v>173.07665681348101</c:v>
                </c:pt>
                <c:pt idx="1033">
                  <c:v>172.82775045194799</c:v>
                </c:pt>
                <c:pt idx="1034">
                  <c:v>172.94053099642099</c:v>
                </c:pt>
                <c:pt idx="1035">
                  <c:v>173.18978220334401</c:v>
                </c:pt>
                <c:pt idx="1036">
                  <c:v>173.577997604563</c:v>
                </c:pt>
                <c:pt idx="1037">
                  <c:v>173.577997604563</c:v>
                </c:pt>
                <c:pt idx="1038">
                  <c:v>175.38414837250599</c:v>
                </c:pt>
                <c:pt idx="1039">
                  <c:v>175.13137938478201</c:v>
                </c:pt>
                <c:pt idx="1040">
                  <c:v>175.61544212470901</c:v>
                </c:pt>
                <c:pt idx="1041">
                  <c:v>176.52464511160201</c:v>
                </c:pt>
                <c:pt idx="1042">
                  <c:v>174.16957115045099</c:v>
                </c:pt>
                <c:pt idx="1043">
                  <c:v>174.77412984728701</c:v>
                </c:pt>
                <c:pt idx="1044">
                  <c:v>175.84130914652999</c:v>
                </c:pt>
                <c:pt idx="1045">
                  <c:v>175.680100859091</c:v>
                </c:pt>
                <c:pt idx="1046">
                  <c:v>176.22812459175401</c:v>
                </c:pt>
                <c:pt idx="1047">
                  <c:v>177.62364813897801</c:v>
                </c:pt>
                <c:pt idx="1048">
                  <c:v>178.19724991749601</c:v>
                </c:pt>
                <c:pt idx="1049">
                  <c:v>177.82920551164301</c:v>
                </c:pt>
                <c:pt idx="1050">
                  <c:v>177.786698732725</c:v>
                </c:pt>
                <c:pt idx="1051">
                  <c:v>178.09097357752501</c:v>
                </c:pt>
                <c:pt idx="1052">
                  <c:v>178.22005891301001</c:v>
                </c:pt>
                <c:pt idx="1053">
                  <c:v>178.01244364975801</c:v>
                </c:pt>
                <c:pt idx="1054">
                  <c:v>178.11052376173399</c:v>
                </c:pt>
                <c:pt idx="1055">
                  <c:v>178.76478850001499</c:v>
                </c:pt>
                <c:pt idx="1056">
                  <c:v>177.89460716196999</c:v>
                </c:pt>
                <c:pt idx="1057">
                  <c:v>177.40423522738701</c:v>
                </c:pt>
                <c:pt idx="1058">
                  <c:v>178.72175528397</c:v>
                </c:pt>
                <c:pt idx="1059">
                  <c:v>180.45596888816499</c:v>
                </c:pt>
                <c:pt idx="1060">
                  <c:v>179.952958884374</c:v>
                </c:pt>
                <c:pt idx="1061">
                  <c:v>181.59700145706299</c:v>
                </c:pt>
                <c:pt idx="1062">
                  <c:v>181.41920391470899</c:v>
                </c:pt>
                <c:pt idx="1063">
                  <c:v>183.09562796157701</c:v>
                </c:pt>
                <c:pt idx="1064">
                  <c:v>182.673145841923</c:v>
                </c:pt>
                <c:pt idx="1065">
                  <c:v>183.59096817450001</c:v>
                </c:pt>
                <c:pt idx="1066">
                  <c:v>183.56033194897799</c:v>
                </c:pt>
                <c:pt idx="1067">
                  <c:v>185.55485149248901</c:v>
                </c:pt>
                <c:pt idx="1068">
                  <c:v>183.48990879514699</c:v>
                </c:pt>
                <c:pt idx="1069">
                  <c:v>184.44421899040199</c:v>
                </c:pt>
                <c:pt idx="1070">
                  <c:v>183.198576163349</c:v>
                </c:pt>
                <c:pt idx="1071">
                  <c:v>185.17997324393301</c:v>
                </c:pt>
                <c:pt idx="1072">
                  <c:v>185.01567879152</c:v>
                </c:pt>
                <c:pt idx="1073">
                  <c:v>186.43439464489299</c:v>
                </c:pt>
                <c:pt idx="1074">
                  <c:v>187.25037711146899</c:v>
                </c:pt>
                <c:pt idx="1075">
                  <c:v>187.92769952754301</c:v>
                </c:pt>
                <c:pt idx="1076">
                  <c:v>185.108193966595</c:v>
                </c:pt>
                <c:pt idx="1077">
                  <c:v>188.29116970017799</c:v>
                </c:pt>
                <c:pt idx="1078">
                  <c:v>186.700946713756</c:v>
                </c:pt>
                <c:pt idx="1079">
                  <c:v>186.46376107007299</c:v>
                </c:pt>
                <c:pt idx="1080">
                  <c:v>189.359519505761</c:v>
                </c:pt>
                <c:pt idx="1081">
                  <c:v>189.82628719826201</c:v>
                </c:pt>
                <c:pt idx="1082">
                  <c:v>191.33570767659199</c:v>
                </c:pt>
                <c:pt idx="1083">
                  <c:v>188.01911710133601</c:v>
                </c:pt>
                <c:pt idx="1084">
                  <c:v>188.594637222112</c:v>
                </c:pt>
                <c:pt idx="1085">
                  <c:v>188.62480560291499</c:v>
                </c:pt>
                <c:pt idx="1086">
                  <c:v>189.23531165274699</c:v>
                </c:pt>
                <c:pt idx="1087">
                  <c:v>188.92313622561201</c:v>
                </c:pt>
                <c:pt idx="1088">
                  <c:v>188.628104668546</c:v>
                </c:pt>
                <c:pt idx="1089">
                  <c:v>189.31846724981401</c:v>
                </c:pt>
                <c:pt idx="1090">
                  <c:v>190.162201943106</c:v>
                </c:pt>
                <c:pt idx="1091">
                  <c:v>188.71860846914501</c:v>
                </c:pt>
                <c:pt idx="1092">
                  <c:v>190.245837908461</c:v>
                </c:pt>
                <c:pt idx="1093">
                  <c:v>190.31531374382499</c:v>
                </c:pt>
                <c:pt idx="1094">
                  <c:v>188.98055589041101</c:v>
                </c:pt>
                <c:pt idx="1095">
                  <c:v>189.80967647437299</c:v>
                </c:pt>
                <c:pt idx="1096">
                  <c:v>190.10919594148999</c:v>
                </c:pt>
                <c:pt idx="1097">
                  <c:v>192.163842476844</c:v>
                </c:pt>
                <c:pt idx="1098">
                  <c:v>194.160503997755</c:v>
                </c:pt>
                <c:pt idx="1099">
                  <c:v>192.88711252214699</c:v>
                </c:pt>
                <c:pt idx="1100">
                  <c:v>193.14862117126299</c:v>
                </c:pt>
                <c:pt idx="1101">
                  <c:v>191.27708127656001</c:v>
                </c:pt>
                <c:pt idx="1102">
                  <c:v>191.27295341908899</c:v>
                </c:pt>
                <c:pt idx="1103">
                  <c:v>191.00408359560299</c:v>
                </c:pt>
                <c:pt idx="1104">
                  <c:v>190.222251557189</c:v>
                </c:pt>
                <c:pt idx="1105">
                  <c:v>192.04304058705901</c:v>
                </c:pt>
                <c:pt idx="1106">
                  <c:v>192.04304058705901</c:v>
                </c:pt>
                <c:pt idx="1107">
                  <c:v>192.22400525030901</c:v>
                </c:pt>
                <c:pt idx="1108">
                  <c:v>188.534522306567</c:v>
                </c:pt>
                <c:pt idx="1109">
                  <c:v>187.79404845697599</c:v>
                </c:pt>
                <c:pt idx="1110">
                  <c:v>184.41160672475499</c:v>
                </c:pt>
                <c:pt idx="1111">
                  <c:v>186.41828486372501</c:v>
                </c:pt>
                <c:pt idx="1112">
                  <c:v>186.46431210706601</c:v>
                </c:pt>
                <c:pt idx="1113">
                  <c:v>184.25489931820599</c:v>
                </c:pt>
                <c:pt idx="1114">
                  <c:v>185.13061562604199</c:v>
                </c:pt>
                <c:pt idx="1115">
                  <c:v>187.41090688988299</c:v>
                </c:pt>
                <c:pt idx="1116">
                  <c:v>187.28380832900999</c:v>
                </c:pt>
                <c:pt idx="1117">
                  <c:v>186.71270902774199</c:v>
                </c:pt>
                <c:pt idx="1118">
                  <c:v>185.66586710841199</c:v>
                </c:pt>
                <c:pt idx="1119">
                  <c:v>187.37935286573401</c:v>
                </c:pt>
                <c:pt idx="1120">
                  <c:v>186.98656323129799</c:v>
                </c:pt>
                <c:pt idx="1121">
                  <c:v>188.496881828363</c:v>
                </c:pt>
                <c:pt idx="1122">
                  <c:v>189.32606726651599</c:v>
                </c:pt>
                <c:pt idx="1123">
                  <c:v>185.56197292998499</c:v>
                </c:pt>
                <c:pt idx="1124">
                  <c:v>179.92913413804001</c:v>
                </c:pt>
                <c:pt idx="1125">
                  <c:v>182.478003157871</c:v>
                </c:pt>
                <c:pt idx="1126">
                  <c:v>181.61957563567699</c:v>
                </c:pt>
                <c:pt idx="1127">
                  <c:v>181.74262103321701</c:v>
                </c:pt>
                <c:pt idx="1128">
                  <c:v>183.607285041811</c:v>
                </c:pt>
                <c:pt idx="1129">
                  <c:v>184.381626644742</c:v>
                </c:pt>
                <c:pt idx="1130">
                  <c:v>183.27636049154901</c:v>
                </c:pt>
                <c:pt idx="1131">
                  <c:v>184.62918761725399</c:v>
                </c:pt>
                <c:pt idx="1132">
                  <c:v>184.88191098340801</c:v>
                </c:pt>
                <c:pt idx="1133">
                  <c:v>184.42019431425001</c:v>
                </c:pt>
                <c:pt idx="1134">
                  <c:v>184.42019431425001</c:v>
                </c:pt>
                <c:pt idx="1135">
                  <c:v>184.78017935681601</c:v>
                </c:pt>
                <c:pt idx="1136">
                  <c:v>186.58018507829701</c:v>
                </c:pt>
                <c:pt idx="1137">
                  <c:v>188.09909573755999</c:v>
                </c:pt>
                <c:pt idx="1138">
                  <c:v>188.34463236475699</c:v>
                </c:pt>
                <c:pt idx="1139">
                  <c:v>191.21930200644999</c:v>
                </c:pt>
                <c:pt idx="1140">
                  <c:v>191.44616867736099</c:v>
                </c:pt>
                <c:pt idx="1141">
                  <c:v>191.51127557656901</c:v>
                </c:pt>
                <c:pt idx="1142">
                  <c:v>190.864865799055</c:v>
                </c:pt>
                <c:pt idx="1143">
                  <c:v>191.14843963319899</c:v>
                </c:pt>
                <c:pt idx="1144">
                  <c:v>191.77835452983001</c:v>
                </c:pt>
                <c:pt idx="1145">
                  <c:v>192.780375941052</c:v>
                </c:pt>
                <c:pt idx="1146">
                  <c:v>192.48477545618201</c:v>
                </c:pt>
                <c:pt idx="1147">
                  <c:v>192.003925905991</c:v>
                </c:pt>
                <c:pt idx="1148">
                  <c:v>190.79493106437701</c:v>
                </c:pt>
                <c:pt idx="1149">
                  <c:v>191.63915194047101</c:v>
                </c:pt>
                <c:pt idx="1150">
                  <c:v>191.54697579627199</c:v>
                </c:pt>
                <c:pt idx="1151">
                  <c:v>190.98790135664899</c:v>
                </c:pt>
                <c:pt idx="1152">
                  <c:v>190.73775068917999</c:v>
                </c:pt>
                <c:pt idx="1153">
                  <c:v>190.38703979599799</c:v>
                </c:pt>
                <c:pt idx="1154">
                  <c:v>192.33241014957099</c:v>
                </c:pt>
                <c:pt idx="1155">
                  <c:v>192.41934786417801</c:v>
                </c:pt>
                <c:pt idx="1156">
                  <c:v>192.564436977773</c:v>
                </c:pt>
                <c:pt idx="1157">
                  <c:v>192.29436578629901</c:v>
                </c:pt>
                <c:pt idx="1158">
                  <c:v>191.287290668113</c:v>
                </c:pt>
                <c:pt idx="1159">
                  <c:v>192.224533476517</c:v>
                </c:pt>
                <c:pt idx="1160">
                  <c:v>191.38279360870001</c:v>
                </c:pt>
                <c:pt idx="1161">
                  <c:v>190.84045333956499</c:v>
                </c:pt>
                <c:pt idx="1162">
                  <c:v>190.89446122662099</c:v>
                </c:pt>
                <c:pt idx="1163">
                  <c:v>189.531546366882</c:v>
                </c:pt>
                <c:pt idx="1164">
                  <c:v>186.537172883956</c:v>
                </c:pt>
                <c:pt idx="1165">
                  <c:v>185.27357841669601</c:v>
                </c:pt>
                <c:pt idx="1166">
                  <c:v>184.52657352638599</c:v>
                </c:pt>
                <c:pt idx="1167">
                  <c:v>184.37347469650601</c:v>
                </c:pt>
                <c:pt idx="1168">
                  <c:v>182.981294941941</c:v>
                </c:pt>
                <c:pt idx="1169">
                  <c:v>183.79785751807799</c:v>
                </c:pt>
                <c:pt idx="1170">
                  <c:v>184.90604389897001</c:v>
                </c:pt>
                <c:pt idx="1171">
                  <c:v>182.82805880008399</c:v>
                </c:pt>
                <c:pt idx="1172">
                  <c:v>181.70691320992</c:v>
                </c:pt>
                <c:pt idx="1173">
                  <c:v>180.394048789745</c:v>
                </c:pt>
                <c:pt idx="1174">
                  <c:v>181.20021412080899</c:v>
                </c:pt>
                <c:pt idx="1175">
                  <c:v>181.735447712368</c:v>
                </c:pt>
                <c:pt idx="1176">
                  <c:v>181.735447712368</c:v>
                </c:pt>
                <c:pt idx="1177">
                  <c:v>181.70372327823901</c:v>
                </c:pt>
                <c:pt idx="1178">
                  <c:v>182.51954875294399</c:v>
                </c:pt>
                <c:pt idx="1179">
                  <c:v>182.34138176533401</c:v>
                </c:pt>
                <c:pt idx="1180">
                  <c:v>182.57740137538099</c:v>
                </c:pt>
                <c:pt idx="1181">
                  <c:v>183.973732692742</c:v>
                </c:pt>
                <c:pt idx="1182">
                  <c:v>184.124290132856</c:v>
                </c:pt>
                <c:pt idx="1183">
                  <c:v>185.51114826555499</c:v>
                </c:pt>
                <c:pt idx="1184">
                  <c:v>185.23698902366499</c:v>
                </c:pt>
                <c:pt idx="1185">
                  <c:v>186.74543176915</c:v>
                </c:pt>
                <c:pt idx="1186">
                  <c:v>188.40396500457001</c:v>
                </c:pt>
                <c:pt idx="1187">
                  <c:v>189.00974788017999</c:v>
                </c:pt>
                <c:pt idx="1188">
                  <c:v>191.382982356761</c:v>
                </c:pt>
                <c:pt idx="1189">
                  <c:v>190.490024226663</c:v>
                </c:pt>
                <c:pt idx="1190">
                  <c:v>189.318647052469</c:v>
                </c:pt>
                <c:pt idx="1191">
                  <c:v>188.353560774209</c:v>
                </c:pt>
                <c:pt idx="1192">
                  <c:v>187.034810724339</c:v>
                </c:pt>
                <c:pt idx="1193">
                  <c:v>185.64106328742099</c:v>
                </c:pt>
                <c:pt idx="1194">
                  <c:v>186.58521507993501</c:v>
                </c:pt>
                <c:pt idx="1195">
                  <c:v>185.43723371987099</c:v>
                </c:pt>
                <c:pt idx="1196">
                  <c:v>183.48710933042599</c:v>
                </c:pt>
                <c:pt idx="1197">
                  <c:v>184.54933376943899</c:v>
                </c:pt>
                <c:pt idx="1198">
                  <c:v>184.146635309083</c:v>
                </c:pt>
                <c:pt idx="1199">
                  <c:v>183.306210415908</c:v>
                </c:pt>
                <c:pt idx="1200">
                  <c:v>183.61933316150899</c:v>
                </c:pt>
                <c:pt idx="1201">
                  <c:v>182.74103431504099</c:v>
                </c:pt>
                <c:pt idx="1202">
                  <c:v>182.69684266895501</c:v>
                </c:pt>
                <c:pt idx="1203">
                  <c:v>182.882661556621</c:v>
                </c:pt>
                <c:pt idx="1204">
                  <c:v>186.34341763233201</c:v>
                </c:pt>
                <c:pt idx="1205">
                  <c:v>186.82569263292501</c:v>
                </c:pt>
                <c:pt idx="1206">
                  <c:v>187.56016456254599</c:v>
                </c:pt>
                <c:pt idx="1207">
                  <c:v>185.95684684395499</c:v>
                </c:pt>
                <c:pt idx="1208">
                  <c:v>188.53765140949</c:v>
                </c:pt>
                <c:pt idx="1209">
                  <c:v>190.446886796641</c:v>
                </c:pt>
                <c:pt idx="1210">
                  <c:v>190.814027269246</c:v>
                </c:pt>
                <c:pt idx="1211">
                  <c:v>190.29327136958099</c:v>
                </c:pt>
                <c:pt idx="1212">
                  <c:v>192.90227453757799</c:v>
                </c:pt>
                <c:pt idx="1213">
                  <c:v>193.145344916417</c:v>
                </c:pt>
                <c:pt idx="1214">
                  <c:v>192.77942504442299</c:v>
                </c:pt>
                <c:pt idx="1215">
                  <c:v>193.32438363381399</c:v>
                </c:pt>
                <c:pt idx="1216">
                  <c:v>195.64294826331499</c:v>
                </c:pt>
                <c:pt idx="1217">
                  <c:v>197.37572568262101</c:v>
                </c:pt>
                <c:pt idx="1218">
                  <c:v>195.795953166435</c:v>
                </c:pt>
                <c:pt idx="1219">
                  <c:v>194.73273086741401</c:v>
                </c:pt>
                <c:pt idx="1220">
                  <c:v>195.52799130163001</c:v>
                </c:pt>
                <c:pt idx="1221">
                  <c:v>195.730411073238</c:v>
                </c:pt>
                <c:pt idx="1222">
                  <c:v>196.14603564486501</c:v>
                </c:pt>
                <c:pt idx="1223">
                  <c:v>198.30265309641399</c:v>
                </c:pt>
                <c:pt idx="1224">
                  <c:v>195.51028700189201</c:v>
                </c:pt>
                <c:pt idx="1225">
                  <c:v>196.211361259244</c:v>
                </c:pt>
                <c:pt idx="1226">
                  <c:v>195.94593407515001</c:v>
                </c:pt>
                <c:pt idx="1227">
                  <c:v>196.142799644344</c:v>
                </c:pt>
                <c:pt idx="1228">
                  <c:v>197.81338368308599</c:v>
                </c:pt>
                <c:pt idx="1229">
                  <c:v>199.097203712686</c:v>
                </c:pt>
                <c:pt idx="1230">
                  <c:v>199.49491421481099</c:v>
                </c:pt>
                <c:pt idx="1231">
                  <c:v>198.79914279397201</c:v>
                </c:pt>
                <c:pt idx="1232">
                  <c:v>198.07720650866199</c:v>
                </c:pt>
                <c:pt idx="1233">
                  <c:v>197.15199750730901</c:v>
                </c:pt>
                <c:pt idx="1234">
                  <c:v>197.54532297154699</c:v>
                </c:pt>
                <c:pt idx="1235">
                  <c:v>198.58254455429201</c:v>
                </c:pt>
                <c:pt idx="1236">
                  <c:v>198.20524791529999</c:v>
                </c:pt>
                <c:pt idx="1237">
                  <c:v>197.72482193006999</c:v>
                </c:pt>
                <c:pt idx="1238">
                  <c:v>197.85580145521701</c:v>
                </c:pt>
                <c:pt idx="1239">
                  <c:v>197.85580145521701</c:v>
                </c:pt>
                <c:pt idx="1240">
                  <c:v>197.50593098290199</c:v>
                </c:pt>
                <c:pt idx="1241">
                  <c:v>196.554539226266</c:v>
                </c:pt>
                <c:pt idx="1242">
                  <c:v>197.42817975270299</c:v>
                </c:pt>
                <c:pt idx="1243">
                  <c:v>196.58976623400599</c:v>
                </c:pt>
                <c:pt idx="1244">
                  <c:v>194.84387127174699</c:v>
                </c:pt>
                <c:pt idx="1245">
                  <c:v>197.675650376617</c:v>
                </c:pt>
                <c:pt idx="1246">
                  <c:v>198.06814660174501</c:v>
                </c:pt>
                <c:pt idx="1247">
                  <c:v>196.38818956688701</c:v>
                </c:pt>
                <c:pt idx="1248">
                  <c:v>196.782107216985</c:v>
                </c:pt>
                <c:pt idx="1249">
                  <c:v>194.13390349202501</c:v>
                </c:pt>
                <c:pt idx="1250">
                  <c:v>193.651458528723</c:v>
                </c:pt>
                <c:pt idx="1251">
                  <c:v>193.59167548773101</c:v>
                </c:pt>
                <c:pt idx="1252">
                  <c:v>192.70211169183401</c:v>
                </c:pt>
                <c:pt idx="1253">
                  <c:v>195.91032241496401</c:v>
                </c:pt>
                <c:pt idx="1254">
                  <c:v>195.55440261202901</c:v>
                </c:pt>
                <c:pt idx="1255">
                  <c:v>196.283660711924</c:v>
                </c:pt>
                <c:pt idx="1256">
                  <c:v>195.87166708048099</c:v>
                </c:pt>
                <c:pt idx="1257">
                  <c:v>196.130843215054</c:v>
                </c:pt>
                <c:pt idx="1258">
                  <c:v>196.98962676439601</c:v>
                </c:pt>
                <c:pt idx="1259">
                  <c:v>197.487822798096</c:v>
                </c:pt>
                <c:pt idx="1260">
                  <c:v>198.06665271899001</c:v>
                </c:pt>
                <c:pt idx="1261">
                  <c:v>197.97121821075601</c:v>
                </c:pt>
                <c:pt idx="1262">
                  <c:v>195.82253041411099</c:v>
                </c:pt>
                <c:pt idx="1263">
                  <c:v>195.464474001019</c:v>
                </c:pt>
                <c:pt idx="1264">
                  <c:v>194.62698096457001</c:v>
                </c:pt>
                <c:pt idx="1265">
                  <c:v>195.66453218551601</c:v>
                </c:pt>
                <c:pt idx="1266">
                  <c:v>194.273458977639</c:v>
                </c:pt>
                <c:pt idx="1267">
                  <c:v>195.11492779966201</c:v>
                </c:pt>
                <c:pt idx="1268">
                  <c:v>195.45125403316999</c:v>
                </c:pt>
                <c:pt idx="1269">
                  <c:v>194.20638587825201</c:v>
                </c:pt>
                <c:pt idx="1270">
                  <c:v>195.269308058912</c:v>
                </c:pt>
                <c:pt idx="1271">
                  <c:v>195.32864025145599</c:v>
                </c:pt>
                <c:pt idx="1272">
                  <c:v>195.34131231320401</c:v>
                </c:pt>
                <c:pt idx="1273">
                  <c:v>193.77412956103399</c:v>
                </c:pt>
                <c:pt idx="1274">
                  <c:v>193.77412956103399</c:v>
                </c:pt>
                <c:pt idx="1275">
                  <c:v>194.437872851219</c:v>
                </c:pt>
                <c:pt idx="1276">
                  <c:v>194.18945267248799</c:v>
                </c:pt>
                <c:pt idx="1277">
                  <c:v>192.36980015641501</c:v>
                </c:pt>
                <c:pt idx="1278">
                  <c:v>190.64328988835999</c:v>
                </c:pt>
                <c:pt idx="1279">
                  <c:v>190.118746951182</c:v>
                </c:pt>
                <c:pt idx="1280">
                  <c:v>191.44076162687099</c:v>
                </c:pt>
                <c:pt idx="1281">
                  <c:v>187.96155475731501</c:v>
                </c:pt>
                <c:pt idx="1282">
                  <c:v>188.29338905533899</c:v>
                </c:pt>
                <c:pt idx="1283">
                  <c:v>187.47436559808699</c:v>
                </c:pt>
                <c:pt idx="1284">
                  <c:v>183.30977605462999</c:v>
                </c:pt>
                <c:pt idx="1285">
                  <c:v>184.32229087403601</c:v>
                </c:pt>
                <c:pt idx="1286">
                  <c:v>184.467838886945</c:v>
                </c:pt>
                <c:pt idx="1287">
                  <c:v>186.44686409320201</c:v>
                </c:pt>
                <c:pt idx="1288">
                  <c:v>188.150853855078</c:v>
                </c:pt>
                <c:pt idx="1289">
                  <c:v>188.956479778176</c:v>
                </c:pt>
                <c:pt idx="1290">
                  <c:v>190.97672899217</c:v>
                </c:pt>
                <c:pt idx="1291">
                  <c:v>190.05154861611501</c:v>
                </c:pt>
                <c:pt idx="1292">
                  <c:v>190.85114757210701</c:v>
                </c:pt>
                <c:pt idx="1293">
                  <c:v>191.96208019255599</c:v>
                </c:pt>
                <c:pt idx="1294">
                  <c:v>191.96208019255599</c:v>
                </c:pt>
                <c:pt idx="1295">
                  <c:v>190.70577891458299</c:v>
                </c:pt>
                <c:pt idx="1296">
                  <c:v>190.118294313652</c:v>
                </c:pt>
                <c:pt idx="1297">
                  <c:v>191.082360815659</c:v>
                </c:pt>
                <c:pt idx="1298">
                  <c:v>190.67652743786701</c:v>
                </c:pt>
                <c:pt idx="1299">
                  <c:v>191.37191510080001</c:v>
                </c:pt>
                <c:pt idx="1300">
                  <c:v>192.12454173133699</c:v>
                </c:pt>
                <c:pt idx="1301">
                  <c:v>191.750006986361</c:v>
                </c:pt>
                <c:pt idx="1302">
                  <c:v>192.65653216605</c:v>
                </c:pt>
                <c:pt idx="1303">
                  <c:v>194.013623119393</c:v>
                </c:pt>
                <c:pt idx="1304">
                  <c:v>193.018852854051</c:v>
                </c:pt>
                <c:pt idx="1305">
                  <c:v>195.71543064954301</c:v>
                </c:pt>
                <c:pt idx="1306">
                  <c:v>195.06056925270099</c:v>
                </c:pt>
                <c:pt idx="1307">
                  <c:v>194.977311230738</c:v>
                </c:pt>
                <c:pt idx="1308">
                  <c:v>195.25572624940199</c:v>
                </c:pt>
                <c:pt idx="1309">
                  <c:v>195.51226840926</c:v>
                </c:pt>
                <c:pt idx="1310">
                  <c:v>195.52205960309499</c:v>
                </c:pt>
                <c:pt idx="1311">
                  <c:v>195.63402522110599</c:v>
                </c:pt>
                <c:pt idx="1312">
                  <c:v>194.51836271738</c:v>
                </c:pt>
                <c:pt idx="1313">
                  <c:v>194.51380100773201</c:v>
                </c:pt>
                <c:pt idx="1314">
                  <c:v>195.868123358003</c:v>
                </c:pt>
                <c:pt idx="1315">
                  <c:v>196.20420090923199</c:v>
                </c:pt>
                <c:pt idx="1316">
                  <c:v>194.49772745545701</c:v>
                </c:pt>
                <c:pt idx="1317">
                  <c:v>195.34083641761899</c:v>
                </c:pt>
                <c:pt idx="1318">
                  <c:v>195.416861184514</c:v>
                </c:pt>
                <c:pt idx="1319">
                  <c:v>195.218378733235</c:v>
                </c:pt>
                <c:pt idx="1320">
                  <c:v>196.280728407928</c:v>
                </c:pt>
                <c:pt idx="1321">
                  <c:v>196.11156765480101</c:v>
                </c:pt>
                <c:pt idx="1322">
                  <c:v>195.758575235889</c:v>
                </c:pt>
                <c:pt idx="1323">
                  <c:v>196.49213741774801</c:v>
                </c:pt>
                <c:pt idx="1324">
                  <c:v>197.65758826064999</c:v>
                </c:pt>
                <c:pt idx="1325">
                  <c:v>197.54627610452701</c:v>
                </c:pt>
                <c:pt idx="1326">
                  <c:v>197.78488048955799</c:v>
                </c:pt>
                <c:pt idx="1327">
                  <c:v>197.92138514454999</c:v>
                </c:pt>
                <c:pt idx="1328">
                  <c:v>197.05215515040501</c:v>
                </c:pt>
                <c:pt idx="1329">
                  <c:v>197.59850475038601</c:v>
                </c:pt>
                <c:pt idx="1330">
                  <c:v>198.38877230639699</c:v>
                </c:pt>
                <c:pt idx="1331">
                  <c:v>199.27479103800499</c:v>
                </c:pt>
                <c:pt idx="1332">
                  <c:v>197.488258886625</c:v>
                </c:pt>
                <c:pt idx="1333">
                  <c:v>196.44682267597301</c:v>
                </c:pt>
                <c:pt idx="1334">
                  <c:v>197.90376358981499</c:v>
                </c:pt>
                <c:pt idx="1335">
                  <c:v>198.53600071377099</c:v>
                </c:pt>
                <c:pt idx="1336">
                  <c:v>200.38409962004499</c:v>
                </c:pt>
                <c:pt idx="1337">
                  <c:v>200.543149381083</c:v>
                </c:pt>
                <c:pt idx="1338">
                  <c:v>200.59515528633901</c:v>
                </c:pt>
                <c:pt idx="1339">
                  <c:v>200.33725297754</c:v>
                </c:pt>
                <c:pt idx="1340">
                  <c:v>199.99627602759699</c:v>
                </c:pt>
                <c:pt idx="1341">
                  <c:v>200.61190734763801</c:v>
                </c:pt>
                <c:pt idx="1342">
                  <c:v>200.94038577670401</c:v>
                </c:pt>
                <c:pt idx="1343">
                  <c:v>203.31627793332601</c:v>
                </c:pt>
                <c:pt idx="1344">
                  <c:v>202.46693715426599</c:v>
                </c:pt>
                <c:pt idx="1345">
                  <c:v>202.994632005151</c:v>
                </c:pt>
                <c:pt idx="1346">
                  <c:v>202.74896343322001</c:v>
                </c:pt>
                <c:pt idx="1347">
                  <c:v>202.662150059753</c:v>
                </c:pt>
                <c:pt idx="1348">
                  <c:v>202.465912905311</c:v>
                </c:pt>
                <c:pt idx="1349">
                  <c:v>201.14467916354101</c:v>
                </c:pt>
                <c:pt idx="1350">
                  <c:v>203.14512280199301</c:v>
                </c:pt>
                <c:pt idx="1351">
                  <c:v>203.36937473080999</c:v>
                </c:pt>
                <c:pt idx="1352">
                  <c:v>204.33255832127199</c:v>
                </c:pt>
                <c:pt idx="1353">
                  <c:v>204.470264344253</c:v>
                </c:pt>
                <c:pt idx="1354">
                  <c:v>204.89153704505401</c:v>
                </c:pt>
                <c:pt idx="1355">
                  <c:v>203.717314784569</c:v>
                </c:pt>
                <c:pt idx="1356">
                  <c:v>201.899983601282</c:v>
                </c:pt>
                <c:pt idx="1357">
                  <c:v>203.157028689741</c:v>
                </c:pt>
                <c:pt idx="1358">
                  <c:v>202.64625452105199</c:v>
                </c:pt>
                <c:pt idx="1359">
                  <c:v>201.820375304854</c:v>
                </c:pt>
                <c:pt idx="1360">
                  <c:v>203.12294579939299</c:v>
                </c:pt>
                <c:pt idx="1361">
                  <c:v>202.77482639024899</c:v>
                </c:pt>
                <c:pt idx="1362">
                  <c:v>203.046875410929</c:v>
                </c:pt>
                <c:pt idx="1363">
                  <c:v>203.046875410929</c:v>
                </c:pt>
                <c:pt idx="1364">
                  <c:v>203.61381017856201</c:v>
                </c:pt>
                <c:pt idx="1365">
                  <c:v>203.41973512868299</c:v>
                </c:pt>
                <c:pt idx="1366">
                  <c:v>205.06435512731099</c:v>
                </c:pt>
                <c:pt idx="1367">
                  <c:v>206.539940055762</c:v>
                </c:pt>
                <c:pt idx="1368">
                  <c:v>206.011948217407</c:v>
                </c:pt>
                <c:pt idx="1369">
                  <c:v>205.31751905469801</c:v>
                </c:pt>
                <c:pt idx="1370">
                  <c:v>205.949256130474</c:v>
                </c:pt>
                <c:pt idx="1371">
                  <c:v>206.664867566667</c:v>
                </c:pt>
                <c:pt idx="1372">
                  <c:v>207.18906789480599</c:v>
                </c:pt>
                <c:pt idx="1373">
                  <c:v>206.93958455460401</c:v>
                </c:pt>
                <c:pt idx="1374">
                  <c:v>207.04160869596399</c:v>
                </c:pt>
                <c:pt idx="1375">
                  <c:v>206.391124286143</c:v>
                </c:pt>
                <c:pt idx="1376">
                  <c:v>204.62864901437499</c:v>
                </c:pt>
                <c:pt idx="1377">
                  <c:v>204.63768387415601</c:v>
                </c:pt>
                <c:pt idx="1378">
                  <c:v>205.334643244875</c:v>
                </c:pt>
                <c:pt idx="1379">
                  <c:v>205.313812078566</c:v>
                </c:pt>
                <c:pt idx="1380">
                  <c:v>207.75353015229601</c:v>
                </c:pt>
                <c:pt idx="1381">
                  <c:v>209.078753545019</c:v>
                </c:pt>
                <c:pt idx="1382">
                  <c:v>208.347451867187</c:v>
                </c:pt>
                <c:pt idx="1383">
                  <c:v>207.18765720432299</c:v>
                </c:pt>
                <c:pt idx="1384">
                  <c:v>206.17341189618</c:v>
                </c:pt>
                <c:pt idx="1385">
                  <c:v>206.04148863072899</c:v>
                </c:pt>
                <c:pt idx="1386">
                  <c:v>205.238056121113</c:v>
                </c:pt>
                <c:pt idx="1387">
                  <c:v>205.51615626149501</c:v>
                </c:pt>
                <c:pt idx="1388">
                  <c:v>205.44390779762699</c:v>
                </c:pt>
                <c:pt idx="1389">
                  <c:v>205.94440906238299</c:v>
                </c:pt>
                <c:pt idx="1390">
                  <c:v>206.40790586727999</c:v>
                </c:pt>
                <c:pt idx="1391">
                  <c:v>207.59707813708101</c:v>
                </c:pt>
                <c:pt idx="1392">
                  <c:v>207.59707813708101</c:v>
                </c:pt>
                <c:pt idx="1393">
                  <c:v>207.75892110105599</c:v>
                </c:pt>
                <c:pt idx="1394">
                  <c:v>207.43859014752201</c:v>
                </c:pt>
                <c:pt idx="1395">
                  <c:v>208.207206690791</c:v>
                </c:pt>
                <c:pt idx="1396">
                  <c:v>208.038953449074</c:v>
                </c:pt>
                <c:pt idx="1397">
                  <c:v>208.20877571495501</c:v>
                </c:pt>
                <c:pt idx="1398">
                  <c:v>209.01028943504201</c:v>
                </c:pt>
                <c:pt idx="1399">
                  <c:v>207.312600369688</c:v>
                </c:pt>
                <c:pt idx="1400">
                  <c:v>207.11115698911499</c:v>
                </c:pt>
                <c:pt idx="1401">
                  <c:v>205.70518610254601</c:v>
                </c:pt>
                <c:pt idx="1402">
                  <c:v>207.73091840297801</c:v>
                </c:pt>
                <c:pt idx="1403">
                  <c:v>206.83001272716501</c:v>
                </c:pt>
                <c:pt idx="1404">
                  <c:v>206.41793187801599</c:v>
                </c:pt>
                <c:pt idx="1405">
                  <c:v>206.1862740478</c:v>
                </c:pt>
                <c:pt idx="1406">
                  <c:v>206.93804415573899</c:v>
                </c:pt>
                <c:pt idx="1407">
                  <c:v>206.02591378482299</c:v>
                </c:pt>
                <c:pt idx="1408">
                  <c:v>204.96355337564299</c:v>
                </c:pt>
                <c:pt idx="1409">
                  <c:v>203.88670946005601</c:v>
                </c:pt>
                <c:pt idx="1410">
                  <c:v>201.83460923444201</c:v>
                </c:pt>
                <c:pt idx="1411">
                  <c:v>198.369014141505</c:v>
                </c:pt>
                <c:pt idx="1412">
                  <c:v>199.88883767942201</c:v>
                </c:pt>
                <c:pt idx="1413">
                  <c:v>200.68992917636001</c:v>
                </c:pt>
                <c:pt idx="1414">
                  <c:v>199.73740806225001</c:v>
                </c:pt>
                <c:pt idx="1415">
                  <c:v>201.465588437555</c:v>
                </c:pt>
                <c:pt idx="1416">
                  <c:v>199.83398310971401</c:v>
                </c:pt>
                <c:pt idx="1417">
                  <c:v>201.80818674228601</c:v>
                </c:pt>
                <c:pt idx="1418">
                  <c:v>203.346517430105</c:v>
                </c:pt>
                <c:pt idx="1419">
                  <c:v>203.063810853045</c:v>
                </c:pt>
                <c:pt idx="1420">
                  <c:v>203.57693587435801</c:v>
                </c:pt>
                <c:pt idx="1421">
                  <c:v>204.431216306458</c:v>
                </c:pt>
                <c:pt idx="1422">
                  <c:v>204.65290806015699</c:v>
                </c:pt>
                <c:pt idx="1423">
                  <c:v>205.85017413305599</c:v>
                </c:pt>
                <c:pt idx="1424">
                  <c:v>206.31065052171201</c:v>
                </c:pt>
                <c:pt idx="1425">
                  <c:v>206.29736927783401</c:v>
                </c:pt>
                <c:pt idx="1426">
                  <c:v>206.546243883176</c:v>
                </c:pt>
                <c:pt idx="1427">
                  <c:v>206.17694130600799</c:v>
                </c:pt>
                <c:pt idx="1428">
                  <c:v>207.25232622592199</c:v>
                </c:pt>
                <c:pt idx="1429">
                  <c:v>207.10672006787601</c:v>
                </c:pt>
                <c:pt idx="1430">
                  <c:v>207.24064397331699</c:v>
                </c:pt>
                <c:pt idx="1431">
                  <c:v>207.20194793723701</c:v>
                </c:pt>
                <c:pt idx="1432">
                  <c:v>207.44156941489899</c:v>
                </c:pt>
                <c:pt idx="1433">
                  <c:v>207.44156941489899</c:v>
                </c:pt>
                <c:pt idx="1434">
                  <c:v>207.340741274284</c:v>
                </c:pt>
                <c:pt idx="1435">
                  <c:v>207.54178166432899</c:v>
                </c:pt>
                <c:pt idx="1436">
                  <c:v>207.99208086489301</c:v>
                </c:pt>
                <c:pt idx="1437">
                  <c:v>209.145857058785</c:v>
                </c:pt>
                <c:pt idx="1438">
                  <c:v>207.81740661094801</c:v>
                </c:pt>
                <c:pt idx="1439">
                  <c:v>207.19531178800099</c:v>
                </c:pt>
                <c:pt idx="1440">
                  <c:v>208.09434697947799</c:v>
                </c:pt>
                <c:pt idx="1441">
                  <c:v>207.994579316711</c:v>
                </c:pt>
                <c:pt idx="1442">
                  <c:v>206.623496407006</c:v>
                </c:pt>
                <c:pt idx="1443">
                  <c:v>207.536362984812</c:v>
                </c:pt>
                <c:pt idx="1444">
                  <c:v>209.086767286737</c:v>
                </c:pt>
                <c:pt idx="1445">
                  <c:v>208.78614619290499</c:v>
                </c:pt>
                <c:pt idx="1446">
                  <c:v>209.23419383484699</c:v>
                </c:pt>
                <c:pt idx="1447">
                  <c:v>209.69138099781799</c:v>
                </c:pt>
                <c:pt idx="1448">
                  <c:v>209.36803588982599</c:v>
                </c:pt>
                <c:pt idx="1449">
                  <c:v>207.41081019004801</c:v>
                </c:pt>
                <c:pt idx="1450">
                  <c:v>209.93889187605799</c:v>
                </c:pt>
                <c:pt idx="1451">
                  <c:v>207.31171477452099</c:v>
                </c:pt>
                <c:pt idx="1452">
                  <c:v>208.062363575853</c:v>
                </c:pt>
                <c:pt idx="1453">
                  <c:v>207.96951920984699</c:v>
                </c:pt>
                <c:pt idx="1454">
                  <c:v>208.01109835019099</c:v>
                </c:pt>
                <c:pt idx="1455">
                  <c:v>206.765210419021</c:v>
                </c:pt>
                <c:pt idx="1456">
                  <c:v>207.03833020476699</c:v>
                </c:pt>
                <c:pt idx="1457">
                  <c:v>209.36911068032401</c:v>
                </c:pt>
                <c:pt idx="1458">
                  <c:v>209.5108568958</c:v>
                </c:pt>
                <c:pt idx="1459">
                  <c:v>208.48690984787899</c:v>
                </c:pt>
                <c:pt idx="1460">
                  <c:v>211.44002443598501</c:v>
                </c:pt>
                <c:pt idx="1461">
                  <c:v>209.46725430468101</c:v>
                </c:pt>
                <c:pt idx="1462">
                  <c:v>210.50710807306001</c:v>
                </c:pt>
                <c:pt idx="1463">
                  <c:v>207.593879259994</c:v>
                </c:pt>
                <c:pt idx="1464">
                  <c:v>207.45333530704701</c:v>
                </c:pt>
                <c:pt idx="1465">
                  <c:v>204.92901113871099</c:v>
                </c:pt>
                <c:pt idx="1466">
                  <c:v>203.44141879215701</c:v>
                </c:pt>
                <c:pt idx="1467">
                  <c:v>205.76323373482799</c:v>
                </c:pt>
                <c:pt idx="1468">
                  <c:v>208.72291693435699</c:v>
                </c:pt>
                <c:pt idx="1469">
                  <c:v>209.52156320463999</c:v>
                </c:pt>
                <c:pt idx="1470">
                  <c:v>209.79023622919999</c:v>
                </c:pt>
                <c:pt idx="1471">
                  <c:v>209.63896405116901</c:v>
                </c:pt>
                <c:pt idx="1472">
                  <c:v>211.35737380707201</c:v>
                </c:pt>
                <c:pt idx="1473">
                  <c:v>211.87968039281901</c:v>
                </c:pt>
                <c:pt idx="1474">
                  <c:v>212.71406266442699</c:v>
                </c:pt>
                <c:pt idx="1475">
                  <c:v>212.46060622227299</c:v>
                </c:pt>
                <c:pt idx="1476">
                  <c:v>213.64032498730501</c:v>
                </c:pt>
                <c:pt idx="1477">
                  <c:v>215.09031442635899</c:v>
                </c:pt>
                <c:pt idx="1478">
                  <c:v>215.858541397208</c:v>
                </c:pt>
                <c:pt idx="1479">
                  <c:v>217.02034072549401</c:v>
                </c:pt>
                <c:pt idx="1480">
                  <c:v>218.618601158959</c:v>
                </c:pt>
                <c:pt idx="1481">
                  <c:v>219.054732178667</c:v>
                </c:pt>
                <c:pt idx="1482">
                  <c:v>219.64456181770899</c:v>
                </c:pt>
                <c:pt idx="1483">
                  <c:v>220.584262376335</c:v>
                </c:pt>
                <c:pt idx="1484">
                  <c:v>220.19256765956001</c:v>
                </c:pt>
                <c:pt idx="1485">
                  <c:v>220.22452020153401</c:v>
                </c:pt>
                <c:pt idx="1486">
                  <c:v>221.252581688818</c:v>
                </c:pt>
                <c:pt idx="1487">
                  <c:v>219.885093043132</c:v>
                </c:pt>
                <c:pt idx="1488">
                  <c:v>221.24034169016701</c:v>
                </c:pt>
                <c:pt idx="1489">
                  <c:v>222.05965005858999</c:v>
                </c:pt>
                <c:pt idx="1490">
                  <c:v>223.03758015038801</c:v>
                </c:pt>
                <c:pt idx="1491">
                  <c:v>222.019564353731</c:v>
                </c:pt>
                <c:pt idx="1492">
                  <c:v>223.010831598192</c:v>
                </c:pt>
                <c:pt idx="1493">
                  <c:v>222.77169227789901</c:v>
                </c:pt>
                <c:pt idx="1494">
                  <c:v>223.08069745324599</c:v>
                </c:pt>
                <c:pt idx="1495">
                  <c:v>223.81724337518401</c:v>
                </c:pt>
                <c:pt idx="1496">
                  <c:v>223.81724337518401</c:v>
                </c:pt>
                <c:pt idx="1497">
                  <c:v>226.543992682371</c:v>
                </c:pt>
                <c:pt idx="1498">
                  <c:v>225.15603426476801</c:v>
                </c:pt>
                <c:pt idx="1499">
                  <c:v>225.98064681151499</c:v>
                </c:pt>
                <c:pt idx="1500">
                  <c:v>224.17589018505399</c:v>
                </c:pt>
                <c:pt idx="1501">
                  <c:v>223.96474819559501</c:v>
                </c:pt>
                <c:pt idx="1502">
                  <c:v>224.27759497542999</c:v>
                </c:pt>
                <c:pt idx="1503">
                  <c:v>223.76489709724001</c:v>
                </c:pt>
                <c:pt idx="1504">
                  <c:v>223.064157398063</c:v>
                </c:pt>
                <c:pt idx="1505">
                  <c:v>220.850103285443</c:v>
                </c:pt>
                <c:pt idx="1506">
                  <c:v>222.58774253275899</c:v>
                </c:pt>
                <c:pt idx="1507">
                  <c:v>219.79004721277701</c:v>
                </c:pt>
                <c:pt idx="1508">
                  <c:v>218.34470849015901</c:v>
                </c:pt>
                <c:pt idx="1509">
                  <c:v>217.37161517923701</c:v>
                </c:pt>
                <c:pt idx="1510">
                  <c:v>220.483290214688</c:v>
                </c:pt>
                <c:pt idx="1511">
                  <c:v>224.94006309802899</c:v>
                </c:pt>
                <c:pt idx="1512">
                  <c:v>224.48093612382701</c:v>
                </c:pt>
                <c:pt idx="1513">
                  <c:v>226.23175597920701</c:v>
                </c:pt>
                <c:pt idx="1514">
                  <c:v>227.92854290039401</c:v>
                </c:pt>
                <c:pt idx="1515">
                  <c:v>227.53741532234201</c:v>
                </c:pt>
                <c:pt idx="1516">
                  <c:v>227.97997361606201</c:v>
                </c:pt>
                <c:pt idx="1517">
                  <c:v>227.15400584034799</c:v>
                </c:pt>
                <c:pt idx="1518">
                  <c:v>226.21596152359101</c:v>
                </c:pt>
                <c:pt idx="1519">
                  <c:v>223.44605600103</c:v>
                </c:pt>
                <c:pt idx="1520">
                  <c:v>222.665461559498</c:v>
                </c:pt>
                <c:pt idx="1521">
                  <c:v>220.95185548646899</c:v>
                </c:pt>
                <c:pt idx="1522">
                  <c:v>220.92205520911099</c:v>
                </c:pt>
                <c:pt idx="1523">
                  <c:v>224.776399743989</c:v>
                </c:pt>
                <c:pt idx="1524">
                  <c:v>228.175616795564</c:v>
                </c:pt>
                <c:pt idx="1525">
                  <c:v>226.34154026003199</c:v>
                </c:pt>
                <c:pt idx="1526">
                  <c:v>225.562785441187</c:v>
                </c:pt>
                <c:pt idx="1527">
                  <c:v>225.531241256984</c:v>
                </c:pt>
                <c:pt idx="1528">
                  <c:v>224.937496661127</c:v>
                </c:pt>
                <c:pt idx="1529">
                  <c:v>225.27400672272199</c:v>
                </c:pt>
                <c:pt idx="1530">
                  <c:v>227.03913877999</c:v>
                </c:pt>
                <c:pt idx="1531">
                  <c:v>227.03913877999</c:v>
                </c:pt>
                <c:pt idx="1532">
                  <c:v>227.852031950699</c:v>
                </c:pt>
                <c:pt idx="1533">
                  <c:v>228.53233005598699</c:v>
                </c:pt>
                <c:pt idx="1534">
                  <c:v>230.99447649821801</c:v>
                </c:pt>
                <c:pt idx="1535">
                  <c:v>228.53834136863301</c:v>
                </c:pt>
                <c:pt idx="1536">
                  <c:v>228.49854638945999</c:v>
                </c:pt>
                <c:pt idx="1537">
                  <c:v>225.69833696320001</c:v>
                </c:pt>
                <c:pt idx="1538">
                  <c:v>223.107668746044</c:v>
                </c:pt>
                <c:pt idx="1539">
                  <c:v>224.83560446450099</c:v>
                </c:pt>
                <c:pt idx="1540">
                  <c:v>220.613153353201</c:v>
                </c:pt>
                <c:pt idx="1541">
                  <c:v>223.50464483035799</c:v>
                </c:pt>
                <c:pt idx="1542">
                  <c:v>225.40831841150199</c:v>
                </c:pt>
                <c:pt idx="1543">
                  <c:v>225.616808088163</c:v>
                </c:pt>
                <c:pt idx="1544">
                  <c:v>226.57176056354899</c:v>
                </c:pt>
                <c:pt idx="1545">
                  <c:v>225.51331376937301</c:v>
                </c:pt>
                <c:pt idx="1546">
                  <c:v>223.950473564411</c:v>
                </c:pt>
                <c:pt idx="1547">
                  <c:v>226.49224127390801</c:v>
                </c:pt>
                <c:pt idx="1548">
                  <c:v>227.792256513301</c:v>
                </c:pt>
                <c:pt idx="1549">
                  <c:v>228.83001660947099</c:v>
                </c:pt>
                <c:pt idx="1550">
                  <c:v>227.67976222181201</c:v>
                </c:pt>
                <c:pt idx="1551">
                  <c:v>227.67976222181201</c:v>
                </c:pt>
                <c:pt idx="1552">
                  <c:v>227.650000409699</c:v>
                </c:pt>
                <c:pt idx="1553">
                  <c:v>228.70045582567201</c:v>
                </c:pt>
                <c:pt idx="1554">
                  <c:v>227.27999382910099</c:v>
                </c:pt>
                <c:pt idx="1555">
                  <c:v>227.92490033118301</c:v>
                </c:pt>
                <c:pt idx="1556">
                  <c:v>228.54939386467501</c:v>
                </c:pt>
                <c:pt idx="1557">
                  <c:v>229.25922612150001</c:v>
                </c:pt>
                <c:pt idx="1558">
                  <c:v>228.64801606823801</c:v>
                </c:pt>
                <c:pt idx="1559">
                  <c:v>228.85286899020301</c:v>
                </c:pt>
                <c:pt idx="1560">
                  <c:v>229.81610222766699</c:v>
                </c:pt>
                <c:pt idx="1561">
                  <c:v>230.235745075545</c:v>
                </c:pt>
                <c:pt idx="1562">
                  <c:v>229.227662704674</c:v>
                </c:pt>
                <c:pt idx="1563">
                  <c:v>227.443008193955</c:v>
                </c:pt>
                <c:pt idx="1564">
                  <c:v>228.20791731382201</c:v>
                </c:pt>
                <c:pt idx="1565">
                  <c:v>223.820724479821</c:v>
                </c:pt>
                <c:pt idx="1566">
                  <c:v>224.83005473479</c:v>
                </c:pt>
                <c:pt idx="1567">
                  <c:v>221.48123922995501</c:v>
                </c:pt>
                <c:pt idx="1568">
                  <c:v>219.755913780887</c:v>
                </c:pt>
                <c:pt idx="1569">
                  <c:v>222.64110769241501</c:v>
                </c:pt>
                <c:pt idx="1570">
                  <c:v>220.976991629282</c:v>
                </c:pt>
                <c:pt idx="1571">
                  <c:v>223.62871179323199</c:v>
                </c:pt>
                <c:pt idx="1572">
                  <c:v>222.04354027742201</c:v>
                </c:pt>
                <c:pt idx="1573">
                  <c:v>223.417590378207</c:v>
                </c:pt>
                <c:pt idx="1574">
                  <c:v>222.392131556718</c:v>
                </c:pt>
                <c:pt idx="1575">
                  <c:v>225.07437344499701</c:v>
                </c:pt>
                <c:pt idx="1576">
                  <c:v>225.67135314683401</c:v>
                </c:pt>
                <c:pt idx="1577">
                  <c:v>224.17239118960501</c:v>
                </c:pt>
                <c:pt idx="1578">
                  <c:v>223.704009745912</c:v>
                </c:pt>
                <c:pt idx="1579">
                  <c:v>222.84079911527701</c:v>
                </c:pt>
                <c:pt idx="1580">
                  <c:v>224.09133999923401</c:v>
                </c:pt>
                <c:pt idx="1581">
                  <c:v>226.20136619961201</c:v>
                </c:pt>
                <c:pt idx="1582">
                  <c:v>224.23062220270401</c:v>
                </c:pt>
                <c:pt idx="1583">
                  <c:v>224.34568874560901</c:v>
                </c:pt>
                <c:pt idx="1584">
                  <c:v>225.78653642728401</c:v>
                </c:pt>
                <c:pt idx="1585">
                  <c:v>227.62483385250599</c:v>
                </c:pt>
                <c:pt idx="1586">
                  <c:v>226.72127004938201</c:v>
                </c:pt>
                <c:pt idx="1587">
                  <c:v>226.841946256217</c:v>
                </c:pt>
                <c:pt idx="1588">
                  <c:v>227.64842288739999</c:v>
                </c:pt>
                <c:pt idx="1589">
                  <c:v>227.91813134267201</c:v>
                </c:pt>
                <c:pt idx="1590">
                  <c:v>226.78859809283199</c:v>
                </c:pt>
                <c:pt idx="1591">
                  <c:v>227.29501048168899</c:v>
                </c:pt>
                <c:pt idx="1592">
                  <c:v>226.72647627551299</c:v>
                </c:pt>
                <c:pt idx="1593">
                  <c:v>227.549078789595</c:v>
                </c:pt>
                <c:pt idx="1594">
                  <c:v>225.48963662223301</c:v>
                </c:pt>
                <c:pt idx="1595">
                  <c:v>226.39676203864599</c:v>
                </c:pt>
                <c:pt idx="1596">
                  <c:v>226.63131012945101</c:v>
                </c:pt>
                <c:pt idx="1597">
                  <c:v>226.877295368745</c:v>
                </c:pt>
                <c:pt idx="1598">
                  <c:v>225.70820508752399</c:v>
                </c:pt>
                <c:pt idx="1599">
                  <c:v>225.63285256786901</c:v>
                </c:pt>
                <c:pt idx="1600">
                  <c:v>224.51572301760501</c:v>
                </c:pt>
                <c:pt idx="1601">
                  <c:v>224.59524141270501</c:v>
                </c:pt>
                <c:pt idx="1602">
                  <c:v>222.84106613563799</c:v>
                </c:pt>
                <c:pt idx="1603">
                  <c:v>222.06733103121499</c:v>
                </c:pt>
                <c:pt idx="1604">
                  <c:v>224.03687008197201</c:v>
                </c:pt>
                <c:pt idx="1605">
                  <c:v>224.37892182241299</c:v>
                </c:pt>
                <c:pt idx="1606">
                  <c:v>222.73887874062399</c:v>
                </c:pt>
                <c:pt idx="1607">
                  <c:v>223.208538930065</c:v>
                </c:pt>
                <c:pt idx="1608">
                  <c:v>223.65707543843101</c:v>
                </c:pt>
                <c:pt idx="1609">
                  <c:v>225.70818943306401</c:v>
                </c:pt>
                <c:pt idx="1610">
                  <c:v>224.654875065422</c:v>
                </c:pt>
                <c:pt idx="1611">
                  <c:v>224.30557978269599</c:v>
                </c:pt>
                <c:pt idx="1612">
                  <c:v>224.188797063702</c:v>
                </c:pt>
                <c:pt idx="1613">
                  <c:v>227.61921658498201</c:v>
                </c:pt>
                <c:pt idx="1614">
                  <c:v>228.346670843813</c:v>
                </c:pt>
                <c:pt idx="1615">
                  <c:v>227.720272833443</c:v>
                </c:pt>
                <c:pt idx="1616">
                  <c:v>226.95651006732001</c:v>
                </c:pt>
                <c:pt idx="1617">
                  <c:v>226.42196840289401</c:v>
                </c:pt>
                <c:pt idx="1618">
                  <c:v>226.76906132673099</c:v>
                </c:pt>
                <c:pt idx="1619">
                  <c:v>225.721567734594</c:v>
                </c:pt>
                <c:pt idx="1620">
                  <c:v>225.721567734594</c:v>
                </c:pt>
                <c:pt idx="1621">
                  <c:v>224.11258667963901</c:v>
                </c:pt>
                <c:pt idx="1622">
                  <c:v>225.38344436907599</c:v>
                </c:pt>
                <c:pt idx="1623">
                  <c:v>225.14297218332999</c:v>
                </c:pt>
                <c:pt idx="1624">
                  <c:v>223.67345402904101</c:v>
                </c:pt>
                <c:pt idx="1625">
                  <c:v>223.69051739045901</c:v>
                </c:pt>
                <c:pt idx="1626">
                  <c:v>222.99337016621999</c:v>
                </c:pt>
                <c:pt idx="1627">
                  <c:v>222.72192093499299</c:v>
                </c:pt>
                <c:pt idx="1628">
                  <c:v>220.859519219508</c:v>
                </c:pt>
                <c:pt idx="1629">
                  <c:v>217.95310456925199</c:v>
                </c:pt>
                <c:pt idx="1630">
                  <c:v>217.75684773491699</c:v>
                </c:pt>
                <c:pt idx="1631">
                  <c:v>218.802625150967</c:v>
                </c:pt>
                <c:pt idx="1632">
                  <c:v>220.93778167964399</c:v>
                </c:pt>
                <c:pt idx="1633">
                  <c:v>220.604147118718</c:v>
                </c:pt>
                <c:pt idx="1634">
                  <c:v>219.72634071683501</c:v>
                </c:pt>
                <c:pt idx="1635">
                  <c:v>218.122662498393</c:v>
                </c:pt>
                <c:pt idx="1636">
                  <c:v>220.41984089915999</c:v>
                </c:pt>
                <c:pt idx="1637">
                  <c:v>221.61607198861699</c:v>
                </c:pt>
                <c:pt idx="1638">
                  <c:v>224.049063564514</c:v>
                </c:pt>
                <c:pt idx="1639">
                  <c:v>223.94044621186501</c:v>
                </c:pt>
                <c:pt idx="1640">
                  <c:v>224.59416572766699</c:v>
                </c:pt>
                <c:pt idx="1641">
                  <c:v>223.557032257168</c:v>
                </c:pt>
                <c:pt idx="1642">
                  <c:v>222.586667294991</c:v>
                </c:pt>
                <c:pt idx="1643">
                  <c:v>222.15101574902999</c:v>
                </c:pt>
                <c:pt idx="1644">
                  <c:v>222.52736954226</c:v>
                </c:pt>
                <c:pt idx="1645">
                  <c:v>219.16803245121201</c:v>
                </c:pt>
                <c:pt idx="1646">
                  <c:v>218.83493103646799</c:v>
                </c:pt>
                <c:pt idx="1647">
                  <c:v>221.445122154345</c:v>
                </c:pt>
                <c:pt idx="1648">
                  <c:v>221.33801702253399</c:v>
                </c:pt>
                <c:pt idx="1649">
                  <c:v>221.33801702253399</c:v>
                </c:pt>
                <c:pt idx="1650">
                  <c:v>221.26692385781499</c:v>
                </c:pt>
                <c:pt idx="1651">
                  <c:v>225.68966394508001</c:v>
                </c:pt>
                <c:pt idx="1652">
                  <c:v>223.32609811027501</c:v>
                </c:pt>
                <c:pt idx="1653">
                  <c:v>223.438660386848</c:v>
                </c:pt>
                <c:pt idx="1654">
                  <c:v>225.809108369547</c:v>
                </c:pt>
                <c:pt idx="1655">
                  <c:v>228.04926249244599</c:v>
                </c:pt>
                <c:pt idx="1656">
                  <c:v>228.44134186166801</c:v>
                </c:pt>
                <c:pt idx="1657">
                  <c:v>227.70189002468101</c:v>
                </c:pt>
                <c:pt idx="1658">
                  <c:v>230.227075188317</c:v>
                </c:pt>
                <c:pt idx="1659">
                  <c:v>230.04544498688099</c:v>
                </c:pt>
                <c:pt idx="1660">
                  <c:v>230.55788881554801</c:v>
                </c:pt>
                <c:pt idx="1661">
                  <c:v>229.776522832772</c:v>
                </c:pt>
                <c:pt idx="1662">
                  <c:v>230.16103707237301</c:v>
                </c:pt>
                <c:pt idx="1663">
                  <c:v>229.1735497091</c:v>
                </c:pt>
                <c:pt idx="1664">
                  <c:v>227.93813461168099</c:v>
                </c:pt>
                <c:pt idx="1665">
                  <c:v>227.78022404806299</c:v>
                </c:pt>
                <c:pt idx="1666">
                  <c:v>230.22428332719099</c:v>
                </c:pt>
                <c:pt idx="1667">
                  <c:v>230.99703712060699</c:v>
                </c:pt>
                <c:pt idx="1668">
                  <c:v>230.19361802910001</c:v>
                </c:pt>
                <c:pt idx="1669">
                  <c:v>230.43457997580899</c:v>
                </c:pt>
                <c:pt idx="1670">
                  <c:v>231.13435133481701</c:v>
                </c:pt>
                <c:pt idx="1671">
                  <c:v>231.04784791965801</c:v>
                </c:pt>
                <c:pt idx="1672">
                  <c:v>233.001900684026</c:v>
                </c:pt>
                <c:pt idx="1673">
                  <c:v>231.32964027625201</c:v>
                </c:pt>
                <c:pt idx="1674">
                  <c:v>229.884550235913</c:v>
                </c:pt>
                <c:pt idx="1675">
                  <c:v>230.90529348677401</c:v>
                </c:pt>
                <c:pt idx="1676">
                  <c:v>230.058311611204</c:v>
                </c:pt>
                <c:pt idx="1677">
                  <c:v>230.184940538277</c:v>
                </c:pt>
                <c:pt idx="1678">
                  <c:v>229.286410314954</c:v>
                </c:pt>
                <c:pt idx="1679">
                  <c:v>229.95955567382501</c:v>
                </c:pt>
                <c:pt idx="1680">
                  <c:v>230.10855929696501</c:v>
                </c:pt>
                <c:pt idx="1681">
                  <c:v>228.95006216520201</c:v>
                </c:pt>
                <c:pt idx="1682">
                  <c:v>226.644683511008</c:v>
                </c:pt>
                <c:pt idx="1683">
                  <c:v>224.74165802451</c:v>
                </c:pt>
                <c:pt idx="1684">
                  <c:v>218.87925418001799</c:v>
                </c:pt>
                <c:pt idx="1685">
                  <c:v>211.53732674493401</c:v>
                </c:pt>
                <c:pt idx="1686">
                  <c:v>209.17178218638301</c:v>
                </c:pt>
                <c:pt idx="1687">
                  <c:v>215.53394661603701</c:v>
                </c:pt>
                <c:pt idx="1688">
                  <c:v>218.65336345287199</c:v>
                </c:pt>
                <c:pt idx="1689">
                  <c:v>218.179488188253</c:v>
                </c:pt>
                <c:pt idx="1690">
                  <c:v>216.60631514514</c:v>
                </c:pt>
                <c:pt idx="1691">
                  <c:v>212.02160551640901</c:v>
                </c:pt>
                <c:pt idx="1692">
                  <c:v>214.79721597147</c:v>
                </c:pt>
                <c:pt idx="1693">
                  <c:v>216.28279023449301</c:v>
                </c:pt>
                <c:pt idx="1694">
                  <c:v>212.72608215882801</c:v>
                </c:pt>
                <c:pt idx="1695">
                  <c:v>212.72608215882801</c:v>
                </c:pt>
                <c:pt idx="1696">
                  <c:v>217.24233080847401</c:v>
                </c:pt>
                <c:pt idx="1697">
                  <c:v>213.45628399902699</c:v>
                </c:pt>
                <c:pt idx="1698">
                  <c:v>213.934939241194</c:v>
                </c:pt>
                <c:pt idx="1699">
                  <c:v>214.92218239489</c:v>
                </c:pt>
                <c:pt idx="1700">
                  <c:v>214.17582381014299</c:v>
                </c:pt>
                <c:pt idx="1701">
                  <c:v>216.81003557874101</c:v>
                </c:pt>
                <c:pt idx="1702">
                  <c:v>219.26488927895599</c:v>
                </c:pt>
                <c:pt idx="1703">
                  <c:v>219.318201213447</c:v>
                </c:pt>
                <c:pt idx="1704">
                  <c:v>216.68227282149201</c:v>
                </c:pt>
                <c:pt idx="1705">
                  <c:v>218.53203288960901</c:v>
                </c:pt>
                <c:pt idx="1706">
                  <c:v>216.07123317820901</c:v>
                </c:pt>
                <c:pt idx="1707">
                  <c:v>216.490057968733</c:v>
                </c:pt>
                <c:pt idx="1708">
                  <c:v>216.71056982341801</c:v>
                </c:pt>
                <c:pt idx="1709">
                  <c:v>218.275268436418</c:v>
                </c:pt>
                <c:pt idx="1710">
                  <c:v>214.77976527398499</c:v>
                </c:pt>
                <c:pt idx="1711">
                  <c:v>214.77425758768001</c:v>
                </c:pt>
                <c:pt idx="1712">
                  <c:v>216.887186572216</c:v>
                </c:pt>
                <c:pt idx="1713">
                  <c:v>216.845424945594</c:v>
                </c:pt>
                <c:pt idx="1714">
                  <c:v>219.66758147752799</c:v>
                </c:pt>
                <c:pt idx="1715">
                  <c:v>223.412847971362</c:v>
                </c:pt>
                <c:pt idx="1716">
                  <c:v>222.1427162016</c:v>
                </c:pt>
                <c:pt idx="1717">
                  <c:v>224.057476718597</c:v>
                </c:pt>
                <c:pt idx="1718">
                  <c:v>226.648866829995</c:v>
                </c:pt>
                <c:pt idx="1719">
                  <c:v>227.260204802559</c:v>
                </c:pt>
                <c:pt idx="1720">
                  <c:v>227.78841311973201</c:v>
                </c:pt>
                <c:pt idx="1721">
                  <c:v>226.31827817971799</c:v>
                </c:pt>
                <c:pt idx="1722">
                  <c:v>223.75368716205799</c:v>
                </c:pt>
                <c:pt idx="1723">
                  <c:v>225.93450998695499</c:v>
                </c:pt>
                <c:pt idx="1724">
                  <c:v>228.176656698979</c:v>
                </c:pt>
                <c:pt idx="1725">
                  <c:v>229.01236959968901</c:v>
                </c:pt>
                <c:pt idx="1726">
                  <c:v>228.86796704598399</c:v>
                </c:pt>
                <c:pt idx="1727">
                  <c:v>228.562644694173</c:v>
                </c:pt>
                <c:pt idx="1728">
                  <c:v>233.124071668157</c:v>
                </c:pt>
                <c:pt idx="1729">
                  <c:v>232.93857481509701</c:v>
                </c:pt>
                <c:pt idx="1730">
                  <c:v>232.57875481526699</c:v>
                </c:pt>
                <c:pt idx="1731">
                  <c:v>232.741358585999</c:v>
                </c:pt>
                <c:pt idx="1732">
                  <c:v>231.642395812948</c:v>
                </c:pt>
                <c:pt idx="1733">
                  <c:v>231.633557752093</c:v>
                </c:pt>
                <c:pt idx="1734">
                  <c:v>229.10624179281299</c:v>
                </c:pt>
                <c:pt idx="1735">
                  <c:v>230.32101044655201</c:v>
                </c:pt>
                <c:pt idx="1736">
                  <c:v>229.07764601433601</c:v>
                </c:pt>
                <c:pt idx="1737">
                  <c:v>228.11146660749799</c:v>
                </c:pt>
                <c:pt idx="1738">
                  <c:v>228.099675220943</c:v>
                </c:pt>
                <c:pt idx="1739">
                  <c:v>225.65700784694499</c:v>
                </c:pt>
                <c:pt idx="1740">
                  <c:v>224.06613408225701</c:v>
                </c:pt>
                <c:pt idx="1741">
                  <c:v>224.62564953038199</c:v>
                </c:pt>
                <c:pt idx="1742">
                  <c:v>224.384361523634</c:v>
                </c:pt>
                <c:pt idx="1743">
                  <c:v>221.301060420597</c:v>
                </c:pt>
                <c:pt idx="1744">
                  <c:v>219.44580518974499</c:v>
                </c:pt>
                <c:pt idx="1745">
                  <c:v>223.05300247712501</c:v>
                </c:pt>
                <c:pt idx="1746">
                  <c:v>222.82537991943099</c:v>
                </c:pt>
                <c:pt idx="1747">
                  <c:v>225.91030237725499</c:v>
                </c:pt>
                <c:pt idx="1748">
                  <c:v>226.623558935392</c:v>
                </c:pt>
                <c:pt idx="1749">
                  <c:v>225.04404091599901</c:v>
                </c:pt>
                <c:pt idx="1750">
                  <c:v>226.76810685194101</c:v>
                </c:pt>
                <c:pt idx="1751">
                  <c:v>227.25171113982401</c:v>
                </c:pt>
                <c:pt idx="1752">
                  <c:v>227.84313306108501</c:v>
                </c:pt>
                <c:pt idx="1753">
                  <c:v>227.84313306108501</c:v>
                </c:pt>
                <c:pt idx="1754">
                  <c:v>228.41486211891501</c:v>
                </c:pt>
                <c:pt idx="1755">
                  <c:v>226.18789754948401</c:v>
                </c:pt>
                <c:pt idx="1756">
                  <c:v>228.03934695747199</c:v>
                </c:pt>
                <c:pt idx="1757">
                  <c:v>226.563890842863</c:v>
                </c:pt>
                <c:pt idx="1758">
                  <c:v>225.36472923849101</c:v>
                </c:pt>
                <c:pt idx="1759">
                  <c:v>230.48423860660299</c:v>
                </c:pt>
                <c:pt idx="1760">
                  <c:v>231.1583469384</c:v>
                </c:pt>
                <c:pt idx="1761">
                  <c:v>230.44914175451601</c:v>
                </c:pt>
                <c:pt idx="1762">
                  <c:v>228.27448455051501</c:v>
                </c:pt>
                <c:pt idx="1763">
                  <c:v>228.37700426735199</c:v>
                </c:pt>
                <c:pt idx="1764">
                  <c:v>225.922895272163</c:v>
                </c:pt>
                <c:pt idx="1765">
                  <c:v>228.042415231635</c:v>
                </c:pt>
                <c:pt idx="1766">
                  <c:v>229.589947163782</c:v>
                </c:pt>
                <c:pt idx="1767">
                  <c:v>234.13996382549399</c:v>
                </c:pt>
                <c:pt idx="1768">
                  <c:v>231.15373155631701</c:v>
                </c:pt>
                <c:pt idx="1769">
                  <c:v>227.01901564254399</c:v>
                </c:pt>
                <c:pt idx="1770">
                  <c:v>229.204049964456</c:v>
                </c:pt>
                <c:pt idx="1771">
                  <c:v>232.01342485342099</c:v>
                </c:pt>
                <c:pt idx="1772">
                  <c:v>233.934662738703</c:v>
                </c:pt>
                <c:pt idx="1773">
                  <c:v>233.58679514273001</c:v>
                </c:pt>
                <c:pt idx="1774">
                  <c:v>233.285840832535</c:v>
                </c:pt>
                <c:pt idx="1775">
                  <c:v>235.29843233195899</c:v>
                </c:pt>
                <c:pt idx="1776">
                  <c:v>234.46503673860201</c:v>
                </c:pt>
                <c:pt idx="1777">
                  <c:v>231.87189645857401</c:v>
                </c:pt>
                <c:pt idx="1778">
                  <c:v>228.85787662832701</c:v>
                </c:pt>
                <c:pt idx="1779">
                  <c:v>230.466008317008</c:v>
                </c:pt>
                <c:pt idx="1780">
                  <c:v>229.70711856065401</c:v>
                </c:pt>
                <c:pt idx="1781">
                  <c:v>226.79035318143499</c:v>
                </c:pt>
                <c:pt idx="1782">
                  <c:v>225.07744798094399</c:v>
                </c:pt>
                <c:pt idx="1783">
                  <c:v>227.21263447673101</c:v>
                </c:pt>
                <c:pt idx="1784">
                  <c:v>228.22995387355201</c:v>
                </c:pt>
                <c:pt idx="1785">
                  <c:v>224.26038893479</c:v>
                </c:pt>
                <c:pt idx="1786">
                  <c:v>225.31119635247799</c:v>
                </c:pt>
                <c:pt idx="1787">
                  <c:v>221.718620330753</c:v>
                </c:pt>
                <c:pt idx="1788">
                  <c:v>221.718620330753</c:v>
                </c:pt>
                <c:pt idx="1789">
                  <c:v>224.456848829835</c:v>
                </c:pt>
                <c:pt idx="1790">
                  <c:v>221.19546795689399</c:v>
                </c:pt>
                <c:pt idx="1791">
                  <c:v>222.11765072749199</c:v>
                </c:pt>
                <c:pt idx="1792">
                  <c:v>225.73054936921099</c:v>
                </c:pt>
                <c:pt idx="1793">
                  <c:v>223.93082363892799</c:v>
                </c:pt>
                <c:pt idx="1794">
                  <c:v>225.97125816093799</c:v>
                </c:pt>
                <c:pt idx="1795">
                  <c:v>225.73474789538699</c:v>
                </c:pt>
                <c:pt idx="1796">
                  <c:v>228.07248431843499</c:v>
                </c:pt>
                <c:pt idx="1797">
                  <c:v>232.91056182980299</c:v>
                </c:pt>
                <c:pt idx="1798">
                  <c:v>233.433762061582</c:v>
                </c:pt>
                <c:pt idx="1799">
                  <c:v>230.479186688721</c:v>
                </c:pt>
                <c:pt idx="1800">
                  <c:v>230.047128512239</c:v>
                </c:pt>
                <c:pt idx="1801">
                  <c:v>227.945959605338</c:v>
                </c:pt>
                <c:pt idx="1802">
                  <c:v>227.650870350406</c:v>
                </c:pt>
                <c:pt idx="1803">
                  <c:v>227.07608241108801</c:v>
                </c:pt>
                <c:pt idx="1804">
                  <c:v>228.46111389193899</c:v>
                </c:pt>
                <c:pt idx="1805">
                  <c:v>228.12395036845501</c:v>
                </c:pt>
                <c:pt idx="1806">
                  <c:v>226.266820627833</c:v>
                </c:pt>
                <c:pt idx="1807">
                  <c:v>229.480979598499</c:v>
                </c:pt>
                <c:pt idx="1808">
                  <c:v>229.480979598499</c:v>
                </c:pt>
                <c:pt idx="1809">
                  <c:v>231.121481579602</c:v>
                </c:pt>
                <c:pt idx="1810">
                  <c:v>233.50347897563</c:v>
                </c:pt>
                <c:pt idx="1811">
                  <c:v>232.54101638487001</c:v>
                </c:pt>
                <c:pt idx="1812">
                  <c:v>232.98830187824501</c:v>
                </c:pt>
                <c:pt idx="1813">
                  <c:v>234.009759867024</c:v>
                </c:pt>
                <c:pt idx="1814">
                  <c:v>233.90696418441999</c:v>
                </c:pt>
                <c:pt idx="1815">
                  <c:v>234.60216444110301</c:v>
                </c:pt>
                <c:pt idx="1816">
                  <c:v>237.38653915742199</c:v>
                </c:pt>
                <c:pt idx="1817">
                  <c:v>233.96684383579401</c:v>
                </c:pt>
                <c:pt idx="1818">
                  <c:v>233.05252854953</c:v>
                </c:pt>
                <c:pt idx="1819">
                  <c:v>235.47161538677</c:v>
                </c:pt>
                <c:pt idx="1820">
                  <c:v>235.76824504056799</c:v>
                </c:pt>
                <c:pt idx="1821">
                  <c:v>236.98465115082399</c:v>
                </c:pt>
                <c:pt idx="1822">
                  <c:v>238.130376479565</c:v>
                </c:pt>
              </c:numCache>
            </c:numRef>
          </c:val>
          <c:smooth val="0"/>
        </c:ser>
        <c:ser>
          <c:idx val="1"/>
          <c:order val="1"/>
          <c:tx>
            <c:v>Mead Johnson</c:v>
          </c:tx>
          <c:marker>
            <c:symbol val="none"/>
          </c:marker>
          <c:cat>
            <c:numRef>
              <c:f>'[6]1 - Chart Data'!$A$2:$A$1824</c:f>
              <c:numCache>
                <c:formatCode>General</c:formatCode>
                <c:ptCount val="1823"/>
                <c:pt idx="0">
                  <c:v>39857</c:v>
                </c:pt>
                <c:pt idx="1">
                  <c:v>39860</c:v>
                </c:pt>
                <c:pt idx="2">
                  <c:v>39861</c:v>
                </c:pt>
                <c:pt idx="3">
                  <c:v>39862</c:v>
                </c:pt>
                <c:pt idx="4">
                  <c:v>39863</c:v>
                </c:pt>
                <c:pt idx="5">
                  <c:v>39864</c:v>
                </c:pt>
                <c:pt idx="6">
                  <c:v>39867</c:v>
                </c:pt>
                <c:pt idx="7">
                  <c:v>39868</c:v>
                </c:pt>
                <c:pt idx="8">
                  <c:v>39869</c:v>
                </c:pt>
                <c:pt idx="9">
                  <c:v>39870</c:v>
                </c:pt>
                <c:pt idx="10">
                  <c:v>39871</c:v>
                </c:pt>
                <c:pt idx="11">
                  <c:v>39874</c:v>
                </c:pt>
                <c:pt idx="12">
                  <c:v>39875</c:v>
                </c:pt>
                <c:pt idx="13">
                  <c:v>39876</c:v>
                </c:pt>
                <c:pt idx="14">
                  <c:v>39877</c:v>
                </c:pt>
                <c:pt idx="15">
                  <c:v>39878</c:v>
                </c:pt>
                <c:pt idx="16">
                  <c:v>39881</c:v>
                </c:pt>
                <c:pt idx="17">
                  <c:v>39882</c:v>
                </c:pt>
                <c:pt idx="18">
                  <c:v>39883</c:v>
                </c:pt>
                <c:pt idx="19">
                  <c:v>39884</c:v>
                </c:pt>
                <c:pt idx="20">
                  <c:v>39885</c:v>
                </c:pt>
                <c:pt idx="21">
                  <c:v>39888</c:v>
                </c:pt>
                <c:pt idx="22">
                  <c:v>39889</c:v>
                </c:pt>
                <c:pt idx="23">
                  <c:v>39890</c:v>
                </c:pt>
                <c:pt idx="24">
                  <c:v>39891</c:v>
                </c:pt>
                <c:pt idx="25">
                  <c:v>39892</c:v>
                </c:pt>
                <c:pt idx="26">
                  <c:v>39895</c:v>
                </c:pt>
                <c:pt idx="27">
                  <c:v>39896</c:v>
                </c:pt>
                <c:pt idx="28">
                  <c:v>39897</c:v>
                </c:pt>
                <c:pt idx="29">
                  <c:v>39898</c:v>
                </c:pt>
                <c:pt idx="30">
                  <c:v>39899</c:v>
                </c:pt>
                <c:pt idx="31">
                  <c:v>39902</c:v>
                </c:pt>
                <c:pt idx="32">
                  <c:v>39903</c:v>
                </c:pt>
                <c:pt idx="33">
                  <c:v>39904</c:v>
                </c:pt>
                <c:pt idx="34">
                  <c:v>39905</c:v>
                </c:pt>
                <c:pt idx="35">
                  <c:v>39906</c:v>
                </c:pt>
                <c:pt idx="36">
                  <c:v>39909</c:v>
                </c:pt>
                <c:pt idx="37">
                  <c:v>39910</c:v>
                </c:pt>
                <c:pt idx="38">
                  <c:v>39911</c:v>
                </c:pt>
                <c:pt idx="39">
                  <c:v>39912</c:v>
                </c:pt>
                <c:pt idx="40">
                  <c:v>39916</c:v>
                </c:pt>
                <c:pt idx="41">
                  <c:v>39917</c:v>
                </c:pt>
                <c:pt idx="42">
                  <c:v>39918</c:v>
                </c:pt>
                <c:pt idx="43">
                  <c:v>39919</c:v>
                </c:pt>
                <c:pt idx="44">
                  <c:v>39920</c:v>
                </c:pt>
                <c:pt idx="45">
                  <c:v>39923</c:v>
                </c:pt>
                <c:pt idx="46">
                  <c:v>39924</c:v>
                </c:pt>
                <c:pt idx="47">
                  <c:v>39925</c:v>
                </c:pt>
                <c:pt idx="48">
                  <c:v>39926</c:v>
                </c:pt>
                <c:pt idx="49">
                  <c:v>39927</c:v>
                </c:pt>
                <c:pt idx="50">
                  <c:v>39930</c:v>
                </c:pt>
                <c:pt idx="51">
                  <c:v>39931</c:v>
                </c:pt>
                <c:pt idx="52">
                  <c:v>39932</c:v>
                </c:pt>
                <c:pt idx="53">
                  <c:v>39933</c:v>
                </c:pt>
                <c:pt idx="54">
                  <c:v>39934</c:v>
                </c:pt>
                <c:pt idx="55">
                  <c:v>39937</c:v>
                </c:pt>
                <c:pt idx="56">
                  <c:v>39938</c:v>
                </c:pt>
                <c:pt idx="57">
                  <c:v>39939</c:v>
                </c:pt>
                <c:pt idx="58">
                  <c:v>39940</c:v>
                </c:pt>
                <c:pt idx="59">
                  <c:v>39941</c:v>
                </c:pt>
                <c:pt idx="60">
                  <c:v>39944</c:v>
                </c:pt>
                <c:pt idx="61">
                  <c:v>39945</c:v>
                </c:pt>
                <c:pt idx="62">
                  <c:v>39946</c:v>
                </c:pt>
                <c:pt idx="63">
                  <c:v>39947</c:v>
                </c:pt>
                <c:pt idx="64">
                  <c:v>39948</c:v>
                </c:pt>
                <c:pt idx="65">
                  <c:v>39951</c:v>
                </c:pt>
                <c:pt idx="66">
                  <c:v>39952</c:v>
                </c:pt>
                <c:pt idx="67">
                  <c:v>39953</c:v>
                </c:pt>
                <c:pt idx="68">
                  <c:v>39954</c:v>
                </c:pt>
                <c:pt idx="69">
                  <c:v>39955</c:v>
                </c:pt>
                <c:pt idx="70">
                  <c:v>39958</c:v>
                </c:pt>
                <c:pt idx="71">
                  <c:v>39959</c:v>
                </c:pt>
                <c:pt idx="72">
                  <c:v>39960</c:v>
                </c:pt>
                <c:pt idx="73">
                  <c:v>39961</c:v>
                </c:pt>
                <c:pt idx="74">
                  <c:v>39962</c:v>
                </c:pt>
                <c:pt idx="75">
                  <c:v>39965</c:v>
                </c:pt>
                <c:pt idx="76">
                  <c:v>39966</c:v>
                </c:pt>
                <c:pt idx="77">
                  <c:v>39967</c:v>
                </c:pt>
                <c:pt idx="78">
                  <c:v>39968</c:v>
                </c:pt>
                <c:pt idx="79">
                  <c:v>39969</c:v>
                </c:pt>
                <c:pt idx="80">
                  <c:v>39972</c:v>
                </c:pt>
                <c:pt idx="81">
                  <c:v>39973</c:v>
                </c:pt>
                <c:pt idx="82">
                  <c:v>39974</c:v>
                </c:pt>
                <c:pt idx="83">
                  <c:v>39975</c:v>
                </c:pt>
                <c:pt idx="84">
                  <c:v>39976</c:v>
                </c:pt>
                <c:pt idx="85">
                  <c:v>39979</c:v>
                </c:pt>
                <c:pt idx="86">
                  <c:v>39980</c:v>
                </c:pt>
                <c:pt idx="87">
                  <c:v>39981</c:v>
                </c:pt>
                <c:pt idx="88">
                  <c:v>39982</c:v>
                </c:pt>
                <c:pt idx="89">
                  <c:v>39983</c:v>
                </c:pt>
                <c:pt idx="90">
                  <c:v>39986</c:v>
                </c:pt>
                <c:pt idx="91">
                  <c:v>39987</c:v>
                </c:pt>
                <c:pt idx="92">
                  <c:v>39988</c:v>
                </c:pt>
                <c:pt idx="93">
                  <c:v>39989</c:v>
                </c:pt>
                <c:pt idx="94">
                  <c:v>39990</c:v>
                </c:pt>
                <c:pt idx="95">
                  <c:v>39993</c:v>
                </c:pt>
                <c:pt idx="96">
                  <c:v>39994</c:v>
                </c:pt>
                <c:pt idx="97">
                  <c:v>39995</c:v>
                </c:pt>
                <c:pt idx="98">
                  <c:v>39996</c:v>
                </c:pt>
                <c:pt idx="99">
                  <c:v>39997</c:v>
                </c:pt>
                <c:pt idx="100">
                  <c:v>40000</c:v>
                </c:pt>
                <c:pt idx="101">
                  <c:v>40001</c:v>
                </c:pt>
                <c:pt idx="102">
                  <c:v>40002</c:v>
                </c:pt>
                <c:pt idx="103">
                  <c:v>40003</c:v>
                </c:pt>
                <c:pt idx="104">
                  <c:v>40004</c:v>
                </c:pt>
                <c:pt idx="105">
                  <c:v>40007</c:v>
                </c:pt>
                <c:pt idx="106">
                  <c:v>40008</c:v>
                </c:pt>
                <c:pt idx="107">
                  <c:v>40009</c:v>
                </c:pt>
                <c:pt idx="108">
                  <c:v>40010</c:v>
                </c:pt>
                <c:pt idx="109">
                  <c:v>40011</c:v>
                </c:pt>
                <c:pt idx="110">
                  <c:v>40014</c:v>
                </c:pt>
                <c:pt idx="111">
                  <c:v>40015</c:v>
                </c:pt>
                <c:pt idx="112">
                  <c:v>40016</c:v>
                </c:pt>
                <c:pt idx="113">
                  <c:v>40017</c:v>
                </c:pt>
                <c:pt idx="114">
                  <c:v>40018</c:v>
                </c:pt>
                <c:pt idx="115">
                  <c:v>40021</c:v>
                </c:pt>
                <c:pt idx="116">
                  <c:v>40022</c:v>
                </c:pt>
                <c:pt idx="117">
                  <c:v>40023</c:v>
                </c:pt>
                <c:pt idx="118">
                  <c:v>40024</c:v>
                </c:pt>
                <c:pt idx="119">
                  <c:v>40025</c:v>
                </c:pt>
                <c:pt idx="120">
                  <c:v>40028</c:v>
                </c:pt>
                <c:pt idx="121">
                  <c:v>40029</c:v>
                </c:pt>
                <c:pt idx="122">
                  <c:v>40030</c:v>
                </c:pt>
                <c:pt idx="123">
                  <c:v>40031</c:v>
                </c:pt>
                <c:pt idx="124">
                  <c:v>40032</c:v>
                </c:pt>
                <c:pt idx="125">
                  <c:v>40035</c:v>
                </c:pt>
                <c:pt idx="126">
                  <c:v>40036</c:v>
                </c:pt>
                <c:pt idx="127">
                  <c:v>40037</c:v>
                </c:pt>
                <c:pt idx="128">
                  <c:v>40038</c:v>
                </c:pt>
                <c:pt idx="129">
                  <c:v>40039</c:v>
                </c:pt>
                <c:pt idx="130">
                  <c:v>40042</c:v>
                </c:pt>
                <c:pt idx="131">
                  <c:v>40043</c:v>
                </c:pt>
                <c:pt idx="132">
                  <c:v>40044</c:v>
                </c:pt>
                <c:pt idx="133">
                  <c:v>40045</c:v>
                </c:pt>
                <c:pt idx="134">
                  <c:v>40046</c:v>
                </c:pt>
                <c:pt idx="135">
                  <c:v>40049</c:v>
                </c:pt>
                <c:pt idx="136">
                  <c:v>40050</c:v>
                </c:pt>
                <c:pt idx="137">
                  <c:v>40051</c:v>
                </c:pt>
                <c:pt idx="138">
                  <c:v>40052</c:v>
                </c:pt>
                <c:pt idx="139">
                  <c:v>40053</c:v>
                </c:pt>
                <c:pt idx="140">
                  <c:v>40056</c:v>
                </c:pt>
                <c:pt idx="141">
                  <c:v>40057</c:v>
                </c:pt>
                <c:pt idx="142">
                  <c:v>40058</c:v>
                </c:pt>
                <c:pt idx="143">
                  <c:v>40059</c:v>
                </c:pt>
                <c:pt idx="144">
                  <c:v>40060</c:v>
                </c:pt>
                <c:pt idx="145">
                  <c:v>40063</c:v>
                </c:pt>
                <c:pt idx="146">
                  <c:v>40064</c:v>
                </c:pt>
                <c:pt idx="147">
                  <c:v>40065</c:v>
                </c:pt>
                <c:pt idx="148">
                  <c:v>40066</c:v>
                </c:pt>
                <c:pt idx="149">
                  <c:v>40067</c:v>
                </c:pt>
                <c:pt idx="150">
                  <c:v>40070</c:v>
                </c:pt>
                <c:pt idx="151">
                  <c:v>40071</c:v>
                </c:pt>
                <c:pt idx="152">
                  <c:v>40072</c:v>
                </c:pt>
                <c:pt idx="153">
                  <c:v>40073</c:v>
                </c:pt>
                <c:pt idx="154">
                  <c:v>40074</c:v>
                </c:pt>
                <c:pt idx="155">
                  <c:v>40077</c:v>
                </c:pt>
                <c:pt idx="156">
                  <c:v>40078</c:v>
                </c:pt>
                <c:pt idx="157">
                  <c:v>40079</c:v>
                </c:pt>
                <c:pt idx="158">
                  <c:v>40080</c:v>
                </c:pt>
                <c:pt idx="159">
                  <c:v>40081</c:v>
                </c:pt>
                <c:pt idx="160">
                  <c:v>40084</c:v>
                </c:pt>
                <c:pt idx="161">
                  <c:v>40085</c:v>
                </c:pt>
                <c:pt idx="162">
                  <c:v>40086</c:v>
                </c:pt>
                <c:pt idx="163">
                  <c:v>40087</c:v>
                </c:pt>
                <c:pt idx="164">
                  <c:v>40088</c:v>
                </c:pt>
                <c:pt idx="165">
                  <c:v>40091</c:v>
                </c:pt>
                <c:pt idx="166">
                  <c:v>40092</c:v>
                </c:pt>
                <c:pt idx="167">
                  <c:v>40093</c:v>
                </c:pt>
                <c:pt idx="168">
                  <c:v>40094</c:v>
                </c:pt>
                <c:pt idx="169">
                  <c:v>40095</c:v>
                </c:pt>
                <c:pt idx="170">
                  <c:v>40098</c:v>
                </c:pt>
                <c:pt idx="171">
                  <c:v>40099</c:v>
                </c:pt>
                <c:pt idx="172">
                  <c:v>40100</c:v>
                </c:pt>
                <c:pt idx="173">
                  <c:v>40101</c:v>
                </c:pt>
                <c:pt idx="174">
                  <c:v>40102</c:v>
                </c:pt>
                <c:pt idx="175">
                  <c:v>40105</c:v>
                </c:pt>
                <c:pt idx="176">
                  <c:v>40106</c:v>
                </c:pt>
                <c:pt idx="177">
                  <c:v>40107</c:v>
                </c:pt>
                <c:pt idx="178">
                  <c:v>40108</c:v>
                </c:pt>
                <c:pt idx="179">
                  <c:v>40109</c:v>
                </c:pt>
                <c:pt idx="180">
                  <c:v>40112</c:v>
                </c:pt>
                <c:pt idx="181">
                  <c:v>40113</c:v>
                </c:pt>
                <c:pt idx="182">
                  <c:v>40114</c:v>
                </c:pt>
                <c:pt idx="183">
                  <c:v>40115</c:v>
                </c:pt>
                <c:pt idx="184">
                  <c:v>40116</c:v>
                </c:pt>
                <c:pt idx="185">
                  <c:v>40119</c:v>
                </c:pt>
                <c:pt idx="186">
                  <c:v>40120</c:v>
                </c:pt>
                <c:pt idx="187">
                  <c:v>40121</c:v>
                </c:pt>
                <c:pt idx="188">
                  <c:v>40122</c:v>
                </c:pt>
                <c:pt idx="189">
                  <c:v>40123</c:v>
                </c:pt>
                <c:pt idx="190">
                  <c:v>40126</c:v>
                </c:pt>
                <c:pt idx="191">
                  <c:v>40127</c:v>
                </c:pt>
                <c:pt idx="192">
                  <c:v>40128</c:v>
                </c:pt>
                <c:pt idx="193">
                  <c:v>40129</c:v>
                </c:pt>
                <c:pt idx="194">
                  <c:v>40130</c:v>
                </c:pt>
                <c:pt idx="195">
                  <c:v>40133</c:v>
                </c:pt>
                <c:pt idx="196">
                  <c:v>40134</c:v>
                </c:pt>
                <c:pt idx="197">
                  <c:v>40135</c:v>
                </c:pt>
                <c:pt idx="198">
                  <c:v>40136</c:v>
                </c:pt>
                <c:pt idx="199">
                  <c:v>40137</c:v>
                </c:pt>
                <c:pt idx="200">
                  <c:v>40140</c:v>
                </c:pt>
                <c:pt idx="201">
                  <c:v>40141</c:v>
                </c:pt>
                <c:pt idx="202">
                  <c:v>40142</c:v>
                </c:pt>
                <c:pt idx="203">
                  <c:v>40143</c:v>
                </c:pt>
                <c:pt idx="204">
                  <c:v>40144</c:v>
                </c:pt>
                <c:pt idx="205">
                  <c:v>40147</c:v>
                </c:pt>
                <c:pt idx="206">
                  <c:v>40148</c:v>
                </c:pt>
                <c:pt idx="207">
                  <c:v>40149</c:v>
                </c:pt>
                <c:pt idx="208">
                  <c:v>40150</c:v>
                </c:pt>
                <c:pt idx="209">
                  <c:v>40151</c:v>
                </c:pt>
                <c:pt idx="210">
                  <c:v>40154</c:v>
                </c:pt>
                <c:pt idx="211">
                  <c:v>40155</c:v>
                </c:pt>
                <c:pt idx="212">
                  <c:v>40156</c:v>
                </c:pt>
                <c:pt idx="213">
                  <c:v>40157</c:v>
                </c:pt>
                <c:pt idx="214">
                  <c:v>40158</c:v>
                </c:pt>
                <c:pt idx="215">
                  <c:v>40161</c:v>
                </c:pt>
                <c:pt idx="216">
                  <c:v>40162</c:v>
                </c:pt>
                <c:pt idx="217">
                  <c:v>40163</c:v>
                </c:pt>
                <c:pt idx="218">
                  <c:v>40164</c:v>
                </c:pt>
                <c:pt idx="219">
                  <c:v>40165</c:v>
                </c:pt>
                <c:pt idx="220">
                  <c:v>40168</c:v>
                </c:pt>
                <c:pt idx="221">
                  <c:v>40169</c:v>
                </c:pt>
                <c:pt idx="222">
                  <c:v>40170</c:v>
                </c:pt>
                <c:pt idx="223">
                  <c:v>40171</c:v>
                </c:pt>
                <c:pt idx="224">
                  <c:v>40175</c:v>
                </c:pt>
                <c:pt idx="225">
                  <c:v>40176</c:v>
                </c:pt>
                <c:pt idx="226">
                  <c:v>40177</c:v>
                </c:pt>
                <c:pt idx="227">
                  <c:v>40178</c:v>
                </c:pt>
                <c:pt idx="228">
                  <c:v>40182</c:v>
                </c:pt>
                <c:pt idx="229">
                  <c:v>40183</c:v>
                </c:pt>
                <c:pt idx="230">
                  <c:v>40184</c:v>
                </c:pt>
                <c:pt idx="231">
                  <c:v>40185</c:v>
                </c:pt>
                <c:pt idx="232">
                  <c:v>40186</c:v>
                </c:pt>
                <c:pt idx="233">
                  <c:v>40189</c:v>
                </c:pt>
                <c:pt idx="234">
                  <c:v>40190</c:v>
                </c:pt>
                <c:pt idx="235">
                  <c:v>40191</c:v>
                </c:pt>
                <c:pt idx="236">
                  <c:v>40192</c:v>
                </c:pt>
                <c:pt idx="237">
                  <c:v>40193</c:v>
                </c:pt>
                <c:pt idx="238">
                  <c:v>40196</c:v>
                </c:pt>
                <c:pt idx="239">
                  <c:v>40197</c:v>
                </c:pt>
                <c:pt idx="240">
                  <c:v>40198</c:v>
                </c:pt>
                <c:pt idx="241">
                  <c:v>40199</c:v>
                </c:pt>
                <c:pt idx="242">
                  <c:v>40200</c:v>
                </c:pt>
                <c:pt idx="243">
                  <c:v>40203</c:v>
                </c:pt>
                <c:pt idx="244">
                  <c:v>40204</c:v>
                </c:pt>
                <c:pt idx="245">
                  <c:v>40205</c:v>
                </c:pt>
                <c:pt idx="246">
                  <c:v>40206</c:v>
                </c:pt>
                <c:pt idx="247">
                  <c:v>40207</c:v>
                </c:pt>
                <c:pt idx="248">
                  <c:v>40210</c:v>
                </c:pt>
                <c:pt idx="249">
                  <c:v>40211</c:v>
                </c:pt>
                <c:pt idx="250">
                  <c:v>40212</c:v>
                </c:pt>
                <c:pt idx="251">
                  <c:v>40213</c:v>
                </c:pt>
                <c:pt idx="252">
                  <c:v>40214</c:v>
                </c:pt>
                <c:pt idx="253">
                  <c:v>40217</c:v>
                </c:pt>
                <c:pt idx="254">
                  <c:v>40218</c:v>
                </c:pt>
                <c:pt idx="255">
                  <c:v>40219</c:v>
                </c:pt>
                <c:pt idx="256">
                  <c:v>40220</c:v>
                </c:pt>
                <c:pt idx="257">
                  <c:v>40221</c:v>
                </c:pt>
                <c:pt idx="258">
                  <c:v>40224</c:v>
                </c:pt>
                <c:pt idx="259">
                  <c:v>40225</c:v>
                </c:pt>
                <c:pt idx="260">
                  <c:v>40226</c:v>
                </c:pt>
                <c:pt idx="261">
                  <c:v>40227</c:v>
                </c:pt>
                <c:pt idx="262">
                  <c:v>40228</c:v>
                </c:pt>
                <c:pt idx="263">
                  <c:v>40231</c:v>
                </c:pt>
                <c:pt idx="264">
                  <c:v>40232</c:v>
                </c:pt>
                <c:pt idx="265">
                  <c:v>40233</c:v>
                </c:pt>
                <c:pt idx="266">
                  <c:v>40234</c:v>
                </c:pt>
                <c:pt idx="267">
                  <c:v>40235</c:v>
                </c:pt>
                <c:pt idx="268">
                  <c:v>40238</c:v>
                </c:pt>
                <c:pt idx="269">
                  <c:v>40239</c:v>
                </c:pt>
                <c:pt idx="270">
                  <c:v>40240</c:v>
                </c:pt>
                <c:pt idx="271">
                  <c:v>40241</c:v>
                </c:pt>
                <c:pt idx="272">
                  <c:v>40242</c:v>
                </c:pt>
                <c:pt idx="273">
                  <c:v>40245</c:v>
                </c:pt>
                <c:pt idx="274">
                  <c:v>40246</c:v>
                </c:pt>
                <c:pt idx="275">
                  <c:v>40247</c:v>
                </c:pt>
                <c:pt idx="276">
                  <c:v>40248</c:v>
                </c:pt>
                <c:pt idx="277">
                  <c:v>40249</c:v>
                </c:pt>
                <c:pt idx="278">
                  <c:v>40252</c:v>
                </c:pt>
                <c:pt idx="279">
                  <c:v>40253</c:v>
                </c:pt>
                <c:pt idx="280">
                  <c:v>40254</c:v>
                </c:pt>
                <c:pt idx="281">
                  <c:v>40255</c:v>
                </c:pt>
                <c:pt idx="282">
                  <c:v>40256</c:v>
                </c:pt>
                <c:pt idx="283">
                  <c:v>40259</c:v>
                </c:pt>
                <c:pt idx="284">
                  <c:v>40260</c:v>
                </c:pt>
                <c:pt idx="285">
                  <c:v>40261</c:v>
                </c:pt>
                <c:pt idx="286">
                  <c:v>40262</c:v>
                </c:pt>
                <c:pt idx="287">
                  <c:v>40263</c:v>
                </c:pt>
                <c:pt idx="288">
                  <c:v>40266</c:v>
                </c:pt>
                <c:pt idx="289">
                  <c:v>40267</c:v>
                </c:pt>
                <c:pt idx="290">
                  <c:v>40268</c:v>
                </c:pt>
                <c:pt idx="291">
                  <c:v>40269</c:v>
                </c:pt>
                <c:pt idx="292">
                  <c:v>40273</c:v>
                </c:pt>
                <c:pt idx="293">
                  <c:v>40274</c:v>
                </c:pt>
                <c:pt idx="294">
                  <c:v>40275</c:v>
                </c:pt>
                <c:pt idx="295">
                  <c:v>40276</c:v>
                </c:pt>
                <c:pt idx="296">
                  <c:v>40277</c:v>
                </c:pt>
                <c:pt idx="297">
                  <c:v>40280</c:v>
                </c:pt>
                <c:pt idx="298">
                  <c:v>40281</c:v>
                </c:pt>
                <c:pt idx="299">
                  <c:v>40282</c:v>
                </c:pt>
                <c:pt idx="300">
                  <c:v>40283</c:v>
                </c:pt>
                <c:pt idx="301">
                  <c:v>40284</c:v>
                </c:pt>
                <c:pt idx="302">
                  <c:v>40287</c:v>
                </c:pt>
                <c:pt idx="303">
                  <c:v>40288</c:v>
                </c:pt>
                <c:pt idx="304">
                  <c:v>40289</c:v>
                </c:pt>
                <c:pt idx="305">
                  <c:v>40290</c:v>
                </c:pt>
                <c:pt idx="306">
                  <c:v>40291</c:v>
                </c:pt>
                <c:pt idx="307">
                  <c:v>40294</c:v>
                </c:pt>
                <c:pt idx="308">
                  <c:v>40295</c:v>
                </c:pt>
                <c:pt idx="309">
                  <c:v>40296</c:v>
                </c:pt>
                <c:pt idx="310">
                  <c:v>40297</c:v>
                </c:pt>
                <c:pt idx="311">
                  <c:v>40298</c:v>
                </c:pt>
                <c:pt idx="312">
                  <c:v>40301</c:v>
                </c:pt>
                <c:pt idx="313">
                  <c:v>40302</c:v>
                </c:pt>
                <c:pt idx="314">
                  <c:v>40303</c:v>
                </c:pt>
                <c:pt idx="315">
                  <c:v>40304</c:v>
                </c:pt>
                <c:pt idx="316">
                  <c:v>40305</c:v>
                </c:pt>
                <c:pt idx="317">
                  <c:v>40308</c:v>
                </c:pt>
                <c:pt idx="318">
                  <c:v>40309</c:v>
                </c:pt>
                <c:pt idx="319">
                  <c:v>40310</c:v>
                </c:pt>
                <c:pt idx="320">
                  <c:v>40311</c:v>
                </c:pt>
                <c:pt idx="321">
                  <c:v>40312</c:v>
                </c:pt>
                <c:pt idx="322">
                  <c:v>40315</c:v>
                </c:pt>
                <c:pt idx="323">
                  <c:v>40316</c:v>
                </c:pt>
                <c:pt idx="324">
                  <c:v>40317</c:v>
                </c:pt>
                <c:pt idx="325">
                  <c:v>40318</c:v>
                </c:pt>
                <c:pt idx="326">
                  <c:v>40319</c:v>
                </c:pt>
                <c:pt idx="327">
                  <c:v>40322</c:v>
                </c:pt>
                <c:pt idx="328">
                  <c:v>40323</c:v>
                </c:pt>
                <c:pt idx="329">
                  <c:v>40324</c:v>
                </c:pt>
                <c:pt idx="330">
                  <c:v>40325</c:v>
                </c:pt>
                <c:pt idx="331">
                  <c:v>40326</c:v>
                </c:pt>
                <c:pt idx="332">
                  <c:v>40329</c:v>
                </c:pt>
                <c:pt idx="333">
                  <c:v>40330</c:v>
                </c:pt>
                <c:pt idx="334">
                  <c:v>40331</c:v>
                </c:pt>
                <c:pt idx="335">
                  <c:v>40332</c:v>
                </c:pt>
                <c:pt idx="336">
                  <c:v>40333</c:v>
                </c:pt>
                <c:pt idx="337">
                  <c:v>40336</c:v>
                </c:pt>
                <c:pt idx="338">
                  <c:v>40337</c:v>
                </c:pt>
                <c:pt idx="339">
                  <c:v>40338</c:v>
                </c:pt>
                <c:pt idx="340">
                  <c:v>40339</c:v>
                </c:pt>
                <c:pt idx="341">
                  <c:v>40340</c:v>
                </c:pt>
                <c:pt idx="342">
                  <c:v>40343</c:v>
                </c:pt>
                <c:pt idx="343">
                  <c:v>40344</c:v>
                </c:pt>
                <c:pt idx="344">
                  <c:v>40345</c:v>
                </c:pt>
                <c:pt idx="345">
                  <c:v>40346</c:v>
                </c:pt>
                <c:pt idx="346">
                  <c:v>40347</c:v>
                </c:pt>
                <c:pt idx="347">
                  <c:v>40350</c:v>
                </c:pt>
                <c:pt idx="348">
                  <c:v>40351</c:v>
                </c:pt>
                <c:pt idx="349">
                  <c:v>40352</c:v>
                </c:pt>
                <c:pt idx="350">
                  <c:v>40353</c:v>
                </c:pt>
                <c:pt idx="351">
                  <c:v>40354</c:v>
                </c:pt>
                <c:pt idx="352">
                  <c:v>40357</c:v>
                </c:pt>
                <c:pt idx="353">
                  <c:v>40358</c:v>
                </c:pt>
                <c:pt idx="354">
                  <c:v>40359</c:v>
                </c:pt>
                <c:pt idx="355">
                  <c:v>40360</c:v>
                </c:pt>
                <c:pt idx="356">
                  <c:v>40361</c:v>
                </c:pt>
                <c:pt idx="357">
                  <c:v>40364</c:v>
                </c:pt>
                <c:pt idx="358">
                  <c:v>40365</c:v>
                </c:pt>
                <c:pt idx="359">
                  <c:v>40366</c:v>
                </c:pt>
                <c:pt idx="360">
                  <c:v>40367</c:v>
                </c:pt>
                <c:pt idx="361">
                  <c:v>40368</c:v>
                </c:pt>
                <c:pt idx="362">
                  <c:v>40371</c:v>
                </c:pt>
                <c:pt idx="363">
                  <c:v>40372</c:v>
                </c:pt>
                <c:pt idx="364">
                  <c:v>40373</c:v>
                </c:pt>
                <c:pt idx="365">
                  <c:v>40374</c:v>
                </c:pt>
                <c:pt idx="366">
                  <c:v>40375</c:v>
                </c:pt>
                <c:pt idx="367">
                  <c:v>40378</c:v>
                </c:pt>
                <c:pt idx="368">
                  <c:v>40379</c:v>
                </c:pt>
                <c:pt idx="369">
                  <c:v>40380</c:v>
                </c:pt>
                <c:pt idx="370">
                  <c:v>40381</c:v>
                </c:pt>
                <c:pt idx="371">
                  <c:v>40382</c:v>
                </c:pt>
                <c:pt idx="372">
                  <c:v>40385</c:v>
                </c:pt>
                <c:pt idx="373">
                  <c:v>40386</c:v>
                </c:pt>
                <c:pt idx="374">
                  <c:v>40387</c:v>
                </c:pt>
                <c:pt idx="375">
                  <c:v>40388</c:v>
                </c:pt>
                <c:pt idx="376">
                  <c:v>40389</c:v>
                </c:pt>
                <c:pt idx="377">
                  <c:v>40392</c:v>
                </c:pt>
                <c:pt idx="378">
                  <c:v>40393</c:v>
                </c:pt>
                <c:pt idx="379">
                  <c:v>40394</c:v>
                </c:pt>
                <c:pt idx="380">
                  <c:v>40395</c:v>
                </c:pt>
                <c:pt idx="381">
                  <c:v>40396</c:v>
                </c:pt>
                <c:pt idx="382">
                  <c:v>40399</c:v>
                </c:pt>
                <c:pt idx="383">
                  <c:v>40400</c:v>
                </c:pt>
                <c:pt idx="384">
                  <c:v>40401</c:v>
                </c:pt>
                <c:pt idx="385">
                  <c:v>40402</c:v>
                </c:pt>
                <c:pt idx="386">
                  <c:v>40403</c:v>
                </c:pt>
                <c:pt idx="387">
                  <c:v>40406</c:v>
                </c:pt>
                <c:pt idx="388">
                  <c:v>40407</c:v>
                </c:pt>
                <c:pt idx="389">
                  <c:v>40408</c:v>
                </c:pt>
                <c:pt idx="390">
                  <c:v>40409</c:v>
                </c:pt>
                <c:pt idx="391">
                  <c:v>40410</c:v>
                </c:pt>
                <c:pt idx="392">
                  <c:v>40413</c:v>
                </c:pt>
                <c:pt idx="393">
                  <c:v>40414</c:v>
                </c:pt>
                <c:pt idx="394">
                  <c:v>40415</c:v>
                </c:pt>
                <c:pt idx="395">
                  <c:v>40416</c:v>
                </c:pt>
                <c:pt idx="396">
                  <c:v>40417</c:v>
                </c:pt>
                <c:pt idx="397">
                  <c:v>40420</c:v>
                </c:pt>
                <c:pt idx="398">
                  <c:v>40421</c:v>
                </c:pt>
                <c:pt idx="399">
                  <c:v>40422</c:v>
                </c:pt>
                <c:pt idx="400">
                  <c:v>40423</c:v>
                </c:pt>
                <c:pt idx="401">
                  <c:v>40424</c:v>
                </c:pt>
                <c:pt idx="402">
                  <c:v>40427</c:v>
                </c:pt>
                <c:pt idx="403">
                  <c:v>40428</c:v>
                </c:pt>
                <c:pt idx="404">
                  <c:v>40429</c:v>
                </c:pt>
                <c:pt idx="405">
                  <c:v>40430</c:v>
                </c:pt>
                <c:pt idx="406">
                  <c:v>40431</c:v>
                </c:pt>
                <c:pt idx="407">
                  <c:v>40434</c:v>
                </c:pt>
                <c:pt idx="408">
                  <c:v>40435</c:v>
                </c:pt>
                <c:pt idx="409">
                  <c:v>40436</c:v>
                </c:pt>
                <c:pt idx="410">
                  <c:v>40437</c:v>
                </c:pt>
                <c:pt idx="411">
                  <c:v>40438</c:v>
                </c:pt>
                <c:pt idx="412">
                  <c:v>40441</c:v>
                </c:pt>
                <c:pt idx="413">
                  <c:v>40442</c:v>
                </c:pt>
                <c:pt idx="414">
                  <c:v>40443</c:v>
                </c:pt>
                <c:pt idx="415">
                  <c:v>40444</c:v>
                </c:pt>
                <c:pt idx="416">
                  <c:v>40445</c:v>
                </c:pt>
                <c:pt idx="417">
                  <c:v>40448</c:v>
                </c:pt>
                <c:pt idx="418">
                  <c:v>40449</c:v>
                </c:pt>
                <c:pt idx="419">
                  <c:v>40450</c:v>
                </c:pt>
                <c:pt idx="420">
                  <c:v>40451</c:v>
                </c:pt>
                <c:pt idx="421">
                  <c:v>40452</c:v>
                </c:pt>
                <c:pt idx="422">
                  <c:v>40455</c:v>
                </c:pt>
                <c:pt idx="423">
                  <c:v>40456</c:v>
                </c:pt>
                <c:pt idx="424">
                  <c:v>40457</c:v>
                </c:pt>
                <c:pt idx="425">
                  <c:v>40458</c:v>
                </c:pt>
                <c:pt idx="426">
                  <c:v>40459</c:v>
                </c:pt>
                <c:pt idx="427">
                  <c:v>40462</c:v>
                </c:pt>
                <c:pt idx="428">
                  <c:v>40463</c:v>
                </c:pt>
                <c:pt idx="429">
                  <c:v>40464</c:v>
                </c:pt>
                <c:pt idx="430">
                  <c:v>40465</c:v>
                </c:pt>
                <c:pt idx="431">
                  <c:v>40466</c:v>
                </c:pt>
                <c:pt idx="432">
                  <c:v>40469</c:v>
                </c:pt>
                <c:pt idx="433">
                  <c:v>40470</c:v>
                </c:pt>
                <c:pt idx="434">
                  <c:v>40471</c:v>
                </c:pt>
                <c:pt idx="435">
                  <c:v>40472</c:v>
                </c:pt>
                <c:pt idx="436">
                  <c:v>40473</c:v>
                </c:pt>
                <c:pt idx="437">
                  <c:v>40476</c:v>
                </c:pt>
                <c:pt idx="438">
                  <c:v>40477</c:v>
                </c:pt>
                <c:pt idx="439">
                  <c:v>40478</c:v>
                </c:pt>
                <c:pt idx="440">
                  <c:v>40479</c:v>
                </c:pt>
                <c:pt idx="441">
                  <c:v>40480</c:v>
                </c:pt>
                <c:pt idx="442">
                  <c:v>40483</c:v>
                </c:pt>
                <c:pt idx="443">
                  <c:v>40484</c:v>
                </c:pt>
                <c:pt idx="444">
                  <c:v>40485</c:v>
                </c:pt>
                <c:pt idx="445">
                  <c:v>40486</c:v>
                </c:pt>
                <c:pt idx="446">
                  <c:v>40487</c:v>
                </c:pt>
                <c:pt idx="447">
                  <c:v>40490</c:v>
                </c:pt>
                <c:pt idx="448">
                  <c:v>40491</c:v>
                </c:pt>
                <c:pt idx="449">
                  <c:v>40492</c:v>
                </c:pt>
                <c:pt idx="450">
                  <c:v>40493</c:v>
                </c:pt>
                <c:pt idx="451">
                  <c:v>40494</c:v>
                </c:pt>
                <c:pt idx="452">
                  <c:v>40497</c:v>
                </c:pt>
                <c:pt idx="453">
                  <c:v>40498</c:v>
                </c:pt>
                <c:pt idx="454">
                  <c:v>40499</c:v>
                </c:pt>
                <c:pt idx="455">
                  <c:v>40500</c:v>
                </c:pt>
                <c:pt idx="456">
                  <c:v>40501</c:v>
                </c:pt>
                <c:pt idx="457">
                  <c:v>40504</c:v>
                </c:pt>
                <c:pt idx="458">
                  <c:v>40505</c:v>
                </c:pt>
                <c:pt idx="459">
                  <c:v>40506</c:v>
                </c:pt>
                <c:pt idx="460">
                  <c:v>40507</c:v>
                </c:pt>
                <c:pt idx="461">
                  <c:v>40508</c:v>
                </c:pt>
                <c:pt idx="462">
                  <c:v>40511</c:v>
                </c:pt>
                <c:pt idx="463">
                  <c:v>40512</c:v>
                </c:pt>
                <c:pt idx="464">
                  <c:v>40513</c:v>
                </c:pt>
                <c:pt idx="465">
                  <c:v>40514</c:v>
                </c:pt>
                <c:pt idx="466">
                  <c:v>40515</c:v>
                </c:pt>
                <c:pt idx="467">
                  <c:v>40518</c:v>
                </c:pt>
                <c:pt idx="468">
                  <c:v>40519</c:v>
                </c:pt>
                <c:pt idx="469">
                  <c:v>40520</c:v>
                </c:pt>
                <c:pt idx="470">
                  <c:v>40521</c:v>
                </c:pt>
                <c:pt idx="471">
                  <c:v>40522</c:v>
                </c:pt>
                <c:pt idx="472">
                  <c:v>40525</c:v>
                </c:pt>
                <c:pt idx="473">
                  <c:v>40526</c:v>
                </c:pt>
                <c:pt idx="474">
                  <c:v>40527</c:v>
                </c:pt>
                <c:pt idx="475">
                  <c:v>40528</c:v>
                </c:pt>
                <c:pt idx="476">
                  <c:v>40529</c:v>
                </c:pt>
                <c:pt idx="477">
                  <c:v>40532</c:v>
                </c:pt>
                <c:pt idx="478">
                  <c:v>40533</c:v>
                </c:pt>
                <c:pt idx="479">
                  <c:v>40534</c:v>
                </c:pt>
                <c:pt idx="480">
                  <c:v>40535</c:v>
                </c:pt>
                <c:pt idx="481">
                  <c:v>40536</c:v>
                </c:pt>
                <c:pt idx="482">
                  <c:v>40539</c:v>
                </c:pt>
                <c:pt idx="483">
                  <c:v>40540</c:v>
                </c:pt>
                <c:pt idx="484">
                  <c:v>40541</c:v>
                </c:pt>
                <c:pt idx="485">
                  <c:v>40542</c:v>
                </c:pt>
                <c:pt idx="486">
                  <c:v>40543</c:v>
                </c:pt>
                <c:pt idx="487">
                  <c:v>40546</c:v>
                </c:pt>
                <c:pt idx="488">
                  <c:v>40547</c:v>
                </c:pt>
                <c:pt idx="489">
                  <c:v>40548</c:v>
                </c:pt>
                <c:pt idx="490">
                  <c:v>40549</c:v>
                </c:pt>
                <c:pt idx="491">
                  <c:v>40550</c:v>
                </c:pt>
                <c:pt idx="492">
                  <c:v>40553</c:v>
                </c:pt>
                <c:pt idx="493">
                  <c:v>40554</c:v>
                </c:pt>
                <c:pt idx="494">
                  <c:v>40555</c:v>
                </c:pt>
                <c:pt idx="495">
                  <c:v>40556</c:v>
                </c:pt>
                <c:pt idx="496">
                  <c:v>40557</c:v>
                </c:pt>
                <c:pt idx="497">
                  <c:v>40560</c:v>
                </c:pt>
                <c:pt idx="498">
                  <c:v>40561</c:v>
                </c:pt>
                <c:pt idx="499">
                  <c:v>40562</c:v>
                </c:pt>
                <c:pt idx="500">
                  <c:v>40563</c:v>
                </c:pt>
                <c:pt idx="501">
                  <c:v>40564</c:v>
                </c:pt>
                <c:pt idx="502">
                  <c:v>40567</c:v>
                </c:pt>
                <c:pt idx="503">
                  <c:v>40568</c:v>
                </c:pt>
                <c:pt idx="504">
                  <c:v>40569</c:v>
                </c:pt>
                <c:pt idx="505">
                  <c:v>40570</c:v>
                </c:pt>
                <c:pt idx="506">
                  <c:v>40571</c:v>
                </c:pt>
                <c:pt idx="507">
                  <c:v>40574</c:v>
                </c:pt>
                <c:pt idx="508">
                  <c:v>40575</c:v>
                </c:pt>
                <c:pt idx="509">
                  <c:v>40576</c:v>
                </c:pt>
                <c:pt idx="510">
                  <c:v>40577</c:v>
                </c:pt>
                <c:pt idx="511">
                  <c:v>40578</c:v>
                </c:pt>
                <c:pt idx="512">
                  <c:v>40581</c:v>
                </c:pt>
                <c:pt idx="513">
                  <c:v>40582</c:v>
                </c:pt>
                <c:pt idx="514">
                  <c:v>40583</c:v>
                </c:pt>
                <c:pt idx="515">
                  <c:v>40584</c:v>
                </c:pt>
                <c:pt idx="516">
                  <c:v>40585</c:v>
                </c:pt>
                <c:pt idx="517">
                  <c:v>40588</c:v>
                </c:pt>
                <c:pt idx="518">
                  <c:v>40589</c:v>
                </c:pt>
                <c:pt idx="519">
                  <c:v>40590</c:v>
                </c:pt>
                <c:pt idx="520">
                  <c:v>40591</c:v>
                </c:pt>
                <c:pt idx="521">
                  <c:v>40592</c:v>
                </c:pt>
                <c:pt idx="522">
                  <c:v>40595</c:v>
                </c:pt>
                <c:pt idx="523">
                  <c:v>40596</c:v>
                </c:pt>
                <c:pt idx="524">
                  <c:v>40597</c:v>
                </c:pt>
                <c:pt idx="525">
                  <c:v>40598</c:v>
                </c:pt>
                <c:pt idx="526">
                  <c:v>40599</c:v>
                </c:pt>
                <c:pt idx="527">
                  <c:v>40602</c:v>
                </c:pt>
                <c:pt idx="528">
                  <c:v>40603</c:v>
                </c:pt>
                <c:pt idx="529">
                  <c:v>40604</c:v>
                </c:pt>
                <c:pt idx="530">
                  <c:v>40605</c:v>
                </c:pt>
                <c:pt idx="531">
                  <c:v>40606</c:v>
                </c:pt>
                <c:pt idx="532">
                  <c:v>40609</c:v>
                </c:pt>
                <c:pt idx="533">
                  <c:v>40610</c:v>
                </c:pt>
                <c:pt idx="534">
                  <c:v>40611</c:v>
                </c:pt>
                <c:pt idx="535">
                  <c:v>40612</c:v>
                </c:pt>
                <c:pt idx="536">
                  <c:v>40613</c:v>
                </c:pt>
                <c:pt idx="537">
                  <c:v>40616</c:v>
                </c:pt>
                <c:pt idx="538">
                  <c:v>40617</c:v>
                </c:pt>
                <c:pt idx="539">
                  <c:v>40618</c:v>
                </c:pt>
                <c:pt idx="540">
                  <c:v>40619</c:v>
                </c:pt>
                <c:pt idx="541">
                  <c:v>40620</c:v>
                </c:pt>
                <c:pt idx="542">
                  <c:v>40623</c:v>
                </c:pt>
                <c:pt idx="543">
                  <c:v>40624</c:v>
                </c:pt>
                <c:pt idx="544">
                  <c:v>40625</c:v>
                </c:pt>
                <c:pt idx="545">
                  <c:v>40626</c:v>
                </c:pt>
                <c:pt idx="546">
                  <c:v>40627</c:v>
                </c:pt>
                <c:pt idx="547">
                  <c:v>40630</c:v>
                </c:pt>
                <c:pt idx="548">
                  <c:v>40631</c:v>
                </c:pt>
                <c:pt idx="549">
                  <c:v>40632</c:v>
                </c:pt>
                <c:pt idx="550">
                  <c:v>40633</c:v>
                </c:pt>
                <c:pt idx="551">
                  <c:v>40634</c:v>
                </c:pt>
                <c:pt idx="552">
                  <c:v>40637</c:v>
                </c:pt>
                <c:pt idx="553">
                  <c:v>40638</c:v>
                </c:pt>
                <c:pt idx="554">
                  <c:v>40639</c:v>
                </c:pt>
                <c:pt idx="555">
                  <c:v>40640</c:v>
                </c:pt>
                <c:pt idx="556">
                  <c:v>40641</c:v>
                </c:pt>
                <c:pt idx="557">
                  <c:v>40644</c:v>
                </c:pt>
                <c:pt idx="558">
                  <c:v>40645</c:v>
                </c:pt>
                <c:pt idx="559">
                  <c:v>40646</c:v>
                </c:pt>
                <c:pt idx="560">
                  <c:v>40647</c:v>
                </c:pt>
                <c:pt idx="561">
                  <c:v>40648</c:v>
                </c:pt>
                <c:pt idx="562">
                  <c:v>40651</c:v>
                </c:pt>
                <c:pt idx="563">
                  <c:v>40652</c:v>
                </c:pt>
                <c:pt idx="564">
                  <c:v>40653</c:v>
                </c:pt>
                <c:pt idx="565">
                  <c:v>40654</c:v>
                </c:pt>
                <c:pt idx="566">
                  <c:v>40658</c:v>
                </c:pt>
                <c:pt idx="567">
                  <c:v>40659</c:v>
                </c:pt>
                <c:pt idx="568">
                  <c:v>40660</c:v>
                </c:pt>
                <c:pt idx="569">
                  <c:v>40661</c:v>
                </c:pt>
                <c:pt idx="570">
                  <c:v>40662</c:v>
                </c:pt>
                <c:pt idx="571">
                  <c:v>40665</c:v>
                </c:pt>
                <c:pt idx="572">
                  <c:v>40666</c:v>
                </c:pt>
                <c:pt idx="573">
                  <c:v>40667</c:v>
                </c:pt>
                <c:pt idx="574">
                  <c:v>40668</c:v>
                </c:pt>
                <c:pt idx="575">
                  <c:v>40669</c:v>
                </c:pt>
                <c:pt idx="576">
                  <c:v>40672</c:v>
                </c:pt>
                <c:pt idx="577">
                  <c:v>40673</c:v>
                </c:pt>
                <c:pt idx="578">
                  <c:v>40674</c:v>
                </c:pt>
                <c:pt idx="579">
                  <c:v>40675</c:v>
                </c:pt>
                <c:pt idx="580">
                  <c:v>40676</c:v>
                </c:pt>
                <c:pt idx="581">
                  <c:v>40679</c:v>
                </c:pt>
                <c:pt idx="582">
                  <c:v>40680</c:v>
                </c:pt>
                <c:pt idx="583">
                  <c:v>40681</c:v>
                </c:pt>
                <c:pt idx="584">
                  <c:v>40682</c:v>
                </c:pt>
                <c:pt idx="585">
                  <c:v>40683</c:v>
                </c:pt>
                <c:pt idx="586">
                  <c:v>40686</c:v>
                </c:pt>
                <c:pt idx="587">
                  <c:v>40687</c:v>
                </c:pt>
                <c:pt idx="588">
                  <c:v>40688</c:v>
                </c:pt>
                <c:pt idx="589">
                  <c:v>40689</c:v>
                </c:pt>
                <c:pt idx="590">
                  <c:v>40690</c:v>
                </c:pt>
                <c:pt idx="591">
                  <c:v>40693</c:v>
                </c:pt>
                <c:pt idx="592">
                  <c:v>40694</c:v>
                </c:pt>
                <c:pt idx="593">
                  <c:v>40695</c:v>
                </c:pt>
                <c:pt idx="594">
                  <c:v>40696</c:v>
                </c:pt>
                <c:pt idx="595">
                  <c:v>40697</c:v>
                </c:pt>
                <c:pt idx="596">
                  <c:v>40700</c:v>
                </c:pt>
                <c:pt idx="597">
                  <c:v>40701</c:v>
                </c:pt>
                <c:pt idx="598">
                  <c:v>40702</c:v>
                </c:pt>
                <c:pt idx="599">
                  <c:v>40703</c:v>
                </c:pt>
                <c:pt idx="600">
                  <c:v>40704</c:v>
                </c:pt>
                <c:pt idx="601">
                  <c:v>40707</c:v>
                </c:pt>
                <c:pt idx="602">
                  <c:v>40708</c:v>
                </c:pt>
                <c:pt idx="603">
                  <c:v>40709</c:v>
                </c:pt>
                <c:pt idx="604">
                  <c:v>40710</c:v>
                </c:pt>
                <c:pt idx="605">
                  <c:v>40711</c:v>
                </c:pt>
                <c:pt idx="606">
                  <c:v>40714</c:v>
                </c:pt>
                <c:pt idx="607">
                  <c:v>40715</c:v>
                </c:pt>
                <c:pt idx="608">
                  <c:v>40716</c:v>
                </c:pt>
                <c:pt idx="609">
                  <c:v>40717</c:v>
                </c:pt>
                <c:pt idx="610">
                  <c:v>40718</c:v>
                </c:pt>
                <c:pt idx="611">
                  <c:v>40721</c:v>
                </c:pt>
                <c:pt idx="612">
                  <c:v>40722</c:v>
                </c:pt>
                <c:pt idx="613">
                  <c:v>40723</c:v>
                </c:pt>
                <c:pt idx="614">
                  <c:v>40724</c:v>
                </c:pt>
                <c:pt idx="615">
                  <c:v>40725</c:v>
                </c:pt>
                <c:pt idx="616">
                  <c:v>40728</c:v>
                </c:pt>
                <c:pt idx="617">
                  <c:v>40729</c:v>
                </c:pt>
                <c:pt idx="618">
                  <c:v>40730</c:v>
                </c:pt>
                <c:pt idx="619">
                  <c:v>40731</c:v>
                </c:pt>
                <c:pt idx="620">
                  <c:v>40732</c:v>
                </c:pt>
                <c:pt idx="621">
                  <c:v>40735</c:v>
                </c:pt>
                <c:pt idx="622">
                  <c:v>40736</c:v>
                </c:pt>
                <c:pt idx="623">
                  <c:v>40737</c:v>
                </c:pt>
                <c:pt idx="624">
                  <c:v>40738</c:v>
                </c:pt>
                <c:pt idx="625">
                  <c:v>40739</c:v>
                </c:pt>
                <c:pt idx="626">
                  <c:v>40742</c:v>
                </c:pt>
                <c:pt idx="627">
                  <c:v>40743</c:v>
                </c:pt>
                <c:pt idx="628">
                  <c:v>40744</c:v>
                </c:pt>
                <c:pt idx="629">
                  <c:v>40745</c:v>
                </c:pt>
                <c:pt idx="630">
                  <c:v>40746</c:v>
                </c:pt>
                <c:pt idx="631">
                  <c:v>40749</c:v>
                </c:pt>
                <c:pt idx="632">
                  <c:v>40750</c:v>
                </c:pt>
                <c:pt idx="633">
                  <c:v>40751</c:v>
                </c:pt>
                <c:pt idx="634">
                  <c:v>40752</c:v>
                </c:pt>
                <c:pt idx="635">
                  <c:v>40753</c:v>
                </c:pt>
                <c:pt idx="636">
                  <c:v>40756</c:v>
                </c:pt>
                <c:pt idx="637">
                  <c:v>40757</c:v>
                </c:pt>
                <c:pt idx="638">
                  <c:v>40758</c:v>
                </c:pt>
                <c:pt idx="639">
                  <c:v>40759</c:v>
                </c:pt>
                <c:pt idx="640">
                  <c:v>40760</c:v>
                </c:pt>
                <c:pt idx="641">
                  <c:v>40763</c:v>
                </c:pt>
                <c:pt idx="642">
                  <c:v>40764</c:v>
                </c:pt>
                <c:pt idx="643">
                  <c:v>40765</c:v>
                </c:pt>
                <c:pt idx="644">
                  <c:v>40766</c:v>
                </c:pt>
                <c:pt idx="645">
                  <c:v>40767</c:v>
                </c:pt>
                <c:pt idx="646">
                  <c:v>40770</c:v>
                </c:pt>
                <c:pt idx="647">
                  <c:v>40771</c:v>
                </c:pt>
                <c:pt idx="648">
                  <c:v>40772</c:v>
                </c:pt>
                <c:pt idx="649">
                  <c:v>40773</c:v>
                </c:pt>
                <c:pt idx="650">
                  <c:v>40774</c:v>
                </c:pt>
                <c:pt idx="651">
                  <c:v>40777</c:v>
                </c:pt>
                <c:pt idx="652">
                  <c:v>40778</c:v>
                </c:pt>
                <c:pt idx="653">
                  <c:v>40779</c:v>
                </c:pt>
                <c:pt idx="654">
                  <c:v>40780</c:v>
                </c:pt>
                <c:pt idx="655">
                  <c:v>40781</c:v>
                </c:pt>
                <c:pt idx="656">
                  <c:v>40784</c:v>
                </c:pt>
                <c:pt idx="657">
                  <c:v>40785</c:v>
                </c:pt>
                <c:pt idx="658">
                  <c:v>40786</c:v>
                </c:pt>
                <c:pt idx="659">
                  <c:v>40787</c:v>
                </c:pt>
                <c:pt idx="660">
                  <c:v>40788</c:v>
                </c:pt>
                <c:pt idx="661">
                  <c:v>40791</c:v>
                </c:pt>
                <c:pt idx="662">
                  <c:v>40792</c:v>
                </c:pt>
                <c:pt idx="663">
                  <c:v>40793</c:v>
                </c:pt>
                <c:pt idx="664">
                  <c:v>40794</c:v>
                </c:pt>
                <c:pt idx="665">
                  <c:v>40795</c:v>
                </c:pt>
                <c:pt idx="666">
                  <c:v>40798</c:v>
                </c:pt>
                <c:pt idx="667">
                  <c:v>40799</c:v>
                </c:pt>
                <c:pt idx="668">
                  <c:v>40800</c:v>
                </c:pt>
                <c:pt idx="669">
                  <c:v>40801</c:v>
                </c:pt>
                <c:pt idx="670">
                  <c:v>40802</c:v>
                </c:pt>
                <c:pt idx="671">
                  <c:v>40805</c:v>
                </c:pt>
                <c:pt idx="672">
                  <c:v>40806</c:v>
                </c:pt>
                <c:pt idx="673">
                  <c:v>40807</c:v>
                </c:pt>
                <c:pt idx="674">
                  <c:v>40808</c:v>
                </c:pt>
                <c:pt idx="675">
                  <c:v>40809</c:v>
                </c:pt>
                <c:pt idx="676">
                  <c:v>40812</c:v>
                </c:pt>
                <c:pt idx="677">
                  <c:v>40813</c:v>
                </c:pt>
                <c:pt idx="678">
                  <c:v>40814</c:v>
                </c:pt>
                <c:pt idx="679">
                  <c:v>40815</c:v>
                </c:pt>
                <c:pt idx="680">
                  <c:v>40816</c:v>
                </c:pt>
                <c:pt idx="681">
                  <c:v>40819</c:v>
                </c:pt>
                <c:pt idx="682">
                  <c:v>40820</c:v>
                </c:pt>
                <c:pt idx="683">
                  <c:v>40821</c:v>
                </c:pt>
                <c:pt idx="684">
                  <c:v>40822</c:v>
                </c:pt>
                <c:pt idx="685">
                  <c:v>40823</c:v>
                </c:pt>
                <c:pt idx="686">
                  <c:v>40826</c:v>
                </c:pt>
                <c:pt idx="687">
                  <c:v>40827</c:v>
                </c:pt>
                <c:pt idx="688">
                  <c:v>40828</c:v>
                </c:pt>
                <c:pt idx="689">
                  <c:v>40829</c:v>
                </c:pt>
                <c:pt idx="690">
                  <c:v>40830</c:v>
                </c:pt>
                <c:pt idx="691">
                  <c:v>40833</c:v>
                </c:pt>
                <c:pt idx="692">
                  <c:v>40834</c:v>
                </c:pt>
                <c:pt idx="693">
                  <c:v>40835</c:v>
                </c:pt>
                <c:pt idx="694">
                  <c:v>40836</c:v>
                </c:pt>
                <c:pt idx="695">
                  <c:v>40837</c:v>
                </c:pt>
                <c:pt idx="696">
                  <c:v>40840</c:v>
                </c:pt>
                <c:pt idx="697">
                  <c:v>40841</c:v>
                </c:pt>
                <c:pt idx="698">
                  <c:v>40842</c:v>
                </c:pt>
                <c:pt idx="699">
                  <c:v>40843</c:v>
                </c:pt>
                <c:pt idx="700">
                  <c:v>40844</c:v>
                </c:pt>
                <c:pt idx="701">
                  <c:v>40847</c:v>
                </c:pt>
                <c:pt idx="702">
                  <c:v>40848</c:v>
                </c:pt>
                <c:pt idx="703">
                  <c:v>40849</c:v>
                </c:pt>
                <c:pt idx="704">
                  <c:v>40850</c:v>
                </c:pt>
                <c:pt idx="705">
                  <c:v>40851</c:v>
                </c:pt>
                <c:pt idx="706">
                  <c:v>40854</c:v>
                </c:pt>
                <c:pt idx="707">
                  <c:v>40855</c:v>
                </c:pt>
                <c:pt idx="708">
                  <c:v>40856</c:v>
                </c:pt>
                <c:pt idx="709">
                  <c:v>40857</c:v>
                </c:pt>
                <c:pt idx="710">
                  <c:v>40858</c:v>
                </c:pt>
                <c:pt idx="711">
                  <c:v>40861</c:v>
                </c:pt>
                <c:pt idx="712">
                  <c:v>40862</c:v>
                </c:pt>
                <c:pt idx="713">
                  <c:v>40863</c:v>
                </c:pt>
                <c:pt idx="714">
                  <c:v>40864</c:v>
                </c:pt>
                <c:pt idx="715">
                  <c:v>40865</c:v>
                </c:pt>
                <c:pt idx="716">
                  <c:v>40868</c:v>
                </c:pt>
                <c:pt idx="717">
                  <c:v>40869</c:v>
                </c:pt>
                <c:pt idx="718">
                  <c:v>40870</c:v>
                </c:pt>
                <c:pt idx="719">
                  <c:v>40871</c:v>
                </c:pt>
                <c:pt idx="720">
                  <c:v>40872</c:v>
                </c:pt>
                <c:pt idx="721">
                  <c:v>40875</c:v>
                </c:pt>
                <c:pt idx="722">
                  <c:v>40876</c:v>
                </c:pt>
                <c:pt idx="723">
                  <c:v>40877</c:v>
                </c:pt>
                <c:pt idx="724">
                  <c:v>40878</c:v>
                </c:pt>
                <c:pt idx="725">
                  <c:v>40879</c:v>
                </c:pt>
                <c:pt idx="726">
                  <c:v>40882</c:v>
                </c:pt>
                <c:pt idx="727">
                  <c:v>40883</c:v>
                </c:pt>
                <c:pt idx="728">
                  <c:v>40884</c:v>
                </c:pt>
                <c:pt idx="729">
                  <c:v>40885</c:v>
                </c:pt>
                <c:pt idx="730">
                  <c:v>40886</c:v>
                </c:pt>
                <c:pt idx="731">
                  <c:v>40889</c:v>
                </c:pt>
                <c:pt idx="732">
                  <c:v>40890</c:v>
                </c:pt>
                <c:pt idx="733">
                  <c:v>40891</c:v>
                </c:pt>
                <c:pt idx="734">
                  <c:v>40892</c:v>
                </c:pt>
                <c:pt idx="735">
                  <c:v>40893</c:v>
                </c:pt>
                <c:pt idx="736">
                  <c:v>40896</c:v>
                </c:pt>
                <c:pt idx="737">
                  <c:v>40897</c:v>
                </c:pt>
                <c:pt idx="738">
                  <c:v>40898</c:v>
                </c:pt>
                <c:pt idx="739">
                  <c:v>40899</c:v>
                </c:pt>
                <c:pt idx="740">
                  <c:v>40900</c:v>
                </c:pt>
                <c:pt idx="741">
                  <c:v>40904</c:v>
                </c:pt>
                <c:pt idx="742">
                  <c:v>40905</c:v>
                </c:pt>
                <c:pt idx="743">
                  <c:v>40906</c:v>
                </c:pt>
                <c:pt idx="744">
                  <c:v>40907</c:v>
                </c:pt>
                <c:pt idx="745">
                  <c:v>40910</c:v>
                </c:pt>
                <c:pt idx="746">
                  <c:v>40911</c:v>
                </c:pt>
                <c:pt idx="747">
                  <c:v>40912</c:v>
                </c:pt>
                <c:pt idx="748">
                  <c:v>40913</c:v>
                </c:pt>
                <c:pt idx="749">
                  <c:v>40914</c:v>
                </c:pt>
                <c:pt idx="750">
                  <c:v>40917</c:v>
                </c:pt>
                <c:pt idx="751">
                  <c:v>40918</c:v>
                </c:pt>
                <c:pt idx="752">
                  <c:v>40919</c:v>
                </c:pt>
                <c:pt idx="753">
                  <c:v>40920</c:v>
                </c:pt>
                <c:pt idx="754">
                  <c:v>40921</c:v>
                </c:pt>
                <c:pt idx="755">
                  <c:v>40924</c:v>
                </c:pt>
                <c:pt idx="756">
                  <c:v>40925</c:v>
                </c:pt>
                <c:pt idx="757">
                  <c:v>40926</c:v>
                </c:pt>
                <c:pt idx="758">
                  <c:v>40927</c:v>
                </c:pt>
                <c:pt idx="759">
                  <c:v>40928</c:v>
                </c:pt>
                <c:pt idx="760">
                  <c:v>40931</c:v>
                </c:pt>
                <c:pt idx="761">
                  <c:v>40932</c:v>
                </c:pt>
                <c:pt idx="762">
                  <c:v>40933</c:v>
                </c:pt>
                <c:pt idx="763">
                  <c:v>40934</c:v>
                </c:pt>
                <c:pt idx="764">
                  <c:v>40935</c:v>
                </c:pt>
                <c:pt idx="765">
                  <c:v>40938</c:v>
                </c:pt>
                <c:pt idx="766">
                  <c:v>40939</c:v>
                </c:pt>
                <c:pt idx="767">
                  <c:v>40940</c:v>
                </c:pt>
                <c:pt idx="768">
                  <c:v>40941</c:v>
                </c:pt>
                <c:pt idx="769">
                  <c:v>40942</c:v>
                </c:pt>
                <c:pt idx="770">
                  <c:v>40945</c:v>
                </c:pt>
                <c:pt idx="771">
                  <c:v>40946</c:v>
                </c:pt>
                <c:pt idx="772">
                  <c:v>40947</c:v>
                </c:pt>
                <c:pt idx="773">
                  <c:v>40948</c:v>
                </c:pt>
                <c:pt idx="774">
                  <c:v>40949</c:v>
                </c:pt>
                <c:pt idx="775">
                  <c:v>40952</c:v>
                </c:pt>
                <c:pt idx="776">
                  <c:v>40953</c:v>
                </c:pt>
                <c:pt idx="777">
                  <c:v>40954</c:v>
                </c:pt>
                <c:pt idx="778">
                  <c:v>40955</c:v>
                </c:pt>
                <c:pt idx="779">
                  <c:v>40956</c:v>
                </c:pt>
                <c:pt idx="780">
                  <c:v>40959</c:v>
                </c:pt>
                <c:pt idx="781">
                  <c:v>40960</c:v>
                </c:pt>
                <c:pt idx="782">
                  <c:v>40961</c:v>
                </c:pt>
                <c:pt idx="783">
                  <c:v>40962</c:v>
                </c:pt>
                <c:pt idx="784">
                  <c:v>40963</c:v>
                </c:pt>
                <c:pt idx="785">
                  <c:v>40966</c:v>
                </c:pt>
                <c:pt idx="786">
                  <c:v>40967</c:v>
                </c:pt>
                <c:pt idx="787">
                  <c:v>40968</c:v>
                </c:pt>
                <c:pt idx="788">
                  <c:v>40969</c:v>
                </c:pt>
                <c:pt idx="789">
                  <c:v>40970</c:v>
                </c:pt>
                <c:pt idx="790">
                  <c:v>40973</c:v>
                </c:pt>
                <c:pt idx="791">
                  <c:v>40974</c:v>
                </c:pt>
                <c:pt idx="792">
                  <c:v>40975</c:v>
                </c:pt>
                <c:pt idx="793">
                  <c:v>40976</c:v>
                </c:pt>
                <c:pt idx="794">
                  <c:v>40977</c:v>
                </c:pt>
                <c:pt idx="795">
                  <c:v>40980</c:v>
                </c:pt>
                <c:pt idx="796">
                  <c:v>40981</c:v>
                </c:pt>
                <c:pt idx="797">
                  <c:v>40982</c:v>
                </c:pt>
                <c:pt idx="798">
                  <c:v>40983</c:v>
                </c:pt>
                <c:pt idx="799">
                  <c:v>40984</c:v>
                </c:pt>
                <c:pt idx="800">
                  <c:v>40987</c:v>
                </c:pt>
                <c:pt idx="801">
                  <c:v>40988</c:v>
                </c:pt>
                <c:pt idx="802">
                  <c:v>40989</c:v>
                </c:pt>
                <c:pt idx="803">
                  <c:v>40990</c:v>
                </c:pt>
                <c:pt idx="804">
                  <c:v>40991</c:v>
                </c:pt>
                <c:pt idx="805">
                  <c:v>40994</c:v>
                </c:pt>
                <c:pt idx="806">
                  <c:v>40995</c:v>
                </c:pt>
                <c:pt idx="807">
                  <c:v>40996</c:v>
                </c:pt>
                <c:pt idx="808">
                  <c:v>40997</c:v>
                </c:pt>
                <c:pt idx="809">
                  <c:v>40998</c:v>
                </c:pt>
                <c:pt idx="810">
                  <c:v>41001</c:v>
                </c:pt>
                <c:pt idx="811">
                  <c:v>41002</c:v>
                </c:pt>
                <c:pt idx="812">
                  <c:v>41003</c:v>
                </c:pt>
                <c:pt idx="813">
                  <c:v>41004</c:v>
                </c:pt>
                <c:pt idx="814">
                  <c:v>41008</c:v>
                </c:pt>
                <c:pt idx="815">
                  <c:v>41009</c:v>
                </c:pt>
                <c:pt idx="816">
                  <c:v>41010</c:v>
                </c:pt>
                <c:pt idx="817">
                  <c:v>41011</c:v>
                </c:pt>
                <c:pt idx="818">
                  <c:v>41012</c:v>
                </c:pt>
                <c:pt idx="819">
                  <c:v>41015</c:v>
                </c:pt>
                <c:pt idx="820">
                  <c:v>41016</c:v>
                </c:pt>
                <c:pt idx="821">
                  <c:v>41017</c:v>
                </c:pt>
                <c:pt idx="822">
                  <c:v>41018</c:v>
                </c:pt>
                <c:pt idx="823">
                  <c:v>41019</c:v>
                </c:pt>
                <c:pt idx="824">
                  <c:v>41022</c:v>
                </c:pt>
                <c:pt idx="825">
                  <c:v>41023</c:v>
                </c:pt>
                <c:pt idx="826">
                  <c:v>41024</c:v>
                </c:pt>
                <c:pt idx="827">
                  <c:v>41025</c:v>
                </c:pt>
                <c:pt idx="828">
                  <c:v>41026</c:v>
                </c:pt>
                <c:pt idx="829">
                  <c:v>41029</c:v>
                </c:pt>
                <c:pt idx="830">
                  <c:v>41030</c:v>
                </c:pt>
                <c:pt idx="831">
                  <c:v>41031</c:v>
                </c:pt>
                <c:pt idx="832">
                  <c:v>41032</c:v>
                </c:pt>
                <c:pt idx="833">
                  <c:v>41033</c:v>
                </c:pt>
                <c:pt idx="834">
                  <c:v>41036</c:v>
                </c:pt>
                <c:pt idx="835">
                  <c:v>41037</c:v>
                </c:pt>
                <c:pt idx="836">
                  <c:v>41038</c:v>
                </c:pt>
                <c:pt idx="837">
                  <c:v>41039</c:v>
                </c:pt>
                <c:pt idx="838">
                  <c:v>41040</c:v>
                </c:pt>
                <c:pt idx="839">
                  <c:v>41043</c:v>
                </c:pt>
                <c:pt idx="840">
                  <c:v>41044</c:v>
                </c:pt>
                <c:pt idx="841">
                  <c:v>41045</c:v>
                </c:pt>
                <c:pt idx="842">
                  <c:v>41046</c:v>
                </c:pt>
                <c:pt idx="843">
                  <c:v>41047</c:v>
                </c:pt>
                <c:pt idx="844">
                  <c:v>41050</c:v>
                </c:pt>
                <c:pt idx="845">
                  <c:v>41051</c:v>
                </c:pt>
                <c:pt idx="846">
                  <c:v>41052</c:v>
                </c:pt>
                <c:pt idx="847">
                  <c:v>41053</c:v>
                </c:pt>
                <c:pt idx="848">
                  <c:v>41054</c:v>
                </c:pt>
                <c:pt idx="849">
                  <c:v>41057</c:v>
                </c:pt>
                <c:pt idx="850">
                  <c:v>41058</c:v>
                </c:pt>
                <c:pt idx="851">
                  <c:v>41059</c:v>
                </c:pt>
                <c:pt idx="852">
                  <c:v>41060</c:v>
                </c:pt>
                <c:pt idx="853">
                  <c:v>41061</c:v>
                </c:pt>
                <c:pt idx="854">
                  <c:v>41064</c:v>
                </c:pt>
                <c:pt idx="855">
                  <c:v>41065</c:v>
                </c:pt>
                <c:pt idx="856">
                  <c:v>41066</c:v>
                </c:pt>
                <c:pt idx="857">
                  <c:v>41067</c:v>
                </c:pt>
                <c:pt idx="858">
                  <c:v>41068</c:v>
                </c:pt>
                <c:pt idx="859">
                  <c:v>41071</c:v>
                </c:pt>
                <c:pt idx="860">
                  <c:v>41072</c:v>
                </c:pt>
                <c:pt idx="861">
                  <c:v>41073</c:v>
                </c:pt>
                <c:pt idx="862">
                  <c:v>41074</c:v>
                </c:pt>
                <c:pt idx="863">
                  <c:v>41075</c:v>
                </c:pt>
                <c:pt idx="864">
                  <c:v>41078</c:v>
                </c:pt>
                <c:pt idx="865">
                  <c:v>41079</c:v>
                </c:pt>
                <c:pt idx="866">
                  <c:v>41080</c:v>
                </c:pt>
                <c:pt idx="867">
                  <c:v>41081</c:v>
                </c:pt>
                <c:pt idx="868">
                  <c:v>41082</c:v>
                </c:pt>
                <c:pt idx="869">
                  <c:v>41085</c:v>
                </c:pt>
                <c:pt idx="870">
                  <c:v>41086</c:v>
                </c:pt>
                <c:pt idx="871">
                  <c:v>41087</c:v>
                </c:pt>
                <c:pt idx="872">
                  <c:v>41088</c:v>
                </c:pt>
                <c:pt idx="873">
                  <c:v>41089</c:v>
                </c:pt>
                <c:pt idx="874">
                  <c:v>41092</c:v>
                </c:pt>
                <c:pt idx="875">
                  <c:v>41093</c:v>
                </c:pt>
                <c:pt idx="876">
                  <c:v>41094</c:v>
                </c:pt>
                <c:pt idx="877">
                  <c:v>41095</c:v>
                </c:pt>
                <c:pt idx="878">
                  <c:v>41096</c:v>
                </c:pt>
                <c:pt idx="879">
                  <c:v>41099</c:v>
                </c:pt>
                <c:pt idx="880">
                  <c:v>41100</c:v>
                </c:pt>
                <c:pt idx="881">
                  <c:v>41101</c:v>
                </c:pt>
                <c:pt idx="882">
                  <c:v>41102</c:v>
                </c:pt>
                <c:pt idx="883">
                  <c:v>41103</c:v>
                </c:pt>
                <c:pt idx="884">
                  <c:v>41106</c:v>
                </c:pt>
                <c:pt idx="885">
                  <c:v>41107</c:v>
                </c:pt>
                <c:pt idx="886">
                  <c:v>41108</c:v>
                </c:pt>
                <c:pt idx="887">
                  <c:v>41109</c:v>
                </c:pt>
                <c:pt idx="888">
                  <c:v>41110</c:v>
                </c:pt>
                <c:pt idx="889">
                  <c:v>41113</c:v>
                </c:pt>
                <c:pt idx="890">
                  <c:v>41114</c:v>
                </c:pt>
                <c:pt idx="891">
                  <c:v>41115</c:v>
                </c:pt>
                <c:pt idx="892">
                  <c:v>41116</c:v>
                </c:pt>
                <c:pt idx="893">
                  <c:v>41117</c:v>
                </c:pt>
                <c:pt idx="894">
                  <c:v>41120</c:v>
                </c:pt>
                <c:pt idx="895">
                  <c:v>41121</c:v>
                </c:pt>
                <c:pt idx="896">
                  <c:v>41122</c:v>
                </c:pt>
                <c:pt idx="897">
                  <c:v>41123</c:v>
                </c:pt>
                <c:pt idx="898">
                  <c:v>41124</c:v>
                </c:pt>
                <c:pt idx="899">
                  <c:v>41127</c:v>
                </c:pt>
                <c:pt idx="900">
                  <c:v>41128</c:v>
                </c:pt>
                <c:pt idx="901">
                  <c:v>41129</c:v>
                </c:pt>
                <c:pt idx="902">
                  <c:v>41130</c:v>
                </c:pt>
                <c:pt idx="903">
                  <c:v>41131</c:v>
                </c:pt>
                <c:pt idx="904">
                  <c:v>41134</c:v>
                </c:pt>
                <c:pt idx="905">
                  <c:v>41135</c:v>
                </c:pt>
                <c:pt idx="906">
                  <c:v>41136</c:v>
                </c:pt>
                <c:pt idx="907">
                  <c:v>41137</c:v>
                </c:pt>
                <c:pt idx="908">
                  <c:v>41138</c:v>
                </c:pt>
                <c:pt idx="909">
                  <c:v>41141</c:v>
                </c:pt>
                <c:pt idx="910">
                  <c:v>41142</c:v>
                </c:pt>
                <c:pt idx="911">
                  <c:v>41143</c:v>
                </c:pt>
                <c:pt idx="912">
                  <c:v>41144</c:v>
                </c:pt>
                <c:pt idx="913">
                  <c:v>41145</c:v>
                </c:pt>
                <c:pt idx="914">
                  <c:v>41148</c:v>
                </c:pt>
                <c:pt idx="915">
                  <c:v>41149</c:v>
                </c:pt>
                <c:pt idx="916">
                  <c:v>41150</c:v>
                </c:pt>
                <c:pt idx="917">
                  <c:v>41151</c:v>
                </c:pt>
                <c:pt idx="918">
                  <c:v>41152</c:v>
                </c:pt>
                <c:pt idx="919">
                  <c:v>41155</c:v>
                </c:pt>
                <c:pt idx="920">
                  <c:v>41156</c:v>
                </c:pt>
                <c:pt idx="921">
                  <c:v>41157</c:v>
                </c:pt>
                <c:pt idx="922">
                  <c:v>41158</c:v>
                </c:pt>
                <c:pt idx="923">
                  <c:v>41159</c:v>
                </c:pt>
                <c:pt idx="924">
                  <c:v>41162</c:v>
                </c:pt>
                <c:pt idx="925">
                  <c:v>41163</c:v>
                </c:pt>
                <c:pt idx="926">
                  <c:v>41164</c:v>
                </c:pt>
                <c:pt idx="927">
                  <c:v>41165</c:v>
                </c:pt>
                <c:pt idx="928">
                  <c:v>41166</c:v>
                </c:pt>
                <c:pt idx="929">
                  <c:v>41169</c:v>
                </c:pt>
                <c:pt idx="930">
                  <c:v>41170</c:v>
                </c:pt>
                <c:pt idx="931">
                  <c:v>41171</c:v>
                </c:pt>
                <c:pt idx="932">
                  <c:v>41172</c:v>
                </c:pt>
                <c:pt idx="933">
                  <c:v>41173</c:v>
                </c:pt>
                <c:pt idx="934">
                  <c:v>41176</c:v>
                </c:pt>
                <c:pt idx="935">
                  <c:v>41177</c:v>
                </c:pt>
                <c:pt idx="936">
                  <c:v>41178</c:v>
                </c:pt>
                <c:pt idx="937">
                  <c:v>41179</c:v>
                </c:pt>
                <c:pt idx="938">
                  <c:v>41180</c:v>
                </c:pt>
                <c:pt idx="939">
                  <c:v>41183</c:v>
                </c:pt>
                <c:pt idx="940">
                  <c:v>41184</c:v>
                </c:pt>
                <c:pt idx="941">
                  <c:v>41185</c:v>
                </c:pt>
                <c:pt idx="942">
                  <c:v>41186</c:v>
                </c:pt>
                <c:pt idx="943">
                  <c:v>41187</c:v>
                </c:pt>
                <c:pt idx="944">
                  <c:v>41190</c:v>
                </c:pt>
                <c:pt idx="945">
                  <c:v>41191</c:v>
                </c:pt>
                <c:pt idx="946">
                  <c:v>41192</c:v>
                </c:pt>
                <c:pt idx="947">
                  <c:v>41193</c:v>
                </c:pt>
                <c:pt idx="948">
                  <c:v>41194</c:v>
                </c:pt>
                <c:pt idx="949">
                  <c:v>41197</c:v>
                </c:pt>
                <c:pt idx="950">
                  <c:v>41198</c:v>
                </c:pt>
                <c:pt idx="951">
                  <c:v>41199</c:v>
                </c:pt>
                <c:pt idx="952">
                  <c:v>41200</c:v>
                </c:pt>
                <c:pt idx="953">
                  <c:v>41201</c:v>
                </c:pt>
                <c:pt idx="954">
                  <c:v>41204</c:v>
                </c:pt>
                <c:pt idx="955">
                  <c:v>41205</c:v>
                </c:pt>
                <c:pt idx="956">
                  <c:v>41206</c:v>
                </c:pt>
                <c:pt idx="957">
                  <c:v>41207</c:v>
                </c:pt>
                <c:pt idx="958">
                  <c:v>41208</c:v>
                </c:pt>
                <c:pt idx="959">
                  <c:v>41211</c:v>
                </c:pt>
                <c:pt idx="960">
                  <c:v>41212</c:v>
                </c:pt>
                <c:pt idx="961">
                  <c:v>41213</c:v>
                </c:pt>
                <c:pt idx="962">
                  <c:v>41214</c:v>
                </c:pt>
                <c:pt idx="963">
                  <c:v>41215</c:v>
                </c:pt>
                <c:pt idx="964">
                  <c:v>41218</c:v>
                </c:pt>
                <c:pt idx="965">
                  <c:v>41219</c:v>
                </c:pt>
                <c:pt idx="966">
                  <c:v>41220</c:v>
                </c:pt>
                <c:pt idx="967">
                  <c:v>41221</c:v>
                </c:pt>
                <c:pt idx="968">
                  <c:v>41222</c:v>
                </c:pt>
                <c:pt idx="969">
                  <c:v>41225</c:v>
                </c:pt>
                <c:pt idx="970">
                  <c:v>41226</c:v>
                </c:pt>
                <c:pt idx="971">
                  <c:v>41227</c:v>
                </c:pt>
                <c:pt idx="972">
                  <c:v>41228</c:v>
                </c:pt>
                <c:pt idx="973">
                  <c:v>41229</c:v>
                </c:pt>
                <c:pt idx="974">
                  <c:v>41232</c:v>
                </c:pt>
                <c:pt idx="975">
                  <c:v>41233</c:v>
                </c:pt>
                <c:pt idx="976">
                  <c:v>41234</c:v>
                </c:pt>
                <c:pt idx="977">
                  <c:v>41235</c:v>
                </c:pt>
                <c:pt idx="978">
                  <c:v>41236</c:v>
                </c:pt>
                <c:pt idx="979">
                  <c:v>41239</c:v>
                </c:pt>
                <c:pt idx="980">
                  <c:v>41240</c:v>
                </c:pt>
                <c:pt idx="981">
                  <c:v>41241</c:v>
                </c:pt>
                <c:pt idx="982">
                  <c:v>41242</c:v>
                </c:pt>
                <c:pt idx="983">
                  <c:v>41243</c:v>
                </c:pt>
                <c:pt idx="984">
                  <c:v>41246</c:v>
                </c:pt>
                <c:pt idx="985">
                  <c:v>41247</c:v>
                </c:pt>
                <c:pt idx="986">
                  <c:v>41248</c:v>
                </c:pt>
                <c:pt idx="987">
                  <c:v>41249</c:v>
                </c:pt>
                <c:pt idx="988">
                  <c:v>41250</c:v>
                </c:pt>
                <c:pt idx="989">
                  <c:v>41253</c:v>
                </c:pt>
                <c:pt idx="990">
                  <c:v>41254</c:v>
                </c:pt>
                <c:pt idx="991">
                  <c:v>41255</c:v>
                </c:pt>
                <c:pt idx="992">
                  <c:v>41256</c:v>
                </c:pt>
                <c:pt idx="993">
                  <c:v>41257</c:v>
                </c:pt>
                <c:pt idx="994">
                  <c:v>41260</c:v>
                </c:pt>
                <c:pt idx="995">
                  <c:v>41261</c:v>
                </c:pt>
                <c:pt idx="996">
                  <c:v>41262</c:v>
                </c:pt>
                <c:pt idx="997">
                  <c:v>41263</c:v>
                </c:pt>
                <c:pt idx="998">
                  <c:v>41264</c:v>
                </c:pt>
                <c:pt idx="999">
                  <c:v>41267</c:v>
                </c:pt>
                <c:pt idx="1000">
                  <c:v>41269</c:v>
                </c:pt>
                <c:pt idx="1001">
                  <c:v>41270</c:v>
                </c:pt>
                <c:pt idx="1002">
                  <c:v>41271</c:v>
                </c:pt>
                <c:pt idx="1003">
                  <c:v>41274</c:v>
                </c:pt>
                <c:pt idx="1004">
                  <c:v>41276</c:v>
                </c:pt>
                <c:pt idx="1005">
                  <c:v>41277</c:v>
                </c:pt>
                <c:pt idx="1006">
                  <c:v>41278</c:v>
                </c:pt>
                <c:pt idx="1007">
                  <c:v>41281</c:v>
                </c:pt>
                <c:pt idx="1008">
                  <c:v>41282</c:v>
                </c:pt>
                <c:pt idx="1009">
                  <c:v>41283</c:v>
                </c:pt>
                <c:pt idx="1010">
                  <c:v>41284</c:v>
                </c:pt>
                <c:pt idx="1011">
                  <c:v>41285</c:v>
                </c:pt>
                <c:pt idx="1012">
                  <c:v>41288</c:v>
                </c:pt>
                <c:pt idx="1013">
                  <c:v>41289</c:v>
                </c:pt>
                <c:pt idx="1014">
                  <c:v>41290</c:v>
                </c:pt>
                <c:pt idx="1015">
                  <c:v>41291</c:v>
                </c:pt>
                <c:pt idx="1016">
                  <c:v>41292</c:v>
                </c:pt>
                <c:pt idx="1017">
                  <c:v>41295</c:v>
                </c:pt>
                <c:pt idx="1018">
                  <c:v>41296</c:v>
                </c:pt>
                <c:pt idx="1019">
                  <c:v>41297</c:v>
                </c:pt>
                <c:pt idx="1020">
                  <c:v>41298</c:v>
                </c:pt>
                <c:pt idx="1021">
                  <c:v>41299</c:v>
                </c:pt>
                <c:pt idx="1022">
                  <c:v>41302</c:v>
                </c:pt>
                <c:pt idx="1023">
                  <c:v>41303</c:v>
                </c:pt>
                <c:pt idx="1024">
                  <c:v>41304</c:v>
                </c:pt>
                <c:pt idx="1025">
                  <c:v>41305</c:v>
                </c:pt>
                <c:pt idx="1026">
                  <c:v>41306</c:v>
                </c:pt>
                <c:pt idx="1027">
                  <c:v>41309</c:v>
                </c:pt>
                <c:pt idx="1028">
                  <c:v>41310</c:v>
                </c:pt>
                <c:pt idx="1029">
                  <c:v>41311</c:v>
                </c:pt>
                <c:pt idx="1030">
                  <c:v>41312</c:v>
                </c:pt>
                <c:pt idx="1031">
                  <c:v>41313</c:v>
                </c:pt>
                <c:pt idx="1032">
                  <c:v>41316</c:v>
                </c:pt>
                <c:pt idx="1033">
                  <c:v>41317</c:v>
                </c:pt>
                <c:pt idx="1034">
                  <c:v>41318</c:v>
                </c:pt>
                <c:pt idx="1035">
                  <c:v>41319</c:v>
                </c:pt>
                <c:pt idx="1036">
                  <c:v>41320</c:v>
                </c:pt>
                <c:pt idx="1037">
                  <c:v>41323</c:v>
                </c:pt>
                <c:pt idx="1038">
                  <c:v>41324</c:v>
                </c:pt>
                <c:pt idx="1039">
                  <c:v>41325</c:v>
                </c:pt>
                <c:pt idx="1040">
                  <c:v>41326</c:v>
                </c:pt>
                <c:pt idx="1041">
                  <c:v>41327</c:v>
                </c:pt>
                <c:pt idx="1042">
                  <c:v>41330</c:v>
                </c:pt>
                <c:pt idx="1043">
                  <c:v>41331</c:v>
                </c:pt>
                <c:pt idx="1044">
                  <c:v>41332</c:v>
                </c:pt>
                <c:pt idx="1045">
                  <c:v>41333</c:v>
                </c:pt>
                <c:pt idx="1046">
                  <c:v>41334</c:v>
                </c:pt>
                <c:pt idx="1047">
                  <c:v>41337</c:v>
                </c:pt>
                <c:pt idx="1048">
                  <c:v>41338</c:v>
                </c:pt>
                <c:pt idx="1049">
                  <c:v>41339</c:v>
                </c:pt>
                <c:pt idx="1050">
                  <c:v>41340</c:v>
                </c:pt>
                <c:pt idx="1051">
                  <c:v>41341</c:v>
                </c:pt>
                <c:pt idx="1052">
                  <c:v>41344</c:v>
                </c:pt>
                <c:pt idx="1053">
                  <c:v>41345</c:v>
                </c:pt>
                <c:pt idx="1054">
                  <c:v>41346</c:v>
                </c:pt>
                <c:pt idx="1055">
                  <c:v>41347</c:v>
                </c:pt>
                <c:pt idx="1056">
                  <c:v>41348</c:v>
                </c:pt>
                <c:pt idx="1057">
                  <c:v>41351</c:v>
                </c:pt>
                <c:pt idx="1058">
                  <c:v>41352</c:v>
                </c:pt>
                <c:pt idx="1059">
                  <c:v>41353</c:v>
                </c:pt>
                <c:pt idx="1060">
                  <c:v>41354</c:v>
                </c:pt>
                <c:pt idx="1061">
                  <c:v>41355</c:v>
                </c:pt>
                <c:pt idx="1062">
                  <c:v>41358</c:v>
                </c:pt>
                <c:pt idx="1063">
                  <c:v>41359</c:v>
                </c:pt>
                <c:pt idx="1064">
                  <c:v>41360</c:v>
                </c:pt>
                <c:pt idx="1065">
                  <c:v>41361</c:v>
                </c:pt>
                <c:pt idx="1066">
                  <c:v>41365</c:v>
                </c:pt>
                <c:pt idx="1067">
                  <c:v>41366</c:v>
                </c:pt>
                <c:pt idx="1068">
                  <c:v>41367</c:v>
                </c:pt>
                <c:pt idx="1069">
                  <c:v>41368</c:v>
                </c:pt>
                <c:pt idx="1070">
                  <c:v>41369</c:v>
                </c:pt>
                <c:pt idx="1071">
                  <c:v>41372</c:v>
                </c:pt>
                <c:pt idx="1072">
                  <c:v>41373</c:v>
                </c:pt>
                <c:pt idx="1073">
                  <c:v>41374</c:v>
                </c:pt>
                <c:pt idx="1074">
                  <c:v>41375</c:v>
                </c:pt>
                <c:pt idx="1075">
                  <c:v>41376</c:v>
                </c:pt>
                <c:pt idx="1076">
                  <c:v>41379</c:v>
                </c:pt>
                <c:pt idx="1077">
                  <c:v>41380</c:v>
                </c:pt>
                <c:pt idx="1078">
                  <c:v>41381</c:v>
                </c:pt>
                <c:pt idx="1079">
                  <c:v>41382</c:v>
                </c:pt>
                <c:pt idx="1080">
                  <c:v>41383</c:v>
                </c:pt>
                <c:pt idx="1081">
                  <c:v>41386</c:v>
                </c:pt>
                <c:pt idx="1082">
                  <c:v>41387</c:v>
                </c:pt>
                <c:pt idx="1083">
                  <c:v>41388</c:v>
                </c:pt>
                <c:pt idx="1084">
                  <c:v>41389</c:v>
                </c:pt>
                <c:pt idx="1085">
                  <c:v>41390</c:v>
                </c:pt>
                <c:pt idx="1086">
                  <c:v>41393</c:v>
                </c:pt>
                <c:pt idx="1087">
                  <c:v>41394</c:v>
                </c:pt>
                <c:pt idx="1088">
                  <c:v>41395</c:v>
                </c:pt>
                <c:pt idx="1089">
                  <c:v>41396</c:v>
                </c:pt>
                <c:pt idx="1090">
                  <c:v>41397</c:v>
                </c:pt>
                <c:pt idx="1091">
                  <c:v>41400</c:v>
                </c:pt>
                <c:pt idx="1092">
                  <c:v>41401</c:v>
                </c:pt>
                <c:pt idx="1093">
                  <c:v>41402</c:v>
                </c:pt>
                <c:pt idx="1094">
                  <c:v>41403</c:v>
                </c:pt>
                <c:pt idx="1095">
                  <c:v>41404</c:v>
                </c:pt>
                <c:pt idx="1096">
                  <c:v>41407</c:v>
                </c:pt>
                <c:pt idx="1097">
                  <c:v>41408</c:v>
                </c:pt>
                <c:pt idx="1098">
                  <c:v>41409</c:v>
                </c:pt>
                <c:pt idx="1099">
                  <c:v>41410</c:v>
                </c:pt>
                <c:pt idx="1100">
                  <c:v>41411</c:v>
                </c:pt>
                <c:pt idx="1101">
                  <c:v>41414</c:v>
                </c:pt>
                <c:pt idx="1102">
                  <c:v>41415</c:v>
                </c:pt>
                <c:pt idx="1103">
                  <c:v>41416</c:v>
                </c:pt>
                <c:pt idx="1104">
                  <c:v>41417</c:v>
                </c:pt>
                <c:pt idx="1105">
                  <c:v>41418</c:v>
                </c:pt>
                <c:pt idx="1106">
                  <c:v>41421</c:v>
                </c:pt>
                <c:pt idx="1107">
                  <c:v>41422</c:v>
                </c:pt>
                <c:pt idx="1108">
                  <c:v>41423</c:v>
                </c:pt>
                <c:pt idx="1109">
                  <c:v>41424</c:v>
                </c:pt>
                <c:pt idx="1110">
                  <c:v>41425</c:v>
                </c:pt>
                <c:pt idx="1111">
                  <c:v>41428</c:v>
                </c:pt>
                <c:pt idx="1112">
                  <c:v>41429</c:v>
                </c:pt>
                <c:pt idx="1113">
                  <c:v>41430</c:v>
                </c:pt>
                <c:pt idx="1114">
                  <c:v>41431</c:v>
                </c:pt>
                <c:pt idx="1115">
                  <c:v>41432</c:v>
                </c:pt>
                <c:pt idx="1116">
                  <c:v>41435</c:v>
                </c:pt>
                <c:pt idx="1117">
                  <c:v>41436</c:v>
                </c:pt>
                <c:pt idx="1118">
                  <c:v>41437</c:v>
                </c:pt>
                <c:pt idx="1119">
                  <c:v>41438</c:v>
                </c:pt>
                <c:pt idx="1120">
                  <c:v>41439</c:v>
                </c:pt>
                <c:pt idx="1121">
                  <c:v>41442</c:v>
                </c:pt>
                <c:pt idx="1122">
                  <c:v>41443</c:v>
                </c:pt>
                <c:pt idx="1123">
                  <c:v>41444</c:v>
                </c:pt>
                <c:pt idx="1124">
                  <c:v>41445</c:v>
                </c:pt>
                <c:pt idx="1125">
                  <c:v>41446</c:v>
                </c:pt>
                <c:pt idx="1126">
                  <c:v>41449</c:v>
                </c:pt>
                <c:pt idx="1127">
                  <c:v>41450</c:v>
                </c:pt>
                <c:pt idx="1128">
                  <c:v>41451</c:v>
                </c:pt>
                <c:pt idx="1129">
                  <c:v>41452</c:v>
                </c:pt>
                <c:pt idx="1130">
                  <c:v>41453</c:v>
                </c:pt>
                <c:pt idx="1131">
                  <c:v>41456</c:v>
                </c:pt>
                <c:pt idx="1132">
                  <c:v>41457</c:v>
                </c:pt>
                <c:pt idx="1133">
                  <c:v>41458</c:v>
                </c:pt>
                <c:pt idx="1134">
                  <c:v>41459</c:v>
                </c:pt>
                <c:pt idx="1135">
                  <c:v>41460</c:v>
                </c:pt>
                <c:pt idx="1136">
                  <c:v>41463</c:v>
                </c:pt>
                <c:pt idx="1137">
                  <c:v>41464</c:v>
                </c:pt>
                <c:pt idx="1138">
                  <c:v>41465</c:v>
                </c:pt>
                <c:pt idx="1139">
                  <c:v>41466</c:v>
                </c:pt>
                <c:pt idx="1140">
                  <c:v>41467</c:v>
                </c:pt>
                <c:pt idx="1141">
                  <c:v>41470</c:v>
                </c:pt>
                <c:pt idx="1142">
                  <c:v>41471</c:v>
                </c:pt>
                <c:pt idx="1143">
                  <c:v>41472</c:v>
                </c:pt>
                <c:pt idx="1144">
                  <c:v>41473</c:v>
                </c:pt>
                <c:pt idx="1145">
                  <c:v>41474</c:v>
                </c:pt>
                <c:pt idx="1146">
                  <c:v>41477</c:v>
                </c:pt>
                <c:pt idx="1147">
                  <c:v>41478</c:v>
                </c:pt>
                <c:pt idx="1148">
                  <c:v>41479</c:v>
                </c:pt>
                <c:pt idx="1149">
                  <c:v>41480</c:v>
                </c:pt>
                <c:pt idx="1150">
                  <c:v>41481</c:v>
                </c:pt>
                <c:pt idx="1151">
                  <c:v>41484</c:v>
                </c:pt>
                <c:pt idx="1152">
                  <c:v>41485</c:v>
                </c:pt>
                <c:pt idx="1153">
                  <c:v>41486</c:v>
                </c:pt>
                <c:pt idx="1154">
                  <c:v>41487</c:v>
                </c:pt>
                <c:pt idx="1155">
                  <c:v>41488</c:v>
                </c:pt>
                <c:pt idx="1156">
                  <c:v>41491</c:v>
                </c:pt>
                <c:pt idx="1157">
                  <c:v>41492</c:v>
                </c:pt>
                <c:pt idx="1158">
                  <c:v>41493</c:v>
                </c:pt>
                <c:pt idx="1159">
                  <c:v>41494</c:v>
                </c:pt>
                <c:pt idx="1160">
                  <c:v>41495</c:v>
                </c:pt>
                <c:pt idx="1161">
                  <c:v>41498</c:v>
                </c:pt>
                <c:pt idx="1162">
                  <c:v>41499</c:v>
                </c:pt>
                <c:pt idx="1163">
                  <c:v>41500</c:v>
                </c:pt>
                <c:pt idx="1164">
                  <c:v>41501</c:v>
                </c:pt>
                <c:pt idx="1165">
                  <c:v>41502</c:v>
                </c:pt>
                <c:pt idx="1166">
                  <c:v>41505</c:v>
                </c:pt>
                <c:pt idx="1167">
                  <c:v>41506</c:v>
                </c:pt>
                <c:pt idx="1168">
                  <c:v>41507</c:v>
                </c:pt>
                <c:pt idx="1169">
                  <c:v>41508</c:v>
                </c:pt>
                <c:pt idx="1170">
                  <c:v>41509</c:v>
                </c:pt>
                <c:pt idx="1171">
                  <c:v>41512</c:v>
                </c:pt>
                <c:pt idx="1172">
                  <c:v>41513</c:v>
                </c:pt>
                <c:pt idx="1173">
                  <c:v>41514</c:v>
                </c:pt>
                <c:pt idx="1174">
                  <c:v>41515</c:v>
                </c:pt>
                <c:pt idx="1175">
                  <c:v>41516</c:v>
                </c:pt>
                <c:pt idx="1176">
                  <c:v>41519</c:v>
                </c:pt>
                <c:pt idx="1177">
                  <c:v>41520</c:v>
                </c:pt>
                <c:pt idx="1178">
                  <c:v>41521</c:v>
                </c:pt>
                <c:pt idx="1179">
                  <c:v>41522</c:v>
                </c:pt>
                <c:pt idx="1180">
                  <c:v>41523</c:v>
                </c:pt>
                <c:pt idx="1181">
                  <c:v>41526</c:v>
                </c:pt>
                <c:pt idx="1182">
                  <c:v>41527</c:v>
                </c:pt>
                <c:pt idx="1183">
                  <c:v>41528</c:v>
                </c:pt>
                <c:pt idx="1184">
                  <c:v>41529</c:v>
                </c:pt>
                <c:pt idx="1185">
                  <c:v>41530</c:v>
                </c:pt>
                <c:pt idx="1186">
                  <c:v>41533</c:v>
                </c:pt>
                <c:pt idx="1187">
                  <c:v>41534</c:v>
                </c:pt>
                <c:pt idx="1188">
                  <c:v>41535</c:v>
                </c:pt>
                <c:pt idx="1189">
                  <c:v>41536</c:v>
                </c:pt>
                <c:pt idx="1190">
                  <c:v>41537</c:v>
                </c:pt>
                <c:pt idx="1191">
                  <c:v>41540</c:v>
                </c:pt>
                <c:pt idx="1192">
                  <c:v>41541</c:v>
                </c:pt>
                <c:pt idx="1193">
                  <c:v>41542</c:v>
                </c:pt>
                <c:pt idx="1194">
                  <c:v>41543</c:v>
                </c:pt>
                <c:pt idx="1195">
                  <c:v>41544</c:v>
                </c:pt>
                <c:pt idx="1196">
                  <c:v>41547</c:v>
                </c:pt>
                <c:pt idx="1197">
                  <c:v>41548</c:v>
                </c:pt>
                <c:pt idx="1198">
                  <c:v>41549</c:v>
                </c:pt>
                <c:pt idx="1199">
                  <c:v>41550</c:v>
                </c:pt>
                <c:pt idx="1200">
                  <c:v>41551</c:v>
                </c:pt>
                <c:pt idx="1201">
                  <c:v>41554</c:v>
                </c:pt>
                <c:pt idx="1202">
                  <c:v>41555</c:v>
                </c:pt>
                <c:pt idx="1203">
                  <c:v>41556</c:v>
                </c:pt>
                <c:pt idx="1204">
                  <c:v>41557</c:v>
                </c:pt>
                <c:pt idx="1205">
                  <c:v>41558</c:v>
                </c:pt>
                <c:pt idx="1206">
                  <c:v>41561</c:v>
                </c:pt>
                <c:pt idx="1207">
                  <c:v>41562</c:v>
                </c:pt>
                <c:pt idx="1208">
                  <c:v>41563</c:v>
                </c:pt>
                <c:pt idx="1209">
                  <c:v>41564</c:v>
                </c:pt>
                <c:pt idx="1210">
                  <c:v>41565</c:v>
                </c:pt>
                <c:pt idx="1211">
                  <c:v>41568</c:v>
                </c:pt>
                <c:pt idx="1212">
                  <c:v>41569</c:v>
                </c:pt>
                <c:pt idx="1213">
                  <c:v>41570</c:v>
                </c:pt>
                <c:pt idx="1214">
                  <c:v>41571</c:v>
                </c:pt>
                <c:pt idx="1215">
                  <c:v>41572</c:v>
                </c:pt>
                <c:pt idx="1216">
                  <c:v>41575</c:v>
                </c:pt>
                <c:pt idx="1217">
                  <c:v>41576</c:v>
                </c:pt>
                <c:pt idx="1218">
                  <c:v>41577</c:v>
                </c:pt>
                <c:pt idx="1219">
                  <c:v>41578</c:v>
                </c:pt>
                <c:pt idx="1220">
                  <c:v>41579</c:v>
                </c:pt>
                <c:pt idx="1221">
                  <c:v>41582</c:v>
                </c:pt>
                <c:pt idx="1222">
                  <c:v>41583</c:v>
                </c:pt>
                <c:pt idx="1223">
                  <c:v>41584</c:v>
                </c:pt>
                <c:pt idx="1224">
                  <c:v>41585</c:v>
                </c:pt>
                <c:pt idx="1225">
                  <c:v>41586</c:v>
                </c:pt>
                <c:pt idx="1226">
                  <c:v>41589</c:v>
                </c:pt>
                <c:pt idx="1227">
                  <c:v>41590</c:v>
                </c:pt>
                <c:pt idx="1228">
                  <c:v>41591</c:v>
                </c:pt>
                <c:pt idx="1229">
                  <c:v>41592</c:v>
                </c:pt>
                <c:pt idx="1230">
                  <c:v>41593</c:v>
                </c:pt>
                <c:pt idx="1231">
                  <c:v>41596</c:v>
                </c:pt>
                <c:pt idx="1232">
                  <c:v>41597</c:v>
                </c:pt>
                <c:pt idx="1233">
                  <c:v>41598</c:v>
                </c:pt>
                <c:pt idx="1234">
                  <c:v>41599</c:v>
                </c:pt>
                <c:pt idx="1235">
                  <c:v>41600</c:v>
                </c:pt>
                <c:pt idx="1236">
                  <c:v>41603</c:v>
                </c:pt>
                <c:pt idx="1237">
                  <c:v>41604</c:v>
                </c:pt>
                <c:pt idx="1238">
                  <c:v>41605</c:v>
                </c:pt>
                <c:pt idx="1239">
                  <c:v>41606</c:v>
                </c:pt>
                <c:pt idx="1240">
                  <c:v>41607</c:v>
                </c:pt>
                <c:pt idx="1241">
                  <c:v>41610</c:v>
                </c:pt>
                <c:pt idx="1242">
                  <c:v>41611</c:v>
                </c:pt>
                <c:pt idx="1243">
                  <c:v>41612</c:v>
                </c:pt>
                <c:pt idx="1244">
                  <c:v>41613</c:v>
                </c:pt>
                <c:pt idx="1245">
                  <c:v>41614</c:v>
                </c:pt>
                <c:pt idx="1246">
                  <c:v>41617</c:v>
                </c:pt>
                <c:pt idx="1247">
                  <c:v>41618</c:v>
                </c:pt>
                <c:pt idx="1248">
                  <c:v>41619</c:v>
                </c:pt>
                <c:pt idx="1249">
                  <c:v>41620</c:v>
                </c:pt>
                <c:pt idx="1250">
                  <c:v>41621</c:v>
                </c:pt>
                <c:pt idx="1251">
                  <c:v>41624</c:v>
                </c:pt>
                <c:pt idx="1252">
                  <c:v>41625</c:v>
                </c:pt>
                <c:pt idx="1253">
                  <c:v>41626</c:v>
                </c:pt>
                <c:pt idx="1254">
                  <c:v>41627</c:v>
                </c:pt>
                <c:pt idx="1255">
                  <c:v>41628</c:v>
                </c:pt>
                <c:pt idx="1256">
                  <c:v>41631</c:v>
                </c:pt>
                <c:pt idx="1257">
                  <c:v>41632</c:v>
                </c:pt>
                <c:pt idx="1258">
                  <c:v>41634</c:v>
                </c:pt>
                <c:pt idx="1259">
                  <c:v>41635</c:v>
                </c:pt>
                <c:pt idx="1260">
                  <c:v>41638</c:v>
                </c:pt>
                <c:pt idx="1261">
                  <c:v>41639</c:v>
                </c:pt>
                <c:pt idx="1262">
                  <c:v>41641</c:v>
                </c:pt>
                <c:pt idx="1263">
                  <c:v>41642</c:v>
                </c:pt>
                <c:pt idx="1264">
                  <c:v>41645</c:v>
                </c:pt>
                <c:pt idx="1265">
                  <c:v>41646</c:v>
                </c:pt>
                <c:pt idx="1266">
                  <c:v>41647</c:v>
                </c:pt>
                <c:pt idx="1267">
                  <c:v>41648</c:v>
                </c:pt>
                <c:pt idx="1268">
                  <c:v>41649</c:v>
                </c:pt>
                <c:pt idx="1269">
                  <c:v>41652</c:v>
                </c:pt>
                <c:pt idx="1270">
                  <c:v>41653</c:v>
                </c:pt>
                <c:pt idx="1271">
                  <c:v>41654</c:v>
                </c:pt>
                <c:pt idx="1272">
                  <c:v>41655</c:v>
                </c:pt>
                <c:pt idx="1273">
                  <c:v>41656</c:v>
                </c:pt>
                <c:pt idx="1274">
                  <c:v>41659</c:v>
                </c:pt>
                <c:pt idx="1275">
                  <c:v>41660</c:v>
                </c:pt>
                <c:pt idx="1276">
                  <c:v>41661</c:v>
                </c:pt>
                <c:pt idx="1277">
                  <c:v>41662</c:v>
                </c:pt>
                <c:pt idx="1278">
                  <c:v>41663</c:v>
                </c:pt>
                <c:pt idx="1279">
                  <c:v>41666</c:v>
                </c:pt>
                <c:pt idx="1280">
                  <c:v>41667</c:v>
                </c:pt>
                <c:pt idx="1281">
                  <c:v>41668</c:v>
                </c:pt>
                <c:pt idx="1282">
                  <c:v>41669</c:v>
                </c:pt>
                <c:pt idx="1283">
                  <c:v>41670</c:v>
                </c:pt>
                <c:pt idx="1284">
                  <c:v>41673</c:v>
                </c:pt>
                <c:pt idx="1285">
                  <c:v>41674</c:v>
                </c:pt>
                <c:pt idx="1286">
                  <c:v>41675</c:v>
                </c:pt>
                <c:pt idx="1287">
                  <c:v>41676</c:v>
                </c:pt>
                <c:pt idx="1288">
                  <c:v>41677</c:v>
                </c:pt>
                <c:pt idx="1289">
                  <c:v>41680</c:v>
                </c:pt>
                <c:pt idx="1290">
                  <c:v>41681</c:v>
                </c:pt>
                <c:pt idx="1291">
                  <c:v>41682</c:v>
                </c:pt>
                <c:pt idx="1292">
                  <c:v>41683</c:v>
                </c:pt>
                <c:pt idx="1293">
                  <c:v>41684</c:v>
                </c:pt>
                <c:pt idx="1294">
                  <c:v>41687</c:v>
                </c:pt>
                <c:pt idx="1295">
                  <c:v>41688</c:v>
                </c:pt>
                <c:pt idx="1296">
                  <c:v>41689</c:v>
                </c:pt>
                <c:pt idx="1297">
                  <c:v>41690</c:v>
                </c:pt>
                <c:pt idx="1298">
                  <c:v>41691</c:v>
                </c:pt>
                <c:pt idx="1299">
                  <c:v>41694</c:v>
                </c:pt>
                <c:pt idx="1300">
                  <c:v>41695</c:v>
                </c:pt>
                <c:pt idx="1301">
                  <c:v>41696</c:v>
                </c:pt>
                <c:pt idx="1302">
                  <c:v>41697</c:v>
                </c:pt>
                <c:pt idx="1303">
                  <c:v>41698</c:v>
                </c:pt>
                <c:pt idx="1304">
                  <c:v>41701</c:v>
                </c:pt>
                <c:pt idx="1305">
                  <c:v>41702</c:v>
                </c:pt>
                <c:pt idx="1306">
                  <c:v>41703</c:v>
                </c:pt>
                <c:pt idx="1307">
                  <c:v>41704</c:v>
                </c:pt>
                <c:pt idx="1308">
                  <c:v>41705</c:v>
                </c:pt>
                <c:pt idx="1309">
                  <c:v>41708</c:v>
                </c:pt>
                <c:pt idx="1310">
                  <c:v>41709</c:v>
                </c:pt>
                <c:pt idx="1311">
                  <c:v>41710</c:v>
                </c:pt>
                <c:pt idx="1312">
                  <c:v>41711</c:v>
                </c:pt>
                <c:pt idx="1313">
                  <c:v>41712</c:v>
                </c:pt>
                <c:pt idx="1314">
                  <c:v>41715</c:v>
                </c:pt>
                <c:pt idx="1315">
                  <c:v>41716</c:v>
                </c:pt>
                <c:pt idx="1316">
                  <c:v>41717</c:v>
                </c:pt>
                <c:pt idx="1317">
                  <c:v>41718</c:v>
                </c:pt>
                <c:pt idx="1318">
                  <c:v>41719</c:v>
                </c:pt>
                <c:pt idx="1319">
                  <c:v>41722</c:v>
                </c:pt>
                <c:pt idx="1320">
                  <c:v>41723</c:v>
                </c:pt>
                <c:pt idx="1321">
                  <c:v>41724</c:v>
                </c:pt>
                <c:pt idx="1322">
                  <c:v>41725</c:v>
                </c:pt>
                <c:pt idx="1323">
                  <c:v>41726</c:v>
                </c:pt>
                <c:pt idx="1324">
                  <c:v>41729</c:v>
                </c:pt>
                <c:pt idx="1325">
                  <c:v>41730</c:v>
                </c:pt>
                <c:pt idx="1326">
                  <c:v>41731</c:v>
                </c:pt>
                <c:pt idx="1327">
                  <c:v>41732</c:v>
                </c:pt>
                <c:pt idx="1328">
                  <c:v>41733</c:v>
                </c:pt>
                <c:pt idx="1329">
                  <c:v>41736</c:v>
                </c:pt>
                <c:pt idx="1330">
                  <c:v>41737</c:v>
                </c:pt>
                <c:pt idx="1331">
                  <c:v>41738</c:v>
                </c:pt>
                <c:pt idx="1332">
                  <c:v>41739</c:v>
                </c:pt>
                <c:pt idx="1333">
                  <c:v>41740</c:v>
                </c:pt>
                <c:pt idx="1334">
                  <c:v>41743</c:v>
                </c:pt>
                <c:pt idx="1335">
                  <c:v>41744</c:v>
                </c:pt>
                <c:pt idx="1336">
                  <c:v>41745</c:v>
                </c:pt>
                <c:pt idx="1337">
                  <c:v>41746</c:v>
                </c:pt>
                <c:pt idx="1338">
                  <c:v>41750</c:v>
                </c:pt>
                <c:pt idx="1339">
                  <c:v>41751</c:v>
                </c:pt>
                <c:pt idx="1340">
                  <c:v>41752</c:v>
                </c:pt>
                <c:pt idx="1341">
                  <c:v>41753</c:v>
                </c:pt>
                <c:pt idx="1342">
                  <c:v>41754</c:v>
                </c:pt>
                <c:pt idx="1343">
                  <c:v>41757</c:v>
                </c:pt>
                <c:pt idx="1344">
                  <c:v>41758</c:v>
                </c:pt>
                <c:pt idx="1345">
                  <c:v>41759</c:v>
                </c:pt>
                <c:pt idx="1346">
                  <c:v>41760</c:v>
                </c:pt>
                <c:pt idx="1347">
                  <c:v>41761</c:v>
                </c:pt>
                <c:pt idx="1348">
                  <c:v>41764</c:v>
                </c:pt>
                <c:pt idx="1349">
                  <c:v>41765</c:v>
                </c:pt>
                <c:pt idx="1350">
                  <c:v>41766</c:v>
                </c:pt>
                <c:pt idx="1351">
                  <c:v>41767</c:v>
                </c:pt>
                <c:pt idx="1352">
                  <c:v>41768</c:v>
                </c:pt>
                <c:pt idx="1353">
                  <c:v>41771</c:v>
                </c:pt>
                <c:pt idx="1354">
                  <c:v>41772</c:v>
                </c:pt>
                <c:pt idx="1355">
                  <c:v>41773</c:v>
                </c:pt>
                <c:pt idx="1356">
                  <c:v>41774</c:v>
                </c:pt>
                <c:pt idx="1357">
                  <c:v>41775</c:v>
                </c:pt>
                <c:pt idx="1358">
                  <c:v>41778</c:v>
                </c:pt>
                <c:pt idx="1359">
                  <c:v>41779</c:v>
                </c:pt>
                <c:pt idx="1360">
                  <c:v>41780</c:v>
                </c:pt>
                <c:pt idx="1361">
                  <c:v>41781</c:v>
                </c:pt>
                <c:pt idx="1362">
                  <c:v>41782</c:v>
                </c:pt>
                <c:pt idx="1363">
                  <c:v>41785</c:v>
                </c:pt>
                <c:pt idx="1364">
                  <c:v>41786</c:v>
                </c:pt>
                <c:pt idx="1365">
                  <c:v>41787</c:v>
                </c:pt>
                <c:pt idx="1366">
                  <c:v>41788</c:v>
                </c:pt>
                <c:pt idx="1367">
                  <c:v>41789</c:v>
                </c:pt>
                <c:pt idx="1368">
                  <c:v>41792</c:v>
                </c:pt>
                <c:pt idx="1369">
                  <c:v>41793</c:v>
                </c:pt>
                <c:pt idx="1370">
                  <c:v>41794</c:v>
                </c:pt>
                <c:pt idx="1371">
                  <c:v>41795</c:v>
                </c:pt>
                <c:pt idx="1372">
                  <c:v>41796</c:v>
                </c:pt>
                <c:pt idx="1373">
                  <c:v>41799</c:v>
                </c:pt>
                <c:pt idx="1374">
                  <c:v>41800</c:v>
                </c:pt>
                <c:pt idx="1375">
                  <c:v>41801</c:v>
                </c:pt>
                <c:pt idx="1376">
                  <c:v>41802</c:v>
                </c:pt>
                <c:pt idx="1377">
                  <c:v>41803</c:v>
                </c:pt>
                <c:pt idx="1378">
                  <c:v>41806</c:v>
                </c:pt>
                <c:pt idx="1379">
                  <c:v>41807</c:v>
                </c:pt>
                <c:pt idx="1380">
                  <c:v>41808</c:v>
                </c:pt>
                <c:pt idx="1381">
                  <c:v>41809</c:v>
                </c:pt>
                <c:pt idx="1382">
                  <c:v>41810</c:v>
                </c:pt>
                <c:pt idx="1383">
                  <c:v>41813</c:v>
                </c:pt>
                <c:pt idx="1384">
                  <c:v>41814</c:v>
                </c:pt>
                <c:pt idx="1385">
                  <c:v>41815</c:v>
                </c:pt>
                <c:pt idx="1386">
                  <c:v>41816</c:v>
                </c:pt>
                <c:pt idx="1387">
                  <c:v>41817</c:v>
                </c:pt>
                <c:pt idx="1388">
                  <c:v>41820</c:v>
                </c:pt>
                <c:pt idx="1389">
                  <c:v>41821</c:v>
                </c:pt>
                <c:pt idx="1390">
                  <c:v>41822</c:v>
                </c:pt>
                <c:pt idx="1391">
                  <c:v>41823</c:v>
                </c:pt>
                <c:pt idx="1392">
                  <c:v>41824</c:v>
                </c:pt>
                <c:pt idx="1393">
                  <c:v>41827</c:v>
                </c:pt>
                <c:pt idx="1394">
                  <c:v>41828</c:v>
                </c:pt>
                <c:pt idx="1395">
                  <c:v>41829</c:v>
                </c:pt>
                <c:pt idx="1396">
                  <c:v>41830</c:v>
                </c:pt>
                <c:pt idx="1397">
                  <c:v>41831</c:v>
                </c:pt>
                <c:pt idx="1398">
                  <c:v>41834</c:v>
                </c:pt>
                <c:pt idx="1399">
                  <c:v>41835</c:v>
                </c:pt>
                <c:pt idx="1400">
                  <c:v>41836</c:v>
                </c:pt>
                <c:pt idx="1401">
                  <c:v>41837</c:v>
                </c:pt>
                <c:pt idx="1402">
                  <c:v>41838</c:v>
                </c:pt>
                <c:pt idx="1403">
                  <c:v>41841</c:v>
                </c:pt>
                <c:pt idx="1404">
                  <c:v>41842</c:v>
                </c:pt>
                <c:pt idx="1405">
                  <c:v>41843</c:v>
                </c:pt>
                <c:pt idx="1406">
                  <c:v>41844</c:v>
                </c:pt>
                <c:pt idx="1407">
                  <c:v>41845</c:v>
                </c:pt>
                <c:pt idx="1408">
                  <c:v>41848</c:v>
                </c:pt>
                <c:pt idx="1409">
                  <c:v>41849</c:v>
                </c:pt>
                <c:pt idx="1410">
                  <c:v>41850</c:v>
                </c:pt>
                <c:pt idx="1411">
                  <c:v>41851</c:v>
                </c:pt>
                <c:pt idx="1412">
                  <c:v>41852</c:v>
                </c:pt>
                <c:pt idx="1413">
                  <c:v>41855</c:v>
                </c:pt>
                <c:pt idx="1414">
                  <c:v>41856</c:v>
                </c:pt>
                <c:pt idx="1415">
                  <c:v>41857</c:v>
                </c:pt>
                <c:pt idx="1416">
                  <c:v>41858</c:v>
                </c:pt>
                <c:pt idx="1417">
                  <c:v>41859</c:v>
                </c:pt>
                <c:pt idx="1418">
                  <c:v>41862</c:v>
                </c:pt>
                <c:pt idx="1419">
                  <c:v>41863</c:v>
                </c:pt>
                <c:pt idx="1420">
                  <c:v>41864</c:v>
                </c:pt>
                <c:pt idx="1421">
                  <c:v>41865</c:v>
                </c:pt>
                <c:pt idx="1422">
                  <c:v>41866</c:v>
                </c:pt>
                <c:pt idx="1423">
                  <c:v>41869</c:v>
                </c:pt>
                <c:pt idx="1424">
                  <c:v>41870</c:v>
                </c:pt>
                <c:pt idx="1425">
                  <c:v>41871</c:v>
                </c:pt>
                <c:pt idx="1426">
                  <c:v>41872</c:v>
                </c:pt>
                <c:pt idx="1427">
                  <c:v>41873</c:v>
                </c:pt>
                <c:pt idx="1428">
                  <c:v>41876</c:v>
                </c:pt>
                <c:pt idx="1429">
                  <c:v>41877</c:v>
                </c:pt>
                <c:pt idx="1430">
                  <c:v>41878</c:v>
                </c:pt>
                <c:pt idx="1431">
                  <c:v>41879</c:v>
                </c:pt>
                <c:pt idx="1432">
                  <c:v>41880</c:v>
                </c:pt>
                <c:pt idx="1433">
                  <c:v>41883</c:v>
                </c:pt>
                <c:pt idx="1434">
                  <c:v>41884</c:v>
                </c:pt>
                <c:pt idx="1435">
                  <c:v>41885</c:v>
                </c:pt>
                <c:pt idx="1436">
                  <c:v>41886</c:v>
                </c:pt>
                <c:pt idx="1437">
                  <c:v>41887</c:v>
                </c:pt>
                <c:pt idx="1438">
                  <c:v>41890</c:v>
                </c:pt>
                <c:pt idx="1439">
                  <c:v>41891</c:v>
                </c:pt>
                <c:pt idx="1440">
                  <c:v>41892</c:v>
                </c:pt>
                <c:pt idx="1441">
                  <c:v>41893</c:v>
                </c:pt>
                <c:pt idx="1442">
                  <c:v>41894</c:v>
                </c:pt>
                <c:pt idx="1443">
                  <c:v>41897</c:v>
                </c:pt>
                <c:pt idx="1444">
                  <c:v>41898</c:v>
                </c:pt>
                <c:pt idx="1445">
                  <c:v>41899</c:v>
                </c:pt>
                <c:pt idx="1446">
                  <c:v>41900</c:v>
                </c:pt>
                <c:pt idx="1447">
                  <c:v>41901</c:v>
                </c:pt>
                <c:pt idx="1448">
                  <c:v>41904</c:v>
                </c:pt>
                <c:pt idx="1449">
                  <c:v>41905</c:v>
                </c:pt>
                <c:pt idx="1450">
                  <c:v>41906</c:v>
                </c:pt>
                <c:pt idx="1451">
                  <c:v>41907</c:v>
                </c:pt>
                <c:pt idx="1452">
                  <c:v>41908</c:v>
                </c:pt>
                <c:pt idx="1453">
                  <c:v>41911</c:v>
                </c:pt>
                <c:pt idx="1454">
                  <c:v>41912</c:v>
                </c:pt>
                <c:pt idx="1455">
                  <c:v>41913</c:v>
                </c:pt>
                <c:pt idx="1456">
                  <c:v>41914</c:v>
                </c:pt>
                <c:pt idx="1457">
                  <c:v>41915</c:v>
                </c:pt>
                <c:pt idx="1458">
                  <c:v>41918</c:v>
                </c:pt>
                <c:pt idx="1459">
                  <c:v>41919</c:v>
                </c:pt>
                <c:pt idx="1460">
                  <c:v>41920</c:v>
                </c:pt>
                <c:pt idx="1461">
                  <c:v>41921</c:v>
                </c:pt>
                <c:pt idx="1462">
                  <c:v>41922</c:v>
                </c:pt>
                <c:pt idx="1463">
                  <c:v>41925</c:v>
                </c:pt>
                <c:pt idx="1464">
                  <c:v>41926</c:v>
                </c:pt>
                <c:pt idx="1465">
                  <c:v>41927</c:v>
                </c:pt>
                <c:pt idx="1466">
                  <c:v>41928</c:v>
                </c:pt>
                <c:pt idx="1467">
                  <c:v>41929</c:v>
                </c:pt>
                <c:pt idx="1468">
                  <c:v>41932</c:v>
                </c:pt>
                <c:pt idx="1469">
                  <c:v>41933</c:v>
                </c:pt>
                <c:pt idx="1470">
                  <c:v>41934</c:v>
                </c:pt>
                <c:pt idx="1471">
                  <c:v>41935</c:v>
                </c:pt>
                <c:pt idx="1472">
                  <c:v>41936</c:v>
                </c:pt>
                <c:pt idx="1473">
                  <c:v>41939</c:v>
                </c:pt>
                <c:pt idx="1474">
                  <c:v>41940</c:v>
                </c:pt>
                <c:pt idx="1475">
                  <c:v>41941</c:v>
                </c:pt>
                <c:pt idx="1476">
                  <c:v>41942</c:v>
                </c:pt>
                <c:pt idx="1477">
                  <c:v>41943</c:v>
                </c:pt>
                <c:pt idx="1478">
                  <c:v>41946</c:v>
                </c:pt>
                <c:pt idx="1479">
                  <c:v>41947</c:v>
                </c:pt>
                <c:pt idx="1480">
                  <c:v>41948</c:v>
                </c:pt>
                <c:pt idx="1481">
                  <c:v>41949</c:v>
                </c:pt>
                <c:pt idx="1482">
                  <c:v>41950</c:v>
                </c:pt>
                <c:pt idx="1483">
                  <c:v>41953</c:v>
                </c:pt>
                <c:pt idx="1484">
                  <c:v>41954</c:v>
                </c:pt>
                <c:pt idx="1485">
                  <c:v>41955</c:v>
                </c:pt>
                <c:pt idx="1486">
                  <c:v>41956</c:v>
                </c:pt>
                <c:pt idx="1487">
                  <c:v>41957</c:v>
                </c:pt>
                <c:pt idx="1488">
                  <c:v>41960</c:v>
                </c:pt>
                <c:pt idx="1489">
                  <c:v>41961</c:v>
                </c:pt>
                <c:pt idx="1490">
                  <c:v>41962</c:v>
                </c:pt>
                <c:pt idx="1491">
                  <c:v>41963</c:v>
                </c:pt>
                <c:pt idx="1492">
                  <c:v>41964</c:v>
                </c:pt>
                <c:pt idx="1493">
                  <c:v>41967</c:v>
                </c:pt>
                <c:pt idx="1494">
                  <c:v>41968</c:v>
                </c:pt>
                <c:pt idx="1495">
                  <c:v>41969</c:v>
                </c:pt>
                <c:pt idx="1496">
                  <c:v>41970</c:v>
                </c:pt>
                <c:pt idx="1497">
                  <c:v>41971</c:v>
                </c:pt>
                <c:pt idx="1498">
                  <c:v>41974</c:v>
                </c:pt>
                <c:pt idx="1499">
                  <c:v>41975</c:v>
                </c:pt>
                <c:pt idx="1500">
                  <c:v>41976</c:v>
                </c:pt>
                <c:pt idx="1501">
                  <c:v>41977</c:v>
                </c:pt>
                <c:pt idx="1502">
                  <c:v>41978</c:v>
                </c:pt>
                <c:pt idx="1503">
                  <c:v>41981</c:v>
                </c:pt>
                <c:pt idx="1504">
                  <c:v>41982</c:v>
                </c:pt>
                <c:pt idx="1505">
                  <c:v>41983</c:v>
                </c:pt>
                <c:pt idx="1506">
                  <c:v>41984</c:v>
                </c:pt>
                <c:pt idx="1507">
                  <c:v>41985</c:v>
                </c:pt>
                <c:pt idx="1508">
                  <c:v>41988</c:v>
                </c:pt>
                <c:pt idx="1509">
                  <c:v>41989</c:v>
                </c:pt>
                <c:pt idx="1510">
                  <c:v>41990</c:v>
                </c:pt>
                <c:pt idx="1511">
                  <c:v>41991</c:v>
                </c:pt>
                <c:pt idx="1512">
                  <c:v>41992</c:v>
                </c:pt>
                <c:pt idx="1513">
                  <c:v>41995</c:v>
                </c:pt>
                <c:pt idx="1514">
                  <c:v>41996</c:v>
                </c:pt>
                <c:pt idx="1515">
                  <c:v>41997</c:v>
                </c:pt>
                <c:pt idx="1516">
                  <c:v>41999</c:v>
                </c:pt>
                <c:pt idx="1517">
                  <c:v>42002</c:v>
                </c:pt>
                <c:pt idx="1518">
                  <c:v>42003</c:v>
                </c:pt>
                <c:pt idx="1519">
                  <c:v>42004</c:v>
                </c:pt>
                <c:pt idx="1520">
                  <c:v>42006</c:v>
                </c:pt>
                <c:pt idx="1521">
                  <c:v>42009</c:v>
                </c:pt>
                <c:pt idx="1522">
                  <c:v>42010</c:v>
                </c:pt>
                <c:pt idx="1523">
                  <c:v>42011</c:v>
                </c:pt>
                <c:pt idx="1524">
                  <c:v>42012</c:v>
                </c:pt>
                <c:pt idx="1525">
                  <c:v>42013</c:v>
                </c:pt>
                <c:pt idx="1526">
                  <c:v>42016</c:v>
                </c:pt>
                <c:pt idx="1527">
                  <c:v>42017</c:v>
                </c:pt>
                <c:pt idx="1528">
                  <c:v>42018</c:v>
                </c:pt>
                <c:pt idx="1529">
                  <c:v>42019</c:v>
                </c:pt>
                <c:pt idx="1530">
                  <c:v>42020</c:v>
                </c:pt>
                <c:pt idx="1531">
                  <c:v>42023</c:v>
                </c:pt>
                <c:pt idx="1532">
                  <c:v>42024</c:v>
                </c:pt>
                <c:pt idx="1533">
                  <c:v>42025</c:v>
                </c:pt>
                <c:pt idx="1534">
                  <c:v>42026</c:v>
                </c:pt>
                <c:pt idx="1535">
                  <c:v>42027</c:v>
                </c:pt>
                <c:pt idx="1536">
                  <c:v>42030</c:v>
                </c:pt>
                <c:pt idx="1537">
                  <c:v>42031</c:v>
                </c:pt>
                <c:pt idx="1538">
                  <c:v>42032</c:v>
                </c:pt>
                <c:pt idx="1539">
                  <c:v>42033</c:v>
                </c:pt>
                <c:pt idx="1540">
                  <c:v>42034</c:v>
                </c:pt>
                <c:pt idx="1541">
                  <c:v>42037</c:v>
                </c:pt>
                <c:pt idx="1542">
                  <c:v>42038</c:v>
                </c:pt>
                <c:pt idx="1543">
                  <c:v>42039</c:v>
                </c:pt>
                <c:pt idx="1544">
                  <c:v>42040</c:v>
                </c:pt>
                <c:pt idx="1545">
                  <c:v>42041</c:v>
                </c:pt>
                <c:pt idx="1546">
                  <c:v>42044</c:v>
                </c:pt>
                <c:pt idx="1547">
                  <c:v>42045</c:v>
                </c:pt>
                <c:pt idx="1548">
                  <c:v>42046</c:v>
                </c:pt>
                <c:pt idx="1549">
                  <c:v>42047</c:v>
                </c:pt>
                <c:pt idx="1550">
                  <c:v>42048</c:v>
                </c:pt>
                <c:pt idx="1551">
                  <c:v>42051</c:v>
                </c:pt>
                <c:pt idx="1552">
                  <c:v>42052</c:v>
                </c:pt>
                <c:pt idx="1553">
                  <c:v>42053</c:v>
                </c:pt>
                <c:pt idx="1554">
                  <c:v>42054</c:v>
                </c:pt>
                <c:pt idx="1555">
                  <c:v>42055</c:v>
                </c:pt>
                <c:pt idx="1556">
                  <c:v>42058</c:v>
                </c:pt>
                <c:pt idx="1557">
                  <c:v>42059</c:v>
                </c:pt>
                <c:pt idx="1558">
                  <c:v>42060</c:v>
                </c:pt>
                <c:pt idx="1559">
                  <c:v>42061</c:v>
                </c:pt>
                <c:pt idx="1560">
                  <c:v>42062</c:v>
                </c:pt>
                <c:pt idx="1561">
                  <c:v>42065</c:v>
                </c:pt>
                <c:pt idx="1562">
                  <c:v>42066</c:v>
                </c:pt>
                <c:pt idx="1563">
                  <c:v>42067</c:v>
                </c:pt>
                <c:pt idx="1564">
                  <c:v>42068</c:v>
                </c:pt>
                <c:pt idx="1565">
                  <c:v>42069</c:v>
                </c:pt>
                <c:pt idx="1566">
                  <c:v>42072</c:v>
                </c:pt>
                <c:pt idx="1567">
                  <c:v>42073</c:v>
                </c:pt>
                <c:pt idx="1568">
                  <c:v>42074</c:v>
                </c:pt>
                <c:pt idx="1569">
                  <c:v>42075</c:v>
                </c:pt>
                <c:pt idx="1570">
                  <c:v>42076</c:v>
                </c:pt>
                <c:pt idx="1571">
                  <c:v>42079</c:v>
                </c:pt>
                <c:pt idx="1572">
                  <c:v>42080</c:v>
                </c:pt>
                <c:pt idx="1573">
                  <c:v>42081</c:v>
                </c:pt>
                <c:pt idx="1574">
                  <c:v>42082</c:v>
                </c:pt>
                <c:pt idx="1575">
                  <c:v>42083</c:v>
                </c:pt>
                <c:pt idx="1576">
                  <c:v>42086</c:v>
                </c:pt>
                <c:pt idx="1577">
                  <c:v>42087</c:v>
                </c:pt>
                <c:pt idx="1578">
                  <c:v>42088</c:v>
                </c:pt>
                <c:pt idx="1579">
                  <c:v>42089</c:v>
                </c:pt>
                <c:pt idx="1580">
                  <c:v>42090</c:v>
                </c:pt>
                <c:pt idx="1581">
                  <c:v>42093</c:v>
                </c:pt>
                <c:pt idx="1582">
                  <c:v>42094</c:v>
                </c:pt>
                <c:pt idx="1583">
                  <c:v>42095</c:v>
                </c:pt>
                <c:pt idx="1584">
                  <c:v>42096</c:v>
                </c:pt>
                <c:pt idx="1585">
                  <c:v>42100</c:v>
                </c:pt>
                <c:pt idx="1586">
                  <c:v>42101</c:v>
                </c:pt>
                <c:pt idx="1587">
                  <c:v>42102</c:v>
                </c:pt>
                <c:pt idx="1588">
                  <c:v>42103</c:v>
                </c:pt>
                <c:pt idx="1589">
                  <c:v>42104</c:v>
                </c:pt>
                <c:pt idx="1590">
                  <c:v>42107</c:v>
                </c:pt>
                <c:pt idx="1591">
                  <c:v>42108</c:v>
                </c:pt>
                <c:pt idx="1592">
                  <c:v>42109</c:v>
                </c:pt>
                <c:pt idx="1593">
                  <c:v>42110</c:v>
                </c:pt>
                <c:pt idx="1594">
                  <c:v>42111</c:v>
                </c:pt>
                <c:pt idx="1595">
                  <c:v>42114</c:v>
                </c:pt>
                <c:pt idx="1596">
                  <c:v>42115</c:v>
                </c:pt>
                <c:pt idx="1597">
                  <c:v>42116</c:v>
                </c:pt>
                <c:pt idx="1598">
                  <c:v>42117</c:v>
                </c:pt>
                <c:pt idx="1599">
                  <c:v>42118</c:v>
                </c:pt>
                <c:pt idx="1600">
                  <c:v>42121</c:v>
                </c:pt>
                <c:pt idx="1601">
                  <c:v>42122</c:v>
                </c:pt>
                <c:pt idx="1602">
                  <c:v>42123</c:v>
                </c:pt>
                <c:pt idx="1603">
                  <c:v>42124</c:v>
                </c:pt>
                <c:pt idx="1604">
                  <c:v>42125</c:v>
                </c:pt>
                <c:pt idx="1605">
                  <c:v>42128</c:v>
                </c:pt>
                <c:pt idx="1606">
                  <c:v>42129</c:v>
                </c:pt>
                <c:pt idx="1607">
                  <c:v>42130</c:v>
                </c:pt>
                <c:pt idx="1608">
                  <c:v>42131</c:v>
                </c:pt>
                <c:pt idx="1609">
                  <c:v>42132</c:v>
                </c:pt>
                <c:pt idx="1610">
                  <c:v>42135</c:v>
                </c:pt>
                <c:pt idx="1611">
                  <c:v>42136</c:v>
                </c:pt>
                <c:pt idx="1612">
                  <c:v>42137</c:v>
                </c:pt>
                <c:pt idx="1613">
                  <c:v>42138</c:v>
                </c:pt>
                <c:pt idx="1614">
                  <c:v>42139</c:v>
                </c:pt>
                <c:pt idx="1615">
                  <c:v>42142</c:v>
                </c:pt>
                <c:pt idx="1616">
                  <c:v>42143</c:v>
                </c:pt>
                <c:pt idx="1617">
                  <c:v>42144</c:v>
                </c:pt>
                <c:pt idx="1618">
                  <c:v>42145</c:v>
                </c:pt>
                <c:pt idx="1619">
                  <c:v>42146</c:v>
                </c:pt>
                <c:pt idx="1620">
                  <c:v>42149</c:v>
                </c:pt>
                <c:pt idx="1621">
                  <c:v>42150</c:v>
                </c:pt>
                <c:pt idx="1622">
                  <c:v>42151</c:v>
                </c:pt>
                <c:pt idx="1623">
                  <c:v>42152</c:v>
                </c:pt>
                <c:pt idx="1624">
                  <c:v>42153</c:v>
                </c:pt>
                <c:pt idx="1625">
                  <c:v>42156</c:v>
                </c:pt>
                <c:pt idx="1626">
                  <c:v>42157</c:v>
                </c:pt>
                <c:pt idx="1627">
                  <c:v>42158</c:v>
                </c:pt>
                <c:pt idx="1628">
                  <c:v>42159</c:v>
                </c:pt>
                <c:pt idx="1629">
                  <c:v>42160</c:v>
                </c:pt>
                <c:pt idx="1630">
                  <c:v>42163</c:v>
                </c:pt>
                <c:pt idx="1631">
                  <c:v>42164</c:v>
                </c:pt>
                <c:pt idx="1632">
                  <c:v>42165</c:v>
                </c:pt>
                <c:pt idx="1633">
                  <c:v>42166</c:v>
                </c:pt>
                <c:pt idx="1634">
                  <c:v>42167</c:v>
                </c:pt>
                <c:pt idx="1635">
                  <c:v>42170</c:v>
                </c:pt>
                <c:pt idx="1636">
                  <c:v>42171</c:v>
                </c:pt>
                <c:pt idx="1637">
                  <c:v>42172</c:v>
                </c:pt>
                <c:pt idx="1638">
                  <c:v>42173</c:v>
                </c:pt>
                <c:pt idx="1639">
                  <c:v>42174</c:v>
                </c:pt>
                <c:pt idx="1640">
                  <c:v>42177</c:v>
                </c:pt>
                <c:pt idx="1641">
                  <c:v>42178</c:v>
                </c:pt>
                <c:pt idx="1642">
                  <c:v>42179</c:v>
                </c:pt>
                <c:pt idx="1643">
                  <c:v>42180</c:v>
                </c:pt>
                <c:pt idx="1644">
                  <c:v>42181</c:v>
                </c:pt>
                <c:pt idx="1645">
                  <c:v>42184</c:v>
                </c:pt>
                <c:pt idx="1646">
                  <c:v>42185</c:v>
                </c:pt>
                <c:pt idx="1647">
                  <c:v>42186</c:v>
                </c:pt>
                <c:pt idx="1648">
                  <c:v>42187</c:v>
                </c:pt>
                <c:pt idx="1649">
                  <c:v>42188</c:v>
                </c:pt>
                <c:pt idx="1650">
                  <c:v>42191</c:v>
                </c:pt>
                <c:pt idx="1651">
                  <c:v>42192</c:v>
                </c:pt>
                <c:pt idx="1652">
                  <c:v>42193</c:v>
                </c:pt>
                <c:pt idx="1653">
                  <c:v>42194</c:v>
                </c:pt>
                <c:pt idx="1654">
                  <c:v>42195</c:v>
                </c:pt>
                <c:pt idx="1655">
                  <c:v>42198</c:v>
                </c:pt>
                <c:pt idx="1656">
                  <c:v>42199</c:v>
                </c:pt>
                <c:pt idx="1657">
                  <c:v>42200</c:v>
                </c:pt>
                <c:pt idx="1658">
                  <c:v>42201</c:v>
                </c:pt>
                <c:pt idx="1659">
                  <c:v>42202</c:v>
                </c:pt>
                <c:pt idx="1660">
                  <c:v>42205</c:v>
                </c:pt>
                <c:pt idx="1661">
                  <c:v>42206</c:v>
                </c:pt>
                <c:pt idx="1662">
                  <c:v>42207</c:v>
                </c:pt>
                <c:pt idx="1663">
                  <c:v>42208</c:v>
                </c:pt>
                <c:pt idx="1664">
                  <c:v>42209</c:v>
                </c:pt>
                <c:pt idx="1665">
                  <c:v>42212</c:v>
                </c:pt>
                <c:pt idx="1666">
                  <c:v>42213</c:v>
                </c:pt>
                <c:pt idx="1667">
                  <c:v>42214</c:v>
                </c:pt>
                <c:pt idx="1668">
                  <c:v>42215</c:v>
                </c:pt>
                <c:pt idx="1669">
                  <c:v>42216</c:v>
                </c:pt>
                <c:pt idx="1670">
                  <c:v>42219</c:v>
                </c:pt>
                <c:pt idx="1671">
                  <c:v>42220</c:v>
                </c:pt>
                <c:pt idx="1672">
                  <c:v>42221</c:v>
                </c:pt>
                <c:pt idx="1673">
                  <c:v>42222</c:v>
                </c:pt>
                <c:pt idx="1674">
                  <c:v>42223</c:v>
                </c:pt>
                <c:pt idx="1675">
                  <c:v>42226</c:v>
                </c:pt>
                <c:pt idx="1676">
                  <c:v>42227</c:v>
                </c:pt>
                <c:pt idx="1677">
                  <c:v>42228</c:v>
                </c:pt>
                <c:pt idx="1678">
                  <c:v>42229</c:v>
                </c:pt>
                <c:pt idx="1679">
                  <c:v>42230</c:v>
                </c:pt>
                <c:pt idx="1680">
                  <c:v>42233</c:v>
                </c:pt>
                <c:pt idx="1681">
                  <c:v>42234</c:v>
                </c:pt>
                <c:pt idx="1682">
                  <c:v>42235</c:v>
                </c:pt>
                <c:pt idx="1683">
                  <c:v>42236</c:v>
                </c:pt>
                <c:pt idx="1684">
                  <c:v>42237</c:v>
                </c:pt>
                <c:pt idx="1685">
                  <c:v>42240</c:v>
                </c:pt>
                <c:pt idx="1686">
                  <c:v>42241</c:v>
                </c:pt>
                <c:pt idx="1687">
                  <c:v>42242</c:v>
                </c:pt>
                <c:pt idx="1688">
                  <c:v>42243</c:v>
                </c:pt>
                <c:pt idx="1689">
                  <c:v>42244</c:v>
                </c:pt>
                <c:pt idx="1690">
                  <c:v>42247</c:v>
                </c:pt>
                <c:pt idx="1691">
                  <c:v>42248</c:v>
                </c:pt>
                <c:pt idx="1692">
                  <c:v>42249</c:v>
                </c:pt>
                <c:pt idx="1693">
                  <c:v>42250</c:v>
                </c:pt>
                <c:pt idx="1694">
                  <c:v>42251</c:v>
                </c:pt>
                <c:pt idx="1695">
                  <c:v>42254</c:v>
                </c:pt>
                <c:pt idx="1696">
                  <c:v>42255</c:v>
                </c:pt>
                <c:pt idx="1697">
                  <c:v>42256</c:v>
                </c:pt>
                <c:pt idx="1698">
                  <c:v>42257</c:v>
                </c:pt>
                <c:pt idx="1699">
                  <c:v>42258</c:v>
                </c:pt>
                <c:pt idx="1700">
                  <c:v>42261</c:v>
                </c:pt>
                <c:pt idx="1701">
                  <c:v>42262</c:v>
                </c:pt>
                <c:pt idx="1702">
                  <c:v>42263</c:v>
                </c:pt>
                <c:pt idx="1703">
                  <c:v>42264</c:v>
                </c:pt>
                <c:pt idx="1704">
                  <c:v>42265</c:v>
                </c:pt>
                <c:pt idx="1705">
                  <c:v>42268</c:v>
                </c:pt>
                <c:pt idx="1706">
                  <c:v>42269</c:v>
                </c:pt>
                <c:pt idx="1707">
                  <c:v>42270</c:v>
                </c:pt>
                <c:pt idx="1708">
                  <c:v>42271</c:v>
                </c:pt>
                <c:pt idx="1709">
                  <c:v>42272</c:v>
                </c:pt>
                <c:pt idx="1710">
                  <c:v>42275</c:v>
                </c:pt>
                <c:pt idx="1711">
                  <c:v>42276</c:v>
                </c:pt>
                <c:pt idx="1712">
                  <c:v>42277</c:v>
                </c:pt>
                <c:pt idx="1713">
                  <c:v>42278</c:v>
                </c:pt>
                <c:pt idx="1714">
                  <c:v>42279</c:v>
                </c:pt>
                <c:pt idx="1715">
                  <c:v>42282</c:v>
                </c:pt>
                <c:pt idx="1716">
                  <c:v>42283</c:v>
                </c:pt>
                <c:pt idx="1717">
                  <c:v>42284</c:v>
                </c:pt>
                <c:pt idx="1718">
                  <c:v>42285</c:v>
                </c:pt>
                <c:pt idx="1719">
                  <c:v>42286</c:v>
                </c:pt>
                <c:pt idx="1720">
                  <c:v>42289</c:v>
                </c:pt>
                <c:pt idx="1721">
                  <c:v>42290</c:v>
                </c:pt>
                <c:pt idx="1722">
                  <c:v>42291</c:v>
                </c:pt>
                <c:pt idx="1723">
                  <c:v>42292</c:v>
                </c:pt>
                <c:pt idx="1724">
                  <c:v>42293</c:v>
                </c:pt>
                <c:pt idx="1725">
                  <c:v>42296</c:v>
                </c:pt>
                <c:pt idx="1726">
                  <c:v>42297</c:v>
                </c:pt>
                <c:pt idx="1727">
                  <c:v>42298</c:v>
                </c:pt>
                <c:pt idx="1728">
                  <c:v>42299</c:v>
                </c:pt>
                <c:pt idx="1729">
                  <c:v>42300</c:v>
                </c:pt>
                <c:pt idx="1730">
                  <c:v>42303</c:v>
                </c:pt>
                <c:pt idx="1731">
                  <c:v>42304</c:v>
                </c:pt>
                <c:pt idx="1732">
                  <c:v>42305</c:v>
                </c:pt>
                <c:pt idx="1733">
                  <c:v>42306</c:v>
                </c:pt>
                <c:pt idx="1734">
                  <c:v>42307</c:v>
                </c:pt>
                <c:pt idx="1735">
                  <c:v>42310</c:v>
                </c:pt>
                <c:pt idx="1736">
                  <c:v>42311</c:v>
                </c:pt>
                <c:pt idx="1737">
                  <c:v>42312</c:v>
                </c:pt>
                <c:pt idx="1738">
                  <c:v>42313</c:v>
                </c:pt>
                <c:pt idx="1739">
                  <c:v>42314</c:v>
                </c:pt>
                <c:pt idx="1740">
                  <c:v>42317</c:v>
                </c:pt>
                <c:pt idx="1741">
                  <c:v>42318</c:v>
                </c:pt>
                <c:pt idx="1742">
                  <c:v>42319</c:v>
                </c:pt>
                <c:pt idx="1743">
                  <c:v>42320</c:v>
                </c:pt>
                <c:pt idx="1744">
                  <c:v>42321</c:v>
                </c:pt>
                <c:pt idx="1745">
                  <c:v>42324</c:v>
                </c:pt>
                <c:pt idx="1746">
                  <c:v>42325</c:v>
                </c:pt>
                <c:pt idx="1747">
                  <c:v>42326</c:v>
                </c:pt>
                <c:pt idx="1748">
                  <c:v>42327</c:v>
                </c:pt>
                <c:pt idx="1749">
                  <c:v>42328</c:v>
                </c:pt>
                <c:pt idx="1750">
                  <c:v>42331</c:v>
                </c:pt>
                <c:pt idx="1751">
                  <c:v>42332</c:v>
                </c:pt>
                <c:pt idx="1752">
                  <c:v>42333</c:v>
                </c:pt>
                <c:pt idx="1753">
                  <c:v>42334</c:v>
                </c:pt>
                <c:pt idx="1754">
                  <c:v>42335</c:v>
                </c:pt>
                <c:pt idx="1755">
                  <c:v>42338</c:v>
                </c:pt>
                <c:pt idx="1756">
                  <c:v>42339</c:v>
                </c:pt>
                <c:pt idx="1757">
                  <c:v>42340</c:v>
                </c:pt>
                <c:pt idx="1758">
                  <c:v>42341</c:v>
                </c:pt>
                <c:pt idx="1759">
                  <c:v>42342</c:v>
                </c:pt>
                <c:pt idx="1760">
                  <c:v>42345</c:v>
                </c:pt>
                <c:pt idx="1761">
                  <c:v>42346</c:v>
                </c:pt>
                <c:pt idx="1762">
                  <c:v>42347</c:v>
                </c:pt>
                <c:pt idx="1763">
                  <c:v>42348</c:v>
                </c:pt>
                <c:pt idx="1764">
                  <c:v>42349</c:v>
                </c:pt>
                <c:pt idx="1765">
                  <c:v>42352</c:v>
                </c:pt>
                <c:pt idx="1766">
                  <c:v>42353</c:v>
                </c:pt>
                <c:pt idx="1767">
                  <c:v>42354</c:v>
                </c:pt>
                <c:pt idx="1768">
                  <c:v>42355</c:v>
                </c:pt>
                <c:pt idx="1769">
                  <c:v>42356</c:v>
                </c:pt>
                <c:pt idx="1770">
                  <c:v>42359</c:v>
                </c:pt>
                <c:pt idx="1771">
                  <c:v>42360</c:v>
                </c:pt>
                <c:pt idx="1772">
                  <c:v>42361</c:v>
                </c:pt>
                <c:pt idx="1773">
                  <c:v>42362</c:v>
                </c:pt>
                <c:pt idx="1774">
                  <c:v>42366</c:v>
                </c:pt>
                <c:pt idx="1775">
                  <c:v>42367</c:v>
                </c:pt>
                <c:pt idx="1776">
                  <c:v>42368</c:v>
                </c:pt>
                <c:pt idx="1777">
                  <c:v>42369</c:v>
                </c:pt>
                <c:pt idx="1778">
                  <c:v>42373</c:v>
                </c:pt>
                <c:pt idx="1779">
                  <c:v>42374</c:v>
                </c:pt>
                <c:pt idx="1780">
                  <c:v>42375</c:v>
                </c:pt>
                <c:pt idx="1781">
                  <c:v>42376</c:v>
                </c:pt>
                <c:pt idx="1782">
                  <c:v>42377</c:v>
                </c:pt>
                <c:pt idx="1783">
                  <c:v>42380</c:v>
                </c:pt>
                <c:pt idx="1784">
                  <c:v>42381</c:v>
                </c:pt>
                <c:pt idx="1785">
                  <c:v>42382</c:v>
                </c:pt>
                <c:pt idx="1786">
                  <c:v>42383</c:v>
                </c:pt>
                <c:pt idx="1787">
                  <c:v>42384</c:v>
                </c:pt>
                <c:pt idx="1788">
                  <c:v>42387</c:v>
                </c:pt>
                <c:pt idx="1789">
                  <c:v>42388</c:v>
                </c:pt>
                <c:pt idx="1790">
                  <c:v>42389</c:v>
                </c:pt>
                <c:pt idx="1791">
                  <c:v>42390</c:v>
                </c:pt>
                <c:pt idx="1792">
                  <c:v>42391</c:v>
                </c:pt>
                <c:pt idx="1793">
                  <c:v>42394</c:v>
                </c:pt>
                <c:pt idx="1794">
                  <c:v>42395</c:v>
                </c:pt>
                <c:pt idx="1795">
                  <c:v>42396</c:v>
                </c:pt>
                <c:pt idx="1796">
                  <c:v>42397</c:v>
                </c:pt>
                <c:pt idx="1797">
                  <c:v>42398</c:v>
                </c:pt>
                <c:pt idx="1798">
                  <c:v>42401</c:v>
                </c:pt>
                <c:pt idx="1799">
                  <c:v>42402</c:v>
                </c:pt>
                <c:pt idx="1800">
                  <c:v>42403</c:v>
                </c:pt>
                <c:pt idx="1801">
                  <c:v>42404</c:v>
                </c:pt>
                <c:pt idx="1802">
                  <c:v>42405</c:v>
                </c:pt>
                <c:pt idx="1803">
                  <c:v>42408</c:v>
                </c:pt>
                <c:pt idx="1804">
                  <c:v>42409</c:v>
                </c:pt>
                <c:pt idx="1805">
                  <c:v>42410</c:v>
                </c:pt>
                <c:pt idx="1806">
                  <c:v>42411</c:v>
                </c:pt>
                <c:pt idx="1807">
                  <c:v>42412</c:v>
                </c:pt>
                <c:pt idx="1808">
                  <c:v>42415</c:v>
                </c:pt>
                <c:pt idx="1809">
                  <c:v>42416</c:v>
                </c:pt>
                <c:pt idx="1810">
                  <c:v>42417</c:v>
                </c:pt>
                <c:pt idx="1811">
                  <c:v>42418</c:v>
                </c:pt>
                <c:pt idx="1812">
                  <c:v>42419</c:v>
                </c:pt>
                <c:pt idx="1813">
                  <c:v>42422</c:v>
                </c:pt>
                <c:pt idx="1814">
                  <c:v>42423</c:v>
                </c:pt>
                <c:pt idx="1815">
                  <c:v>42424</c:v>
                </c:pt>
                <c:pt idx="1816">
                  <c:v>42425</c:v>
                </c:pt>
                <c:pt idx="1817">
                  <c:v>42426</c:v>
                </c:pt>
                <c:pt idx="1818">
                  <c:v>42429</c:v>
                </c:pt>
                <c:pt idx="1819">
                  <c:v>42430</c:v>
                </c:pt>
                <c:pt idx="1820">
                  <c:v>42431</c:v>
                </c:pt>
                <c:pt idx="1821">
                  <c:v>42432</c:v>
                </c:pt>
                <c:pt idx="1822">
                  <c:v>42433</c:v>
                </c:pt>
              </c:numCache>
            </c:numRef>
          </c:cat>
          <c:val>
            <c:numRef>
              <c:f>'[6]1 - Chart Data'!$C$2:$C$1824</c:f>
              <c:numCache>
                <c:formatCode>General</c:formatCode>
                <c:ptCount val="1823"/>
                <c:pt idx="0">
                  <c:v>100</c:v>
                </c:pt>
                <c:pt idx="1">
                  <c:v>100</c:v>
                </c:pt>
                <c:pt idx="2">
                  <c:v>101.678478179783</c:v>
                </c:pt>
                <c:pt idx="3">
                  <c:v>104.252144722118</c:v>
                </c:pt>
                <c:pt idx="4">
                  <c:v>106.52741514360299</c:v>
                </c:pt>
                <c:pt idx="5">
                  <c:v>110.518463259977</c:v>
                </c:pt>
                <c:pt idx="6">
                  <c:v>101.82767624020801</c:v>
                </c:pt>
                <c:pt idx="7">
                  <c:v>102.536367027228</c:v>
                </c:pt>
                <c:pt idx="8">
                  <c:v>104.140246176799</c:v>
                </c:pt>
                <c:pt idx="9">
                  <c:v>102.797463632972</c:v>
                </c:pt>
                <c:pt idx="10">
                  <c:v>102.909362178291</c:v>
                </c:pt>
                <c:pt idx="11">
                  <c:v>100.70869078701899</c:v>
                </c:pt>
                <c:pt idx="12">
                  <c:v>98.619917941066703</c:v>
                </c:pt>
                <c:pt idx="13">
                  <c:v>100.70869078701899</c:v>
                </c:pt>
                <c:pt idx="14">
                  <c:v>100.820589332338</c:v>
                </c:pt>
                <c:pt idx="15">
                  <c:v>98.619917941066703</c:v>
                </c:pt>
                <c:pt idx="16">
                  <c:v>98.321521820216304</c:v>
                </c:pt>
                <c:pt idx="17">
                  <c:v>98.694516971279299</c:v>
                </c:pt>
                <c:pt idx="18">
                  <c:v>99.142111152555003</c:v>
                </c:pt>
                <c:pt idx="19">
                  <c:v>104.364043267437</c:v>
                </c:pt>
                <c:pt idx="20">
                  <c:v>102.275270421484</c:v>
                </c:pt>
                <c:pt idx="21">
                  <c:v>98.172323759791098</c:v>
                </c:pt>
                <c:pt idx="22">
                  <c:v>102.72286460276</c:v>
                </c:pt>
                <c:pt idx="23">
                  <c:v>102.87206266318501</c:v>
                </c:pt>
                <c:pt idx="24">
                  <c:v>102.275270421484</c:v>
                </c:pt>
                <c:pt idx="25">
                  <c:v>103.207758299142</c:v>
                </c:pt>
                <c:pt idx="26">
                  <c:v>102.088772845953</c:v>
                </c:pt>
                <c:pt idx="27">
                  <c:v>101.081685938082</c:v>
                </c:pt>
                <c:pt idx="28">
                  <c:v>101.75307720999599</c:v>
                </c:pt>
                <c:pt idx="29">
                  <c:v>102.760164117866</c:v>
                </c:pt>
                <c:pt idx="30">
                  <c:v>102.685565087653</c:v>
                </c:pt>
                <c:pt idx="31">
                  <c:v>101.75307720999599</c:v>
                </c:pt>
                <c:pt idx="32">
                  <c:v>107.68370011189801</c:v>
                </c:pt>
                <c:pt idx="33">
                  <c:v>103.991048116374</c:v>
                </c:pt>
                <c:pt idx="34">
                  <c:v>102.01417381573999</c:v>
                </c:pt>
                <c:pt idx="35">
                  <c:v>102.01417381573999</c:v>
                </c:pt>
                <c:pt idx="36">
                  <c:v>104.625139873181</c:v>
                </c:pt>
                <c:pt idx="37">
                  <c:v>101.26818351361401</c:v>
                </c:pt>
                <c:pt idx="38">
                  <c:v>100.335695635956</c:v>
                </c:pt>
                <c:pt idx="39">
                  <c:v>99.216710182767599</c:v>
                </c:pt>
                <c:pt idx="40">
                  <c:v>98.769116001491895</c:v>
                </c:pt>
                <c:pt idx="41">
                  <c:v>98.843715031704505</c:v>
                </c:pt>
                <c:pt idx="42">
                  <c:v>99.254009697873897</c:v>
                </c:pt>
                <c:pt idx="43">
                  <c:v>100.70869078701899</c:v>
                </c:pt>
                <c:pt idx="44">
                  <c:v>98.731816486385597</c:v>
                </c:pt>
                <c:pt idx="45">
                  <c:v>97.799328608728004</c:v>
                </c:pt>
                <c:pt idx="46">
                  <c:v>98.321521820216304</c:v>
                </c:pt>
                <c:pt idx="47">
                  <c:v>99.254009697873897</c:v>
                </c:pt>
                <c:pt idx="48">
                  <c:v>98.209623274897396</c:v>
                </c:pt>
                <c:pt idx="49">
                  <c:v>98.023125699365906</c:v>
                </c:pt>
                <c:pt idx="50">
                  <c:v>97.911227154046898</c:v>
                </c:pt>
                <c:pt idx="51">
                  <c:v>106.191719507646</c:v>
                </c:pt>
                <c:pt idx="52">
                  <c:v>108.019395747855</c:v>
                </c:pt>
                <c:pt idx="53">
                  <c:v>105.371130175307</c:v>
                </c:pt>
                <c:pt idx="54">
                  <c:v>105.781424841477</c:v>
                </c:pt>
                <c:pt idx="55">
                  <c:v>112.383439015292</c:v>
                </c:pt>
                <c:pt idx="56">
                  <c:v>114.882506527415</c:v>
                </c:pt>
                <c:pt idx="57">
                  <c:v>110.966057441253</c:v>
                </c:pt>
                <c:pt idx="58">
                  <c:v>111.786646773591</c:v>
                </c:pt>
                <c:pt idx="59">
                  <c:v>114.733308466989</c:v>
                </c:pt>
                <c:pt idx="60">
                  <c:v>111.712047743379</c:v>
                </c:pt>
                <c:pt idx="61">
                  <c:v>111.227154046997</c:v>
                </c:pt>
                <c:pt idx="62">
                  <c:v>109.847071988064</c:v>
                </c:pt>
                <c:pt idx="63">
                  <c:v>107.571801566579</c:v>
                </c:pt>
                <c:pt idx="64">
                  <c:v>107.497202536367</c:v>
                </c:pt>
                <c:pt idx="65">
                  <c:v>108.951883625512</c:v>
                </c:pt>
                <c:pt idx="66">
                  <c:v>109.73517344274499</c:v>
                </c:pt>
                <c:pt idx="67">
                  <c:v>106.60201417381499</c:v>
                </c:pt>
                <c:pt idx="68">
                  <c:v>110.89145841104001</c:v>
                </c:pt>
                <c:pt idx="69">
                  <c:v>110.779559865721</c:v>
                </c:pt>
                <c:pt idx="70">
                  <c:v>110.779559865721</c:v>
                </c:pt>
                <c:pt idx="71">
                  <c:v>114.658709436777</c:v>
                </c:pt>
                <c:pt idx="72">
                  <c:v>113.427825438269</c:v>
                </c:pt>
                <c:pt idx="73">
                  <c:v>113.465124953375</c:v>
                </c:pt>
                <c:pt idx="74">
                  <c:v>116.225289071242</c:v>
                </c:pt>
                <c:pt idx="75">
                  <c:v>118.61245803804501</c:v>
                </c:pt>
                <c:pt idx="76">
                  <c:v>119.39574785527699</c:v>
                </c:pt>
                <c:pt idx="77">
                  <c:v>119.35844834017099</c:v>
                </c:pt>
                <c:pt idx="78">
                  <c:v>118.239462886982</c:v>
                </c:pt>
                <c:pt idx="79">
                  <c:v>119.209250279746</c:v>
                </c:pt>
                <c:pt idx="80">
                  <c:v>117.418873554643</c:v>
                </c:pt>
                <c:pt idx="81">
                  <c:v>119.06005221932099</c:v>
                </c:pt>
                <c:pt idx="82">
                  <c:v>115.106303618052</c:v>
                </c:pt>
                <c:pt idx="83">
                  <c:v>116.33718761656</c:v>
                </c:pt>
                <c:pt idx="84">
                  <c:v>116.97127937336801</c:v>
                </c:pt>
                <c:pt idx="85">
                  <c:v>116.933979858261</c:v>
                </c:pt>
                <c:pt idx="86">
                  <c:v>118.090264826557</c:v>
                </c:pt>
                <c:pt idx="87">
                  <c:v>120.290936217829</c:v>
                </c:pt>
                <c:pt idx="88">
                  <c:v>122.30511003356899</c:v>
                </c:pt>
                <c:pt idx="89">
                  <c:v>120.47743379336001</c:v>
                </c:pt>
                <c:pt idx="90">
                  <c:v>119.32114882506499</c:v>
                </c:pt>
                <c:pt idx="91">
                  <c:v>115.255501678478</c:v>
                </c:pt>
                <c:pt idx="92">
                  <c:v>116.03879149571</c:v>
                </c:pt>
                <c:pt idx="93">
                  <c:v>117.866467735919</c:v>
                </c:pt>
                <c:pt idx="94">
                  <c:v>118.985453189108</c:v>
                </c:pt>
                <c:pt idx="95">
                  <c:v>116.74748228273</c:v>
                </c:pt>
                <c:pt idx="96">
                  <c:v>118.500559492726</c:v>
                </c:pt>
                <c:pt idx="97">
                  <c:v>120.029839612085</c:v>
                </c:pt>
                <c:pt idx="98">
                  <c:v>118.090264826557</c:v>
                </c:pt>
                <c:pt idx="99">
                  <c:v>118.090264826557</c:v>
                </c:pt>
                <c:pt idx="100">
                  <c:v>121.335322640805</c:v>
                </c:pt>
                <c:pt idx="101">
                  <c:v>123.64789257739599</c:v>
                </c:pt>
                <c:pt idx="102">
                  <c:v>124.61767997016</c:v>
                </c:pt>
                <c:pt idx="103">
                  <c:v>123.87168966803399</c:v>
                </c:pt>
                <c:pt idx="104">
                  <c:v>122.90190227527</c:v>
                </c:pt>
                <c:pt idx="105">
                  <c:v>122.90190227527</c:v>
                </c:pt>
                <c:pt idx="106">
                  <c:v>123.61059306228999</c:v>
                </c:pt>
                <c:pt idx="107">
                  <c:v>123.61059306228999</c:v>
                </c:pt>
                <c:pt idx="108">
                  <c:v>124.841477060798</c:v>
                </c:pt>
                <c:pt idx="109">
                  <c:v>125.736665423349</c:v>
                </c:pt>
                <c:pt idx="110">
                  <c:v>126.930249906751</c:v>
                </c:pt>
                <c:pt idx="111">
                  <c:v>129.130921298023</c:v>
                </c:pt>
                <c:pt idx="112">
                  <c:v>126.89295039164401</c:v>
                </c:pt>
                <c:pt idx="113">
                  <c:v>136.18052965311401</c:v>
                </c:pt>
                <c:pt idx="114">
                  <c:v>138.00820589332301</c:v>
                </c:pt>
                <c:pt idx="115">
                  <c:v>138.34390152928</c:v>
                </c:pt>
                <c:pt idx="116">
                  <c:v>138.12010443864199</c:v>
                </c:pt>
                <c:pt idx="117">
                  <c:v>136.40432674375199</c:v>
                </c:pt>
                <c:pt idx="118">
                  <c:v>135.06154419992501</c:v>
                </c:pt>
                <c:pt idx="119">
                  <c:v>135.807534502051</c:v>
                </c:pt>
                <c:pt idx="120">
                  <c:v>135.95673256247599</c:v>
                </c:pt>
                <c:pt idx="121">
                  <c:v>135.95673256247599</c:v>
                </c:pt>
                <c:pt idx="122">
                  <c:v>138.418500559492</c:v>
                </c:pt>
                <c:pt idx="123">
                  <c:v>139.35098843714999</c:v>
                </c:pt>
                <c:pt idx="124">
                  <c:v>145.095113763521</c:v>
                </c:pt>
                <c:pt idx="125">
                  <c:v>146.81089145841099</c:v>
                </c:pt>
                <c:pt idx="126">
                  <c:v>148.86236478925699</c:v>
                </c:pt>
                <c:pt idx="127">
                  <c:v>145.095113763521</c:v>
                </c:pt>
                <c:pt idx="128">
                  <c:v>140.54457292055201</c:v>
                </c:pt>
                <c:pt idx="129">
                  <c:v>139.537486012681</c:v>
                </c:pt>
                <c:pt idx="130">
                  <c:v>139.61208504289399</c:v>
                </c:pt>
                <c:pt idx="131">
                  <c:v>143.603133159268</c:v>
                </c:pt>
                <c:pt idx="132">
                  <c:v>145.169712793733</c:v>
                </c:pt>
                <c:pt idx="133">
                  <c:v>147.444983215218</c:v>
                </c:pt>
                <c:pt idx="134">
                  <c:v>149.04886236478899</c:v>
                </c:pt>
                <c:pt idx="135">
                  <c:v>148.48936963819401</c:v>
                </c:pt>
                <c:pt idx="136">
                  <c:v>146.400596792241</c:v>
                </c:pt>
                <c:pt idx="137">
                  <c:v>148.07907497202501</c:v>
                </c:pt>
                <c:pt idx="138">
                  <c:v>148.52666915330099</c:v>
                </c:pt>
                <c:pt idx="139">
                  <c:v>149.421857515852</c:v>
                </c:pt>
                <c:pt idx="140">
                  <c:v>147.92987691159999</c:v>
                </c:pt>
                <c:pt idx="141">
                  <c:v>148.41477060798201</c:v>
                </c:pt>
                <c:pt idx="142">
                  <c:v>148.75046624393801</c:v>
                </c:pt>
                <c:pt idx="143">
                  <c:v>150.57814248414701</c:v>
                </c:pt>
                <c:pt idx="144">
                  <c:v>149.19806042521401</c:v>
                </c:pt>
                <c:pt idx="145">
                  <c:v>149.19806042521401</c:v>
                </c:pt>
                <c:pt idx="146">
                  <c:v>148.26557254755599</c:v>
                </c:pt>
                <c:pt idx="147">
                  <c:v>149.347258485639</c:v>
                </c:pt>
                <c:pt idx="148">
                  <c:v>147.14658709436699</c:v>
                </c:pt>
                <c:pt idx="149">
                  <c:v>145.65460649011499</c:v>
                </c:pt>
                <c:pt idx="150">
                  <c:v>145.65460649011499</c:v>
                </c:pt>
                <c:pt idx="151">
                  <c:v>146.400596792241</c:v>
                </c:pt>
                <c:pt idx="152">
                  <c:v>147.55688176053701</c:v>
                </c:pt>
                <c:pt idx="153">
                  <c:v>149.347258485639</c:v>
                </c:pt>
                <c:pt idx="154">
                  <c:v>149.496456546064</c:v>
                </c:pt>
                <c:pt idx="155">
                  <c:v>150.87653860499799</c:v>
                </c:pt>
                <c:pt idx="156">
                  <c:v>155.53897799328601</c:v>
                </c:pt>
                <c:pt idx="157">
                  <c:v>156.65796344647501</c:v>
                </c:pt>
                <c:pt idx="158">
                  <c:v>155.72547556881699</c:v>
                </c:pt>
                <c:pt idx="159">
                  <c:v>158.448340171577</c:v>
                </c:pt>
                <c:pt idx="160">
                  <c:v>161.69339798582601</c:v>
                </c:pt>
                <c:pt idx="161">
                  <c:v>160.98470719880601</c:v>
                </c:pt>
                <c:pt idx="162">
                  <c:v>168.258112644535</c:v>
                </c:pt>
                <c:pt idx="163">
                  <c:v>169.52629615814899</c:v>
                </c:pt>
                <c:pt idx="164">
                  <c:v>176.20290936217799</c:v>
                </c:pt>
                <c:pt idx="165">
                  <c:v>174.748228273032</c:v>
                </c:pt>
                <c:pt idx="166">
                  <c:v>169.22790003729901</c:v>
                </c:pt>
                <c:pt idx="167">
                  <c:v>168.48190973517299</c:v>
                </c:pt>
                <c:pt idx="168">
                  <c:v>167.84781797836601</c:v>
                </c:pt>
                <c:pt idx="169">
                  <c:v>165.27415143603099</c:v>
                </c:pt>
                <c:pt idx="170">
                  <c:v>161.581499440507</c:v>
                </c:pt>
                <c:pt idx="171">
                  <c:v>155.38977993285999</c:v>
                </c:pt>
                <c:pt idx="172">
                  <c:v>160.350615441999</c:v>
                </c:pt>
                <c:pt idx="173">
                  <c:v>164.528161133905</c:v>
                </c:pt>
                <c:pt idx="174">
                  <c:v>160.276016411786</c:v>
                </c:pt>
                <c:pt idx="175">
                  <c:v>159.79112271540399</c:v>
                </c:pt>
                <c:pt idx="176">
                  <c:v>160.49981350242399</c:v>
                </c:pt>
                <c:pt idx="177">
                  <c:v>162.81238343901501</c:v>
                </c:pt>
                <c:pt idx="178">
                  <c:v>159.19433047370299</c:v>
                </c:pt>
                <c:pt idx="179">
                  <c:v>157.254755688176</c:v>
                </c:pt>
                <c:pt idx="180">
                  <c:v>155.949272659455</c:v>
                </c:pt>
                <c:pt idx="181">
                  <c:v>157.10555762774999</c:v>
                </c:pt>
                <c:pt idx="182">
                  <c:v>155.165982842223</c:v>
                </c:pt>
                <c:pt idx="183">
                  <c:v>158.85863483774699</c:v>
                </c:pt>
                <c:pt idx="184">
                  <c:v>156.8071615069</c:v>
                </c:pt>
                <c:pt idx="185">
                  <c:v>158.56023871689601</c:v>
                </c:pt>
                <c:pt idx="186">
                  <c:v>157.18015665796301</c:v>
                </c:pt>
                <c:pt idx="187">
                  <c:v>157.03095859753799</c:v>
                </c:pt>
                <c:pt idx="188">
                  <c:v>160.38791495710501</c:v>
                </c:pt>
                <c:pt idx="189">
                  <c:v>164.11786646773501</c:v>
                </c:pt>
                <c:pt idx="190">
                  <c:v>164.04326743752301</c:v>
                </c:pt>
                <c:pt idx="191">
                  <c:v>169.712793733681</c:v>
                </c:pt>
                <c:pt idx="192">
                  <c:v>170.83177918686999</c:v>
                </c:pt>
                <c:pt idx="193">
                  <c:v>168.258112644535</c:v>
                </c:pt>
                <c:pt idx="194">
                  <c:v>168.78030585602301</c:v>
                </c:pt>
                <c:pt idx="195">
                  <c:v>161.17120477433701</c:v>
                </c:pt>
                <c:pt idx="196">
                  <c:v>165.42334949645601</c:v>
                </c:pt>
                <c:pt idx="197">
                  <c:v>164.15516598284199</c:v>
                </c:pt>
                <c:pt idx="198">
                  <c:v>163.18537859007799</c:v>
                </c:pt>
                <c:pt idx="199">
                  <c:v>165.27415143603099</c:v>
                </c:pt>
                <c:pt idx="200">
                  <c:v>167.25102573666501</c:v>
                </c:pt>
                <c:pt idx="201">
                  <c:v>166.169339798582</c:v>
                </c:pt>
                <c:pt idx="202">
                  <c:v>167.62402088772799</c:v>
                </c:pt>
                <c:pt idx="203">
                  <c:v>167.62402088772799</c:v>
                </c:pt>
                <c:pt idx="204">
                  <c:v>165.75904513241301</c:v>
                </c:pt>
                <c:pt idx="205">
                  <c:v>163.632972771353</c:v>
                </c:pt>
                <c:pt idx="206">
                  <c:v>158.59753823200199</c:v>
                </c:pt>
                <c:pt idx="207">
                  <c:v>158.33644162625799</c:v>
                </c:pt>
                <c:pt idx="208">
                  <c:v>163.78217083177901</c:v>
                </c:pt>
                <c:pt idx="209">
                  <c:v>163.744871316672</c:v>
                </c:pt>
                <c:pt idx="210">
                  <c:v>157.590451324132</c:v>
                </c:pt>
                <c:pt idx="211">
                  <c:v>155.688176053711</c:v>
                </c:pt>
                <c:pt idx="212">
                  <c:v>155.12868332711599</c:v>
                </c:pt>
                <c:pt idx="213">
                  <c:v>158.187243565833</c:v>
                </c:pt>
                <c:pt idx="214">
                  <c:v>158.33644162625799</c:v>
                </c:pt>
                <c:pt idx="215">
                  <c:v>161.24580380455001</c:v>
                </c:pt>
                <c:pt idx="216">
                  <c:v>159.82842223051099</c:v>
                </c:pt>
                <c:pt idx="217">
                  <c:v>158.85863483774699</c:v>
                </c:pt>
                <c:pt idx="218">
                  <c:v>156.50876538604899</c:v>
                </c:pt>
                <c:pt idx="219">
                  <c:v>154.79298769115999</c:v>
                </c:pt>
                <c:pt idx="220">
                  <c:v>157.590451324132</c:v>
                </c:pt>
                <c:pt idx="221">
                  <c:v>160.72361059306201</c:v>
                </c:pt>
                <c:pt idx="222">
                  <c:v>161.395001864975</c:v>
                </c:pt>
                <c:pt idx="223">
                  <c:v>160.798209623274</c:v>
                </c:pt>
                <c:pt idx="224">
                  <c:v>165.721745617306</c:v>
                </c:pt>
                <c:pt idx="225">
                  <c:v>166.28123834390101</c:v>
                </c:pt>
                <c:pt idx="226">
                  <c:v>164.56546064901099</c:v>
                </c:pt>
                <c:pt idx="227">
                  <c:v>162.99888101454599</c:v>
                </c:pt>
                <c:pt idx="228">
                  <c:v>167.810518463259</c:v>
                </c:pt>
                <c:pt idx="229">
                  <c:v>166.39313688921999</c:v>
                </c:pt>
                <c:pt idx="230">
                  <c:v>168.81760537113001</c:v>
                </c:pt>
                <c:pt idx="231">
                  <c:v>171.42857142857099</c:v>
                </c:pt>
                <c:pt idx="232">
                  <c:v>168.70570682581101</c:v>
                </c:pt>
                <c:pt idx="233">
                  <c:v>170.04848936963799</c:v>
                </c:pt>
                <c:pt idx="234">
                  <c:v>169.67549421857501</c:v>
                </c:pt>
                <c:pt idx="235">
                  <c:v>172.659455427079</c:v>
                </c:pt>
                <c:pt idx="236">
                  <c:v>172.73405445729199</c:v>
                </c:pt>
                <c:pt idx="237">
                  <c:v>174.599030212607</c:v>
                </c:pt>
                <c:pt idx="238">
                  <c:v>174.599030212607</c:v>
                </c:pt>
                <c:pt idx="239">
                  <c:v>174.93472584856301</c:v>
                </c:pt>
                <c:pt idx="240">
                  <c:v>171.95076464005899</c:v>
                </c:pt>
                <c:pt idx="241">
                  <c:v>168.29541215964099</c:v>
                </c:pt>
                <c:pt idx="242">
                  <c:v>166.09474076837</c:v>
                </c:pt>
                <c:pt idx="243">
                  <c:v>162.700484893696</c:v>
                </c:pt>
                <c:pt idx="244">
                  <c:v>164.67735919432999</c:v>
                </c:pt>
                <c:pt idx="245">
                  <c:v>164.11786646773501</c:v>
                </c:pt>
                <c:pt idx="246">
                  <c:v>168.48190973517299</c:v>
                </c:pt>
                <c:pt idx="247">
                  <c:v>168.70570682581101</c:v>
                </c:pt>
                <c:pt idx="248">
                  <c:v>172.510257366654</c:v>
                </c:pt>
                <c:pt idx="249">
                  <c:v>171.16747482282699</c:v>
                </c:pt>
                <c:pt idx="250">
                  <c:v>175.30772099962701</c:v>
                </c:pt>
                <c:pt idx="251">
                  <c:v>173.48004475941801</c:v>
                </c:pt>
                <c:pt idx="252">
                  <c:v>172.659455427079</c:v>
                </c:pt>
                <c:pt idx="253">
                  <c:v>171.76426706452801</c:v>
                </c:pt>
                <c:pt idx="254">
                  <c:v>173.81574039537401</c:v>
                </c:pt>
                <c:pt idx="255">
                  <c:v>173.66654233494901</c:v>
                </c:pt>
                <c:pt idx="256">
                  <c:v>168.96680343155501</c:v>
                </c:pt>
                <c:pt idx="257">
                  <c:v>168.03431555389699</c:v>
                </c:pt>
                <c:pt idx="258">
                  <c:v>168.03431555389699</c:v>
                </c:pt>
                <c:pt idx="259">
                  <c:v>169.33979858261799</c:v>
                </c:pt>
                <c:pt idx="260">
                  <c:v>173.181648638567</c:v>
                </c:pt>
                <c:pt idx="261">
                  <c:v>173.33084669899199</c:v>
                </c:pt>
                <c:pt idx="262">
                  <c:v>174.487131667288</c:v>
                </c:pt>
                <c:pt idx="263">
                  <c:v>174.11413651622499</c:v>
                </c:pt>
                <c:pt idx="264">
                  <c:v>172.36105930622901</c:v>
                </c:pt>
                <c:pt idx="265">
                  <c:v>172.69675494218501</c:v>
                </c:pt>
                <c:pt idx="266">
                  <c:v>174.86012681835101</c:v>
                </c:pt>
                <c:pt idx="267">
                  <c:v>176.42670645281601</c:v>
                </c:pt>
                <c:pt idx="268">
                  <c:v>178.40358075345</c:v>
                </c:pt>
                <c:pt idx="269">
                  <c:v>179.03767251025701</c:v>
                </c:pt>
                <c:pt idx="270">
                  <c:v>180.492353599403</c:v>
                </c:pt>
                <c:pt idx="271">
                  <c:v>180.902648265572</c:v>
                </c:pt>
                <c:pt idx="272">
                  <c:v>186.16187989556099</c:v>
                </c:pt>
                <c:pt idx="273">
                  <c:v>186.34837747109199</c:v>
                </c:pt>
                <c:pt idx="274">
                  <c:v>189.03394255874599</c:v>
                </c:pt>
                <c:pt idx="275">
                  <c:v>190.00372995151</c:v>
                </c:pt>
                <c:pt idx="276">
                  <c:v>192.875792614696</c:v>
                </c:pt>
                <c:pt idx="277">
                  <c:v>193.920179037672</c:v>
                </c:pt>
                <c:pt idx="278">
                  <c:v>193.09958970533299</c:v>
                </c:pt>
                <c:pt idx="279">
                  <c:v>190.63782170831701</c:v>
                </c:pt>
                <c:pt idx="280">
                  <c:v>191.756807161506</c:v>
                </c:pt>
                <c:pt idx="281">
                  <c:v>192.950391644908</c:v>
                </c:pt>
                <c:pt idx="282">
                  <c:v>191.682208131294</c:v>
                </c:pt>
                <c:pt idx="283">
                  <c:v>191.98060425214399</c:v>
                </c:pt>
                <c:pt idx="284">
                  <c:v>195.18836255128599</c:v>
                </c:pt>
                <c:pt idx="285">
                  <c:v>193.472584856396</c:v>
                </c:pt>
                <c:pt idx="286">
                  <c:v>192.16710182767599</c:v>
                </c:pt>
                <c:pt idx="287">
                  <c:v>193.323386795971</c:v>
                </c:pt>
                <c:pt idx="288">
                  <c:v>195.26296158149901</c:v>
                </c:pt>
                <c:pt idx="289">
                  <c:v>194.703468854904</c:v>
                </c:pt>
                <c:pt idx="290">
                  <c:v>194.06937709809699</c:v>
                </c:pt>
                <c:pt idx="291">
                  <c:v>197.314434912346</c:v>
                </c:pt>
                <c:pt idx="292">
                  <c:v>195.11376352107399</c:v>
                </c:pt>
                <c:pt idx="293">
                  <c:v>195.039164490861</c:v>
                </c:pt>
                <c:pt idx="294">
                  <c:v>193.36068631107699</c:v>
                </c:pt>
                <c:pt idx="295">
                  <c:v>193.80828049235299</c:v>
                </c:pt>
                <c:pt idx="296">
                  <c:v>194.29317418873501</c:v>
                </c:pt>
                <c:pt idx="297">
                  <c:v>194.889966430436</c:v>
                </c:pt>
                <c:pt idx="298">
                  <c:v>195.15106303618001</c:v>
                </c:pt>
                <c:pt idx="299">
                  <c:v>194.29317418873501</c:v>
                </c:pt>
                <c:pt idx="300">
                  <c:v>192.42819843341999</c:v>
                </c:pt>
                <c:pt idx="301">
                  <c:v>191.71950764639999</c:v>
                </c:pt>
                <c:pt idx="302">
                  <c:v>191.86870570682501</c:v>
                </c:pt>
                <c:pt idx="303">
                  <c:v>192.614696008951</c:v>
                </c:pt>
                <c:pt idx="304">
                  <c:v>193.062290190227</c:v>
                </c:pt>
                <c:pt idx="305">
                  <c:v>197.35173442745199</c:v>
                </c:pt>
                <c:pt idx="306">
                  <c:v>201.193584483401</c:v>
                </c:pt>
                <c:pt idx="307">
                  <c:v>195.93435285341201</c:v>
                </c:pt>
                <c:pt idx="308">
                  <c:v>184.74449832152101</c:v>
                </c:pt>
                <c:pt idx="309">
                  <c:v>188.06415516598199</c:v>
                </c:pt>
                <c:pt idx="310">
                  <c:v>199.85080193957401</c:v>
                </c:pt>
                <c:pt idx="311">
                  <c:v>192.50279746363199</c:v>
                </c:pt>
                <c:pt idx="312">
                  <c:v>191.234613950018</c:v>
                </c:pt>
                <c:pt idx="313">
                  <c:v>187.46736292428099</c:v>
                </c:pt>
                <c:pt idx="314">
                  <c:v>185.676986199179</c:v>
                </c:pt>
                <c:pt idx="315">
                  <c:v>179.783662812383</c:v>
                </c:pt>
                <c:pt idx="316">
                  <c:v>180.19395747855199</c:v>
                </c:pt>
                <c:pt idx="317">
                  <c:v>190.33942558746699</c:v>
                </c:pt>
                <c:pt idx="318">
                  <c:v>191.160014919806</c:v>
                </c:pt>
                <c:pt idx="319">
                  <c:v>195.52405818724301</c:v>
                </c:pt>
                <c:pt idx="320">
                  <c:v>192.98769116001401</c:v>
                </c:pt>
                <c:pt idx="321">
                  <c:v>187.69116001491901</c:v>
                </c:pt>
                <c:pt idx="322">
                  <c:v>190.78701976874299</c:v>
                </c:pt>
                <c:pt idx="323">
                  <c:v>190.376725102573</c:v>
                </c:pt>
                <c:pt idx="324">
                  <c:v>192.092502797463</c:v>
                </c:pt>
                <c:pt idx="325">
                  <c:v>177.58299142111099</c:v>
                </c:pt>
                <c:pt idx="326">
                  <c:v>183.10331965684401</c:v>
                </c:pt>
                <c:pt idx="327">
                  <c:v>179.522566206639</c:v>
                </c:pt>
                <c:pt idx="328">
                  <c:v>179.000372995151</c:v>
                </c:pt>
                <c:pt idx="329">
                  <c:v>181.089145841104</c:v>
                </c:pt>
                <c:pt idx="330">
                  <c:v>185.90078328981701</c:v>
                </c:pt>
                <c:pt idx="331">
                  <c:v>183.961208504289</c:v>
                </c:pt>
                <c:pt idx="332">
                  <c:v>183.961208504289</c:v>
                </c:pt>
                <c:pt idx="333">
                  <c:v>182.35732935471799</c:v>
                </c:pt>
                <c:pt idx="334">
                  <c:v>183.81201044386401</c:v>
                </c:pt>
                <c:pt idx="335">
                  <c:v>186.57217456173001</c:v>
                </c:pt>
                <c:pt idx="336">
                  <c:v>184.96829541215899</c:v>
                </c:pt>
                <c:pt idx="337">
                  <c:v>179.85826184259599</c:v>
                </c:pt>
                <c:pt idx="338">
                  <c:v>181.83513614322999</c:v>
                </c:pt>
                <c:pt idx="339">
                  <c:v>184.85639686683999</c:v>
                </c:pt>
                <c:pt idx="340">
                  <c:v>192.353599403207</c:v>
                </c:pt>
                <c:pt idx="341">
                  <c:v>193.584483401715</c:v>
                </c:pt>
                <c:pt idx="342">
                  <c:v>196.75494218575099</c:v>
                </c:pt>
                <c:pt idx="343">
                  <c:v>198.955613577023</c:v>
                </c:pt>
                <c:pt idx="344">
                  <c:v>201.15628496829501</c:v>
                </c:pt>
                <c:pt idx="345">
                  <c:v>202.12607236105899</c:v>
                </c:pt>
                <c:pt idx="346">
                  <c:v>202.87206266318501</c:v>
                </c:pt>
                <c:pt idx="347">
                  <c:v>199.32860872808601</c:v>
                </c:pt>
                <c:pt idx="348">
                  <c:v>197.50093248787701</c:v>
                </c:pt>
                <c:pt idx="349">
                  <c:v>196.008951883625</c:v>
                </c:pt>
                <c:pt idx="350">
                  <c:v>193.584483401715</c:v>
                </c:pt>
                <c:pt idx="351">
                  <c:v>191.756807161506</c:v>
                </c:pt>
                <c:pt idx="352">
                  <c:v>194.81536740022301</c:v>
                </c:pt>
                <c:pt idx="353">
                  <c:v>188.623647892577</c:v>
                </c:pt>
                <c:pt idx="354">
                  <c:v>186.94516971279299</c:v>
                </c:pt>
                <c:pt idx="355">
                  <c:v>188.474449832152</c:v>
                </c:pt>
                <c:pt idx="356">
                  <c:v>190.86161879895499</c:v>
                </c:pt>
                <c:pt idx="357">
                  <c:v>190.86161879895499</c:v>
                </c:pt>
                <c:pt idx="358">
                  <c:v>193.13688922044</c:v>
                </c:pt>
                <c:pt idx="359">
                  <c:v>200.41029466616899</c:v>
                </c:pt>
                <c:pt idx="360">
                  <c:v>200.63409175680701</c:v>
                </c:pt>
                <c:pt idx="361">
                  <c:v>200.96978739276301</c:v>
                </c:pt>
                <c:pt idx="362">
                  <c:v>201.15628496829501</c:v>
                </c:pt>
                <c:pt idx="363">
                  <c:v>201.86497575531499</c:v>
                </c:pt>
                <c:pt idx="364">
                  <c:v>201.67847817978301</c:v>
                </c:pt>
                <c:pt idx="365">
                  <c:v>202.83476314807899</c:v>
                </c:pt>
                <c:pt idx="366">
                  <c:v>197.76202909362101</c:v>
                </c:pt>
                <c:pt idx="367">
                  <c:v>199.92540096978701</c:v>
                </c:pt>
                <c:pt idx="368">
                  <c:v>200.82058933233799</c:v>
                </c:pt>
                <c:pt idx="369">
                  <c:v>198.433420365535</c:v>
                </c:pt>
                <c:pt idx="370">
                  <c:v>201.118985453189</c:v>
                </c:pt>
                <c:pt idx="371">
                  <c:v>203.468854904886</c:v>
                </c:pt>
                <c:pt idx="372">
                  <c:v>202.46176799701601</c:v>
                </c:pt>
                <c:pt idx="373">
                  <c:v>203.468854904886</c:v>
                </c:pt>
                <c:pt idx="374">
                  <c:v>197.650130548302</c:v>
                </c:pt>
                <c:pt idx="375">
                  <c:v>195.00186497575501</c:v>
                </c:pt>
                <c:pt idx="376">
                  <c:v>198.20962327489701</c:v>
                </c:pt>
                <c:pt idx="377">
                  <c:v>201.380082058933</c:v>
                </c:pt>
                <c:pt idx="378">
                  <c:v>198.80641551659801</c:v>
                </c:pt>
                <c:pt idx="379">
                  <c:v>202.72286460276001</c:v>
                </c:pt>
                <c:pt idx="380">
                  <c:v>198.06042521447199</c:v>
                </c:pt>
                <c:pt idx="381">
                  <c:v>198.91831406191699</c:v>
                </c:pt>
                <c:pt idx="382">
                  <c:v>197.42633345766501</c:v>
                </c:pt>
                <c:pt idx="383">
                  <c:v>197.94852666915301</c:v>
                </c:pt>
                <c:pt idx="384">
                  <c:v>191.01081685937999</c:v>
                </c:pt>
                <c:pt idx="385">
                  <c:v>192.31629988810101</c:v>
                </c:pt>
                <c:pt idx="386">
                  <c:v>196.12085042894401</c:v>
                </c:pt>
                <c:pt idx="387">
                  <c:v>195.63595673256199</c:v>
                </c:pt>
                <c:pt idx="388">
                  <c:v>200.55949272659399</c:v>
                </c:pt>
                <c:pt idx="389">
                  <c:v>201.08168593808199</c:v>
                </c:pt>
                <c:pt idx="390">
                  <c:v>197.46363297277099</c:v>
                </c:pt>
                <c:pt idx="391">
                  <c:v>199.216710182767</c:v>
                </c:pt>
                <c:pt idx="392">
                  <c:v>196.49384558000699</c:v>
                </c:pt>
                <c:pt idx="393">
                  <c:v>195.747855277881</c:v>
                </c:pt>
                <c:pt idx="394">
                  <c:v>194.516971279373</c:v>
                </c:pt>
                <c:pt idx="395">
                  <c:v>194.85266691532999</c:v>
                </c:pt>
                <c:pt idx="396">
                  <c:v>195.67325624766801</c:v>
                </c:pt>
                <c:pt idx="397">
                  <c:v>192.279000372995</c:v>
                </c:pt>
                <c:pt idx="398">
                  <c:v>194.66616933979799</c:v>
                </c:pt>
                <c:pt idx="399">
                  <c:v>201.52928011935799</c:v>
                </c:pt>
                <c:pt idx="400">
                  <c:v>206.52741514360301</c:v>
                </c:pt>
                <c:pt idx="401">
                  <c:v>205.66952629615801</c:v>
                </c:pt>
                <c:pt idx="402">
                  <c:v>205.66952629615801</c:v>
                </c:pt>
                <c:pt idx="403">
                  <c:v>203.76725102573599</c:v>
                </c:pt>
                <c:pt idx="404">
                  <c:v>204.69973890339401</c:v>
                </c:pt>
                <c:pt idx="405">
                  <c:v>208.317791868705</c:v>
                </c:pt>
                <c:pt idx="406">
                  <c:v>211.48825065274099</c:v>
                </c:pt>
                <c:pt idx="407">
                  <c:v>209.436777321894</c:v>
                </c:pt>
                <c:pt idx="408">
                  <c:v>207.45990302126</c:v>
                </c:pt>
                <c:pt idx="409">
                  <c:v>209.17568071615</c:v>
                </c:pt>
                <c:pt idx="410">
                  <c:v>209.436777321894</c:v>
                </c:pt>
                <c:pt idx="411">
                  <c:v>205.52032823573199</c:v>
                </c:pt>
                <c:pt idx="412">
                  <c:v>207.57180156657901</c:v>
                </c:pt>
                <c:pt idx="413">
                  <c:v>208.653487504662</c:v>
                </c:pt>
                <c:pt idx="414">
                  <c:v>211.37635210742201</c:v>
                </c:pt>
                <c:pt idx="415">
                  <c:v>208.914584110406</c:v>
                </c:pt>
                <c:pt idx="416">
                  <c:v>213.05483028720599</c:v>
                </c:pt>
                <c:pt idx="417">
                  <c:v>210.742260350615</c:v>
                </c:pt>
                <c:pt idx="418">
                  <c:v>211.33905259231599</c:v>
                </c:pt>
                <c:pt idx="419">
                  <c:v>211.67474822827299</c:v>
                </c:pt>
                <c:pt idx="420">
                  <c:v>212.27154046997299</c:v>
                </c:pt>
                <c:pt idx="421">
                  <c:v>209.80977247295701</c:v>
                </c:pt>
                <c:pt idx="422">
                  <c:v>208.69078701976801</c:v>
                </c:pt>
                <c:pt idx="423">
                  <c:v>209.80977247295701</c:v>
                </c:pt>
                <c:pt idx="424">
                  <c:v>208.87728459530001</c:v>
                </c:pt>
                <c:pt idx="425">
                  <c:v>209.58597538231999</c:v>
                </c:pt>
                <c:pt idx="426">
                  <c:v>210.742260350615</c:v>
                </c:pt>
                <c:pt idx="427">
                  <c:v>216.00149198060399</c:v>
                </c:pt>
                <c:pt idx="428">
                  <c:v>217.45617306975001</c:v>
                </c:pt>
                <c:pt idx="429">
                  <c:v>217.23237597911199</c:v>
                </c:pt>
                <c:pt idx="430">
                  <c:v>215.47929876911601</c:v>
                </c:pt>
                <c:pt idx="431">
                  <c:v>215.66579634464699</c:v>
                </c:pt>
                <c:pt idx="432">
                  <c:v>216.67288325251701</c:v>
                </c:pt>
                <c:pt idx="433">
                  <c:v>214.09921671018199</c:v>
                </c:pt>
                <c:pt idx="434">
                  <c:v>216.03879149571</c:v>
                </c:pt>
                <c:pt idx="435">
                  <c:v>217.083177918687</c:v>
                </c:pt>
                <c:pt idx="436">
                  <c:v>220.21633718761601</c:v>
                </c:pt>
                <c:pt idx="437">
                  <c:v>217.75456919059999</c:v>
                </c:pt>
                <c:pt idx="438">
                  <c:v>212.98023125699299</c:v>
                </c:pt>
                <c:pt idx="439">
                  <c:v>213.65162252890701</c:v>
                </c:pt>
                <c:pt idx="440">
                  <c:v>219.06005221932099</c:v>
                </c:pt>
                <c:pt idx="441">
                  <c:v>219.39574785527699</c:v>
                </c:pt>
                <c:pt idx="442">
                  <c:v>220.626631853785</c:v>
                </c:pt>
                <c:pt idx="443">
                  <c:v>221.74561730697499</c:v>
                </c:pt>
                <c:pt idx="444">
                  <c:v>221.82021633718699</c:v>
                </c:pt>
                <c:pt idx="445">
                  <c:v>221.74561730697499</c:v>
                </c:pt>
                <c:pt idx="446">
                  <c:v>221.70831779186801</c:v>
                </c:pt>
                <c:pt idx="447">
                  <c:v>220.92502797463601</c:v>
                </c:pt>
                <c:pt idx="448">
                  <c:v>222.23051100335601</c:v>
                </c:pt>
                <c:pt idx="449">
                  <c:v>223.759791122715</c:v>
                </c:pt>
                <c:pt idx="450">
                  <c:v>222.67810518463199</c:v>
                </c:pt>
                <c:pt idx="451">
                  <c:v>222.34240954867499</c:v>
                </c:pt>
                <c:pt idx="452">
                  <c:v>226.07236105930599</c:v>
                </c:pt>
                <c:pt idx="453">
                  <c:v>221.52182021633701</c:v>
                </c:pt>
                <c:pt idx="454">
                  <c:v>221.89481536740001</c:v>
                </c:pt>
                <c:pt idx="455">
                  <c:v>223.79709063782099</c:v>
                </c:pt>
                <c:pt idx="456">
                  <c:v>224.356583364416</c:v>
                </c:pt>
                <c:pt idx="457">
                  <c:v>224.356583364416</c:v>
                </c:pt>
                <c:pt idx="458">
                  <c:v>220.029839612085</c:v>
                </c:pt>
                <c:pt idx="459">
                  <c:v>224.58038045505401</c:v>
                </c:pt>
                <c:pt idx="460">
                  <c:v>224.58038045505401</c:v>
                </c:pt>
                <c:pt idx="461">
                  <c:v>225.81126445356199</c:v>
                </c:pt>
                <c:pt idx="462">
                  <c:v>222.90190227527</c:v>
                </c:pt>
                <c:pt idx="463">
                  <c:v>222.19321148825</c:v>
                </c:pt>
                <c:pt idx="464">
                  <c:v>224.356583364416</c:v>
                </c:pt>
                <c:pt idx="465">
                  <c:v>229.05632226781</c:v>
                </c:pt>
                <c:pt idx="466">
                  <c:v>231.40619171950701</c:v>
                </c:pt>
                <c:pt idx="467">
                  <c:v>231.66728832525101</c:v>
                </c:pt>
                <c:pt idx="468">
                  <c:v>230.66020141738099</c:v>
                </c:pt>
                <c:pt idx="469">
                  <c:v>231.96568444610199</c:v>
                </c:pt>
                <c:pt idx="470">
                  <c:v>231.294293174188</c:v>
                </c:pt>
                <c:pt idx="471">
                  <c:v>232.22678105184599</c:v>
                </c:pt>
                <c:pt idx="472">
                  <c:v>232.04028347631399</c:v>
                </c:pt>
                <c:pt idx="473">
                  <c:v>231.18239462886899</c:v>
                </c:pt>
                <c:pt idx="474">
                  <c:v>228.608728086534</c:v>
                </c:pt>
                <c:pt idx="475">
                  <c:v>232.18948153674</c:v>
                </c:pt>
                <c:pt idx="476">
                  <c:v>233.19656844460999</c:v>
                </c:pt>
                <c:pt idx="477">
                  <c:v>233.308466989929</c:v>
                </c:pt>
                <c:pt idx="478">
                  <c:v>231.219694143976</c:v>
                </c:pt>
                <c:pt idx="479">
                  <c:v>230.99589705333801</c:v>
                </c:pt>
                <c:pt idx="480">
                  <c:v>231.44349123461299</c:v>
                </c:pt>
                <c:pt idx="481">
                  <c:v>231.44349123461299</c:v>
                </c:pt>
                <c:pt idx="482">
                  <c:v>230.175307720999</c:v>
                </c:pt>
                <c:pt idx="483">
                  <c:v>230.13800820589299</c:v>
                </c:pt>
                <c:pt idx="484">
                  <c:v>228.608728086534</c:v>
                </c:pt>
                <c:pt idx="485">
                  <c:v>229.09362178291599</c:v>
                </c:pt>
                <c:pt idx="486">
                  <c:v>232.18948153674</c:v>
                </c:pt>
                <c:pt idx="487">
                  <c:v>232.37597911227101</c:v>
                </c:pt>
                <c:pt idx="488">
                  <c:v>228.273032450578</c:v>
                </c:pt>
                <c:pt idx="489">
                  <c:v>230.39910481163699</c:v>
                </c:pt>
                <c:pt idx="490">
                  <c:v>229.01902275270399</c:v>
                </c:pt>
                <c:pt idx="491">
                  <c:v>227.676240208877</c:v>
                </c:pt>
                <c:pt idx="492">
                  <c:v>227.750839239089</c:v>
                </c:pt>
                <c:pt idx="493">
                  <c:v>230.697500932487</c:v>
                </c:pt>
                <c:pt idx="494">
                  <c:v>232.30138008205799</c:v>
                </c:pt>
                <c:pt idx="495">
                  <c:v>234.72584856396799</c:v>
                </c:pt>
                <c:pt idx="496">
                  <c:v>234.46475195822401</c:v>
                </c:pt>
                <c:pt idx="497">
                  <c:v>234.46475195822401</c:v>
                </c:pt>
                <c:pt idx="498">
                  <c:v>234.98694516971199</c:v>
                </c:pt>
                <c:pt idx="499">
                  <c:v>232.74897426333399</c:v>
                </c:pt>
                <c:pt idx="500">
                  <c:v>229.05632226781</c:v>
                </c:pt>
                <c:pt idx="501">
                  <c:v>230.06340917567999</c:v>
                </c:pt>
                <c:pt idx="502">
                  <c:v>229.76501305483001</c:v>
                </c:pt>
                <c:pt idx="503">
                  <c:v>226.445356210369</c:v>
                </c:pt>
                <c:pt idx="504">
                  <c:v>223.87168966803401</c:v>
                </c:pt>
                <c:pt idx="505">
                  <c:v>222.34240954867499</c:v>
                </c:pt>
                <c:pt idx="506">
                  <c:v>217.49347258485599</c:v>
                </c:pt>
                <c:pt idx="507">
                  <c:v>216.225289071242</c:v>
                </c:pt>
                <c:pt idx="508">
                  <c:v>215.96419246549701</c:v>
                </c:pt>
                <c:pt idx="509">
                  <c:v>214.62140992167099</c:v>
                </c:pt>
                <c:pt idx="510">
                  <c:v>219.28384930995799</c:v>
                </c:pt>
                <c:pt idx="511">
                  <c:v>219.09735173442701</c:v>
                </c:pt>
                <c:pt idx="512">
                  <c:v>220.813129429317</c:v>
                </c:pt>
                <c:pt idx="513">
                  <c:v>224.05818724356499</c:v>
                </c:pt>
                <c:pt idx="514">
                  <c:v>224.281984334203</c:v>
                </c:pt>
                <c:pt idx="515">
                  <c:v>223.01380082058901</c:v>
                </c:pt>
                <c:pt idx="516">
                  <c:v>224.91607609101001</c:v>
                </c:pt>
                <c:pt idx="517">
                  <c:v>225.02797463632899</c:v>
                </c:pt>
                <c:pt idx="518">
                  <c:v>222.56620663931301</c:v>
                </c:pt>
                <c:pt idx="519">
                  <c:v>224.76687803058499</c:v>
                </c:pt>
                <c:pt idx="520">
                  <c:v>228.31033196568401</c:v>
                </c:pt>
                <c:pt idx="521">
                  <c:v>228.68332711674699</c:v>
                </c:pt>
                <c:pt idx="522">
                  <c:v>228.68332711674699</c:v>
                </c:pt>
                <c:pt idx="523">
                  <c:v>223.53599403207701</c:v>
                </c:pt>
                <c:pt idx="524">
                  <c:v>218.79895561357699</c:v>
                </c:pt>
                <c:pt idx="525">
                  <c:v>220.85042894442299</c:v>
                </c:pt>
                <c:pt idx="526">
                  <c:v>226.40805669526199</c:v>
                </c:pt>
                <c:pt idx="527">
                  <c:v>223.237597911227</c:v>
                </c:pt>
                <c:pt idx="528">
                  <c:v>218.46325997762</c:v>
                </c:pt>
                <c:pt idx="529">
                  <c:v>219.54494591570301</c:v>
                </c:pt>
                <c:pt idx="530">
                  <c:v>223.53599403207701</c:v>
                </c:pt>
                <c:pt idx="531">
                  <c:v>221.11152555016699</c:v>
                </c:pt>
                <c:pt idx="532">
                  <c:v>220.813129429317</c:v>
                </c:pt>
                <c:pt idx="533">
                  <c:v>220.47743379336001</c:v>
                </c:pt>
                <c:pt idx="534">
                  <c:v>220.70123088399799</c:v>
                </c:pt>
                <c:pt idx="535">
                  <c:v>215.777694889966</c:v>
                </c:pt>
                <c:pt idx="536">
                  <c:v>215.21820216337099</c:v>
                </c:pt>
                <c:pt idx="537">
                  <c:v>213.91271913465101</c:v>
                </c:pt>
                <c:pt idx="538">
                  <c:v>210.145468108914</c:v>
                </c:pt>
                <c:pt idx="539">
                  <c:v>208.16859380828001</c:v>
                </c:pt>
                <c:pt idx="540">
                  <c:v>206.490115628496</c:v>
                </c:pt>
                <c:pt idx="541">
                  <c:v>208.504289444237</c:v>
                </c:pt>
                <c:pt idx="542">
                  <c:v>212.90563222678099</c:v>
                </c:pt>
                <c:pt idx="543">
                  <c:v>211.74934725848499</c:v>
                </c:pt>
                <c:pt idx="544">
                  <c:v>212.71913465124899</c:v>
                </c:pt>
                <c:pt idx="545">
                  <c:v>214.807907497202</c:v>
                </c:pt>
                <c:pt idx="546">
                  <c:v>219.28384930995799</c:v>
                </c:pt>
                <c:pt idx="547">
                  <c:v>217.679970160387</c:v>
                </c:pt>
                <c:pt idx="548">
                  <c:v>216.85938082804901</c:v>
                </c:pt>
                <c:pt idx="549">
                  <c:v>217.82916822081299</c:v>
                </c:pt>
                <c:pt idx="550">
                  <c:v>216.07609101081599</c:v>
                </c:pt>
                <c:pt idx="551">
                  <c:v>217.56807161506899</c:v>
                </c:pt>
                <c:pt idx="552">
                  <c:v>217.30697500932399</c:v>
                </c:pt>
                <c:pt idx="553">
                  <c:v>218.09026482655699</c:v>
                </c:pt>
                <c:pt idx="554">
                  <c:v>220.14173815740301</c:v>
                </c:pt>
                <c:pt idx="555">
                  <c:v>219.507646400596</c:v>
                </c:pt>
                <c:pt idx="556">
                  <c:v>220.06713912719101</c:v>
                </c:pt>
                <c:pt idx="557">
                  <c:v>221.37262215591099</c:v>
                </c:pt>
                <c:pt idx="558">
                  <c:v>221.52182021633701</c:v>
                </c:pt>
                <c:pt idx="559">
                  <c:v>222.34240954867499</c:v>
                </c:pt>
                <c:pt idx="560">
                  <c:v>224.72957851547901</c:v>
                </c:pt>
                <c:pt idx="561">
                  <c:v>227.228646027601</c:v>
                </c:pt>
                <c:pt idx="562">
                  <c:v>224.804177545691</c:v>
                </c:pt>
                <c:pt idx="563">
                  <c:v>229.35471838865999</c:v>
                </c:pt>
                <c:pt idx="564">
                  <c:v>228.869824692279</c:v>
                </c:pt>
                <c:pt idx="565">
                  <c:v>226.85565087653799</c:v>
                </c:pt>
                <c:pt idx="566">
                  <c:v>228.57142857142799</c:v>
                </c:pt>
                <c:pt idx="567">
                  <c:v>229.87691160014899</c:v>
                </c:pt>
                <c:pt idx="568">
                  <c:v>231.219694143976</c:v>
                </c:pt>
                <c:pt idx="569">
                  <c:v>243.006340917568</c:v>
                </c:pt>
                <c:pt idx="570">
                  <c:v>249.45915703095801</c:v>
                </c:pt>
                <c:pt idx="571">
                  <c:v>244.98321521820199</c:v>
                </c:pt>
                <c:pt idx="572">
                  <c:v>246.549794852666</c:v>
                </c:pt>
                <c:pt idx="573">
                  <c:v>246.475195822454</c:v>
                </c:pt>
                <c:pt idx="574">
                  <c:v>246.25139873181601</c:v>
                </c:pt>
                <c:pt idx="575">
                  <c:v>247.66878030585599</c:v>
                </c:pt>
                <c:pt idx="576">
                  <c:v>245.169712793733</c:v>
                </c:pt>
                <c:pt idx="577">
                  <c:v>247.89257739649301</c:v>
                </c:pt>
                <c:pt idx="578">
                  <c:v>247.51958224543</c:v>
                </c:pt>
                <c:pt idx="579">
                  <c:v>252.59231629988801</c:v>
                </c:pt>
                <c:pt idx="580">
                  <c:v>254.75568817605301</c:v>
                </c:pt>
                <c:pt idx="581">
                  <c:v>250.50354345393501</c:v>
                </c:pt>
                <c:pt idx="582">
                  <c:v>250.913838120104</c:v>
                </c:pt>
                <c:pt idx="583">
                  <c:v>251.65982842222999</c:v>
                </c:pt>
                <c:pt idx="584">
                  <c:v>253.07720999627</c:v>
                </c:pt>
                <c:pt idx="585">
                  <c:v>251.02573666542301</c:v>
                </c:pt>
                <c:pt idx="586">
                  <c:v>247.29578515479199</c:v>
                </c:pt>
                <c:pt idx="587">
                  <c:v>247.03468854904801</c:v>
                </c:pt>
                <c:pt idx="588">
                  <c:v>247.48228273032399</c:v>
                </c:pt>
                <c:pt idx="589">
                  <c:v>251.99552405818699</c:v>
                </c:pt>
                <c:pt idx="590">
                  <c:v>255.01678478179701</c:v>
                </c:pt>
                <c:pt idx="591">
                  <c:v>255.01678478179701</c:v>
                </c:pt>
                <c:pt idx="592">
                  <c:v>252.85341290563201</c:v>
                </c:pt>
                <c:pt idx="593">
                  <c:v>249.75755315180899</c:v>
                </c:pt>
                <c:pt idx="594">
                  <c:v>250.801939574785</c:v>
                </c:pt>
                <c:pt idx="595">
                  <c:v>248.041775456919</c:v>
                </c:pt>
                <c:pt idx="596">
                  <c:v>244.61022006713901</c:v>
                </c:pt>
                <c:pt idx="597">
                  <c:v>244.311823946288</c:v>
                </c:pt>
                <c:pt idx="598">
                  <c:v>244.19992540096899</c:v>
                </c:pt>
                <c:pt idx="599">
                  <c:v>242.409548675867</c:v>
                </c:pt>
                <c:pt idx="600">
                  <c:v>238.306602014173</c:v>
                </c:pt>
                <c:pt idx="601">
                  <c:v>242.81984334203599</c:v>
                </c:pt>
                <c:pt idx="602">
                  <c:v>244.46102200671299</c:v>
                </c:pt>
                <c:pt idx="603">
                  <c:v>241.77545691905999</c:v>
                </c:pt>
                <c:pt idx="604">
                  <c:v>241.626258858634</c:v>
                </c:pt>
                <c:pt idx="605">
                  <c:v>242.29765013054799</c:v>
                </c:pt>
                <c:pt idx="606">
                  <c:v>243.453935098843</c:v>
                </c:pt>
                <c:pt idx="607">
                  <c:v>244.01342782543799</c:v>
                </c:pt>
                <c:pt idx="608">
                  <c:v>242.745244311823</c:v>
                </c:pt>
                <c:pt idx="609">
                  <c:v>243.267437523312</c:v>
                </c:pt>
                <c:pt idx="610">
                  <c:v>243.82693024990601</c:v>
                </c:pt>
                <c:pt idx="611">
                  <c:v>245.65460649011499</c:v>
                </c:pt>
                <c:pt idx="612">
                  <c:v>247.51958224543</c:v>
                </c:pt>
                <c:pt idx="613">
                  <c:v>249.90675121223401</c:v>
                </c:pt>
                <c:pt idx="614">
                  <c:v>251.95822454308001</c:v>
                </c:pt>
                <c:pt idx="615">
                  <c:v>257.51585229391998</c:v>
                </c:pt>
                <c:pt idx="616">
                  <c:v>257.51585229391998</c:v>
                </c:pt>
                <c:pt idx="617">
                  <c:v>260.83550913838098</c:v>
                </c:pt>
                <c:pt idx="618">
                  <c:v>257.47855277881303</c:v>
                </c:pt>
                <c:pt idx="619">
                  <c:v>257.36665423349399</c:v>
                </c:pt>
                <c:pt idx="620">
                  <c:v>257.926146960089</c:v>
                </c:pt>
                <c:pt idx="621">
                  <c:v>255.165982842223</c:v>
                </c:pt>
                <c:pt idx="622">
                  <c:v>256.546064901156</c:v>
                </c:pt>
                <c:pt idx="623">
                  <c:v>257.21745617306902</c:v>
                </c:pt>
                <c:pt idx="624">
                  <c:v>256.58336441626199</c:v>
                </c:pt>
                <c:pt idx="625">
                  <c:v>258.37374114136497</c:v>
                </c:pt>
                <c:pt idx="626">
                  <c:v>255.688176053711</c:v>
                </c:pt>
                <c:pt idx="627">
                  <c:v>260.49981350242399</c:v>
                </c:pt>
                <c:pt idx="628">
                  <c:v>257.18015665796298</c:v>
                </c:pt>
                <c:pt idx="629">
                  <c:v>260.23871689667999</c:v>
                </c:pt>
                <c:pt idx="630">
                  <c:v>257.665050354345</c:v>
                </c:pt>
                <c:pt idx="631">
                  <c:v>257.21745617306902</c:v>
                </c:pt>
                <c:pt idx="632">
                  <c:v>256.76986199179402</c:v>
                </c:pt>
                <c:pt idx="633">
                  <c:v>251.69712793733601</c:v>
                </c:pt>
                <c:pt idx="634">
                  <c:v>267.66132040283401</c:v>
                </c:pt>
                <c:pt idx="635">
                  <c:v>266.20663931368802</c:v>
                </c:pt>
                <c:pt idx="636">
                  <c:v>265.53524804177499</c:v>
                </c:pt>
                <c:pt idx="637">
                  <c:v>261.28310331965599</c:v>
                </c:pt>
                <c:pt idx="638">
                  <c:v>262.81238343901498</c:v>
                </c:pt>
                <c:pt idx="639">
                  <c:v>255.61357702349801</c:v>
                </c:pt>
                <c:pt idx="640">
                  <c:v>257.068258112644</c:v>
                </c:pt>
                <c:pt idx="641">
                  <c:v>243.23013800820499</c:v>
                </c:pt>
                <c:pt idx="642">
                  <c:v>254.60649011562799</c:v>
                </c:pt>
                <c:pt idx="643">
                  <c:v>246.325997762029</c:v>
                </c:pt>
                <c:pt idx="644">
                  <c:v>249.04886236478899</c:v>
                </c:pt>
                <c:pt idx="645">
                  <c:v>258.03804550540798</c:v>
                </c:pt>
                <c:pt idx="646">
                  <c:v>257.62775083923901</c:v>
                </c:pt>
                <c:pt idx="647">
                  <c:v>263.222678105184</c:v>
                </c:pt>
                <c:pt idx="648">
                  <c:v>264.938455800074</c:v>
                </c:pt>
                <c:pt idx="649">
                  <c:v>260.94740768370002</c:v>
                </c:pt>
                <c:pt idx="650">
                  <c:v>248.89966430436399</c:v>
                </c:pt>
                <c:pt idx="651">
                  <c:v>247.14658709436699</c:v>
                </c:pt>
                <c:pt idx="652">
                  <c:v>255.35248041775401</c:v>
                </c:pt>
                <c:pt idx="653">
                  <c:v>253.599403207758</c:v>
                </c:pt>
                <c:pt idx="654">
                  <c:v>251.10033569563501</c:v>
                </c:pt>
                <c:pt idx="655">
                  <c:v>254.121596419246</c:v>
                </c:pt>
                <c:pt idx="656">
                  <c:v>260.38791495710501</c:v>
                </c:pt>
                <c:pt idx="657">
                  <c:v>263.44647519582202</c:v>
                </c:pt>
                <c:pt idx="658">
                  <c:v>265.75904513241301</c:v>
                </c:pt>
                <c:pt idx="659">
                  <c:v>264.19246549794798</c:v>
                </c:pt>
                <c:pt idx="660">
                  <c:v>261.87989556135699</c:v>
                </c:pt>
                <c:pt idx="661">
                  <c:v>261.87989556135699</c:v>
                </c:pt>
                <c:pt idx="662">
                  <c:v>261.842596046251</c:v>
                </c:pt>
                <c:pt idx="663">
                  <c:v>269.33979858261802</c:v>
                </c:pt>
                <c:pt idx="664">
                  <c:v>267.95971652368502</c:v>
                </c:pt>
                <c:pt idx="665">
                  <c:v>261.61879895561299</c:v>
                </c:pt>
                <c:pt idx="666">
                  <c:v>266.13204028347599</c:v>
                </c:pt>
                <c:pt idx="667">
                  <c:v>270.496083550913</c:v>
                </c:pt>
                <c:pt idx="668">
                  <c:v>280.67885117493398</c:v>
                </c:pt>
                <c:pt idx="669">
                  <c:v>280.75345020514698</c:v>
                </c:pt>
                <c:pt idx="670">
                  <c:v>283.81201044386398</c:v>
                </c:pt>
                <c:pt idx="671">
                  <c:v>282.73032450578103</c:v>
                </c:pt>
                <c:pt idx="672">
                  <c:v>281.35024244684797</c:v>
                </c:pt>
                <c:pt idx="673">
                  <c:v>276.87430063409101</c:v>
                </c:pt>
                <c:pt idx="674">
                  <c:v>272.24916076091</c:v>
                </c:pt>
                <c:pt idx="675">
                  <c:v>277.69488996643003</c:v>
                </c:pt>
                <c:pt idx="676">
                  <c:v>280.60425214472201</c:v>
                </c:pt>
                <c:pt idx="677">
                  <c:v>278.40358075345</c:v>
                </c:pt>
                <c:pt idx="678">
                  <c:v>268.81760537113001</c:v>
                </c:pt>
                <c:pt idx="679">
                  <c:v>265.60984707198799</c:v>
                </c:pt>
                <c:pt idx="680">
                  <c:v>256.73256247668701</c:v>
                </c:pt>
                <c:pt idx="681">
                  <c:v>254.04699738903301</c:v>
                </c:pt>
                <c:pt idx="682">
                  <c:v>253.97239835882101</c:v>
                </c:pt>
                <c:pt idx="683">
                  <c:v>258.709436777321</c:v>
                </c:pt>
                <c:pt idx="684">
                  <c:v>261.059306229019</c:v>
                </c:pt>
                <c:pt idx="685">
                  <c:v>265.460649011562</c:v>
                </c:pt>
                <c:pt idx="686">
                  <c:v>266.09474076837</c:v>
                </c:pt>
                <c:pt idx="687">
                  <c:v>270.757180156657</c:v>
                </c:pt>
                <c:pt idx="688">
                  <c:v>268.03431555389699</c:v>
                </c:pt>
                <c:pt idx="689">
                  <c:v>275.009324878776</c:v>
                </c:pt>
                <c:pt idx="690">
                  <c:v>276.27750839239002</c:v>
                </c:pt>
                <c:pt idx="691">
                  <c:v>273.629242819843</c:v>
                </c:pt>
                <c:pt idx="692">
                  <c:v>273.81574039537401</c:v>
                </c:pt>
                <c:pt idx="693">
                  <c:v>266.69153301006997</c:v>
                </c:pt>
                <c:pt idx="694">
                  <c:v>269.19060052219299</c:v>
                </c:pt>
                <c:pt idx="695">
                  <c:v>271.54046997389003</c:v>
                </c:pt>
                <c:pt idx="696">
                  <c:v>270.53338306602001</c:v>
                </c:pt>
                <c:pt idx="697">
                  <c:v>267.81051846325897</c:v>
                </c:pt>
                <c:pt idx="698">
                  <c:v>267.88511749347202</c:v>
                </c:pt>
                <c:pt idx="699">
                  <c:v>271.391271913465</c:v>
                </c:pt>
                <c:pt idx="700">
                  <c:v>273.77844088026802</c:v>
                </c:pt>
                <c:pt idx="701">
                  <c:v>267.997016038791</c:v>
                </c:pt>
                <c:pt idx="702">
                  <c:v>261.87989556135699</c:v>
                </c:pt>
                <c:pt idx="703">
                  <c:v>263.483774710928</c:v>
                </c:pt>
                <c:pt idx="704">
                  <c:v>266.28123834390101</c:v>
                </c:pt>
                <c:pt idx="705">
                  <c:v>265.79634464751899</c:v>
                </c:pt>
                <c:pt idx="706">
                  <c:v>267.17642670645199</c:v>
                </c:pt>
                <c:pt idx="707">
                  <c:v>269.82469227899998</c:v>
                </c:pt>
                <c:pt idx="708">
                  <c:v>258.22454308093899</c:v>
                </c:pt>
                <c:pt idx="709">
                  <c:v>261.65609847071897</c:v>
                </c:pt>
                <c:pt idx="710">
                  <c:v>268.18351361432298</c:v>
                </c:pt>
                <c:pt idx="711">
                  <c:v>267.62402088772802</c:v>
                </c:pt>
                <c:pt idx="712">
                  <c:v>269.07870197687402</c:v>
                </c:pt>
                <c:pt idx="713">
                  <c:v>264.78925773964897</c:v>
                </c:pt>
                <c:pt idx="714">
                  <c:v>261.69339798582598</c:v>
                </c:pt>
                <c:pt idx="715">
                  <c:v>263.483774710928</c:v>
                </c:pt>
                <c:pt idx="716">
                  <c:v>261.13390525923103</c:v>
                </c:pt>
                <c:pt idx="717">
                  <c:v>267.95971652368502</c:v>
                </c:pt>
                <c:pt idx="718">
                  <c:v>264.938455800074</c:v>
                </c:pt>
                <c:pt idx="719">
                  <c:v>264.938455800074</c:v>
                </c:pt>
                <c:pt idx="720">
                  <c:v>264.78925773964897</c:v>
                </c:pt>
                <c:pt idx="721">
                  <c:v>270.90637821708299</c:v>
                </c:pt>
                <c:pt idx="722">
                  <c:v>274.07683700111801</c:v>
                </c:pt>
                <c:pt idx="723">
                  <c:v>281.08914584110403</c:v>
                </c:pt>
                <c:pt idx="724">
                  <c:v>280.97724729578499</c:v>
                </c:pt>
                <c:pt idx="725">
                  <c:v>279.41066766132002</c:v>
                </c:pt>
                <c:pt idx="726">
                  <c:v>282.13353226407997</c:v>
                </c:pt>
                <c:pt idx="727">
                  <c:v>280.26855650876502</c:v>
                </c:pt>
                <c:pt idx="728">
                  <c:v>280.75345020514698</c:v>
                </c:pt>
                <c:pt idx="729">
                  <c:v>276.61320402834701</c:v>
                </c:pt>
                <c:pt idx="730">
                  <c:v>280.19395747855202</c:v>
                </c:pt>
                <c:pt idx="731">
                  <c:v>277.76948899664302</c:v>
                </c:pt>
                <c:pt idx="732">
                  <c:v>275.60611712047699</c:v>
                </c:pt>
                <c:pt idx="733">
                  <c:v>270.71988064155101</c:v>
                </c:pt>
                <c:pt idx="734">
                  <c:v>271.05557627750801</c:v>
                </c:pt>
                <c:pt idx="735">
                  <c:v>271.98806415516498</c:v>
                </c:pt>
                <c:pt idx="736">
                  <c:v>272.73405445729202</c:v>
                </c:pt>
                <c:pt idx="737">
                  <c:v>277.47109287579201</c:v>
                </c:pt>
                <c:pt idx="738">
                  <c:v>285.26669153300998</c:v>
                </c:pt>
                <c:pt idx="739">
                  <c:v>256.47146587094301</c:v>
                </c:pt>
                <c:pt idx="740">
                  <c:v>243.528534129056</c:v>
                </c:pt>
                <c:pt idx="741">
                  <c:v>257.665050354345</c:v>
                </c:pt>
                <c:pt idx="742">
                  <c:v>253.56210369265099</c:v>
                </c:pt>
                <c:pt idx="743">
                  <c:v>256.023871689668</c:v>
                </c:pt>
                <c:pt idx="744">
                  <c:v>256.35956732562403</c:v>
                </c:pt>
                <c:pt idx="745">
                  <c:v>256.35956732562403</c:v>
                </c:pt>
                <c:pt idx="746">
                  <c:v>266.13204028347599</c:v>
                </c:pt>
                <c:pt idx="747">
                  <c:v>265.31145095113698</c:v>
                </c:pt>
                <c:pt idx="748">
                  <c:v>267.43752331219599</c:v>
                </c:pt>
                <c:pt idx="749">
                  <c:v>265.38604998135003</c:v>
                </c:pt>
                <c:pt idx="750">
                  <c:v>266.20663931368802</c:v>
                </c:pt>
                <c:pt idx="751">
                  <c:v>267.92241700857801</c:v>
                </c:pt>
                <c:pt idx="752">
                  <c:v>270.83177918686999</c:v>
                </c:pt>
                <c:pt idx="753">
                  <c:v>270.34688549048798</c:v>
                </c:pt>
                <c:pt idx="754">
                  <c:v>267.62402088772802</c:v>
                </c:pt>
                <c:pt idx="755">
                  <c:v>267.62402088772802</c:v>
                </c:pt>
                <c:pt idx="756">
                  <c:v>272.95785154792901</c:v>
                </c:pt>
                <c:pt idx="757">
                  <c:v>272.88325251771698</c:v>
                </c:pt>
                <c:pt idx="758">
                  <c:v>274.487131667288</c:v>
                </c:pt>
                <c:pt idx="759">
                  <c:v>275.23312196941401</c:v>
                </c:pt>
                <c:pt idx="760">
                  <c:v>270.496083550913</c:v>
                </c:pt>
                <c:pt idx="761">
                  <c:v>263.89406937709799</c:v>
                </c:pt>
                <c:pt idx="762">
                  <c:v>270.79447967176401</c:v>
                </c:pt>
                <c:pt idx="763">
                  <c:v>276.05371130175303</c:v>
                </c:pt>
                <c:pt idx="764">
                  <c:v>276.128310331965</c:v>
                </c:pt>
                <c:pt idx="765">
                  <c:v>275.49421857515802</c:v>
                </c:pt>
                <c:pt idx="766">
                  <c:v>276.35210742260301</c:v>
                </c:pt>
                <c:pt idx="767">
                  <c:v>273.55464378963001</c:v>
                </c:pt>
                <c:pt idx="768">
                  <c:v>277.47109287579201</c:v>
                </c:pt>
                <c:pt idx="769">
                  <c:v>280.60425214472201</c:v>
                </c:pt>
                <c:pt idx="770">
                  <c:v>282.50652741514301</c:v>
                </c:pt>
                <c:pt idx="771">
                  <c:v>279.261469600895</c:v>
                </c:pt>
                <c:pt idx="772">
                  <c:v>277.13539723983502</c:v>
                </c:pt>
                <c:pt idx="773">
                  <c:v>281.42484147706</c:v>
                </c:pt>
                <c:pt idx="774">
                  <c:v>276.72510257366599</c:v>
                </c:pt>
                <c:pt idx="775">
                  <c:v>280.380455054084</c:v>
                </c:pt>
                <c:pt idx="776">
                  <c:v>283.25251771726897</c:v>
                </c:pt>
                <c:pt idx="777">
                  <c:v>280.305856023871</c:v>
                </c:pt>
                <c:pt idx="778">
                  <c:v>284.63259977620203</c:v>
                </c:pt>
                <c:pt idx="779">
                  <c:v>281.64863856769801</c:v>
                </c:pt>
                <c:pt idx="780">
                  <c:v>281.64863856769801</c:v>
                </c:pt>
                <c:pt idx="781">
                  <c:v>286.12458038045497</c:v>
                </c:pt>
                <c:pt idx="782">
                  <c:v>289.854531891085</c:v>
                </c:pt>
                <c:pt idx="783">
                  <c:v>288.54904886236397</c:v>
                </c:pt>
                <c:pt idx="784">
                  <c:v>291.01081685937999</c:v>
                </c:pt>
                <c:pt idx="785">
                  <c:v>290.93621782916802</c:v>
                </c:pt>
                <c:pt idx="786">
                  <c:v>289.18314061917101</c:v>
                </c:pt>
                <c:pt idx="787">
                  <c:v>290.00372995151002</c:v>
                </c:pt>
                <c:pt idx="788">
                  <c:v>291.12271540469902</c:v>
                </c:pt>
                <c:pt idx="789">
                  <c:v>291.90600522193199</c:v>
                </c:pt>
                <c:pt idx="790">
                  <c:v>294.51697127937302</c:v>
                </c:pt>
                <c:pt idx="791">
                  <c:v>292.65199552405801</c:v>
                </c:pt>
                <c:pt idx="792">
                  <c:v>294.92726594554199</c:v>
                </c:pt>
                <c:pt idx="793">
                  <c:v>295.85975382319998</c:v>
                </c:pt>
                <c:pt idx="794">
                  <c:v>296.23274897426302</c:v>
                </c:pt>
                <c:pt idx="795">
                  <c:v>298.35882133532198</c:v>
                </c:pt>
                <c:pt idx="796">
                  <c:v>299.77620290936198</c:v>
                </c:pt>
                <c:pt idx="797">
                  <c:v>299.47780678851097</c:v>
                </c:pt>
                <c:pt idx="798">
                  <c:v>297.127937336814</c:v>
                </c:pt>
                <c:pt idx="799">
                  <c:v>297.50093248787698</c:v>
                </c:pt>
                <c:pt idx="800">
                  <c:v>300.783289817232</c:v>
                </c:pt>
                <c:pt idx="801">
                  <c:v>298.769116001491</c:v>
                </c:pt>
                <c:pt idx="802">
                  <c:v>304.55054084296899</c:v>
                </c:pt>
                <c:pt idx="803">
                  <c:v>308.24319283849297</c:v>
                </c:pt>
                <c:pt idx="804">
                  <c:v>305.557627750839</c:v>
                </c:pt>
                <c:pt idx="805">
                  <c:v>306.63931368892202</c:v>
                </c:pt>
                <c:pt idx="806">
                  <c:v>307.45990302126</c:v>
                </c:pt>
                <c:pt idx="807">
                  <c:v>309.39947780678801</c:v>
                </c:pt>
                <c:pt idx="808">
                  <c:v>310.331965684446</c:v>
                </c:pt>
                <c:pt idx="809">
                  <c:v>307.64640059679198</c:v>
                </c:pt>
                <c:pt idx="810">
                  <c:v>314.02461767996999</c:v>
                </c:pt>
                <c:pt idx="811">
                  <c:v>311.37635210742201</c:v>
                </c:pt>
                <c:pt idx="812">
                  <c:v>311.26445356210297</c:v>
                </c:pt>
                <c:pt idx="813">
                  <c:v>312.30883998508</c:v>
                </c:pt>
                <c:pt idx="814">
                  <c:v>310.85415889593401</c:v>
                </c:pt>
                <c:pt idx="815">
                  <c:v>306.49011562849603</c:v>
                </c:pt>
                <c:pt idx="816">
                  <c:v>308.50428944423697</c:v>
                </c:pt>
                <c:pt idx="817">
                  <c:v>308.317791868705</c:v>
                </c:pt>
                <c:pt idx="818">
                  <c:v>309.95897053338302</c:v>
                </c:pt>
                <c:pt idx="819">
                  <c:v>313.46512495337498</c:v>
                </c:pt>
                <c:pt idx="820">
                  <c:v>311.86124580380402</c:v>
                </c:pt>
                <c:pt idx="821">
                  <c:v>304.58784035807503</c:v>
                </c:pt>
                <c:pt idx="822">
                  <c:v>309.39947780678801</c:v>
                </c:pt>
                <c:pt idx="823">
                  <c:v>313.50242446848102</c:v>
                </c:pt>
                <c:pt idx="824">
                  <c:v>302.72286460276001</c:v>
                </c:pt>
                <c:pt idx="825">
                  <c:v>301.75307720999598</c:v>
                </c:pt>
                <c:pt idx="826">
                  <c:v>309.84707198806399</c:v>
                </c:pt>
                <c:pt idx="827">
                  <c:v>322.75270421484498</c:v>
                </c:pt>
                <c:pt idx="828">
                  <c:v>320.66393136889201</c:v>
                </c:pt>
                <c:pt idx="829">
                  <c:v>319.13465124953302</c:v>
                </c:pt>
                <c:pt idx="830">
                  <c:v>315.44199925400898</c:v>
                </c:pt>
                <c:pt idx="831">
                  <c:v>319.09735173442698</c:v>
                </c:pt>
                <c:pt idx="832">
                  <c:v>316.33718761656002</c:v>
                </c:pt>
                <c:pt idx="833">
                  <c:v>314.65870943677697</c:v>
                </c:pt>
                <c:pt idx="834">
                  <c:v>313.353226408056</c:v>
                </c:pt>
                <c:pt idx="835">
                  <c:v>311.11525550167801</c:v>
                </c:pt>
                <c:pt idx="836">
                  <c:v>308.72808653487499</c:v>
                </c:pt>
                <c:pt idx="837">
                  <c:v>309.58597538231999</c:v>
                </c:pt>
                <c:pt idx="838">
                  <c:v>310.40656471465797</c:v>
                </c:pt>
                <c:pt idx="839">
                  <c:v>308.16859380827998</c:v>
                </c:pt>
                <c:pt idx="840">
                  <c:v>310.555762775083</c:v>
                </c:pt>
                <c:pt idx="841">
                  <c:v>314.28571428571399</c:v>
                </c:pt>
                <c:pt idx="842">
                  <c:v>307.83289817232298</c:v>
                </c:pt>
                <c:pt idx="843">
                  <c:v>302.12607236105902</c:v>
                </c:pt>
                <c:pt idx="844">
                  <c:v>306.34091756807101</c:v>
                </c:pt>
                <c:pt idx="845">
                  <c:v>306.30361805296502</c:v>
                </c:pt>
                <c:pt idx="846">
                  <c:v>303.20775829914197</c:v>
                </c:pt>
                <c:pt idx="847">
                  <c:v>306.56471465870902</c:v>
                </c:pt>
                <c:pt idx="848">
                  <c:v>309.66057441253201</c:v>
                </c:pt>
                <c:pt idx="849">
                  <c:v>309.66057441253201</c:v>
                </c:pt>
                <c:pt idx="850">
                  <c:v>311.30175307720901</c:v>
                </c:pt>
                <c:pt idx="851">
                  <c:v>304.55054084296899</c:v>
                </c:pt>
                <c:pt idx="852">
                  <c:v>301.15628496829498</c:v>
                </c:pt>
                <c:pt idx="853">
                  <c:v>291.495710555762</c:v>
                </c:pt>
                <c:pt idx="854">
                  <c:v>294.74076837001098</c:v>
                </c:pt>
                <c:pt idx="855">
                  <c:v>296.15814994405002</c:v>
                </c:pt>
                <c:pt idx="856">
                  <c:v>303.76725102573602</c:v>
                </c:pt>
                <c:pt idx="857">
                  <c:v>302.57366654233402</c:v>
                </c:pt>
                <c:pt idx="858">
                  <c:v>303.804550540842</c:v>
                </c:pt>
                <c:pt idx="859">
                  <c:v>302.61096605744098</c:v>
                </c:pt>
                <c:pt idx="860">
                  <c:v>304.28944423722402</c:v>
                </c:pt>
                <c:pt idx="861">
                  <c:v>306.49011562849603</c:v>
                </c:pt>
                <c:pt idx="862">
                  <c:v>319.73144349123402</c:v>
                </c:pt>
                <c:pt idx="863">
                  <c:v>318.23946288698198</c:v>
                </c:pt>
                <c:pt idx="864">
                  <c:v>323.64789257739602</c:v>
                </c:pt>
                <c:pt idx="865">
                  <c:v>322.04401342782501</c:v>
                </c:pt>
                <c:pt idx="866">
                  <c:v>319.507646400596</c:v>
                </c:pt>
                <c:pt idx="867">
                  <c:v>320.29093621782903</c:v>
                </c:pt>
                <c:pt idx="868">
                  <c:v>330.62290190227498</c:v>
                </c:pt>
                <c:pt idx="869">
                  <c:v>324.50578142484102</c:v>
                </c:pt>
                <c:pt idx="870">
                  <c:v>322.26781051846302</c:v>
                </c:pt>
                <c:pt idx="871">
                  <c:v>323.05110033569503</c:v>
                </c:pt>
                <c:pt idx="872">
                  <c:v>319.47034688549002</c:v>
                </c:pt>
                <c:pt idx="873">
                  <c:v>300.29839612084999</c:v>
                </c:pt>
                <c:pt idx="874">
                  <c:v>301.49198060425198</c:v>
                </c:pt>
                <c:pt idx="875">
                  <c:v>304.84893696381903</c:v>
                </c:pt>
                <c:pt idx="876">
                  <c:v>304.84893696381903</c:v>
                </c:pt>
                <c:pt idx="877">
                  <c:v>299.88810145468102</c:v>
                </c:pt>
                <c:pt idx="878">
                  <c:v>298.47071988064101</c:v>
                </c:pt>
                <c:pt idx="879">
                  <c:v>293.54718388660899</c:v>
                </c:pt>
                <c:pt idx="880">
                  <c:v>280.828049235359</c:v>
                </c:pt>
                <c:pt idx="881">
                  <c:v>291.98060425214402</c:v>
                </c:pt>
                <c:pt idx="882">
                  <c:v>289.22044013427802</c:v>
                </c:pt>
                <c:pt idx="883">
                  <c:v>287.28086534875001</c:v>
                </c:pt>
                <c:pt idx="884">
                  <c:v>272.28646027601599</c:v>
                </c:pt>
                <c:pt idx="885">
                  <c:v>274.487131667288</c:v>
                </c:pt>
                <c:pt idx="886">
                  <c:v>272.32375979112197</c:v>
                </c:pt>
                <c:pt idx="887">
                  <c:v>279.48526669153301</c:v>
                </c:pt>
                <c:pt idx="888">
                  <c:v>276.31480790749703</c:v>
                </c:pt>
                <c:pt idx="889">
                  <c:v>272.06266318537803</c:v>
                </c:pt>
                <c:pt idx="890">
                  <c:v>272.69675494218501</c:v>
                </c:pt>
                <c:pt idx="891">
                  <c:v>272.21186124580299</c:v>
                </c:pt>
                <c:pt idx="892">
                  <c:v>263.67027228645998</c:v>
                </c:pt>
                <c:pt idx="893">
                  <c:v>268.63110779559798</c:v>
                </c:pt>
                <c:pt idx="894">
                  <c:v>270.79447967176401</c:v>
                </c:pt>
                <c:pt idx="895">
                  <c:v>272.13726221559102</c:v>
                </c:pt>
                <c:pt idx="896">
                  <c:v>269.712793733681</c:v>
                </c:pt>
                <c:pt idx="897">
                  <c:v>268.854904886236</c:v>
                </c:pt>
                <c:pt idx="898">
                  <c:v>275.41961954494502</c:v>
                </c:pt>
                <c:pt idx="899">
                  <c:v>271.13017530771998</c:v>
                </c:pt>
                <c:pt idx="900">
                  <c:v>272.36105930622898</c:v>
                </c:pt>
                <c:pt idx="901">
                  <c:v>273.107049608355</c:v>
                </c:pt>
                <c:pt idx="902">
                  <c:v>273.06975009324799</c:v>
                </c:pt>
                <c:pt idx="903">
                  <c:v>272.28646027601599</c:v>
                </c:pt>
                <c:pt idx="904">
                  <c:v>272.13726221559102</c:v>
                </c:pt>
                <c:pt idx="905">
                  <c:v>272.28646027601599</c:v>
                </c:pt>
                <c:pt idx="906">
                  <c:v>271.98806415516498</c:v>
                </c:pt>
                <c:pt idx="907">
                  <c:v>272.58485639686597</c:v>
                </c:pt>
                <c:pt idx="908">
                  <c:v>272.02536367027199</c:v>
                </c:pt>
                <c:pt idx="909">
                  <c:v>269.86199179410602</c:v>
                </c:pt>
                <c:pt idx="910">
                  <c:v>264.56546064901102</c:v>
                </c:pt>
                <c:pt idx="911">
                  <c:v>267.474822827303</c:v>
                </c:pt>
                <c:pt idx="912">
                  <c:v>269.15330100708599</c:v>
                </c:pt>
                <c:pt idx="913">
                  <c:v>271.57776948899601</c:v>
                </c:pt>
                <c:pt idx="914">
                  <c:v>272.02536367027199</c:v>
                </c:pt>
                <c:pt idx="915">
                  <c:v>273.51734427452402</c:v>
                </c:pt>
                <c:pt idx="916">
                  <c:v>270.19768743006301</c:v>
                </c:pt>
                <c:pt idx="917">
                  <c:v>269.712793733681</c:v>
                </c:pt>
                <c:pt idx="918">
                  <c:v>273.51734427452402</c:v>
                </c:pt>
                <c:pt idx="919">
                  <c:v>273.51734427452402</c:v>
                </c:pt>
                <c:pt idx="920">
                  <c:v>274.487131667288</c:v>
                </c:pt>
                <c:pt idx="921">
                  <c:v>283.28981723237501</c:v>
                </c:pt>
                <c:pt idx="922">
                  <c:v>282.35732935471799</c:v>
                </c:pt>
                <c:pt idx="923">
                  <c:v>283.40171577769399</c:v>
                </c:pt>
                <c:pt idx="924">
                  <c:v>282.65572547556798</c:v>
                </c:pt>
                <c:pt idx="925">
                  <c:v>278.664677359194</c:v>
                </c:pt>
                <c:pt idx="926">
                  <c:v>278.10518463259899</c:v>
                </c:pt>
                <c:pt idx="927">
                  <c:v>281.76053711301699</c:v>
                </c:pt>
                <c:pt idx="928">
                  <c:v>280.34315553897699</c:v>
                </c:pt>
                <c:pt idx="929">
                  <c:v>276.09101081685901</c:v>
                </c:pt>
                <c:pt idx="930">
                  <c:v>282.43192838493002</c:v>
                </c:pt>
                <c:pt idx="931">
                  <c:v>287.39276389406899</c:v>
                </c:pt>
                <c:pt idx="932">
                  <c:v>285.45318910854098</c:v>
                </c:pt>
                <c:pt idx="933">
                  <c:v>289.332338679597</c:v>
                </c:pt>
                <c:pt idx="934">
                  <c:v>278.88847444983202</c:v>
                </c:pt>
                <c:pt idx="935">
                  <c:v>274.673629242819</c:v>
                </c:pt>
                <c:pt idx="936">
                  <c:v>273.66654233494899</c:v>
                </c:pt>
                <c:pt idx="937">
                  <c:v>277.35919433047297</c:v>
                </c:pt>
                <c:pt idx="938">
                  <c:v>273.33084669899199</c:v>
                </c:pt>
                <c:pt idx="939">
                  <c:v>272.13726221559102</c:v>
                </c:pt>
                <c:pt idx="940">
                  <c:v>270.234986945169</c:v>
                </c:pt>
                <c:pt idx="941">
                  <c:v>270.83177918686999</c:v>
                </c:pt>
                <c:pt idx="942">
                  <c:v>270.98097724729502</c:v>
                </c:pt>
                <c:pt idx="943">
                  <c:v>270.79447967176401</c:v>
                </c:pt>
                <c:pt idx="944">
                  <c:v>269.15330100708599</c:v>
                </c:pt>
                <c:pt idx="945">
                  <c:v>267.43752331219599</c:v>
                </c:pt>
                <c:pt idx="946">
                  <c:v>265.08765386049902</c:v>
                </c:pt>
                <c:pt idx="947">
                  <c:v>264.863856769861</c:v>
                </c:pt>
                <c:pt idx="948">
                  <c:v>263.37187616560902</c:v>
                </c:pt>
                <c:pt idx="949">
                  <c:v>263.96866840731002</c:v>
                </c:pt>
                <c:pt idx="950">
                  <c:v>266.20663931368802</c:v>
                </c:pt>
                <c:pt idx="951">
                  <c:v>267.69861991794102</c:v>
                </c:pt>
                <c:pt idx="952">
                  <c:v>266.46773591943298</c:v>
                </c:pt>
                <c:pt idx="953">
                  <c:v>261.917195076464</c:v>
                </c:pt>
                <c:pt idx="954">
                  <c:v>260.23871689667999</c:v>
                </c:pt>
                <c:pt idx="955">
                  <c:v>261.059306229019</c:v>
                </c:pt>
                <c:pt idx="956">
                  <c:v>259.26892950391601</c:v>
                </c:pt>
                <c:pt idx="957">
                  <c:v>236.96381947034601</c:v>
                </c:pt>
                <c:pt idx="958">
                  <c:v>231.25699365908201</c:v>
                </c:pt>
                <c:pt idx="959">
                  <c:v>231.25699365908201</c:v>
                </c:pt>
                <c:pt idx="960">
                  <c:v>231.25699365908201</c:v>
                </c:pt>
                <c:pt idx="961">
                  <c:v>229.98881014546799</c:v>
                </c:pt>
                <c:pt idx="962">
                  <c:v>237.67251025736601</c:v>
                </c:pt>
                <c:pt idx="963">
                  <c:v>242.33494964565401</c:v>
                </c:pt>
                <c:pt idx="964">
                  <c:v>244.759418127564</c:v>
                </c:pt>
                <c:pt idx="965">
                  <c:v>247.183886609474</c:v>
                </c:pt>
                <c:pt idx="966">
                  <c:v>247.07198806415499</c:v>
                </c:pt>
                <c:pt idx="967">
                  <c:v>244.34912346139501</c:v>
                </c:pt>
                <c:pt idx="968">
                  <c:v>245.05781424841399</c:v>
                </c:pt>
                <c:pt idx="969">
                  <c:v>245.617306975009</c:v>
                </c:pt>
                <c:pt idx="970">
                  <c:v>252.51771726967499</c:v>
                </c:pt>
                <c:pt idx="971">
                  <c:v>248.563968668407</c:v>
                </c:pt>
                <c:pt idx="972">
                  <c:v>248.67586721372601</c:v>
                </c:pt>
                <c:pt idx="973">
                  <c:v>246.06490115628401</c:v>
                </c:pt>
                <c:pt idx="974">
                  <c:v>249.23535994032</c:v>
                </c:pt>
                <c:pt idx="975">
                  <c:v>246.62439388287899</c:v>
                </c:pt>
                <c:pt idx="976">
                  <c:v>246.62439388287899</c:v>
                </c:pt>
                <c:pt idx="977">
                  <c:v>246.62439388287899</c:v>
                </c:pt>
                <c:pt idx="978">
                  <c:v>251.39873181648599</c:v>
                </c:pt>
                <c:pt idx="979">
                  <c:v>251.13763521074199</c:v>
                </c:pt>
                <c:pt idx="980">
                  <c:v>250.69004102946599</c:v>
                </c:pt>
                <c:pt idx="981">
                  <c:v>254.90488623647801</c:v>
                </c:pt>
                <c:pt idx="982">
                  <c:v>255.01678478179701</c:v>
                </c:pt>
                <c:pt idx="983">
                  <c:v>254.34539350988399</c:v>
                </c:pt>
                <c:pt idx="984">
                  <c:v>253.82320029839599</c:v>
                </c:pt>
                <c:pt idx="985">
                  <c:v>252.18202163371799</c:v>
                </c:pt>
                <c:pt idx="986">
                  <c:v>252.032823573293</c:v>
                </c:pt>
                <c:pt idx="987">
                  <c:v>249.272659455427</c:v>
                </c:pt>
                <c:pt idx="988">
                  <c:v>249.23535994032</c:v>
                </c:pt>
                <c:pt idx="989">
                  <c:v>247.92987691159999</c:v>
                </c:pt>
                <c:pt idx="990">
                  <c:v>248.19097351734399</c:v>
                </c:pt>
                <c:pt idx="991">
                  <c:v>246.325997762029</c:v>
                </c:pt>
                <c:pt idx="992">
                  <c:v>244.79671764266999</c:v>
                </c:pt>
                <c:pt idx="993">
                  <c:v>245.65460649011499</c:v>
                </c:pt>
                <c:pt idx="994">
                  <c:v>246.17679970160299</c:v>
                </c:pt>
                <c:pt idx="995">
                  <c:v>246.92279000372901</c:v>
                </c:pt>
                <c:pt idx="996">
                  <c:v>245.54270794479601</c:v>
                </c:pt>
                <c:pt idx="997">
                  <c:v>247.183886609474</c:v>
                </c:pt>
                <c:pt idx="998">
                  <c:v>245.169712793733</c:v>
                </c:pt>
                <c:pt idx="999">
                  <c:v>246.661693397985</c:v>
                </c:pt>
                <c:pt idx="1000">
                  <c:v>244.908616187989</c:v>
                </c:pt>
                <c:pt idx="1001">
                  <c:v>244.572920552032</c:v>
                </c:pt>
                <c:pt idx="1002">
                  <c:v>242.85714285714201</c:v>
                </c:pt>
                <c:pt idx="1003">
                  <c:v>245.76650503543399</c:v>
                </c:pt>
                <c:pt idx="1004">
                  <c:v>256.65796344647498</c:v>
                </c:pt>
                <c:pt idx="1005">
                  <c:v>260.91010816859301</c:v>
                </c:pt>
                <c:pt idx="1006">
                  <c:v>261.059306229019</c:v>
                </c:pt>
                <c:pt idx="1007">
                  <c:v>260.12681835136101</c:v>
                </c:pt>
                <c:pt idx="1008">
                  <c:v>257.77694889966398</c:v>
                </c:pt>
                <c:pt idx="1009">
                  <c:v>254.531891085415</c:v>
                </c:pt>
                <c:pt idx="1010">
                  <c:v>254.34539350988399</c:v>
                </c:pt>
                <c:pt idx="1011">
                  <c:v>257.96344647519498</c:v>
                </c:pt>
                <c:pt idx="1012">
                  <c:v>259.19433047370302</c:v>
                </c:pt>
                <c:pt idx="1013">
                  <c:v>258.26184259604599</c:v>
                </c:pt>
                <c:pt idx="1014">
                  <c:v>249.75755315180899</c:v>
                </c:pt>
                <c:pt idx="1015">
                  <c:v>248.116374487131</c:v>
                </c:pt>
                <c:pt idx="1016">
                  <c:v>249.160760910108</c:v>
                </c:pt>
                <c:pt idx="1017">
                  <c:v>249.160760910108</c:v>
                </c:pt>
                <c:pt idx="1018">
                  <c:v>252.816113390525</c:v>
                </c:pt>
                <c:pt idx="1019">
                  <c:v>255.501678478179</c:v>
                </c:pt>
                <c:pt idx="1020">
                  <c:v>259.38082804923499</c:v>
                </c:pt>
                <c:pt idx="1021">
                  <c:v>261.20850428944402</c:v>
                </c:pt>
                <c:pt idx="1022">
                  <c:v>255.61357702349801</c:v>
                </c:pt>
                <c:pt idx="1023">
                  <c:v>256.284968295412</c:v>
                </c:pt>
                <c:pt idx="1024">
                  <c:v>254.196195449459</c:v>
                </c:pt>
                <c:pt idx="1025">
                  <c:v>283.47631480790699</c:v>
                </c:pt>
                <c:pt idx="1026">
                  <c:v>279.93286087280802</c:v>
                </c:pt>
                <c:pt idx="1027">
                  <c:v>279.97016038791401</c:v>
                </c:pt>
                <c:pt idx="1028">
                  <c:v>284.07310704960798</c:v>
                </c:pt>
                <c:pt idx="1029">
                  <c:v>287.95225662066298</c:v>
                </c:pt>
                <c:pt idx="1030">
                  <c:v>286.64677359194297</c:v>
                </c:pt>
                <c:pt idx="1031">
                  <c:v>289.10854158895899</c:v>
                </c:pt>
                <c:pt idx="1032">
                  <c:v>288.437150317045</c:v>
                </c:pt>
                <c:pt idx="1033">
                  <c:v>289.63073480044699</c:v>
                </c:pt>
                <c:pt idx="1034">
                  <c:v>290.33942558746702</c:v>
                </c:pt>
                <c:pt idx="1035">
                  <c:v>292.42819843341999</c:v>
                </c:pt>
                <c:pt idx="1036">
                  <c:v>294.47967176426698</c:v>
                </c:pt>
                <c:pt idx="1037">
                  <c:v>294.47967176426698</c:v>
                </c:pt>
                <c:pt idx="1038">
                  <c:v>299.88810145468102</c:v>
                </c:pt>
                <c:pt idx="1039">
                  <c:v>294.85266691533002</c:v>
                </c:pt>
                <c:pt idx="1040">
                  <c:v>291.19731443491202</c:v>
                </c:pt>
                <c:pt idx="1041">
                  <c:v>294.51697127937302</c:v>
                </c:pt>
                <c:pt idx="1042">
                  <c:v>280.93994778067798</c:v>
                </c:pt>
                <c:pt idx="1043">
                  <c:v>277.58299142111099</c:v>
                </c:pt>
                <c:pt idx="1044">
                  <c:v>278.44088026855599</c:v>
                </c:pt>
                <c:pt idx="1045">
                  <c:v>279.41066766132002</c:v>
                </c:pt>
                <c:pt idx="1046">
                  <c:v>280.75345020514698</c:v>
                </c:pt>
                <c:pt idx="1047">
                  <c:v>280.52965311450902</c:v>
                </c:pt>
                <c:pt idx="1048">
                  <c:v>281.42484147706</c:v>
                </c:pt>
                <c:pt idx="1049">
                  <c:v>281.94703468854902</c:v>
                </c:pt>
                <c:pt idx="1050">
                  <c:v>278.73927638940597</c:v>
                </c:pt>
                <c:pt idx="1051">
                  <c:v>279.48526669153301</c:v>
                </c:pt>
                <c:pt idx="1052">
                  <c:v>271.24207385303902</c:v>
                </c:pt>
                <c:pt idx="1053">
                  <c:v>267.43752331219599</c:v>
                </c:pt>
                <c:pt idx="1054">
                  <c:v>262.96158149944</c:v>
                </c:pt>
                <c:pt idx="1055">
                  <c:v>271.16747482282699</c:v>
                </c:pt>
                <c:pt idx="1056">
                  <c:v>273.59194330473701</c:v>
                </c:pt>
                <c:pt idx="1057">
                  <c:v>277.13539723983502</c:v>
                </c:pt>
                <c:pt idx="1058">
                  <c:v>274.11413651622502</c:v>
                </c:pt>
                <c:pt idx="1059">
                  <c:v>277.95598657217403</c:v>
                </c:pt>
                <c:pt idx="1060">
                  <c:v>282.43192838493002</c:v>
                </c:pt>
                <c:pt idx="1061">
                  <c:v>282.76762402088701</c:v>
                </c:pt>
                <c:pt idx="1062">
                  <c:v>287.20626631853702</c:v>
                </c:pt>
                <c:pt idx="1063">
                  <c:v>286.83327116747398</c:v>
                </c:pt>
                <c:pt idx="1064">
                  <c:v>287.69116001491898</c:v>
                </c:pt>
                <c:pt idx="1065">
                  <c:v>288.88474449832103</c:v>
                </c:pt>
                <c:pt idx="1066">
                  <c:v>286.98246922790003</c:v>
                </c:pt>
                <c:pt idx="1067">
                  <c:v>286.460276016411</c:v>
                </c:pt>
                <c:pt idx="1068">
                  <c:v>282.73032450578103</c:v>
                </c:pt>
                <c:pt idx="1069">
                  <c:v>281.61133905259197</c:v>
                </c:pt>
                <c:pt idx="1070">
                  <c:v>282.58112644535601</c:v>
                </c:pt>
                <c:pt idx="1071">
                  <c:v>285.86348377471001</c:v>
                </c:pt>
                <c:pt idx="1072">
                  <c:v>282.46922790003703</c:v>
                </c:pt>
                <c:pt idx="1073">
                  <c:v>287.46736292428102</c:v>
                </c:pt>
                <c:pt idx="1074">
                  <c:v>289.332338679597</c:v>
                </c:pt>
                <c:pt idx="1075">
                  <c:v>289.10854158895899</c:v>
                </c:pt>
                <c:pt idx="1076">
                  <c:v>290.07832898172302</c:v>
                </c:pt>
                <c:pt idx="1077">
                  <c:v>301.23088399850798</c:v>
                </c:pt>
                <c:pt idx="1078">
                  <c:v>299.142111152555</c:v>
                </c:pt>
                <c:pt idx="1079">
                  <c:v>300.85788884744397</c:v>
                </c:pt>
                <c:pt idx="1080">
                  <c:v>302.61096605744098</c:v>
                </c:pt>
                <c:pt idx="1081">
                  <c:v>304.81163744871299</c:v>
                </c:pt>
                <c:pt idx="1082">
                  <c:v>301.60387914957101</c:v>
                </c:pt>
                <c:pt idx="1083">
                  <c:v>302.08877284595297</c:v>
                </c:pt>
                <c:pt idx="1084">
                  <c:v>297.46363297277099</c:v>
                </c:pt>
                <c:pt idx="1085">
                  <c:v>298.28422230511001</c:v>
                </c:pt>
                <c:pt idx="1086">
                  <c:v>296.71764267064498</c:v>
                </c:pt>
                <c:pt idx="1087">
                  <c:v>302.46176799701601</c:v>
                </c:pt>
                <c:pt idx="1088">
                  <c:v>301.30548302872</c:v>
                </c:pt>
                <c:pt idx="1089">
                  <c:v>297.650130548302</c:v>
                </c:pt>
                <c:pt idx="1090">
                  <c:v>301.08168593808199</c:v>
                </c:pt>
                <c:pt idx="1091">
                  <c:v>299.17941066766099</c:v>
                </c:pt>
                <c:pt idx="1092">
                  <c:v>299.06751212234201</c:v>
                </c:pt>
                <c:pt idx="1093">
                  <c:v>297.76202909362098</c:v>
                </c:pt>
                <c:pt idx="1094">
                  <c:v>294.367773218948</c:v>
                </c:pt>
                <c:pt idx="1095">
                  <c:v>294.55427079447901</c:v>
                </c:pt>
                <c:pt idx="1096">
                  <c:v>295.97165236851902</c:v>
                </c:pt>
                <c:pt idx="1097">
                  <c:v>300.85788884744397</c:v>
                </c:pt>
                <c:pt idx="1098">
                  <c:v>303.17045878403502</c:v>
                </c:pt>
                <c:pt idx="1099">
                  <c:v>300.33569563595597</c:v>
                </c:pt>
                <c:pt idx="1100">
                  <c:v>300.14919806042502</c:v>
                </c:pt>
                <c:pt idx="1101">
                  <c:v>296.531145095113</c:v>
                </c:pt>
                <c:pt idx="1102">
                  <c:v>301.56657963446401</c:v>
                </c:pt>
                <c:pt idx="1103">
                  <c:v>320.40283476314801</c:v>
                </c:pt>
                <c:pt idx="1104">
                  <c:v>314.69600895188302</c:v>
                </c:pt>
                <c:pt idx="1105">
                  <c:v>314.95710555762702</c:v>
                </c:pt>
                <c:pt idx="1106">
                  <c:v>314.95710555762702</c:v>
                </c:pt>
                <c:pt idx="1107">
                  <c:v>321.48452070123</c:v>
                </c:pt>
                <c:pt idx="1108">
                  <c:v>317.12047743379298</c:v>
                </c:pt>
                <c:pt idx="1109">
                  <c:v>310.03356956359499</c:v>
                </c:pt>
                <c:pt idx="1110">
                  <c:v>302.38716896680302</c:v>
                </c:pt>
                <c:pt idx="1111">
                  <c:v>308.16859380827998</c:v>
                </c:pt>
                <c:pt idx="1112">
                  <c:v>304.92353599403202</c:v>
                </c:pt>
                <c:pt idx="1113">
                  <c:v>298.09772472957798</c:v>
                </c:pt>
                <c:pt idx="1114">
                  <c:v>297.57553151808997</c:v>
                </c:pt>
                <c:pt idx="1115">
                  <c:v>308.20589332338602</c:v>
                </c:pt>
                <c:pt idx="1116">
                  <c:v>306.15441999254</c:v>
                </c:pt>
                <c:pt idx="1117">
                  <c:v>304.51324132786198</c:v>
                </c:pt>
                <c:pt idx="1118">
                  <c:v>303.20775829914197</c:v>
                </c:pt>
                <c:pt idx="1119">
                  <c:v>306.71391271913399</c:v>
                </c:pt>
                <c:pt idx="1120">
                  <c:v>303.43155538977902</c:v>
                </c:pt>
                <c:pt idx="1121">
                  <c:v>309.62327489742597</c:v>
                </c:pt>
                <c:pt idx="1122">
                  <c:v>310.48116374487103</c:v>
                </c:pt>
                <c:pt idx="1123">
                  <c:v>301.49198060425198</c:v>
                </c:pt>
                <c:pt idx="1124">
                  <c:v>291.34651249533698</c:v>
                </c:pt>
                <c:pt idx="1125">
                  <c:v>291.86870570682498</c:v>
                </c:pt>
                <c:pt idx="1126">
                  <c:v>286.98246922790003</c:v>
                </c:pt>
                <c:pt idx="1127">
                  <c:v>288.32525177172602</c:v>
                </c:pt>
                <c:pt idx="1128">
                  <c:v>293.58448340171498</c:v>
                </c:pt>
                <c:pt idx="1129">
                  <c:v>293.77098097724701</c:v>
                </c:pt>
                <c:pt idx="1130">
                  <c:v>295.52405818724299</c:v>
                </c:pt>
                <c:pt idx="1131">
                  <c:v>296.270048489369</c:v>
                </c:pt>
                <c:pt idx="1132">
                  <c:v>279.37336814621398</c:v>
                </c:pt>
                <c:pt idx="1133">
                  <c:v>256.8071615069</c:v>
                </c:pt>
                <c:pt idx="1134">
                  <c:v>256.8071615069</c:v>
                </c:pt>
                <c:pt idx="1135">
                  <c:v>258.59753823200202</c:v>
                </c:pt>
                <c:pt idx="1136">
                  <c:v>260.94740768370002</c:v>
                </c:pt>
                <c:pt idx="1137">
                  <c:v>262.02909362178201</c:v>
                </c:pt>
                <c:pt idx="1138">
                  <c:v>272.09996270048401</c:v>
                </c:pt>
                <c:pt idx="1139">
                  <c:v>276.50130548302798</c:v>
                </c:pt>
                <c:pt idx="1140">
                  <c:v>277.02349869451598</c:v>
                </c:pt>
                <c:pt idx="1141">
                  <c:v>275.56881760537101</c:v>
                </c:pt>
                <c:pt idx="1142">
                  <c:v>274.63632972771302</c:v>
                </c:pt>
                <c:pt idx="1143">
                  <c:v>269.377098097724</c:v>
                </c:pt>
                <c:pt idx="1144">
                  <c:v>268.63110779559798</c:v>
                </c:pt>
                <c:pt idx="1145">
                  <c:v>273.40544572920498</c:v>
                </c:pt>
                <c:pt idx="1146">
                  <c:v>271.27937336814603</c:v>
                </c:pt>
                <c:pt idx="1147">
                  <c:v>267.10182767624002</c:v>
                </c:pt>
                <c:pt idx="1148">
                  <c:v>263.59567325624698</c:v>
                </c:pt>
                <c:pt idx="1149">
                  <c:v>277.69488996643003</c:v>
                </c:pt>
                <c:pt idx="1150">
                  <c:v>274.82282730324499</c:v>
                </c:pt>
                <c:pt idx="1151">
                  <c:v>271.87616560984702</c:v>
                </c:pt>
                <c:pt idx="1152">
                  <c:v>272.43565833644101</c:v>
                </c:pt>
                <c:pt idx="1153">
                  <c:v>271.68966803431499</c:v>
                </c:pt>
                <c:pt idx="1154">
                  <c:v>271.68966803431499</c:v>
                </c:pt>
                <c:pt idx="1155">
                  <c:v>283.47631480790699</c:v>
                </c:pt>
                <c:pt idx="1156">
                  <c:v>291.12271540469902</c:v>
                </c:pt>
                <c:pt idx="1157">
                  <c:v>288.213353226408</c:v>
                </c:pt>
                <c:pt idx="1158">
                  <c:v>294.85266691533002</c:v>
                </c:pt>
                <c:pt idx="1159">
                  <c:v>291.234613950018</c:v>
                </c:pt>
                <c:pt idx="1160">
                  <c:v>290.33942558746702</c:v>
                </c:pt>
                <c:pt idx="1161">
                  <c:v>289.29503916448999</c:v>
                </c:pt>
                <c:pt idx="1162">
                  <c:v>287.98955613576999</c:v>
                </c:pt>
                <c:pt idx="1163">
                  <c:v>286.27377844087999</c:v>
                </c:pt>
                <c:pt idx="1164">
                  <c:v>284.78179783662802</c:v>
                </c:pt>
                <c:pt idx="1165">
                  <c:v>283.88660947407601</c:v>
                </c:pt>
                <c:pt idx="1166">
                  <c:v>285.45318910854098</c:v>
                </c:pt>
                <c:pt idx="1167">
                  <c:v>284.78179783662802</c:v>
                </c:pt>
                <c:pt idx="1168">
                  <c:v>284.18500559492702</c:v>
                </c:pt>
                <c:pt idx="1169">
                  <c:v>284.819097351734</c:v>
                </c:pt>
                <c:pt idx="1170">
                  <c:v>287.01976874300601</c:v>
                </c:pt>
                <c:pt idx="1171">
                  <c:v>283.177918687057</c:v>
                </c:pt>
                <c:pt idx="1172">
                  <c:v>278.47817978366197</c:v>
                </c:pt>
                <c:pt idx="1173">
                  <c:v>276.389406937709</c:v>
                </c:pt>
                <c:pt idx="1174">
                  <c:v>277.73218948153601</c:v>
                </c:pt>
                <c:pt idx="1175">
                  <c:v>279.85826184259599</c:v>
                </c:pt>
                <c:pt idx="1176">
                  <c:v>279.85826184259599</c:v>
                </c:pt>
                <c:pt idx="1177">
                  <c:v>280.79074972025302</c:v>
                </c:pt>
                <c:pt idx="1178">
                  <c:v>280.08205893323299</c:v>
                </c:pt>
                <c:pt idx="1179">
                  <c:v>279.447967176426</c:v>
                </c:pt>
                <c:pt idx="1180">
                  <c:v>278.85117493472501</c:v>
                </c:pt>
                <c:pt idx="1181">
                  <c:v>280.60425214472201</c:v>
                </c:pt>
                <c:pt idx="1182">
                  <c:v>279.22417008578799</c:v>
                </c:pt>
                <c:pt idx="1183">
                  <c:v>279.37336814621398</c:v>
                </c:pt>
                <c:pt idx="1184">
                  <c:v>278.81387541961902</c:v>
                </c:pt>
                <c:pt idx="1185">
                  <c:v>282.13353226407997</c:v>
                </c:pt>
                <c:pt idx="1186">
                  <c:v>283.88660947407601</c:v>
                </c:pt>
                <c:pt idx="1187">
                  <c:v>290.41402461767899</c:v>
                </c:pt>
                <c:pt idx="1188">
                  <c:v>292.72659455426998</c:v>
                </c:pt>
                <c:pt idx="1189">
                  <c:v>290.00372995151002</c:v>
                </c:pt>
                <c:pt idx="1190">
                  <c:v>288.95934352853402</c:v>
                </c:pt>
                <c:pt idx="1191">
                  <c:v>287.01976874300601</c:v>
                </c:pt>
                <c:pt idx="1192">
                  <c:v>284.11040656471403</c:v>
                </c:pt>
                <c:pt idx="1193">
                  <c:v>282.021633718761</c:v>
                </c:pt>
                <c:pt idx="1194">
                  <c:v>283.28981723237501</c:v>
                </c:pt>
                <c:pt idx="1195">
                  <c:v>280.641551659828</c:v>
                </c:pt>
                <c:pt idx="1196">
                  <c:v>276.98619917940999</c:v>
                </c:pt>
                <c:pt idx="1197">
                  <c:v>276.57590451324103</c:v>
                </c:pt>
                <c:pt idx="1198">
                  <c:v>276.94889966430401</c:v>
                </c:pt>
                <c:pt idx="1199">
                  <c:v>276.16560984707098</c:v>
                </c:pt>
                <c:pt idx="1200">
                  <c:v>280.19395747855202</c:v>
                </c:pt>
                <c:pt idx="1201">
                  <c:v>280.08205893323299</c:v>
                </c:pt>
                <c:pt idx="1202">
                  <c:v>280.08205893323299</c:v>
                </c:pt>
                <c:pt idx="1203">
                  <c:v>278.55277881387502</c:v>
                </c:pt>
                <c:pt idx="1204">
                  <c:v>285.26669153300998</c:v>
                </c:pt>
                <c:pt idx="1205">
                  <c:v>286.199179410667</c:v>
                </c:pt>
                <c:pt idx="1206">
                  <c:v>281.31294293174102</c:v>
                </c:pt>
                <c:pt idx="1207">
                  <c:v>287.80305856023801</c:v>
                </c:pt>
                <c:pt idx="1208">
                  <c:v>294.40507273405399</c:v>
                </c:pt>
                <c:pt idx="1209">
                  <c:v>295.93435285341201</c:v>
                </c:pt>
                <c:pt idx="1210">
                  <c:v>293.95747855277801</c:v>
                </c:pt>
                <c:pt idx="1211">
                  <c:v>299.92540096978701</c:v>
                </c:pt>
                <c:pt idx="1212">
                  <c:v>303.39425587467298</c:v>
                </c:pt>
                <c:pt idx="1213">
                  <c:v>307.198806415516</c:v>
                </c:pt>
                <c:pt idx="1214">
                  <c:v>299.58970533383001</c:v>
                </c:pt>
                <c:pt idx="1215">
                  <c:v>302.46176799701601</c:v>
                </c:pt>
                <c:pt idx="1216">
                  <c:v>302.05147333084602</c:v>
                </c:pt>
                <c:pt idx="1217">
                  <c:v>308.839985080193</c:v>
                </c:pt>
                <c:pt idx="1218">
                  <c:v>306.56471465870902</c:v>
                </c:pt>
                <c:pt idx="1219">
                  <c:v>304.58784035807503</c:v>
                </c:pt>
                <c:pt idx="1220">
                  <c:v>305.66952629615798</c:v>
                </c:pt>
                <c:pt idx="1221">
                  <c:v>304.21484520701199</c:v>
                </c:pt>
                <c:pt idx="1222">
                  <c:v>306.11712047743299</c:v>
                </c:pt>
                <c:pt idx="1223">
                  <c:v>305.89332338679498</c:v>
                </c:pt>
                <c:pt idx="1224">
                  <c:v>298.13502424468402</c:v>
                </c:pt>
                <c:pt idx="1225">
                  <c:v>300.18649757553101</c:v>
                </c:pt>
                <c:pt idx="1226">
                  <c:v>298.28422230511001</c:v>
                </c:pt>
                <c:pt idx="1227">
                  <c:v>298.58261842595999</c:v>
                </c:pt>
                <c:pt idx="1228">
                  <c:v>301.30548302872</c:v>
                </c:pt>
                <c:pt idx="1229">
                  <c:v>301.67847817978299</c:v>
                </c:pt>
                <c:pt idx="1230">
                  <c:v>316.486385676986</c:v>
                </c:pt>
                <c:pt idx="1231">
                  <c:v>308.42969041402398</c:v>
                </c:pt>
                <c:pt idx="1232">
                  <c:v>309.58597538231999</c:v>
                </c:pt>
                <c:pt idx="1233">
                  <c:v>309.84707198806399</c:v>
                </c:pt>
                <c:pt idx="1234">
                  <c:v>312.19694143976102</c:v>
                </c:pt>
                <c:pt idx="1235">
                  <c:v>313.65162252890701</c:v>
                </c:pt>
                <c:pt idx="1236">
                  <c:v>313.05483028720602</c:v>
                </c:pt>
                <c:pt idx="1237">
                  <c:v>316.03879149570997</c:v>
                </c:pt>
                <c:pt idx="1238">
                  <c:v>316.26258858634799</c:v>
                </c:pt>
                <c:pt idx="1239">
                  <c:v>316.26258858634799</c:v>
                </c:pt>
                <c:pt idx="1240">
                  <c:v>315.21820216337102</c:v>
                </c:pt>
                <c:pt idx="1241">
                  <c:v>315.40469973890299</c:v>
                </c:pt>
                <c:pt idx="1242">
                  <c:v>317.941066766132</c:v>
                </c:pt>
                <c:pt idx="1243">
                  <c:v>318.01566579634402</c:v>
                </c:pt>
                <c:pt idx="1244">
                  <c:v>317.344274524431</c:v>
                </c:pt>
                <c:pt idx="1245">
                  <c:v>319.20925027974602</c:v>
                </c:pt>
                <c:pt idx="1246">
                  <c:v>318.87355464378902</c:v>
                </c:pt>
                <c:pt idx="1247">
                  <c:v>317.04587840357999</c:v>
                </c:pt>
                <c:pt idx="1248">
                  <c:v>317.04587840357999</c:v>
                </c:pt>
                <c:pt idx="1249">
                  <c:v>313.12942931741799</c:v>
                </c:pt>
                <c:pt idx="1250">
                  <c:v>310.18276762402002</c:v>
                </c:pt>
                <c:pt idx="1251">
                  <c:v>309.36217829168203</c:v>
                </c:pt>
                <c:pt idx="1252">
                  <c:v>309.54867586721298</c:v>
                </c:pt>
                <c:pt idx="1253">
                  <c:v>313.01753077209901</c:v>
                </c:pt>
                <c:pt idx="1254">
                  <c:v>310.89145841103999</c:v>
                </c:pt>
                <c:pt idx="1255">
                  <c:v>309.17568071615</c:v>
                </c:pt>
                <c:pt idx="1256">
                  <c:v>310.03356956359499</c:v>
                </c:pt>
                <c:pt idx="1257">
                  <c:v>310.81685938082802</c:v>
                </c:pt>
                <c:pt idx="1258">
                  <c:v>310.89145841103999</c:v>
                </c:pt>
                <c:pt idx="1259">
                  <c:v>309.39947780678801</c:v>
                </c:pt>
                <c:pt idx="1260">
                  <c:v>309.95897053338302</c:v>
                </c:pt>
                <c:pt idx="1261">
                  <c:v>312.42073853039898</c:v>
                </c:pt>
                <c:pt idx="1262">
                  <c:v>310.22006713912702</c:v>
                </c:pt>
                <c:pt idx="1263">
                  <c:v>311.22715404699699</c:v>
                </c:pt>
                <c:pt idx="1264">
                  <c:v>309.58597538231999</c:v>
                </c:pt>
                <c:pt idx="1265">
                  <c:v>313.31592689295002</c:v>
                </c:pt>
                <c:pt idx="1266">
                  <c:v>314.28571428571399</c:v>
                </c:pt>
                <c:pt idx="1267">
                  <c:v>314.17381574039501</c:v>
                </c:pt>
                <c:pt idx="1268">
                  <c:v>312.68183513614298</c:v>
                </c:pt>
                <c:pt idx="1269">
                  <c:v>309.21298023125598</c:v>
                </c:pt>
                <c:pt idx="1270">
                  <c:v>313.12942931741799</c:v>
                </c:pt>
                <c:pt idx="1271">
                  <c:v>311.41365162252799</c:v>
                </c:pt>
                <c:pt idx="1272">
                  <c:v>310.89145841103999</c:v>
                </c:pt>
                <c:pt idx="1273">
                  <c:v>306.90041029466602</c:v>
                </c:pt>
                <c:pt idx="1274">
                  <c:v>306.90041029466602</c:v>
                </c:pt>
                <c:pt idx="1275">
                  <c:v>306.90041029466602</c:v>
                </c:pt>
                <c:pt idx="1276">
                  <c:v>309.17568071615</c:v>
                </c:pt>
                <c:pt idx="1277">
                  <c:v>300.59679224169997</c:v>
                </c:pt>
                <c:pt idx="1278">
                  <c:v>292.01790376725103</c:v>
                </c:pt>
                <c:pt idx="1279">
                  <c:v>290.26482655725403</c:v>
                </c:pt>
                <c:pt idx="1280">
                  <c:v>297.911227154046</c:v>
                </c:pt>
                <c:pt idx="1281">
                  <c:v>290.190227527042</c:v>
                </c:pt>
                <c:pt idx="1282">
                  <c:v>296.04625139873099</c:v>
                </c:pt>
                <c:pt idx="1283">
                  <c:v>286.795971652368</c:v>
                </c:pt>
                <c:pt idx="1284">
                  <c:v>281.42484147706</c:v>
                </c:pt>
                <c:pt idx="1285">
                  <c:v>279.11227154046901</c:v>
                </c:pt>
                <c:pt idx="1286">
                  <c:v>274.748228273032</c:v>
                </c:pt>
                <c:pt idx="1287">
                  <c:v>283.28981723237501</c:v>
                </c:pt>
                <c:pt idx="1288">
                  <c:v>283.28981723237501</c:v>
                </c:pt>
                <c:pt idx="1289">
                  <c:v>289.66803431555297</c:v>
                </c:pt>
                <c:pt idx="1290">
                  <c:v>291.38381201044302</c:v>
                </c:pt>
                <c:pt idx="1291">
                  <c:v>290.52592316299803</c:v>
                </c:pt>
                <c:pt idx="1292">
                  <c:v>291.79410667661301</c:v>
                </c:pt>
                <c:pt idx="1293">
                  <c:v>289.70533383065998</c:v>
                </c:pt>
                <c:pt idx="1294">
                  <c:v>289.70533383065998</c:v>
                </c:pt>
                <c:pt idx="1295">
                  <c:v>288.13875419619501</c:v>
                </c:pt>
                <c:pt idx="1296">
                  <c:v>293.28608728086499</c:v>
                </c:pt>
                <c:pt idx="1297">
                  <c:v>301.118985453189</c:v>
                </c:pt>
                <c:pt idx="1298">
                  <c:v>301.75307720999598</c:v>
                </c:pt>
                <c:pt idx="1299">
                  <c:v>301.97687430063399</c:v>
                </c:pt>
                <c:pt idx="1300">
                  <c:v>303.91644908616098</c:v>
                </c:pt>
                <c:pt idx="1301">
                  <c:v>301.118985453189</c:v>
                </c:pt>
                <c:pt idx="1302">
                  <c:v>304.43864229765001</c:v>
                </c:pt>
                <c:pt idx="1303">
                  <c:v>304.177545691906</c:v>
                </c:pt>
                <c:pt idx="1304">
                  <c:v>307.75829914211101</c:v>
                </c:pt>
                <c:pt idx="1305">
                  <c:v>313.53972398358798</c:v>
                </c:pt>
                <c:pt idx="1306">
                  <c:v>309.36217829168203</c:v>
                </c:pt>
                <c:pt idx="1307">
                  <c:v>309.73517344274501</c:v>
                </c:pt>
                <c:pt idx="1308">
                  <c:v>310.25736665423301</c:v>
                </c:pt>
                <c:pt idx="1309">
                  <c:v>310.22006713912702</c:v>
                </c:pt>
                <c:pt idx="1310">
                  <c:v>309.54867586721298</c:v>
                </c:pt>
                <c:pt idx="1311">
                  <c:v>311.56284968295398</c:v>
                </c:pt>
                <c:pt idx="1312">
                  <c:v>308.54158895934302</c:v>
                </c:pt>
                <c:pt idx="1313">
                  <c:v>306.60201417381501</c:v>
                </c:pt>
                <c:pt idx="1314">
                  <c:v>309.25027974636299</c:v>
                </c:pt>
                <c:pt idx="1315">
                  <c:v>309.84707198806399</c:v>
                </c:pt>
                <c:pt idx="1316">
                  <c:v>304.62513987318101</c:v>
                </c:pt>
                <c:pt idx="1317">
                  <c:v>306.97500932487799</c:v>
                </c:pt>
                <c:pt idx="1318">
                  <c:v>306.19171950764598</c:v>
                </c:pt>
                <c:pt idx="1319">
                  <c:v>303.61805296531099</c:v>
                </c:pt>
                <c:pt idx="1320">
                  <c:v>306.22901902275203</c:v>
                </c:pt>
                <c:pt idx="1321">
                  <c:v>309.54867586721298</c:v>
                </c:pt>
                <c:pt idx="1322">
                  <c:v>310.10816859380799</c:v>
                </c:pt>
                <c:pt idx="1323">
                  <c:v>309.58597538231999</c:v>
                </c:pt>
                <c:pt idx="1324">
                  <c:v>310.10816859380799</c:v>
                </c:pt>
                <c:pt idx="1325">
                  <c:v>318.76165609846998</c:v>
                </c:pt>
                <c:pt idx="1326">
                  <c:v>321.44722118612401</c:v>
                </c:pt>
                <c:pt idx="1327">
                  <c:v>323.20029839611999</c:v>
                </c:pt>
                <c:pt idx="1328">
                  <c:v>317.45617306974998</c:v>
                </c:pt>
                <c:pt idx="1329">
                  <c:v>319.06005221932099</c:v>
                </c:pt>
                <c:pt idx="1330">
                  <c:v>313.092129802312</c:v>
                </c:pt>
                <c:pt idx="1331">
                  <c:v>318.09026482655702</c:v>
                </c:pt>
                <c:pt idx="1332">
                  <c:v>313.166728832525</c:v>
                </c:pt>
                <c:pt idx="1333">
                  <c:v>306.60201417381501</c:v>
                </c:pt>
                <c:pt idx="1334">
                  <c:v>309.436777321894</c:v>
                </c:pt>
                <c:pt idx="1335">
                  <c:v>306.63931368892202</c:v>
                </c:pt>
                <c:pt idx="1336">
                  <c:v>312.34613950018598</c:v>
                </c:pt>
                <c:pt idx="1337">
                  <c:v>314.99440507273403</c:v>
                </c:pt>
                <c:pt idx="1338">
                  <c:v>315.18090264826498</c:v>
                </c:pt>
                <c:pt idx="1339">
                  <c:v>317.67997016038697</c:v>
                </c:pt>
                <c:pt idx="1340">
                  <c:v>314.32301380081998</c:v>
                </c:pt>
                <c:pt idx="1341">
                  <c:v>329.05632226781</c:v>
                </c:pt>
                <c:pt idx="1342">
                  <c:v>324.878776575904</c:v>
                </c:pt>
                <c:pt idx="1343">
                  <c:v>327.78813875419598</c:v>
                </c:pt>
                <c:pt idx="1344">
                  <c:v>328.42223051100302</c:v>
                </c:pt>
                <c:pt idx="1345">
                  <c:v>329.20552032823502</c:v>
                </c:pt>
                <c:pt idx="1346">
                  <c:v>326.96754942185697</c:v>
                </c:pt>
                <c:pt idx="1347">
                  <c:v>327.56434166355803</c:v>
                </c:pt>
                <c:pt idx="1348">
                  <c:v>327.00484893696301</c:v>
                </c:pt>
                <c:pt idx="1349">
                  <c:v>321.223424095486</c:v>
                </c:pt>
                <c:pt idx="1350">
                  <c:v>324.804177545691</c:v>
                </c:pt>
                <c:pt idx="1351">
                  <c:v>322.82730324505701</c:v>
                </c:pt>
                <c:pt idx="1352">
                  <c:v>321.260723610593</c:v>
                </c:pt>
                <c:pt idx="1353">
                  <c:v>324.13278627377798</c:v>
                </c:pt>
                <c:pt idx="1354">
                  <c:v>327.00484893696301</c:v>
                </c:pt>
                <c:pt idx="1355">
                  <c:v>324.356583364416</c:v>
                </c:pt>
                <c:pt idx="1356">
                  <c:v>319.43304737038397</c:v>
                </c:pt>
                <c:pt idx="1357">
                  <c:v>321.82021633718699</c:v>
                </c:pt>
                <c:pt idx="1358">
                  <c:v>318.64975755315101</c:v>
                </c:pt>
                <c:pt idx="1359">
                  <c:v>320.66393136889201</c:v>
                </c:pt>
                <c:pt idx="1360">
                  <c:v>321.48452070123</c:v>
                </c:pt>
                <c:pt idx="1361">
                  <c:v>319.91794106676599</c:v>
                </c:pt>
                <c:pt idx="1362">
                  <c:v>321.48452070123</c:v>
                </c:pt>
                <c:pt idx="1363">
                  <c:v>321.48452070123</c:v>
                </c:pt>
                <c:pt idx="1364">
                  <c:v>324.43118239462802</c:v>
                </c:pt>
                <c:pt idx="1365">
                  <c:v>324.99067512122298</c:v>
                </c:pt>
                <c:pt idx="1366">
                  <c:v>328.60872808653397</c:v>
                </c:pt>
                <c:pt idx="1367">
                  <c:v>333.71876165609802</c:v>
                </c:pt>
                <c:pt idx="1368">
                  <c:v>334.50205147333003</c:v>
                </c:pt>
                <c:pt idx="1369">
                  <c:v>333.64416262588497</c:v>
                </c:pt>
                <c:pt idx="1370">
                  <c:v>330.10070869078697</c:v>
                </c:pt>
                <c:pt idx="1371">
                  <c:v>331.96568444610199</c:v>
                </c:pt>
                <c:pt idx="1372">
                  <c:v>335.024244684819</c:v>
                </c:pt>
                <c:pt idx="1373">
                  <c:v>325.96046251398701</c:v>
                </c:pt>
                <c:pt idx="1374">
                  <c:v>326.781051846325</c:v>
                </c:pt>
                <c:pt idx="1375">
                  <c:v>323.57329354718303</c:v>
                </c:pt>
                <c:pt idx="1376">
                  <c:v>323.20029839611999</c:v>
                </c:pt>
                <c:pt idx="1377">
                  <c:v>326.18425960462503</c:v>
                </c:pt>
                <c:pt idx="1378">
                  <c:v>327.45244311823899</c:v>
                </c:pt>
                <c:pt idx="1379">
                  <c:v>332.674375233121</c:v>
                </c:pt>
                <c:pt idx="1380">
                  <c:v>342.70794479671702</c:v>
                </c:pt>
                <c:pt idx="1381">
                  <c:v>345.24431182394602</c:v>
                </c:pt>
                <c:pt idx="1382">
                  <c:v>347.40768370011102</c:v>
                </c:pt>
                <c:pt idx="1383">
                  <c:v>346.81089145841099</c:v>
                </c:pt>
                <c:pt idx="1384">
                  <c:v>348.07907497202501</c:v>
                </c:pt>
                <c:pt idx="1385">
                  <c:v>344.19992540096899</c:v>
                </c:pt>
                <c:pt idx="1386">
                  <c:v>344.64751958224502</c:v>
                </c:pt>
                <c:pt idx="1387">
                  <c:v>345.65460649011499</c:v>
                </c:pt>
                <c:pt idx="1388">
                  <c:v>347.51958224543</c:v>
                </c:pt>
                <c:pt idx="1389">
                  <c:v>347.66878030585599</c:v>
                </c:pt>
                <c:pt idx="1390">
                  <c:v>348.34017157776901</c:v>
                </c:pt>
                <c:pt idx="1391">
                  <c:v>349.60835509138298</c:v>
                </c:pt>
                <c:pt idx="1392">
                  <c:v>349.60835509138298</c:v>
                </c:pt>
                <c:pt idx="1393">
                  <c:v>348.638567698619</c:v>
                </c:pt>
                <c:pt idx="1394">
                  <c:v>345.58000745990302</c:v>
                </c:pt>
                <c:pt idx="1395">
                  <c:v>347.855277881387</c:v>
                </c:pt>
                <c:pt idx="1396">
                  <c:v>347.33308466989899</c:v>
                </c:pt>
                <c:pt idx="1397">
                  <c:v>345.356210369265</c:v>
                </c:pt>
                <c:pt idx="1398">
                  <c:v>346.400596792241</c:v>
                </c:pt>
                <c:pt idx="1399">
                  <c:v>345.46810891458398</c:v>
                </c:pt>
                <c:pt idx="1400">
                  <c:v>346.92279000372901</c:v>
                </c:pt>
                <c:pt idx="1401">
                  <c:v>342.85714285714198</c:v>
                </c:pt>
                <c:pt idx="1402">
                  <c:v>345.43080939947703</c:v>
                </c:pt>
                <c:pt idx="1403">
                  <c:v>344.16262588586301</c:v>
                </c:pt>
                <c:pt idx="1404">
                  <c:v>355.91197314434902</c:v>
                </c:pt>
                <c:pt idx="1405">
                  <c:v>354.64378963073398</c:v>
                </c:pt>
                <c:pt idx="1406">
                  <c:v>355.61357702349801</c:v>
                </c:pt>
                <c:pt idx="1407">
                  <c:v>353.00261096605698</c:v>
                </c:pt>
                <c:pt idx="1408">
                  <c:v>358.26184259604599</c:v>
                </c:pt>
                <c:pt idx="1409">
                  <c:v>353.89779932860802</c:v>
                </c:pt>
                <c:pt idx="1410">
                  <c:v>347.258485639686</c:v>
                </c:pt>
                <c:pt idx="1411">
                  <c:v>341.06676613204002</c:v>
                </c:pt>
                <c:pt idx="1412">
                  <c:v>345.54270794479601</c:v>
                </c:pt>
                <c:pt idx="1413">
                  <c:v>346.25139873181598</c:v>
                </c:pt>
                <c:pt idx="1414">
                  <c:v>345.54270794479601</c:v>
                </c:pt>
                <c:pt idx="1415">
                  <c:v>349.272659455427</c:v>
                </c:pt>
                <c:pt idx="1416">
                  <c:v>344.05072734054397</c:v>
                </c:pt>
                <c:pt idx="1417">
                  <c:v>347.29578515479199</c:v>
                </c:pt>
                <c:pt idx="1418">
                  <c:v>350.05594927265901</c:v>
                </c:pt>
                <c:pt idx="1419">
                  <c:v>349.23535994032</c:v>
                </c:pt>
                <c:pt idx="1420">
                  <c:v>351.58522939201703</c:v>
                </c:pt>
                <c:pt idx="1421">
                  <c:v>352.48041775456898</c:v>
                </c:pt>
                <c:pt idx="1422">
                  <c:v>351.43603133159201</c:v>
                </c:pt>
                <c:pt idx="1423">
                  <c:v>353.412905632226</c:v>
                </c:pt>
                <c:pt idx="1424">
                  <c:v>351.99552405818702</c:v>
                </c:pt>
                <c:pt idx="1425">
                  <c:v>352.40581872435598</c:v>
                </c:pt>
                <c:pt idx="1426">
                  <c:v>352.18202163371802</c:v>
                </c:pt>
                <c:pt idx="1427">
                  <c:v>351.88362551286798</c:v>
                </c:pt>
                <c:pt idx="1428">
                  <c:v>356.62066393136797</c:v>
                </c:pt>
                <c:pt idx="1429">
                  <c:v>354.90488623647798</c:v>
                </c:pt>
                <c:pt idx="1430">
                  <c:v>353.63670272286402</c:v>
                </c:pt>
                <c:pt idx="1431">
                  <c:v>354.531891085415</c:v>
                </c:pt>
                <c:pt idx="1432">
                  <c:v>356.58336441626199</c:v>
                </c:pt>
                <c:pt idx="1433">
                  <c:v>356.58336441626199</c:v>
                </c:pt>
                <c:pt idx="1434">
                  <c:v>355.76277508392297</c:v>
                </c:pt>
                <c:pt idx="1435">
                  <c:v>350.35434539350899</c:v>
                </c:pt>
                <c:pt idx="1436">
                  <c:v>361.99179410667602</c:v>
                </c:pt>
                <c:pt idx="1437">
                  <c:v>364.45356210369198</c:v>
                </c:pt>
                <c:pt idx="1438">
                  <c:v>361.80529653114502</c:v>
                </c:pt>
                <c:pt idx="1439">
                  <c:v>361.320402834763</c:v>
                </c:pt>
                <c:pt idx="1440">
                  <c:v>359.71652368519199</c:v>
                </c:pt>
                <c:pt idx="1441">
                  <c:v>361.842596046251</c:v>
                </c:pt>
                <c:pt idx="1442">
                  <c:v>360.64901156284901</c:v>
                </c:pt>
                <c:pt idx="1443">
                  <c:v>360.38791495710501</c:v>
                </c:pt>
                <c:pt idx="1444">
                  <c:v>366.65423349496399</c:v>
                </c:pt>
                <c:pt idx="1445">
                  <c:v>364.15516598284199</c:v>
                </c:pt>
                <c:pt idx="1446">
                  <c:v>365.31145095113698</c:v>
                </c:pt>
                <c:pt idx="1447">
                  <c:v>363.52107422603501</c:v>
                </c:pt>
                <c:pt idx="1448">
                  <c:v>359.94032077582898</c:v>
                </c:pt>
                <c:pt idx="1449">
                  <c:v>360.462513987318</c:v>
                </c:pt>
                <c:pt idx="1450">
                  <c:v>362.58858634837702</c:v>
                </c:pt>
                <c:pt idx="1451">
                  <c:v>357.03095859753802</c:v>
                </c:pt>
                <c:pt idx="1452">
                  <c:v>358.709436777321</c:v>
                </c:pt>
                <c:pt idx="1453">
                  <c:v>361.09660574412499</c:v>
                </c:pt>
                <c:pt idx="1454">
                  <c:v>358.89593435285298</c:v>
                </c:pt>
                <c:pt idx="1455">
                  <c:v>356.21036926519901</c:v>
                </c:pt>
                <c:pt idx="1456">
                  <c:v>351.28683327116698</c:v>
                </c:pt>
                <c:pt idx="1457">
                  <c:v>360.08951883625502</c:v>
                </c:pt>
                <c:pt idx="1458">
                  <c:v>361.581499440507</c:v>
                </c:pt>
                <c:pt idx="1459">
                  <c:v>359.34352853412901</c:v>
                </c:pt>
                <c:pt idx="1460">
                  <c:v>364.37896307348001</c:v>
                </c:pt>
                <c:pt idx="1461">
                  <c:v>357.44125326370698</c:v>
                </c:pt>
                <c:pt idx="1462">
                  <c:v>351.13763521074202</c:v>
                </c:pt>
                <c:pt idx="1463">
                  <c:v>344.759418127564</c:v>
                </c:pt>
                <c:pt idx="1464">
                  <c:v>346.139500186497</c:v>
                </c:pt>
                <c:pt idx="1465">
                  <c:v>339.38828795225601</c:v>
                </c:pt>
                <c:pt idx="1466">
                  <c:v>340.20887728459502</c:v>
                </c:pt>
                <c:pt idx="1467">
                  <c:v>373.85303991048102</c:v>
                </c:pt>
                <c:pt idx="1468">
                  <c:v>361.87989556135699</c:v>
                </c:pt>
                <c:pt idx="1469">
                  <c:v>374.33793360686298</c:v>
                </c:pt>
                <c:pt idx="1470">
                  <c:v>372.73405445729202</c:v>
                </c:pt>
                <c:pt idx="1471">
                  <c:v>375.45691906005197</c:v>
                </c:pt>
                <c:pt idx="1472">
                  <c:v>385.63968668407301</c:v>
                </c:pt>
                <c:pt idx="1473">
                  <c:v>378.664677359194</c:v>
                </c:pt>
                <c:pt idx="1474">
                  <c:v>383.81201044386398</c:v>
                </c:pt>
                <c:pt idx="1475">
                  <c:v>383.961208504289</c:v>
                </c:pt>
                <c:pt idx="1476">
                  <c:v>386.31107795598598</c:v>
                </c:pt>
                <c:pt idx="1477">
                  <c:v>370.42148452070103</c:v>
                </c:pt>
                <c:pt idx="1478">
                  <c:v>373.9649384558</c:v>
                </c:pt>
                <c:pt idx="1479">
                  <c:v>367.06452816113301</c:v>
                </c:pt>
                <c:pt idx="1480">
                  <c:v>368.48190973517302</c:v>
                </c:pt>
                <c:pt idx="1481">
                  <c:v>368.66840731070403</c:v>
                </c:pt>
                <c:pt idx="1482">
                  <c:v>366.98992913092098</c:v>
                </c:pt>
                <c:pt idx="1483">
                  <c:v>370.45878403580701</c:v>
                </c:pt>
                <c:pt idx="1484">
                  <c:v>370.234986945169</c:v>
                </c:pt>
                <c:pt idx="1485">
                  <c:v>371.54046997389003</c:v>
                </c:pt>
                <c:pt idx="1486">
                  <c:v>371.68966803431499</c:v>
                </c:pt>
                <c:pt idx="1487">
                  <c:v>375.531518090264</c:v>
                </c:pt>
                <c:pt idx="1488">
                  <c:v>375.60611712047699</c:v>
                </c:pt>
                <c:pt idx="1489">
                  <c:v>380.67885117493398</c:v>
                </c:pt>
                <c:pt idx="1490">
                  <c:v>382.84222305110001</c:v>
                </c:pt>
                <c:pt idx="1491">
                  <c:v>379.000372995151</c:v>
                </c:pt>
                <c:pt idx="1492">
                  <c:v>381.685938082804</c:v>
                </c:pt>
                <c:pt idx="1493">
                  <c:v>376.98619917940999</c:v>
                </c:pt>
                <c:pt idx="1494">
                  <c:v>378.17978366281199</c:v>
                </c:pt>
                <c:pt idx="1495">
                  <c:v>385.71428571428498</c:v>
                </c:pt>
                <c:pt idx="1496">
                  <c:v>385.71428571428498</c:v>
                </c:pt>
                <c:pt idx="1497">
                  <c:v>387.318164863856</c:v>
                </c:pt>
                <c:pt idx="1498">
                  <c:v>387.61656098470701</c:v>
                </c:pt>
                <c:pt idx="1499">
                  <c:v>383.700111898545</c:v>
                </c:pt>
                <c:pt idx="1500">
                  <c:v>382.87952256620599</c:v>
                </c:pt>
                <c:pt idx="1501">
                  <c:v>380.305856023871</c:v>
                </c:pt>
                <c:pt idx="1502">
                  <c:v>385.602387168966</c:v>
                </c:pt>
                <c:pt idx="1503">
                  <c:v>381.57403953748599</c:v>
                </c:pt>
                <c:pt idx="1504">
                  <c:v>382.46922790003703</c:v>
                </c:pt>
                <c:pt idx="1505">
                  <c:v>375.97911227153998</c:v>
                </c:pt>
                <c:pt idx="1506">
                  <c:v>380.41775456918998</c:v>
                </c:pt>
                <c:pt idx="1507">
                  <c:v>364.82655725475502</c:v>
                </c:pt>
                <c:pt idx="1508">
                  <c:v>358.82133532263998</c:v>
                </c:pt>
                <c:pt idx="1509">
                  <c:v>356.023871689668</c:v>
                </c:pt>
                <c:pt idx="1510">
                  <c:v>367.69861991794102</c:v>
                </c:pt>
                <c:pt idx="1511">
                  <c:v>375.15852293920102</c:v>
                </c:pt>
                <c:pt idx="1512">
                  <c:v>374.30063409175602</c:v>
                </c:pt>
                <c:pt idx="1513">
                  <c:v>377.76948899664302</c:v>
                </c:pt>
                <c:pt idx="1514">
                  <c:v>378.81387541961902</c:v>
                </c:pt>
                <c:pt idx="1515">
                  <c:v>380.60425214472201</c:v>
                </c:pt>
                <c:pt idx="1516">
                  <c:v>382.282730324505</c:v>
                </c:pt>
                <c:pt idx="1517">
                  <c:v>380.305856023871</c:v>
                </c:pt>
                <c:pt idx="1518">
                  <c:v>378.47817978366197</c:v>
                </c:pt>
                <c:pt idx="1519">
                  <c:v>375.009324878776</c:v>
                </c:pt>
                <c:pt idx="1520">
                  <c:v>372.771353972398</c:v>
                </c:pt>
                <c:pt idx="1521">
                  <c:v>366.02014173815701</c:v>
                </c:pt>
                <c:pt idx="1522">
                  <c:v>364.602760164117</c:v>
                </c:pt>
                <c:pt idx="1523">
                  <c:v>371.05557627750801</c:v>
                </c:pt>
                <c:pt idx="1524">
                  <c:v>378.25438269302401</c:v>
                </c:pt>
                <c:pt idx="1525">
                  <c:v>380.34315553897699</c:v>
                </c:pt>
                <c:pt idx="1526">
                  <c:v>373.33084669899199</c:v>
                </c:pt>
                <c:pt idx="1527">
                  <c:v>370.71988064155101</c:v>
                </c:pt>
                <c:pt idx="1528">
                  <c:v>368.22081312942902</c:v>
                </c:pt>
                <c:pt idx="1529">
                  <c:v>367.58672137262198</c:v>
                </c:pt>
                <c:pt idx="1530">
                  <c:v>374.30063409175602</c:v>
                </c:pt>
                <c:pt idx="1531">
                  <c:v>374.30063409175602</c:v>
                </c:pt>
                <c:pt idx="1532">
                  <c:v>374.748228273032</c:v>
                </c:pt>
                <c:pt idx="1533">
                  <c:v>374.93472584856301</c:v>
                </c:pt>
                <c:pt idx="1534">
                  <c:v>372.80865348750399</c:v>
                </c:pt>
                <c:pt idx="1535">
                  <c:v>366.878030585602</c:v>
                </c:pt>
                <c:pt idx="1536">
                  <c:v>366.05744125326299</c:v>
                </c:pt>
                <c:pt idx="1537">
                  <c:v>370.86907870197598</c:v>
                </c:pt>
                <c:pt idx="1538">
                  <c:v>368.10891458410998</c:v>
                </c:pt>
                <c:pt idx="1539">
                  <c:v>379.55986572174498</c:v>
                </c:pt>
                <c:pt idx="1540">
                  <c:v>367.36292428198402</c:v>
                </c:pt>
                <c:pt idx="1541">
                  <c:v>371.54046997389003</c:v>
                </c:pt>
                <c:pt idx="1542">
                  <c:v>373.29354718388601</c:v>
                </c:pt>
                <c:pt idx="1543">
                  <c:v>371.092875792614</c:v>
                </c:pt>
                <c:pt idx="1544">
                  <c:v>373.40544572920498</c:v>
                </c:pt>
                <c:pt idx="1545">
                  <c:v>371.54046997389003</c:v>
                </c:pt>
                <c:pt idx="1546">
                  <c:v>367.13912719134601</c:v>
                </c:pt>
                <c:pt idx="1547">
                  <c:v>368.593808280492</c:v>
                </c:pt>
                <c:pt idx="1548">
                  <c:v>368.78030585602301</c:v>
                </c:pt>
                <c:pt idx="1549">
                  <c:v>371.391271913465</c:v>
                </c:pt>
                <c:pt idx="1550">
                  <c:v>380.044759418127</c:v>
                </c:pt>
                <c:pt idx="1551">
                  <c:v>380.044759418127</c:v>
                </c:pt>
                <c:pt idx="1552">
                  <c:v>386.01268183513599</c:v>
                </c:pt>
                <c:pt idx="1553">
                  <c:v>387.98955613576999</c:v>
                </c:pt>
                <c:pt idx="1554">
                  <c:v>390.56322267810498</c:v>
                </c:pt>
                <c:pt idx="1555">
                  <c:v>391.68220813129398</c:v>
                </c:pt>
                <c:pt idx="1556">
                  <c:v>391.90600522193199</c:v>
                </c:pt>
                <c:pt idx="1557">
                  <c:v>391.19731443491202</c:v>
                </c:pt>
                <c:pt idx="1558">
                  <c:v>390.67512122342401</c:v>
                </c:pt>
                <c:pt idx="1559">
                  <c:v>389.22044013427802</c:v>
                </c:pt>
                <c:pt idx="1560">
                  <c:v>390.74972025363599</c:v>
                </c:pt>
                <c:pt idx="1561">
                  <c:v>390.30212607236098</c:v>
                </c:pt>
                <c:pt idx="1562">
                  <c:v>388.36255128683302</c:v>
                </c:pt>
                <c:pt idx="1563">
                  <c:v>383.62551286833201</c:v>
                </c:pt>
                <c:pt idx="1564">
                  <c:v>384.07310704960798</c:v>
                </c:pt>
                <c:pt idx="1565">
                  <c:v>378.06788511749301</c:v>
                </c:pt>
                <c:pt idx="1566">
                  <c:v>379.59716523685103</c:v>
                </c:pt>
                <c:pt idx="1567">
                  <c:v>371.16747482282699</c:v>
                </c:pt>
                <c:pt idx="1568">
                  <c:v>367.17642670645199</c:v>
                </c:pt>
                <c:pt idx="1569">
                  <c:v>371.83886609474001</c:v>
                </c:pt>
                <c:pt idx="1570">
                  <c:v>370.757180156657</c:v>
                </c:pt>
                <c:pt idx="1571">
                  <c:v>377.20999627004801</c:v>
                </c:pt>
                <c:pt idx="1572">
                  <c:v>372.95785154792901</c:v>
                </c:pt>
                <c:pt idx="1573">
                  <c:v>378.142484147706</c:v>
                </c:pt>
                <c:pt idx="1574">
                  <c:v>373.74114136516198</c:v>
                </c:pt>
                <c:pt idx="1575">
                  <c:v>381.49944050727299</c:v>
                </c:pt>
                <c:pt idx="1576">
                  <c:v>380.044759418127</c:v>
                </c:pt>
                <c:pt idx="1577">
                  <c:v>373.14434912346098</c:v>
                </c:pt>
                <c:pt idx="1578">
                  <c:v>372.84595300260997</c:v>
                </c:pt>
                <c:pt idx="1579">
                  <c:v>370.42148452070103</c:v>
                </c:pt>
                <c:pt idx="1580">
                  <c:v>373.18164863856703</c:v>
                </c:pt>
                <c:pt idx="1581">
                  <c:v>378.73927638940597</c:v>
                </c:pt>
                <c:pt idx="1582">
                  <c:v>374.97202536367001</c:v>
                </c:pt>
                <c:pt idx="1583">
                  <c:v>377.284595300261</c:v>
                </c:pt>
                <c:pt idx="1584">
                  <c:v>384.59530026109599</c:v>
                </c:pt>
                <c:pt idx="1585">
                  <c:v>384.22230511003301</c:v>
                </c:pt>
                <c:pt idx="1586">
                  <c:v>382.84222305110001</c:v>
                </c:pt>
                <c:pt idx="1587">
                  <c:v>380.902648265572</c:v>
                </c:pt>
                <c:pt idx="1588">
                  <c:v>378.55277881387502</c:v>
                </c:pt>
                <c:pt idx="1589">
                  <c:v>382.99142111152503</c:v>
                </c:pt>
                <c:pt idx="1590">
                  <c:v>377.09809772472897</c:v>
                </c:pt>
                <c:pt idx="1591">
                  <c:v>377.84408802685499</c:v>
                </c:pt>
                <c:pt idx="1592">
                  <c:v>376.83700111898497</c:v>
                </c:pt>
                <c:pt idx="1593">
                  <c:v>376.35210742260301</c:v>
                </c:pt>
                <c:pt idx="1594">
                  <c:v>373.59194330473701</c:v>
                </c:pt>
                <c:pt idx="1595">
                  <c:v>373.92763894069299</c:v>
                </c:pt>
                <c:pt idx="1596">
                  <c:v>372.69675494218501</c:v>
                </c:pt>
                <c:pt idx="1597">
                  <c:v>368.96680343155498</c:v>
                </c:pt>
                <c:pt idx="1598">
                  <c:v>359.60462513987301</c:v>
                </c:pt>
                <c:pt idx="1599">
                  <c:v>365.31145095113698</c:v>
                </c:pt>
                <c:pt idx="1600">
                  <c:v>358.89593435285298</c:v>
                </c:pt>
                <c:pt idx="1601">
                  <c:v>364.080566952629</c:v>
                </c:pt>
                <c:pt idx="1602">
                  <c:v>362.51398731816403</c:v>
                </c:pt>
                <c:pt idx="1603">
                  <c:v>357.77694889966398</c:v>
                </c:pt>
                <c:pt idx="1604">
                  <c:v>359.00783289817201</c:v>
                </c:pt>
                <c:pt idx="1605">
                  <c:v>360.83550913838098</c:v>
                </c:pt>
                <c:pt idx="1606">
                  <c:v>361.99179410667602</c:v>
                </c:pt>
                <c:pt idx="1607">
                  <c:v>360.57441253263698</c:v>
                </c:pt>
                <c:pt idx="1608">
                  <c:v>358.85863483774699</c:v>
                </c:pt>
                <c:pt idx="1609">
                  <c:v>358.07534502051402</c:v>
                </c:pt>
                <c:pt idx="1610">
                  <c:v>355.949272659455</c:v>
                </c:pt>
                <c:pt idx="1611">
                  <c:v>357.70234986945098</c:v>
                </c:pt>
                <c:pt idx="1612">
                  <c:v>356.58336441626199</c:v>
                </c:pt>
                <c:pt idx="1613">
                  <c:v>364.602760164117</c:v>
                </c:pt>
                <c:pt idx="1614">
                  <c:v>365.01305483028699</c:v>
                </c:pt>
                <c:pt idx="1615">
                  <c:v>364.78925773964897</c:v>
                </c:pt>
                <c:pt idx="1616">
                  <c:v>362.77508392390803</c:v>
                </c:pt>
                <c:pt idx="1617">
                  <c:v>361.87989556135699</c:v>
                </c:pt>
                <c:pt idx="1618">
                  <c:v>364.56546064901102</c:v>
                </c:pt>
                <c:pt idx="1619">
                  <c:v>365.53524804177499</c:v>
                </c:pt>
                <c:pt idx="1620">
                  <c:v>365.53524804177499</c:v>
                </c:pt>
                <c:pt idx="1621">
                  <c:v>364.00596792241703</c:v>
                </c:pt>
                <c:pt idx="1622">
                  <c:v>364.52816113390497</c:v>
                </c:pt>
                <c:pt idx="1623">
                  <c:v>361.39500186497497</c:v>
                </c:pt>
                <c:pt idx="1624">
                  <c:v>362.92428198433402</c:v>
                </c:pt>
                <c:pt idx="1625">
                  <c:v>361.65609847071897</c:v>
                </c:pt>
                <c:pt idx="1626">
                  <c:v>358.03804550540798</c:v>
                </c:pt>
                <c:pt idx="1627">
                  <c:v>359.94032077582898</c:v>
                </c:pt>
                <c:pt idx="1628">
                  <c:v>355.83737411413603</c:v>
                </c:pt>
                <c:pt idx="1629">
                  <c:v>353.74860126818299</c:v>
                </c:pt>
                <c:pt idx="1630">
                  <c:v>351.06303618052902</c:v>
                </c:pt>
                <c:pt idx="1631">
                  <c:v>345.80380455054001</c:v>
                </c:pt>
                <c:pt idx="1632">
                  <c:v>339.23908989183099</c:v>
                </c:pt>
                <c:pt idx="1633">
                  <c:v>339.12719134651201</c:v>
                </c:pt>
                <c:pt idx="1634">
                  <c:v>338.604998135024</c:v>
                </c:pt>
                <c:pt idx="1635">
                  <c:v>339.27638940693703</c:v>
                </c:pt>
                <c:pt idx="1636">
                  <c:v>343.26743752331203</c:v>
                </c:pt>
                <c:pt idx="1637">
                  <c:v>342.18575158522901</c:v>
                </c:pt>
                <c:pt idx="1638">
                  <c:v>342.63334576650499</c:v>
                </c:pt>
                <c:pt idx="1639">
                  <c:v>340.17157776948801</c:v>
                </c:pt>
                <c:pt idx="1640">
                  <c:v>340.50727340544501</c:v>
                </c:pt>
                <c:pt idx="1641">
                  <c:v>346.69899291309201</c:v>
                </c:pt>
                <c:pt idx="1642">
                  <c:v>342.484147706079</c:v>
                </c:pt>
                <c:pt idx="1643">
                  <c:v>339.61208504289402</c:v>
                </c:pt>
                <c:pt idx="1644">
                  <c:v>341.25326370757102</c:v>
                </c:pt>
                <c:pt idx="1645">
                  <c:v>334.91234613950002</c:v>
                </c:pt>
                <c:pt idx="1646">
                  <c:v>336.51622528907097</c:v>
                </c:pt>
                <c:pt idx="1647">
                  <c:v>339.27638940693703</c:v>
                </c:pt>
                <c:pt idx="1648">
                  <c:v>338.97799328608698</c:v>
                </c:pt>
                <c:pt idx="1649">
                  <c:v>338.97799328608698</c:v>
                </c:pt>
                <c:pt idx="1650">
                  <c:v>334.57665050354302</c:v>
                </c:pt>
                <c:pt idx="1651">
                  <c:v>336.92651995524</c:v>
                </c:pt>
                <c:pt idx="1652">
                  <c:v>329.87691160014901</c:v>
                </c:pt>
                <c:pt idx="1653">
                  <c:v>328.75792614696002</c:v>
                </c:pt>
                <c:pt idx="1654">
                  <c:v>329.914211115255</c:v>
                </c:pt>
                <c:pt idx="1655">
                  <c:v>334.166355837374</c:v>
                </c:pt>
                <c:pt idx="1656">
                  <c:v>328.72062663185301</c:v>
                </c:pt>
                <c:pt idx="1657">
                  <c:v>322.67810518463199</c:v>
                </c:pt>
                <c:pt idx="1658">
                  <c:v>327.30324505781402</c:v>
                </c:pt>
                <c:pt idx="1659">
                  <c:v>327.45244311823899</c:v>
                </c:pt>
                <c:pt idx="1660">
                  <c:v>327.52704214845198</c:v>
                </c:pt>
                <c:pt idx="1661">
                  <c:v>328.72062663185301</c:v>
                </c:pt>
                <c:pt idx="1662">
                  <c:v>331.85378590078301</c:v>
                </c:pt>
                <c:pt idx="1663">
                  <c:v>340.05967922417</c:v>
                </c:pt>
                <c:pt idx="1664">
                  <c:v>335.43453935098802</c:v>
                </c:pt>
                <c:pt idx="1665">
                  <c:v>333.90525923162897</c:v>
                </c:pt>
                <c:pt idx="1666">
                  <c:v>336.03133159268901</c:v>
                </c:pt>
                <c:pt idx="1667">
                  <c:v>336.81462140992102</c:v>
                </c:pt>
                <c:pt idx="1668">
                  <c:v>333.75606117120401</c:v>
                </c:pt>
                <c:pt idx="1669">
                  <c:v>329.69041402461698</c:v>
                </c:pt>
                <c:pt idx="1670">
                  <c:v>328.16113390525902</c:v>
                </c:pt>
                <c:pt idx="1671">
                  <c:v>327.30324505781402</c:v>
                </c:pt>
                <c:pt idx="1672">
                  <c:v>327.97463632972699</c:v>
                </c:pt>
                <c:pt idx="1673">
                  <c:v>328.45953002610901</c:v>
                </c:pt>
                <c:pt idx="1674">
                  <c:v>328.83252517717199</c:v>
                </c:pt>
                <c:pt idx="1675">
                  <c:v>333.42036553524798</c:v>
                </c:pt>
                <c:pt idx="1676">
                  <c:v>324.281984334203</c:v>
                </c:pt>
                <c:pt idx="1677">
                  <c:v>316.56098470719797</c:v>
                </c:pt>
                <c:pt idx="1678">
                  <c:v>313.427825438269</c:v>
                </c:pt>
                <c:pt idx="1679">
                  <c:v>312.68183513614298</c:v>
                </c:pt>
                <c:pt idx="1680">
                  <c:v>314.84520701230798</c:v>
                </c:pt>
                <c:pt idx="1681">
                  <c:v>312.234240954867</c:v>
                </c:pt>
                <c:pt idx="1682">
                  <c:v>307.34800447594102</c:v>
                </c:pt>
                <c:pt idx="1683">
                  <c:v>296.90414024617598</c:v>
                </c:pt>
                <c:pt idx="1684">
                  <c:v>292.87579261469602</c:v>
                </c:pt>
                <c:pt idx="1685">
                  <c:v>286.53487504662399</c:v>
                </c:pt>
                <c:pt idx="1686">
                  <c:v>281.35024244684797</c:v>
                </c:pt>
                <c:pt idx="1687">
                  <c:v>291.60760910108098</c:v>
                </c:pt>
                <c:pt idx="1688">
                  <c:v>292.31629988810101</c:v>
                </c:pt>
                <c:pt idx="1689">
                  <c:v>293.06229019022697</c:v>
                </c:pt>
                <c:pt idx="1690">
                  <c:v>292.20440134278198</c:v>
                </c:pt>
                <c:pt idx="1691">
                  <c:v>283.62551286833201</c:v>
                </c:pt>
                <c:pt idx="1692">
                  <c:v>286.199179410667</c:v>
                </c:pt>
                <c:pt idx="1693">
                  <c:v>288.54904886236397</c:v>
                </c:pt>
                <c:pt idx="1694">
                  <c:v>281.87243565833597</c:v>
                </c:pt>
                <c:pt idx="1695">
                  <c:v>281.87243565833597</c:v>
                </c:pt>
                <c:pt idx="1696">
                  <c:v>284.18500559492702</c:v>
                </c:pt>
                <c:pt idx="1697">
                  <c:v>280.380455054084</c:v>
                </c:pt>
                <c:pt idx="1698">
                  <c:v>279.186870570682</c:v>
                </c:pt>
                <c:pt idx="1699">
                  <c:v>282.05893323386698</c:v>
                </c:pt>
                <c:pt idx="1700">
                  <c:v>280.26855650876502</c:v>
                </c:pt>
                <c:pt idx="1701">
                  <c:v>282.73032450578103</c:v>
                </c:pt>
                <c:pt idx="1702">
                  <c:v>279.03767251025698</c:v>
                </c:pt>
                <c:pt idx="1703">
                  <c:v>280.93994778067798</c:v>
                </c:pt>
                <c:pt idx="1704">
                  <c:v>278.36628123834299</c:v>
                </c:pt>
                <c:pt idx="1705">
                  <c:v>279.89556135770198</c:v>
                </c:pt>
                <c:pt idx="1706">
                  <c:v>274.30063409175602</c:v>
                </c:pt>
                <c:pt idx="1707">
                  <c:v>271.24207385303902</c:v>
                </c:pt>
                <c:pt idx="1708">
                  <c:v>278.73927638940597</c:v>
                </c:pt>
                <c:pt idx="1709">
                  <c:v>266.84073107049602</c:v>
                </c:pt>
                <c:pt idx="1710">
                  <c:v>261.917195076464</c:v>
                </c:pt>
                <c:pt idx="1711">
                  <c:v>259.75382320029797</c:v>
                </c:pt>
                <c:pt idx="1712">
                  <c:v>262.58858634837702</c:v>
                </c:pt>
                <c:pt idx="1713">
                  <c:v>262.96158149944</c:v>
                </c:pt>
                <c:pt idx="1714">
                  <c:v>272.73405445729202</c:v>
                </c:pt>
                <c:pt idx="1715">
                  <c:v>280.34315553897699</c:v>
                </c:pt>
                <c:pt idx="1716">
                  <c:v>280.08205893323299</c:v>
                </c:pt>
                <c:pt idx="1717">
                  <c:v>269.86199179410602</c:v>
                </c:pt>
                <c:pt idx="1718">
                  <c:v>269.04140246176701</c:v>
                </c:pt>
                <c:pt idx="1719">
                  <c:v>268.66840731070403</c:v>
                </c:pt>
                <c:pt idx="1720">
                  <c:v>265.94554270794401</c:v>
                </c:pt>
                <c:pt idx="1721">
                  <c:v>266.91533010070799</c:v>
                </c:pt>
                <c:pt idx="1722">
                  <c:v>266.16933979858197</c:v>
                </c:pt>
                <c:pt idx="1723">
                  <c:v>277.91868705706798</c:v>
                </c:pt>
                <c:pt idx="1724">
                  <c:v>280.11935844833999</c:v>
                </c:pt>
                <c:pt idx="1725">
                  <c:v>279.89556135770198</c:v>
                </c:pt>
                <c:pt idx="1726">
                  <c:v>278.85117493472501</c:v>
                </c:pt>
                <c:pt idx="1727">
                  <c:v>280.11935844833999</c:v>
                </c:pt>
                <c:pt idx="1728">
                  <c:v>295.59865721745598</c:v>
                </c:pt>
                <c:pt idx="1729">
                  <c:v>302.57366654233402</c:v>
                </c:pt>
                <c:pt idx="1730">
                  <c:v>297.31443491234597</c:v>
                </c:pt>
                <c:pt idx="1731">
                  <c:v>295.93435285341201</c:v>
                </c:pt>
                <c:pt idx="1732">
                  <c:v>297.53823200298302</c:v>
                </c:pt>
                <c:pt idx="1733">
                  <c:v>308.80268556508702</c:v>
                </c:pt>
                <c:pt idx="1734">
                  <c:v>305.85602387168899</c:v>
                </c:pt>
                <c:pt idx="1735">
                  <c:v>307.60910108168503</c:v>
                </c:pt>
                <c:pt idx="1736">
                  <c:v>313.875419619544</c:v>
                </c:pt>
                <c:pt idx="1737">
                  <c:v>311.37635210742201</c:v>
                </c:pt>
                <c:pt idx="1738">
                  <c:v>310.77955986572101</c:v>
                </c:pt>
                <c:pt idx="1739">
                  <c:v>309.436777321894</c:v>
                </c:pt>
                <c:pt idx="1740">
                  <c:v>307.68370011189802</c:v>
                </c:pt>
                <c:pt idx="1741">
                  <c:v>307.08690787019702</c:v>
                </c:pt>
                <c:pt idx="1742">
                  <c:v>307.72099962700401</c:v>
                </c:pt>
                <c:pt idx="1743">
                  <c:v>303.02126072361</c:v>
                </c:pt>
                <c:pt idx="1744">
                  <c:v>303.282357329354</c:v>
                </c:pt>
                <c:pt idx="1745">
                  <c:v>307.04960835509098</c:v>
                </c:pt>
                <c:pt idx="1746">
                  <c:v>304.21484520701199</c:v>
                </c:pt>
                <c:pt idx="1747">
                  <c:v>307.98209623274801</c:v>
                </c:pt>
                <c:pt idx="1748">
                  <c:v>308.69078701976798</c:v>
                </c:pt>
                <c:pt idx="1749">
                  <c:v>306.15441999254</c:v>
                </c:pt>
                <c:pt idx="1750">
                  <c:v>304.32674375233103</c:v>
                </c:pt>
                <c:pt idx="1751">
                  <c:v>302.72286460276001</c:v>
                </c:pt>
                <c:pt idx="1752">
                  <c:v>304.662439388287</c:v>
                </c:pt>
                <c:pt idx="1753">
                  <c:v>304.662439388287</c:v>
                </c:pt>
                <c:pt idx="1754">
                  <c:v>305.89332338679498</c:v>
                </c:pt>
                <c:pt idx="1755">
                  <c:v>300.59679224169997</c:v>
                </c:pt>
                <c:pt idx="1756">
                  <c:v>301.00708690787002</c:v>
                </c:pt>
                <c:pt idx="1757">
                  <c:v>298.88101454680998</c:v>
                </c:pt>
                <c:pt idx="1758">
                  <c:v>295.85975382319998</c:v>
                </c:pt>
                <c:pt idx="1759">
                  <c:v>297.985826184259</c:v>
                </c:pt>
                <c:pt idx="1760">
                  <c:v>298.80641551659801</c:v>
                </c:pt>
                <c:pt idx="1761">
                  <c:v>295.63595673256202</c:v>
                </c:pt>
                <c:pt idx="1762">
                  <c:v>294.85266691533002</c:v>
                </c:pt>
                <c:pt idx="1763">
                  <c:v>293.09958970533302</c:v>
                </c:pt>
                <c:pt idx="1764">
                  <c:v>289.10854158895899</c:v>
                </c:pt>
                <c:pt idx="1765">
                  <c:v>288.69824692279002</c:v>
                </c:pt>
                <c:pt idx="1766">
                  <c:v>287.318164863856</c:v>
                </c:pt>
                <c:pt idx="1767">
                  <c:v>292.72659455426998</c:v>
                </c:pt>
                <c:pt idx="1768">
                  <c:v>289.40693770980897</c:v>
                </c:pt>
                <c:pt idx="1769">
                  <c:v>287.20626631853702</c:v>
                </c:pt>
                <c:pt idx="1770">
                  <c:v>290.52592316299803</c:v>
                </c:pt>
                <c:pt idx="1771">
                  <c:v>292.54009697873897</c:v>
                </c:pt>
                <c:pt idx="1772">
                  <c:v>295.41215964192401</c:v>
                </c:pt>
                <c:pt idx="1773">
                  <c:v>295.78515479298699</c:v>
                </c:pt>
                <c:pt idx="1774">
                  <c:v>294.106676613204</c:v>
                </c:pt>
                <c:pt idx="1775">
                  <c:v>297.68743006340901</c:v>
                </c:pt>
                <c:pt idx="1776">
                  <c:v>295.89705333830602</c:v>
                </c:pt>
                <c:pt idx="1777">
                  <c:v>294.47967176426698</c:v>
                </c:pt>
                <c:pt idx="1778">
                  <c:v>291.60760910108098</c:v>
                </c:pt>
                <c:pt idx="1779">
                  <c:v>289.25773964938401</c:v>
                </c:pt>
                <c:pt idx="1780">
                  <c:v>289.071242073853</c:v>
                </c:pt>
                <c:pt idx="1781">
                  <c:v>282.13353226407997</c:v>
                </c:pt>
                <c:pt idx="1782">
                  <c:v>272.62215591197298</c:v>
                </c:pt>
                <c:pt idx="1783">
                  <c:v>263.14807907497197</c:v>
                </c:pt>
                <c:pt idx="1784">
                  <c:v>263.59567325624698</c:v>
                </c:pt>
                <c:pt idx="1785">
                  <c:v>257.70234986945098</c:v>
                </c:pt>
                <c:pt idx="1786">
                  <c:v>258.00074599030199</c:v>
                </c:pt>
                <c:pt idx="1787">
                  <c:v>260.12681835136101</c:v>
                </c:pt>
                <c:pt idx="1788">
                  <c:v>260.12681835136101</c:v>
                </c:pt>
                <c:pt idx="1789">
                  <c:v>258.26184259604599</c:v>
                </c:pt>
                <c:pt idx="1790">
                  <c:v>253.67400223797</c:v>
                </c:pt>
                <c:pt idx="1791">
                  <c:v>252.293920179037</c:v>
                </c:pt>
                <c:pt idx="1792">
                  <c:v>261.69339798582598</c:v>
                </c:pt>
                <c:pt idx="1793">
                  <c:v>257.03095859753802</c:v>
                </c:pt>
                <c:pt idx="1794">
                  <c:v>261.581499440507</c:v>
                </c:pt>
                <c:pt idx="1795">
                  <c:v>254.38269302499</c:v>
                </c:pt>
                <c:pt idx="1796">
                  <c:v>261.842596046251</c:v>
                </c:pt>
                <c:pt idx="1797">
                  <c:v>270.38418500559402</c:v>
                </c:pt>
                <c:pt idx="1798">
                  <c:v>268.29541215964099</c:v>
                </c:pt>
                <c:pt idx="1799">
                  <c:v>257.25475568817598</c:v>
                </c:pt>
                <c:pt idx="1800">
                  <c:v>257.10555762774999</c:v>
                </c:pt>
                <c:pt idx="1801">
                  <c:v>259.75382320029797</c:v>
                </c:pt>
                <c:pt idx="1802">
                  <c:v>268.332711674748</c:v>
                </c:pt>
                <c:pt idx="1803">
                  <c:v>254.457292055203</c:v>
                </c:pt>
                <c:pt idx="1804">
                  <c:v>253.338306602014</c:v>
                </c:pt>
                <c:pt idx="1805">
                  <c:v>263.78217083177901</c:v>
                </c:pt>
                <c:pt idx="1806">
                  <c:v>258.187243565833</c:v>
                </c:pt>
                <c:pt idx="1807">
                  <c:v>263.07348004475898</c:v>
                </c:pt>
                <c:pt idx="1808">
                  <c:v>263.07348004475898</c:v>
                </c:pt>
                <c:pt idx="1809">
                  <c:v>270.53338306602001</c:v>
                </c:pt>
                <c:pt idx="1810">
                  <c:v>279.70906378217001</c:v>
                </c:pt>
                <c:pt idx="1811">
                  <c:v>278.47817978366197</c:v>
                </c:pt>
                <c:pt idx="1812">
                  <c:v>278.96307348004399</c:v>
                </c:pt>
                <c:pt idx="1813">
                  <c:v>276.01641178664602</c:v>
                </c:pt>
                <c:pt idx="1814">
                  <c:v>271.95076464005899</c:v>
                </c:pt>
                <c:pt idx="1815">
                  <c:v>271.092875792614</c:v>
                </c:pt>
                <c:pt idx="1816">
                  <c:v>273.66654233494899</c:v>
                </c:pt>
                <c:pt idx="1817">
                  <c:v>272.17456173069701</c:v>
                </c:pt>
                <c:pt idx="1818">
                  <c:v>275.12122342409498</c:v>
                </c:pt>
                <c:pt idx="1819">
                  <c:v>276.20290936217799</c:v>
                </c:pt>
                <c:pt idx="1820">
                  <c:v>272.88325251771698</c:v>
                </c:pt>
                <c:pt idx="1821">
                  <c:v>282.20813129429303</c:v>
                </c:pt>
                <c:pt idx="1822">
                  <c:v>288.10145468108902</c:v>
                </c:pt>
              </c:numCache>
            </c:numRef>
          </c:val>
          <c:smooth val="0"/>
        </c:ser>
        <c:ser>
          <c:idx val="2"/>
          <c:order val="2"/>
          <c:tx>
            <c:v>Abbott Laboratories</c:v>
          </c:tx>
          <c:marker>
            <c:symbol val="none"/>
          </c:marker>
          <c:cat>
            <c:numRef>
              <c:f>'[6]1 - Chart Data'!$A$2:$A$1824</c:f>
              <c:numCache>
                <c:formatCode>General</c:formatCode>
                <c:ptCount val="1823"/>
                <c:pt idx="0">
                  <c:v>39857</c:v>
                </c:pt>
                <c:pt idx="1">
                  <c:v>39860</c:v>
                </c:pt>
                <c:pt idx="2">
                  <c:v>39861</c:v>
                </c:pt>
                <c:pt idx="3">
                  <c:v>39862</c:v>
                </c:pt>
                <c:pt idx="4">
                  <c:v>39863</c:v>
                </c:pt>
                <c:pt idx="5">
                  <c:v>39864</c:v>
                </c:pt>
                <c:pt idx="6">
                  <c:v>39867</c:v>
                </c:pt>
                <c:pt idx="7">
                  <c:v>39868</c:v>
                </c:pt>
                <c:pt idx="8">
                  <c:v>39869</c:v>
                </c:pt>
                <c:pt idx="9">
                  <c:v>39870</c:v>
                </c:pt>
                <c:pt idx="10">
                  <c:v>39871</c:v>
                </c:pt>
                <c:pt idx="11">
                  <c:v>39874</c:v>
                </c:pt>
                <c:pt idx="12">
                  <c:v>39875</c:v>
                </c:pt>
                <c:pt idx="13">
                  <c:v>39876</c:v>
                </c:pt>
                <c:pt idx="14">
                  <c:v>39877</c:v>
                </c:pt>
                <c:pt idx="15">
                  <c:v>39878</c:v>
                </c:pt>
                <c:pt idx="16">
                  <c:v>39881</c:v>
                </c:pt>
                <c:pt idx="17">
                  <c:v>39882</c:v>
                </c:pt>
                <c:pt idx="18">
                  <c:v>39883</c:v>
                </c:pt>
                <c:pt idx="19">
                  <c:v>39884</c:v>
                </c:pt>
                <c:pt idx="20">
                  <c:v>39885</c:v>
                </c:pt>
                <c:pt idx="21">
                  <c:v>39888</c:v>
                </c:pt>
                <c:pt idx="22">
                  <c:v>39889</c:v>
                </c:pt>
                <c:pt idx="23">
                  <c:v>39890</c:v>
                </c:pt>
                <c:pt idx="24">
                  <c:v>39891</c:v>
                </c:pt>
                <c:pt idx="25">
                  <c:v>39892</c:v>
                </c:pt>
                <c:pt idx="26">
                  <c:v>39895</c:v>
                </c:pt>
                <c:pt idx="27">
                  <c:v>39896</c:v>
                </c:pt>
                <c:pt idx="28">
                  <c:v>39897</c:v>
                </c:pt>
                <c:pt idx="29">
                  <c:v>39898</c:v>
                </c:pt>
                <c:pt idx="30">
                  <c:v>39899</c:v>
                </c:pt>
                <c:pt idx="31">
                  <c:v>39902</c:v>
                </c:pt>
                <c:pt idx="32">
                  <c:v>39903</c:v>
                </c:pt>
                <c:pt idx="33">
                  <c:v>39904</c:v>
                </c:pt>
                <c:pt idx="34">
                  <c:v>39905</c:v>
                </c:pt>
                <c:pt idx="35">
                  <c:v>39906</c:v>
                </c:pt>
                <c:pt idx="36">
                  <c:v>39909</c:v>
                </c:pt>
                <c:pt idx="37">
                  <c:v>39910</c:v>
                </c:pt>
                <c:pt idx="38">
                  <c:v>39911</c:v>
                </c:pt>
                <c:pt idx="39">
                  <c:v>39912</c:v>
                </c:pt>
                <c:pt idx="40">
                  <c:v>39916</c:v>
                </c:pt>
                <c:pt idx="41">
                  <c:v>39917</c:v>
                </c:pt>
                <c:pt idx="42">
                  <c:v>39918</c:v>
                </c:pt>
                <c:pt idx="43">
                  <c:v>39919</c:v>
                </c:pt>
                <c:pt idx="44">
                  <c:v>39920</c:v>
                </c:pt>
                <c:pt idx="45">
                  <c:v>39923</c:v>
                </c:pt>
                <c:pt idx="46">
                  <c:v>39924</c:v>
                </c:pt>
                <c:pt idx="47">
                  <c:v>39925</c:v>
                </c:pt>
                <c:pt idx="48">
                  <c:v>39926</c:v>
                </c:pt>
                <c:pt idx="49">
                  <c:v>39927</c:v>
                </c:pt>
                <c:pt idx="50">
                  <c:v>39930</c:v>
                </c:pt>
                <c:pt idx="51">
                  <c:v>39931</c:v>
                </c:pt>
                <c:pt idx="52">
                  <c:v>39932</c:v>
                </c:pt>
                <c:pt idx="53">
                  <c:v>39933</c:v>
                </c:pt>
                <c:pt idx="54">
                  <c:v>39934</c:v>
                </c:pt>
                <c:pt idx="55">
                  <c:v>39937</c:v>
                </c:pt>
                <c:pt idx="56">
                  <c:v>39938</c:v>
                </c:pt>
                <c:pt idx="57">
                  <c:v>39939</c:v>
                </c:pt>
                <c:pt idx="58">
                  <c:v>39940</c:v>
                </c:pt>
                <c:pt idx="59">
                  <c:v>39941</c:v>
                </c:pt>
                <c:pt idx="60">
                  <c:v>39944</c:v>
                </c:pt>
                <c:pt idx="61">
                  <c:v>39945</c:v>
                </c:pt>
                <c:pt idx="62">
                  <c:v>39946</c:v>
                </c:pt>
                <c:pt idx="63">
                  <c:v>39947</c:v>
                </c:pt>
                <c:pt idx="64">
                  <c:v>39948</c:v>
                </c:pt>
                <c:pt idx="65">
                  <c:v>39951</c:v>
                </c:pt>
                <c:pt idx="66">
                  <c:v>39952</c:v>
                </c:pt>
                <c:pt idx="67">
                  <c:v>39953</c:v>
                </c:pt>
                <c:pt idx="68">
                  <c:v>39954</c:v>
                </c:pt>
                <c:pt idx="69">
                  <c:v>39955</c:v>
                </c:pt>
                <c:pt idx="70">
                  <c:v>39958</c:v>
                </c:pt>
                <c:pt idx="71">
                  <c:v>39959</c:v>
                </c:pt>
                <c:pt idx="72">
                  <c:v>39960</c:v>
                </c:pt>
                <c:pt idx="73">
                  <c:v>39961</c:v>
                </c:pt>
                <c:pt idx="74">
                  <c:v>39962</c:v>
                </c:pt>
                <c:pt idx="75">
                  <c:v>39965</c:v>
                </c:pt>
                <c:pt idx="76">
                  <c:v>39966</c:v>
                </c:pt>
                <c:pt idx="77">
                  <c:v>39967</c:v>
                </c:pt>
                <c:pt idx="78">
                  <c:v>39968</c:v>
                </c:pt>
                <c:pt idx="79">
                  <c:v>39969</c:v>
                </c:pt>
                <c:pt idx="80">
                  <c:v>39972</c:v>
                </c:pt>
                <c:pt idx="81">
                  <c:v>39973</c:v>
                </c:pt>
                <c:pt idx="82">
                  <c:v>39974</c:v>
                </c:pt>
                <c:pt idx="83">
                  <c:v>39975</c:v>
                </c:pt>
                <c:pt idx="84">
                  <c:v>39976</c:v>
                </c:pt>
                <c:pt idx="85">
                  <c:v>39979</c:v>
                </c:pt>
                <c:pt idx="86">
                  <c:v>39980</c:v>
                </c:pt>
                <c:pt idx="87">
                  <c:v>39981</c:v>
                </c:pt>
                <c:pt idx="88">
                  <c:v>39982</c:v>
                </c:pt>
                <c:pt idx="89">
                  <c:v>39983</c:v>
                </c:pt>
                <c:pt idx="90">
                  <c:v>39986</c:v>
                </c:pt>
                <c:pt idx="91">
                  <c:v>39987</c:v>
                </c:pt>
                <c:pt idx="92">
                  <c:v>39988</c:v>
                </c:pt>
                <c:pt idx="93">
                  <c:v>39989</c:v>
                </c:pt>
                <c:pt idx="94">
                  <c:v>39990</c:v>
                </c:pt>
                <c:pt idx="95">
                  <c:v>39993</c:v>
                </c:pt>
                <c:pt idx="96">
                  <c:v>39994</c:v>
                </c:pt>
                <c:pt idx="97">
                  <c:v>39995</c:v>
                </c:pt>
                <c:pt idx="98">
                  <c:v>39996</c:v>
                </c:pt>
                <c:pt idx="99">
                  <c:v>39997</c:v>
                </c:pt>
                <c:pt idx="100">
                  <c:v>40000</c:v>
                </c:pt>
                <c:pt idx="101">
                  <c:v>40001</c:v>
                </c:pt>
                <c:pt idx="102">
                  <c:v>40002</c:v>
                </c:pt>
                <c:pt idx="103">
                  <c:v>40003</c:v>
                </c:pt>
                <c:pt idx="104">
                  <c:v>40004</c:v>
                </c:pt>
                <c:pt idx="105">
                  <c:v>40007</c:v>
                </c:pt>
                <c:pt idx="106">
                  <c:v>40008</c:v>
                </c:pt>
                <c:pt idx="107">
                  <c:v>40009</c:v>
                </c:pt>
                <c:pt idx="108">
                  <c:v>40010</c:v>
                </c:pt>
                <c:pt idx="109">
                  <c:v>40011</c:v>
                </c:pt>
                <c:pt idx="110">
                  <c:v>40014</c:v>
                </c:pt>
                <c:pt idx="111">
                  <c:v>40015</c:v>
                </c:pt>
                <c:pt idx="112">
                  <c:v>40016</c:v>
                </c:pt>
                <c:pt idx="113">
                  <c:v>40017</c:v>
                </c:pt>
                <c:pt idx="114">
                  <c:v>40018</c:v>
                </c:pt>
                <c:pt idx="115">
                  <c:v>40021</c:v>
                </c:pt>
                <c:pt idx="116">
                  <c:v>40022</c:v>
                </c:pt>
                <c:pt idx="117">
                  <c:v>40023</c:v>
                </c:pt>
                <c:pt idx="118">
                  <c:v>40024</c:v>
                </c:pt>
                <c:pt idx="119">
                  <c:v>40025</c:v>
                </c:pt>
                <c:pt idx="120">
                  <c:v>40028</c:v>
                </c:pt>
                <c:pt idx="121">
                  <c:v>40029</c:v>
                </c:pt>
                <c:pt idx="122">
                  <c:v>40030</c:v>
                </c:pt>
                <c:pt idx="123">
                  <c:v>40031</c:v>
                </c:pt>
                <c:pt idx="124">
                  <c:v>40032</c:v>
                </c:pt>
                <c:pt idx="125">
                  <c:v>40035</c:v>
                </c:pt>
                <c:pt idx="126">
                  <c:v>40036</c:v>
                </c:pt>
                <c:pt idx="127">
                  <c:v>40037</c:v>
                </c:pt>
                <c:pt idx="128">
                  <c:v>40038</c:v>
                </c:pt>
                <c:pt idx="129">
                  <c:v>40039</c:v>
                </c:pt>
                <c:pt idx="130">
                  <c:v>40042</c:v>
                </c:pt>
                <c:pt idx="131">
                  <c:v>40043</c:v>
                </c:pt>
                <c:pt idx="132">
                  <c:v>40044</c:v>
                </c:pt>
                <c:pt idx="133">
                  <c:v>40045</c:v>
                </c:pt>
                <c:pt idx="134">
                  <c:v>40046</c:v>
                </c:pt>
                <c:pt idx="135">
                  <c:v>40049</c:v>
                </c:pt>
                <c:pt idx="136">
                  <c:v>40050</c:v>
                </c:pt>
                <c:pt idx="137">
                  <c:v>40051</c:v>
                </c:pt>
                <c:pt idx="138">
                  <c:v>40052</c:v>
                </c:pt>
                <c:pt idx="139">
                  <c:v>40053</c:v>
                </c:pt>
                <c:pt idx="140">
                  <c:v>40056</c:v>
                </c:pt>
                <c:pt idx="141">
                  <c:v>40057</c:v>
                </c:pt>
                <c:pt idx="142">
                  <c:v>40058</c:v>
                </c:pt>
                <c:pt idx="143">
                  <c:v>40059</c:v>
                </c:pt>
                <c:pt idx="144">
                  <c:v>40060</c:v>
                </c:pt>
                <c:pt idx="145">
                  <c:v>40063</c:v>
                </c:pt>
                <c:pt idx="146">
                  <c:v>40064</c:v>
                </c:pt>
                <c:pt idx="147">
                  <c:v>40065</c:v>
                </c:pt>
                <c:pt idx="148">
                  <c:v>40066</c:v>
                </c:pt>
                <c:pt idx="149">
                  <c:v>40067</c:v>
                </c:pt>
                <c:pt idx="150">
                  <c:v>40070</c:v>
                </c:pt>
                <c:pt idx="151">
                  <c:v>40071</c:v>
                </c:pt>
                <c:pt idx="152">
                  <c:v>40072</c:v>
                </c:pt>
                <c:pt idx="153">
                  <c:v>40073</c:v>
                </c:pt>
                <c:pt idx="154">
                  <c:v>40074</c:v>
                </c:pt>
                <c:pt idx="155">
                  <c:v>40077</c:v>
                </c:pt>
                <c:pt idx="156">
                  <c:v>40078</c:v>
                </c:pt>
                <c:pt idx="157">
                  <c:v>40079</c:v>
                </c:pt>
                <c:pt idx="158">
                  <c:v>40080</c:v>
                </c:pt>
                <c:pt idx="159">
                  <c:v>40081</c:v>
                </c:pt>
                <c:pt idx="160">
                  <c:v>40084</c:v>
                </c:pt>
                <c:pt idx="161">
                  <c:v>40085</c:v>
                </c:pt>
                <c:pt idx="162">
                  <c:v>40086</c:v>
                </c:pt>
                <c:pt idx="163">
                  <c:v>40087</c:v>
                </c:pt>
                <c:pt idx="164">
                  <c:v>40088</c:v>
                </c:pt>
                <c:pt idx="165">
                  <c:v>40091</c:v>
                </c:pt>
                <c:pt idx="166">
                  <c:v>40092</c:v>
                </c:pt>
                <c:pt idx="167">
                  <c:v>40093</c:v>
                </c:pt>
                <c:pt idx="168">
                  <c:v>40094</c:v>
                </c:pt>
                <c:pt idx="169">
                  <c:v>40095</c:v>
                </c:pt>
                <c:pt idx="170">
                  <c:v>40098</c:v>
                </c:pt>
                <c:pt idx="171">
                  <c:v>40099</c:v>
                </c:pt>
                <c:pt idx="172">
                  <c:v>40100</c:v>
                </c:pt>
                <c:pt idx="173">
                  <c:v>40101</c:v>
                </c:pt>
                <c:pt idx="174">
                  <c:v>40102</c:v>
                </c:pt>
                <c:pt idx="175">
                  <c:v>40105</c:v>
                </c:pt>
                <c:pt idx="176">
                  <c:v>40106</c:v>
                </c:pt>
                <c:pt idx="177">
                  <c:v>40107</c:v>
                </c:pt>
                <c:pt idx="178">
                  <c:v>40108</c:v>
                </c:pt>
                <c:pt idx="179">
                  <c:v>40109</c:v>
                </c:pt>
                <c:pt idx="180">
                  <c:v>40112</c:v>
                </c:pt>
                <c:pt idx="181">
                  <c:v>40113</c:v>
                </c:pt>
                <c:pt idx="182">
                  <c:v>40114</c:v>
                </c:pt>
                <c:pt idx="183">
                  <c:v>40115</c:v>
                </c:pt>
                <c:pt idx="184">
                  <c:v>40116</c:v>
                </c:pt>
                <c:pt idx="185">
                  <c:v>40119</c:v>
                </c:pt>
                <c:pt idx="186">
                  <c:v>40120</c:v>
                </c:pt>
                <c:pt idx="187">
                  <c:v>40121</c:v>
                </c:pt>
                <c:pt idx="188">
                  <c:v>40122</c:v>
                </c:pt>
                <c:pt idx="189">
                  <c:v>40123</c:v>
                </c:pt>
                <c:pt idx="190">
                  <c:v>40126</c:v>
                </c:pt>
                <c:pt idx="191">
                  <c:v>40127</c:v>
                </c:pt>
                <c:pt idx="192">
                  <c:v>40128</c:v>
                </c:pt>
                <c:pt idx="193">
                  <c:v>40129</c:v>
                </c:pt>
                <c:pt idx="194">
                  <c:v>40130</c:v>
                </c:pt>
                <c:pt idx="195">
                  <c:v>40133</c:v>
                </c:pt>
                <c:pt idx="196">
                  <c:v>40134</c:v>
                </c:pt>
                <c:pt idx="197">
                  <c:v>40135</c:v>
                </c:pt>
                <c:pt idx="198">
                  <c:v>40136</c:v>
                </c:pt>
                <c:pt idx="199">
                  <c:v>40137</c:v>
                </c:pt>
                <c:pt idx="200">
                  <c:v>40140</c:v>
                </c:pt>
                <c:pt idx="201">
                  <c:v>40141</c:v>
                </c:pt>
                <c:pt idx="202">
                  <c:v>40142</c:v>
                </c:pt>
                <c:pt idx="203">
                  <c:v>40143</c:v>
                </c:pt>
                <c:pt idx="204">
                  <c:v>40144</c:v>
                </c:pt>
                <c:pt idx="205">
                  <c:v>40147</c:v>
                </c:pt>
                <c:pt idx="206">
                  <c:v>40148</c:v>
                </c:pt>
                <c:pt idx="207">
                  <c:v>40149</c:v>
                </c:pt>
                <c:pt idx="208">
                  <c:v>40150</c:v>
                </c:pt>
                <c:pt idx="209">
                  <c:v>40151</c:v>
                </c:pt>
                <c:pt idx="210">
                  <c:v>40154</c:v>
                </c:pt>
                <c:pt idx="211">
                  <c:v>40155</c:v>
                </c:pt>
                <c:pt idx="212">
                  <c:v>40156</c:v>
                </c:pt>
                <c:pt idx="213">
                  <c:v>40157</c:v>
                </c:pt>
                <c:pt idx="214">
                  <c:v>40158</c:v>
                </c:pt>
                <c:pt idx="215">
                  <c:v>40161</c:v>
                </c:pt>
                <c:pt idx="216">
                  <c:v>40162</c:v>
                </c:pt>
                <c:pt idx="217">
                  <c:v>40163</c:v>
                </c:pt>
                <c:pt idx="218">
                  <c:v>40164</c:v>
                </c:pt>
                <c:pt idx="219">
                  <c:v>40165</c:v>
                </c:pt>
                <c:pt idx="220">
                  <c:v>40168</c:v>
                </c:pt>
                <c:pt idx="221">
                  <c:v>40169</c:v>
                </c:pt>
                <c:pt idx="222">
                  <c:v>40170</c:v>
                </c:pt>
                <c:pt idx="223">
                  <c:v>40171</c:v>
                </c:pt>
                <c:pt idx="224">
                  <c:v>40175</c:v>
                </c:pt>
                <c:pt idx="225">
                  <c:v>40176</c:v>
                </c:pt>
                <c:pt idx="226">
                  <c:v>40177</c:v>
                </c:pt>
                <c:pt idx="227">
                  <c:v>40178</c:v>
                </c:pt>
                <c:pt idx="228">
                  <c:v>40182</c:v>
                </c:pt>
                <c:pt idx="229">
                  <c:v>40183</c:v>
                </c:pt>
                <c:pt idx="230">
                  <c:v>40184</c:v>
                </c:pt>
                <c:pt idx="231">
                  <c:v>40185</c:v>
                </c:pt>
                <c:pt idx="232">
                  <c:v>40186</c:v>
                </c:pt>
                <c:pt idx="233">
                  <c:v>40189</c:v>
                </c:pt>
                <c:pt idx="234">
                  <c:v>40190</c:v>
                </c:pt>
                <c:pt idx="235">
                  <c:v>40191</c:v>
                </c:pt>
                <c:pt idx="236">
                  <c:v>40192</c:v>
                </c:pt>
                <c:pt idx="237">
                  <c:v>40193</c:v>
                </c:pt>
                <c:pt idx="238">
                  <c:v>40196</c:v>
                </c:pt>
                <c:pt idx="239">
                  <c:v>40197</c:v>
                </c:pt>
                <c:pt idx="240">
                  <c:v>40198</c:v>
                </c:pt>
                <c:pt idx="241">
                  <c:v>40199</c:v>
                </c:pt>
                <c:pt idx="242">
                  <c:v>40200</c:v>
                </c:pt>
                <c:pt idx="243">
                  <c:v>40203</c:v>
                </c:pt>
                <c:pt idx="244">
                  <c:v>40204</c:v>
                </c:pt>
                <c:pt idx="245">
                  <c:v>40205</c:v>
                </c:pt>
                <c:pt idx="246">
                  <c:v>40206</c:v>
                </c:pt>
                <c:pt idx="247">
                  <c:v>40207</c:v>
                </c:pt>
                <c:pt idx="248">
                  <c:v>40210</c:v>
                </c:pt>
                <c:pt idx="249">
                  <c:v>40211</c:v>
                </c:pt>
                <c:pt idx="250">
                  <c:v>40212</c:v>
                </c:pt>
                <c:pt idx="251">
                  <c:v>40213</c:v>
                </c:pt>
                <c:pt idx="252">
                  <c:v>40214</c:v>
                </c:pt>
                <c:pt idx="253">
                  <c:v>40217</c:v>
                </c:pt>
                <c:pt idx="254">
                  <c:v>40218</c:v>
                </c:pt>
                <c:pt idx="255">
                  <c:v>40219</c:v>
                </c:pt>
                <c:pt idx="256">
                  <c:v>40220</c:v>
                </c:pt>
                <c:pt idx="257">
                  <c:v>40221</c:v>
                </c:pt>
                <c:pt idx="258">
                  <c:v>40224</c:v>
                </c:pt>
                <c:pt idx="259">
                  <c:v>40225</c:v>
                </c:pt>
                <c:pt idx="260">
                  <c:v>40226</c:v>
                </c:pt>
                <c:pt idx="261">
                  <c:v>40227</c:v>
                </c:pt>
                <c:pt idx="262">
                  <c:v>40228</c:v>
                </c:pt>
                <c:pt idx="263">
                  <c:v>40231</c:v>
                </c:pt>
                <c:pt idx="264">
                  <c:v>40232</c:v>
                </c:pt>
                <c:pt idx="265">
                  <c:v>40233</c:v>
                </c:pt>
                <c:pt idx="266">
                  <c:v>40234</c:v>
                </c:pt>
                <c:pt idx="267">
                  <c:v>40235</c:v>
                </c:pt>
                <c:pt idx="268">
                  <c:v>40238</c:v>
                </c:pt>
                <c:pt idx="269">
                  <c:v>40239</c:v>
                </c:pt>
                <c:pt idx="270">
                  <c:v>40240</c:v>
                </c:pt>
                <c:pt idx="271">
                  <c:v>40241</c:v>
                </c:pt>
                <c:pt idx="272">
                  <c:v>40242</c:v>
                </c:pt>
                <c:pt idx="273">
                  <c:v>40245</c:v>
                </c:pt>
                <c:pt idx="274">
                  <c:v>40246</c:v>
                </c:pt>
                <c:pt idx="275">
                  <c:v>40247</c:v>
                </c:pt>
                <c:pt idx="276">
                  <c:v>40248</c:v>
                </c:pt>
                <c:pt idx="277">
                  <c:v>40249</c:v>
                </c:pt>
                <c:pt idx="278">
                  <c:v>40252</c:v>
                </c:pt>
                <c:pt idx="279">
                  <c:v>40253</c:v>
                </c:pt>
                <c:pt idx="280">
                  <c:v>40254</c:v>
                </c:pt>
                <c:pt idx="281">
                  <c:v>40255</c:v>
                </c:pt>
                <c:pt idx="282">
                  <c:v>40256</c:v>
                </c:pt>
                <c:pt idx="283">
                  <c:v>40259</c:v>
                </c:pt>
                <c:pt idx="284">
                  <c:v>40260</c:v>
                </c:pt>
                <c:pt idx="285">
                  <c:v>40261</c:v>
                </c:pt>
                <c:pt idx="286">
                  <c:v>40262</c:v>
                </c:pt>
                <c:pt idx="287">
                  <c:v>40263</c:v>
                </c:pt>
                <c:pt idx="288">
                  <c:v>40266</c:v>
                </c:pt>
                <c:pt idx="289">
                  <c:v>40267</c:v>
                </c:pt>
                <c:pt idx="290">
                  <c:v>40268</c:v>
                </c:pt>
                <c:pt idx="291">
                  <c:v>40269</c:v>
                </c:pt>
                <c:pt idx="292">
                  <c:v>40273</c:v>
                </c:pt>
                <c:pt idx="293">
                  <c:v>40274</c:v>
                </c:pt>
                <c:pt idx="294">
                  <c:v>40275</c:v>
                </c:pt>
                <c:pt idx="295">
                  <c:v>40276</c:v>
                </c:pt>
                <c:pt idx="296">
                  <c:v>40277</c:v>
                </c:pt>
                <c:pt idx="297">
                  <c:v>40280</c:v>
                </c:pt>
                <c:pt idx="298">
                  <c:v>40281</c:v>
                </c:pt>
                <c:pt idx="299">
                  <c:v>40282</c:v>
                </c:pt>
                <c:pt idx="300">
                  <c:v>40283</c:v>
                </c:pt>
                <c:pt idx="301">
                  <c:v>40284</c:v>
                </c:pt>
                <c:pt idx="302">
                  <c:v>40287</c:v>
                </c:pt>
                <c:pt idx="303">
                  <c:v>40288</c:v>
                </c:pt>
                <c:pt idx="304">
                  <c:v>40289</c:v>
                </c:pt>
                <c:pt idx="305">
                  <c:v>40290</c:v>
                </c:pt>
                <c:pt idx="306">
                  <c:v>40291</c:v>
                </c:pt>
                <c:pt idx="307">
                  <c:v>40294</c:v>
                </c:pt>
                <c:pt idx="308">
                  <c:v>40295</c:v>
                </c:pt>
                <c:pt idx="309">
                  <c:v>40296</c:v>
                </c:pt>
                <c:pt idx="310">
                  <c:v>40297</c:v>
                </c:pt>
                <c:pt idx="311">
                  <c:v>40298</c:v>
                </c:pt>
                <c:pt idx="312">
                  <c:v>40301</c:v>
                </c:pt>
                <c:pt idx="313">
                  <c:v>40302</c:v>
                </c:pt>
                <c:pt idx="314">
                  <c:v>40303</c:v>
                </c:pt>
                <c:pt idx="315">
                  <c:v>40304</c:v>
                </c:pt>
                <c:pt idx="316">
                  <c:v>40305</c:v>
                </c:pt>
                <c:pt idx="317">
                  <c:v>40308</c:v>
                </c:pt>
                <c:pt idx="318">
                  <c:v>40309</c:v>
                </c:pt>
                <c:pt idx="319">
                  <c:v>40310</c:v>
                </c:pt>
                <c:pt idx="320">
                  <c:v>40311</c:v>
                </c:pt>
                <c:pt idx="321">
                  <c:v>40312</c:v>
                </c:pt>
                <c:pt idx="322">
                  <c:v>40315</c:v>
                </c:pt>
                <c:pt idx="323">
                  <c:v>40316</c:v>
                </c:pt>
                <c:pt idx="324">
                  <c:v>40317</c:v>
                </c:pt>
                <c:pt idx="325">
                  <c:v>40318</c:v>
                </c:pt>
                <c:pt idx="326">
                  <c:v>40319</c:v>
                </c:pt>
                <c:pt idx="327">
                  <c:v>40322</c:v>
                </c:pt>
                <c:pt idx="328">
                  <c:v>40323</c:v>
                </c:pt>
                <c:pt idx="329">
                  <c:v>40324</c:v>
                </c:pt>
                <c:pt idx="330">
                  <c:v>40325</c:v>
                </c:pt>
                <c:pt idx="331">
                  <c:v>40326</c:v>
                </c:pt>
                <c:pt idx="332">
                  <c:v>40329</c:v>
                </c:pt>
                <c:pt idx="333">
                  <c:v>40330</c:v>
                </c:pt>
                <c:pt idx="334">
                  <c:v>40331</c:v>
                </c:pt>
                <c:pt idx="335">
                  <c:v>40332</c:v>
                </c:pt>
                <c:pt idx="336">
                  <c:v>40333</c:v>
                </c:pt>
                <c:pt idx="337">
                  <c:v>40336</c:v>
                </c:pt>
                <c:pt idx="338">
                  <c:v>40337</c:v>
                </c:pt>
                <c:pt idx="339">
                  <c:v>40338</c:v>
                </c:pt>
                <c:pt idx="340">
                  <c:v>40339</c:v>
                </c:pt>
                <c:pt idx="341">
                  <c:v>40340</c:v>
                </c:pt>
                <c:pt idx="342">
                  <c:v>40343</c:v>
                </c:pt>
                <c:pt idx="343">
                  <c:v>40344</c:v>
                </c:pt>
                <c:pt idx="344">
                  <c:v>40345</c:v>
                </c:pt>
                <c:pt idx="345">
                  <c:v>40346</c:v>
                </c:pt>
                <c:pt idx="346">
                  <c:v>40347</c:v>
                </c:pt>
                <c:pt idx="347">
                  <c:v>40350</c:v>
                </c:pt>
                <c:pt idx="348">
                  <c:v>40351</c:v>
                </c:pt>
                <c:pt idx="349">
                  <c:v>40352</c:v>
                </c:pt>
                <c:pt idx="350">
                  <c:v>40353</c:v>
                </c:pt>
                <c:pt idx="351">
                  <c:v>40354</c:v>
                </c:pt>
                <c:pt idx="352">
                  <c:v>40357</c:v>
                </c:pt>
                <c:pt idx="353">
                  <c:v>40358</c:v>
                </c:pt>
                <c:pt idx="354">
                  <c:v>40359</c:v>
                </c:pt>
                <c:pt idx="355">
                  <c:v>40360</c:v>
                </c:pt>
                <c:pt idx="356">
                  <c:v>40361</c:v>
                </c:pt>
                <c:pt idx="357">
                  <c:v>40364</c:v>
                </c:pt>
                <c:pt idx="358">
                  <c:v>40365</c:v>
                </c:pt>
                <c:pt idx="359">
                  <c:v>40366</c:v>
                </c:pt>
                <c:pt idx="360">
                  <c:v>40367</c:v>
                </c:pt>
                <c:pt idx="361">
                  <c:v>40368</c:v>
                </c:pt>
                <c:pt idx="362">
                  <c:v>40371</c:v>
                </c:pt>
                <c:pt idx="363">
                  <c:v>40372</c:v>
                </c:pt>
                <c:pt idx="364">
                  <c:v>40373</c:v>
                </c:pt>
                <c:pt idx="365">
                  <c:v>40374</c:v>
                </c:pt>
                <c:pt idx="366">
                  <c:v>40375</c:v>
                </c:pt>
                <c:pt idx="367">
                  <c:v>40378</c:v>
                </c:pt>
                <c:pt idx="368">
                  <c:v>40379</c:v>
                </c:pt>
                <c:pt idx="369">
                  <c:v>40380</c:v>
                </c:pt>
                <c:pt idx="370">
                  <c:v>40381</c:v>
                </c:pt>
                <c:pt idx="371">
                  <c:v>40382</c:v>
                </c:pt>
                <c:pt idx="372">
                  <c:v>40385</c:v>
                </c:pt>
                <c:pt idx="373">
                  <c:v>40386</c:v>
                </c:pt>
                <c:pt idx="374">
                  <c:v>40387</c:v>
                </c:pt>
                <c:pt idx="375">
                  <c:v>40388</c:v>
                </c:pt>
                <c:pt idx="376">
                  <c:v>40389</c:v>
                </c:pt>
                <c:pt idx="377">
                  <c:v>40392</c:v>
                </c:pt>
                <c:pt idx="378">
                  <c:v>40393</c:v>
                </c:pt>
                <c:pt idx="379">
                  <c:v>40394</c:v>
                </c:pt>
                <c:pt idx="380">
                  <c:v>40395</c:v>
                </c:pt>
                <c:pt idx="381">
                  <c:v>40396</c:v>
                </c:pt>
                <c:pt idx="382">
                  <c:v>40399</c:v>
                </c:pt>
                <c:pt idx="383">
                  <c:v>40400</c:v>
                </c:pt>
                <c:pt idx="384">
                  <c:v>40401</c:v>
                </c:pt>
                <c:pt idx="385">
                  <c:v>40402</c:v>
                </c:pt>
                <c:pt idx="386">
                  <c:v>40403</c:v>
                </c:pt>
                <c:pt idx="387">
                  <c:v>40406</c:v>
                </c:pt>
                <c:pt idx="388">
                  <c:v>40407</c:v>
                </c:pt>
                <c:pt idx="389">
                  <c:v>40408</c:v>
                </c:pt>
                <c:pt idx="390">
                  <c:v>40409</c:v>
                </c:pt>
                <c:pt idx="391">
                  <c:v>40410</c:v>
                </c:pt>
                <c:pt idx="392">
                  <c:v>40413</c:v>
                </c:pt>
                <c:pt idx="393">
                  <c:v>40414</c:v>
                </c:pt>
                <c:pt idx="394">
                  <c:v>40415</c:v>
                </c:pt>
                <c:pt idx="395">
                  <c:v>40416</c:v>
                </c:pt>
                <c:pt idx="396">
                  <c:v>40417</c:v>
                </c:pt>
                <c:pt idx="397">
                  <c:v>40420</c:v>
                </c:pt>
                <c:pt idx="398">
                  <c:v>40421</c:v>
                </c:pt>
                <c:pt idx="399">
                  <c:v>40422</c:v>
                </c:pt>
                <c:pt idx="400">
                  <c:v>40423</c:v>
                </c:pt>
                <c:pt idx="401">
                  <c:v>40424</c:v>
                </c:pt>
                <c:pt idx="402">
                  <c:v>40427</c:v>
                </c:pt>
                <c:pt idx="403">
                  <c:v>40428</c:v>
                </c:pt>
                <c:pt idx="404">
                  <c:v>40429</c:v>
                </c:pt>
                <c:pt idx="405">
                  <c:v>40430</c:v>
                </c:pt>
                <c:pt idx="406">
                  <c:v>40431</c:v>
                </c:pt>
                <c:pt idx="407">
                  <c:v>40434</c:v>
                </c:pt>
                <c:pt idx="408">
                  <c:v>40435</c:v>
                </c:pt>
                <c:pt idx="409">
                  <c:v>40436</c:v>
                </c:pt>
                <c:pt idx="410">
                  <c:v>40437</c:v>
                </c:pt>
                <c:pt idx="411">
                  <c:v>40438</c:v>
                </c:pt>
                <c:pt idx="412">
                  <c:v>40441</c:v>
                </c:pt>
                <c:pt idx="413">
                  <c:v>40442</c:v>
                </c:pt>
                <c:pt idx="414">
                  <c:v>40443</c:v>
                </c:pt>
                <c:pt idx="415">
                  <c:v>40444</c:v>
                </c:pt>
                <c:pt idx="416">
                  <c:v>40445</c:v>
                </c:pt>
                <c:pt idx="417">
                  <c:v>40448</c:v>
                </c:pt>
                <c:pt idx="418">
                  <c:v>40449</c:v>
                </c:pt>
                <c:pt idx="419">
                  <c:v>40450</c:v>
                </c:pt>
                <c:pt idx="420">
                  <c:v>40451</c:v>
                </c:pt>
                <c:pt idx="421">
                  <c:v>40452</c:v>
                </c:pt>
                <c:pt idx="422">
                  <c:v>40455</c:v>
                </c:pt>
                <c:pt idx="423">
                  <c:v>40456</c:v>
                </c:pt>
                <c:pt idx="424">
                  <c:v>40457</c:v>
                </c:pt>
                <c:pt idx="425">
                  <c:v>40458</c:v>
                </c:pt>
                <c:pt idx="426">
                  <c:v>40459</c:v>
                </c:pt>
                <c:pt idx="427">
                  <c:v>40462</c:v>
                </c:pt>
                <c:pt idx="428">
                  <c:v>40463</c:v>
                </c:pt>
                <c:pt idx="429">
                  <c:v>40464</c:v>
                </c:pt>
                <c:pt idx="430">
                  <c:v>40465</c:v>
                </c:pt>
                <c:pt idx="431">
                  <c:v>40466</c:v>
                </c:pt>
                <c:pt idx="432">
                  <c:v>40469</c:v>
                </c:pt>
                <c:pt idx="433">
                  <c:v>40470</c:v>
                </c:pt>
                <c:pt idx="434">
                  <c:v>40471</c:v>
                </c:pt>
                <c:pt idx="435">
                  <c:v>40472</c:v>
                </c:pt>
                <c:pt idx="436">
                  <c:v>40473</c:v>
                </c:pt>
                <c:pt idx="437">
                  <c:v>40476</c:v>
                </c:pt>
                <c:pt idx="438">
                  <c:v>40477</c:v>
                </c:pt>
                <c:pt idx="439">
                  <c:v>40478</c:v>
                </c:pt>
                <c:pt idx="440">
                  <c:v>40479</c:v>
                </c:pt>
                <c:pt idx="441">
                  <c:v>40480</c:v>
                </c:pt>
                <c:pt idx="442">
                  <c:v>40483</c:v>
                </c:pt>
                <c:pt idx="443">
                  <c:v>40484</c:v>
                </c:pt>
                <c:pt idx="444">
                  <c:v>40485</c:v>
                </c:pt>
                <c:pt idx="445">
                  <c:v>40486</c:v>
                </c:pt>
                <c:pt idx="446">
                  <c:v>40487</c:v>
                </c:pt>
                <c:pt idx="447">
                  <c:v>40490</c:v>
                </c:pt>
                <c:pt idx="448">
                  <c:v>40491</c:v>
                </c:pt>
                <c:pt idx="449">
                  <c:v>40492</c:v>
                </c:pt>
                <c:pt idx="450">
                  <c:v>40493</c:v>
                </c:pt>
                <c:pt idx="451">
                  <c:v>40494</c:v>
                </c:pt>
                <c:pt idx="452">
                  <c:v>40497</c:v>
                </c:pt>
                <c:pt idx="453">
                  <c:v>40498</c:v>
                </c:pt>
                <c:pt idx="454">
                  <c:v>40499</c:v>
                </c:pt>
                <c:pt idx="455">
                  <c:v>40500</c:v>
                </c:pt>
                <c:pt idx="456">
                  <c:v>40501</c:v>
                </c:pt>
                <c:pt idx="457">
                  <c:v>40504</c:v>
                </c:pt>
                <c:pt idx="458">
                  <c:v>40505</c:v>
                </c:pt>
                <c:pt idx="459">
                  <c:v>40506</c:v>
                </c:pt>
                <c:pt idx="460">
                  <c:v>40507</c:v>
                </c:pt>
                <c:pt idx="461">
                  <c:v>40508</c:v>
                </c:pt>
                <c:pt idx="462">
                  <c:v>40511</c:v>
                </c:pt>
                <c:pt idx="463">
                  <c:v>40512</c:v>
                </c:pt>
                <c:pt idx="464">
                  <c:v>40513</c:v>
                </c:pt>
                <c:pt idx="465">
                  <c:v>40514</c:v>
                </c:pt>
                <c:pt idx="466">
                  <c:v>40515</c:v>
                </c:pt>
                <c:pt idx="467">
                  <c:v>40518</c:v>
                </c:pt>
                <c:pt idx="468">
                  <c:v>40519</c:v>
                </c:pt>
                <c:pt idx="469">
                  <c:v>40520</c:v>
                </c:pt>
                <c:pt idx="470">
                  <c:v>40521</c:v>
                </c:pt>
                <c:pt idx="471">
                  <c:v>40522</c:v>
                </c:pt>
                <c:pt idx="472">
                  <c:v>40525</c:v>
                </c:pt>
                <c:pt idx="473">
                  <c:v>40526</c:v>
                </c:pt>
                <c:pt idx="474">
                  <c:v>40527</c:v>
                </c:pt>
                <c:pt idx="475">
                  <c:v>40528</c:v>
                </c:pt>
                <c:pt idx="476">
                  <c:v>40529</c:v>
                </c:pt>
                <c:pt idx="477">
                  <c:v>40532</c:v>
                </c:pt>
                <c:pt idx="478">
                  <c:v>40533</c:v>
                </c:pt>
                <c:pt idx="479">
                  <c:v>40534</c:v>
                </c:pt>
                <c:pt idx="480">
                  <c:v>40535</c:v>
                </c:pt>
                <c:pt idx="481">
                  <c:v>40536</c:v>
                </c:pt>
                <c:pt idx="482">
                  <c:v>40539</c:v>
                </c:pt>
                <c:pt idx="483">
                  <c:v>40540</c:v>
                </c:pt>
                <c:pt idx="484">
                  <c:v>40541</c:v>
                </c:pt>
                <c:pt idx="485">
                  <c:v>40542</c:v>
                </c:pt>
                <c:pt idx="486">
                  <c:v>40543</c:v>
                </c:pt>
                <c:pt idx="487">
                  <c:v>40546</c:v>
                </c:pt>
                <c:pt idx="488">
                  <c:v>40547</c:v>
                </c:pt>
                <c:pt idx="489">
                  <c:v>40548</c:v>
                </c:pt>
                <c:pt idx="490">
                  <c:v>40549</c:v>
                </c:pt>
                <c:pt idx="491">
                  <c:v>40550</c:v>
                </c:pt>
                <c:pt idx="492">
                  <c:v>40553</c:v>
                </c:pt>
                <c:pt idx="493">
                  <c:v>40554</c:v>
                </c:pt>
                <c:pt idx="494">
                  <c:v>40555</c:v>
                </c:pt>
                <c:pt idx="495">
                  <c:v>40556</c:v>
                </c:pt>
                <c:pt idx="496">
                  <c:v>40557</c:v>
                </c:pt>
                <c:pt idx="497">
                  <c:v>40560</c:v>
                </c:pt>
                <c:pt idx="498">
                  <c:v>40561</c:v>
                </c:pt>
                <c:pt idx="499">
                  <c:v>40562</c:v>
                </c:pt>
                <c:pt idx="500">
                  <c:v>40563</c:v>
                </c:pt>
                <c:pt idx="501">
                  <c:v>40564</c:v>
                </c:pt>
                <c:pt idx="502">
                  <c:v>40567</c:v>
                </c:pt>
                <c:pt idx="503">
                  <c:v>40568</c:v>
                </c:pt>
                <c:pt idx="504">
                  <c:v>40569</c:v>
                </c:pt>
                <c:pt idx="505">
                  <c:v>40570</c:v>
                </c:pt>
                <c:pt idx="506">
                  <c:v>40571</c:v>
                </c:pt>
                <c:pt idx="507">
                  <c:v>40574</c:v>
                </c:pt>
                <c:pt idx="508">
                  <c:v>40575</c:v>
                </c:pt>
                <c:pt idx="509">
                  <c:v>40576</c:v>
                </c:pt>
                <c:pt idx="510">
                  <c:v>40577</c:v>
                </c:pt>
                <c:pt idx="511">
                  <c:v>40578</c:v>
                </c:pt>
                <c:pt idx="512">
                  <c:v>40581</c:v>
                </c:pt>
                <c:pt idx="513">
                  <c:v>40582</c:v>
                </c:pt>
                <c:pt idx="514">
                  <c:v>40583</c:v>
                </c:pt>
                <c:pt idx="515">
                  <c:v>40584</c:v>
                </c:pt>
                <c:pt idx="516">
                  <c:v>40585</c:v>
                </c:pt>
                <c:pt idx="517">
                  <c:v>40588</c:v>
                </c:pt>
                <c:pt idx="518">
                  <c:v>40589</c:v>
                </c:pt>
                <c:pt idx="519">
                  <c:v>40590</c:v>
                </c:pt>
                <c:pt idx="520">
                  <c:v>40591</c:v>
                </c:pt>
                <c:pt idx="521">
                  <c:v>40592</c:v>
                </c:pt>
                <c:pt idx="522">
                  <c:v>40595</c:v>
                </c:pt>
                <c:pt idx="523">
                  <c:v>40596</c:v>
                </c:pt>
                <c:pt idx="524">
                  <c:v>40597</c:v>
                </c:pt>
                <c:pt idx="525">
                  <c:v>40598</c:v>
                </c:pt>
                <c:pt idx="526">
                  <c:v>40599</c:v>
                </c:pt>
                <c:pt idx="527">
                  <c:v>40602</c:v>
                </c:pt>
                <c:pt idx="528">
                  <c:v>40603</c:v>
                </c:pt>
                <c:pt idx="529">
                  <c:v>40604</c:v>
                </c:pt>
                <c:pt idx="530">
                  <c:v>40605</c:v>
                </c:pt>
                <c:pt idx="531">
                  <c:v>40606</c:v>
                </c:pt>
                <c:pt idx="532">
                  <c:v>40609</c:v>
                </c:pt>
                <c:pt idx="533">
                  <c:v>40610</c:v>
                </c:pt>
                <c:pt idx="534">
                  <c:v>40611</c:v>
                </c:pt>
                <c:pt idx="535">
                  <c:v>40612</c:v>
                </c:pt>
                <c:pt idx="536">
                  <c:v>40613</c:v>
                </c:pt>
                <c:pt idx="537">
                  <c:v>40616</c:v>
                </c:pt>
                <c:pt idx="538">
                  <c:v>40617</c:v>
                </c:pt>
                <c:pt idx="539">
                  <c:v>40618</c:v>
                </c:pt>
                <c:pt idx="540">
                  <c:v>40619</c:v>
                </c:pt>
                <c:pt idx="541">
                  <c:v>40620</c:v>
                </c:pt>
                <c:pt idx="542">
                  <c:v>40623</c:v>
                </c:pt>
                <c:pt idx="543">
                  <c:v>40624</c:v>
                </c:pt>
                <c:pt idx="544">
                  <c:v>40625</c:v>
                </c:pt>
                <c:pt idx="545">
                  <c:v>40626</c:v>
                </c:pt>
                <c:pt idx="546">
                  <c:v>40627</c:v>
                </c:pt>
                <c:pt idx="547">
                  <c:v>40630</c:v>
                </c:pt>
                <c:pt idx="548">
                  <c:v>40631</c:v>
                </c:pt>
                <c:pt idx="549">
                  <c:v>40632</c:v>
                </c:pt>
                <c:pt idx="550">
                  <c:v>40633</c:v>
                </c:pt>
                <c:pt idx="551">
                  <c:v>40634</c:v>
                </c:pt>
                <c:pt idx="552">
                  <c:v>40637</c:v>
                </c:pt>
                <c:pt idx="553">
                  <c:v>40638</c:v>
                </c:pt>
                <c:pt idx="554">
                  <c:v>40639</c:v>
                </c:pt>
                <c:pt idx="555">
                  <c:v>40640</c:v>
                </c:pt>
                <c:pt idx="556">
                  <c:v>40641</c:v>
                </c:pt>
                <c:pt idx="557">
                  <c:v>40644</c:v>
                </c:pt>
                <c:pt idx="558">
                  <c:v>40645</c:v>
                </c:pt>
                <c:pt idx="559">
                  <c:v>40646</c:v>
                </c:pt>
                <c:pt idx="560">
                  <c:v>40647</c:v>
                </c:pt>
                <c:pt idx="561">
                  <c:v>40648</c:v>
                </c:pt>
                <c:pt idx="562">
                  <c:v>40651</c:v>
                </c:pt>
                <c:pt idx="563">
                  <c:v>40652</c:v>
                </c:pt>
                <c:pt idx="564">
                  <c:v>40653</c:v>
                </c:pt>
                <c:pt idx="565">
                  <c:v>40654</c:v>
                </c:pt>
                <c:pt idx="566">
                  <c:v>40658</c:v>
                </c:pt>
                <c:pt idx="567">
                  <c:v>40659</c:v>
                </c:pt>
                <c:pt idx="568">
                  <c:v>40660</c:v>
                </c:pt>
                <c:pt idx="569">
                  <c:v>40661</c:v>
                </c:pt>
                <c:pt idx="570">
                  <c:v>40662</c:v>
                </c:pt>
                <c:pt idx="571">
                  <c:v>40665</c:v>
                </c:pt>
                <c:pt idx="572">
                  <c:v>40666</c:v>
                </c:pt>
                <c:pt idx="573">
                  <c:v>40667</c:v>
                </c:pt>
                <c:pt idx="574">
                  <c:v>40668</c:v>
                </c:pt>
                <c:pt idx="575">
                  <c:v>40669</c:v>
                </c:pt>
                <c:pt idx="576">
                  <c:v>40672</c:v>
                </c:pt>
                <c:pt idx="577">
                  <c:v>40673</c:v>
                </c:pt>
                <c:pt idx="578">
                  <c:v>40674</c:v>
                </c:pt>
                <c:pt idx="579">
                  <c:v>40675</c:v>
                </c:pt>
                <c:pt idx="580">
                  <c:v>40676</c:v>
                </c:pt>
                <c:pt idx="581">
                  <c:v>40679</c:v>
                </c:pt>
                <c:pt idx="582">
                  <c:v>40680</c:v>
                </c:pt>
                <c:pt idx="583">
                  <c:v>40681</c:v>
                </c:pt>
                <c:pt idx="584">
                  <c:v>40682</c:v>
                </c:pt>
                <c:pt idx="585">
                  <c:v>40683</c:v>
                </c:pt>
                <c:pt idx="586">
                  <c:v>40686</c:v>
                </c:pt>
                <c:pt idx="587">
                  <c:v>40687</c:v>
                </c:pt>
                <c:pt idx="588">
                  <c:v>40688</c:v>
                </c:pt>
                <c:pt idx="589">
                  <c:v>40689</c:v>
                </c:pt>
                <c:pt idx="590">
                  <c:v>40690</c:v>
                </c:pt>
                <c:pt idx="591">
                  <c:v>40693</c:v>
                </c:pt>
                <c:pt idx="592">
                  <c:v>40694</c:v>
                </c:pt>
                <c:pt idx="593">
                  <c:v>40695</c:v>
                </c:pt>
                <c:pt idx="594">
                  <c:v>40696</c:v>
                </c:pt>
                <c:pt idx="595">
                  <c:v>40697</c:v>
                </c:pt>
                <c:pt idx="596">
                  <c:v>40700</c:v>
                </c:pt>
                <c:pt idx="597">
                  <c:v>40701</c:v>
                </c:pt>
                <c:pt idx="598">
                  <c:v>40702</c:v>
                </c:pt>
                <c:pt idx="599">
                  <c:v>40703</c:v>
                </c:pt>
                <c:pt idx="600">
                  <c:v>40704</c:v>
                </c:pt>
                <c:pt idx="601">
                  <c:v>40707</c:v>
                </c:pt>
                <c:pt idx="602">
                  <c:v>40708</c:v>
                </c:pt>
                <c:pt idx="603">
                  <c:v>40709</c:v>
                </c:pt>
                <c:pt idx="604">
                  <c:v>40710</c:v>
                </c:pt>
                <c:pt idx="605">
                  <c:v>40711</c:v>
                </c:pt>
                <c:pt idx="606">
                  <c:v>40714</c:v>
                </c:pt>
                <c:pt idx="607">
                  <c:v>40715</c:v>
                </c:pt>
                <c:pt idx="608">
                  <c:v>40716</c:v>
                </c:pt>
                <c:pt idx="609">
                  <c:v>40717</c:v>
                </c:pt>
                <c:pt idx="610">
                  <c:v>40718</c:v>
                </c:pt>
                <c:pt idx="611">
                  <c:v>40721</c:v>
                </c:pt>
                <c:pt idx="612">
                  <c:v>40722</c:v>
                </c:pt>
                <c:pt idx="613">
                  <c:v>40723</c:v>
                </c:pt>
                <c:pt idx="614">
                  <c:v>40724</c:v>
                </c:pt>
                <c:pt idx="615">
                  <c:v>40725</c:v>
                </c:pt>
                <c:pt idx="616">
                  <c:v>40728</c:v>
                </c:pt>
                <c:pt idx="617">
                  <c:v>40729</c:v>
                </c:pt>
                <c:pt idx="618">
                  <c:v>40730</c:v>
                </c:pt>
                <c:pt idx="619">
                  <c:v>40731</c:v>
                </c:pt>
                <c:pt idx="620">
                  <c:v>40732</c:v>
                </c:pt>
                <c:pt idx="621">
                  <c:v>40735</c:v>
                </c:pt>
                <c:pt idx="622">
                  <c:v>40736</c:v>
                </c:pt>
                <c:pt idx="623">
                  <c:v>40737</c:v>
                </c:pt>
                <c:pt idx="624">
                  <c:v>40738</c:v>
                </c:pt>
                <c:pt idx="625">
                  <c:v>40739</c:v>
                </c:pt>
                <c:pt idx="626">
                  <c:v>40742</c:v>
                </c:pt>
                <c:pt idx="627">
                  <c:v>40743</c:v>
                </c:pt>
                <c:pt idx="628">
                  <c:v>40744</c:v>
                </c:pt>
                <c:pt idx="629">
                  <c:v>40745</c:v>
                </c:pt>
                <c:pt idx="630">
                  <c:v>40746</c:v>
                </c:pt>
                <c:pt idx="631">
                  <c:v>40749</c:v>
                </c:pt>
                <c:pt idx="632">
                  <c:v>40750</c:v>
                </c:pt>
                <c:pt idx="633">
                  <c:v>40751</c:v>
                </c:pt>
                <c:pt idx="634">
                  <c:v>40752</c:v>
                </c:pt>
                <c:pt idx="635">
                  <c:v>40753</c:v>
                </c:pt>
                <c:pt idx="636">
                  <c:v>40756</c:v>
                </c:pt>
                <c:pt idx="637">
                  <c:v>40757</c:v>
                </c:pt>
                <c:pt idx="638">
                  <c:v>40758</c:v>
                </c:pt>
                <c:pt idx="639">
                  <c:v>40759</c:v>
                </c:pt>
                <c:pt idx="640">
                  <c:v>40760</c:v>
                </c:pt>
                <c:pt idx="641">
                  <c:v>40763</c:v>
                </c:pt>
                <c:pt idx="642">
                  <c:v>40764</c:v>
                </c:pt>
                <c:pt idx="643">
                  <c:v>40765</c:v>
                </c:pt>
                <c:pt idx="644">
                  <c:v>40766</c:v>
                </c:pt>
                <c:pt idx="645">
                  <c:v>40767</c:v>
                </c:pt>
                <c:pt idx="646">
                  <c:v>40770</c:v>
                </c:pt>
                <c:pt idx="647">
                  <c:v>40771</c:v>
                </c:pt>
                <c:pt idx="648">
                  <c:v>40772</c:v>
                </c:pt>
                <c:pt idx="649">
                  <c:v>40773</c:v>
                </c:pt>
                <c:pt idx="650">
                  <c:v>40774</c:v>
                </c:pt>
                <c:pt idx="651">
                  <c:v>40777</c:v>
                </c:pt>
                <c:pt idx="652">
                  <c:v>40778</c:v>
                </c:pt>
                <c:pt idx="653">
                  <c:v>40779</c:v>
                </c:pt>
                <c:pt idx="654">
                  <c:v>40780</c:v>
                </c:pt>
                <c:pt idx="655">
                  <c:v>40781</c:v>
                </c:pt>
                <c:pt idx="656">
                  <c:v>40784</c:v>
                </c:pt>
                <c:pt idx="657">
                  <c:v>40785</c:v>
                </c:pt>
                <c:pt idx="658">
                  <c:v>40786</c:v>
                </c:pt>
                <c:pt idx="659">
                  <c:v>40787</c:v>
                </c:pt>
                <c:pt idx="660">
                  <c:v>40788</c:v>
                </c:pt>
                <c:pt idx="661">
                  <c:v>40791</c:v>
                </c:pt>
                <c:pt idx="662">
                  <c:v>40792</c:v>
                </c:pt>
                <c:pt idx="663">
                  <c:v>40793</c:v>
                </c:pt>
                <c:pt idx="664">
                  <c:v>40794</c:v>
                </c:pt>
                <c:pt idx="665">
                  <c:v>40795</c:v>
                </c:pt>
                <c:pt idx="666">
                  <c:v>40798</c:v>
                </c:pt>
                <c:pt idx="667">
                  <c:v>40799</c:v>
                </c:pt>
                <c:pt idx="668">
                  <c:v>40800</c:v>
                </c:pt>
                <c:pt idx="669">
                  <c:v>40801</c:v>
                </c:pt>
                <c:pt idx="670">
                  <c:v>40802</c:v>
                </c:pt>
                <c:pt idx="671">
                  <c:v>40805</c:v>
                </c:pt>
                <c:pt idx="672">
                  <c:v>40806</c:v>
                </c:pt>
                <c:pt idx="673">
                  <c:v>40807</c:v>
                </c:pt>
                <c:pt idx="674">
                  <c:v>40808</c:v>
                </c:pt>
                <c:pt idx="675">
                  <c:v>40809</c:v>
                </c:pt>
                <c:pt idx="676">
                  <c:v>40812</c:v>
                </c:pt>
                <c:pt idx="677">
                  <c:v>40813</c:v>
                </c:pt>
                <c:pt idx="678">
                  <c:v>40814</c:v>
                </c:pt>
                <c:pt idx="679">
                  <c:v>40815</c:v>
                </c:pt>
                <c:pt idx="680">
                  <c:v>40816</c:v>
                </c:pt>
                <c:pt idx="681">
                  <c:v>40819</c:v>
                </c:pt>
                <c:pt idx="682">
                  <c:v>40820</c:v>
                </c:pt>
                <c:pt idx="683">
                  <c:v>40821</c:v>
                </c:pt>
                <c:pt idx="684">
                  <c:v>40822</c:v>
                </c:pt>
                <c:pt idx="685">
                  <c:v>40823</c:v>
                </c:pt>
                <c:pt idx="686">
                  <c:v>40826</c:v>
                </c:pt>
                <c:pt idx="687">
                  <c:v>40827</c:v>
                </c:pt>
                <c:pt idx="688">
                  <c:v>40828</c:v>
                </c:pt>
                <c:pt idx="689">
                  <c:v>40829</c:v>
                </c:pt>
                <c:pt idx="690">
                  <c:v>40830</c:v>
                </c:pt>
                <c:pt idx="691">
                  <c:v>40833</c:v>
                </c:pt>
                <c:pt idx="692">
                  <c:v>40834</c:v>
                </c:pt>
                <c:pt idx="693">
                  <c:v>40835</c:v>
                </c:pt>
                <c:pt idx="694">
                  <c:v>40836</c:v>
                </c:pt>
                <c:pt idx="695">
                  <c:v>40837</c:v>
                </c:pt>
                <c:pt idx="696">
                  <c:v>40840</c:v>
                </c:pt>
                <c:pt idx="697">
                  <c:v>40841</c:v>
                </c:pt>
                <c:pt idx="698">
                  <c:v>40842</c:v>
                </c:pt>
                <c:pt idx="699">
                  <c:v>40843</c:v>
                </c:pt>
                <c:pt idx="700">
                  <c:v>40844</c:v>
                </c:pt>
                <c:pt idx="701">
                  <c:v>40847</c:v>
                </c:pt>
                <c:pt idx="702">
                  <c:v>40848</c:v>
                </c:pt>
                <c:pt idx="703">
                  <c:v>40849</c:v>
                </c:pt>
                <c:pt idx="704">
                  <c:v>40850</c:v>
                </c:pt>
                <c:pt idx="705">
                  <c:v>40851</c:v>
                </c:pt>
                <c:pt idx="706">
                  <c:v>40854</c:v>
                </c:pt>
                <c:pt idx="707">
                  <c:v>40855</c:v>
                </c:pt>
                <c:pt idx="708">
                  <c:v>40856</c:v>
                </c:pt>
                <c:pt idx="709">
                  <c:v>40857</c:v>
                </c:pt>
                <c:pt idx="710">
                  <c:v>40858</c:v>
                </c:pt>
                <c:pt idx="711">
                  <c:v>40861</c:v>
                </c:pt>
                <c:pt idx="712">
                  <c:v>40862</c:v>
                </c:pt>
                <c:pt idx="713">
                  <c:v>40863</c:v>
                </c:pt>
                <c:pt idx="714">
                  <c:v>40864</c:v>
                </c:pt>
                <c:pt idx="715">
                  <c:v>40865</c:v>
                </c:pt>
                <c:pt idx="716">
                  <c:v>40868</c:v>
                </c:pt>
                <c:pt idx="717">
                  <c:v>40869</c:v>
                </c:pt>
                <c:pt idx="718">
                  <c:v>40870</c:v>
                </c:pt>
                <c:pt idx="719">
                  <c:v>40871</c:v>
                </c:pt>
                <c:pt idx="720">
                  <c:v>40872</c:v>
                </c:pt>
                <c:pt idx="721">
                  <c:v>40875</c:v>
                </c:pt>
                <c:pt idx="722">
                  <c:v>40876</c:v>
                </c:pt>
                <c:pt idx="723">
                  <c:v>40877</c:v>
                </c:pt>
                <c:pt idx="724">
                  <c:v>40878</c:v>
                </c:pt>
                <c:pt idx="725">
                  <c:v>40879</c:v>
                </c:pt>
                <c:pt idx="726">
                  <c:v>40882</c:v>
                </c:pt>
                <c:pt idx="727">
                  <c:v>40883</c:v>
                </c:pt>
                <c:pt idx="728">
                  <c:v>40884</c:v>
                </c:pt>
                <c:pt idx="729">
                  <c:v>40885</c:v>
                </c:pt>
                <c:pt idx="730">
                  <c:v>40886</c:v>
                </c:pt>
                <c:pt idx="731">
                  <c:v>40889</c:v>
                </c:pt>
                <c:pt idx="732">
                  <c:v>40890</c:v>
                </c:pt>
                <c:pt idx="733">
                  <c:v>40891</c:v>
                </c:pt>
                <c:pt idx="734">
                  <c:v>40892</c:v>
                </c:pt>
                <c:pt idx="735">
                  <c:v>40893</c:v>
                </c:pt>
                <c:pt idx="736">
                  <c:v>40896</c:v>
                </c:pt>
                <c:pt idx="737">
                  <c:v>40897</c:v>
                </c:pt>
                <c:pt idx="738">
                  <c:v>40898</c:v>
                </c:pt>
                <c:pt idx="739">
                  <c:v>40899</c:v>
                </c:pt>
                <c:pt idx="740">
                  <c:v>40900</c:v>
                </c:pt>
                <c:pt idx="741">
                  <c:v>40904</c:v>
                </c:pt>
                <c:pt idx="742">
                  <c:v>40905</c:v>
                </c:pt>
                <c:pt idx="743">
                  <c:v>40906</c:v>
                </c:pt>
                <c:pt idx="744">
                  <c:v>40907</c:v>
                </c:pt>
                <c:pt idx="745">
                  <c:v>40910</c:v>
                </c:pt>
                <c:pt idx="746">
                  <c:v>40911</c:v>
                </c:pt>
                <c:pt idx="747">
                  <c:v>40912</c:v>
                </c:pt>
                <c:pt idx="748">
                  <c:v>40913</c:v>
                </c:pt>
                <c:pt idx="749">
                  <c:v>40914</c:v>
                </c:pt>
                <c:pt idx="750">
                  <c:v>40917</c:v>
                </c:pt>
                <c:pt idx="751">
                  <c:v>40918</c:v>
                </c:pt>
                <c:pt idx="752">
                  <c:v>40919</c:v>
                </c:pt>
                <c:pt idx="753">
                  <c:v>40920</c:v>
                </c:pt>
                <c:pt idx="754">
                  <c:v>40921</c:v>
                </c:pt>
                <c:pt idx="755">
                  <c:v>40924</c:v>
                </c:pt>
                <c:pt idx="756">
                  <c:v>40925</c:v>
                </c:pt>
                <c:pt idx="757">
                  <c:v>40926</c:v>
                </c:pt>
                <c:pt idx="758">
                  <c:v>40927</c:v>
                </c:pt>
                <c:pt idx="759">
                  <c:v>40928</c:v>
                </c:pt>
                <c:pt idx="760">
                  <c:v>40931</c:v>
                </c:pt>
                <c:pt idx="761">
                  <c:v>40932</c:v>
                </c:pt>
                <c:pt idx="762">
                  <c:v>40933</c:v>
                </c:pt>
                <c:pt idx="763">
                  <c:v>40934</c:v>
                </c:pt>
                <c:pt idx="764">
                  <c:v>40935</c:v>
                </c:pt>
                <c:pt idx="765">
                  <c:v>40938</c:v>
                </c:pt>
                <c:pt idx="766">
                  <c:v>40939</c:v>
                </c:pt>
                <c:pt idx="767">
                  <c:v>40940</c:v>
                </c:pt>
                <c:pt idx="768">
                  <c:v>40941</c:v>
                </c:pt>
                <c:pt idx="769">
                  <c:v>40942</c:v>
                </c:pt>
                <c:pt idx="770">
                  <c:v>40945</c:v>
                </c:pt>
                <c:pt idx="771">
                  <c:v>40946</c:v>
                </c:pt>
                <c:pt idx="772">
                  <c:v>40947</c:v>
                </c:pt>
                <c:pt idx="773">
                  <c:v>40948</c:v>
                </c:pt>
                <c:pt idx="774">
                  <c:v>40949</c:v>
                </c:pt>
                <c:pt idx="775">
                  <c:v>40952</c:v>
                </c:pt>
                <c:pt idx="776">
                  <c:v>40953</c:v>
                </c:pt>
                <c:pt idx="777">
                  <c:v>40954</c:v>
                </c:pt>
                <c:pt idx="778">
                  <c:v>40955</c:v>
                </c:pt>
                <c:pt idx="779">
                  <c:v>40956</c:v>
                </c:pt>
                <c:pt idx="780">
                  <c:v>40959</c:v>
                </c:pt>
                <c:pt idx="781">
                  <c:v>40960</c:v>
                </c:pt>
                <c:pt idx="782">
                  <c:v>40961</c:v>
                </c:pt>
                <c:pt idx="783">
                  <c:v>40962</c:v>
                </c:pt>
                <c:pt idx="784">
                  <c:v>40963</c:v>
                </c:pt>
                <c:pt idx="785">
                  <c:v>40966</c:v>
                </c:pt>
                <c:pt idx="786">
                  <c:v>40967</c:v>
                </c:pt>
                <c:pt idx="787">
                  <c:v>40968</c:v>
                </c:pt>
                <c:pt idx="788">
                  <c:v>40969</c:v>
                </c:pt>
                <c:pt idx="789">
                  <c:v>40970</c:v>
                </c:pt>
                <c:pt idx="790">
                  <c:v>40973</c:v>
                </c:pt>
                <c:pt idx="791">
                  <c:v>40974</c:v>
                </c:pt>
                <c:pt idx="792">
                  <c:v>40975</c:v>
                </c:pt>
                <c:pt idx="793">
                  <c:v>40976</c:v>
                </c:pt>
                <c:pt idx="794">
                  <c:v>40977</c:v>
                </c:pt>
                <c:pt idx="795">
                  <c:v>40980</c:v>
                </c:pt>
                <c:pt idx="796">
                  <c:v>40981</c:v>
                </c:pt>
                <c:pt idx="797">
                  <c:v>40982</c:v>
                </c:pt>
                <c:pt idx="798">
                  <c:v>40983</c:v>
                </c:pt>
                <c:pt idx="799">
                  <c:v>40984</c:v>
                </c:pt>
                <c:pt idx="800">
                  <c:v>40987</c:v>
                </c:pt>
                <c:pt idx="801">
                  <c:v>40988</c:v>
                </c:pt>
                <c:pt idx="802">
                  <c:v>40989</c:v>
                </c:pt>
                <c:pt idx="803">
                  <c:v>40990</c:v>
                </c:pt>
                <c:pt idx="804">
                  <c:v>40991</c:v>
                </c:pt>
                <c:pt idx="805">
                  <c:v>40994</c:v>
                </c:pt>
                <c:pt idx="806">
                  <c:v>40995</c:v>
                </c:pt>
                <c:pt idx="807">
                  <c:v>40996</c:v>
                </c:pt>
                <c:pt idx="808">
                  <c:v>40997</c:v>
                </c:pt>
                <c:pt idx="809">
                  <c:v>40998</c:v>
                </c:pt>
                <c:pt idx="810">
                  <c:v>41001</c:v>
                </c:pt>
                <c:pt idx="811">
                  <c:v>41002</c:v>
                </c:pt>
                <c:pt idx="812">
                  <c:v>41003</c:v>
                </c:pt>
                <c:pt idx="813">
                  <c:v>41004</c:v>
                </c:pt>
                <c:pt idx="814">
                  <c:v>41008</c:v>
                </c:pt>
                <c:pt idx="815">
                  <c:v>41009</c:v>
                </c:pt>
                <c:pt idx="816">
                  <c:v>41010</c:v>
                </c:pt>
                <c:pt idx="817">
                  <c:v>41011</c:v>
                </c:pt>
                <c:pt idx="818">
                  <c:v>41012</c:v>
                </c:pt>
                <c:pt idx="819">
                  <c:v>41015</c:v>
                </c:pt>
                <c:pt idx="820">
                  <c:v>41016</c:v>
                </c:pt>
                <c:pt idx="821">
                  <c:v>41017</c:v>
                </c:pt>
                <c:pt idx="822">
                  <c:v>41018</c:v>
                </c:pt>
                <c:pt idx="823">
                  <c:v>41019</c:v>
                </c:pt>
                <c:pt idx="824">
                  <c:v>41022</c:v>
                </c:pt>
                <c:pt idx="825">
                  <c:v>41023</c:v>
                </c:pt>
                <c:pt idx="826">
                  <c:v>41024</c:v>
                </c:pt>
                <c:pt idx="827">
                  <c:v>41025</c:v>
                </c:pt>
                <c:pt idx="828">
                  <c:v>41026</c:v>
                </c:pt>
                <c:pt idx="829">
                  <c:v>41029</c:v>
                </c:pt>
                <c:pt idx="830">
                  <c:v>41030</c:v>
                </c:pt>
                <c:pt idx="831">
                  <c:v>41031</c:v>
                </c:pt>
                <c:pt idx="832">
                  <c:v>41032</c:v>
                </c:pt>
                <c:pt idx="833">
                  <c:v>41033</c:v>
                </c:pt>
                <c:pt idx="834">
                  <c:v>41036</c:v>
                </c:pt>
                <c:pt idx="835">
                  <c:v>41037</c:v>
                </c:pt>
                <c:pt idx="836">
                  <c:v>41038</c:v>
                </c:pt>
                <c:pt idx="837">
                  <c:v>41039</c:v>
                </c:pt>
                <c:pt idx="838">
                  <c:v>41040</c:v>
                </c:pt>
                <c:pt idx="839">
                  <c:v>41043</c:v>
                </c:pt>
                <c:pt idx="840">
                  <c:v>41044</c:v>
                </c:pt>
                <c:pt idx="841">
                  <c:v>41045</c:v>
                </c:pt>
                <c:pt idx="842">
                  <c:v>41046</c:v>
                </c:pt>
                <c:pt idx="843">
                  <c:v>41047</c:v>
                </c:pt>
                <c:pt idx="844">
                  <c:v>41050</c:v>
                </c:pt>
                <c:pt idx="845">
                  <c:v>41051</c:v>
                </c:pt>
                <c:pt idx="846">
                  <c:v>41052</c:v>
                </c:pt>
                <c:pt idx="847">
                  <c:v>41053</c:v>
                </c:pt>
                <c:pt idx="848">
                  <c:v>41054</c:v>
                </c:pt>
                <c:pt idx="849">
                  <c:v>41057</c:v>
                </c:pt>
                <c:pt idx="850">
                  <c:v>41058</c:v>
                </c:pt>
                <c:pt idx="851">
                  <c:v>41059</c:v>
                </c:pt>
                <c:pt idx="852">
                  <c:v>41060</c:v>
                </c:pt>
                <c:pt idx="853">
                  <c:v>41061</c:v>
                </c:pt>
                <c:pt idx="854">
                  <c:v>41064</c:v>
                </c:pt>
                <c:pt idx="855">
                  <c:v>41065</c:v>
                </c:pt>
                <c:pt idx="856">
                  <c:v>41066</c:v>
                </c:pt>
                <c:pt idx="857">
                  <c:v>41067</c:v>
                </c:pt>
                <c:pt idx="858">
                  <c:v>41068</c:v>
                </c:pt>
                <c:pt idx="859">
                  <c:v>41071</c:v>
                </c:pt>
                <c:pt idx="860">
                  <c:v>41072</c:v>
                </c:pt>
                <c:pt idx="861">
                  <c:v>41073</c:v>
                </c:pt>
                <c:pt idx="862">
                  <c:v>41074</c:v>
                </c:pt>
                <c:pt idx="863">
                  <c:v>41075</c:v>
                </c:pt>
                <c:pt idx="864">
                  <c:v>41078</c:v>
                </c:pt>
                <c:pt idx="865">
                  <c:v>41079</c:v>
                </c:pt>
                <c:pt idx="866">
                  <c:v>41080</c:v>
                </c:pt>
                <c:pt idx="867">
                  <c:v>41081</c:v>
                </c:pt>
                <c:pt idx="868">
                  <c:v>41082</c:v>
                </c:pt>
                <c:pt idx="869">
                  <c:v>41085</c:v>
                </c:pt>
                <c:pt idx="870">
                  <c:v>41086</c:v>
                </c:pt>
                <c:pt idx="871">
                  <c:v>41087</c:v>
                </c:pt>
                <c:pt idx="872">
                  <c:v>41088</c:v>
                </c:pt>
                <c:pt idx="873">
                  <c:v>41089</c:v>
                </c:pt>
                <c:pt idx="874">
                  <c:v>41092</c:v>
                </c:pt>
                <c:pt idx="875">
                  <c:v>41093</c:v>
                </c:pt>
                <c:pt idx="876">
                  <c:v>41094</c:v>
                </c:pt>
                <c:pt idx="877">
                  <c:v>41095</c:v>
                </c:pt>
                <c:pt idx="878">
                  <c:v>41096</c:v>
                </c:pt>
                <c:pt idx="879">
                  <c:v>41099</c:v>
                </c:pt>
                <c:pt idx="880">
                  <c:v>41100</c:v>
                </c:pt>
                <c:pt idx="881">
                  <c:v>41101</c:v>
                </c:pt>
                <c:pt idx="882">
                  <c:v>41102</c:v>
                </c:pt>
                <c:pt idx="883">
                  <c:v>41103</c:v>
                </c:pt>
                <c:pt idx="884">
                  <c:v>41106</c:v>
                </c:pt>
                <c:pt idx="885">
                  <c:v>41107</c:v>
                </c:pt>
                <c:pt idx="886">
                  <c:v>41108</c:v>
                </c:pt>
                <c:pt idx="887">
                  <c:v>41109</c:v>
                </c:pt>
                <c:pt idx="888">
                  <c:v>41110</c:v>
                </c:pt>
                <c:pt idx="889">
                  <c:v>41113</c:v>
                </c:pt>
                <c:pt idx="890">
                  <c:v>41114</c:v>
                </c:pt>
                <c:pt idx="891">
                  <c:v>41115</c:v>
                </c:pt>
                <c:pt idx="892">
                  <c:v>41116</c:v>
                </c:pt>
                <c:pt idx="893">
                  <c:v>41117</c:v>
                </c:pt>
                <c:pt idx="894">
                  <c:v>41120</c:v>
                </c:pt>
                <c:pt idx="895">
                  <c:v>41121</c:v>
                </c:pt>
                <c:pt idx="896">
                  <c:v>41122</c:v>
                </c:pt>
                <c:pt idx="897">
                  <c:v>41123</c:v>
                </c:pt>
                <c:pt idx="898">
                  <c:v>41124</c:v>
                </c:pt>
                <c:pt idx="899">
                  <c:v>41127</c:v>
                </c:pt>
                <c:pt idx="900">
                  <c:v>41128</c:v>
                </c:pt>
                <c:pt idx="901">
                  <c:v>41129</c:v>
                </c:pt>
                <c:pt idx="902">
                  <c:v>41130</c:v>
                </c:pt>
                <c:pt idx="903">
                  <c:v>41131</c:v>
                </c:pt>
                <c:pt idx="904">
                  <c:v>41134</c:v>
                </c:pt>
                <c:pt idx="905">
                  <c:v>41135</c:v>
                </c:pt>
                <c:pt idx="906">
                  <c:v>41136</c:v>
                </c:pt>
                <c:pt idx="907">
                  <c:v>41137</c:v>
                </c:pt>
                <c:pt idx="908">
                  <c:v>41138</c:v>
                </c:pt>
                <c:pt idx="909">
                  <c:v>41141</c:v>
                </c:pt>
                <c:pt idx="910">
                  <c:v>41142</c:v>
                </c:pt>
                <c:pt idx="911">
                  <c:v>41143</c:v>
                </c:pt>
                <c:pt idx="912">
                  <c:v>41144</c:v>
                </c:pt>
                <c:pt idx="913">
                  <c:v>41145</c:v>
                </c:pt>
                <c:pt idx="914">
                  <c:v>41148</c:v>
                </c:pt>
                <c:pt idx="915">
                  <c:v>41149</c:v>
                </c:pt>
                <c:pt idx="916">
                  <c:v>41150</c:v>
                </c:pt>
                <c:pt idx="917">
                  <c:v>41151</c:v>
                </c:pt>
                <c:pt idx="918">
                  <c:v>41152</c:v>
                </c:pt>
                <c:pt idx="919">
                  <c:v>41155</c:v>
                </c:pt>
                <c:pt idx="920">
                  <c:v>41156</c:v>
                </c:pt>
                <c:pt idx="921">
                  <c:v>41157</c:v>
                </c:pt>
                <c:pt idx="922">
                  <c:v>41158</c:v>
                </c:pt>
                <c:pt idx="923">
                  <c:v>41159</c:v>
                </c:pt>
                <c:pt idx="924">
                  <c:v>41162</c:v>
                </c:pt>
                <c:pt idx="925">
                  <c:v>41163</c:v>
                </c:pt>
                <c:pt idx="926">
                  <c:v>41164</c:v>
                </c:pt>
                <c:pt idx="927">
                  <c:v>41165</c:v>
                </c:pt>
                <c:pt idx="928">
                  <c:v>41166</c:v>
                </c:pt>
                <c:pt idx="929">
                  <c:v>41169</c:v>
                </c:pt>
                <c:pt idx="930">
                  <c:v>41170</c:v>
                </c:pt>
                <c:pt idx="931">
                  <c:v>41171</c:v>
                </c:pt>
                <c:pt idx="932">
                  <c:v>41172</c:v>
                </c:pt>
                <c:pt idx="933">
                  <c:v>41173</c:v>
                </c:pt>
                <c:pt idx="934">
                  <c:v>41176</c:v>
                </c:pt>
                <c:pt idx="935">
                  <c:v>41177</c:v>
                </c:pt>
                <c:pt idx="936">
                  <c:v>41178</c:v>
                </c:pt>
                <c:pt idx="937">
                  <c:v>41179</c:v>
                </c:pt>
                <c:pt idx="938">
                  <c:v>41180</c:v>
                </c:pt>
                <c:pt idx="939">
                  <c:v>41183</c:v>
                </c:pt>
                <c:pt idx="940">
                  <c:v>41184</c:v>
                </c:pt>
                <c:pt idx="941">
                  <c:v>41185</c:v>
                </c:pt>
                <c:pt idx="942">
                  <c:v>41186</c:v>
                </c:pt>
                <c:pt idx="943">
                  <c:v>41187</c:v>
                </c:pt>
                <c:pt idx="944">
                  <c:v>41190</c:v>
                </c:pt>
                <c:pt idx="945">
                  <c:v>41191</c:v>
                </c:pt>
                <c:pt idx="946">
                  <c:v>41192</c:v>
                </c:pt>
                <c:pt idx="947">
                  <c:v>41193</c:v>
                </c:pt>
                <c:pt idx="948">
                  <c:v>41194</c:v>
                </c:pt>
                <c:pt idx="949">
                  <c:v>41197</c:v>
                </c:pt>
                <c:pt idx="950">
                  <c:v>41198</c:v>
                </c:pt>
                <c:pt idx="951">
                  <c:v>41199</c:v>
                </c:pt>
                <c:pt idx="952">
                  <c:v>41200</c:v>
                </c:pt>
                <c:pt idx="953">
                  <c:v>41201</c:v>
                </c:pt>
                <c:pt idx="954">
                  <c:v>41204</c:v>
                </c:pt>
                <c:pt idx="955">
                  <c:v>41205</c:v>
                </c:pt>
                <c:pt idx="956">
                  <c:v>41206</c:v>
                </c:pt>
                <c:pt idx="957">
                  <c:v>41207</c:v>
                </c:pt>
                <c:pt idx="958">
                  <c:v>41208</c:v>
                </c:pt>
                <c:pt idx="959">
                  <c:v>41211</c:v>
                </c:pt>
                <c:pt idx="960">
                  <c:v>41212</c:v>
                </c:pt>
                <c:pt idx="961">
                  <c:v>41213</c:v>
                </c:pt>
                <c:pt idx="962">
                  <c:v>41214</c:v>
                </c:pt>
                <c:pt idx="963">
                  <c:v>41215</c:v>
                </c:pt>
                <c:pt idx="964">
                  <c:v>41218</c:v>
                </c:pt>
                <c:pt idx="965">
                  <c:v>41219</c:v>
                </c:pt>
                <c:pt idx="966">
                  <c:v>41220</c:v>
                </c:pt>
                <c:pt idx="967">
                  <c:v>41221</c:v>
                </c:pt>
                <c:pt idx="968">
                  <c:v>41222</c:v>
                </c:pt>
                <c:pt idx="969">
                  <c:v>41225</c:v>
                </c:pt>
                <c:pt idx="970">
                  <c:v>41226</c:v>
                </c:pt>
                <c:pt idx="971">
                  <c:v>41227</c:v>
                </c:pt>
                <c:pt idx="972">
                  <c:v>41228</c:v>
                </c:pt>
                <c:pt idx="973">
                  <c:v>41229</c:v>
                </c:pt>
                <c:pt idx="974">
                  <c:v>41232</c:v>
                </c:pt>
                <c:pt idx="975">
                  <c:v>41233</c:v>
                </c:pt>
                <c:pt idx="976">
                  <c:v>41234</c:v>
                </c:pt>
                <c:pt idx="977">
                  <c:v>41235</c:v>
                </c:pt>
                <c:pt idx="978">
                  <c:v>41236</c:v>
                </c:pt>
                <c:pt idx="979">
                  <c:v>41239</c:v>
                </c:pt>
                <c:pt idx="980">
                  <c:v>41240</c:v>
                </c:pt>
                <c:pt idx="981">
                  <c:v>41241</c:v>
                </c:pt>
                <c:pt idx="982">
                  <c:v>41242</c:v>
                </c:pt>
                <c:pt idx="983">
                  <c:v>41243</c:v>
                </c:pt>
                <c:pt idx="984">
                  <c:v>41246</c:v>
                </c:pt>
                <c:pt idx="985">
                  <c:v>41247</c:v>
                </c:pt>
                <c:pt idx="986">
                  <c:v>41248</c:v>
                </c:pt>
                <c:pt idx="987">
                  <c:v>41249</c:v>
                </c:pt>
                <c:pt idx="988">
                  <c:v>41250</c:v>
                </c:pt>
                <c:pt idx="989">
                  <c:v>41253</c:v>
                </c:pt>
                <c:pt idx="990">
                  <c:v>41254</c:v>
                </c:pt>
                <c:pt idx="991">
                  <c:v>41255</c:v>
                </c:pt>
                <c:pt idx="992">
                  <c:v>41256</c:v>
                </c:pt>
                <c:pt idx="993">
                  <c:v>41257</c:v>
                </c:pt>
                <c:pt idx="994">
                  <c:v>41260</c:v>
                </c:pt>
                <c:pt idx="995">
                  <c:v>41261</c:v>
                </c:pt>
                <c:pt idx="996">
                  <c:v>41262</c:v>
                </c:pt>
                <c:pt idx="997">
                  <c:v>41263</c:v>
                </c:pt>
                <c:pt idx="998">
                  <c:v>41264</c:v>
                </c:pt>
                <c:pt idx="999">
                  <c:v>41267</c:v>
                </c:pt>
                <c:pt idx="1000">
                  <c:v>41269</c:v>
                </c:pt>
                <c:pt idx="1001">
                  <c:v>41270</c:v>
                </c:pt>
                <c:pt idx="1002">
                  <c:v>41271</c:v>
                </c:pt>
                <c:pt idx="1003">
                  <c:v>41274</c:v>
                </c:pt>
                <c:pt idx="1004">
                  <c:v>41276</c:v>
                </c:pt>
                <c:pt idx="1005">
                  <c:v>41277</c:v>
                </c:pt>
                <c:pt idx="1006">
                  <c:v>41278</c:v>
                </c:pt>
                <c:pt idx="1007">
                  <c:v>41281</c:v>
                </c:pt>
                <c:pt idx="1008">
                  <c:v>41282</c:v>
                </c:pt>
                <c:pt idx="1009">
                  <c:v>41283</c:v>
                </c:pt>
                <c:pt idx="1010">
                  <c:v>41284</c:v>
                </c:pt>
                <c:pt idx="1011">
                  <c:v>41285</c:v>
                </c:pt>
                <c:pt idx="1012">
                  <c:v>41288</c:v>
                </c:pt>
                <c:pt idx="1013">
                  <c:v>41289</c:v>
                </c:pt>
                <c:pt idx="1014">
                  <c:v>41290</c:v>
                </c:pt>
                <c:pt idx="1015">
                  <c:v>41291</c:v>
                </c:pt>
                <c:pt idx="1016">
                  <c:v>41292</c:v>
                </c:pt>
                <c:pt idx="1017">
                  <c:v>41295</c:v>
                </c:pt>
                <c:pt idx="1018">
                  <c:v>41296</c:v>
                </c:pt>
                <c:pt idx="1019">
                  <c:v>41297</c:v>
                </c:pt>
                <c:pt idx="1020">
                  <c:v>41298</c:v>
                </c:pt>
                <c:pt idx="1021">
                  <c:v>41299</c:v>
                </c:pt>
                <c:pt idx="1022">
                  <c:v>41302</c:v>
                </c:pt>
                <c:pt idx="1023">
                  <c:v>41303</c:v>
                </c:pt>
                <c:pt idx="1024">
                  <c:v>41304</c:v>
                </c:pt>
                <c:pt idx="1025">
                  <c:v>41305</c:v>
                </c:pt>
                <c:pt idx="1026">
                  <c:v>41306</c:v>
                </c:pt>
                <c:pt idx="1027">
                  <c:v>41309</c:v>
                </c:pt>
                <c:pt idx="1028">
                  <c:v>41310</c:v>
                </c:pt>
                <c:pt idx="1029">
                  <c:v>41311</c:v>
                </c:pt>
                <c:pt idx="1030">
                  <c:v>41312</c:v>
                </c:pt>
                <c:pt idx="1031">
                  <c:v>41313</c:v>
                </c:pt>
                <c:pt idx="1032">
                  <c:v>41316</c:v>
                </c:pt>
                <c:pt idx="1033">
                  <c:v>41317</c:v>
                </c:pt>
                <c:pt idx="1034">
                  <c:v>41318</c:v>
                </c:pt>
                <c:pt idx="1035">
                  <c:v>41319</c:v>
                </c:pt>
                <c:pt idx="1036">
                  <c:v>41320</c:v>
                </c:pt>
                <c:pt idx="1037">
                  <c:v>41323</c:v>
                </c:pt>
                <c:pt idx="1038">
                  <c:v>41324</c:v>
                </c:pt>
                <c:pt idx="1039">
                  <c:v>41325</c:v>
                </c:pt>
                <c:pt idx="1040">
                  <c:v>41326</c:v>
                </c:pt>
                <c:pt idx="1041">
                  <c:v>41327</c:v>
                </c:pt>
                <c:pt idx="1042">
                  <c:v>41330</c:v>
                </c:pt>
                <c:pt idx="1043">
                  <c:v>41331</c:v>
                </c:pt>
                <c:pt idx="1044">
                  <c:v>41332</c:v>
                </c:pt>
                <c:pt idx="1045">
                  <c:v>41333</c:v>
                </c:pt>
                <c:pt idx="1046">
                  <c:v>41334</c:v>
                </c:pt>
                <c:pt idx="1047">
                  <c:v>41337</c:v>
                </c:pt>
                <c:pt idx="1048">
                  <c:v>41338</c:v>
                </c:pt>
                <c:pt idx="1049">
                  <c:v>41339</c:v>
                </c:pt>
                <c:pt idx="1050">
                  <c:v>41340</c:v>
                </c:pt>
                <c:pt idx="1051">
                  <c:v>41341</c:v>
                </c:pt>
                <c:pt idx="1052">
                  <c:v>41344</c:v>
                </c:pt>
                <c:pt idx="1053">
                  <c:v>41345</c:v>
                </c:pt>
                <c:pt idx="1054">
                  <c:v>41346</c:v>
                </c:pt>
                <c:pt idx="1055">
                  <c:v>41347</c:v>
                </c:pt>
                <c:pt idx="1056">
                  <c:v>41348</c:v>
                </c:pt>
                <c:pt idx="1057">
                  <c:v>41351</c:v>
                </c:pt>
                <c:pt idx="1058">
                  <c:v>41352</c:v>
                </c:pt>
                <c:pt idx="1059">
                  <c:v>41353</c:v>
                </c:pt>
                <c:pt idx="1060">
                  <c:v>41354</c:v>
                </c:pt>
                <c:pt idx="1061">
                  <c:v>41355</c:v>
                </c:pt>
                <c:pt idx="1062">
                  <c:v>41358</c:v>
                </c:pt>
                <c:pt idx="1063">
                  <c:v>41359</c:v>
                </c:pt>
                <c:pt idx="1064">
                  <c:v>41360</c:v>
                </c:pt>
                <c:pt idx="1065">
                  <c:v>41361</c:v>
                </c:pt>
                <c:pt idx="1066">
                  <c:v>41365</c:v>
                </c:pt>
                <c:pt idx="1067">
                  <c:v>41366</c:v>
                </c:pt>
                <c:pt idx="1068">
                  <c:v>41367</c:v>
                </c:pt>
                <c:pt idx="1069">
                  <c:v>41368</c:v>
                </c:pt>
                <c:pt idx="1070">
                  <c:v>41369</c:v>
                </c:pt>
                <c:pt idx="1071">
                  <c:v>41372</c:v>
                </c:pt>
                <c:pt idx="1072">
                  <c:v>41373</c:v>
                </c:pt>
                <c:pt idx="1073">
                  <c:v>41374</c:v>
                </c:pt>
                <c:pt idx="1074">
                  <c:v>41375</c:v>
                </c:pt>
                <c:pt idx="1075">
                  <c:v>41376</c:v>
                </c:pt>
                <c:pt idx="1076">
                  <c:v>41379</c:v>
                </c:pt>
                <c:pt idx="1077">
                  <c:v>41380</c:v>
                </c:pt>
                <c:pt idx="1078">
                  <c:v>41381</c:v>
                </c:pt>
                <c:pt idx="1079">
                  <c:v>41382</c:v>
                </c:pt>
                <c:pt idx="1080">
                  <c:v>41383</c:v>
                </c:pt>
                <c:pt idx="1081">
                  <c:v>41386</c:v>
                </c:pt>
                <c:pt idx="1082">
                  <c:v>41387</c:v>
                </c:pt>
                <c:pt idx="1083">
                  <c:v>41388</c:v>
                </c:pt>
                <c:pt idx="1084">
                  <c:v>41389</c:v>
                </c:pt>
                <c:pt idx="1085">
                  <c:v>41390</c:v>
                </c:pt>
                <c:pt idx="1086">
                  <c:v>41393</c:v>
                </c:pt>
                <c:pt idx="1087">
                  <c:v>41394</c:v>
                </c:pt>
                <c:pt idx="1088">
                  <c:v>41395</c:v>
                </c:pt>
                <c:pt idx="1089">
                  <c:v>41396</c:v>
                </c:pt>
                <c:pt idx="1090">
                  <c:v>41397</c:v>
                </c:pt>
                <c:pt idx="1091">
                  <c:v>41400</c:v>
                </c:pt>
                <c:pt idx="1092">
                  <c:v>41401</c:v>
                </c:pt>
                <c:pt idx="1093">
                  <c:v>41402</c:v>
                </c:pt>
                <c:pt idx="1094">
                  <c:v>41403</c:v>
                </c:pt>
                <c:pt idx="1095">
                  <c:v>41404</c:v>
                </c:pt>
                <c:pt idx="1096">
                  <c:v>41407</c:v>
                </c:pt>
                <c:pt idx="1097">
                  <c:v>41408</c:v>
                </c:pt>
                <c:pt idx="1098">
                  <c:v>41409</c:v>
                </c:pt>
                <c:pt idx="1099">
                  <c:v>41410</c:v>
                </c:pt>
                <c:pt idx="1100">
                  <c:v>41411</c:v>
                </c:pt>
                <c:pt idx="1101">
                  <c:v>41414</c:v>
                </c:pt>
                <c:pt idx="1102">
                  <c:v>41415</c:v>
                </c:pt>
                <c:pt idx="1103">
                  <c:v>41416</c:v>
                </c:pt>
                <c:pt idx="1104">
                  <c:v>41417</c:v>
                </c:pt>
                <c:pt idx="1105">
                  <c:v>41418</c:v>
                </c:pt>
                <c:pt idx="1106">
                  <c:v>41421</c:v>
                </c:pt>
                <c:pt idx="1107">
                  <c:v>41422</c:v>
                </c:pt>
                <c:pt idx="1108">
                  <c:v>41423</c:v>
                </c:pt>
                <c:pt idx="1109">
                  <c:v>41424</c:v>
                </c:pt>
                <c:pt idx="1110">
                  <c:v>41425</c:v>
                </c:pt>
                <c:pt idx="1111">
                  <c:v>41428</c:v>
                </c:pt>
                <c:pt idx="1112">
                  <c:v>41429</c:v>
                </c:pt>
                <c:pt idx="1113">
                  <c:v>41430</c:v>
                </c:pt>
                <c:pt idx="1114">
                  <c:v>41431</c:v>
                </c:pt>
                <c:pt idx="1115">
                  <c:v>41432</c:v>
                </c:pt>
                <c:pt idx="1116">
                  <c:v>41435</c:v>
                </c:pt>
                <c:pt idx="1117">
                  <c:v>41436</c:v>
                </c:pt>
                <c:pt idx="1118">
                  <c:v>41437</c:v>
                </c:pt>
                <c:pt idx="1119">
                  <c:v>41438</c:v>
                </c:pt>
                <c:pt idx="1120">
                  <c:v>41439</c:v>
                </c:pt>
                <c:pt idx="1121">
                  <c:v>41442</c:v>
                </c:pt>
                <c:pt idx="1122">
                  <c:v>41443</c:v>
                </c:pt>
                <c:pt idx="1123">
                  <c:v>41444</c:v>
                </c:pt>
                <c:pt idx="1124">
                  <c:v>41445</c:v>
                </c:pt>
                <c:pt idx="1125">
                  <c:v>41446</c:v>
                </c:pt>
                <c:pt idx="1126">
                  <c:v>41449</c:v>
                </c:pt>
                <c:pt idx="1127">
                  <c:v>41450</c:v>
                </c:pt>
                <c:pt idx="1128">
                  <c:v>41451</c:v>
                </c:pt>
                <c:pt idx="1129">
                  <c:v>41452</c:v>
                </c:pt>
                <c:pt idx="1130">
                  <c:v>41453</c:v>
                </c:pt>
                <c:pt idx="1131">
                  <c:v>41456</c:v>
                </c:pt>
                <c:pt idx="1132">
                  <c:v>41457</c:v>
                </c:pt>
                <c:pt idx="1133">
                  <c:v>41458</c:v>
                </c:pt>
                <c:pt idx="1134">
                  <c:v>41459</c:v>
                </c:pt>
                <c:pt idx="1135">
                  <c:v>41460</c:v>
                </c:pt>
                <c:pt idx="1136">
                  <c:v>41463</c:v>
                </c:pt>
                <c:pt idx="1137">
                  <c:v>41464</c:v>
                </c:pt>
                <c:pt idx="1138">
                  <c:v>41465</c:v>
                </c:pt>
                <c:pt idx="1139">
                  <c:v>41466</c:v>
                </c:pt>
                <c:pt idx="1140">
                  <c:v>41467</c:v>
                </c:pt>
                <c:pt idx="1141">
                  <c:v>41470</c:v>
                </c:pt>
                <c:pt idx="1142">
                  <c:v>41471</c:v>
                </c:pt>
                <c:pt idx="1143">
                  <c:v>41472</c:v>
                </c:pt>
                <c:pt idx="1144">
                  <c:v>41473</c:v>
                </c:pt>
                <c:pt idx="1145">
                  <c:v>41474</c:v>
                </c:pt>
                <c:pt idx="1146">
                  <c:v>41477</c:v>
                </c:pt>
                <c:pt idx="1147">
                  <c:v>41478</c:v>
                </c:pt>
                <c:pt idx="1148">
                  <c:v>41479</c:v>
                </c:pt>
                <c:pt idx="1149">
                  <c:v>41480</c:v>
                </c:pt>
                <c:pt idx="1150">
                  <c:v>41481</c:v>
                </c:pt>
                <c:pt idx="1151">
                  <c:v>41484</c:v>
                </c:pt>
                <c:pt idx="1152">
                  <c:v>41485</c:v>
                </c:pt>
                <c:pt idx="1153">
                  <c:v>41486</c:v>
                </c:pt>
                <c:pt idx="1154">
                  <c:v>41487</c:v>
                </c:pt>
                <c:pt idx="1155">
                  <c:v>41488</c:v>
                </c:pt>
                <c:pt idx="1156">
                  <c:v>41491</c:v>
                </c:pt>
                <c:pt idx="1157">
                  <c:v>41492</c:v>
                </c:pt>
                <c:pt idx="1158">
                  <c:v>41493</c:v>
                </c:pt>
                <c:pt idx="1159">
                  <c:v>41494</c:v>
                </c:pt>
                <c:pt idx="1160">
                  <c:v>41495</c:v>
                </c:pt>
                <c:pt idx="1161">
                  <c:v>41498</c:v>
                </c:pt>
                <c:pt idx="1162">
                  <c:v>41499</c:v>
                </c:pt>
                <c:pt idx="1163">
                  <c:v>41500</c:v>
                </c:pt>
                <c:pt idx="1164">
                  <c:v>41501</c:v>
                </c:pt>
                <c:pt idx="1165">
                  <c:v>41502</c:v>
                </c:pt>
                <c:pt idx="1166">
                  <c:v>41505</c:v>
                </c:pt>
                <c:pt idx="1167">
                  <c:v>41506</c:v>
                </c:pt>
                <c:pt idx="1168">
                  <c:v>41507</c:v>
                </c:pt>
                <c:pt idx="1169">
                  <c:v>41508</c:v>
                </c:pt>
                <c:pt idx="1170">
                  <c:v>41509</c:v>
                </c:pt>
                <c:pt idx="1171">
                  <c:v>41512</c:v>
                </c:pt>
                <c:pt idx="1172">
                  <c:v>41513</c:v>
                </c:pt>
                <c:pt idx="1173">
                  <c:v>41514</c:v>
                </c:pt>
                <c:pt idx="1174">
                  <c:v>41515</c:v>
                </c:pt>
                <c:pt idx="1175">
                  <c:v>41516</c:v>
                </c:pt>
                <c:pt idx="1176">
                  <c:v>41519</c:v>
                </c:pt>
                <c:pt idx="1177">
                  <c:v>41520</c:v>
                </c:pt>
                <c:pt idx="1178">
                  <c:v>41521</c:v>
                </c:pt>
                <c:pt idx="1179">
                  <c:v>41522</c:v>
                </c:pt>
                <c:pt idx="1180">
                  <c:v>41523</c:v>
                </c:pt>
                <c:pt idx="1181">
                  <c:v>41526</c:v>
                </c:pt>
                <c:pt idx="1182">
                  <c:v>41527</c:v>
                </c:pt>
                <c:pt idx="1183">
                  <c:v>41528</c:v>
                </c:pt>
                <c:pt idx="1184">
                  <c:v>41529</c:v>
                </c:pt>
                <c:pt idx="1185">
                  <c:v>41530</c:v>
                </c:pt>
                <c:pt idx="1186">
                  <c:v>41533</c:v>
                </c:pt>
                <c:pt idx="1187">
                  <c:v>41534</c:v>
                </c:pt>
                <c:pt idx="1188">
                  <c:v>41535</c:v>
                </c:pt>
                <c:pt idx="1189">
                  <c:v>41536</c:v>
                </c:pt>
                <c:pt idx="1190">
                  <c:v>41537</c:v>
                </c:pt>
                <c:pt idx="1191">
                  <c:v>41540</c:v>
                </c:pt>
                <c:pt idx="1192">
                  <c:v>41541</c:v>
                </c:pt>
                <c:pt idx="1193">
                  <c:v>41542</c:v>
                </c:pt>
                <c:pt idx="1194">
                  <c:v>41543</c:v>
                </c:pt>
                <c:pt idx="1195">
                  <c:v>41544</c:v>
                </c:pt>
                <c:pt idx="1196">
                  <c:v>41547</c:v>
                </c:pt>
                <c:pt idx="1197">
                  <c:v>41548</c:v>
                </c:pt>
                <c:pt idx="1198">
                  <c:v>41549</c:v>
                </c:pt>
                <c:pt idx="1199">
                  <c:v>41550</c:v>
                </c:pt>
                <c:pt idx="1200">
                  <c:v>41551</c:v>
                </c:pt>
                <c:pt idx="1201">
                  <c:v>41554</c:v>
                </c:pt>
                <c:pt idx="1202">
                  <c:v>41555</c:v>
                </c:pt>
                <c:pt idx="1203">
                  <c:v>41556</c:v>
                </c:pt>
                <c:pt idx="1204">
                  <c:v>41557</c:v>
                </c:pt>
                <c:pt idx="1205">
                  <c:v>41558</c:v>
                </c:pt>
                <c:pt idx="1206">
                  <c:v>41561</c:v>
                </c:pt>
                <c:pt idx="1207">
                  <c:v>41562</c:v>
                </c:pt>
                <c:pt idx="1208">
                  <c:v>41563</c:v>
                </c:pt>
                <c:pt idx="1209">
                  <c:v>41564</c:v>
                </c:pt>
                <c:pt idx="1210">
                  <c:v>41565</c:v>
                </c:pt>
                <c:pt idx="1211">
                  <c:v>41568</c:v>
                </c:pt>
                <c:pt idx="1212">
                  <c:v>41569</c:v>
                </c:pt>
                <c:pt idx="1213">
                  <c:v>41570</c:v>
                </c:pt>
                <c:pt idx="1214">
                  <c:v>41571</c:v>
                </c:pt>
                <c:pt idx="1215">
                  <c:v>41572</c:v>
                </c:pt>
                <c:pt idx="1216">
                  <c:v>41575</c:v>
                </c:pt>
                <c:pt idx="1217">
                  <c:v>41576</c:v>
                </c:pt>
                <c:pt idx="1218">
                  <c:v>41577</c:v>
                </c:pt>
                <c:pt idx="1219">
                  <c:v>41578</c:v>
                </c:pt>
                <c:pt idx="1220">
                  <c:v>41579</c:v>
                </c:pt>
                <c:pt idx="1221">
                  <c:v>41582</c:v>
                </c:pt>
                <c:pt idx="1222">
                  <c:v>41583</c:v>
                </c:pt>
                <c:pt idx="1223">
                  <c:v>41584</c:v>
                </c:pt>
                <c:pt idx="1224">
                  <c:v>41585</c:v>
                </c:pt>
                <c:pt idx="1225">
                  <c:v>41586</c:v>
                </c:pt>
                <c:pt idx="1226">
                  <c:v>41589</c:v>
                </c:pt>
                <c:pt idx="1227">
                  <c:v>41590</c:v>
                </c:pt>
                <c:pt idx="1228">
                  <c:v>41591</c:v>
                </c:pt>
                <c:pt idx="1229">
                  <c:v>41592</c:v>
                </c:pt>
                <c:pt idx="1230">
                  <c:v>41593</c:v>
                </c:pt>
                <c:pt idx="1231">
                  <c:v>41596</c:v>
                </c:pt>
                <c:pt idx="1232">
                  <c:v>41597</c:v>
                </c:pt>
                <c:pt idx="1233">
                  <c:v>41598</c:v>
                </c:pt>
                <c:pt idx="1234">
                  <c:v>41599</c:v>
                </c:pt>
                <c:pt idx="1235">
                  <c:v>41600</c:v>
                </c:pt>
                <c:pt idx="1236">
                  <c:v>41603</c:v>
                </c:pt>
                <c:pt idx="1237">
                  <c:v>41604</c:v>
                </c:pt>
                <c:pt idx="1238">
                  <c:v>41605</c:v>
                </c:pt>
                <c:pt idx="1239">
                  <c:v>41606</c:v>
                </c:pt>
                <c:pt idx="1240">
                  <c:v>41607</c:v>
                </c:pt>
                <c:pt idx="1241">
                  <c:v>41610</c:v>
                </c:pt>
                <c:pt idx="1242">
                  <c:v>41611</c:v>
                </c:pt>
                <c:pt idx="1243">
                  <c:v>41612</c:v>
                </c:pt>
                <c:pt idx="1244">
                  <c:v>41613</c:v>
                </c:pt>
                <c:pt idx="1245">
                  <c:v>41614</c:v>
                </c:pt>
                <c:pt idx="1246">
                  <c:v>41617</c:v>
                </c:pt>
                <c:pt idx="1247">
                  <c:v>41618</c:v>
                </c:pt>
                <c:pt idx="1248">
                  <c:v>41619</c:v>
                </c:pt>
                <c:pt idx="1249">
                  <c:v>41620</c:v>
                </c:pt>
                <c:pt idx="1250">
                  <c:v>41621</c:v>
                </c:pt>
                <c:pt idx="1251">
                  <c:v>41624</c:v>
                </c:pt>
                <c:pt idx="1252">
                  <c:v>41625</c:v>
                </c:pt>
                <c:pt idx="1253">
                  <c:v>41626</c:v>
                </c:pt>
                <c:pt idx="1254">
                  <c:v>41627</c:v>
                </c:pt>
                <c:pt idx="1255">
                  <c:v>41628</c:v>
                </c:pt>
                <c:pt idx="1256">
                  <c:v>41631</c:v>
                </c:pt>
                <c:pt idx="1257">
                  <c:v>41632</c:v>
                </c:pt>
                <c:pt idx="1258">
                  <c:v>41634</c:v>
                </c:pt>
                <c:pt idx="1259">
                  <c:v>41635</c:v>
                </c:pt>
                <c:pt idx="1260">
                  <c:v>41638</c:v>
                </c:pt>
                <c:pt idx="1261">
                  <c:v>41639</c:v>
                </c:pt>
                <c:pt idx="1262">
                  <c:v>41641</c:v>
                </c:pt>
                <c:pt idx="1263">
                  <c:v>41642</c:v>
                </c:pt>
                <c:pt idx="1264">
                  <c:v>41645</c:v>
                </c:pt>
                <c:pt idx="1265">
                  <c:v>41646</c:v>
                </c:pt>
                <c:pt idx="1266">
                  <c:v>41647</c:v>
                </c:pt>
                <c:pt idx="1267">
                  <c:v>41648</c:v>
                </c:pt>
                <c:pt idx="1268">
                  <c:v>41649</c:v>
                </c:pt>
                <c:pt idx="1269">
                  <c:v>41652</c:v>
                </c:pt>
                <c:pt idx="1270">
                  <c:v>41653</c:v>
                </c:pt>
                <c:pt idx="1271">
                  <c:v>41654</c:v>
                </c:pt>
                <c:pt idx="1272">
                  <c:v>41655</c:v>
                </c:pt>
                <c:pt idx="1273">
                  <c:v>41656</c:v>
                </c:pt>
                <c:pt idx="1274">
                  <c:v>41659</c:v>
                </c:pt>
                <c:pt idx="1275">
                  <c:v>41660</c:v>
                </c:pt>
                <c:pt idx="1276">
                  <c:v>41661</c:v>
                </c:pt>
                <c:pt idx="1277">
                  <c:v>41662</c:v>
                </c:pt>
                <c:pt idx="1278">
                  <c:v>41663</c:v>
                </c:pt>
                <c:pt idx="1279">
                  <c:v>41666</c:v>
                </c:pt>
                <c:pt idx="1280">
                  <c:v>41667</c:v>
                </c:pt>
                <c:pt idx="1281">
                  <c:v>41668</c:v>
                </c:pt>
                <c:pt idx="1282">
                  <c:v>41669</c:v>
                </c:pt>
                <c:pt idx="1283">
                  <c:v>41670</c:v>
                </c:pt>
                <c:pt idx="1284">
                  <c:v>41673</c:v>
                </c:pt>
                <c:pt idx="1285">
                  <c:v>41674</c:v>
                </c:pt>
                <c:pt idx="1286">
                  <c:v>41675</c:v>
                </c:pt>
                <c:pt idx="1287">
                  <c:v>41676</c:v>
                </c:pt>
                <c:pt idx="1288">
                  <c:v>41677</c:v>
                </c:pt>
                <c:pt idx="1289">
                  <c:v>41680</c:v>
                </c:pt>
                <c:pt idx="1290">
                  <c:v>41681</c:v>
                </c:pt>
                <c:pt idx="1291">
                  <c:v>41682</c:v>
                </c:pt>
                <c:pt idx="1292">
                  <c:v>41683</c:v>
                </c:pt>
                <c:pt idx="1293">
                  <c:v>41684</c:v>
                </c:pt>
                <c:pt idx="1294">
                  <c:v>41687</c:v>
                </c:pt>
                <c:pt idx="1295">
                  <c:v>41688</c:v>
                </c:pt>
                <c:pt idx="1296">
                  <c:v>41689</c:v>
                </c:pt>
                <c:pt idx="1297">
                  <c:v>41690</c:v>
                </c:pt>
                <c:pt idx="1298">
                  <c:v>41691</c:v>
                </c:pt>
                <c:pt idx="1299">
                  <c:v>41694</c:v>
                </c:pt>
                <c:pt idx="1300">
                  <c:v>41695</c:v>
                </c:pt>
                <c:pt idx="1301">
                  <c:v>41696</c:v>
                </c:pt>
                <c:pt idx="1302">
                  <c:v>41697</c:v>
                </c:pt>
                <c:pt idx="1303">
                  <c:v>41698</c:v>
                </c:pt>
                <c:pt idx="1304">
                  <c:v>41701</c:v>
                </c:pt>
                <c:pt idx="1305">
                  <c:v>41702</c:v>
                </c:pt>
                <c:pt idx="1306">
                  <c:v>41703</c:v>
                </c:pt>
                <c:pt idx="1307">
                  <c:v>41704</c:v>
                </c:pt>
                <c:pt idx="1308">
                  <c:v>41705</c:v>
                </c:pt>
                <c:pt idx="1309">
                  <c:v>41708</c:v>
                </c:pt>
                <c:pt idx="1310">
                  <c:v>41709</c:v>
                </c:pt>
                <c:pt idx="1311">
                  <c:v>41710</c:v>
                </c:pt>
                <c:pt idx="1312">
                  <c:v>41711</c:v>
                </c:pt>
                <c:pt idx="1313">
                  <c:v>41712</c:v>
                </c:pt>
                <c:pt idx="1314">
                  <c:v>41715</c:v>
                </c:pt>
                <c:pt idx="1315">
                  <c:v>41716</c:v>
                </c:pt>
                <c:pt idx="1316">
                  <c:v>41717</c:v>
                </c:pt>
                <c:pt idx="1317">
                  <c:v>41718</c:v>
                </c:pt>
                <c:pt idx="1318">
                  <c:v>41719</c:v>
                </c:pt>
                <c:pt idx="1319">
                  <c:v>41722</c:v>
                </c:pt>
                <c:pt idx="1320">
                  <c:v>41723</c:v>
                </c:pt>
                <c:pt idx="1321">
                  <c:v>41724</c:v>
                </c:pt>
                <c:pt idx="1322">
                  <c:v>41725</c:v>
                </c:pt>
                <c:pt idx="1323">
                  <c:v>41726</c:v>
                </c:pt>
                <c:pt idx="1324">
                  <c:v>41729</c:v>
                </c:pt>
                <c:pt idx="1325">
                  <c:v>41730</c:v>
                </c:pt>
                <c:pt idx="1326">
                  <c:v>41731</c:v>
                </c:pt>
                <c:pt idx="1327">
                  <c:v>41732</c:v>
                </c:pt>
                <c:pt idx="1328">
                  <c:v>41733</c:v>
                </c:pt>
                <c:pt idx="1329">
                  <c:v>41736</c:v>
                </c:pt>
                <c:pt idx="1330">
                  <c:v>41737</c:v>
                </c:pt>
                <c:pt idx="1331">
                  <c:v>41738</c:v>
                </c:pt>
                <c:pt idx="1332">
                  <c:v>41739</c:v>
                </c:pt>
                <c:pt idx="1333">
                  <c:v>41740</c:v>
                </c:pt>
                <c:pt idx="1334">
                  <c:v>41743</c:v>
                </c:pt>
                <c:pt idx="1335">
                  <c:v>41744</c:v>
                </c:pt>
                <c:pt idx="1336">
                  <c:v>41745</c:v>
                </c:pt>
                <c:pt idx="1337">
                  <c:v>41746</c:v>
                </c:pt>
                <c:pt idx="1338">
                  <c:v>41750</c:v>
                </c:pt>
                <c:pt idx="1339">
                  <c:v>41751</c:v>
                </c:pt>
                <c:pt idx="1340">
                  <c:v>41752</c:v>
                </c:pt>
                <c:pt idx="1341">
                  <c:v>41753</c:v>
                </c:pt>
                <c:pt idx="1342">
                  <c:v>41754</c:v>
                </c:pt>
                <c:pt idx="1343">
                  <c:v>41757</c:v>
                </c:pt>
                <c:pt idx="1344">
                  <c:v>41758</c:v>
                </c:pt>
                <c:pt idx="1345">
                  <c:v>41759</c:v>
                </c:pt>
                <c:pt idx="1346">
                  <c:v>41760</c:v>
                </c:pt>
                <c:pt idx="1347">
                  <c:v>41761</c:v>
                </c:pt>
                <c:pt idx="1348">
                  <c:v>41764</c:v>
                </c:pt>
                <c:pt idx="1349">
                  <c:v>41765</c:v>
                </c:pt>
                <c:pt idx="1350">
                  <c:v>41766</c:v>
                </c:pt>
                <c:pt idx="1351">
                  <c:v>41767</c:v>
                </c:pt>
                <c:pt idx="1352">
                  <c:v>41768</c:v>
                </c:pt>
                <c:pt idx="1353">
                  <c:v>41771</c:v>
                </c:pt>
                <c:pt idx="1354">
                  <c:v>41772</c:v>
                </c:pt>
                <c:pt idx="1355">
                  <c:v>41773</c:v>
                </c:pt>
                <c:pt idx="1356">
                  <c:v>41774</c:v>
                </c:pt>
                <c:pt idx="1357">
                  <c:v>41775</c:v>
                </c:pt>
                <c:pt idx="1358">
                  <c:v>41778</c:v>
                </c:pt>
                <c:pt idx="1359">
                  <c:v>41779</c:v>
                </c:pt>
                <c:pt idx="1360">
                  <c:v>41780</c:v>
                </c:pt>
                <c:pt idx="1361">
                  <c:v>41781</c:v>
                </c:pt>
                <c:pt idx="1362">
                  <c:v>41782</c:v>
                </c:pt>
                <c:pt idx="1363">
                  <c:v>41785</c:v>
                </c:pt>
                <c:pt idx="1364">
                  <c:v>41786</c:v>
                </c:pt>
                <c:pt idx="1365">
                  <c:v>41787</c:v>
                </c:pt>
                <c:pt idx="1366">
                  <c:v>41788</c:v>
                </c:pt>
                <c:pt idx="1367">
                  <c:v>41789</c:v>
                </c:pt>
                <c:pt idx="1368">
                  <c:v>41792</c:v>
                </c:pt>
                <c:pt idx="1369">
                  <c:v>41793</c:v>
                </c:pt>
                <c:pt idx="1370">
                  <c:v>41794</c:v>
                </c:pt>
                <c:pt idx="1371">
                  <c:v>41795</c:v>
                </c:pt>
                <c:pt idx="1372">
                  <c:v>41796</c:v>
                </c:pt>
                <c:pt idx="1373">
                  <c:v>41799</c:v>
                </c:pt>
                <c:pt idx="1374">
                  <c:v>41800</c:v>
                </c:pt>
                <c:pt idx="1375">
                  <c:v>41801</c:v>
                </c:pt>
                <c:pt idx="1376">
                  <c:v>41802</c:v>
                </c:pt>
                <c:pt idx="1377">
                  <c:v>41803</c:v>
                </c:pt>
                <c:pt idx="1378">
                  <c:v>41806</c:v>
                </c:pt>
                <c:pt idx="1379">
                  <c:v>41807</c:v>
                </c:pt>
                <c:pt idx="1380">
                  <c:v>41808</c:v>
                </c:pt>
                <c:pt idx="1381">
                  <c:v>41809</c:v>
                </c:pt>
                <c:pt idx="1382">
                  <c:v>41810</c:v>
                </c:pt>
                <c:pt idx="1383">
                  <c:v>41813</c:v>
                </c:pt>
                <c:pt idx="1384">
                  <c:v>41814</c:v>
                </c:pt>
                <c:pt idx="1385">
                  <c:v>41815</c:v>
                </c:pt>
                <c:pt idx="1386">
                  <c:v>41816</c:v>
                </c:pt>
                <c:pt idx="1387">
                  <c:v>41817</c:v>
                </c:pt>
                <c:pt idx="1388">
                  <c:v>41820</c:v>
                </c:pt>
                <c:pt idx="1389">
                  <c:v>41821</c:v>
                </c:pt>
                <c:pt idx="1390">
                  <c:v>41822</c:v>
                </c:pt>
                <c:pt idx="1391">
                  <c:v>41823</c:v>
                </c:pt>
                <c:pt idx="1392">
                  <c:v>41824</c:v>
                </c:pt>
                <c:pt idx="1393">
                  <c:v>41827</c:v>
                </c:pt>
                <c:pt idx="1394">
                  <c:v>41828</c:v>
                </c:pt>
                <c:pt idx="1395">
                  <c:v>41829</c:v>
                </c:pt>
                <c:pt idx="1396">
                  <c:v>41830</c:v>
                </c:pt>
                <c:pt idx="1397">
                  <c:v>41831</c:v>
                </c:pt>
                <c:pt idx="1398">
                  <c:v>41834</c:v>
                </c:pt>
                <c:pt idx="1399">
                  <c:v>41835</c:v>
                </c:pt>
                <c:pt idx="1400">
                  <c:v>41836</c:v>
                </c:pt>
                <c:pt idx="1401">
                  <c:v>41837</c:v>
                </c:pt>
                <c:pt idx="1402">
                  <c:v>41838</c:v>
                </c:pt>
                <c:pt idx="1403">
                  <c:v>41841</c:v>
                </c:pt>
                <c:pt idx="1404">
                  <c:v>41842</c:v>
                </c:pt>
                <c:pt idx="1405">
                  <c:v>41843</c:v>
                </c:pt>
                <c:pt idx="1406">
                  <c:v>41844</c:v>
                </c:pt>
                <c:pt idx="1407">
                  <c:v>41845</c:v>
                </c:pt>
                <c:pt idx="1408">
                  <c:v>41848</c:v>
                </c:pt>
                <c:pt idx="1409">
                  <c:v>41849</c:v>
                </c:pt>
                <c:pt idx="1410">
                  <c:v>41850</c:v>
                </c:pt>
                <c:pt idx="1411">
                  <c:v>41851</c:v>
                </c:pt>
                <c:pt idx="1412">
                  <c:v>41852</c:v>
                </c:pt>
                <c:pt idx="1413">
                  <c:v>41855</c:v>
                </c:pt>
                <c:pt idx="1414">
                  <c:v>41856</c:v>
                </c:pt>
                <c:pt idx="1415">
                  <c:v>41857</c:v>
                </c:pt>
                <c:pt idx="1416">
                  <c:v>41858</c:v>
                </c:pt>
                <c:pt idx="1417">
                  <c:v>41859</c:v>
                </c:pt>
                <c:pt idx="1418">
                  <c:v>41862</c:v>
                </c:pt>
                <c:pt idx="1419">
                  <c:v>41863</c:v>
                </c:pt>
                <c:pt idx="1420">
                  <c:v>41864</c:v>
                </c:pt>
                <c:pt idx="1421">
                  <c:v>41865</c:v>
                </c:pt>
                <c:pt idx="1422">
                  <c:v>41866</c:v>
                </c:pt>
                <c:pt idx="1423">
                  <c:v>41869</c:v>
                </c:pt>
                <c:pt idx="1424">
                  <c:v>41870</c:v>
                </c:pt>
                <c:pt idx="1425">
                  <c:v>41871</c:v>
                </c:pt>
                <c:pt idx="1426">
                  <c:v>41872</c:v>
                </c:pt>
                <c:pt idx="1427">
                  <c:v>41873</c:v>
                </c:pt>
                <c:pt idx="1428">
                  <c:v>41876</c:v>
                </c:pt>
                <c:pt idx="1429">
                  <c:v>41877</c:v>
                </c:pt>
                <c:pt idx="1430">
                  <c:v>41878</c:v>
                </c:pt>
                <c:pt idx="1431">
                  <c:v>41879</c:v>
                </c:pt>
                <c:pt idx="1432">
                  <c:v>41880</c:v>
                </c:pt>
                <c:pt idx="1433">
                  <c:v>41883</c:v>
                </c:pt>
                <c:pt idx="1434">
                  <c:v>41884</c:v>
                </c:pt>
                <c:pt idx="1435">
                  <c:v>41885</c:v>
                </c:pt>
                <c:pt idx="1436">
                  <c:v>41886</c:v>
                </c:pt>
                <c:pt idx="1437">
                  <c:v>41887</c:v>
                </c:pt>
                <c:pt idx="1438">
                  <c:v>41890</c:v>
                </c:pt>
                <c:pt idx="1439">
                  <c:v>41891</c:v>
                </c:pt>
                <c:pt idx="1440">
                  <c:v>41892</c:v>
                </c:pt>
                <c:pt idx="1441">
                  <c:v>41893</c:v>
                </c:pt>
                <c:pt idx="1442">
                  <c:v>41894</c:v>
                </c:pt>
                <c:pt idx="1443">
                  <c:v>41897</c:v>
                </c:pt>
                <c:pt idx="1444">
                  <c:v>41898</c:v>
                </c:pt>
                <c:pt idx="1445">
                  <c:v>41899</c:v>
                </c:pt>
                <c:pt idx="1446">
                  <c:v>41900</c:v>
                </c:pt>
                <c:pt idx="1447">
                  <c:v>41901</c:v>
                </c:pt>
                <c:pt idx="1448">
                  <c:v>41904</c:v>
                </c:pt>
                <c:pt idx="1449">
                  <c:v>41905</c:v>
                </c:pt>
                <c:pt idx="1450">
                  <c:v>41906</c:v>
                </c:pt>
                <c:pt idx="1451">
                  <c:v>41907</c:v>
                </c:pt>
                <c:pt idx="1452">
                  <c:v>41908</c:v>
                </c:pt>
                <c:pt idx="1453">
                  <c:v>41911</c:v>
                </c:pt>
                <c:pt idx="1454">
                  <c:v>41912</c:v>
                </c:pt>
                <c:pt idx="1455">
                  <c:v>41913</c:v>
                </c:pt>
                <c:pt idx="1456">
                  <c:v>41914</c:v>
                </c:pt>
                <c:pt idx="1457">
                  <c:v>41915</c:v>
                </c:pt>
                <c:pt idx="1458">
                  <c:v>41918</c:v>
                </c:pt>
                <c:pt idx="1459">
                  <c:v>41919</c:v>
                </c:pt>
                <c:pt idx="1460">
                  <c:v>41920</c:v>
                </c:pt>
                <c:pt idx="1461">
                  <c:v>41921</c:v>
                </c:pt>
                <c:pt idx="1462">
                  <c:v>41922</c:v>
                </c:pt>
                <c:pt idx="1463">
                  <c:v>41925</c:v>
                </c:pt>
                <c:pt idx="1464">
                  <c:v>41926</c:v>
                </c:pt>
                <c:pt idx="1465">
                  <c:v>41927</c:v>
                </c:pt>
                <c:pt idx="1466">
                  <c:v>41928</c:v>
                </c:pt>
                <c:pt idx="1467">
                  <c:v>41929</c:v>
                </c:pt>
                <c:pt idx="1468">
                  <c:v>41932</c:v>
                </c:pt>
                <c:pt idx="1469">
                  <c:v>41933</c:v>
                </c:pt>
                <c:pt idx="1470">
                  <c:v>41934</c:v>
                </c:pt>
                <c:pt idx="1471">
                  <c:v>41935</c:v>
                </c:pt>
                <c:pt idx="1472">
                  <c:v>41936</c:v>
                </c:pt>
                <c:pt idx="1473">
                  <c:v>41939</c:v>
                </c:pt>
                <c:pt idx="1474">
                  <c:v>41940</c:v>
                </c:pt>
                <c:pt idx="1475">
                  <c:v>41941</c:v>
                </c:pt>
                <c:pt idx="1476">
                  <c:v>41942</c:v>
                </c:pt>
                <c:pt idx="1477">
                  <c:v>41943</c:v>
                </c:pt>
                <c:pt idx="1478">
                  <c:v>41946</c:v>
                </c:pt>
                <c:pt idx="1479">
                  <c:v>41947</c:v>
                </c:pt>
                <c:pt idx="1480">
                  <c:v>41948</c:v>
                </c:pt>
                <c:pt idx="1481">
                  <c:v>41949</c:v>
                </c:pt>
                <c:pt idx="1482">
                  <c:v>41950</c:v>
                </c:pt>
                <c:pt idx="1483">
                  <c:v>41953</c:v>
                </c:pt>
                <c:pt idx="1484">
                  <c:v>41954</c:v>
                </c:pt>
                <c:pt idx="1485">
                  <c:v>41955</c:v>
                </c:pt>
                <c:pt idx="1486">
                  <c:v>41956</c:v>
                </c:pt>
                <c:pt idx="1487">
                  <c:v>41957</c:v>
                </c:pt>
                <c:pt idx="1488">
                  <c:v>41960</c:v>
                </c:pt>
                <c:pt idx="1489">
                  <c:v>41961</c:v>
                </c:pt>
                <c:pt idx="1490">
                  <c:v>41962</c:v>
                </c:pt>
                <c:pt idx="1491">
                  <c:v>41963</c:v>
                </c:pt>
                <c:pt idx="1492">
                  <c:v>41964</c:v>
                </c:pt>
                <c:pt idx="1493">
                  <c:v>41967</c:v>
                </c:pt>
                <c:pt idx="1494">
                  <c:v>41968</c:v>
                </c:pt>
                <c:pt idx="1495">
                  <c:v>41969</c:v>
                </c:pt>
                <c:pt idx="1496">
                  <c:v>41970</c:v>
                </c:pt>
                <c:pt idx="1497">
                  <c:v>41971</c:v>
                </c:pt>
                <c:pt idx="1498">
                  <c:v>41974</c:v>
                </c:pt>
                <c:pt idx="1499">
                  <c:v>41975</c:v>
                </c:pt>
                <c:pt idx="1500">
                  <c:v>41976</c:v>
                </c:pt>
                <c:pt idx="1501">
                  <c:v>41977</c:v>
                </c:pt>
                <c:pt idx="1502">
                  <c:v>41978</c:v>
                </c:pt>
                <c:pt idx="1503">
                  <c:v>41981</c:v>
                </c:pt>
                <c:pt idx="1504">
                  <c:v>41982</c:v>
                </c:pt>
                <c:pt idx="1505">
                  <c:v>41983</c:v>
                </c:pt>
                <c:pt idx="1506">
                  <c:v>41984</c:v>
                </c:pt>
                <c:pt idx="1507">
                  <c:v>41985</c:v>
                </c:pt>
                <c:pt idx="1508">
                  <c:v>41988</c:v>
                </c:pt>
                <c:pt idx="1509">
                  <c:v>41989</c:v>
                </c:pt>
                <c:pt idx="1510">
                  <c:v>41990</c:v>
                </c:pt>
                <c:pt idx="1511">
                  <c:v>41991</c:v>
                </c:pt>
                <c:pt idx="1512">
                  <c:v>41992</c:v>
                </c:pt>
                <c:pt idx="1513">
                  <c:v>41995</c:v>
                </c:pt>
                <c:pt idx="1514">
                  <c:v>41996</c:v>
                </c:pt>
                <c:pt idx="1515">
                  <c:v>41997</c:v>
                </c:pt>
                <c:pt idx="1516">
                  <c:v>41999</c:v>
                </c:pt>
                <c:pt idx="1517">
                  <c:v>42002</c:v>
                </c:pt>
                <c:pt idx="1518">
                  <c:v>42003</c:v>
                </c:pt>
                <c:pt idx="1519">
                  <c:v>42004</c:v>
                </c:pt>
                <c:pt idx="1520">
                  <c:v>42006</c:v>
                </c:pt>
                <c:pt idx="1521">
                  <c:v>42009</c:v>
                </c:pt>
                <c:pt idx="1522">
                  <c:v>42010</c:v>
                </c:pt>
                <c:pt idx="1523">
                  <c:v>42011</c:v>
                </c:pt>
                <c:pt idx="1524">
                  <c:v>42012</c:v>
                </c:pt>
                <c:pt idx="1525">
                  <c:v>42013</c:v>
                </c:pt>
                <c:pt idx="1526">
                  <c:v>42016</c:v>
                </c:pt>
                <c:pt idx="1527">
                  <c:v>42017</c:v>
                </c:pt>
                <c:pt idx="1528">
                  <c:v>42018</c:v>
                </c:pt>
                <c:pt idx="1529">
                  <c:v>42019</c:v>
                </c:pt>
                <c:pt idx="1530">
                  <c:v>42020</c:v>
                </c:pt>
                <c:pt idx="1531">
                  <c:v>42023</c:v>
                </c:pt>
                <c:pt idx="1532">
                  <c:v>42024</c:v>
                </c:pt>
                <c:pt idx="1533">
                  <c:v>42025</c:v>
                </c:pt>
                <c:pt idx="1534">
                  <c:v>42026</c:v>
                </c:pt>
                <c:pt idx="1535">
                  <c:v>42027</c:v>
                </c:pt>
                <c:pt idx="1536">
                  <c:v>42030</c:v>
                </c:pt>
                <c:pt idx="1537">
                  <c:v>42031</c:v>
                </c:pt>
                <c:pt idx="1538">
                  <c:v>42032</c:v>
                </c:pt>
                <c:pt idx="1539">
                  <c:v>42033</c:v>
                </c:pt>
                <c:pt idx="1540">
                  <c:v>42034</c:v>
                </c:pt>
                <c:pt idx="1541">
                  <c:v>42037</c:v>
                </c:pt>
                <c:pt idx="1542">
                  <c:v>42038</c:v>
                </c:pt>
                <c:pt idx="1543">
                  <c:v>42039</c:v>
                </c:pt>
                <c:pt idx="1544">
                  <c:v>42040</c:v>
                </c:pt>
                <c:pt idx="1545">
                  <c:v>42041</c:v>
                </c:pt>
                <c:pt idx="1546">
                  <c:v>42044</c:v>
                </c:pt>
                <c:pt idx="1547">
                  <c:v>42045</c:v>
                </c:pt>
                <c:pt idx="1548">
                  <c:v>42046</c:v>
                </c:pt>
                <c:pt idx="1549">
                  <c:v>42047</c:v>
                </c:pt>
                <c:pt idx="1550">
                  <c:v>42048</c:v>
                </c:pt>
                <c:pt idx="1551">
                  <c:v>42051</c:v>
                </c:pt>
                <c:pt idx="1552">
                  <c:v>42052</c:v>
                </c:pt>
                <c:pt idx="1553">
                  <c:v>42053</c:v>
                </c:pt>
                <c:pt idx="1554">
                  <c:v>42054</c:v>
                </c:pt>
                <c:pt idx="1555">
                  <c:v>42055</c:v>
                </c:pt>
                <c:pt idx="1556">
                  <c:v>42058</c:v>
                </c:pt>
                <c:pt idx="1557">
                  <c:v>42059</c:v>
                </c:pt>
                <c:pt idx="1558">
                  <c:v>42060</c:v>
                </c:pt>
                <c:pt idx="1559">
                  <c:v>42061</c:v>
                </c:pt>
                <c:pt idx="1560">
                  <c:v>42062</c:v>
                </c:pt>
                <c:pt idx="1561">
                  <c:v>42065</c:v>
                </c:pt>
                <c:pt idx="1562">
                  <c:v>42066</c:v>
                </c:pt>
                <c:pt idx="1563">
                  <c:v>42067</c:v>
                </c:pt>
                <c:pt idx="1564">
                  <c:v>42068</c:v>
                </c:pt>
                <c:pt idx="1565">
                  <c:v>42069</c:v>
                </c:pt>
                <c:pt idx="1566">
                  <c:v>42072</c:v>
                </c:pt>
                <c:pt idx="1567">
                  <c:v>42073</c:v>
                </c:pt>
                <c:pt idx="1568">
                  <c:v>42074</c:v>
                </c:pt>
                <c:pt idx="1569">
                  <c:v>42075</c:v>
                </c:pt>
                <c:pt idx="1570">
                  <c:v>42076</c:v>
                </c:pt>
                <c:pt idx="1571">
                  <c:v>42079</c:v>
                </c:pt>
                <c:pt idx="1572">
                  <c:v>42080</c:v>
                </c:pt>
                <c:pt idx="1573">
                  <c:v>42081</c:v>
                </c:pt>
                <c:pt idx="1574">
                  <c:v>42082</c:v>
                </c:pt>
                <c:pt idx="1575">
                  <c:v>42083</c:v>
                </c:pt>
                <c:pt idx="1576">
                  <c:v>42086</c:v>
                </c:pt>
                <c:pt idx="1577">
                  <c:v>42087</c:v>
                </c:pt>
                <c:pt idx="1578">
                  <c:v>42088</c:v>
                </c:pt>
                <c:pt idx="1579">
                  <c:v>42089</c:v>
                </c:pt>
                <c:pt idx="1580">
                  <c:v>42090</c:v>
                </c:pt>
                <c:pt idx="1581">
                  <c:v>42093</c:v>
                </c:pt>
                <c:pt idx="1582">
                  <c:v>42094</c:v>
                </c:pt>
                <c:pt idx="1583">
                  <c:v>42095</c:v>
                </c:pt>
                <c:pt idx="1584">
                  <c:v>42096</c:v>
                </c:pt>
                <c:pt idx="1585">
                  <c:v>42100</c:v>
                </c:pt>
                <c:pt idx="1586">
                  <c:v>42101</c:v>
                </c:pt>
                <c:pt idx="1587">
                  <c:v>42102</c:v>
                </c:pt>
                <c:pt idx="1588">
                  <c:v>42103</c:v>
                </c:pt>
                <c:pt idx="1589">
                  <c:v>42104</c:v>
                </c:pt>
                <c:pt idx="1590">
                  <c:v>42107</c:v>
                </c:pt>
                <c:pt idx="1591">
                  <c:v>42108</c:v>
                </c:pt>
                <c:pt idx="1592">
                  <c:v>42109</c:v>
                </c:pt>
                <c:pt idx="1593">
                  <c:v>42110</c:v>
                </c:pt>
                <c:pt idx="1594">
                  <c:v>42111</c:v>
                </c:pt>
                <c:pt idx="1595">
                  <c:v>42114</c:v>
                </c:pt>
                <c:pt idx="1596">
                  <c:v>42115</c:v>
                </c:pt>
                <c:pt idx="1597">
                  <c:v>42116</c:v>
                </c:pt>
                <c:pt idx="1598">
                  <c:v>42117</c:v>
                </c:pt>
                <c:pt idx="1599">
                  <c:v>42118</c:v>
                </c:pt>
                <c:pt idx="1600">
                  <c:v>42121</c:v>
                </c:pt>
                <c:pt idx="1601">
                  <c:v>42122</c:v>
                </c:pt>
                <c:pt idx="1602">
                  <c:v>42123</c:v>
                </c:pt>
                <c:pt idx="1603">
                  <c:v>42124</c:v>
                </c:pt>
                <c:pt idx="1604">
                  <c:v>42125</c:v>
                </c:pt>
                <c:pt idx="1605">
                  <c:v>42128</c:v>
                </c:pt>
                <c:pt idx="1606">
                  <c:v>42129</c:v>
                </c:pt>
                <c:pt idx="1607">
                  <c:v>42130</c:v>
                </c:pt>
                <c:pt idx="1608">
                  <c:v>42131</c:v>
                </c:pt>
                <c:pt idx="1609">
                  <c:v>42132</c:v>
                </c:pt>
                <c:pt idx="1610">
                  <c:v>42135</c:v>
                </c:pt>
                <c:pt idx="1611">
                  <c:v>42136</c:v>
                </c:pt>
                <c:pt idx="1612">
                  <c:v>42137</c:v>
                </c:pt>
                <c:pt idx="1613">
                  <c:v>42138</c:v>
                </c:pt>
                <c:pt idx="1614">
                  <c:v>42139</c:v>
                </c:pt>
                <c:pt idx="1615">
                  <c:v>42142</c:v>
                </c:pt>
                <c:pt idx="1616">
                  <c:v>42143</c:v>
                </c:pt>
                <c:pt idx="1617">
                  <c:v>42144</c:v>
                </c:pt>
                <c:pt idx="1618">
                  <c:v>42145</c:v>
                </c:pt>
                <c:pt idx="1619">
                  <c:v>42146</c:v>
                </c:pt>
                <c:pt idx="1620">
                  <c:v>42149</c:v>
                </c:pt>
                <c:pt idx="1621">
                  <c:v>42150</c:v>
                </c:pt>
                <c:pt idx="1622">
                  <c:v>42151</c:v>
                </c:pt>
                <c:pt idx="1623">
                  <c:v>42152</c:v>
                </c:pt>
                <c:pt idx="1624">
                  <c:v>42153</c:v>
                </c:pt>
                <c:pt idx="1625">
                  <c:v>42156</c:v>
                </c:pt>
                <c:pt idx="1626">
                  <c:v>42157</c:v>
                </c:pt>
                <c:pt idx="1627">
                  <c:v>42158</c:v>
                </c:pt>
                <c:pt idx="1628">
                  <c:v>42159</c:v>
                </c:pt>
                <c:pt idx="1629">
                  <c:v>42160</c:v>
                </c:pt>
                <c:pt idx="1630">
                  <c:v>42163</c:v>
                </c:pt>
                <c:pt idx="1631">
                  <c:v>42164</c:v>
                </c:pt>
                <c:pt idx="1632">
                  <c:v>42165</c:v>
                </c:pt>
                <c:pt idx="1633">
                  <c:v>42166</c:v>
                </c:pt>
                <c:pt idx="1634">
                  <c:v>42167</c:v>
                </c:pt>
                <c:pt idx="1635">
                  <c:v>42170</c:v>
                </c:pt>
                <c:pt idx="1636">
                  <c:v>42171</c:v>
                </c:pt>
                <c:pt idx="1637">
                  <c:v>42172</c:v>
                </c:pt>
                <c:pt idx="1638">
                  <c:v>42173</c:v>
                </c:pt>
                <c:pt idx="1639">
                  <c:v>42174</c:v>
                </c:pt>
                <c:pt idx="1640">
                  <c:v>42177</c:v>
                </c:pt>
                <c:pt idx="1641">
                  <c:v>42178</c:v>
                </c:pt>
                <c:pt idx="1642">
                  <c:v>42179</c:v>
                </c:pt>
                <c:pt idx="1643">
                  <c:v>42180</c:v>
                </c:pt>
                <c:pt idx="1644">
                  <c:v>42181</c:v>
                </c:pt>
                <c:pt idx="1645">
                  <c:v>42184</c:v>
                </c:pt>
                <c:pt idx="1646">
                  <c:v>42185</c:v>
                </c:pt>
                <c:pt idx="1647">
                  <c:v>42186</c:v>
                </c:pt>
                <c:pt idx="1648">
                  <c:v>42187</c:v>
                </c:pt>
                <c:pt idx="1649">
                  <c:v>42188</c:v>
                </c:pt>
                <c:pt idx="1650">
                  <c:v>42191</c:v>
                </c:pt>
                <c:pt idx="1651">
                  <c:v>42192</c:v>
                </c:pt>
                <c:pt idx="1652">
                  <c:v>42193</c:v>
                </c:pt>
                <c:pt idx="1653">
                  <c:v>42194</c:v>
                </c:pt>
                <c:pt idx="1654">
                  <c:v>42195</c:v>
                </c:pt>
                <c:pt idx="1655">
                  <c:v>42198</c:v>
                </c:pt>
                <c:pt idx="1656">
                  <c:v>42199</c:v>
                </c:pt>
                <c:pt idx="1657">
                  <c:v>42200</c:v>
                </c:pt>
                <c:pt idx="1658">
                  <c:v>42201</c:v>
                </c:pt>
                <c:pt idx="1659">
                  <c:v>42202</c:v>
                </c:pt>
                <c:pt idx="1660">
                  <c:v>42205</c:v>
                </c:pt>
                <c:pt idx="1661">
                  <c:v>42206</c:v>
                </c:pt>
                <c:pt idx="1662">
                  <c:v>42207</c:v>
                </c:pt>
                <c:pt idx="1663">
                  <c:v>42208</c:v>
                </c:pt>
                <c:pt idx="1664">
                  <c:v>42209</c:v>
                </c:pt>
                <c:pt idx="1665">
                  <c:v>42212</c:v>
                </c:pt>
                <c:pt idx="1666">
                  <c:v>42213</c:v>
                </c:pt>
                <c:pt idx="1667">
                  <c:v>42214</c:v>
                </c:pt>
                <c:pt idx="1668">
                  <c:v>42215</c:v>
                </c:pt>
                <c:pt idx="1669">
                  <c:v>42216</c:v>
                </c:pt>
                <c:pt idx="1670">
                  <c:v>42219</c:v>
                </c:pt>
                <c:pt idx="1671">
                  <c:v>42220</c:v>
                </c:pt>
                <c:pt idx="1672">
                  <c:v>42221</c:v>
                </c:pt>
                <c:pt idx="1673">
                  <c:v>42222</c:v>
                </c:pt>
                <c:pt idx="1674">
                  <c:v>42223</c:v>
                </c:pt>
                <c:pt idx="1675">
                  <c:v>42226</c:v>
                </c:pt>
                <c:pt idx="1676">
                  <c:v>42227</c:v>
                </c:pt>
                <c:pt idx="1677">
                  <c:v>42228</c:v>
                </c:pt>
                <c:pt idx="1678">
                  <c:v>42229</c:v>
                </c:pt>
                <c:pt idx="1679">
                  <c:v>42230</c:v>
                </c:pt>
                <c:pt idx="1680">
                  <c:v>42233</c:v>
                </c:pt>
                <c:pt idx="1681">
                  <c:v>42234</c:v>
                </c:pt>
                <c:pt idx="1682">
                  <c:v>42235</c:v>
                </c:pt>
                <c:pt idx="1683">
                  <c:v>42236</c:v>
                </c:pt>
                <c:pt idx="1684">
                  <c:v>42237</c:v>
                </c:pt>
                <c:pt idx="1685">
                  <c:v>42240</c:v>
                </c:pt>
                <c:pt idx="1686">
                  <c:v>42241</c:v>
                </c:pt>
                <c:pt idx="1687">
                  <c:v>42242</c:v>
                </c:pt>
                <c:pt idx="1688">
                  <c:v>42243</c:v>
                </c:pt>
                <c:pt idx="1689">
                  <c:v>42244</c:v>
                </c:pt>
                <c:pt idx="1690">
                  <c:v>42247</c:v>
                </c:pt>
                <c:pt idx="1691">
                  <c:v>42248</c:v>
                </c:pt>
                <c:pt idx="1692">
                  <c:v>42249</c:v>
                </c:pt>
                <c:pt idx="1693">
                  <c:v>42250</c:v>
                </c:pt>
                <c:pt idx="1694">
                  <c:v>42251</c:v>
                </c:pt>
                <c:pt idx="1695">
                  <c:v>42254</c:v>
                </c:pt>
                <c:pt idx="1696">
                  <c:v>42255</c:v>
                </c:pt>
                <c:pt idx="1697">
                  <c:v>42256</c:v>
                </c:pt>
                <c:pt idx="1698">
                  <c:v>42257</c:v>
                </c:pt>
                <c:pt idx="1699">
                  <c:v>42258</c:v>
                </c:pt>
                <c:pt idx="1700">
                  <c:v>42261</c:v>
                </c:pt>
                <c:pt idx="1701">
                  <c:v>42262</c:v>
                </c:pt>
                <c:pt idx="1702">
                  <c:v>42263</c:v>
                </c:pt>
                <c:pt idx="1703">
                  <c:v>42264</c:v>
                </c:pt>
                <c:pt idx="1704">
                  <c:v>42265</c:v>
                </c:pt>
                <c:pt idx="1705">
                  <c:v>42268</c:v>
                </c:pt>
                <c:pt idx="1706">
                  <c:v>42269</c:v>
                </c:pt>
                <c:pt idx="1707">
                  <c:v>42270</c:v>
                </c:pt>
                <c:pt idx="1708">
                  <c:v>42271</c:v>
                </c:pt>
                <c:pt idx="1709">
                  <c:v>42272</c:v>
                </c:pt>
                <c:pt idx="1710">
                  <c:v>42275</c:v>
                </c:pt>
                <c:pt idx="1711">
                  <c:v>42276</c:v>
                </c:pt>
                <c:pt idx="1712">
                  <c:v>42277</c:v>
                </c:pt>
                <c:pt idx="1713">
                  <c:v>42278</c:v>
                </c:pt>
                <c:pt idx="1714">
                  <c:v>42279</c:v>
                </c:pt>
                <c:pt idx="1715">
                  <c:v>42282</c:v>
                </c:pt>
                <c:pt idx="1716">
                  <c:v>42283</c:v>
                </c:pt>
                <c:pt idx="1717">
                  <c:v>42284</c:v>
                </c:pt>
                <c:pt idx="1718">
                  <c:v>42285</c:v>
                </c:pt>
                <c:pt idx="1719">
                  <c:v>42286</c:v>
                </c:pt>
                <c:pt idx="1720">
                  <c:v>42289</c:v>
                </c:pt>
                <c:pt idx="1721">
                  <c:v>42290</c:v>
                </c:pt>
                <c:pt idx="1722">
                  <c:v>42291</c:v>
                </c:pt>
                <c:pt idx="1723">
                  <c:v>42292</c:v>
                </c:pt>
                <c:pt idx="1724">
                  <c:v>42293</c:v>
                </c:pt>
                <c:pt idx="1725">
                  <c:v>42296</c:v>
                </c:pt>
                <c:pt idx="1726">
                  <c:v>42297</c:v>
                </c:pt>
                <c:pt idx="1727">
                  <c:v>42298</c:v>
                </c:pt>
                <c:pt idx="1728">
                  <c:v>42299</c:v>
                </c:pt>
                <c:pt idx="1729">
                  <c:v>42300</c:v>
                </c:pt>
                <c:pt idx="1730">
                  <c:v>42303</c:v>
                </c:pt>
                <c:pt idx="1731">
                  <c:v>42304</c:v>
                </c:pt>
                <c:pt idx="1732">
                  <c:v>42305</c:v>
                </c:pt>
                <c:pt idx="1733">
                  <c:v>42306</c:v>
                </c:pt>
                <c:pt idx="1734">
                  <c:v>42307</c:v>
                </c:pt>
                <c:pt idx="1735">
                  <c:v>42310</c:v>
                </c:pt>
                <c:pt idx="1736">
                  <c:v>42311</c:v>
                </c:pt>
                <c:pt idx="1737">
                  <c:v>42312</c:v>
                </c:pt>
                <c:pt idx="1738">
                  <c:v>42313</c:v>
                </c:pt>
                <c:pt idx="1739">
                  <c:v>42314</c:v>
                </c:pt>
                <c:pt idx="1740">
                  <c:v>42317</c:v>
                </c:pt>
                <c:pt idx="1741">
                  <c:v>42318</c:v>
                </c:pt>
                <c:pt idx="1742">
                  <c:v>42319</c:v>
                </c:pt>
                <c:pt idx="1743">
                  <c:v>42320</c:v>
                </c:pt>
                <c:pt idx="1744">
                  <c:v>42321</c:v>
                </c:pt>
                <c:pt idx="1745">
                  <c:v>42324</c:v>
                </c:pt>
                <c:pt idx="1746">
                  <c:v>42325</c:v>
                </c:pt>
                <c:pt idx="1747">
                  <c:v>42326</c:v>
                </c:pt>
                <c:pt idx="1748">
                  <c:v>42327</c:v>
                </c:pt>
                <c:pt idx="1749">
                  <c:v>42328</c:v>
                </c:pt>
                <c:pt idx="1750">
                  <c:v>42331</c:v>
                </c:pt>
                <c:pt idx="1751">
                  <c:v>42332</c:v>
                </c:pt>
                <c:pt idx="1752">
                  <c:v>42333</c:v>
                </c:pt>
                <c:pt idx="1753">
                  <c:v>42334</c:v>
                </c:pt>
                <c:pt idx="1754">
                  <c:v>42335</c:v>
                </c:pt>
                <c:pt idx="1755">
                  <c:v>42338</c:v>
                </c:pt>
                <c:pt idx="1756">
                  <c:v>42339</c:v>
                </c:pt>
                <c:pt idx="1757">
                  <c:v>42340</c:v>
                </c:pt>
                <c:pt idx="1758">
                  <c:v>42341</c:v>
                </c:pt>
                <c:pt idx="1759">
                  <c:v>42342</c:v>
                </c:pt>
                <c:pt idx="1760">
                  <c:v>42345</c:v>
                </c:pt>
                <c:pt idx="1761">
                  <c:v>42346</c:v>
                </c:pt>
                <c:pt idx="1762">
                  <c:v>42347</c:v>
                </c:pt>
                <c:pt idx="1763">
                  <c:v>42348</c:v>
                </c:pt>
                <c:pt idx="1764">
                  <c:v>42349</c:v>
                </c:pt>
                <c:pt idx="1765">
                  <c:v>42352</c:v>
                </c:pt>
                <c:pt idx="1766">
                  <c:v>42353</c:v>
                </c:pt>
                <c:pt idx="1767">
                  <c:v>42354</c:v>
                </c:pt>
                <c:pt idx="1768">
                  <c:v>42355</c:v>
                </c:pt>
                <c:pt idx="1769">
                  <c:v>42356</c:v>
                </c:pt>
                <c:pt idx="1770">
                  <c:v>42359</c:v>
                </c:pt>
                <c:pt idx="1771">
                  <c:v>42360</c:v>
                </c:pt>
                <c:pt idx="1772">
                  <c:v>42361</c:v>
                </c:pt>
                <c:pt idx="1773">
                  <c:v>42362</c:v>
                </c:pt>
                <c:pt idx="1774">
                  <c:v>42366</c:v>
                </c:pt>
                <c:pt idx="1775">
                  <c:v>42367</c:v>
                </c:pt>
                <c:pt idx="1776">
                  <c:v>42368</c:v>
                </c:pt>
                <c:pt idx="1777">
                  <c:v>42369</c:v>
                </c:pt>
                <c:pt idx="1778">
                  <c:v>42373</c:v>
                </c:pt>
                <c:pt idx="1779">
                  <c:v>42374</c:v>
                </c:pt>
                <c:pt idx="1780">
                  <c:v>42375</c:v>
                </c:pt>
                <c:pt idx="1781">
                  <c:v>42376</c:v>
                </c:pt>
                <c:pt idx="1782">
                  <c:v>42377</c:v>
                </c:pt>
                <c:pt idx="1783">
                  <c:v>42380</c:v>
                </c:pt>
                <c:pt idx="1784">
                  <c:v>42381</c:v>
                </c:pt>
                <c:pt idx="1785">
                  <c:v>42382</c:v>
                </c:pt>
                <c:pt idx="1786">
                  <c:v>42383</c:v>
                </c:pt>
                <c:pt idx="1787">
                  <c:v>42384</c:v>
                </c:pt>
                <c:pt idx="1788">
                  <c:v>42387</c:v>
                </c:pt>
                <c:pt idx="1789">
                  <c:v>42388</c:v>
                </c:pt>
                <c:pt idx="1790">
                  <c:v>42389</c:v>
                </c:pt>
                <c:pt idx="1791">
                  <c:v>42390</c:v>
                </c:pt>
                <c:pt idx="1792">
                  <c:v>42391</c:v>
                </c:pt>
                <c:pt idx="1793">
                  <c:v>42394</c:v>
                </c:pt>
                <c:pt idx="1794">
                  <c:v>42395</c:v>
                </c:pt>
                <c:pt idx="1795">
                  <c:v>42396</c:v>
                </c:pt>
                <c:pt idx="1796">
                  <c:v>42397</c:v>
                </c:pt>
                <c:pt idx="1797">
                  <c:v>42398</c:v>
                </c:pt>
                <c:pt idx="1798">
                  <c:v>42401</c:v>
                </c:pt>
                <c:pt idx="1799">
                  <c:v>42402</c:v>
                </c:pt>
                <c:pt idx="1800">
                  <c:v>42403</c:v>
                </c:pt>
                <c:pt idx="1801">
                  <c:v>42404</c:v>
                </c:pt>
                <c:pt idx="1802">
                  <c:v>42405</c:v>
                </c:pt>
                <c:pt idx="1803">
                  <c:v>42408</c:v>
                </c:pt>
                <c:pt idx="1804">
                  <c:v>42409</c:v>
                </c:pt>
                <c:pt idx="1805">
                  <c:v>42410</c:v>
                </c:pt>
                <c:pt idx="1806">
                  <c:v>42411</c:v>
                </c:pt>
                <c:pt idx="1807">
                  <c:v>42412</c:v>
                </c:pt>
                <c:pt idx="1808">
                  <c:v>42415</c:v>
                </c:pt>
                <c:pt idx="1809">
                  <c:v>42416</c:v>
                </c:pt>
                <c:pt idx="1810">
                  <c:v>42417</c:v>
                </c:pt>
                <c:pt idx="1811">
                  <c:v>42418</c:v>
                </c:pt>
                <c:pt idx="1812">
                  <c:v>42419</c:v>
                </c:pt>
                <c:pt idx="1813">
                  <c:v>42422</c:v>
                </c:pt>
                <c:pt idx="1814">
                  <c:v>42423</c:v>
                </c:pt>
                <c:pt idx="1815">
                  <c:v>42424</c:v>
                </c:pt>
                <c:pt idx="1816">
                  <c:v>42425</c:v>
                </c:pt>
                <c:pt idx="1817">
                  <c:v>42426</c:v>
                </c:pt>
                <c:pt idx="1818">
                  <c:v>42429</c:v>
                </c:pt>
                <c:pt idx="1819">
                  <c:v>42430</c:v>
                </c:pt>
                <c:pt idx="1820">
                  <c:v>42431</c:v>
                </c:pt>
                <c:pt idx="1821">
                  <c:v>42432</c:v>
                </c:pt>
                <c:pt idx="1822">
                  <c:v>42433</c:v>
                </c:pt>
              </c:numCache>
            </c:numRef>
          </c:cat>
          <c:val>
            <c:numRef>
              <c:f>'[6]1 - Chart Data'!$D$2:$D$1824</c:f>
              <c:numCache>
                <c:formatCode>General</c:formatCode>
                <c:ptCount val="1823"/>
                <c:pt idx="0">
                  <c:v>100</c:v>
                </c:pt>
                <c:pt idx="1">
                  <c:v>100</c:v>
                </c:pt>
                <c:pt idx="2">
                  <c:v>98.16163087004</c:v>
                </c:pt>
                <c:pt idx="3">
                  <c:v>98.653076082999604</c:v>
                </c:pt>
                <c:pt idx="4">
                  <c:v>99.126319621405102</c:v>
                </c:pt>
                <c:pt idx="5">
                  <c:v>98.343647615580593</c:v>
                </c:pt>
                <c:pt idx="6">
                  <c:v>97.196942118674897</c:v>
                </c:pt>
                <c:pt idx="7">
                  <c:v>99.635966508918798</c:v>
                </c:pt>
                <c:pt idx="8">
                  <c:v>97.597378958864198</c:v>
                </c:pt>
                <c:pt idx="9">
                  <c:v>92.064069894430204</c:v>
                </c:pt>
                <c:pt idx="10">
                  <c:v>86.166727338915095</c:v>
                </c:pt>
                <c:pt idx="11">
                  <c:v>85.620677102293399</c:v>
                </c:pt>
                <c:pt idx="12">
                  <c:v>83.400072806698205</c:v>
                </c:pt>
                <c:pt idx="13">
                  <c:v>85.875500546050205</c:v>
                </c:pt>
                <c:pt idx="14">
                  <c:v>83.800509646887505</c:v>
                </c:pt>
                <c:pt idx="15">
                  <c:v>85.347651983982502</c:v>
                </c:pt>
                <c:pt idx="16">
                  <c:v>84.910811794685102</c:v>
                </c:pt>
                <c:pt idx="17">
                  <c:v>85.511467054969003</c:v>
                </c:pt>
                <c:pt idx="18">
                  <c:v>80.942846741900198</c:v>
                </c:pt>
                <c:pt idx="19">
                  <c:v>84.910811794685102</c:v>
                </c:pt>
                <c:pt idx="20">
                  <c:v>85.274845285766204</c:v>
                </c:pt>
                <c:pt idx="21">
                  <c:v>87.095012741172098</c:v>
                </c:pt>
                <c:pt idx="22">
                  <c:v>89.443028758645696</c:v>
                </c:pt>
                <c:pt idx="23">
                  <c:v>88.514743356388706</c:v>
                </c:pt>
                <c:pt idx="24">
                  <c:v>86.512559155442304</c:v>
                </c:pt>
                <c:pt idx="25">
                  <c:v>86.530760829996296</c:v>
                </c:pt>
                <c:pt idx="26">
                  <c:v>88.751365125591505</c:v>
                </c:pt>
                <c:pt idx="27">
                  <c:v>84.564979978157893</c:v>
                </c:pt>
                <c:pt idx="28">
                  <c:v>83.782307972333399</c:v>
                </c:pt>
                <c:pt idx="29">
                  <c:v>84.546778303603901</c:v>
                </c:pt>
                <c:pt idx="30">
                  <c:v>84.819803421914798</c:v>
                </c:pt>
                <c:pt idx="31">
                  <c:v>87.167819439388396</c:v>
                </c:pt>
                <c:pt idx="32">
                  <c:v>86.8219876228613</c:v>
                </c:pt>
                <c:pt idx="33">
                  <c:v>85.001820167455406</c:v>
                </c:pt>
                <c:pt idx="34">
                  <c:v>82.599199126319604</c:v>
                </c:pt>
                <c:pt idx="35">
                  <c:v>80.305788132508098</c:v>
                </c:pt>
                <c:pt idx="36">
                  <c:v>78.922460866399703</c:v>
                </c:pt>
                <c:pt idx="37">
                  <c:v>78.121587186021102</c:v>
                </c:pt>
                <c:pt idx="38">
                  <c:v>79.486712777575505</c:v>
                </c:pt>
                <c:pt idx="39">
                  <c:v>80.141973061521597</c:v>
                </c:pt>
                <c:pt idx="40">
                  <c:v>80.779031670913696</c:v>
                </c:pt>
                <c:pt idx="41">
                  <c:v>81.379686931197597</c:v>
                </c:pt>
                <c:pt idx="42">
                  <c:v>77.648343647615505</c:v>
                </c:pt>
                <c:pt idx="43">
                  <c:v>77.702948671277696</c:v>
                </c:pt>
                <c:pt idx="44">
                  <c:v>79.887149617764805</c:v>
                </c:pt>
                <c:pt idx="45">
                  <c:v>80.251183108846007</c:v>
                </c:pt>
                <c:pt idx="46">
                  <c:v>80.760829996359604</c:v>
                </c:pt>
                <c:pt idx="47">
                  <c:v>77.357116854750601</c:v>
                </c:pt>
                <c:pt idx="48">
                  <c:v>78.922460866399703</c:v>
                </c:pt>
                <c:pt idx="49">
                  <c:v>78.431015653440099</c:v>
                </c:pt>
                <c:pt idx="50">
                  <c:v>78.558427375318502</c:v>
                </c:pt>
                <c:pt idx="51">
                  <c:v>78.285402257007604</c:v>
                </c:pt>
                <c:pt idx="52">
                  <c:v>77.575536949399293</c:v>
                </c:pt>
                <c:pt idx="53">
                  <c:v>76.174008008736806</c:v>
                </c:pt>
                <c:pt idx="54">
                  <c:v>75.573352748452805</c:v>
                </c:pt>
                <c:pt idx="55">
                  <c:v>78.5948307244266</c:v>
                </c:pt>
                <c:pt idx="56">
                  <c:v>79.595922824899802</c:v>
                </c:pt>
                <c:pt idx="57">
                  <c:v>78.139788860575095</c:v>
                </c:pt>
                <c:pt idx="58">
                  <c:v>81.215871860211095</c:v>
                </c:pt>
                <c:pt idx="59">
                  <c:v>81.780123771386897</c:v>
                </c:pt>
                <c:pt idx="60">
                  <c:v>81.670913724062601</c:v>
                </c:pt>
                <c:pt idx="61">
                  <c:v>82.653804149981696</c:v>
                </c:pt>
                <c:pt idx="62">
                  <c:v>82.817619220968297</c:v>
                </c:pt>
                <c:pt idx="63">
                  <c:v>81.234073534765102</c:v>
                </c:pt>
                <c:pt idx="64">
                  <c:v>78.849654168183406</c:v>
                </c:pt>
                <c:pt idx="65">
                  <c:v>78.631234073534699</c:v>
                </c:pt>
                <c:pt idx="66">
                  <c:v>78.048780487804805</c:v>
                </c:pt>
                <c:pt idx="67">
                  <c:v>78.412813978886007</c:v>
                </c:pt>
                <c:pt idx="68">
                  <c:v>78.849654168183406</c:v>
                </c:pt>
                <c:pt idx="69">
                  <c:v>79.978157990535095</c:v>
                </c:pt>
                <c:pt idx="70">
                  <c:v>79.978157990535095</c:v>
                </c:pt>
                <c:pt idx="71">
                  <c:v>81.124863487440805</c:v>
                </c:pt>
                <c:pt idx="72">
                  <c:v>80.797233345467703</c:v>
                </c:pt>
                <c:pt idx="73">
                  <c:v>81.179468511102996</c:v>
                </c:pt>
                <c:pt idx="74">
                  <c:v>82.016745540589696</c:v>
                </c:pt>
                <c:pt idx="75">
                  <c:v>81.871132144157201</c:v>
                </c:pt>
                <c:pt idx="76">
                  <c:v>82.180560611576198</c:v>
                </c:pt>
                <c:pt idx="77">
                  <c:v>82.125955587914007</c:v>
                </c:pt>
                <c:pt idx="78">
                  <c:v>81.452493629413894</c:v>
                </c:pt>
                <c:pt idx="79">
                  <c:v>81.871132144157201</c:v>
                </c:pt>
                <c:pt idx="80">
                  <c:v>81.416090280305696</c:v>
                </c:pt>
                <c:pt idx="81">
                  <c:v>80.724426647251505</c:v>
                </c:pt>
                <c:pt idx="82">
                  <c:v>80.360393156170304</c:v>
                </c:pt>
                <c:pt idx="83">
                  <c:v>81.106661812886699</c:v>
                </c:pt>
                <c:pt idx="84">
                  <c:v>82.672005824535802</c:v>
                </c:pt>
                <c:pt idx="85">
                  <c:v>81.416090280305696</c:v>
                </c:pt>
                <c:pt idx="86">
                  <c:v>81.416090280305696</c:v>
                </c:pt>
                <c:pt idx="87">
                  <c:v>83.582089552238799</c:v>
                </c:pt>
                <c:pt idx="88">
                  <c:v>86.749180924645003</c:v>
                </c:pt>
                <c:pt idx="89">
                  <c:v>86.603567528212494</c:v>
                </c:pt>
                <c:pt idx="90">
                  <c:v>85.020021842009399</c:v>
                </c:pt>
                <c:pt idx="91">
                  <c:v>85.293046960320297</c:v>
                </c:pt>
                <c:pt idx="92">
                  <c:v>85.529668729523095</c:v>
                </c:pt>
                <c:pt idx="93">
                  <c:v>87.404441208591095</c:v>
                </c:pt>
                <c:pt idx="94">
                  <c:v>86.330542409901696</c:v>
                </c:pt>
                <c:pt idx="95">
                  <c:v>87.040407717510007</c:v>
                </c:pt>
                <c:pt idx="96">
                  <c:v>85.620677102293399</c:v>
                </c:pt>
                <c:pt idx="97">
                  <c:v>84.892610120130996</c:v>
                </c:pt>
                <c:pt idx="98">
                  <c:v>84.237349836184904</c:v>
                </c:pt>
                <c:pt idx="99">
                  <c:v>84.237349836184904</c:v>
                </c:pt>
                <c:pt idx="100">
                  <c:v>83.727702948671194</c:v>
                </c:pt>
                <c:pt idx="101">
                  <c:v>82.526392428103307</c:v>
                </c:pt>
                <c:pt idx="102">
                  <c:v>84.291954859847095</c:v>
                </c:pt>
                <c:pt idx="103">
                  <c:v>83.600291226792805</c:v>
                </c:pt>
                <c:pt idx="104">
                  <c:v>82.653804149981696</c:v>
                </c:pt>
                <c:pt idx="105">
                  <c:v>84.000728066982106</c:v>
                </c:pt>
                <c:pt idx="106">
                  <c:v>84.619585001820099</c:v>
                </c:pt>
                <c:pt idx="107">
                  <c:v>82.417182380778996</c:v>
                </c:pt>
                <c:pt idx="108">
                  <c:v>81.798325445941003</c:v>
                </c:pt>
                <c:pt idx="109">
                  <c:v>80.942846741900198</c:v>
                </c:pt>
                <c:pt idx="110">
                  <c:v>81.925737167819406</c:v>
                </c:pt>
                <c:pt idx="111">
                  <c:v>81.9075354932653</c:v>
                </c:pt>
                <c:pt idx="112">
                  <c:v>80.487804878048706</c:v>
                </c:pt>
                <c:pt idx="113">
                  <c:v>79.796141244994502</c:v>
                </c:pt>
                <c:pt idx="114">
                  <c:v>81.925737167819406</c:v>
                </c:pt>
                <c:pt idx="115">
                  <c:v>81.962140516927505</c:v>
                </c:pt>
                <c:pt idx="116">
                  <c:v>82.690207499089894</c:v>
                </c:pt>
                <c:pt idx="117">
                  <c:v>83.163451037495406</c:v>
                </c:pt>
                <c:pt idx="118">
                  <c:v>83.181652712049498</c:v>
                </c:pt>
                <c:pt idx="119">
                  <c:v>81.889333818711293</c:v>
                </c:pt>
                <c:pt idx="120">
                  <c:v>81.579905351292297</c:v>
                </c:pt>
                <c:pt idx="121">
                  <c:v>80.633418274481201</c:v>
                </c:pt>
                <c:pt idx="122">
                  <c:v>80.087368037859406</c:v>
                </c:pt>
                <c:pt idx="123">
                  <c:v>79.413906079359293</c:v>
                </c:pt>
                <c:pt idx="124">
                  <c:v>79.796141244994502</c:v>
                </c:pt>
                <c:pt idx="125">
                  <c:v>81.033855114670502</c:v>
                </c:pt>
                <c:pt idx="126">
                  <c:v>81.361485256643604</c:v>
                </c:pt>
                <c:pt idx="127">
                  <c:v>80.105569712413498</c:v>
                </c:pt>
                <c:pt idx="128">
                  <c:v>80.6698216235893</c:v>
                </c:pt>
                <c:pt idx="129">
                  <c:v>80.742628321805597</c:v>
                </c:pt>
                <c:pt idx="130">
                  <c:v>81.470695303967901</c:v>
                </c:pt>
                <c:pt idx="131">
                  <c:v>80.688023298143406</c:v>
                </c:pt>
                <c:pt idx="132">
                  <c:v>82.216963960684296</c:v>
                </c:pt>
                <c:pt idx="133">
                  <c:v>82.417182380778996</c:v>
                </c:pt>
                <c:pt idx="134">
                  <c:v>82.617400800873597</c:v>
                </c:pt>
                <c:pt idx="135">
                  <c:v>83.873316345103703</c:v>
                </c:pt>
                <c:pt idx="136">
                  <c:v>83.582089552238799</c:v>
                </c:pt>
                <c:pt idx="137">
                  <c:v>83.855114670549597</c:v>
                </c:pt>
                <c:pt idx="138">
                  <c:v>84.838005096468805</c:v>
                </c:pt>
                <c:pt idx="139">
                  <c:v>83.582089552238799</c:v>
                </c:pt>
                <c:pt idx="140">
                  <c:v>82.326174008008707</c:v>
                </c:pt>
                <c:pt idx="141">
                  <c:v>82.125955587914007</c:v>
                </c:pt>
                <c:pt idx="142">
                  <c:v>81.9075354932653</c:v>
                </c:pt>
                <c:pt idx="143">
                  <c:v>82.016745540589696</c:v>
                </c:pt>
                <c:pt idx="144">
                  <c:v>83.054240990170996</c:v>
                </c:pt>
                <c:pt idx="145">
                  <c:v>83.054240990170996</c:v>
                </c:pt>
                <c:pt idx="146">
                  <c:v>83.563887877684706</c:v>
                </c:pt>
                <c:pt idx="147">
                  <c:v>84.382963232617399</c:v>
                </c:pt>
                <c:pt idx="148">
                  <c:v>85.311248634874403</c:v>
                </c:pt>
                <c:pt idx="149">
                  <c:v>85.238441936658106</c:v>
                </c:pt>
                <c:pt idx="150">
                  <c:v>86.148525664361102</c:v>
                </c:pt>
                <c:pt idx="151">
                  <c:v>85.711685475063703</c:v>
                </c:pt>
                <c:pt idx="152">
                  <c:v>85.038223516563505</c:v>
                </c:pt>
                <c:pt idx="153">
                  <c:v>84.382963232617399</c:v>
                </c:pt>
                <c:pt idx="154">
                  <c:v>83.673097925009102</c:v>
                </c:pt>
                <c:pt idx="155">
                  <c:v>84.674190025482304</c:v>
                </c:pt>
                <c:pt idx="156">
                  <c:v>85.056425191117498</c:v>
                </c:pt>
                <c:pt idx="157">
                  <c:v>83.964324717874007</c:v>
                </c:pt>
                <c:pt idx="158">
                  <c:v>85.438660356752806</c:v>
                </c:pt>
                <c:pt idx="159">
                  <c:v>86.148525664361102</c:v>
                </c:pt>
                <c:pt idx="160">
                  <c:v>88.423734983618402</c:v>
                </c:pt>
                <c:pt idx="161">
                  <c:v>89.370222060429498</c:v>
                </c:pt>
                <c:pt idx="162">
                  <c:v>90.043684018929696</c:v>
                </c:pt>
                <c:pt idx="163">
                  <c:v>88.605751729158996</c:v>
                </c:pt>
                <c:pt idx="164">
                  <c:v>90.717145977429894</c:v>
                </c:pt>
                <c:pt idx="165">
                  <c:v>91.609028030578799</c:v>
                </c:pt>
                <c:pt idx="166">
                  <c:v>91.336002912267901</c:v>
                </c:pt>
                <c:pt idx="167">
                  <c:v>91.081179468511095</c:v>
                </c:pt>
                <c:pt idx="168">
                  <c:v>91.208591190389498</c:v>
                </c:pt>
                <c:pt idx="169">
                  <c:v>91.153986166727293</c:v>
                </c:pt>
                <c:pt idx="170">
                  <c:v>91.008372770294798</c:v>
                </c:pt>
                <c:pt idx="171">
                  <c:v>90.371314160902799</c:v>
                </c:pt>
                <c:pt idx="172">
                  <c:v>93.192573716781894</c:v>
                </c:pt>
                <c:pt idx="173">
                  <c:v>94.484892610120099</c:v>
                </c:pt>
                <c:pt idx="174">
                  <c:v>93.6112122315253</c:v>
                </c:pt>
                <c:pt idx="175">
                  <c:v>95.067346195850007</c:v>
                </c:pt>
                <c:pt idx="176">
                  <c:v>94.393884237349795</c:v>
                </c:pt>
                <c:pt idx="177">
                  <c:v>93.101565344011604</c:v>
                </c:pt>
                <c:pt idx="178">
                  <c:v>94.958136148525597</c:v>
                </c:pt>
                <c:pt idx="179">
                  <c:v>93.392792136876494</c:v>
                </c:pt>
                <c:pt idx="180">
                  <c:v>92.628321805606106</c:v>
                </c:pt>
                <c:pt idx="181">
                  <c:v>93.228977065890007</c:v>
                </c:pt>
                <c:pt idx="182">
                  <c:v>92.864943574808805</c:v>
                </c:pt>
                <c:pt idx="183">
                  <c:v>92.573716781943901</c:v>
                </c:pt>
                <c:pt idx="184">
                  <c:v>92.045868219876198</c:v>
                </c:pt>
                <c:pt idx="185">
                  <c:v>92.664725154714205</c:v>
                </c:pt>
                <c:pt idx="186">
                  <c:v>91.791044776119406</c:v>
                </c:pt>
                <c:pt idx="187">
                  <c:v>92.664725154714205</c:v>
                </c:pt>
                <c:pt idx="188">
                  <c:v>93.957044048052396</c:v>
                </c:pt>
                <c:pt idx="189">
                  <c:v>93.793228977065795</c:v>
                </c:pt>
                <c:pt idx="190">
                  <c:v>95.2857662904987</c:v>
                </c:pt>
                <c:pt idx="191">
                  <c:v>96.104841645431307</c:v>
                </c:pt>
                <c:pt idx="192">
                  <c:v>96.942118674918007</c:v>
                </c:pt>
                <c:pt idx="193">
                  <c:v>96.887513651255901</c:v>
                </c:pt>
                <c:pt idx="194">
                  <c:v>96.377866763742205</c:v>
                </c:pt>
                <c:pt idx="195">
                  <c:v>97.615580633418205</c:v>
                </c:pt>
                <c:pt idx="196">
                  <c:v>97.033127047688296</c:v>
                </c:pt>
                <c:pt idx="197">
                  <c:v>96.796505278485597</c:v>
                </c:pt>
                <c:pt idx="198">
                  <c:v>96.396068438296297</c:v>
                </c:pt>
                <c:pt idx="199">
                  <c:v>97.633782307972297</c:v>
                </c:pt>
                <c:pt idx="200">
                  <c:v>96.705496905715293</c:v>
                </c:pt>
                <c:pt idx="201">
                  <c:v>98.725882781215802</c:v>
                </c:pt>
                <c:pt idx="202">
                  <c:v>99.035311248634798</c:v>
                </c:pt>
                <c:pt idx="203">
                  <c:v>99.035311248634798</c:v>
                </c:pt>
                <c:pt idx="204">
                  <c:v>98.434655988350897</c:v>
                </c:pt>
                <c:pt idx="205">
                  <c:v>99.180924645067293</c:v>
                </c:pt>
                <c:pt idx="206">
                  <c:v>99.162722970513201</c:v>
                </c:pt>
                <c:pt idx="207">
                  <c:v>99.089916272297003</c:v>
                </c:pt>
                <c:pt idx="208">
                  <c:v>98.725882781215802</c:v>
                </c:pt>
                <c:pt idx="209">
                  <c:v>97.888605751729102</c:v>
                </c:pt>
                <c:pt idx="210">
                  <c:v>97.670185657080395</c:v>
                </c:pt>
                <c:pt idx="211">
                  <c:v>96.905715325809894</c:v>
                </c:pt>
                <c:pt idx="212">
                  <c:v>97.579177284310106</c:v>
                </c:pt>
                <c:pt idx="213">
                  <c:v>98.416454313796805</c:v>
                </c:pt>
                <c:pt idx="214">
                  <c:v>97.870404077175095</c:v>
                </c:pt>
                <c:pt idx="215">
                  <c:v>97.888605751729102</c:v>
                </c:pt>
                <c:pt idx="216">
                  <c:v>98.270840917364296</c:v>
                </c:pt>
                <c:pt idx="217">
                  <c:v>98.070622497269696</c:v>
                </c:pt>
                <c:pt idx="218">
                  <c:v>97.524572260647901</c:v>
                </c:pt>
                <c:pt idx="219">
                  <c:v>97.087732071350501</c:v>
                </c:pt>
                <c:pt idx="220">
                  <c:v>98.143429195485894</c:v>
                </c:pt>
                <c:pt idx="221">
                  <c:v>98.507462686567095</c:v>
                </c:pt>
                <c:pt idx="222">
                  <c:v>98.452857662904904</c:v>
                </c:pt>
                <c:pt idx="223">
                  <c:v>98.5620677102293</c:v>
                </c:pt>
                <c:pt idx="224">
                  <c:v>99.253731343283505</c:v>
                </c:pt>
                <c:pt idx="225">
                  <c:v>98.762286130323901</c:v>
                </c:pt>
                <c:pt idx="226">
                  <c:v>99.271933017837597</c:v>
                </c:pt>
                <c:pt idx="227">
                  <c:v>98.270840917364296</c:v>
                </c:pt>
                <c:pt idx="228">
                  <c:v>99.126319621405102</c:v>
                </c:pt>
                <c:pt idx="229">
                  <c:v>98.325445941026501</c:v>
                </c:pt>
                <c:pt idx="230">
                  <c:v>98.871496177648297</c:v>
                </c:pt>
                <c:pt idx="231">
                  <c:v>99.690571532580904</c:v>
                </c:pt>
                <c:pt idx="232">
                  <c:v>100.200218420094</c:v>
                </c:pt>
                <c:pt idx="233">
                  <c:v>100.709865307608</c:v>
                </c:pt>
                <c:pt idx="234">
                  <c:v>100.41863851474299</c:v>
                </c:pt>
                <c:pt idx="235">
                  <c:v>100.637058609392</c:v>
                </c:pt>
                <c:pt idx="236">
                  <c:v>100.746268656716</c:v>
                </c:pt>
                <c:pt idx="237">
                  <c:v>101.001092100473</c:v>
                </c:pt>
                <c:pt idx="238">
                  <c:v>101.001092100473</c:v>
                </c:pt>
                <c:pt idx="239">
                  <c:v>102.29341099381099</c:v>
                </c:pt>
                <c:pt idx="240">
                  <c:v>102.36621769202701</c:v>
                </c:pt>
                <c:pt idx="241">
                  <c:v>101.12850382235101</c:v>
                </c:pt>
                <c:pt idx="242">
                  <c:v>99.217327994175406</c:v>
                </c:pt>
                <c:pt idx="243">
                  <c:v>99.563159810702501</c:v>
                </c:pt>
                <c:pt idx="244">
                  <c:v>99.162722970513201</c:v>
                </c:pt>
                <c:pt idx="245">
                  <c:v>98.107025846377795</c:v>
                </c:pt>
                <c:pt idx="246">
                  <c:v>98.198034219148099</c:v>
                </c:pt>
                <c:pt idx="247">
                  <c:v>96.359665089188198</c:v>
                </c:pt>
                <c:pt idx="248">
                  <c:v>97.087732071350501</c:v>
                </c:pt>
                <c:pt idx="249">
                  <c:v>99.089916272297003</c:v>
                </c:pt>
                <c:pt idx="250">
                  <c:v>99.472151437932197</c:v>
                </c:pt>
                <c:pt idx="251">
                  <c:v>97.9614124499453</c:v>
                </c:pt>
                <c:pt idx="252">
                  <c:v>98.234437568256197</c:v>
                </c:pt>
                <c:pt idx="253">
                  <c:v>97.105933745904593</c:v>
                </c:pt>
                <c:pt idx="254">
                  <c:v>97.105933745904593</c:v>
                </c:pt>
                <c:pt idx="255">
                  <c:v>96.942118674918007</c:v>
                </c:pt>
                <c:pt idx="256">
                  <c:v>97.451765562431703</c:v>
                </c:pt>
                <c:pt idx="257">
                  <c:v>98.16163087004</c:v>
                </c:pt>
                <c:pt idx="258">
                  <c:v>98.16163087004</c:v>
                </c:pt>
                <c:pt idx="259">
                  <c:v>99.362941390607901</c:v>
                </c:pt>
                <c:pt idx="260">
                  <c:v>99.654168183472805</c:v>
                </c:pt>
                <c:pt idx="261">
                  <c:v>100.05460502366201</c:v>
                </c:pt>
                <c:pt idx="262">
                  <c:v>98.980706224972593</c:v>
                </c:pt>
                <c:pt idx="263">
                  <c:v>99.017109574080806</c:v>
                </c:pt>
                <c:pt idx="264">
                  <c:v>98.234437568256197</c:v>
                </c:pt>
                <c:pt idx="265">
                  <c:v>98.889697852202403</c:v>
                </c:pt>
                <c:pt idx="266">
                  <c:v>98.507462686567095</c:v>
                </c:pt>
                <c:pt idx="267">
                  <c:v>98.798689479432099</c:v>
                </c:pt>
                <c:pt idx="268">
                  <c:v>98.816891153986106</c:v>
                </c:pt>
                <c:pt idx="269">
                  <c:v>99.344739716053795</c:v>
                </c:pt>
                <c:pt idx="270">
                  <c:v>98.434655988350897</c:v>
                </c:pt>
                <c:pt idx="271">
                  <c:v>98.434655988350897</c:v>
                </c:pt>
                <c:pt idx="272">
                  <c:v>98.871496177648297</c:v>
                </c:pt>
                <c:pt idx="273">
                  <c:v>99.053512923188904</c:v>
                </c:pt>
                <c:pt idx="274">
                  <c:v>99.745176556243095</c:v>
                </c:pt>
                <c:pt idx="275">
                  <c:v>100.163815070986</c:v>
                </c:pt>
                <c:pt idx="276">
                  <c:v>101.09210047324299</c:v>
                </c:pt>
                <c:pt idx="277">
                  <c:v>99.235529668729498</c:v>
                </c:pt>
                <c:pt idx="278">
                  <c:v>99.745176556243095</c:v>
                </c:pt>
                <c:pt idx="279">
                  <c:v>99.526756461594402</c:v>
                </c:pt>
                <c:pt idx="280">
                  <c:v>99.199126319621399</c:v>
                </c:pt>
                <c:pt idx="281">
                  <c:v>97.870404077175095</c:v>
                </c:pt>
                <c:pt idx="282">
                  <c:v>97.306152165999194</c:v>
                </c:pt>
                <c:pt idx="283">
                  <c:v>98.052420822715604</c:v>
                </c:pt>
                <c:pt idx="284">
                  <c:v>98.907899526756395</c:v>
                </c:pt>
                <c:pt idx="285">
                  <c:v>98.052420822715604</c:v>
                </c:pt>
                <c:pt idx="286">
                  <c:v>97.415362213323604</c:v>
                </c:pt>
                <c:pt idx="287">
                  <c:v>96.286858390971901</c:v>
                </c:pt>
                <c:pt idx="288">
                  <c:v>96.687295231161201</c:v>
                </c:pt>
                <c:pt idx="289">
                  <c:v>95.576993083363604</c:v>
                </c:pt>
                <c:pt idx="290">
                  <c:v>95.8864215507826</c:v>
                </c:pt>
                <c:pt idx="291">
                  <c:v>96.396068438296297</c:v>
                </c:pt>
                <c:pt idx="292">
                  <c:v>96.341463414634106</c:v>
                </c:pt>
                <c:pt idx="293">
                  <c:v>96.177648343647604</c:v>
                </c:pt>
                <c:pt idx="294">
                  <c:v>95.558791408809597</c:v>
                </c:pt>
                <c:pt idx="295">
                  <c:v>95.158354568620297</c:v>
                </c:pt>
                <c:pt idx="296">
                  <c:v>95.977429923552904</c:v>
                </c:pt>
                <c:pt idx="297">
                  <c:v>95.868219876228594</c:v>
                </c:pt>
                <c:pt idx="298">
                  <c:v>95.158354568620297</c:v>
                </c:pt>
                <c:pt idx="299">
                  <c:v>95.212959592282402</c:v>
                </c:pt>
                <c:pt idx="300">
                  <c:v>95.303967965052706</c:v>
                </c:pt>
                <c:pt idx="301">
                  <c:v>95.121951219512098</c:v>
                </c:pt>
                <c:pt idx="302">
                  <c:v>96.305060065526007</c:v>
                </c:pt>
                <c:pt idx="303">
                  <c:v>96.578085183836905</c:v>
                </c:pt>
                <c:pt idx="304">
                  <c:v>94.2482708409173</c:v>
                </c:pt>
                <c:pt idx="305">
                  <c:v>93.046960320349399</c:v>
                </c:pt>
                <c:pt idx="306">
                  <c:v>93.192573716781894</c:v>
                </c:pt>
                <c:pt idx="307">
                  <c:v>91.681834728794996</c:v>
                </c:pt>
                <c:pt idx="308">
                  <c:v>90.589734255551505</c:v>
                </c:pt>
                <c:pt idx="309">
                  <c:v>91.499817983254403</c:v>
                </c:pt>
                <c:pt idx="310">
                  <c:v>92.373498361849201</c:v>
                </c:pt>
                <c:pt idx="311">
                  <c:v>93.119767018565696</c:v>
                </c:pt>
                <c:pt idx="312">
                  <c:v>92.591918456497893</c:v>
                </c:pt>
                <c:pt idx="313">
                  <c:v>91.354204586821893</c:v>
                </c:pt>
                <c:pt idx="314">
                  <c:v>91.281397888605696</c:v>
                </c:pt>
                <c:pt idx="315">
                  <c:v>89.188205314888904</c:v>
                </c:pt>
                <c:pt idx="316">
                  <c:v>88.678558427375293</c:v>
                </c:pt>
                <c:pt idx="317">
                  <c:v>90.444120859118996</c:v>
                </c:pt>
                <c:pt idx="318">
                  <c:v>89.916272297051293</c:v>
                </c:pt>
                <c:pt idx="319">
                  <c:v>89.461230433199802</c:v>
                </c:pt>
                <c:pt idx="320">
                  <c:v>88.478340007280593</c:v>
                </c:pt>
                <c:pt idx="321">
                  <c:v>88.278121587186007</c:v>
                </c:pt>
                <c:pt idx="322">
                  <c:v>88.150709865307604</c:v>
                </c:pt>
                <c:pt idx="323">
                  <c:v>87.4590462322533</c:v>
                </c:pt>
                <c:pt idx="324">
                  <c:v>87.2588278121587</c:v>
                </c:pt>
                <c:pt idx="325">
                  <c:v>84.601383327266106</c:v>
                </c:pt>
                <c:pt idx="326">
                  <c:v>85.438660356752806</c:v>
                </c:pt>
                <c:pt idx="327">
                  <c:v>86.567164179104395</c:v>
                </c:pt>
                <c:pt idx="328">
                  <c:v>85.966508918820495</c:v>
                </c:pt>
                <c:pt idx="329">
                  <c:v>85.857298871496099</c:v>
                </c:pt>
                <c:pt idx="330">
                  <c:v>87.131416090280297</c:v>
                </c:pt>
                <c:pt idx="331">
                  <c:v>86.567164179104395</c:v>
                </c:pt>
                <c:pt idx="332">
                  <c:v>86.567164179104395</c:v>
                </c:pt>
                <c:pt idx="333">
                  <c:v>85.438660356752806</c:v>
                </c:pt>
                <c:pt idx="334">
                  <c:v>86.421550782672</c:v>
                </c:pt>
                <c:pt idx="335">
                  <c:v>86.876592646523406</c:v>
                </c:pt>
                <c:pt idx="336">
                  <c:v>84.692391700036396</c:v>
                </c:pt>
                <c:pt idx="337">
                  <c:v>84.146341463414601</c:v>
                </c:pt>
                <c:pt idx="338">
                  <c:v>84.291954859847095</c:v>
                </c:pt>
                <c:pt idx="339">
                  <c:v>83.472879504914403</c:v>
                </c:pt>
                <c:pt idx="340">
                  <c:v>85.911903895158304</c:v>
                </c:pt>
                <c:pt idx="341">
                  <c:v>85.911903895158304</c:v>
                </c:pt>
                <c:pt idx="342">
                  <c:v>86.148525664361102</c:v>
                </c:pt>
                <c:pt idx="343">
                  <c:v>87.677466326902007</c:v>
                </c:pt>
                <c:pt idx="344">
                  <c:v>88.805970149253696</c:v>
                </c:pt>
                <c:pt idx="345">
                  <c:v>88.514743356388706</c:v>
                </c:pt>
                <c:pt idx="346">
                  <c:v>88.769566800145597</c:v>
                </c:pt>
                <c:pt idx="347">
                  <c:v>87.914088096104805</c:v>
                </c:pt>
                <c:pt idx="348">
                  <c:v>87.349836184929003</c:v>
                </c:pt>
                <c:pt idx="349">
                  <c:v>86.567164179104395</c:v>
                </c:pt>
                <c:pt idx="350">
                  <c:v>86.385147433563802</c:v>
                </c:pt>
                <c:pt idx="351">
                  <c:v>85.893702220604197</c:v>
                </c:pt>
                <c:pt idx="352">
                  <c:v>85.875500546050205</c:v>
                </c:pt>
                <c:pt idx="353">
                  <c:v>84.910811794685102</c:v>
                </c:pt>
                <c:pt idx="354">
                  <c:v>85.147433563887802</c:v>
                </c:pt>
                <c:pt idx="355">
                  <c:v>84.564979978157893</c:v>
                </c:pt>
                <c:pt idx="356">
                  <c:v>84.564979978157893</c:v>
                </c:pt>
                <c:pt idx="357">
                  <c:v>84.564979978157893</c:v>
                </c:pt>
                <c:pt idx="358">
                  <c:v>84.9836184929013</c:v>
                </c:pt>
                <c:pt idx="359">
                  <c:v>86.840189297415293</c:v>
                </c:pt>
                <c:pt idx="360">
                  <c:v>87.550054605023604</c:v>
                </c:pt>
                <c:pt idx="361">
                  <c:v>87.422642883145201</c:v>
                </c:pt>
                <c:pt idx="362">
                  <c:v>87.040407717510007</c:v>
                </c:pt>
                <c:pt idx="363">
                  <c:v>86.767382599199095</c:v>
                </c:pt>
                <c:pt idx="364">
                  <c:v>87.095012741172098</c:v>
                </c:pt>
                <c:pt idx="365">
                  <c:v>87.404441208591095</c:v>
                </c:pt>
                <c:pt idx="366">
                  <c:v>85.675282125955505</c:v>
                </c:pt>
                <c:pt idx="367">
                  <c:v>86.294139060793498</c:v>
                </c:pt>
                <c:pt idx="368">
                  <c:v>86.403349108117894</c:v>
                </c:pt>
                <c:pt idx="369">
                  <c:v>88.605751729158996</c:v>
                </c:pt>
                <c:pt idx="370">
                  <c:v>89.206406989442996</c:v>
                </c:pt>
                <c:pt idx="371">
                  <c:v>89.060793593010501</c:v>
                </c:pt>
                <c:pt idx="372">
                  <c:v>89.625045504186303</c:v>
                </c:pt>
                <c:pt idx="373">
                  <c:v>89.679650527848494</c:v>
                </c:pt>
                <c:pt idx="374">
                  <c:v>89.588642155078205</c:v>
                </c:pt>
                <c:pt idx="375">
                  <c:v>89.151801965780805</c:v>
                </c:pt>
                <c:pt idx="376">
                  <c:v>89.333818711321399</c:v>
                </c:pt>
                <c:pt idx="377">
                  <c:v>90.698944302875802</c:v>
                </c:pt>
                <c:pt idx="378">
                  <c:v>91.008372770294798</c:v>
                </c:pt>
                <c:pt idx="379">
                  <c:v>91.336002912267901</c:v>
                </c:pt>
                <c:pt idx="380">
                  <c:v>90.971969421186699</c:v>
                </c:pt>
                <c:pt idx="381">
                  <c:v>92.045868219876198</c:v>
                </c:pt>
                <c:pt idx="382">
                  <c:v>92.610120131052</c:v>
                </c:pt>
                <c:pt idx="383">
                  <c:v>93.684018929741498</c:v>
                </c:pt>
                <c:pt idx="384">
                  <c:v>91.718238077903095</c:v>
                </c:pt>
                <c:pt idx="385">
                  <c:v>91.718238077903095</c:v>
                </c:pt>
                <c:pt idx="386">
                  <c:v>91.117582817619194</c:v>
                </c:pt>
                <c:pt idx="387">
                  <c:v>91.627229705132805</c:v>
                </c:pt>
                <c:pt idx="388">
                  <c:v>92.264288314524904</c:v>
                </c:pt>
                <c:pt idx="389">
                  <c:v>91.427011285038205</c:v>
                </c:pt>
                <c:pt idx="390">
                  <c:v>89.770658900618798</c:v>
                </c:pt>
                <c:pt idx="391">
                  <c:v>89.807062249726897</c:v>
                </c:pt>
                <c:pt idx="392">
                  <c:v>90.607935930105498</c:v>
                </c:pt>
                <c:pt idx="393">
                  <c:v>90.061885693483802</c:v>
                </c:pt>
                <c:pt idx="394">
                  <c:v>90.680742628321795</c:v>
                </c:pt>
                <c:pt idx="395">
                  <c:v>90.098289042591901</c:v>
                </c:pt>
                <c:pt idx="396">
                  <c:v>90.717145977429894</c:v>
                </c:pt>
                <c:pt idx="397">
                  <c:v>90.080087368037795</c:v>
                </c:pt>
                <c:pt idx="398">
                  <c:v>89.807062249726897</c:v>
                </c:pt>
                <c:pt idx="399">
                  <c:v>91.499817983254403</c:v>
                </c:pt>
                <c:pt idx="400">
                  <c:v>92.118674918092395</c:v>
                </c:pt>
                <c:pt idx="401">
                  <c:v>92.355296687295194</c:v>
                </c:pt>
                <c:pt idx="402">
                  <c:v>92.355296687295194</c:v>
                </c:pt>
                <c:pt idx="403">
                  <c:v>91.900254823443703</c:v>
                </c:pt>
                <c:pt idx="404">
                  <c:v>91.827448125227505</c:v>
                </c:pt>
                <c:pt idx="405">
                  <c:v>92.992355296687194</c:v>
                </c:pt>
                <c:pt idx="406">
                  <c:v>93.811430651619901</c:v>
                </c:pt>
                <c:pt idx="407">
                  <c:v>93.647615580633399</c:v>
                </c:pt>
                <c:pt idx="408">
                  <c:v>93.574808882417102</c:v>
                </c:pt>
                <c:pt idx="409">
                  <c:v>94.029850746268593</c:v>
                </c:pt>
                <c:pt idx="410">
                  <c:v>93.938842373498304</c:v>
                </c:pt>
                <c:pt idx="411">
                  <c:v>93.993447397160494</c:v>
                </c:pt>
                <c:pt idx="412">
                  <c:v>95.121951219512098</c:v>
                </c:pt>
                <c:pt idx="413">
                  <c:v>94.921732799417498</c:v>
                </c:pt>
                <c:pt idx="414">
                  <c:v>94.630506006552594</c:v>
                </c:pt>
                <c:pt idx="415">
                  <c:v>93.920640698944297</c:v>
                </c:pt>
                <c:pt idx="416">
                  <c:v>94.539497633782304</c:v>
                </c:pt>
                <c:pt idx="417">
                  <c:v>94.830724426647194</c:v>
                </c:pt>
                <c:pt idx="418">
                  <c:v>95.340371314160905</c:v>
                </c:pt>
                <c:pt idx="419">
                  <c:v>95.540589734255505</c:v>
                </c:pt>
                <c:pt idx="420">
                  <c:v>95.085547870404</c:v>
                </c:pt>
                <c:pt idx="421">
                  <c:v>95.704404805242007</c:v>
                </c:pt>
                <c:pt idx="422">
                  <c:v>95.576993083363604</c:v>
                </c:pt>
                <c:pt idx="423">
                  <c:v>96.614488532945003</c:v>
                </c:pt>
                <c:pt idx="424">
                  <c:v>96.432471787404396</c:v>
                </c:pt>
                <c:pt idx="425">
                  <c:v>95.704404805242007</c:v>
                </c:pt>
                <c:pt idx="426">
                  <c:v>96.123043319985399</c:v>
                </c:pt>
                <c:pt idx="427">
                  <c:v>96.123043319985399</c:v>
                </c:pt>
                <c:pt idx="428">
                  <c:v>97.397160538769498</c:v>
                </c:pt>
                <c:pt idx="429">
                  <c:v>96.796505278485597</c:v>
                </c:pt>
                <c:pt idx="430">
                  <c:v>96.851110302147703</c:v>
                </c:pt>
                <c:pt idx="431">
                  <c:v>96.778303603931505</c:v>
                </c:pt>
                <c:pt idx="432">
                  <c:v>97.688387331634502</c:v>
                </c:pt>
                <c:pt idx="433">
                  <c:v>96.232253367309696</c:v>
                </c:pt>
                <c:pt idx="434">
                  <c:v>95.413178012377102</c:v>
                </c:pt>
                <c:pt idx="435">
                  <c:v>96.177648343647604</c:v>
                </c:pt>
                <c:pt idx="436">
                  <c:v>95.668001456133894</c:v>
                </c:pt>
                <c:pt idx="437">
                  <c:v>95.576993083363604</c:v>
                </c:pt>
                <c:pt idx="438">
                  <c:v>95.904623225336707</c:v>
                </c:pt>
                <c:pt idx="439">
                  <c:v>93.993447397160494</c:v>
                </c:pt>
                <c:pt idx="440">
                  <c:v>94.193665817255095</c:v>
                </c:pt>
                <c:pt idx="441">
                  <c:v>93.4109938114306</c:v>
                </c:pt>
                <c:pt idx="442">
                  <c:v>92.100473243538403</c:v>
                </c:pt>
                <c:pt idx="443">
                  <c:v>92.610120131052</c:v>
                </c:pt>
                <c:pt idx="444">
                  <c:v>92.901346923917004</c:v>
                </c:pt>
                <c:pt idx="445">
                  <c:v>92.610120131052</c:v>
                </c:pt>
                <c:pt idx="446">
                  <c:v>92.682926829268197</c:v>
                </c:pt>
                <c:pt idx="447">
                  <c:v>91.827448125227505</c:v>
                </c:pt>
                <c:pt idx="448">
                  <c:v>91.099381143065102</c:v>
                </c:pt>
                <c:pt idx="449">
                  <c:v>91.317801237713795</c:v>
                </c:pt>
                <c:pt idx="450">
                  <c:v>90.607935930105498</c:v>
                </c:pt>
                <c:pt idx="451">
                  <c:v>88.423734983618402</c:v>
                </c:pt>
                <c:pt idx="452">
                  <c:v>87.659264652348</c:v>
                </c:pt>
                <c:pt idx="453">
                  <c:v>86.749180924645003</c:v>
                </c:pt>
                <c:pt idx="454">
                  <c:v>87.004004368401795</c:v>
                </c:pt>
                <c:pt idx="455">
                  <c:v>86.676374226428806</c:v>
                </c:pt>
                <c:pt idx="456">
                  <c:v>86.275937386239505</c:v>
                </c:pt>
                <c:pt idx="457">
                  <c:v>86.002912267928593</c:v>
                </c:pt>
                <c:pt idx="458">
                  <c:v>85.456862031306798</c:v>
                </c:pt>
                <c:pt idx="459">
                  <c:v>85.475063705860904</c:v>
                </c:pt>
                <c:pt idx="460">
                  <c:v>85.475063705860904</c:v>
                </c:pt>
                <c:pt idx="461">
                  <c:v>85.183836912995901</c:v>
                </c:pt>
                <c:pt idx="462">
                  <c:v>84.619585001820099</c:v>
                </c:pt>
                <c:pt idx="463">
                  <c:v>84.655988350928197</c:v>
                </c:pt>
                <c:pt idx="464">
                  <c:v>85.566072078631194</c:v>
                </c:pt>
                <c:pt idx="465">
                  <c:v>86.658172551874699</c:v>
                </c:pt>
                <c:pt idx="466">
                  <c:v>86.2213323625773</c:v>
                </c:pt>
                <c:pt idx="467">
                  <c:v>85.402257007644707</c:v>
                </c:pt>
                <c:pt idx="468">
                  <c:v>85.347651983982502</c:v>
                </c:pt>
                <c:pt idx="469">
                  <c:v>85.056425191117498</c:v>
                </c:pt>
                <c:pt idx="470">
                  <c:v>85.784492173279901</c:v>
                </c:pt>
                <c:pt idx="471">
                  <c:v>86.676374226428806</c:v>
                </c:pt>
                <c:pt idx="472">
                  <c:v>86.421550782672</c:v>
                </c:pt>
                <c:pt idx="473">
                  <c:v>87.4590462322533</c:v>
                </c:pt>
                <c:pt idx="474">
                  <c:v>87.586457954131703</c:v>
                </c:pt>
                <c:pt idx="475">
                  <c:v>88.387331634510304</c:v>
                </c:pt>
                <c:pt idx="476">
                  <c:v>88.0597014925373</c:v>
                </c:pt>
                <c:pt idx="477">
                  <c:v>87.8594830724426</c:v>
                </c:pt>
                <c:pt idx="478">
                  <c:v>87.368037859482996</c:v>
                </c:pt>
                <c:pt idx="479">
                  <c:v>87.076811066618106</c:v>
                </c:pt>
                <c:pt idx="480">
                  <c:v>87.022206042955901</c:v>
                </c:pt>
                <c:pt idx="481">
                  <c:v>87.022206042955901</c:v>
                </c:pt>
                <c:pt idx="482">
                  <c:v>86.239534037131406</c:v>
                </c:pt>
                <c:pt idx="483">
                  <c:v>86.257735711685399</c:v>
                </c:pt>
                <c:pt idx="484">
                  <c:v>86.312340735347604</c:v>
                </c:pt>
                <c:pt idx="485">
                  <c:v>86.585365853658502</c:v>
                </c:pt>
                <c:pt idx="486">
                  <c:v>87.204222788496494</c:v>
                </c:pt>
                <c:pt idx="487">
                  <c:v>87.040407717510007</c:v>
                </c:pt>
                <c:pt idx="488">
                  <c:v>87.8594830724426</c:v>
                </c:pt>
                <c:pt idx="489">
                  <c:v>87.8594830724426</c:v>
                </c:pt>
                <c:pt idx="490">
                  <c:v>87.677466326902007</c:v>
                </c:pt>
                <c:pt idx="491">
                  <c:v>88.041499817983194</c:v>
                </c:pt>
                <c:pt idx="492">
                  <c:v>87.2588278121587</c:v>
                </c:pt>
                <c:pt idx="493">
                  <c:v>87.076811066618106</c:v>
                </c:pt>
                <c:pt idx="494">
                  <c:v>86.603567528212494</c:v>
                </c:pt>
                <c:pt idx="495">
                  <c:v>86.2213323625773</c:v>
                </c:pt>
                <c:pt idx="496">
                  <c:v>85.347651983982502</c:v>
                </c:pt>
                <c:pt idx="497">
                  <c:v>85.347651983982502</c:v>
                </c:pt>
                <c:pt idx="498">
                  <c:v>85.911903895158304</c:v>
                </c:pt>
                <c:pt idx="499">
                  <c:v>86.148525664361102</c:v>
                </c:pt>
                <c:pt idx="500">
                  <c:v>87.295231161266798</c:v>
                </c:pt>
                <c:pt idx="501">
                  <c:v>87.222424463050601</c:v>
                </c:pt>
                <c:pt idx="502">
                  <c:v>87.677466326902007</c:v>
                </c:pt>
                <c:pt idx="503">
                  <c:v>87.295231161266798</c:v>
                </c:pt>
                <c:pt idx="504">
                  <c:v>85.092828540225696</c:v>
                </c:pt>
                <c:pt idx="505">
                  <c:v>84.419366581725498</c:v>
                </c:pt>
                <c:pt idx="506">
                  <c:v>82.799417546414205</c:v>
                </c:pt>
                <c:pt idx="507">
                  <c:v>82.198762286130304</c:v>
                </c:pt>
                <c:pt idx="508">
                  <c:v>82.326174008008707</c:v>
                </c:pt>
                <c:pt idx="509">
                  <c:v>83.236257735711604</c:v>
                </c:pt>
                <c:pt idx="510">
                  <c:v>83.727702948671194</c:v>
                </c:pt>
                <c:pt idx="511">
                  <c:v>83.946123043319901</c:v>
                </c:pt>
                <c:pt idx="512">
                  <c:v>83.163451037495406</c:v>
                </c:pt>
                <c:pt idx="513">
                  <c:v>83.017837641062897</c:v>
                </c:pt>
                <c:pt idx="514">
                  <c:v>82.890425919184494</c:v>
                </c:pt>
                <c:pt idx="515">
                  <c:v>82.799417546414205</c:v>
                </c:pt>
                <c:pt idx="516">
                  <c:v>82.926829268292593</c:v>
                </c:pt>
                <c:pt idx="517">
                  <c:v>83.691299599563095</c:v>
                </c:pt>
                <c:pt idx="518">
                  <c:v>85.092828540225696</c:v>
                </c:pt>
                <c:pt idx="519">
                  <c:v>84.200946487076806</c:v>
                </c:pt>
                <c:pt idx="520">
                  <c:v>84.310156534401102</c:v>
                </c:pt>
                <c:pt idx="521">
                  <c:v>85.329450309428395</c:v>
                </c:pt>
                <c:pt idx="522">
                  <c:v>85.329450309428395</c:v>
                </c:pt>
                <c:pt idx="523">
                  <c:v>85.493265380414897</c:v>
                </c:pt>
                <c:pt idx="524">
                  <c:v>84.583181652712</c:v>
                </c:pt>
                <c:pt idx="525">
                  <c:v>85.911903895158304</c:v>
                </c:pt>
                <c:pt idx="526">
                  <c:v>86.712777575536904</c:v>
                </c:pt>
                <c:pt idx="527">
                  <c:v>87.550054605023604</c:v>
                </c:pt>
                <c:pt idx="528">
                  <c:v>86.457954131780099</c:v>
                </c:pt>
                <c:pt idx="529">
                  <c:v>86.785584273753102</c:v>
                </c:pt>
                <c:pt idx="530">
                  <c:v>88.005096468875095</c:v>
                </c:pt>
                <c:pt idx="531">
                  <c:v>88.623953403713102</c:v>
                </c:pt>
                <c:pt idx="532">
                  <c:v>88.278121587186007</c:v>
                </c:pt>
                <c:pt idx="533">
                  <c:v>88.642155078267194</c:v>
                </c:pt>
                <c:pt idx="534">
                  <c:v>89.315617036767307</c:v>
                </c:pt>
                <c:pt idx="535">
                  <c:v>88.278121587186007</c:v>
                </c:pt>
                <c:pt idx="536">
                  <c:v>88.205314888969696</c:v>
                </c:pt>
                <c:pt idx="537">
                  <c:v>87.768474699672296</c:v>
                </c:pt>
                <c:pt idx="538">
                  <c:v>86.730979250090996</c:v>
                </c:pt>
                <c:pt idx="539">
                  <c:v>85.020021842009399</c:v>
                </c:pt>
                <c:pt idx="540">
                  <c:v>86.0211139424827</c:v>
                </c:pt>
                <c:pt idx="541">
                  <c:v>87.204222788496494</c:v>
                </c:pt>
                <c:pt idx="542">
                  <c:v>87.422642883145201</c:v>
                </c:pt>
                <c:pt idx="543">
                  <c:v>87.295231161266798</c:v>
                </c:pt>
                <c:pt idx="544">
                  <c:v>87.349836184929003</c:v>
                </c:pt>
                <c:pt idx="545">
                  <c:v>87.568256279577696</c:v>
                </c:pt>
                <c:pt idx="546">
                  <c:v>87.422642883145201</c:v>
                </c:pt>
                <c:pt idx="547">
                  <c:v>87.513651255915505</c:v>
                </c:pt>
                <c:pt idx="548">
                  <c:v>88.0597014925373</c:v>
                </c:pt>
                <c:pt idx="549">
                  <c:v>89.115398616672707</c:v>
                </c:pt>
                <c:pt idx="550">
                  <c:v>89.279213687659194</c:v>
                </c:pt>
                <c:pt idx="551">
                  <c:v>89.861667273389102</c:v>
                </c:pt>
                <c:pt idx="552">
                  <c:v>91.463414634146304</c:v>
                </c:pt>
                <c:pt idx="553">
                  <c:v>90.990171095740806</c:v>
                </c:pt>
                <c:pt idx="554">
                  <c:v>92.246086639970798</c:v>
                </c:pt>
                <c:pt idx="555">
                  <c:v>91.900254823443703</c:v>
                </c:pt>
                <c:pt idx="556">
                  <c:v>91.900254823443703</c:v>
                </c:pt>
                <c:pt idx="557">
                  <c:v>92.664725154714205</c:v>
                </c:pt>
                <c:pt idx="558">
                  <c:v>92.883145249362897</c:v>
                </c:pt>
                <c:pt idx="559">
                  <c:v>91.827448125227505</c:v>
                </c:pt>
                <c:pt idx="560">
                  <c:v>92.828540225700706</c:v>
                </c:pt>
                <c:pt idx="561">
                  <c:v>94.466690935566007</c:v>
                </c:pt>
                <c:pt idx="562">
                  <c:v>93.338187113214403</c:v>
                </c:pt>
                <c:pt idx="563">
                  <c:v>92.992355296687194</c:v>
                </c:pt>
                <c:pt idx="564">
                  <c:v>92.464506734619505</c:v>
                </c:pt>
                <c:pt idx="565">
                  <c:v>94.284674190025399</c:v>
                </c:pt>
                <c:pt idx="566">
                  <c:v>93.4109938114306</c:v>
                </c:pt>
                <c:pt idx="567">
                  <c:v>94.230069166363293</c:v>
                </c:pt>
                <c:pt idx="568">
                  <c:v>94.976337823079703</c:v>
                </c:pt>
                <c:pt idx="569">
                  <c:v>95.176556243174304</c:v>
                </c:pt>
                <c:pt idx="570">
                  <c:v>94.721514379322798</c:v>
                </c:pt>
                <c:pt idx="571">
                  <c:v>95.722606479796099</c:v>
                </c:pt>
                <c:pt idx="572">
                  <c:v>96.195850018201597</c:v>
                </c:pt>
                <c:pt idx="573">
                  <c:v>96.359665089188198</c:v>
                </c:pt>
                <c:pt idx="574">
                  <c:v>95.686203130688</c:v>
                </c:pt>
                <c:pt idx="575">
                  <c:v>95.595194757917696</c:v>
                </c:pt>
                <c:pt idx="576">
                  <c:v>95.850018201674501</c:v>
                </c:pt>
                <c:pt idx="577">
                  <c:v>96.177648343647604</c:v>
                </c:pt>
                <c:pt idx="578">
                  <c:v>96.559883509282798</c:v>
                </c:pt>
                <c:pt idx="579">
                  <c:v>97.433563887877597</c:v>
                </c:pt>
                <c:pt idx="580">
                  <c:v>97.360757189661399</c:v>
                </c:pt>
                <c:pt idx="581">
                  <c:v>98.289042591918403</c:v>
                </c:pt>
                <c:pt idx="582">
                  <c:v>97.378958864215505</c:v>
                </c:pt>
                <c:pt idx="583">
                  <c:v>97.9614124499453</c:v>
                </c:pt>
                <c:pt idx="584">
                  <c:v>97.233345467782996</c:v>
                </c:pt>
                <c:pt idx="585">
                  <c:v>97.397160538769498</c:v>
                </c:pt>
                <c:pt idx="586">
                  <c:v>96.923917000364</c:v>
                </c:pt>
                <c:pt idx="587">
                  <c:v>97.069530396796495</c:v>
                </c:pt>
                <c:pt idx="588">
                  <c:v>96.414270112850303</c:v>
                </c:pt>
                <c:pt idx="589">
                  <c:v>94.903531124863406</c:v>
                </c:pt>
                <c:pt idx="590">
                  <c:v>93.829632326174007</c:v>
                </c:pt>
                <c:pt idx="591">
                  <c:v>93.829632326174007</c:v>
                </c:pt>
                <c:pt idx="592">
                  <c:v>95.103749544958106</c:v>
                </c:pt>
                <c:pt idx="593">
                  <c:v>94.503094284674106</c:v>
                </c:pt>
                <c:pt idx="594">
                  <c:v>93.283582089552198</c:v>
                </c:pt>
                <c:pt idx="595">
                  <c:v>92.974153622133201</c:v>
                </c:pt>
                <c:pt idx="596">
                  <c:v>92.864943574808805</c:v>
                </c:pt>
                <c:pt idx="597">
                  <c:v>93.520203858754996</c:v>
                </c:pt>
                <c:pt idx="598">
                  <c:v>93.793228977065795</c:v>
                </c:pt>
                <c:pt idx="599">
                  <c:v>93.793228977065795</c:v>
                </c:pt>
                <c:pt idx="600">
                  <c:v>92.646523480160099</c:v>
                </c:pt>
                <c:pt idx="601">
                  <c:v>93.556607207863095</c:v>
                </c:pt>
                <c:pt idx="602">
                  <c:v>93.356388787768395</c:v>
                </c:pt>
                <c:pt idx="603">
                  <c:v>93.392792136876494</c:v>
                </c:pt>
                <c:pt idx="604">
                  <c:v>93.392792136876494</c:v>
                </c:pt>
                <c:pt idx="605">
                  <c:v>94.066254095376706</c:v>
                </c:pt>
                <c:pt idx="606">
                  <c:v>94.685111030214699</c:v>
                </c:pt>
                <c:pt idx="607">
                  <c:v>95.121951219512098</c:v>
                </c:pt>
                <c:pt idx="608">
                  <c:v>94.794321077539095</c:v>
                </c:pt>
                <c:pt idx="609">
                  <c:v>94.503094284674106</c:v>
                </c:pt>
                <c:pt idx="610">
                  <c:v>94.193665817255095</c:v>
                </c:pt>
                <c:pt idx="611">
                  <c:v>94.466690935566007</c:v>
                </c:pt>
                <c:pt idx="612">
                  <c:v>95.103749544958106</c:v>
                </c:pt>
                <c:pt idx="613">
                  <c:v>94.939934473971604</c:v>
                </c:pt>
                <c:pt idx="614">
                  <c:v>95.777211503458304</c:v>
                </c:pt>
                <c:pt idx="615">
                  <c:v>96.650891882053102</c:v>
                </c:pt>
                <c:pt idx="616">
                  <c:v>96.650891882053102</c:v>
                </c:pt>
                <c:pt idx="617">
                  <c:v>96.760101929377498</c:v>
                </c:pt>
                <c:pt idx="618">
                  <c:v>96.978522024026205</c:v>
                </c:pt>
                <c:pt idx="619">
                  <c:v>97.451765562431703</c:v>
                </c:pt>
                <c:pt idx="620">
                  <c:v>97.069530396796495</c:v>
                </c:pt>
                <c:pt idx="621">
                  <c:v>96.796505278485597</c:v>
                </c:pt>
                <c:pt idx="622">
                  <c:v>96.996723698580197</c:v>
                </c:pt>
                <c:pt idx="623">
                  <c:v>96.050236621769201</c:v>
                </c:pt>
                <c:pt idx="624">
                  <c:v>96.760101929377498</c:v>
                </c:pt>
                <c:pt idx="625">
                  <c:v>96.541681834728706</c:v>
                </c:pt>
                <c:pt idx="626">
                  <c:v>95.631598107025795</c:v>
                </c:pt>
                <c:pt idx="627">
                  <c:v>96.268656716417894</c:v>
                </c:pt>
                <c:pt idx="628">
                  <c:v>95.376774663269003</c:v>
                </c:pt>
                <c:pt idx="629">
                  <c:v>96.195850018201597</c:v>
                </c:pt>
                <c:pt idx="630">
                  <c:v>96.377866763742205</c:v>
                </c:pt>
                <c:pt idx="631">
                  <c:v>95.704404805242007</c:v>
                </c:pt>
                <c:pt idx="632">
                  <c:v>94.976337823079703</c:v>
                </c:pt>
                <c:pt idx="633">
                  <c:v>94.339279213687604</c:v>
                </c:pt>
                <c:pt idx="634">
                  <c:v>93.957044048052396</c:v>
                </c:pt>
                <c:pt idx="635">
                  <c:v>93.4109938114306</c:v>
                </c:pt>
                <c:pt idx="636">
                  <c:v>91.863851474335604</c:v>
                </c:pt>
                <c:pt idx="637">
                  <c:v>91.372406261376</c:v>
                </c:pt>
                <c:pt idx="638">
                  <c:v>91.536221332362501</c:v>
                </c:pt>
                <c:pt idx="639">
                  <c:v>88.769566800145597</c:v>
                </c:pt>
                <c:pt idx="640">
                  <c:v>91.427011285038205</c:v>
                </c:pt>
                <c:pt idx="641">
                  <c:v>87.477247906807406</c:v>
                </c:pt>
                <c:pt idx="642">
                  <c:v>88.387331634510304</c:v>
                </c:pt>
                <c:pt idx="643">
                  <c:v>85.347651983982502</c:v>
                </c:pt>
                <c:pt idx="644">
                  <c:v>89.879868947943194</c:v>
                </c:pt>
                <c:pt idx="645">
                  <c:v>90.3349108117946</c:v>
                </c:pt>
                <c:pt idx="646">
                  <c:v>90.844557699308297</c:v>
                </c:pt>
                <c:pt idx="647">
                  <c:v>91.135784492173201</c:v>
                </c:pt>
                <c:pt idx="648">
                  <c:v>91.281397888605696</c:v>
                </c:pt>
                <c:pt idx="649">
                  <c:v>88.951583545686205</c:v>
                </c:pt>
                <c:pt idx="650">
                  <c:v>89.333818711321399</c:v>
                </c:pt>
                <c:pt idx="651">
                  <c:v>89.879868947943194</c:v>
                </c:pt>
                <c:pt idx="652">
                  <c:v>91.936658172551802</c:v>
                </c:pt>
                <c:pt idx="653">
                  <c:v>93.028758645795406</c:v>
                </c:pt>
                <c:pt idx="654">
                  <c:v>90.899162722970502</c:v>
                </c:pt>
                <c:pt idx="655">
                  <c:v>91.281397888605696</c:v>
                </c:pt>
                <c:pt idx="656">
                  <c:v>93.210775391336</c:v>
                </c:pt>
                <c:pt idx="657">
                  <c:v>94.175464142701102</c:v>
                </c:pt>
                <c:pt idx="658">
                  <c:v>95.576993083363604</c:v>
                </c:pt>
                <c:pt idx="659">
                  <c:v>94.539497633782304</c:v>
                </c:pt>
                <c:pt idx="660">
                  <c:v>92.901346923917004</c:v>
                </c:pt>
                <c:pt idx="661">
                  <c:v>92.901346923917004</c:v>
                </c:pt>
                <c:pt idx="662">
                  <c:v>93.356388787768395</c:v>
                </c:pt>
                <c:pt idx="663">
                  <c:v>95.194757917728396</c:v>
                </c:pt>
                <c:pt idx="664">
                  <c:v>93.629413906079293</c:v>
                </c:pt>
                <c:pt idx="665">
                  <c:v>91.791044776119406</c:v>
                </c:pt>
                <c:pt idx="666">
                  <c:v>91.936658172551802</c:v>
                </c:pt>
                <c:pt idx="667">
                  <c:v>92.064069894430204</c:v>
                </c:pt>
                <c:pt idx="668">
                  <c:v>92.682926829268197</c:v>
                </c:pt>
                <c:pt idx="669">
                  <c:v>93.356388787768395</c:v>
                </c:pt>
                <c:pt idx="670">
                  <c:v>94.958136148525597</c:v>
                </c:pt>
                <c:pt idx="671">
                  <c:v>94.630506006552594</c:v>
                </c:pt>
                <c:pt idx="672">
                  <c:v>96.050236621769201</c:v>
                </c:pt>
                <c:pt idx="673">
                  <c:v>94.175464142701102</c:v>
                </c:pt>
                <c:pt idx="674">
                  <c:v>92.264288314524904</c:v>
                </c:pt>
                <c:pt idx="675">
                  <c:v>92.755733527484495</c:v>
                </c:pt>
                <c:pt idx="676">
                  <c:v>92.373498361849201</c:v>
                </c:pt>
                <c:pt idx="677">
                  <c:v>93.192573716781894</c:v>
                </c:pt>
                <c:pt idx="678">
                  <c:v>92.664725154714205</c:v>
                </c:pt>
                <c:pt idx="679">
                  <c:v>94.375682562795703</c:v>
                </c:pt>
                <c:pt idx="680">
                  <c:v>93.083363669457498</c:v>
                </c:pt>
                <c:pt idx="681">
                  <c:v>91.281397888605696</c:v>
                </c:pt>
                <c:pt idx="682">
                  <c:v>91.918456497997795</c:v>
                </c:pt>
                <c:pt idx="683">
                  <c:v>93.028758645795406</c:v>
                </c:pt>
                <c:pt idx="684">
                  <c:v>93.156170367673795</c:v>
                </c:pt>
                <c:pt idx="685">
                  <c:v>93.793228977065795</c:v>
                </c:pt>
                <c:pt idx="686">
                  <c:v>95.777211503458304</c:v>
                </c:pt>
                <c:pt idx="687">
                  <c:v>95.922824899890699</c:v>
                </c:pt>
                <c:pt idx="688">
                  <c:v>95.249362941390601</c:v>
                </c:pt>
                <c:pt idx="689">
                  <c:v>94.921732799417498</c:v>
                </c:pt>
                <c:pt idx="690">
                  <c:v>95.977429923552904</c:v>
                </c:pt>
                <c:pt idx="691">
                  <c:v>94.721514379322798</c:v>
                </c:pt>
                <c:pt idx="692">
                  <c:v>95.449581361485201</c:v>
                </c:pt>
                <c:pt idx="693">
                  <c:v>96.923917000364</c:v>
                </c:pt>
                <c:pt idx="694">
                  <c:v>98.380050964688706</c:v>
                </c:pt>
                <c:pt idx="695">
                  <c:v>98.034219148161597</c:v>
                </c:pt>
                <c:pt idx="696">
                  <c:v>97.287950491445201</c:v>
                </c:pt>
                <c:pt idx="697">
                  <c:v>96.450673461958502</c:v>
                </c:pt>
                <c:pt idx="698">
                  <c:v>97.651983982526303</c:v>
                </c:pt>
                <c:pt idx="699">
                  <c:v>98.525664361121201</c:v>
                </c:pt>
                <c:pt idx="700">
                  <c:v>98.689479432107703</c:v>
                </c:pt>
                <c:pt idx="701">
                  <c:v>98.052420822715604</c:v>
                </c:pt>
                <c:pt idx="702">
                  <c:v>96.032034947215095</c:v>
                </c:pt>
                <c:pt idx="703">
                  <c:v>96.250455041863802</c:v>
                </c:pt>
                <c:pt idx="704">
                  <c:v>97.997815799053498</c:v>
                </c:pt>
                <c:pt idx="705">
                  <c:v>97.069530396796495</c:v>
                </c:pt>
                <c:pt idx="706">
                  <c:v>97.615580633418205</c:v>
                </c:pt>
                <c:pt idx="707">
                  <c:v>98.762286130323901</c:v>
                </c:pt>
                <c:pt idx="708">
                  <c:v>96.359665089188198</c:v>
                </c:pt>
                <c:pt idx="709">
                  <c:v>98.198034219148099</c:v>
                </c:pt>
                <c:pt idx="710">
                  <c:v>99.253731343283505</c:v>
                </c:pt>
                <c:pt idx="711">
                  <c:v>98.725882781215802</c:v>
                </c:pt>
                <c:pt idx="712">
                  <c:v>99.199126319621399</c:v>
                </c:pt>
                <c:pt idx="713">
                  <c:v>97.870404077175095</c:v>
                </c:pt>
                <c:pt idx="714">
                  <c:v>97.215143793228904</c:v>
                </c:pt>
                <c:pt idx="715">
                  <c:v>97.415362213323604</c:v>
                </c:pt>
                <c:pt idx="716">
                  <c:v>96.050236621769201</c:v>
                </c:pt>
                <c:pt idx="717">
                  <c:v>95.904623225336707</c:v>
                </c:pt>
                <c:pt idx="718">
                  <c:v>95.2857662904987</c:v>
                </c:pt>
                <c:pt idx="719">
                  <c:v>95.2857662904987</c:v>
                </c:pt>
                <c:pt idx="720">
                  <c:v>94.739716053876904</c:v>
                </c:pt>
                <c:pt idx="721">
                  <c:v>96.832908627593696</c:v>
                </c:pt>
                <c:pt idx="722">
                  <c:v>96.559883509282798</c:v>
                </c:pt>
                <c:pt idx="723">
                  <c:v>99.290134692391703</c:v>
                </c:pt>
                <c:pt idx="724">
                  <c:v>99.235529668729498</c:v>
                </c:pt>
                <c:pt idx="725">
                  <c:v>98.5620677102293</c:v>
                </c:pt>
                <c:pt idx="726">
                  <c:v>98.853294503094205</c:v>
                </c:pt>
                <c:pt idx="727">
                  <c:v>99.271933017837597</c:v>
                </c:pt>
                <c:pt idx="728">
                  <c:v>99.563159810702501</c:v>
                </c:pt>
                <c:pt idx="729">
                  <c:v>98.616672733891505</c:v>
                </c:pt>
                <c:pt idx="730">
                  <c:v>99.326538041499802</c:v>
                </c:pt>
                <c:pt idx="731">
                  <c:v>98.780487804878007</c:v>
                </c:pt>
                <c:pt idx="732">
                  <c:v>98.926101201310502</c:v>
                </c:pt>
                <c:pt idx="733">
                  <c:v>98.707681106661795</c:v>
                </c:pt>
                <c:pt idx="734">
                  <c:v>99.908991627229696</c:v>
                </c:pt>
                <c:pt idx="735">
                  <c:v>99.908991627229696</c:v>
                </c:pt>
                <c:pt idx="736">
                  <c:v>98.926101201310502</c:v>
                </c:pt>
                <c:pt idx="737">
                  <c:v>99.854386603567505</c:v>
                </c:pt>
                <c:pt idx="738">
                  <c:v>100.910083727702</c:v>
                </c:pt>
                <c:pt idx="739">
                  <c:v>101.29231889333801</c:v>
                </c:pt>
                <c:pt idx="740">
                  <c:v>101.96578085183801</c:v>
                </c:pt>
                <c:pt idx="741">
                  <c:v>102.348016017473</c:v>
                </c:pt>
                <c:pt idx="742">
                  <c:v>101.619949035311</c:v>
                </c:pt>
                <c:pt idx="743">
                  <c:v>102.53003276301401</c:v>
                </c:pt>
                <c:pt idx="744">
                  <c:v>102.348016017473</c:v>
                </c:pt>
                <c:pt idx="745">
                  <c:v>102.348016017473</c:v>
                </c:pt>
                <c:pt idx="746">
                  <c:v>103.239898070622</c:v>
                </c:pt>
                <c:pt idx="747">
                  <c:v>102.839461230433</c:v>
                </c:pt>
                <c:pt idx="748">
                  <c:v>102.60283946123</c:v>
                </c:pt>
                <c:pt idx="749">
                  <c:v>101.674554058973</c:v>
                </c:pt>
                <c:pt idx="750">
                  <c:v>101.65635238441899</c:v>
                </c:pt>
                <c:pt idx="751">
                  <c:v>102.129595922824</c:v>
                </c:pt>
                <c:pt idx="752">
                  <c:v>100.873680378594</c:v>
                </c:pt>
                <c:pt idx="753">
                  <c:v>100.400436840189</c:v>
                </c:pt>
                <c:pt idx="754">
                  <c:v>100.891882053148</c:v>
                </c:pt>
                <c:pt idx="755">
                  <c:v>100.891882053148</c:v>
                </c:pt>
                <c:pt idx="756">
                  <c:v>101.401528940662</c:v>
                </c:pt>
                <c:pt idx="757">
                  <c:v>100.76447033127</c:v>
                </c:pt>
                <c:pt idx="758">
                  <c:v>100.891882053148</c:v>
                </c:pt>
                <c:pt idx="759">
                  <c:v>101.492537313432</c:v>
                </c:pt>
                <c:pt idx="760">
                  <c:v>101.419730615216</c:v>
                </c:pt>
                <c:pt idx="761">
                  <c:v>101.89297415362201</c:v>
                </c:pt>
                <c:pt idx="762">
                  <c:v>100.52784856206701</c:v>
                </c:pt>
                <c:pt idx="763">
                  <c:v>99.872588278121498</c:v>
                </c:pt>
                <c:pt idx="764">
                  <c:v>100.145613396432</c:v>
                </c:pt>
                <c:pt idx="765">
                  <c:v>99.144521295959194</c:v>
                </c:pt>
                <c:pt idx="766">
                  <c:v>98.5620677102293</c:v>
                </c:pt>
                <c:pt idx="767">
                  <c:v>98.762286130323901</c:v>
                </c:pt>
                <c:pt idx="768">
                  <c:v>99.108117946851095</c:v>
                </c:pt>
                <c:pt idx="769">
                  <c:v>100.109210047324</c:v>
                </c:pt>
                <c:pt idx="770">
                  <c:v>100.819075354932</c:v>
                </c:pt>
                <c:pt idx="771">
                  <c:v>101.401528940662</c:v>
                </c:pt>
                <c:pt idx="772">
                  <c:v>101.146705496905</c:v>
                </c:pt>
                <c:pt idx="773">
                  <c:v>100.582453585729</c:v>
                </c:pt>
                <c:pt idx="774">
                  <c:v>100.309428467419</c:v>
                </c:pt>
                <c:pt idx="775">
                  <c:v>100.400436840189</c:v>
                </c:pt>
                <c:pt idx="776">
                  <c:v>100.254823443756</c:v>
                </c:pt>
                <c:pt idx="777">
                  <c:v>100.946487076811</c:v>
                </c:pt>
                <c:pt idx="778">
                  <c:v>101.65635238441899</c:v>
                </c:pt>
                <c:pt idx="779">
                  <c:v>102.584637786676</c:v>
                </c:pt>
                <c:pt idx="780">
                  <c:v>102.584637786676</c:v>
                </c:pt>
                <c:pt idx="781">
                  <c:v>102.220604295595</c:v>
                </c:pt>
                <c:pt idx="782">
                  <c:v>102.348016017473</c:v>
                </c:pt>
                <c:pt idx="783">
                  <c:v>102.457226064797</c:v>
                </c:pt>
                <c:pt idx="784">
                  <c:v>103.20349472151401</c:v>
                </c:pt>
                <c:pt idx="785">
                  <c:v>103.021477975973</c:v>
                </c:pt>
                <c:pt idx="786">
                  <c:v>103.822351656352</c:v>
                </c:pt>
                <c:pt idx="787">
                  <c:v>103.03967965052701</c:v>
                </c:pt>
                <c:pt idx="788">
                  <c:v>104.33199854386601</c:v>
                </c:pt>
                <c:pt idx="789">
                  <c:v>104.459410265744</c:v>
                </c:pt>
                <c:pt idx="790">
                  <c:v>104.259191845649</c:v>
                </c:pt>
                <c:pt idx="791">
                  <c:v>102.56643611212201</c:v>
                </c:pt>
                <c:pt idx="792">
                  <c:v>102.40262104113501</c:v>
                </c:pt>
                <c:pt idx="793">
                  <c:v>104.641427011285</c:v>
                </c:pt>
                <c:pt idx="794">
                  <c:v>105.47870404077101</c:v>
                </c:pt>
                <c:pt idx="795">
                  <c:v>105.988350928285</c:v>
                </c:pt>
                <c:pt idx="796">
                  <c:v>107.262468147069</c:v>
                </c:pt>
                <c:pt idx="797">
                  <c:v>107.371678194393</c:v>
                </c:pt>
                <c:pt idx="798">
                  <c:v>107.590098289042</c:v>
                </c:pt>
                <c:pt idx="799">
                  <c:v>108.154350200218</c:v>
                </c:pt>
                <c:pt idx="800">
                  <c:v>109.610484164543</c:v>
                </c:pt>
                <c:pt idx="801">
                  <c:v>109.938114306516</c:v>
                </c:pt>
                <c:pt idx="802">
                  <c:v>109.91991263196201</c:v>
                </c:pt>
                <c:pt idx="803">
                  <c:v>109.410265744448</c:v>
                </c:pt>
                <c:pt idx="804">
                  <c:v>109.938114306516</c:v>
                </c:pt>
                <c:pt idx="805">
                  <c:v>111.012013105205</c:v>
                </c:pt>
                <c:pt idx="806">
                  <c:v>111.63087004004301</c:v>
                </c:pt>
                <c:pt idx="807">
                  <c:v>111.248634874408</c:v>
                </c:pt>
                <c:pt idx="808">
                  <c:v>110.99381143065099</c:v>
                </c:pt>
                <c:pt idx="809">
                  <c:v>111.55806334182699</c:v>
                </c:pt>
                <c:pt idx="810">
                  <c:v>111.467054969057</c:v>
                </c:pt>
                <c:pt idx="811">
                  <c:v>111.285038223516</c:v>
                </c:pt>
                <c:pt idx="812">
                  <c:v>111.867491809246</c:v>
                </c:pt>
                <c:pt idx="813">
                  <c:v>111.576265016381</c:v>
                </c:pt>
                <c:pt idx="814">
                  <c:v>110.975609756097</c:v>
                </c:pt>
                <c:pt idx="815">
                  <c:v>109.46487076811</c:v>
                </c:pt>
                <c:pt idx="816">
                  <c:v>108.59119038951501</c:v>
                </c:pt>
                <c:pt idx="817">
                  <c:v>108.70040043684</c:v>
                </c:pt>
                <c:pt idx="818">
                  <c:v>108.463778667637</c:v>
                </c:pt>
                <c:pt idx="819">
                  <c:v>108.937022206042</c:v>
                </c:pt>
                <c:pt idx="820">
                  <c:v>109.99271933017801</c:v>
                </c:pt>
                <c:pt idx="821">
                  <c:v>110.04732435384</c:v>
                </c:pt>
                <c:pt idx="822">
                  <c:v>108.31816527120399</c:v>
                </c:pt>
                <c:pt idx="823">
                  <c:v>108.991627229705</c:v>
                </c:pt>
                <c:pt idx="824">
                  <c:v>108.973425555151</c:v>
                </c:pt>
                <c:pt idx="825">
                  <c:v>110.5387695668</c:v>
                </c:pt>
                <c:pt idx="826">
                  <c:v>112.12231525300299</c:v>
                </c:pt>
                <c:pt idx="827">
                  <c:v>112.595558791408</c:v>
                </c:pt>
                <c:pt idx="828">
                  <c:v>112.83218056061099</c:v>
                </c:pt>
                <c:pt idx="829">
                  <c:v>112.959592282489</c:v>
                </c:pt>
                <c:pt idx="830">
                  <c:v>113.26902074990799</c:v>
                </c:pt>
                <c:pt idx="831">
                  <c:v>114.03349108117899</c:v>
                </c:pt>
                <c:pt idx="832">
                  <c:v>114.761558063341</c:v>
                </c:pt>
                <c:pt idx="833">
                  <c:v>113.59665089188201</c:v>
                </c:pt>
                <c:pt idx="834">
                  <c:v>113.778667637422</c:v>
                </c:pt>
                <c:pt idx="835">
                  <c:v>113.942482708409</c:v>
                </c:pt>
                <c:pt idx="836">
                  <c:v>111.448853294503</c:v>
                </c:pt>
                <c:pt idx="837">
                  <c:v>113.250819075354</c:v>
                </c:pt>
                <c:pt idx="838">
                  <c:v>112.923188933381</c:v>
                </c:pt>
                <c:pt idx="839">
                  <c:v>112.26792864943501</c:v>
                </c:pt>
                <c:pt idx="840">
                  <c:v>112.65016381507</c:v>
                </c:pt>
                <c:pt idx="841">
                  <c:v>113.851474335638</c:v>
                </c:pt>
                <c:pt idx="842">
                  <c:v>113.26902074990799</c:v>
                </c:pt>
                <c:pt idx="843">
                  <c:v>112.067710229341</c:v>
                </c:pt>
                <c:pt idx="844">
                  <c:v>112.504550418638</c:v>
                </c:pt>
                <c:pt idx="845">
                  <c:v>112.83218056061099</c:v>
                </c:pt>
                <c:pt idx="846">
                  <c:v>111.70367673825901</c:v>
                </c:pt>
                <c:pt idx="847">
                  <c:v>113.614852566436</c:v>
                </c:pt>
                <c:pt idx="848">
                  <c:v>113.305424099017</c:v>
                </c:pt>
                <c:pt idx="849">
                  <c:v>113.305424099017</c:v>
                </c:pt>
                <c:pt idx="850">
                  <c:v>113.105205678922</c:v>
                </c:pt>
                <c:pt idx="851">
                  <c:v>112.46814706953</c:v>
                </c:pt>
                <c:pt idx="852">
                  <c:v>112.46814706953</c:v>
                </c:pt>
                <c:pt idx="853">
                  <c:v>110.156534401164</c:v>
                </c:pt>
                <c:pt idx="854">
                  <c:v>109.610484164543</c:v>
                </c:pt>
                <c:pt idx="855">
                  <c:v>109.75609756097499</c:v>
                </c:pt>
                <c:pt idx="856">
                  <c:v>111.10302147797501</c:v>
                </c:pt>
                <c:pt idx="857">
                  <c:v>111.39424827084</c:v>
                </c:pt>
                <c:pt idx="858">
                  <c:v>112.63196214051599</c:v>
                </c:pt>
                <c:pt idx="859">
                  <c:v>111.958500182016</c:v>
                </c:pt>
                <c:pt idx="860">
                  <c:v>112.777575536949</c:v>
                </c:pt>
                <c:pt idx="861">
                  <c:v>111.958500182016</c:v>
                </c:pt>
                <c:pt idx="862">
                  <c:v>113.105205678922</c:v>
                </c:pt>
                <c:pt idx="863">
                  <c:v>113.760465962868</c:v>
                </c:pt>
                <c:pt idx="864">
                  <c:v>114.124499453949</c:v>
                </c:pt>
                <c:pt idx="865">
                  <c:v>114.433927921368</c:v>
                </c:pt>
                <c:pt idx="866">
                  <c:v>114.342919548598</c:v>
                </c:pt>
                <c:pt idx="867">
                  <c:v>113.287222424463</c:v>
                </c:pt>
                <c:pt idx="868">
                  <c:v>113.43283582089499</c:v>
                </c:pt>
                <c:pt idx="869">
                  <c:v>113.06880232981401</c:v>
                </c:pt>
                <c:pt idx="870">
                  <c:v>113.487440844557</c:v>
                </c:pt>
                <c:pt idx="871">
                  <c:v>114.433927921368</c:v>
                </c:pt>
                <c:pt idx="872">
                  <c:v>114.506734619585</c:v>
                </c:pt>
                <c:pt idx="873">
                  <c:v>117.34619585001801</c:v>
                </c:pt>
                <c:pt idx="874">
                  <c:v>117.637422642883</c:v>
                </c:pt>
                <c:pt idx="875">
                  <c:v>118.001456133964</c:v>
                </c:pt>
                <c:pt idx="876">
                  <c:v>118.001456133964</c:v>
                </c:pt>
                <c:pt idx="877">
                  <c:v>117.85584273753101</c:v>
                </c:pt>
                <c:pt idx="878">
                  <c:v>117.85584273753101</c:v>
                </c:pt>
                <c:pt idx="879">
                  <c:v>119.42118674917999</c:v>
                </c:pt>
                <c:pt idx="880">
                  <c:v>119.530396796505</c:v>
                </c:pt>
                <c:pt idx="881">
                  <c:v>118.638514743356</c:v>
                </c:pt>
                <c:pt idx="882">
                  <c:v>118.54750637058601</c:v>
                </c:pt>
                <c:pt idx="883">
                  <c:v>119.12995995631501</c:v>
                </c:pt>
                <c:pt idx="884">
                  <c:v>119.18456497997801</c:v>
                </c:pt>
                <c:pt idx="885">
                  <c:v>120.96832908627501</c:v>
                </c:pt>
                <c:pt idx="886">
                  <c:v>120.00364033491</c:v>
                </c:pt>
                <c:pt idx="887">
                  <c:v>119.767018565708</c:v>
                </c:pt>
                <c:pt idx="888">
                  <c:v>118.42009464870701</c:v>
                </c:pt>
                <c:pt idx="889">
                  <c:v>117.655624317437</c:v>
                </c:pt>
                <c:pt idx="890">
                  <c:v>116.381507098653</c:v>
                </c:pt>
                <c:pt idx="891">
                  <c:v>116.70913724062601</c:v>
                </c:pt>
                <c:pt idx="892">
                  <c:v>117.673825991991</c:v>
                </c:pt>
                <c:pt idx="893">
                  <c:v>120.840917364397</c:v>
                </c:pt>
                <c:pt idx="894">
                  <c:v>121.223152530032</c:v>
                </c:pt>
                <c:pt idx="895">
                  <c:v>120.695303967965</c:v>
                </c:pt>
                <c:pt idx="896">
                  <c:v>120.313068802329</c:v>
                </c:pt>
                <c:pt idx="897">
                  <c:v>120.749908991627</c:v>
                </c:pt>
                <c:pt idx="898">
                  <c:v>121.204950855478</c:v>
                </c:pt>
                <c:pt idx="899">
                  <c:v>120.804514015289</c:v>
                </c:pt>
                <c:pt idx="900">
                  <c:v>120.18565708045099</c:v>
                </c:pt>
                <c:pt idx="901">
                  <c:v>119.949035311248</c:v>
                </c:pt>
                <c:pt idx="902">
                  <c:v>119.62140516927499</c:v>
                </c:pt>
                <c:pt idx="903">
                  <c:v>120.33127047688301</c:v>
                </c:pt>
                <c:pt idx="904">
                  <c:v>120.112850382235</c:v>
                </c:pt>
                <c:pt idx="905">
                  <c:v>120.440480524208</c:v>
                </c:pt>
                <c:pt idx="906">
                  <c:v>120.89552238805901</c:v>
                </c:pt>
                <c:pt idx="907">
                  <c:v>120.913724062613</c:v>
                </c:pt>
                <c:pt idx="908">
                  <c:v>119.985438660356</c:v>
                </c:pt>
                <c:pt idx="909">
                  <c:v>119.639606843829</c:v>
                </c:pt>
                <c:pt idx="910">
                  <c:v>118.856934838005</c:v>
                </c:pt>
                <c:pt idx="911">
                  <c:v>119.293775027302</c:v>
                </c:pt>
                <c:pt idx="912">
                  <c:v>118.91153986166699</c:v>
                </c:pt>
                <c:pt idx="913">
                  <c:v>119.839825263924</c:v>
                </c:pt>
                <c:pt idx="914">
                  <c:v>119.62140516927499</c:v>
                </c:pt>
                <c:pt idx="915">
                  <c:v>119.639606843829</c:v>
                </c:pt>
                <c:pt idx="916">
                  <c:v>119.42118674917999</c:v>
                </c:pt>
                <c:pt idx="917">
                  <c:v>119.038951583545</c:v>
                </c:pt>
                <c:pt idx="918">
                  <c:v>119.293775027302</c:v>
                </c:pt>
                <c:pt idx="919">
                  <c:v>119.293775027302</c:v>
                </c:pt>
                <c:pt idx="920">
                  <c:v>119.14816163087001</c:v>
                </c:pt>
                <c:pt idx="921">
                  <c:v>119.676010192937</c:v>
                </c:pt>
                <c:pt idx="922">
                  <c:v>121.805606115762</c:v>
                </c:pt>
                <c:pt idx="923">
                  <c:v>121.38696760101899</c:v>
                </c:pt>
                <c:pt idx="924">
                  <c:v>122.29705132872201</c:v>
                </c:pt>
                <c:pt idx="925">
                  <c:v>122.551874772479</c:v>
                </c:pt>
                <c:pt idx="926">
                  <c:v>123.480160174736</c:v>
                </c:pt>
                <c:pt idx="927">
                  <c:v>126.082999635966</c:v>
                </c:pt>
                <c:pt idx="928">
                  <c:v>124.26283218056</c:v>
                </c:pt>
                <c:pt idx="929">
                  <c:v>125.80997451765499</c:v>
                </c:pt>
                <c:pt idx="930">
                  <c:v>125.42773935202</c:v>
                </c:pt>
                <c:pt idx="931">
                  <c:v>126.228613032398</c:v>
                </c:pt>
                <c:pt idx="932">
                  <c:v>127.15689843465501</c:v>
                </c:pt>
                <c:pt idx="933">
                  <c:v>126.720058245358</c:v>
                </c:pt>
                <c:pt idx="934">
                  <c:v>126.701856570804</c:v>
                </c:pt>
                <c:pt idx="935">
                  <c:v>126.629049872588</c:v>
                </c:pt>
                <c:pt idx="936">
                  <c:v>125.93738623953401</c:v>
                </c:pt>
                <c:pt idx="937">
                  <c:v>126.174008008736</c:v>
                </c:pt>
                <c:pt idx="938">
                  <c:v>124.790680742628</c:v>
                </c:pt>
                <c:pt idx="939">
                  <c:v>125.73716781943899</c:v>
                </c:pt>
                <c:pt idx="940">
                  <c:v>124.75427739352</c:v>
                </c:pt>
                <c:pt idx="941">
                  <c:v>127.102293410993</c:v>
                </c:pt>
                <c:pt idx="942">
                  <c:v>128.831452493629</c:v>
                </c:pt>
                <c:pt idx="943">
                  <c:v>130.342191481616</c:v>
                </c:pt>
                <c:pt idx="944">
                  <c:v>129.81434291954801</c:v>
                </c:pt>
                <c:pt idx="945">
                  <c:v>129.04987258827799</c:v>
                </c:pt>
                <c:pt idx="946">
                  <c:v>128.08518383691199</c:v>
                </c:pt>
                <c:pt idx="947">
                  <c:v>126.356024754277</c:v>
                </c:pt>
                <c:pt idx="948">
                  <c:v>126.10120131052</c:v>
                </c:pt>
                <c:pt idx="949">
                  <c:v>131.143065161994</c:v>
                </c:pt>
                <c:pt idx="950">
                  <c:v>131.28867855842699</c:v>
                </c:pt>
                <c:pt idx="951">
                  <c:v>125.664361121223</c:v>
                </c:pt>
                <c:pt idx="952">
                  <c:v>121.29595922824799</c:v>
                </c:pt>
                <c:pt idx="953">
                  <c:v>120.4040771751</c:v>
                </c:pt>
                <c:pt idx="954">
                  <c:v>119.78522024026201</c:v>
                </c:pt>
                <c:pt idx="955">
                  <c:v>118.966144885329</c:v>
                </c:pt>
                <c:pt idx="956">
                  <c:v>119.33017837641</c:v>
                </c:pt>
                <c:pt idx="957">
                  <c:v>119.73061521659901</c:v>
                </c:pt>
                <c:pt idx="958">
                  <c:v>119.18456497997801</c:v>
                </c:pt>
                <c:pt idx="959">
                  <c:v>119.18456497997801</c:v>
                </c:pt>
                <c:pt idx="960">
                  <c:v>119.18456497997801</c:v>
                </c:pt>
                <c:pt idx="961">
                  <c:v>119.22096832908601</c:v>
                </c:pt>
                <c:pt idx="962">
                  <c:v>119.12995995631501</c:v>
                </c:pt>
                <c:pt idx="963">
                  <c:v>118.238077903167</c:v>
                </c:pt>
                <c:pt idx="964">
                  <c:v>118.38369129959899</c:v>
                </c:pt>
                <c:pt idx="965">
                  <c:v>117.98325445941001</c:v>
                </c:pt>
                <c:pt idx="966">
                  <c:v>117.437204222788</c:v>
                </c:pt>
                <c:pt idx="967">
                  <c:v>115.54423006916601</c:v>
                </c:pt>
                <c:pt idx="968">
                  <c:v>118.01965780851801</c:v>
                </c:pt>
                <c:pt idx="969">
                  <c:v>118.07426283218</c:v>
                </c:pt>
                <c:pt idx="970">
                  <c:v>117.728431015653</c:v>
                </c:pt>
                <c:pt idx="971">
                  <c:v>116.01747360757101</c:v>
                </c:pt>
                <c:pt idx="972">
                  <c:v>115.034583181652</c:v>
                </c:pt>
                <c:pt idx="973">
                  <c:v>114.452129595922</c:v>
                </c:pt>
                <c:pt idx="974">
                  <c:v>114.524936294139</c:v>
                </c:pt>
                <c:pt idx="975">
                  <c:v>114.816163087004</c:v>
                </c:pt>
                <c:pt idx="976">
                  <c:v>115.27120495085499</c:v>
                </c:pt>
                <c:pt idx="977">
                  <c:v>115.27120495085499</c:v>
                </c:pt>
                <c:pt idx="978">
                  <c:v>117.34619585001801</c:v>
                </c:pt>
                <c:pt idx="979">
                  <c:v>117.14597742992299</c:v>
                </c:pt>
                <c:pt idx="980">
                  <c:v>116.599927193301</c:v>
                </c:pt>
                <c:pt idx="981">
                  <c:v>117.528212595558</c:v>
                </c:pt>
                <c:pt idx="982">
                  <c:v>118.45649799781501</c:v>
                </c:pt>
                <c:pt idx="983">
                  <c:v>118.31088460138299</c:v>
                </c:pt>
                <c:pt idx="984">
                  <c:v>117.018565708045</c:v>
                </c:pt>
                <c:pt idx="985">
                  <c:v>117.200582453585</c:v>
                </c:pt>
                <c:pt idx="986">
                  <c:v>117.473607571896</c:v>
                </c:pt>
                <c:pt idx="987">
                  <c:v>117.546414270112</c:v>
                </c:pt>
                <c:pt idx="988">
                  <c:v>119.275573352748</c:v>
                </c:pt>
                <c:pt idx="989">
                  <c:v>118.91153986166699</c:v>
                </c:pt>
                <c:pt idx="990">
                  <c:v>120.440480524208</c:v>
                </c:pt>
                <c:pt idx="991">
                  <c:v>120.14925373134299</c:v>
                </c:pt>
                <c:pt idx="992">
                  <c:v>118.893338187113</c:v>
                </c:pt>
                <c:pt idx="993">
                  <c:v>118.94794321077499</c:v>
                </c:pt>
                <c:pt idx="994">
                  <c:v>118.674918092464</c:v>
                </c:pt>
                <c:pt idx="995">
                  <c:v>120.00364033491</c:v>
                </c:pt>
                <c:pt idx="996">
                  <c:v>118.929741536221</c:v>
                </c:pt>
                <c:pt idx="997">
                  <c:v>119.311976701856</c:v>
                </c:pt>
                <c:pt idx="998">
                  <c:v>120.22206042955899</c:v>
                </c:pt>
                <c:pt idx="999">
                  <c:v>119.166363305424</c:v>
                </c:pt>
                <c:pt idx="1000">
                  <c:v>118.42009464870701</c:v>
                </c:pt>
                <c:pt idx="1001">
                  <c:v>118.401892974153</c:v>
                </c:pt>
                <c:pt idx="1002">
                  <c:v>117.25518747724701</c:v>
                </c:pt>
                <c:pt idx="1003">
                  <c:v>119.22096832908601</c:v>
                </c:pt>
                <c:pt idx="1004">
                  <c:v>58.336366945759003</c:v>
                </c:pt>
                <c:pt idx="1005">
                  <c:v>60.556971241354198</c:v>
                </c:pt>
                <c:pt idx="1006">
                  <c:v>60.192937750273003</c:v>
                </c:pt>
                <c:pt idx="1007">
                  <c:v>60.684382963232601</c:v>
                </c:pt>
                <c:pt idx="1008">
                  <c:v>60.7025846377866</c:v>
                </c:pt>
                <c:pt idx="1009">
                  <c:v>61.103021477975901</c:v>
                </c:pt>
                <c:pt idx="1010">
                  <c:v>61.612668365489597</c:v>
                </c:pt>
                <c:pt idx="1011">
                  <c:v>60.738987986894699</c:v>
                </c:pt>
                <c:pt idx="1012">
                  <c:v>60.720786312340699</c:v>
                </c:pt>
                <c:pt idx="1013">
                  <c:v>60.101929377502699</c:v>
                </c:pt>
                <c:pt idx="1014">
                  <c:v>59.519475791772798</c:v>
                </c:pt>
                <c:pt idx="1015">
                  <c:v>59.6650891882053</c:v>
                </c:pt>
                <c:pt idx="1016">
                  <c:v>59.592282489989003</c:v>
                </c:pt>
                <c:pt idx="1017">
                  <c:v>59.592282489989003</c:v>
                </c:pt>
                <c:pt idx="1018">
                  <c:v>59.883509282854</c:v>
                </c:pt>
                <c:pt idx="1019">
                  <c:v>59.719694211867399</c:v>
                </c:pt>
                <c:pt idx="1020">
                  <c:v>59.701492537313399</c:v>
                </c:pt>
                <c:pt idx="1021">
                  <c:v>59.6832908627593</c:v>
                </c:pt>
                <c:pt idx="1022">
                  <c:v>60.065526028394601</c:v>
                </c:pt>
                <c:pt idx="1023">
                  <c:v>60.666181288678501</c:v>
                </c:pt>
                <c:pt idx="1024">
                  <c:v>60.465962868583901</c:v>
                </c:pt>
                <c:pt idx="1025">
                  <c:v>61.667273389151802</c:v>
                </c:pt>
                <c:pt idx="1026">
                  <c:v>61.649071714597703</c:v>
                </c:pt>
                <c:pt idx="1027">
                  <c:v>60.975609756097498</c:v>
                </c:pt>
                <c:pt idx="1028">
                  <c:v>61.594466690935498</c:v>
                </c:pt>
                <c:pt idx="1029">
                  <c:v>62.067710229341003</c:v>
                </c:pt>
                <c:pt idx="1030">
                  <c:v>62.595558791408799</c:v>
                </c:pt>
                <c:pt idx="1031">
                  <c:v>62.631962140516897</c:v>
                </c:pt>
                <c:pt idx="1032">
                  <c:v>62.358937022206</c:v>
                </c:pt>
                <c:pt idx="1033">
                  <c:v>62.431743720422197</c:v>
                </c:pt>
                <c:pt idx="1034">
                  <c:v>62.722970513287201</c:v>
                </c:pt>
                <c:pt idx="1035">
                  <c:v>63.159810702584601</c:v>
                </c:pt>
                <c:pt idx="1036">
                  <c:v>63.851474335638798</c:v>
                </c:pt>
                <c:pt idx="1037">
                  <c:v>63.851474335638798</c:v>
                </c:pt>
                <c:pt idx="1038">
                  <c:v>63.3782307972333</c:v>
                </c:pt>
                <c:pt idx="1039">
                  <c:v>62.832180560611498</c:v>
                </c:pt>
                <c:pt idx="1040">
                  <c:v>62.358937022206</c:v>
                </c:pt>
                <c:pt idx="1041">
                  <c:v>62.886785584273703</c:v>
                </c:pt>
                <c:pt idx="1042">
                  <c:v>62.377138696760099</c:v>
                </c:pt>
                <c:pt idx="1043">
                  <c:v>61.994903531124798</c:v>
                </c:pt>
                <c:pt idx="1044">
                  <c:v>62.358937022206</c:v>
                </c:pt>
                <c:pt idx="1045">
                  <c:v>61.503458318165201</c:v>
                </c:pt>
                <c:pt idx="1046">
                  <c:v>61.157626501638099</c:v>
                </c:pt>
                <c:pt idx="1047">
                  <c:v>62.449945394976297</c:v>
                </c:pt>
                <c:pt idx="1048">
                  <c:v>63.105205678922403</c:v>
                </c:pt>
                <c:pt idx="1049">
                  <c:v>62.377138696760099</c:v>
                </c:pt>
                <c:pt idx="1050">
                  <c:v>62.668365489625003</c:v>
                </c:pt>
                <c:pt idx="1051">
                  <c:v>63.123407353476502</c:v>
                </c:pt>
                <c:pt idx="1052">
                  <c:v>63.578449217327901</c:v>
                </c:pt>
                <c:pt idx="1053">
                  <c:v>63.669457590098197</c:v>
                </c:pt>
                <c:pt idx="1054">
                  <c:v>63.724062613760402</c:v>
                </c:pt>
                <c:pt idx="1055">
                  <c:v>63.960684382963201</c:v>
                </c:pt>
                <c:pt idx="1056">
                  <c:v>62.1405169275573</c:v>
                </c:pt>
                <c:pt idx="1057">
                  <c:v>60.9028030578813</c:v>
                </c:pt>
                <c:pt idx="1058">
                  <c:v>61.048416454313703</c:v>
                </c:pt>
                <c:pt idx="1059">
                  <c:v>61.5398616672733</c:v>
                </c:pt>
                <c:pt idx="1060">
                  <c:v>60.939206406989399</c:v>
                </c:pt>
                <c:pt idx="1061">
                  <c:v>61.3214415726246</c:v>
                </c:pt>
                <c:pt idx="1062">
                  <c:v>61.5216599927193</c:v>
                </c:pt>
                <c:pt idx="1063">
                  <c:v>62.522752093192501</c:v>
                </c:pt>
                <c:pt idx="1064">
                  <c:v>62.995995631598099</c:v>
                </c:pt>
                <c:pt idx="1065">
                  <c:v>64.288314524936197</c:v>
                </c:pt>
                <c:pt idx="1066">
                  <c:v>64.270112850382205</c:v>
                </c:pt>
                <c:pt idx="1067">
                  <c:v>65.744448489261003</c:v>
                </c:pt>
                <c:pt idx="1068">
                  <c:v>66.108481980342106</c:v>
                </c:pt>
                <c:pt idx="1069">
                  <c:v>66.709137240626106</c:v>
                </c:pt>
                <c:pt idx="1070">
                  <c:v>66.090280305788099</c:v>
                </c:pt>
                <c:pt idx="1071">
                  <c:v>66.527120495085498</c:v>
                </c:pt>
                <c:pt idx="1072">
                  <c:v>66.727338915180098</c:v>
                </c:pt>
                <c:pt idx="1073">
                  <c:v>67.528212595558699</c:v>
                </c:pt>
                <c:pt idx="1074">
                  <c:v>67.837641062977696</c:v>
                </c:pt>
                <c:pt idx="1075">
                  <c:v>67.582817619220904</c:v>
                </c:pt>
                <c:pt idx="1076">
                  <c:v>65.762650163814996</c:v>
                </c:pt>
                <c:pt idx="1077">
                  <c:v>66.2540953767746</c:v>
                </c:pt>
                <c:pt idx="1078">
                  <c:v>67.855842737531802</c:v>
                </c:pt>
                <c:pt idx="1079">
                  <c:v>67.127775755369399</c:v>
                </c:pt>
                <c:pt idx="1080">
                  <c:v>67.710229341099307</c:v>
                </c:pt>
                <c:pt idx="1081">
                  <c:v>67.145977429923505</c:v>
                </c:pt>
                <c:pt idx="1082">
                  <c:v>67.728431015653399</c:v>
                </c:pt>
                <c:pt idx="1083">
                  <c:v>66.472515471423307</c:v>
                </c:pt>
                <c:pt idx="1084">
                  <c:v>66.417910447761102</c:v>
                </c:pt>
                <c:pt idx="1085">
                  <c:v>66.363305424098996</c:v>
                </c:pt>
                <c:pt idx="1086">
                  <c:v>66.854750637058601</c:v>
                </c:pt>
                <c:pt idx="1087">
                  <c:v>67.200582453585696</c:v>
                </c:pt>
                <c:pt idx="1088">
                  <c:v>67.145977429923505</c:v>
                </c:pt>
                <c:pt idx="1089">
                  <c:v>67.455405897342501</c:v>
                </c:pt>
                <c:pt idx="1090">
                  <c:v>66.982162358937003</c:v>
                </c:pt>
                <c:pt idx="1091">
                  <c:v>65.253003276301399</c:v>
                </c:pt>
                <c:pt idx="1092">
                  <c:v>65.635238441936593</c:v>
                </c:pt>
                <c:pt idx="1093">
                  <c:v>66.05387695668</c:v>
                </c:pt>
                <c:pt idx="1094">
                  <c:v>65.8536585365853</c:v>
                </c:pt>
                <c:pt idx="1095">
                  <c:v>65.835456862031293</c:v>
                </c:pt>
                <c:pt idx="1096">
                  <c:v>66.163087004004296</c:v>
                </c:pt>
                <c:pt idx="1097">
                  <c:v>67.437204222788395</c:v>
                </c:pt>
                <c:pt idx="1098">
                  <c:v>68.547506370586007</c:v>
                </c:pt>
                <c:pt idx="1099">
                  <c:v>67.036767382599095</c:v>
                </c:pt>
                <c:pt idx="1100">
                  <c:v>66.599927193301696</c:v>
                </c:pt>
                <c:pt idx="1101">
                  <c:v>68.820531488896904</c:v>
                </c:pt>
                <c:pt idx="1102">
                  <c:v>68.656716417910403</c:v>
                </c:pt>
                <c:pt idx="1103">
                  <c:v>68.656716417910403</c:v>
                </c:pt>
                <c:pt idx="1104">
                  <c:v>68.219876228613003</c:v>
                </c:pt>
                <c:pt idx="1105">
                  <c:v>68.7295231161266</c:v>
                </c:pt>
                <c:pt idx="1106">
                  <c:v>68.7295231161266</c:v>
                </c:pt>
                <c:pt idx="1107">
                  <c:v>70.185657080451406</c:v>
                </c:pt>
                <c:pt idx="1108">
                  <c:v>68.656716417910403</c:v>
                </c:pt>
                <c:pt idx="1109">
                  <c:v>68.583909719694205</c:v>
                </c:pt>
                <c:pt idx="1110">
                  <c:v>66.745540589734205</c:v>
                </c:pt>
                <c:pt idx="1111">
                  <c:v>67.637422642883095</c:v>
                </c:pt>
                <c:pt idx="1112">
                  <c:v>66.982162358937003</c:v>
                </c:pt>
                <c:pt idx="1113">
                  <c:v>66.072078631234007</c:v>
                </c:pt>
                <c:pt idx="1114">
                  <c:v>66.690935566072</c:v>
                </c:pt>
                <c:pt idx="1115">
                  <c:v>68.274481252275194</c:v>
                </c:pt>
                <c:pt idx="1116">
                  <c:v>68.238077903166996</c:v>
                </c:pt>
                <c:pt idx="1117">
                  <c:v>67.036767382599095</c:v>
                </c:pt>
                <c:pt idx="1118">
                  <c:v>66.326902074990798</c:v>
                </c:pt>
                <c:pt idx="1119">
                  <c:v>66.800145613396396</c:v>
                </c:pt>
                <c:pt idx="1120">
                  <c:v>67.000364033490996</c:v>
                </c:pt>
                <c:pt idx="1121">
                  <c:v>67.145977429923505</c:v>
                </c:pt>
                <c:pt idx="1122">
                  <c:v>68.274481252275194</c:v>
                </c:pt>
                <c:pt idx="1123">
                  <c:v>65.908263560247505</c:v>
                </c:pt>
                <c:pt idx="1124">
                  <c:v>64.015289406625399</c:v>
                </c:pt>
                <c:pt idx="1125">
                  <c:v>64.761558063341795</c:v>
                </c:pt>
                <c:pt idx="1126">
                  <c:v>63.651255915544198</c:v>
                </c:pt>
                <c:pt idx="1127">
                  <c:v>63.906079359301003</c:v>
                </c:pt>
                <c:pt idx="1128">
                  <c:v>64.797961412449894</c:v>
                </c:pt>
                <c:pt idx="1129">
                  <c:v>64.361121223152495</c:v>
                </c:pt>
                <c:pt idx="1130">
                  <c:v>63.487440844557597</c:v>
                </c:pt>
                <c:pt idx="1131">
                  <c:v>63.760465962868501</c:v>
                </c:pt>
                <c:pt idx="1132">
                  <c:v>63.451037495449498</c:v>
                </c:pt>
                <c:pt idx="1133">
                  <c:v>62.340735347651901</c:v>
                </c:pt>
                <c:pt idx="1134">
                  <c:v>62.340735347651901</c:v>
                </c:pt>
                <c:pt idx="1135">
                  <c:v>63.560247542773901</c:v>
                </c:pt>
                <c:pt idx="1136">
                  <c:v>64.452129595922798</c:v>
                </c:pt>
                <c:pt idx="1137">
                  <c:v>63.232617400800798</c:v>
                </c:pt>
                <c:pt idx="1138">
                  <c:v>63.232617400800798</c:v>
                </c:pt>
                <c:pt idx="1139">
                  <c:v>64.379322897706501</c:v>
                </c:pt>
                <c:pt idx="1140">
                  <c:v>64.288314524936197</c:v>
                </c:pt>
                <c:pt idx="1141">
                  <c:v>64.579541317801201</c:v>
                </c:pt>
                <c:pt idx="1142">
                  <c:v>64.979978157990502</c:v>
                </c:pt>
                <c:pt idx="1143">
                  <c:v>65.198398252639194</c:v>
                </c:pt>
                <c:pt idx="1144">
                  <c:v>64.979978157990502</c:v>
                </c:pt>
                <c:pt idx="1145">
                  <c:v>65.289406625409498</c:v>
                </c:pt>
                <c:pt idx="1146">
                  <c:v>65.161994903531095</c:v>
                </c:pt>
                <c:pt idx="1147">
                  <c:v>66.763742264288297</c:v>
                </c:pt>
                <c:pt idx="1148">
                  <c:v>66.345103749544904</c:v>
                </c:pt>
                <c:pt idx="1149">
                  <c:v>66.581725518747703</c:v>
                </c:pt>
                <c:pt idx="1150">
                  <c:v>66.945759009828905</c:v>
                </c:pt>
                <c:pt idx="1151">
                  <c:v>66.872952311612593</c:v>
                </c:pt>
                <c:pt idx="1152">
                  <c:v>67.127775755369399</c:v>
                </c:pt>
                <c:pt idx="1153">
                  <c:v>66.672733891518007</c:v>
                </c:pt>
                <c:pt idx="1154">
                  <c:v>67.054969057153201</c:v>
                </c:pt>
                <c:pt idx="1155">
                  <c:v>66.891153986166699</c:v>
                </c:pt>
                <c:pt idx="1156">
                  <c:v>66.345103749544904</c:v>
                </c:pt>
                <c:pt idx="1157">
                  <c:v>65.708045140152805</c:v>
                </c:pt>
                <c:pt idx="1158">
                  <c:v>65.398616672733795</c:v>
                </c:pt>
                <c:pt idx="1159">
                  <c:v>65.380414998179802</c:v>
                </c:pt>
                <c:pt idx="1160">
                  <c:v>65.325809974517597</c:v>
                </c:pt>
                <c:pt idx="1161">
                  <c:v>65.344011649071703</c:v>
                </c:pt>
                <c:pt idx="1162">
                  <c:v>65.416818347287901</c:v>
                </c:pt>
                <c:pt idx="1163">
                  <c:v>64.816163087004</c:v>
                </c:pt>
                <c:pt idx="1164">
                  <c:v>63.760465962868501</c:v>
                </c:pt>
                <c:pt idx="1165">
                  <c:v>63.651255915544198</c:v>
                </c:pt>
                <c:pt idx="1166">
                  <c:v>63.487440844557597</c:v>
                </c:pt>
                <c:pt idx="1167">
                  <c:v>63.1780123771386</c:v>
                </c:pt>
                <c:pt idx="1168">
                  <c:v>63.050600655260197</c:v>
                </c:pt>
                <c:pt idx="1169">
                  <c:v>63.105205678922403</c:v>
                </c:pt>
                <c:pt idx="1170">
                  <c:v>63.414634146341399</c:v>
                </c:pt>
                <c:pt idx="1171">
                  <c:v>62.832180560611498</c:v>
                </c:pt>
                <c:pt idx="1172">
                  <c:v>61.903895158354501</c:v>
                </c:pt>
                <c:pt idx="1173">
                  <c:v>61.430651619949003</c:v>
                </c:pt>
                <c:pt idx="1174">
                  <c:v>61.394248270840897</c:v>
                </c:pt>
                <c:pt idx="1175">
                  <c:v>60.666181288678501</c:v>
                </c:pt>
                <c:pt idx="1176">
                  <c:v>60.666181288678501</c:v>
                </c:pt>
                <c:pt idx="1177">
                  <c:v>59.938114306516098</c:v>
                </c:pt>
                <c:pt idx="1178">
                  <c:v>60.9028030578813</c:v>
                </c:pt>
                <c:pt idx="1179">
                  <c:v>61.412449945394897</c:v>
                </c:pt>
                <c:pt idx="1180">
                  <c:v>60.975609756097498</c:v>
                </c:pt>
                <c:pt idx="1181">
                  <c:v>61.5216599927193</c:v>
                </c:pt>
                <c:pt idx="1182">
                  <c:v>62.049508554787003</c:v>
                </c:pt>
                <c:pt idx="1183">
                  <c:v>63.250819075354897</c:v>
                </c:pt>
                <c:pt idx="1184">
                  <c:v>63.269020749908897</c:v>
                </c:pt>
                <c:pt idx="1185">
                  <c:v>63.469239170003597</c:v>
                </c:pt>
                <c:pt idx="1186">
                  <c:v>63.724062613760402</c:v>
                </c:pt>
                <c:pt idx="1187">
                  <c:v>63.651255915544198</c:v>
                </c:pt>
                <c:pt idx="1188">
                  <c:v>64.888969785220198</c:v>
                </c:pt>
                <c:pt idx="1189">
                  <c:v>64.324717874044396</c:v>
                </c:pt>
                <c:pt idx="1190">
                  <c:v>64.233709501274106</c:v>
                </c:pt>
                <c:pt idx="1191">
                  <c:v>63.924281033855102</c:v>
                </c:pt>
                <c:pt idx="1192">
                  <c:v>62.540953767746601</c:v>
                </c:pt>
                <c:pt idx="1193">
                  <c:v>61.285038223516501</c:v>
                </c:pt>
                <c:pt idx="1194">
                  <c:v>61.266836548962502</c:v>
                </c:pt>
                <c:pt idx="1195">
                  <c:v>60.320349472151399</c:v>
                </c:pt>
                <c:pt idx="1196">
                  <c:v>60.411357844921703</c:v>
                </c:pt>
                <c:pt idx="1197">
                  <c:v>61.485256643611201</c:v>
                </c:pt>
                <c:pt idx="1198">
                  <c:v>61.703676738259901</c:v>
                </c:pt>
                <c:pt idx="1199">
                  <c:v>60.593374590462297</c:v>
                </c:pt>
                <c:pt idx="1200">
                  <c:v>61.084819803421901</c:v>
                </c:pt>
                <c:pt idx="1201">
                  <c:v>60.975609756097498</c:v>
                </c:pt>
                <c:pt idx="1202">
                  <c:v>60.0837277029486</c:v>
                </c:pt>
                <c:pt idx="1203">
                  <c:v>60.374954495813597</c:v>
                </c:pt>
                <c:pt idx="1204">
                  <c:v>61.230433199854303</c:v>
                </c:pt>
                <c:pt idx="1205">
                  <c:v>61.448853294503003</c:v>
                </c:pt>
                <c:pt idx="1206">
                  <c:v>61.885693483800502</c:v>
                </c:pt>
                <c:pt idx="1207">
                  <c:v>61.357844921732699</c:v>
                </c:pt>
                <c:pt idx="1208">
                  <c:v>65.344011649071703</c:v>
                </c:pt>
                <c:pt idx="1209">
                  <c:v>67.655624317437201</c:v>
                </c:pt>
                <c:pt idx="1210">
                  <c:v>67.874044412085894</c:v>
                </c:pt>
                <c:pt idx="1211">
                  <c:v>67.0913724062613</c:v>
                </c:pt>
                <c:pt idx="1212">
                  <c:v>67.382599199126304</c:v>
                </c:pt>
                <c:pt idx="1213">
                  <c:v>67.764834364761498</c:v>
                </c:pt>
                <c:pt idx="1214">
                  <c:v>67.728431015653399</c:v>
                </c:pt>
                <c:pt idx="1215">
                  <c:v>67.801237713869597</c:v>
                </c:pt>
                <c:pt idx="1216">
                  <c:v>67.855842737531802</c:v>
                </c:pt>
                <c:pt idx="1217">
                  <c:v>67.855842737531802</c:v>
                </c:pt>
                <c:pt idx="1218">
                  <c:v>67.236985802693795</c:v>
                </c:pt>
                <c:pt idx="1219">
                  <c:v>66.527120495085498</c:v>
                </c:pt>
                <c:pt idx="1220">
                  <c:v>67.273389151801894</c:v>
                </c:pt>
                <c:pt idx="1221">
                  <c:v>67.309792500910007</c:v>
                </c:pt>
                <c:pt idx="1222">
                  <c:v>68.001456133964297</c:v>
                </c:pt>
                <c:pt idx="1223">
                  <c:v>68.365489625045498</c:v>
                </c:pt>
                <c:pt idx="1224">
                  <c:v>68.511103021477894</c:v>
                </c:pt>
                <c:pt idx="1225">
                  <c:v>69.384783400072806</c:v>
                </c:pt>
                <c:pt idx="1226">
                  <c:v>68.984346559883505</c:v>
                </c:pt>
                <c:pt idx="1227">
                  <c:v>68.201674554058897</c:v>
                </c:pt>
                <c:pt idx="1228">
                  <c:v>68.747724790680707</c:v>
                </c:pt>
                <c:pt idx="1229">
                  <c:v>68.7295231161266</c:v>
                </c:pt>
                <c:pt idx="1230">
                  <c:v>69.257371678194303</c:v>
                </c:pt>
                <c:pt idx="1231">
                  <c:v>69.057153258099703</c:v>
                </c:pt>
                <c:pt idx="1232">
                  <c:v>70.458682198762205</c:v>
                </c:pt>
                <c:pt idx="1233">
                  <c:v>69.493993447397102</c:v>
                </c:pt>
                <c:pt idx="1234">
                  <c:v>69.293775027302502</c:v>
                </c:pt>
                <c:pt idx="1235">
                  <c:v>69.621405169275505</c:v>
                </c:pt>
                <c:pt idx="1236">
                  <c:v>69.439388423734897</c:v>
                </c:pt>
                <c:pt idx="1237">
                  <c:v>69.293775027302502</c:v>
                </c:pt>
                <c:pt idx="1238">
                  <c:v>69.748816891153893</c:v>
                </c:pt>
                <c:pt idx="1239">
                  <c:v>69.748816891153893</c:v>
                </c:pt>
                <c:pt idx="1240">
                  <c:v>69.512195121951194</c:v>
                </c:pt>
                <c:pt idx="1241">
                  <c:v>69.421186749180904</c:v>
                </c:pt>
                <c:pt idx="1242">
                  <c:v>68.438296323261696</c:v>
                </c:pt>
                <c:pt idx="1243">
                  <c:v>68.001456133964297</c:v>
                </c:pt>
                <c:pt idx="1244">
                  <c:v>67.200582453585696</c:v>
                </c:pt>
                <c:pt idx="1245">
                  <c:v>68.310884601383293</c:v>
                </c:pt>
                <c:pt idx="1246">
                  <c:v>67.710229341099307</c:v>
                </c:pt>
                <c:pt idx="1247">
                  <c:v>67.546414270112805</c:v>
                </c:pt>
                <c:pt idx="1248">
                  <c:v>66.581725518747703</c:v>
                </c:pt>
                <c:pt idx="1249">
                  <c:v>66.05387695668</c:v>
                </c:pt>
                <c:pt idx="1250">
                  <c:v>66.2540953767746</c:v>
                </c:pt>
                <c:pt idx="1251">
                  <c:v>66.490717145977399</c:v>
                </c:pt>
                <c:pt idx="1252">
                  <c:v>66.636330542409894</c:v>
                </c:pt>
                <c:pt idx="1253">
                  <c:v>69.384783400072806</c:v>
                </c:pt>
                <c:pt idx="1254">
                  <c:v>69.220968329086205</c:v>
                </c:pt>
                <c:pt idx="1255">
                  <c:v>68.875136512559095</c:v>
                </c:pt>
                <c:pt idx="1256">
                  <c:v>69.9672369858026</c:v>
                </c:pt>
                <c:pt idx="1257">
                  <c:v>69.512195121951194</c:v>
                </c:pt>
                <c:pt idx="1258">
                  <c:v>69.803421914816099</c:v>
                </c:pt>
                <c:pt idx="1259">
                  <c:v>69.839825263924197</c:v>
                </c:pt>
                <c:pt idx="1260">
                  <c:v>69.912631962140495</c:v>
                </c:pt>
                <c:pt idx="1261">
                  <c:v>69.767018565708</c:v>
                </c:pt>
                <c:pt idx="1262">
                  <c:v>69.585001820167406</c:v>
                </c:pt>
                <c:pt idx="1263">
                  <c:v>70.331270476883802</c:v>
                </c:pt>
                <c:pt idx="1264">
                  <c:v>71.259555879140805</c:v>
                </c:pt>
                <c:pt idx="1265">
                  <c:v>70.713505642519095</c:v>
                </c:pt>
                <c:pt idx="1266">
                  <c:v>71.350564251911095</c:v>
                </c:pt>
                <c:pt idx="1267">
                  <c:v>71.477975973789498</c:v>
                </c:pt>
                <c:pt idx="1268">
                  <c:v>72.024026210411293</c:v>
                </c:pt>
                <c:pt idx="1269">
                  <c:v>71.186749180924593</c:v>
                </c:pt>
                <c:pt idx="1270">
                  <c:v>72.024026210411293</c:v>
                </c:pt>
                <c:pt idx="1271">
                  <c:v>71.951219512195095</c:v>
                </c:pt>
                <c:pt idx="1272">
                  <c:v>71.969421186749102</c:v>
                </c:pt>
                <c:pt idx="1273">
                  <c:v>71.714597742992297</c:v>
                </c:pt>
                <c:pt idx="1274">
                  <c:v>71.714597742992297</c:v>
                </c:pt>
                <c:pt idx="1275">
                  <c:v>71.2049508554787</c:v>
                </c:pt>
                <c:pt idx="1276">
                  <c:v>69.293775027302502</c:v>
                </c:pt>
                <c:pt idx="1277">
                  <c:v>68.128867855842699</c:v>
                </c:pt>
                <c:pt idx="1278">
                  <c:v>66.581725518747703</c:v>
                </c:pt>
                <c:pt idx="1279">
                  <c:v>66.072078631234007</c:v>
                </c:pt>
                <c:pt idx="1280">
                  <c:v>66.199490353112395</c:v>
                </c:pt>
                <c:pt idx="1281">
                  <c:v>65.253003276301399</c:v>
                </c:pt>
                <c:pt idx="1282">
                  <c:v>66.490717145977399</c:v>
                </c:pt>
                <c:pt idx="1283">
                  <c:v>66.727338915180098</c:v>
                </c:pt>
                <c:pt idx="1284">
                  <c:v>65.253003276301399</c:v>
                </c:pt>
                <c:pt idx="1285">
                  <c:v>65.981070258463703</c:v>
                </c:pt>
                <c:pt idx="1286">
                  <c:v>66.163087004004296</c:v>
                </c:pt>
                <c:pt idx="1287">
                  <c:v>66.709137240626106</c:v>
                </c:pt>
                <c:pt idx="1288">
                  <c:v>67.673825991991194</c:v>
                </c:pt>
                <c:pt idx="1289">
                  <c:v>67.637422642883095</c:v>
                </c:pt>
                <c:pt idx="1290">
                  <c:v>69.075354932653795</c:v>
                </c:pt>
                <c:pt idx="1291">
                  <c:v>69.639606843829597</c:v>
                </c:pt>
                <c:pt idx="1292">
                  <c:v>70.476883873316297</c:v>
                </c:pt>
                <c:pt idx="1293">
                  <c:v>70.640698944302798</c:v>
                </c:pt>
                <c:pt idx="1294">
                  <c:v>70.640698944302798</c:v>
                </c:pt>
                <c:pt idx="1295">
                  <c:v>70.859119038951505</c:v>
                </c:pt>
                <c:pt idx="1296">
                  <c:v>70.549690571532494</c:v>
                </c:pt>
                <c:pt idx="1297">
                  <c:v>70.895522388059703</c:v>
                </c:pt>
                <c:pt idx="1298">
                  <c:v>70.658900618856904</c:v>
                </c:pt>
                <c:pt idx="1299">
                  <c:v>70.950127411721795</c:v>
                </c:pt>
                <c:pt idx="1300">
                  <c:v>71.441572624681399</c:v>
                </c:pt>
                <c:pt idx="1301">
                  <c:v>71.696396068438204</c:v>
                </c:pt>
                <c:pt idx="1302">
                  <c:v>72.424463050600593</c:v>
                </c:pt>
                <c:pt idx="1303">
                  <c:v>72.406261376046501</c:v>
                </c:pt>
                <c:pt idx="1304">
                  <c:v>71.587186021113894</c:v>
                </c:pt>
                <c:pt idx="1305">
                  <c:v>73.025118310884594</c:v>
                </c:pt>
                <c:pt idx="1306">
                  <c:v>72.424463050600593</c:v>
                </c:pt>
                <c:pt idx="1307">
                  <c:v>72.315253003276297</c:v>
                </c:pt>
                <c:pt idx="1308">
                  <c:v>72.024026210411293</c:v>
                </c:pt>
                <c:pt idx="1309">
                  <c:v>72.479068074262798</c:v>
                </c:pt>
                <c:pt idx="1310">
                  <c:v>72.278849654168098</c:v>
                </c:pt>
                <c:pt idx="1311">
                  <c:v>72.187841281397795</c:v>
                </c:pt>
                <c:pt idx="1312">
                  <c:v>71.4051692755733</c:v>
                </c:pt>
                <c:pt idx="1313">
                  <c:v>70.931925737167802</c:v>
                </c:pt>
                <c:pt idx="1314">
                  <c:v>71.914816163086996</c:v>
                </c:pt>
                <c:pt idx="1315">
                  <c:v>72.315253003276297</c:v>
                </c:pt>
                <c:pt idx="1316">
                  <c:v>71.8056061157626</c:v>
                </c:pt>
                <c:pt idx="1317">
                  <c:v>70.749908991627194</c:v>
                </c:pt>
                <c:pt idx="1318">
                  <c:v>69.876228613032296</c:v>
                </c:pt>
                <c:pt idx="1319">
                  <c:v>69.949035311248593</c:v>
                </c:pt>
                <c:pt idx="1320">
                  <c:v>69.894430287586403</c:v>
                </c:pt>
                <c:pt idx="1321">
                  <c:v>70.185657080451406</c:v>
                </c:pt>
                <c:pt idx="1322">
                  <c:v>69.985438660356706</c:v>
                </c:pt>
                <c:pt idx="1323">
                  <c:v>69.730615216599901</c:v>
                </c:pt>
                <c:pt idx="1324">
                  <c:v>70.094648707681102</c:v>
                </c:pt>
                <c:pt idx="1325">
                  <c:v>70.021842009464805</c:v>
                </c:pt>
                <c:pt idx="1326">
                  <c:v>70.222060429559505</c:v>
                </c:pt>
                <c:pt idx="1327">
                  <c:v>70.349472151437894</c:v>
                </c:pt>
                <c:pt idx="1328">
                  <c:v>70.313068802329795</c:v>
                </c:pt>
                <c:pt idx="1329">
                  <c:v>69.475791772843095</c:v>
                </c:pt>
                <c:pt idx="1330">
                  <c:v>68.474699672369795</c:v>
                </c:pt>
                <c:pt idx="1331">
                  <c:v>68.492901346923901</c:v>
                </c:pt>
                <c:pt idx="1332">
                  <c:v>67.819439388423703</c:v>
                </c:pt>
                <c:pt idx="1333">
                  <c:v>67.382599199126304</c:v>
                </c:pt>
                <c:pt idx="1334">
                  <c:v>68.693119767018501</c:v>
                </c:pt>
                <c:pt idx="1335">
                  <c:v>69.111758281761894</c:v>
                </c:pt>
                <c:pt idx="1336">
                  <c:v>69.858026938478304</c:v>
                </c:pt>
                <c:pt idx="1337">
                  <c:v>70.859119038951505</c:v>
                </c:pt>
                <c:pt idx="1338">
                  <c:v>70.458682198762205</c:v>
                </c:pt>
                <c:pt idx="1339">
                  <c:v>70.258463778667604</c:v>
                </c:pt>
                <c:pt idx="1340">
                  <c:v>70.258463778667604</c:v>
                </c:pt>
                <c:pt idx="1341">
                  <c:v>69.949035311248593</c:v>
                </c:pt>
                <c:pt idx="1342">
                  <c:v>69.220968329086205</c:v>
                </c:pt>
                <c:pt idx="1343">
                  <c:v>69.839825263924197</c:v>
                </c:pt>
                <c:pt idx="1344">
                  <c:v>70.149253731343194</c:v>
                </c:pt>
                <c:pt idx="1345">
                  <c:v>70.513287222424395</c:v>
                </c:pt>
                <c:pt idx="1346">
                  <c:v>70.385875500546007</c:v>
                </c:pt>
                <c:pt idx="1347">
                  <c:v>70.185657080451406</c:v>
                </c:pt>
                <c:pt idx="1348">
                  <c:v>70.695303967965003</c:v>
                </c:pt>
                <c:pt idx="1349">
                  <c:v>70.222060429559505</c:v>
                </c:pt>
                <c:pt idx="1350">
                  <c:v>70.422278849654106</c:v>
                </c:pt>
                <c:pt idx="1351">
                  <c:v>70.495085547870403</c:v>
                </c:pt>
                <c:pt idx="1352">
                  <c:v>70.968329086275901</c:v>
                </c:pt>
                <c:pt idx="1353">
                  <c:v>71.477975973789498</c:v>
                </c:pt>
                <c:pt idx="1354">
                  <c:v>72.187841281397795</c:v>
                </c:pt>
                <c:pt idx="1355">
                  <c:v>72.679286494357399</c:v>
                </c:pt>
                <c:pt idx="1356">
                  <c:v>71.423370950127406</c:v>
                </c:pt>
                <c:pt idx="1357">
                  <c:v>71.095740808154304</c:v>
                </c:pt>
                <c:pt idx="1358">
                  <c:v>72.133236257735703</c:v>
                </c:pt>
                <c:pt idx="1359">
                  <c:v>71.969421186749102</c:v>
                </c:pt>
                <c:pt idx="1360">
                  <c:v>72.005824535857201</c:v>
                </c:pt>
                <c:pt idx="1361">
                  <c:v>72.169639606843802</c:v>
                </c:pt>
                <c:pt idx="1362">
                  <c:v>72.078631234073498</c:v>
                </c:pt>
                <c:pt idx="1363">
                  <c:v>72.078631234073498</c:v>
                </c:pt>
                <c:pt idx="1364">
                  <c:v>72.042227884965399</c:v>
                </c:pt>
                <c:pt idx="1365">
                  <c:v>72.206042955951901</c:v>
                </c:pt>
                <c:pt idx="1366">
                  <c:v>72.078631234073498</c:v>
                </c:pt>
                <c:pt idx="1367">
                  <c:v>72.824899890789894</c:v>
                </c:pt>
                <c:pt idx="1368">
                  <c:v>72.4426647251547</c:v>
                </c:pt>
                <c:pt idx="1369">
                  <c:v>72.479068074262798</c:v>
                </c:pt>
                <c:pt idx="1370">
                  <c:v>72.351656352384396</c:v>
                </c:pt>
                <c:pt idx="1371">
                  <c:v>73.079723334546699</c:v>
                </c:pt>
                <c:pt idx="1372">
                  <c:v>72.897706589006106</c:v>
                </c:pt>
                <c:pt idx="1373">
                  <c:v>73.0433199854386</c:v>
                </c:pt>
                <c:pt idx="1374">
                  <c:v>73.771386967601003</c:v>
                </c:pt>
                <c:pt idx="1375">
                  <c:v>72.806698216235802</c:v>
                </c:pt>
                <c:pt idx="1376">
                  <c:v>72.460866399708706</c:v>
                </c:pt>
                <c:pt idx="1377">
                  <c:v>72.424463050600593</c:v>
                </c:pt>
                <c:pt idx="1378">
                  <c:v>72.624681470695293</c:v>
                </c:pt>
                <c:pt idx="1379">
                  <c:v>72.551874772478996</c:v>
                </c:pt>
                <c:pt idx="1380">
                  <c:v>73.480160174736</c:v>
                </c:pt>
                <c:pt idx="1381">
                  <c:v>74.626865671641696</c:v>
                </c:pt>
                <c:pt idx="1382">
                  <c:v>74.353840553330897</c:v>
                </c:pt>
                <c:pt idx="1383">
                  <c:v>74.135420458682106</c:v>
                </c:pt>
                <c:pt idx="1384">
                  <c:v>73.625773571168494</c:v>
                </c:pt>
                <c:pt idx="1385">
                  <c:v>74.08081543502</c:v>
                </c:pt>
                <c:pt idx="1386">
                  <c:v>73.935202038587505</c:v>
                </c:pt>
                <c:pt idx="1387">
                  <c:v>73.789588642154996</c:v>
                </c:pt>
                <c:pt idx="1388">
                  <c:v>74.444848926101201</c:v>
                </c:pt>
                <c:pt idx="1389">
                  <c:v>74.954495813614798</c:v>
                </c:pt>
                <c:pt idx="1390">
                  <c:v>76.064797961412395</c:v>
                </c:pt>
                <c:pt idx="1391">
                  <c:v>76.246814706953003</c:v>
                </c:pt>
                <c:pt idx="1392">
                  <c:v>76.246814706953003</c:v>
                </c:pt>
                <c:pt idx="1393">
                  <c:v>75.555151073898699</c:v>
                </c:pt>
                <c:pt idx="1394">
                  <c:v>74.717874044412</c:v>
                </c:pt>
                <c:pt idx="1395">
                  <c:v>75.1183108846013</c:v>
                </c:pt>
                <c:pt idx="1396">
                  <c:v>75.063705860939194</c:v>
                </c:pt>
                <c:pt idx="1397">
                  <c:v>75.172915908263505</c:v>
                </c:pt>
                <c:pt idx="1398">
                  <c:v>76.119402985074601</c:v>
                </c:pt>
                <c:pt idx="1399">
                  <c:v>74.936294139060706</c:v>
                </c:pt>
                <c:pt idx="1400">
                  <c:v>74.717874044412</c:v>
                </c:pt>
                <c:pt idx="1401">
                  <c:v>76.265016381506996</c:v>
                </c:pt>
                <c:pt idx="1402">
                  <c:v>77.775755369493893</c:v>
                </c:pt>
                <c:pt idx="1403">
                  <c:v>78.1943938842373</c:v>
                </c:pt>
                <c:pt idx="1404">
                  <c:v>78.431015653440099</c:v>
                </c:pt>
                <c:pt idx="1405">
                  <c:v>78.212595558791406</c:v>
                </c:pt>
                <c:pt idx="1406">
                  <c:v>78.066982162358897</c:v>
                </c:pt>
                <c:pt idx="1407">
                  <c:v>78.340007280669795</c:v>
                </c:pt>
                <c:pt idx="1408">
                  <c:v>78.139788860575095</c:v>
                </c:pt>
                <c:pt idx="1409">
                  <c:v>77.812158718602106</c:v>
                </c:pt>
                <c:pt idx="1410">
                  <c:v>78.012377138696706</c:v>
                </c:pt>
                <c:pt idx="1411">
                  <c:v>76.665453221696296</c:v>
                </c:pt>
                <c:pt idx="1412">
                  <c:v>76.501638150709795</c:v>
                </c:pt>
                <c:pt idx="1413">
                  <c:v>77.156898434655901</c:v>
                </c:pt>
                <c:pt idx="1414">
                  <c:v>76.046596286858303</c:v>
                </c:pt>
                <c:pt idx="1415">
                  <c:v>76.028394612304297</c:v>
                </c:pt>
                <c:pt idx="1416">
                  <c:v>75.591554423006897</c:v>
                </c:pt>
                <c:pt idx="1417">
                  <c:v>75.882781215871802</c:v>
                </c:pt>
                <c:pt idx="1418">
                  <c:v>76.538041499817894</c:v>
                </c:pt>
                <c:pt idx="1419">
                  <c:v>75.664361121223095</c:v>
                </c:pt>
                <c:pt idx="1420">
                  <c:v>76.738259919912593</c:v>
                </c:pt>
                <c:pt idx="1421">
                  <c:v>77.047688387331604</c:v>
                </c:pt>
                <c:pt idx="1422">
                  <c:v>76.556243174372</c:v>
                </c:pt>
                <c:pt idx="1423">
                  <c:v>76.865671641790996</c:v>
                </c:pt>
                <c:pt idx="1424">
                  <c:v>77.429923552966798</c:v>
                </c:pt>
                <c:pt idx="1425">
                  <c:v>76.701856570804495</c:v>
                </c:pt>
                <c:pt idx="1426">
                  <c:v>77.029486712777498</c:v>
                </c:pt>
                <c:pt idx="1427">
                  <c:v>76.647251547142304</c:v>
                </c:pt>
                <c:pt idx="1428">
                  <c:v>77.338915180196494</c:v>
                </c:pt>
                <c:pt idx="1429">
                  <c:v>77.903167091372396</c:v>
                </c:pt>
                <c:pt idx="1430">
                  <c:v>77.539133600291194</c:v>
                </c:pt>
                <c:pt idx="1431">
                  <c:v>77.084091736439703</c:v>
                </c:pt>
                <c:pt idx="1432">
                  <c:v>76.883873316345102</c:v>
                </c:pt>
                <c:pt idx="1433">
                  <c:v>76.883873316345102</c:v>
                </c:pt>
                <c:pt idx="1434">
                  <c:v>76.865671641790996</c:v>
                </c:pt>
                <c:pt idx="1435">
                  <c:v>77.830360393156099</c:v>
                </c:pt>
                <c:pt idx="1436">
                  <c:v>78.085183836912904</c:v>
                </c:pt>
                <c:pt idx="1437">
                  <c:v>78.176192209683194</c:v>
                </c:pt>
                <c:pt idx="1438">
                  <c:v>77.921368765926402</c:v>
                </c:pt>
                <c:pt idx="1439">
                  <c:v>77.957772115034501</c:v>
                </c:pt>
                <c:pt idx="1440">
                  <c:v>78.085183836912904</c:v>
                </c:pt>
                <c:pt idx="1441">
                  <c:v>77.466326902074897</c:v>
                </c:pt>
                <c:pt idx="1442">
                  <c:v>77.448125227520904</c:v>
                </c:pt>
                <c:pt idx="1443">
                  <c:v>77.757553694939901</c:v>
                </c:pt>
                <c:pt idx="1444">
                  <c:v>78.085183836912904</c:v>
                </c:pt>
                <c:pt idx="1445">
                  <c:v>78.958864215507802</c:v>
                </c:pt>
                <c:pt idx="1446">
                  <c:v>79.523116126683604</c:v>
                </c:pt>
                <c:pt idx="1447">
                  <c:v>79.341099381142996</c:v>
                </c:pt>
                <c:pt idx="1448">
                  <c:v>78.995267564615901</c:v>
                </c:pt>
                <c:pt idx="1449">
                  <c:v>77.357116854750601</c:v>
                </c:pt>
                <c:pt idx="1450">
                  <c:v>77.593738623953399</c:v>
                </c:pt>
                <c:pt idx="1451">
                  <c:v>76.447033127047604</c:v>
                </c:pt>
                <c:pt idx="1452">
                  <c:v>76.465234801601696</c:v>
                </c:pt>
                <c:pt idx="1453">
                  <c:v>76.265016381506996</c:v>
                </c:pt>
                <c:pt idx="1454">
                  <c:v>75.700764470331194</c:v>
                </c:pt>
                <c:pt idx="1455">
                  <c:v>74.954495813614798</c:v>
                </c:pt>
                <c:pt idx="1456">
                  <c:v>75.009100837277003</c:v>
                </c:pt>
                <c:pt idx="1457">
                  <c:v>76.064797961412395</c:v>
                </c:pt>
                <c:pt idx="1458">
                  <c:v>77.102293410993795</c:v>
                </c:pt>
                <c:pt idx="1459">
                  <c:v>75.464142701128495</c:v>
                </c:pt>
                <c:pt idx="1460">
                  <c:v>76.701856570804495</c:v>
                </c:pt>
                <c:pt idx="1461">
                  <c:v>75.773571168547505</c:v>
                </c:pt>
                <c:pt idx="1462">
                  <c:v>75.609756097560904</c:v>
                </c:pt>
                <c:pt idx="1463">
                  <c:v>74.4812522752093</c:v>
                </c:pt>
                <c:pt idx="1464">
                  <c:v>74.736075718966106</c:v>
                </c:pt>
                <c:pt idx="1465">
                  <c:v>72.824899890789894</c:v>
                </c:pt>
                <c:pt idx="1466">
                  <c:v>72.788496541681795</c:v>
                </c:pt>
                <c:pt idx="1467">
                  <c:v>74.372042227884904</c:v>
                </c:pt>
                <c:pt idx="1468">
                  <c:v>75.464142701128495</c:v>
                </c:pt>
                <c:pt idx="1469">
                  <c:v>77.156898434655901</c:v>
                </c:pt>
                <c:pt idx="1470">
                  <c:v>75.700764470331194</c:v>
                </c:pt>
                <c:pt idx="1471">
                  <c:v>77.229705132872198</c:v>
                </c:pt>
                <c:pt idx="1472">
                  <c:v>77.284310156534403</c:v>
                </c:pt>
                <c:pt idx="1473">
                  <c:v>76.883873316345102</c:v>
                </c:pt>
                <c:pt idx="1474">
                  <c:v>77.357116854750601</c:v>
                </c:pt>
                <c:pt idx="1475">
                  <c:v>77.793957044048</c:v>
                </c:pt>
                <c:pt idx="1476">
                  <c:v>79.159082635602402</c:v>
                </c:pt>
                <c:pt idx="1477">
                  <c:v>79.341099381142996</c:v>
                </c:pt>
                <c:pt idx="1478">
                  <c:v>78.795049144521201</c:v>
                </c:pt>
                <c:pt idx="1479">
                  <c:v>79.377502730251095</c:v>
                </c:pt>
                <c:pt idx="1480">
                  <c:v>79.468511103021399</c:v>
                </c:pt>
                <c:pt idx="1481">
                  <c:v>79.523116126683604</c:v>
                </c:pt>
                <c:pt idx="1482">
                  <c:v>78.940662540953696</c:v>
                </c:pt>
                <c:pt idx="1483">
                  <c:v>80.251183108846007</c:v>
                </c:pt>
                <c:pt idx="1484">
                  <c:v>80.542409901710897</c:v>
                </c:pt>
                <c:pt idx="1485">
                  <c:v>80.506006552602798</c:v>
                </c:pt>
                <c:pt idx="1486">
                  <c:v>81.161266836548904</c:v>
                </c:pt>
                <c:pt idx="1487">
                  <c:v>79.741536221332296</c:v>
                </c:pt>
                <c:pt idx="1488">
                  <c:v>79.559519475791703</c:v>
                </c:pt>
                <c:pt idx="1489">
                  <c:v>79.541317801237696</c:v>
                </c:pt>
                <c:pt idx="1490">
                  <c:v>79.049872588278106</c:v>
                </c:pt>
                <c:pt idx="1491">
                  <c:v>79.686931197670106</c:v>
                </c:pt>
                <c:pt idx="1492">
                  <c:v>79.741536221332296</c:v>
                </c:pt>
                <c:pt idx="1493">
                  <c:v>80.6698216235893</c:v>
                </c:pt>
                <c:pt idx="1494">
                  <c:v>80.378594830724396</c:v>
                </c:pt>
                <c:pt idx="1495">
                  <c:v>80.542409901710897</c:v>
                </c:pt>
                <c:pt idx="1496">
                  <c:v>80.542409901710897</c:v>
                </c:pt>
                <c:pt idx="1497">
                  <c:v>81.015653440116395</c:v>
                </c:pt>
                <c:pt idx="1498">
                  <c:v>80.6698216235893</c:v>
                </c:pt>
                <c:pt idx="1499">
                  <c:v>82.3079723334546</c:v>
                </c:pt>
                <c:pt idx="1500">
                  <c:v>83.1452493629413</c:v>
                </c:pt>
                <c:pt idx="1501">
                  <c:v>82.799417546414205</c:v>
                </c:pt>
                <c:pt idx="1502">
                  <c:v>82.453585729887095</c:v>
                </c:pt>
                <c:pt idx="1503">
                  <c:v>83.199854386603505</c:v>
                </c:pt>
                <c:pt idx="1504">
                  <c:v>82.708409173643901</c:v>
                </c:pt>
                <c:pt idx="1505">
                  <c:v>80.760829996359604</c:v>
                </c:pt>
                <c:pt idx="1506">
                  <c:v>80.924645067346106</c:v>
                </c:pt>
                <c:pt idx="1507">
                  <c:v>79.523116126683604</c:v>
                </c:pt>
                <c:pt idx="1508">
                  <c:v>79.104477611940197</c:v>
                </c:pt>
                <c:pt idx="1509">
                  <c:v>78.995267564615901</c:v>
                </c:pt>
                <c:pt idx="1510">
                  <c:v>80.560611576265003</c:v>
                </c:pt>
                <c:pt idx="1511">
                  <c:v>83.309064433927901</c:v>
                </c:pt>
                <c:pt idx="1512">
                  <c:v>83.818711321441498</c:v>
                </c:pt>
                <c:pt idx="1513">
                  <c:v>84.401164907171406</c:v>
                </c:pt>
                <c:pt idx="1514">
                  <c:v>83.218056061157597</c:v>
                </c:pt>
                <c:pt idx="1515">
                  <c:v>83.181652712049498</c:v>
                </c:pt>
                <c:pt idx="1516">
                  <c:v>83.454677830360296</c:v>
                </c:pt>
                <c:pt idx="1517">
                  <c:v>82.999635966508905</c:v>
                </c:pt>
                <c:pt idx="1518">
                  <c:v>83.163451037495406</c:v>
                </c:pt>
                <c:pt idx="1519">
                  <c:v>81.943938842373399</c:v>
                </c:pt>
                <c:pt idx="1520">
                  <c:v>81.725518747724706</c:v>
                </c:pt>
                <c:pt idx="1521">
                  <c:v>81.743720422278798</c:v>
                </c:pt>
                <c:pt idx="1522">
                  <c:v>80.815435020021795</c:v>
                </c:pt>
                <c:pt idx="1523">
                  <c:v>81.470695303967901</c:v>
                </c:pt>
                <c:pt idx="1524">
                  <c:v>83.1452493629413</c:v>
                </c:pt>
                <c:pt idx="1525">
                  <c:v>82.271568984346501</c:v>
                </c:pt>
                <c:pt idx="1526">
                  <c:v>82.963232617400806</c:v>
                </c:pt>
                <c:pt idx="1527">
                  <c:v>81.197670185657003</c:v>
                </c:pt>
                <c:pt idx="1528">
                  <c:v>80.597014925373102</c:v>
                </c:pt>
                <c:pt idx="1529">
                  <c:v>79.996359665089102</c:v>
                </c:pt>
                <c:pt idx="1530">
                  <c:v>80.979250091008296</c:v>
                </c:pt>
                <c:pt idx="1531">
                  <c:v>80.979250091008296</c:v>
                </c:pt>
                <c:pt idx="1532">
                  <c:v>80.487804878048706</c:v>
                </c:pt>
                <c:pt idx="1533">
                  <c:v>80.196578085183802</c:v>
                </c:pt>
                <c:pt idx="1534">
                  <c:v>80.979250091008296</c:v>
                </c:pt>
                <c:pt idx="1535">
                  <c:v>79.8325445941026</c:v>
                </c:pt>
                <c:pt idx="1536">
                  <c:v>80.360393156170304</c:v>
                </c:pt>
                <c:pt idx="1537">
                  <c:v>79.504914452129498</c:v>
                </c:pt>
                <c:pt idx="1538">
                  <c:v>79.013469239170007</c:v>
                </c:pt>
                <c:pt idx="1539">
                  <c:v>82.380779031670897</c:v>
                </c:pt>
                <c:pt idx="1540">
                  <c:v>81.470695303967901</c:v>
                </c:pt>
                <c:pt idx="1541">
                  <c:v>82.326174008008707</c:v>
                </c:pt>
                <c:pt idx="1542">
                  <c:v>83.418274481252197</c:v>
                </c:pt>
                <c:pt idx="1543">
                  <c:v>82.216963960684296</c:v>
                </c:pt>
                <c:pt idx="1544">
                  <c:v>83.090644339279194</c:v>
                </c:pt>
                <c:pt idx="1545">
                  <c:v>82.817619220968297</c:v>
                </c:pt>
                <c:pt idx="1546">
                  <c:v>81.033855114670502</c:v>
                </c:pt>
                <c:pt idx="1547">
                  <c:v>81.761922096832905</c:v>
                </c:pt>
                <c:pt idx="1548">
                  <c:v>81.780123771386897</c:v>
                </c:pt>
                <c:pt idx="1549">
                  <c:v>82.3079723334546</c:v>
                </c:pt>
                <c:pt idx="1550">
                  <c:v>83.891518019657795</c:v>
                </c:pt>
                <c:pt idx="1551">
                  <c:v>83.891518019657795</c:v>
                </c:pt>
                <c:pt idx="1552">
                  <c:v>84.473971605387604</c:v>
                </c:pt>
                <c:pt idx="1553">
                  <c:v>84.473971605387604</c:v>
                </c:pt>
                <c:pt idx="1554">
                  <c:v>84.838005096468805</c:v>
                </c:pt>
                <c:pt idx="1555">
                  <c:v>86.421550782672</c:v>
                </c:pt>
                <c:pt idx="1556">
                  <c:v>86.130323989806996</c:v>
                </c:pt>
                <c:pt idx="1557">
                  <c:v>86.403349108117894</c:v>
                </c:pt>
                <c:pt idx="1558">
                  <c:v>86.275937386239505</c:v>
                </c:pt>
                <c:pt idx="1559">
                  <c:v>86.658172551874699</c:v>
                </c:pt>
                <c:pt idx="1560">
                  <c:v>86.2213323625773</c:v>
                </c:pt>
                <c:pt idx="1561">
                  <c:v>85.948307244266402</c:v>
                </c:pt>
                <c:pt idx="1562">
                  <c:v>85.711685475063703</c:v>
                </c:pt>
                <c:pt idx="1563">
                  <c:v>85.566072078631194</c:v>
                </c:pt>
                <c:pt idx="1564">
                  <c:v>86.348744084455703</c:v>
                </c:pt>
                <c:pt idx="1565">
                  <c:v>84.637786676374205</c:v>
                </c:pt>
                <c:pt idx="1566">
                  <c:v>85.238441936658106</c:v>
                </c:pt>
                <c:pt idx="1567">
                  <c:v>84.037131416090205</c:v>
                </c:pt>
                <c:pt idx="1568">
                  <c:v>84.273753185293003</c:v>
                </c:pt>
                <c:pt idx="1569">
                  <c:v>86.002912267928593</c:v>
                </c:pt>
                <c:pt idx="1570">
                  <c:v>85.329450309428395</c:v>
                </c:pt>
                <c:pt idx="1571">
                  <c:v>87.058609392064</c:v>
                </c:pt>
                <c:pt idx="1572">
                  <c:v>85.711685475063703</c:v>
                </c:pt>
                <c:pt idx="1573">
                  <c:v>86.257735711685399</c:v>
                </c:pt>
                <c:pt idx="1574">
                  <c:v>86.348744084455703</c:v>
                </c:pt>
                <c:pt idx="1575">
                  <c:v>86.403349108117894</c:v>
                </c:pt>
                <c:pt idx="1576">
                  <c:v>86.403349108117894</c:v>
                </c:pt>
                <c:pt idx="1577">
                  <c:v>85.547870404077102</c:v>
                </c:pt>
                <c:pt idx="1578">
                  <c:v>84.692391700036396</c:v>
                </c:pt>
                <c:pt idx="1579">
                  <c:v>84.637786676374205</c:v>
                </c:pt>
                <c:pt idx="1580">
                  <c:v>85.147433563887802</c:v>
                </c:pt>
                <c:pt idx="1581">
                  <c:v>85.693483800509597</c:v>
                </c:pt>
                <c:pt idx="1582">
                  <c:v>84.328358208955194</c:v>
                </c:pt>
                <c:pt idx="1583">
                  <c:v>83.527484528576593</c:v>
                </c:pt>
                <c:pt idx="1584">
                  <c:v>83.964324717874007</c:v>
                </c:pt>
                <c:pt idx="1585">
                  <c:v>84.273753185293003</c:v>
                </c:pt>
                <c:pt idx="1586">
                  <c:v>84.073534765198303</c:v>
                </c:pt>
                <c:pt idx="1587">
                  <c:v>84.838005096468805</c:v>
                </c:pt>
                <c:pt idx="1588">
                  <c:v>85.547870404077102</c:v>
                </c:pt>
                <c:pt idx="1589">
                  <c:v>85.820895522388</c:v>
                </c:pt>
                <c:pt idx="1590">
                  <c:v>84.692391700036396</c:v>
                </c:pt>
                <c:pt idx="1591">
                  <c:v>85.001820167455406</c:v>
                </c:pt>
                <c:pt idx="1592">
                  <c:v>85.238441936658106</c:v>
                </c:pt>
                <c:pt idx="1593">
                  <c:v>84.674190025482304</c:v>
                </c:pt>
                <c:pt idx="1594">
                  <c:v>84.182744812522699</c:v>
                </c:pt>
                <c:pt idx="1595">
                  <c:v>84.874408445576904</c:v>
                </c:pt>
                <c:pt idx="1596">
                  <c:v>85.766290498725795</c:v>
                </c:pt>
                <c:pt idx="1597">
                  <c:v>88.005096468875095</c:v>
                </c:pt>
                <c:pt idx="1598">
                  <c:v>88.205314888969696</c:v>
                </c:pt>
                <c:pt idx="1599">
                  <c:v>87.950491445212904</c:v>
                </c:pt>
                <c:pt idx="1600">
                  <c:v>86.439752457226007</c:v>
                </c:pt>
                <c:pt idx="1601">
                  <c:v>86.6217692027666</c:v>
                </c:pt>
                <c:pt idx="1602">
                  <c:v>85.857298871496099</c:v>
                </c:pt>
                <c:pt idx="1603">
                  <c:v>84.492173279941696</c:v>
                </c:pt>
                <c:pt idx="1604">
                  <c:v>84.9836184929013</c:v>
                </c:pt>
                <c:pt idx="1605">
                  <c:v>85.547870404077102</c:v>
                </c:pt>
                <c:pt idx="1606">
                  <c:v>85.274845285766204</c:v>
                </c:pt>
                <c:pt idx="1607">
                  <c:v>84.710593374590403</c:v>
                </c:pt>
                <c:pt idx="1608">
                  <c:v>84.637786676374205</c:v>
                </c:pt>
                <c:pt idx="1609">
                  <c:v>86.585365853658502</c:v>
                </c:pt>
                <c:pt idx="1610">
                  <c:v>86.148525664361102</c:v>
                </c:pt>
                <c:pt idx="1611">
                  <c:v>85.784492173279901</c:v>
                </c:pt>
                <c:pt idx="1612">
                  <c:v>85.602475427739293</c:v>
                </c:pt>
                <c:pt idx="1613">
                  <c:v>88.587550054605003</c:v>
                </c:pt>
                <c:pt idx="1614">
                  <c:v>88.660356752821201</c:v>
                </c:pt>
                <c:pt idx="1615">
                  <c:v>88.896978522024</c:v>
                </c:pt>
                <c:pt idx="1616">
                  <c:v>89.206406989442996</c:v>
                </c:pt>
                <c:pt idx="1617">
                  <c:v>89.443028758645696</c:v>
                </c:pt>
                <c:pt idx="1618">
                  <c:v>89.807062249726897</c:v>
                </c:pt>
                <c:pt idx="1619">
                  <c:v>89.242810338551095</c:v>
                </c:pt>
                <c:pt idx="1620">
                  <c:v>89.242810338551095</c:v>
                </c:pt>
                <c:pt idx="1621">
                  <c:v>88.460138332726601</c:v>
                </c:pt>
                <c:pt idx="1622">
                  <c:v>89.206406989442996</c:v>
                </c:pt>
                <c:pt idx="1623">
                  <c:v>89.661448853294502</c:v>
                </c:pt>
                <c:pt idx="1624">
                  <c:v>88.460138332726601</c:v>
                </c:pt>
                <c:pt idx="1625">
                  <c:v>89.078995267564594</c:v>
                </c:pt>
                <c:pt idx="1626">
                  <c:v>89.078995267564594</c:v>
                </c:pt>
                <c:pt idx="1627">
                  <c:v>88.933381871132099</c:v>
                </c:pt>
                <c:pt idx="1628">
                  <c:v>88.605751729158996</c:v>
                </c:pt>
                <c:pt idx="1629">
                  <c:v>88.187113214415703</c:v>
                </c:pt>
                <c:pt idx="1630">
                  <c:v>88.168911539861597</c:v>
                </c:pt>
                <c:pt idx="1631">
                  <c:v>87.695668001456099</c:v>
                </c:pt>
                <c:pt idx="1632">
                  <c:v>88.278121587186007</c:v>
                </c:pt>
                <c:pt idx="1633">
                  <c:v>89.2974153622133</c:v>
                </c:pt>
                <c:pt idx="1634">
                  <c:v>88.587550054605003</c:v>
                </c:pt>
                <c:pt idx="1635">
                  <c:v>87.495449581361399</c:v>
                </c:pt>
                <c:pt idx="1636">
                  <c:v>88.241718238077894</c:v>
                </c:pt>
                <c:pt idx="1637">
                  <c:v>88.405533309064396</c:v>
                </c:pt>
                <c:pt idx="1638">
                  <c:v>90.899162722970502</c:v>
                </c:pt>
                <c:pt idx="1639">
                  <c:v>90.808154350200198</c:v>
                </c:pt>
                <c:pt idx="1640">
                  <c:v>91.062977793957003</c:v>
                </c:pt>
                <c:pt idx="1641">
                  <c:v>90.789952675646106</c:v>
                </c:pt>
                <c:pt idx="1642">
                  <c:v>90.098289042591901</c:v>
                </c:pt>
                <c:pt idx="1643">
                  <c:v>89.788860575172905</c:v>
                </c:pt>
                <c:pt idx="1644">
                  <c:v>90.953767746632593</c:v>
                </c:pt>
                <c:pt idx="1645">
                  <c:v>89.206406989442996</c:v>
                </c:pt>
                <c:pt idx="1646">
                  <c:v>89.333818711321399</c:v>
                </c:pt>
                <c:pt idx="1647">
                  <c:v>90.1346923917</c:v>
                </c:pt>
                <c:pt idx="1648">
                  <c:v>89.9344739716053</c:v>
                </c:pt>
                <c:pt idx="1649">
                  <c:v>89.9344739716053</c:v>
                </c:pt>
                <c:pt idx="1650">
                  <c:v>90.5351292318893</c:v>
                </c:pt>
                <c:pt idx="1651">
                  <c:v>91.390607935930106</c:v>
                </c:pt>
                <c:pt idx="1652">
                  <c:v>89.643247178740395</c:v>
                </c:pt>
                <c:pt idx="1653">
                  <c:v>89.534037131416</c:v>
                </c:pt>
                <c:pt idx="1654">
                  <c:v>90.880961048416395</c:v>
                </c:pt>
                <c:pt idx="1655">
                  <c:v>90.498725882781201</c:v>
                </c:pt>
                <c:pt idx="1656">
                  <c:v>91.372406261376</c:v>
                </c:pt>
                <c:pt idx="1657">
                  <c:v>89.752457226064706</c:v>
                </c:pt>
                <c:pt idx="1658">
                  <c:v>90.589734255551505</c:v>
                </c:pt>
                <c:pt idx="1659">
                  <c:v>90.826356024754205</c:v>
                </c:pt>
                <c:pt idx="1660">
                  <c:v>91.117582817619194</c:v>
                </c:pt>
                <c:pt idx="1661">
                  <c:v>90.571532580997399</c:v>
                </c:pt>
                <c:pt idx="1662">
                  <c:v>92.792136876592593</c:v>
                </c:pt>
                <c:pt idx="1663">
                  <c:v>93.192573716781894</c:v>
                </c:pt>
                <c:pt idx="1664">
                  <c:v>92.919548598470996</c:v>
                </c:pt>
                <c:pt idx="1665">
                  <c:v>92.264288314524904</c:v>
                </c:pt>
                <c:pt idx="1666">
                  <c:v>92.719330178376396</c:v>
                </c:pt>
                <c:pt idx="1667">
                  <c:v>92.937750273025102</c:v>
                </c:pt>
                <c:pt idx="1668">
                  <c:v>92.409901710957399</c:v>
                </c:pt>
                <c:pt idx="1669">
                  <c:v>92.264288314524904</c:v>
                </c:pt>
                <c:pt idx="1670">
                  <c:v>91.918456497997795</c:v>
                </c:pt>
                <c:pt idx="1671">
                  <c:v>91.936658172551802</c:v>
                </c:pt>
                <c:pt idx="1672">
                  <c:v>91.882053148889597</c:v>
                </c:pt>
                <c:pt idx="1673">
                  <c:v>91.590826356024706</c:v>
                </c:pt>
                <c:pt idx="1674">
                  <c:v>91.208591190389498</c:v>
                </c:pt>
                <c:pt idx="1675">
                  <c:v>92.209683290862699</c:v>
                </c:pt>
                <c:pt idx="1676">
                  <c:v>91.718238077903095</c:v>
                </c:pt>
                <c:pt idx="1677">
                  <c:v>91.1721878412813</c:v>
                </c:pt>
                <c:pt idx="1678">
                  <c:v>90.717145977429894</c:v>
                </c:pt>
                <c:pt idx="1679">
                  <c:v>91.427011285038205</c:v>
                </c:pt>
                <c:pt idx="1680">
                  <c:v>91.700036403349102</c:v>
                </c:pt>
                <c:pt idx="1681">
                  <c:v>91.809246450673399</c:v>
                </c:pt>
                <c:pt idx="1682">
                  <c:v>90.717145977429894</c:v>
                </c:pt>
                <c:pt idx="1683">
                  <c:v>88.332726610848098</c:v>
                </c:pt>
                <c:pt idx="1684">
                  <c:v>85.784492173279901</c:v>
                </c:pt>
                <c:pt idx="1685">
                  <c:v>79.541317801237696</c:v>
                </c:pt>
                <c:pt idx="1686">
                  <c:v>78.085183836912904</c:v>
                </c:pt>
                <c:pt idx="1687">
                  <c:v>80.050964688751307</c:v>
                </c:pt>
                <c:pt idx="1688">
                  <c:v>83.072442664725102</c:v>
                </c:pt>
                <c:pt idx="1689">
                  <c:v>83.764106297779307</c:v>
                </c:pt>
                <c:pt idx="1690">
                  <c:v>82.435384055333003</c:v>
                </c:pt>
                <c:pt idx="1691">
                  <c:v>79.304696032034897</c:v>
                </c:pt>
                <c:pt idx="1692">
                  <c:v>80.524208227156805</c:v>
                </c:pt>
                <c:pt idx="1693">
                  <c:v>80.342191481616297</c:v>
                </c:pt>
                <c:pt idx="1694">
                  <c:v>78.394612304331901</c:v>
                </c:pt>
                <c:pt idx="1695">
                  <c:v>78.394612304331901</c:v>
                </c:pt>
                <c:pt idx="1696">
                  <c:v>80.160174736075703</c:v>
                </c:pt>
                <c:pt idx="1697">
                  <c:v>78.685839097196904</c:v>
                </c:pt>
                <c:pt idx="1698">
                  <c:v>78.485620677102204</c:v>
                </c:pt>
                <c:pt idx="1699">
                  <c:v>79.013469239170007</c:v>
                </c:pt>
                <c:pt idx="1700">
                  <c:v>78.576629049872494</c:v>
                </c:pt>
                <c:pt idx="1701">
                  <c:v>79.741536221332296</c:v>
                </c:pt>
                <c:pt idx="1702">
                  <c:v>79.8325445941026</c:v>
                </c:pt>
                <c:pt idx="1703">
                  <c:v>80.524208227156805</c:v>
                </c:pt>
                <c:pt idx="1704">
                  <c:v>78.867855842737498</c:v>
                </c:pt>
                <c:pt idx="1705">
                  <c:v>78.813250819075293</c:v>
                </c:pt>
                <c:pt idx="1706">
                  <c:v>77.320713505642502</c:v>
                </c:pt>
                <c:pt idx="1707">
                  <c:v>76.811066618128805</c:v>
                </c:pt>
                <c:pt idx="1708">
                  <c:v>76.337823079723293</c:v>
                </c:pt>
                <c:pt idx="1709">
                  <c:v>74.372042227884904</c:v>
                </c:pt>
                <c:pt idx="1710">
                  <c:v>71.095740808154304</c:v>
                </c:pt>
                <c:pt idx="1711">
                  <c:v>71.896614488532904</c:v>
                </c:pt>
                <c:pt idx="1712">
                  <c:v>73.207135056425102</c:v>
                </c:pt>
                <c:pt idx="1713">
                  <c:v>74.190025482344296</c:v>
                </c:pt>
                <c:pt idx="1714">
                  <c:v>75.318529304696</c:v>
                </c:pt>
                <c:pt idx="1715">
                  <c:v>75.336730979250007</c:v>
                </c:pt>
                <c:pt idx="1716">
                  <c:v>72.606479796141201</c:v>
                </c:pt>
                <c:pt idx="1717">
                  <c:v>73.953403713141597</c:v>
                </c:pt>
                <c:pt idx="1718">
                  <c:v>74.918092464506699</c:v>
                </c:pt>
                <c:pt idx="1719">
                  <c:v>76.246814706953003</c:v>
                </c:pt>
                <c:pt idx="1720">
                  <c:v>75.664361121223095</c:v>
                </c:pt>
                <c:pt idx="1721">
                  <c:v>74.4812522752093</c:v>
                </c:pt>
                <c:pt idx="1722">
                  <c:v>74.117218784128099</c:v>
                </c:pt>
                <c:pt idx="1723">
                  <c:v>76.210411357844905</c:v>
                </c:pt>
                <c:pt idx="1724">
                  <c:v>76.847469967236904</c:v>
                </c:pt>
                <c:pt idx="1725">
                  <c:v>76.720058245358501</c:v>
                </c:pt>
                <c:pt idx="1726">
                  <c:v>75.973789588642106</c:v>
                </c:pt>
                <c:pt idx="1727">
                  <c:v>76.811066618128805</c:v>
                </c:pt>
                <c:pt idx="1728">
                  <c:v>79.177284310156494</c:v>
                </c:pt>
                <c:pt idx="1729">
                  <c:v>79.359301055697102</c:v>
                </c:pt>
                <c:pt idx="1730">
                  <c:v>79.377502730251095</c:v>
                </c:pt>
                <c:pt idx="1731">
                  <c:v>79.868947943210699</c:v>
                </c:pt>
                <c:pt idx="1732">
                  <c:v>81.470695303967901</c:v>
                </c:pt>
                <c:pt idx="1733">
                  <c:v>82.344375682562699</c:v>
                </c:pt>
                <c:pt idx="1734">
                  <c:v>81.543502002184198</c:v>
                </c:pt>
                <c:pt idx="1735">
                  <c:v>82.690207499089894</c:v>
                </c:pt>
                <c:pt idx="1736">
                  <c:v>82.835820895522303</c:v>
                </c:pt>
                <c:pt idx="1737">
                  <c:v>82.235165635238403</c:v>
                </c:pt>
                <c:pt idx="1738">
                  <c:v>82.235165635238403</c:v>
                </c:pt>
                <c:pt idx="1739">
                  <c:v>83.054240990170996</c:v>
                </c:pt>
                <c:pt idx="1740">
                  <c:v>81.998543866035604</c:v>
                </c:pt>
                <c:pt idx="1741">
                  <c:v>83.290862759373795</c:v>
                </c:pt>
                <c:pt idx="1742">
                  <c:v>82.034947215143703</c:v>
                </c:pt>
                <c:pt idx="1743">
                  <c:v>80.433199854386601</c:v>
                </c:pt>
                <c:pt idx="1744">
                  <c:v>80.014561339643194</c:v>
                </c:pt>
                <c:pt idx="1745">
                  <c:v>81.689115398616593</c:v>
                </c:pt>
                <c:pt idx="1746">
                  <c:v>81.488896978522007</c:v>
                </c:pt>
                <c:pt idx="1747">
                  <c:v>83.363669457590007</c:v>
                </c:pt>
                <c:pt idx="1748">
                  <c:v>83.236257735711604</c:v>
                </c:pt>
                <c:pt idx="1749">
                  <c:v>83.7459046232253</c:v>
                </c:pt>
                <c:pt idx="1750">
                  <c:v>82.708409173643901</c:v>
                </c:pt>
                <c:pt idx="1751">
                  <c:v>82.726610848198007</c:v>
                </c:pt>
                <c:pt idx="1752">
                  <c:v>82.653804149981696</c:v>
                </c:pt>
                <c:pt idx="1753">
                  <c:v>82.653804149981696</c:v>
                </c:pt>
                <c:pt idx="1754">
                  <c:v>82.672005824535802</c:v>
                </c:pt>
                <c:pt idx="1755">
                  <c:v>81.761922096832905</c:v>
                </c:pt>
                <c:pt idx="1756">
                  <c:v>82.744812522751999</c:v>
                </c:pt>
                <c:pt idx="1757">
                  <c:v>82.3079723334546</c:v>
                </c:pt>
                <c:pt idx="1758">
                  <c:v>80.360393156170304</c:v>
                </c:pt>
                <c:pt idx="1759">
                  <c:v>82.453585729887095</c:v>
                </c:pt>
                <c:pt idx="1760">
                  <c:v>82.926829268292593</c:v>
                </c:pt>
                <c:pt idx="1761">
                  <c:v>82.908627593738601</c:v>
                </c:pt>
                <c:pt idx="1762">
                  <c:v>81.834728795049102</c:v>
                </c:pt>
                <c:pt idx="1763">
                  <c:v>82.471787404441201</c:v>
                </c:pt>
                <c:pt idx="1764">
                  <c:v>80.742628321805597</c:v>
                </c:pt>
                <c:pt idx="1765">
                  <c:v>81.561703676738205</c:v>
                </c:pt>
                <c:pt idx="1766">
                  <c:v>82.981434291954798</c:v>
                </c:pt>
                <c:pt idx="1767">
                  <c:v>83.818711321441498</c:v>
                </c:pt>
                <c:pt idx="1768">
                  <c:v>82.380779031670897</c:v>
                </c:pt>
                <c:pt idx="1769">
                  <c:v>79.541317801237696</c:v>
                </c:pt>
                <c:pt idx="1770">
                  <c:v>80.160174736075703</c:v>
                </c:pt>
                <c:pt idx="1771">
                  <c:v>80.961048416454304</c:v>
                </c:pt>
                <c:pt idx="1772">
                  <c:v>82.089552238805894</c:v>
                </c:pt>
                <c:pt idx="1773">
                  <c:v>82.089552238805894</c:v>
                </c:pt>
                <c:pt idx="1774">
                  <c:v>81.962140516927505</c:v>
                </c:pt>
                <c:pt idx="1775">
                  <c:v>83.400072806698205</c:v>
                </c:pt>
                <c:pt idx="1776">
                  <c:v>82.398980706224904</c:v>
                </c:pt>
                <c:pt idx="1777">
                  <c:v>81.743720422278798</c:v>
                </c:pt>
                <c:pt idx="1778">
                  <c:v>78.139788860575095</c:v>
                </c:pt>
                <c:pt idx="1779">
                  <c:v>78.121587186021102</c:v>
                </c:pt>
                <c:pt idx="1780">
                  <c:v>77.466326902074897</c:v>
                </c:pt>
                <c:pt idx="1781">
                  <c:v>75.609756097560904</c:v>
                </c:pt>
                <c:pt idx="1782">
                  <c:v>74.026210411357795</c:v>
                </c:pt>
                <c:pt idx="1783">
                  <c:v>74.135420458682106</c:v>
                </c:pt>
                <c:pt idx="1784">
                  <c:v>75.464142701128495</c:v>
                </c:pt>
                <c:pt idx="1785">
                  <c:v>73.316345103749498</c:v>
                </c:pt>
                <c:pt idx="1786">
                  <c:v>74.808882417182303</c:v>
                </c:pt>
                <c:pt idx="1787">
                  <c:v>73.789588642154996</c:v>
                </c:pt>
                <c:pt idx="1788">
                  <c:v>73.789588642154996</c:v>
                </c:pt>
                <c:pt idx="1789">
                  <c:v>73.589370222060396</c:v>
                </c:pt>
                <c:pt idx="1790">
                  <c:v>72.733891518019604</c:v>
                </c:pt>
                <c:pt idx="1791">
                  <c:v>71.860211139424806</c:v>
                </c:pt>
                <c:pt idx="1792">
                  <c:v>72.861303239898007</c:v>
                </c:pt>
                <c:pt idx="1793">
                  <c:v>72.187841281397795</c:v>
                </c:pt>
                <c:pt idx="1794">
                  <c:v>73.097925009100805</c:v>
                </c:pt>
                <c:pt idx="1795">
                  <c:v>73.662176920276593</c:v>
                </c:pt>
                <c:pt idx="1796">
                  <c:v>66.818347287950402</c:v>
                </c:pt>
                <c:pt idx="1797">
                  <c:v>68.893338187113201</c:v>
                </c:pt>
                <c:pt idx="1798">
                  <c:v>69.985438660356706</c:v>
                </c:pt>
                <c:pt idx="1799">
                  <c:v>68.947943210775307</c:v>
                </c:pt>
                <c:pt idx="1800">
                  <c:v>69.202766654532198</c:v>
                </c:pt>
                <c:pt idx="1801">
                  <c:v>69.184564979978106</c:v>
                </c:pt>
                <c:pt idx="1802">
                  <c:v>68.092464506734601</c:v>
                </c:pt>
                <c:pt idx="1803">
                  <c:v>68.183472879504905</c:v>
                </c:pt>
                <c:pt idx="1804">
                  <c:v>67.346195850018205</c:v>
                </c:pt>
                <c:pt idx="1805">
                  <c:v>67.728431015653399</c:v>
                </c:pt>
                <c:pt idx="1806">
                  <c:v>66.144885329450304</c:v>
                </c:pt>
                <c:pt idx="1807">
                  <c:v>67.582817619220904</c:v>
                </c:pt>
                <c:pt idx="1808">
                  <c:v>67.582817619220904</c:v>
                </c:pt>
                <c:pt idx="1809">
                  <c:v>69.148161630870007</c:v>
                </c:pt>
                <c:pt idx="1810">
                  <c:v>69.985438660356706</c:v>
                </c:pt>
                <c:pt idx="1811">
                  <c:v>69.730615216599901</c:v>
                </c:pt>
                <c:pt idx="1812">
                  <c:v>70.131052056789201</c:v>
                </c:pt>
                <c:pt idx="1813">
                  <c:v>71.277757553694897</c:v>
                </c:pt>
                <c:pt idx="1814">
                  <c:v>69.876228613032296</c:v>
                </c:pt>
                <c:pt idx="1815">
                  <c:v>71.350564251911095</c:v>
                </c:pt>
                <c:pt idx="1816">
                  <c:v>72.133236257735703</c:v>
                </c:pt>
                <c:pt idx="1817">
                  <c:v>71.933017837641003</c:v>
                </c:pt>
                <c:pt idx="1818">
                  <c:v>70.513287222424395</c:v>
                </c:pt>
                <c:pt idx="1819">
                  <c:v>71.587186021113894</c:v>
                </c:pt>
                <c:pt idx="1820">
                  <c:v>71.605387695668</c:v>
                </c:pt>
                <c:pt idx="1821">
                  <c:v>70.658900618856904</c:v>
                </c:pt>
                <c:pt idx="1822">
                  <c:v>71.314160902802996</c:v>
                </c:pt>
              </c:numCache>
            </c:numRef>
          </c:val>
          <c:smooth val="0"/>
        </c:ser>
        <c:ser>
          <c:idx val="3"/>
          <c:order val="3"/>
          <c:tx>
            <c:v>Nestle</c:v>
          </c:tx>
          <c:marker>
            <c:symbol val="none"/>
          </c:marker>
          <c:cat>
            <c:numRef>
              <c:f>'[6]1 - Chart Data'!$A$2:$A$1824</c:f>
              <c:numCache>
                <c:formatCode>General</c:formatCode>
                <c:ptCount val="1823"/>
                <c:pt idx="0">
                  <c:v>39857</c:v>
                </c:pt>
                <c:pt idx="1">
                  <c:v>39860</c:v>
                </c:pt>
                <c:pt idx="2">
                  <c:v>39861</c:v>
                </c:pt>
                <c:pt idx="3">
                  <c:v>39862</c:v>
                </c:pt>
                <c:pt idx="4">
                  <c:v>39863</c:v>
                </c:pt>
                <c:pt idx="5">
                  <c:v>39864</c:v>
                </c:pt>
                <c:pt idx="6">
                  <c:v>39867</c:v>
                </c:pt>
                <c:pt idx="7">
                  <c:v>39868</c:v>
                </c:pt>
                <c:pt idx="8">
                  <c:v>39869</c:v>
                </c:pt>
                <c:pt idx="9">
                  <c:v>39870</c:v>
                </c:pt>
                <c:pt idx="10">
                  <c:v>39871</c:v>
                </c:pt>
                <c:pt idx="11">
                  <c:v>39874</c:v>
                </c:pt>
                <c:pt idx="12">
                  <c:v>39875</c:v>
                </c:pt>
                <c:pt idx="13">
                  <c:v>39876</c:v>
                </c:pt>
                <c:pt idx="14">
                  <c:v>39877</c:v>
                </c:pt>
                <c:pt idx="15">
                  <c:v>39878</c:v>
                </c:pt>
                <c:pt idx="16">
                  <c:v>39881</c:v>
                </c:pt>
                <c:pt idx="17">
                  <c:v>39882</c:v>
                </c:pt>
                <c:pt idx="18">
                  <c:v>39883</c:v>
                </c:pt>
                <c:pt idx="19">
                  <c:v>39884</c:v>
                </c:pt>
                <c:pt idx="20">
                  <c:v>39885</c:v>
                </c:pt>
                <c:pt idx="21">
                  <c:v>39888</c:v>
                </c:pt>
                <c:pt idx="22">
                  <c:v>39889</c:v>
                </c:pt>
                <c:pt idx="23">
                  <c:v>39890</c:v>
                </c:pt>
                <c:pt idx="24">
                  <c:v>39891</c:v>
                </c:pt>
                <c:pt idx="25">
                  <c:v>39892</c:v>
                </c:pt>
                <c:pt idx="26">
                  <c:v>39895</c:v>
                </c:pt>
                <c:pt idx="27">
                  <c:v>39896</c:v>
                </c:pt>
                <c:pt idx="28">
                  <c:v>39897</c:v>
                </c:pt>
                <c:pt idx="29">
                  <c:v>39898</c:v>
                </c:pt>
                <c:pt idx="30">
                  <c:v>39899</c:v>
                </c:pt>
                <c:pt idx="31">
                  <c:v>39902</c:v>
                </c:pt>
                <c:pt idx="32">
                  <c:v>39903</c:v>
                </c:pt>
                <c:pt idx="33">
                  <c:v>39904</c:v>
                </c:pt>
                <c:pt idx="34">
                  <c:v>39905</c:v>
                </c:pt>
                <c:pt idx="35">
                  <c:v>39906</c:v>
                </c:pt>
                <c:pt idx="36">
                  <c:v>39909</c:v>
                </c:pt>
                <c:pt idx="37">
                  <c:v>39910</c:v>
                </c:pt>
                <c:pt idx="38">
                  <c:v>39911</c:v>
                </c:pt>
                <c:pt idx="39">
                  <c:v>39912</c:v>
                </c:pt>
                <c:pt idx="40">
                  <c:v>39916</c:v>
                </c:pt>
                <c:pt idx="41">
                  <c:v>39917</c:v>
                </c:pt>
                <c:pt idx="42">
                  <c:v>39918</c:v>
                </c:pt>
                <c:pt idx="43">
                  <c:v>39919</c:v>
                </c:pt>
                <c:pt idx="44">
                  <c:v>39920</c:v>
                </c:pt>
                <c:pt idx="45">
                  <c:v>39923</c:v>
                </c:pt>
                <c:pt idx="46">
                  <c:v>39924</c:v>
                </c:pt>
                <c:pt idx="47">
                  <c:v>39925</c:v>
                </c:pt>
                <c:pt idx="48">
                  <c:v>39926</c:v>
                </c:pt>
                <c:pt idx="49">
                  <c:v>39927</c:v>
                </c:pt>
                <c:pt idx="50">
                  <c:v>39930</c:v>
                </c:pt>
                <c:pt idx="51">
                  <c:v>39931</c:v>
                </c:pt>
                <c:pt idx="52">
                  <c:v>39932</c:v>
                </c:pt>
                <c:pt idx="53">
                  <c:v>39933</c:v>
                </c:pt>
                <c:pt idx="54">
                  <c:v>39934</c:v>
                </c:pt>
                <c:pt idx="55">
                  <c:v>39937</c:v>
                </c:pt>
                <c:pt idx="56">
                  <c:v>39938</c:v>
                </c:pt>
                <c:pt idx="57">
                  <c:v>39939</c:v>
                </c:pt>
                <c:pt idx="58">
                  <c:v>39940</c:v>
                </c:pt>
                <c:pt idx="59">
                  <c:v>39941</c:v>
                </c:pt>
                <c:pt idx="60">
                  <c:v>39944</c:v>
                </c:pt>
                <c:pt idx="61">
                  <c:v>39945</c:v>
                </c:pt>
                <c:pt idx="62">
                  <c:v>39946</c:v>
                </c:pt>
                <c:pt idx="63">
                  <c:v>39947</c:v>
                </c:pt>
                <c:pt idx="64">
                  <c:v>39948</c:v>
                </c:pt>
                <c:pt idx="65">
                  <c:v>39951</c:v>
                </c:pt>
                <c:pt idx="66">
                  <c:v>39952</c:v>
                </c:pt>
                <c:pt idx="67">
                  <c:v>39953</c:v>
                </c:pt>
                <c:pt idx="68">
                  <c:v>39954</c:v>
                </c:pt>
                <c:pt idx="69">
                  <c:v>39955</c:v>
                </c:pt>
                <c:pt idx="70">
                  <c:v>39958</c:v>
                </c:pt>
                <c:pt idx="71">
                  <c:v>39959</c:v>
                </c:pt>
                <c:pt idx="72">
                  <c:v>39960</c:v>
                </c:pt>
                <c:pt idx="73">
                  <c:v>39961</c:v>
                </c:pt>
                <c:pt idx="74">
                  <c:v>39962</c:v>
                </c:pt>
                <c:pt idx="75">
                  <c:v>39965</c:v>
                </c:pt>
                <c:pt idx="76">
                  <c:v>39966</c:v>
                </c:pt>
                <c:pt idx="77">
                  <c:v>39967</c:v>
                </c:pt>
                <c:pt idx="78">
                  <c:v>39968</c:v>
                </c:pt>
                <c:pt idx="79">
                  <c:v>39969</c:v>
                </c:pt>
                <c:pt idx="80">
                  <c:v>39972</c:v>
                </c:pt>
                <c:pt idx="81">
                  <c:v>39973</c:v>
                </c:pt>
                <c:pt idx="82">
                  <c:v>39974</c:v>
                </c:pt>
                <c:pt idx="83">
                  <c:v>39975</c:v>
                </c:pt>
                <c:pt idx="84">
                  <c:v>39976</c:v>
                </c:pt>
                <c:pt idx="85">
                  <c:v>39979</c:v>
                </c:pt>
                <c:pt idx="86">
                  <c:v>39980</c:v>
                </c:pt>
                <c:pt idx="87">
                  <c:v>39981</c:v>
                </c:pt>
                <c:pt idx="88">
                  <c:v>39982</c:v>
                </c:pt>
                <c:pt idx="89">
                  <c:v>39983</c:v>
                </c:pt>
                <c:pt idx="90">
                  <c:v>39986</c:v>
                </c:pt>
                <c:pt idx="91">
                  <c:v>39987</c:v>
                </c:pt>
                <c:pt idx="92">
                  <c:v>39988</c:v>
                </c:pt>
                <c:pt idx="93">
                  <c:v>39989</c:v>
                </c:pt>
                <c:pt idx="94">
                  <c:v>39990</c:v>
                </c:pt>
                <c:pt idx="95">
                  <c:v>39993</c:v>
                </c:pt>
                <c:pt idx="96">
                  <c:v>39994</c:v>
                </c:pt>
                <c:pt idx="97">
                  <c:v>39995</c:v>
                </c:pt>
                <c:pt idx="98">
                  <c:v>39996</c:v>
                </c:pt>
                <c:pt idx="99">
                  <c:v>39997</c:v>
                </c:pt>
                <c:pt idx="100">
                  <c:v>40000</c:v>
                </c:pt>
                <c:pt idx="101">
                  <c:v>40001</c:v>
                </c:pt>
                <c:pt idx="102">
                  <c:v>40002</c:v>
                </c:pt>
                <c:pt idx="103">
                  <c:v>40003</c:v>
                </c:pt>
                <c:pt idx="104">
                  <c:v>40004</c:v>
                </c:pt>
                <c:pt idx="105">
                  <c:v>40007</c:v>
                </c:pt>
                <c:pt idx="106">
                  <c:v>40008</c:v>
                </c:pt>
                <c:pt idx="107">
                  <c:v>40009</c:v>
                </c:pt>
                <c:pt idx="108">
                  <c:v>40010</c:v>
                </c:pt>
                <c:pt idx="109">
                  <c:v>40011</c:v>
                </c:pt>
                <c:pt idx="110">
                  <c:v>40014</c:v>
                </c:pt>
                <c:pt idx="111">
                  <c:v>40015</c:v>
                </c:pt>
                <c:pt idx="112">
                  <c:v>40016</c:v>
                </c:pt>
                <c:pt idx="113">
                  <c:v>40017</c:v>
                </c:pt>
                <c:pt idx="114">
                  <c:v>40018</c:v>
                </c:pt>
                <c:pt idx="115">
                  <c:v>40021</c:v>
                </c:pt>
                <c:pt idx="116">
                  <c:v>40022</c:v>
                </c:pt>
                <c:pt idx="117">
                  <c:v>40023</c:v>
                </c:pt>
                <c:pt idx="118">
                  <c:v>40024</c:v>
                </c:pt>
                <c:pt idx="119">
                  <c:v>40025</c:v>
                </c:pt>
                <c:pt idx="120">
                  <c:v>40028</c:v>
                </c:pt>
                <c:pt idx="121">
                  <c:v>40029</c:v>
                </c:pt>
                <c:pt idx="122">
                  <c:v>40030</c:v>
                </c:pt>
                <c:pt idx="123">
                  <c:v>40031</c:v>
                </c:pt>
                <c:pt idx="124">
                  <c:v>40032</c:v>
                </c:pt>
                <c:pt idx="125">
                  <c:v>40035</c:v>
                </c:pt>
                <c:pt idx="126">
                  <c:v>40036</c:v>
                </c:pt>
                <c:pt idx="127">
                  <c:v>40037</c:v>
                </c:pt>
                <c:pt idx="128">
                  <c:v>40038</c:v>
                </c:pt>
                <c:pt idx="129">
                  <c:v>40039</c:v>
                </c:pt>
                <c:pt idx="130">
                  <c:v>40042</c:v>
                </c:pt>
                <c:pt idx="131">
                  <c:v>40043</c:v>
                </c:pt>
                <c:pt idx="132">
                  <c:v>40044</c:v>
                </c:pt>
                <c:pt idx="133">
                  <c:v>40045</c:v>
                </c:pt>
                <c:pt idx="134">
                  <c:v>40046</c:v>
                </c:pt>
                <c:pt idx="135">
                  <c:v>40049</c:v>
                </c:pt>
                <c:pt idx="136">
                  <c:v>40050</c:v>
                </c:pt>
                <c:pt idx="137">
                  <c:v>40051</c:v>
                </c:pt>
                <c:pt idx="138">
                  <c:v>40052</c:v>
                </c:pt>
                <c:pt idx="139">
                  <c:v>40053</c:v>
                </c:pt>
                <c:pt idx="140">
                  <c:v>40056</c:v>
                </c:pt>
                <c:pt idx="141">
                  <c:v>40057</c:v>
                </c:pt>
                <c:pt idx="142">
                  <c:v>40058</c:v>
                </c:pt>
                <c:pt idx="143">
                  <c:v>40059</c:v>
                </c:pt>
                <c:pt idx="144">
                  <c:v>40060</c:v>
                </c:pt>
                <c:pt idx="145">
                  <c:v>40063</c:v>
                </c:pt>
                <c:pt idx="146">
                  <c:v>40064</c:v>
                </c:pt>
                <c:pt idx="147">
                  <c:v>40065</c:v>
                </c:pt>
                <c:pt idx="148">
                  <c:v>40066</c:v>
                </c:pt>
                <c:pt idx="149">
                  <c:v>40067</c:v>
                </c:pt>
                <c:pt idx="150">
                  <c:v>40070</c:v>
                </c:pt>
                <c:pt idx="151">
                  <c:v>40071</c:v>
                </c:pt>
                <c:pt idx="152">
                  <c:v>40072</c:v>
                </c:pt>
                <c:pt idx="153">
                  <c:v>40073</c:v>
                </c:pt>
                <c:pt idx="154">
                  <c:v>40074</c:v>
                </c:pt>
                <c:pt idx="155">
                  <c:v>40077</c:v>
                </c:pt>
                <c:pt idx="156">
                  <c:v>40078</c:v>
                </c:pt>
                <c:pt idx="157">
                  <c:v>40079</c:v>
                </c:pt>
                <c:pt idx="158">
                  <c:v>40080</c:v>
                </c:pt>
                <c:pt idx="159">
                  <c:v>40081</c:v>
                </c:pt>
                <c:pt idx="160">
                  <c:v>40084</c:v>
                </c:pt>
                <c:pt idx="161">
                  <c:v>40085</c:v>
                </c:pt>
                <c:pt idx="162">
                  <c:v>40086</c:v>
                </c:pt>
                <c:pt idx="163">
                  <c:v>40087</c:v>
                </c:pt>
                <c:pt idx="164">
                  <c:v>40088</c:v>
                </c:pt>
                <c:pt idx="165">
                  <c:v>40091</c:v>
                </c:pt>
                <c:pt idx="166">
                  <c:v>40092</c:v>
                </c:pt>
                <c:pt idx="167">
                  <c:v>40093</c:v>
                </c:pt>
                <c:pt idx="168">
                  <c:v>40094</c:v>
                </c:pt>
                <c:pt idx="169">
                  <c:v>40095</c:v>
                </c:pt>
                <c:pt idx="170">
                  <c:v>40098</c:v>
                </c:pt>
                <c:pt idx="171">
                  <c:v>40099</c:v>
                </c:pt>
                <c:pt idx="172">
                  <c:v>40100</c:v>
                </c:pt>
                <c:pt idx="173">
                  <c:v>40101</c:v>
                </c:pt>
                <c:pt idx="174">
                  <c:v>40102</c:v>
                </c:pt>
                <c:pt idx="175">
                  <c:v>40105</c:v>
                </c:pt>
                <c:pt idx="176">
                  <c:v>40106</c:v>
                </c:pt>
                <c:pt idx="177">
                  <c:v>40107</c:v>
                </c:pt>
                <c:pt idx="178">
                  <c:v>40108</c:v>
                </c:pt>
                <c:pt idx="179">
                  <c:v>40109</c:v>
                </c:pt>
                <c:pt idx="180">
                  <c:v>40112</c:v>
                </c:pt>
                <c:pt idx="181">
                  <c:v>40113</c:v>
                </c:pt>
                <c:pt idx="182">
                  <c:v>40114</c:v>
                </c:pt>
                <c:pt idx="183">
                  <c:v>40115</c:v>
                </c:pt>
                <c:pt idx="184">
                  <c:v>40116</c:v>
                </c:pt>
                <c:pt idx="185">
                  <c:v>40119</c:v>
                </c:pt>
                <c:pt idx="186">
                  <c:v>40120</c:v>
                </c:pt>
                <c:pt idx="187">
                  <c:v>40121</c:v>
                </c:pt>
                <c:pt idx="188">
                  <c:v>40122</c:v>
                </c:pt>
                <c:pt idx="189">
                  <c:v>40123</c:v>
                </c:pt>
                <c:pt idx="190">
                  <c:v>40126</c:v>
                </c:pt>
                <c:pt idx="191">
                  <c:v>40127</c:v>
                </c:pt>
                <c:pt idx="192">
                  <c:v>40128</c:v>
                </c:pt>
                <c:pt idx="193">
                  <c:v>40129</c:v>
                </c:pt>
                <c:pt idx="194">
                  <c:v>40130</c:v>
                </c:pt>
                <c:pt idx="195">
                  <c:v>40133</c:v>
                </c:pt>
                <c:pt idx="196">
                  <c:v>40134</c:v>
                </c:pt>
                <c:pt idx="197">
                  <c:v>40135</c:v>
                </c:pt>
                <c:pt idx="198">
                  <c:v>40136</c:v>
                </c:pt>
                <c:pt idx="199">
                  <c:v>40137</c:v>
                </c:pt>
                <c:pt idx="200">
                  <c:v>40140</c:v>
                </c:pt>
                <c:pt idx="201">
                  <c:v>40141</c:v>
                </c:pt>
                <c:pt idx="202">
                  <c:v>40142</c:v>
                </c:pt>
                <c:pt idx="203">
                  <c:v>40143</c:v>
                </c:pt>
                <c:pt idx="204">
                  <c:v>40144</c:v>
                </c:pt>
                <c:pt idx="205">
                  <c:v>40147</c:v>
                </c:pt>
                <c:pt idx="206">
                  <c:v>40148</c:v>
                </c:pt>
                <c:pt idx="207">
                  <c:v>40149</c:v>
                </c:pt>
                <c:pt idx="208">
                  <c:v>40150</c:v>
                </c:pt>
                <c:pt idx="209">
                  <c:v>40151</c:v>
                </c:pt>
                <c:pt idx="210">
                  <c:v>40154</c:v>
                </c:pt>
                <c:pt idx="211">
                  <c:v>40155</c:v>
                </c:pt>
                <c:pt idx="212">
                  <c:v>40156</c:v>
                </c:pt>
                <c:pt idx="213">
                  <c:v>40157</c:v>
                </c:pt>
                <c:pt idx="214">
                  <c:v>40158</c:v>
                </c:pt>
                <c:pt idx="215">
                  <c:v>40161</c:v>
                </c:pt>
                <c:pt idx="216">
                  <c:v>40162</c:v>
                </c:pt>
                <c:pt idx="217">
                  <c:v>40163</c:v>
                </c:pt>
                <c:pt idx="218">
                  <c:v>40164</c:v>
                </c:pt>
                <c:pt idx="219">
                  <c:v>40165</c:v>
                </c:pt>
                <c:pt idx="220">
                  <c:v>40168</c:v>
                </c:pt>
                <c:pt idx="221">
                  <c:v>40169</c:v>
                </c:pt>
                <c:pt idx="222">
                  <c:v>40170</c:v>
                </c:pt>
                <c:pt idx="223">
                  <c:v>40171</c:v>
                </c:pt>
                <c:pt idx="224">
                  <c:v>40175</c:v>
                </c:pt>
                <c:pt idx="225">
                  <c:v>40176</c:v>
                </c:pt>
                <c:pt idx="226">
                  <c:v>40177</c:v>
                </c:pt>
                <c:pt idx="227">
                  <c:v>40178</c:v>
                </c:pt>
                <c:pt idx="228">
                  <c:v>40182</c:v>
                </c:pt>
                <c:pt idx="229">
                  <c:v>40183</c:v>
                </c:pt>
                <c:pt idx="230">
                  <c:v>40184</c:v>
                </c:pt>
                <c:pt idx="231">
                  <c:v>40185</c:v>
                </c:pt>
                <c:pt idx="232">
                  <c:v>40186</c:v>
                </c:pt>
                <c:pt idx="233">
                  <c:v>40189</c:v>
                </c:pt>
                <c:pt idx="234">
                  <c:v>40190</c:v>
                </c:pt>
                <c:pt idx="235">
                  <c:v>40191</c:v>
                </c:pt>
                <c:pt idx="236">
                  <c:v>40192</c:v>
                </c:pt>
                <c:pt idx="237">
                  <c:v>40193</c:v>
                </c:pt>
                <c:pt idx="238">
                  <c:v>40196</c:v>
                </c:pt>
                <c:pt idx="239">
                  <c:v>40197</c:v>
                </c:pt>
                <c:pt idx="240">
                  <c:v>40198</c:v>
                </c:pt>
                <c:pt idx="241">
                  <c:v>40199</c:v>
                </c:pt>
                <c:pt idx="242">
                  <c:v>40200</c:v>
                </c:pt>
                <c:pt idx="243">
                  <c:v>40203</c:v>
                </c:pt>
                <c:pt idx="244">
                  <c:v>40204</c:v>
                </c:pt>
                <c:pt idx="245">
                  <c:v>40205</c:v>
                </c:pt>
                <c:pt idx="246">
                  <c:v>40206</c:v>
                </c:pt>
                <c:pt idx="247">
                  <c:v>40207</c:v>
                </c:pt>
                <c:pt idx="248">
                  <c:v>40210</c:v>
                </c:pt>
                <c:pt idx="249">
                  <c:v>40211</c:v>
                </c:pt>
                <c:pt idx="250">
                  <c:v>40212</c:v>
                </c:pt>
                <c:pt idx="251">
                  <c:v>40213</c:v>
                </c:pt>
                <c:pt idx="252">
                  <c:v>40214</c:v>
                </c:pt>
                <c:pt idx="253">
                  <c:v>40217</c:v>
                </c:pt>
                <c:pt idx="254">
                  <c:v>40218</c:v>
                </c:pt>
                <c:pt idx="255">
                  <c:v>40219</c:v>
                </c:pt>
                <c:pt idx="256">
                  <c:v>40220</c:v>
                </c:pt>
                <c:pt idx="257">
                  <c:v>40221</c:v>
                </c:pt>
                <c:pt idx="258">
                  <c:v>40224</c:v>
                </c:pt>
                <c:pt idx="259">
                  <c:v>40225</c:v>
                </c:pt>
                <c:pt idx="260">
                  <c:v>40226</c:v>
                </c:pt>
                <c:pt idx="261">
                  <c:v>40227</c:v>
                </c:pt>
                <c:pt idx="262">
                  <c:v>40228</c:v>
                </c:pt>
                <c:pt idx="263">
                  <c:v>40231</c:v>
                </c:pt>
                <c:pt idx="264">
                  <c:v>40232</c:v>
                </c:pt>
                <c:pt idx="265">
                  <c:v>40233</c:v>
                </c:pt>
                <c:pt idx="266">
                  <c:v>40234</c:v>
                </c:pt>
                <c:pt idx="267">
                  <c:v>40235</c:v>
                </c:pt>
                <c:pt idx="268">
                  <c:v>40238</c:v>
                </c:pt>
                <c:pt idx="269">
                  <c:v>40239</c:v>
                </c:pt>
                <c:pt idx="270">
                  <c:v>40240</c:v>
                </c:pt>
                <c:pt idx="271">
                  <c:v>40241</c:v>
                </c:pt>
                <c:pt idx="272">
                  <c:v>40242</c:v>
                </c:pt>
                <c:pt idx="273">
                  <c:v>40245</c:v>
                </c:pt>
                <c:pt idx="274">
                  <c:v>40246</c:v>
                </c:pt>
                <c:pt idx="275">
                  <c:v>40247</c:v>
                </c:pt>
                <c:pt idx="276">
                  <c:v>40248</c:v>
                </c:pt>
                <c:pt idx="277">
                  <c:v>40249</c:v>
                </c:pt>
                <c:pt idx="278">
                  <c:v>40252</c:v>
                </c:pt>
                <c:pt idx="279">
                  <c:v>40253</c:v>
                </c:pt>
                <c:pt idx="280">
                  <c:v>40254</c:v>
                </c:pt>
                <c:pt idx="281">
                  <c:v>40255</c:v>
                </c:pt>
                <c:pt idx="282">
                  <c:v>40256</c:v>
                </c:pt>
                <c:pt idx="283">
                  <c:v>40259</c:v>
                </c:pt>
                <c:pt idx="284">
                  <c:v>40260</c:v>
                </c:pt>
                <c:pt idx="285">
                  <c:v>40261</c:v>
                </c:pt>
                <c:pt idx="286">
                  <c:v>40262</c:v>
                </c:pt>
                <c:pt idx="287">
                  <c:v>40263</c:v>
                </c:pt>
                <c:pt idx="288">
                  <c:v>40266</c:v>
                </c:pt>
                <c:pt idx="289">
                  <c:v>40267</c:v>
                </c:pt>
                <c:pt idx="290">
                  <c:v>40268</c:v>
                </c:pt>
                <c:pt idx="291">
                  <c:v>40269</c:v>
                </c:pt>
                <c:pt idx="292">
                  <c:v>40273</c:v>
                </c:pt>
                <c:pt idx="293">
                  <c:v>40274</c:v>
                </c:pt>
                <c:pt idx="294">
                  <c:v>40275</c:v>
                </c:pt>
                <c:pt idx="295">
                  <c:v>40276</c:v>
                </c:pt>
                <c:pt idx="296">
                  <c:v>40277</c:v>
                </c:pt>
                <c:pt idx="297">
                  <c:v>40280</c:v>
                </c:pt>
                <c:pt idx="298">
                  <c:v>40281</c:v>
                </c:pt>
                <c:pt idx="299">
                  <c:v>40282</c:v>
                </c:pt>
                <c:pt idx="300">
                  <c:v>40283</c:v>
                </c:pt>
                <c:pt idx="301">
                  <c:v>40284</c:v>
                </c:pt>
                <c:pt idx="302">
                  <c:v>40287</c:v>
                </c:pt>
                <c:pt idx="303">
                  <c:v>40288</c:v>
                </c:pt>
                <c:pt idx="304">
                  <c:v>40289</c:v>
                </c:pt>
                <c:pt idx="305">
                  <c:v>40290</c:v>
                </c:pt>
                <c:pt idx="306">
                  <c:v>40291</c:v>
                </c:pt>
                <c:pt idx="307">
                  <c:v>40294</c:v>
                </c:pt>
                <c:pt idx="308">
                  <c:v>40295</c:v>
                </c:pt>
                <c:pt idx="309">
                  <c:v>40296</c:v>
                </c:pt>
                <c:pt idx="310">
                  <c:v>40297</c:v>
                </c:pt>
                <c:pt idx="311">
                  <c:v>40298</c:v>
                </c:pt>
                <c:pt idx="312">
                  <c:v>40301</c:v>
                </c:pt>
                <c:pt idx="313">
                  <c:v>40302</c:v>
                </c:pt>
                <c:pt idx="314">
                  <c:v>40303</c:v>
                </c:pt>
                <c:pt idx="315">
                  <c:v>40304</c:v>
                </c:pt>
                <c:pt idx="316">
                  <c:v>40305</c:v>
                </c:pt>
                <c:pt idx="317">
                  <c:v>40308</c:v>
                </c:pt>
                <c:pt idx="318">
                  <c:v>40309</c:v>
                </c:pt>
                <c:pt idx="319">
                  <c:v>40310</c:v>
                </c:pt>
                <c:pt idx="320">
                  <c:v>40311</c:v>
                </c:pt>
                <c:pt idx="321">
                  <c:v>40312</c:v>
                </c:pt>
                <c:pt idx="322">
                  <c:v>40315</c:v>
                </c:pt>
                <c:pt idx="323">
                  <c:v>40316</c:v>
                </c:pt>
                <c:pt idx="324">
                  <c:v>40317</c:v>
                </c:pt>
                <c:pt idx="325">
                  <c:v>40318</c:v>
                </c:pt>
                <c:pt idx="326">
                  <c:v>40319</c:v>
                </c:pt>
                <c:pt idx="327">
                  <c:v>40322</c:v>
                </c:pt>
                <c:pt idx="328">
                  <c:v>40323</c:v>
                </c:pt>
                <c:pt idx="329">
                  <c:v>40324</c:v>
                </c:pt>
                <c:pt idx="330">
                  <c:v>40325</c:v>
                </c:pt>
                <c:pt idx="331">
                  <c:v>40326</c:v>
                </c:pt>
                <c:pt idx="332">
                  <c:v>40329</c:v>
                </c:pt>
                <c:pt idx="333">
                  <c:v>40330</c:v>
                </c:pt>
                <c:pt idx="334">
                  <c:v>40331</c:v>
                </c:pt>
                <c:pt idx="335">
                  <c:v>40332</c:v>
                </c:pt>
                <c:pt idx="336">
                  <c:v>40333</c:v>
                </c:pt>
                <c:pt idx="337">
                  <c:v>40336</c:v>
                </c:pt>
                <c:pt idx="338">
                  <c:v>40337</c:v>
                </c:pt>
                <c:pt idx="339">
                  <c:v>40338</c:v>
                </c:pt>
                <c:pt idx="340">
                  <c:v>40339</c:v>
                </c:pt>
                <c:pt idx="341">
                  <c:v>40340</c:v>
                </c:pt>
                <c:pt idx="342">
                  <c:v>40343</c:v>
                </c:pt>
                <c:pt idx="343">
                  <c:v>40344</c:v>
                </c:pt>
                <c:pt idx="344">
                  <c:v>40345</c:v>
                </c:pt>
                <c:pt idx="345">
                  <c:v>40346</c:v>
                </c:pt>
                <c:pt idx="346">
                  <c:v>40347</c:v>
                </c:pt>
                <c:pt idx="347">
                  <c:v>40350</c:v>
                </c:pt>
                <c:pt idx="348">
                  <c:v>40351</c:v>
                </c:pt>
                <c:pt idx="349">
                  <c:v>40352</c:v>
                </c:pt>
                <c:pt idx="350">
                  <c:v>40353</c:v>
                </c:pt>
                <c:pt idx="351">
                  <c:v>40354</c:v>
                </c:pt>
                <c:pt idx="352">
                  <c:v>40357</c:v>
                </c:pt>
                <c:pt idx="353">
                  <c:v>40358</c:v>
                </c:pt>
                <c:pt idx="354">
                  <c:v>40359</c:v>
                </c:pt>
                <c:pt idx="355">
                  <c:v>40360</c:v>
                </c:pt>
                <c:pt idx="356">
                  <c:v>40361</c:v>
                </c:pt>
                <c:pt idx="357">
                  <c:v>40364</c:v>
                </c:pt>
                <c:pt idx="358">
                  <c:v>40365</c:v>
                </c:pt>
                <c:pt idx="359">
                  <c:v>40366</c:v>
                </c:pt>
                <c:pt idx="360">
                  <c:v>40367</c:v>
                </c:pt>
                <c:pt idx="361">
                  <c:v>40368</c:v>
                </c:pt>
                <c:pt idx="362">
                  <c:v>40371</c:v>
                </c:pt>
                <c:pt idx="363">
                  <c:v>40372</c:v>
                </c:pt>
                <c:pt idx="364">
                  <c:v>40373</c:v>
                </c:pt>
                <c:pt idx="365">
                  <c:v>40374</c:v>
                </c:pt>
                <c:pt idx="366">
                  <c:v>40375</c:v>
                </c:pt>
                <c:pt idx="367">
                  <c:v>40378</c:v>
                </c:pt>
                <c:pt idx="368">
                  <c:v>40379</c:v>
                </c:pt>
                <c:pt idx="369">
                  <c:v>40380</c:v>
                </c:pt>
                <c:pt idx="370">
                  <c:v>40381</c:v>
                </c:pt>
                <c:pt idx="371">
                  <c:v>40382</c:v>
                </c:pt>
                <c:pt idx="372">
                  <c:v>40385</c:v>
                </c:pt>
                <c:pt idx="373">
                  <c:v>40386</c:v>
                </c:pt>
                <c:pt idx="374">
                  <c:v>40387</c:v>
                </c:pt>
                <c:pt idx="375">
                  <c:v>40388</c:v>
                </c:pt>
                <c:pt idx="376">
                  <c:v>40389</c:v>
                </c:pt>
                <c:pt idx="377">
                  <c:v>40392</c:v>
                </c:pt>
                <c:pt idx="378">
                  <c:v>40393</c:v>
                </c:pt>
                <c:pt idx="379">
                  <c:v>40394</c:v>
                </c:pt>
                <c:pt idx="380">
                  <c:v>40395</c:v>
                </c:pt>
                <c:pt idx="381">
                  <c:v>40396</c:v>
                </c:pt>
                <c:pt idx="382">
                  <c:v>40399</c:v>
                </c:pt>
                <c:pt idx="383">
                  <c:v>40400</c:v>
                </c:pt>
                <c:pt idx="384">
                  <c:v>40401</c:v>
                </c:pt>
                <c:pt idx="385">
                  <c:v>40402</c:v>
                </c:pt>
                <c:pt idx="386">
                  <c:v>40403</c:v>
                </c:pt>
                <c:pt idx="387">
                  <c:v>40406</c:v>
                </c:pt>
                <c:pt idx="388">
                  <c:v>40407</c:v>
                </c:pt>
                <c:pt idx="389">
                  <c:v>40408</c:v>
                </c:pt>
                <c:pt idx="390">
                  <c:v>40409</c:v>
                </c:pt>
                <c:pt idx="391">
                  <c:v>40410</c:v>
                </c:pt>
                <c:pt idx="392">
                  <c:v>40413</c:v>
                </c:pt>
                <c:pt idx="393">
                  <c:v>40414</c:v>
                </c:pt>
                <c:pt idx="394">
                  <c:v>40415</c:v>
                </c:pt>
                <c:pt idx="395">
                  <c:v>40416</c:v>
                </c:pt>
                <c:pt idx="396">
                  <c:v>40417</c:v>
                </c:pt>
                <c:pt idx="397">
                  <c:v>40420</c:v>
                </c:pt>
                <c:pt idx="398">
                  <c:v>40421</c:v>
                </c:pt>
                <c:pt idx="399">
                  <c:v>40422</c:v>
                </c:pt>
                <c:pt idx="400">
                  <c:v>40423</c:v>
                </c:pt>
                <c:pt idx="401">
                  <c:v>40424</c:v>
                </c:pt>
                <c:pt idx="402">
                  <c:v>40427</c:v>
                </c:pt>
                <c:pt idx="403">
                  <c:v>40428</c:v>
                </c:pt>
                <c:pt idx="404">
                  <c:v>40429</c:v>
                </c:pt>
                <c:pt idx="405">
                  <c:v>40430</c:v>
                </c:pt>
                <c:pt idx="406">
                  <c:v>40431</c:v>
                </c:pt>
                <c:pt idx="407">
                  <c:v>40434</c:v>
                </c:pt>
                <c:pt idx="408">
                  <c:v>40435</c:v>
                </c:pt>
                <c:pt idx="409">
                  <c:v>40436</c:v>
                </c:pt>
                <c:pt idx="410">
                  <c:v>40437</c:v>
                </c:pt>
                <c:pt idx="411">
                  <c:v>40438</c:v>
                </c:pt>
                <c:pt idx="412">
                  <c:v>40441</c:v>
                </c:pt>
                <c:pt idx="413">
                  <c:v>40442</c:v>
                </c:pt>
                <c:pt idx="414">
                  <c:v>40443</c:v>
                </c:pt>
                <c:pt idx="415">
                  <c:v>40444</c:v>
                </c:pt>
                <c:pt idx="416">
                  <c:v>40445</c:v>
                </c:pt>
                <c:pt idx="417">
                  <c:v>40448</c:v>
                </c:pt>
                <c:pt idx="418">
                  <c:v>40449</c:v>
                </c:pt>
                <c:pt idx="419">
                  <c:v>40450</c:v>
                </c:pt>
                <c:pt idx="420">
                  <c:v>40451</c:v>
                </c:pt>
                <c:pt idx="421">
                  <c:v>40452</c:v>
                </c:pt>
                <c:pt idx="422">
                  <c:v>40455</c:v>
                </c:pt>
                <c:pt idx="423">
                  <c:v>40456</c:v>
                </c:pt>
                <c:pt idx="424">
                  <c:v>40457</c:v>
                </c:pt>
                <c:pt idx="425">
                  <c:v>40458</c:v>
                </c:pt>
                <c:pt idx="426">
                  <c:v>40459</c:v>
                </c:pt>
                <c:pt idx="427">
                  <c:v>40462</c:v>
                </c:pt>
                <c:pt idx="428">
                  <c:v>40463</c:v>
                </c:pt>
                <c:pt idx="429">
                  <c:v>40464</c:v>
                </c:pt>
                <c:pt idx="430">
                  <c:v>40465</c:v>
                </c:pt>
                <c:pt idx="431">
                  <c:v>40466</c:v>
                </c:pt>
                <c:pt idx="432">
                  <c:v>40469</c:v>
                </c:pt>
                <c:pt idx="433">
                  <c:v>40470</c:v>
                </c:pt>
                <c:pt idx="434">
                  <c:v>40471</c:v>
                </c:pt>
                <c:pt idx="435">
                  <c:v>40472</c:v>
                </c:pt>
                <c:pt idx="436">
                  <c:v>40473</c:v>
                </c:pt>
                <c:pt idx="437">
                  <c:v>40476</c:v>
                </c:pt>
                <c:pt idx="438">
                  <c:v>40477</c:v>
                </c:pt>
                <c:pt idx="439">
                  <c:v>40478</c:v>
                </c:pt>
                <c:pt idx="440">
                  <c:v>40479</c:v>
                </c:pt>
                <c:pt idx="441">
                  <c:v>40480</c:v>
                </c:pt>
                <c:pt idx="442">
                  <c:v>40483</c:v>
                </c:pt>
                <c:pt idx="443">
                  <c:v>40484</c:v>
                </c:pt>
                <c:pt idx="444">
                  <c:v>40485</c:v>
                </c:pt>
                <c:pt idx="445">
                  <c:v>40486</c:v>
                </c:pt>
                <c:pt idx="446">
                  <c:v>40487</c:v>
                </c:pt>
                <c:pt idx="447">
                  <c:v>40490</c:v>
                </c:pt>
                <c:pt idx="448">
                  <c:v>40491</c:v>
                </c:pt>
                <c:pt idx="449">
                  <c:v>40492</c:v>
                </c:pt>
                <c:pt idx="450">
                  <c:v>40493</c:v>
                </c:pt>
                <c:pt idx="451">
                  <c:v>40494</c:v>
                </c:pt>
                <c:pt idx="452">
                  <c:v>40497</c:v>
                </c:pt>
                <c:pt idx="453">
                  <c:v>40498</c:v>
                </c:pt>
                <c:pt idx="454">
                  <c:v>40499</c:v>
                </c:pt>
                <c:pt idx="455">
                  <c:v>40500</c:v>
                </c:pt>
                <c:pt idx="456">
                  <c:v>40501</c:v>
                </c:pt>
                <c:pt idx="457">
                  <c:v>40504</c:v>
                </c:pt>
                <c:pt idx="458">
                  <c:v>40505</c:v>
                </c:pt>
                <c:pt idx="459">
                  <c:v>40506</c:v>
                </c:pt>
                <c:pt idx="460">
                  <c:v>40507</c:v>
                </c:pt>
                <c:pt idx="461">
                  <c:v>40508</c:v>
                </c:pt>
                <c:pt idx="462">
                  <c:v>40511</c:v>
                </c:pt>
                <c:pt idx="463">
                  <c:v>40512</c:v>
                </c:pt>
                <c:pt idx="464">
                  <c:v>40513</c:v>
                </c:pt>
                <c:pt idx="465">
                  <c:v>40514</c:v>
                </c:pt>
                <c:pt idx="466">
                  <c:v>40515</c:v>
                </c:pt>
                <c:pt idx="467">
                  <c:v>40518</c:v>
                </c:pt>
                <c:pt idx="468">
                  <c:v>40519</c:v>
                </c:pt>
                <c:pt idx="469">
                  <c:v>40520</c:v>
                </c:pt>
                <c:pt idx="470">
                  <c:v>40521</c:v>
                </c:pt>
                <c:pt idx="471">
                  <c:v>40522</c:v>
                </c:pt>
                <c:pt idx="472">
                  <c:v>40525</c:v>
                </c:pt>
                <c:pt idx="473">
                  <c:v>40526</c:v>
                </c:pt>
                <c:pt idx="474">
                  <c:v>40527</c:v>
                </c:pt>
                <c:pt idx="475">
                  <c:v>40528</c:v>
                </c:pt>
                <c:pt idx="476">
                  <c:v>40529</c:v>
                </c:pt>
                <c:pt idx="477">
                  <c:v>40532</c:v>
                </c:pt>
                <c:pt idx="478">
                  <c:v>40533</c:v>
                </c:pt>
                <c:pt idx="479">
                  <c:v>40534</c:v>
                </c:pt>
                <c:pt idx="480">
                  <c:v>40535</c:v>
                </c:pt>
                <c:pt idx="481">
                  <c:v>40536</c:v>
                </c:pt>
                <c:pt idx="482">
                  <c:v>40539</c:v>
                </c:pt>
                <c:pt idx="483">
                  <c:v>40540</c:v>
                </c:pt>
                <c:pt idx="484">
                  <c:v>40541</c:v>
                </c:pt>
                <c:pt idx="485">
                  <c:v>40542</c:v>
                </c:pt>
                <c:pt idx="486">
                  <c:v>40543</c:v>
                </c:pt>
                <c:pt idx="487">
                  <c:v>40546</c:v>
                </c:pt>
                <c:pt idx="488">
                  <c:v>40547</c:v>
                </c:pt>
                <c:pt idx="489">
                  <c:v>40548</c:v>
                </c:pt>
                <c:pt idx="490">
                  <c:v>40549</c:v>
                </c:pt>
                <c:pt idx="491">
                  <c:v>40550</c:v>
                </c:pt>
                <c:pt idx="492">
                  <c:v>40553</c:v>
                </c:pt>
                <c:pt idx="493">
                  <c:v>40554</c:v>
                </c:pt>
                <c:pt idx="494">
                  <c:v>40555</c:v>
                </c:pt>
                <c:pt idx="495">
                  <c:v>40556</c:v>
                </c:pt>
                <c:pt idx="496">
                  <c:v>40557</c:v>
                </c:pt>
                <c:pt idx="497">
                  <c:v>40560</c:v>
                </c:pt>
                <c:pt idx="498">
                  <c:v>40561</c:v>
                </c:pt>
                <c:pt idx="499">
                  <c:v>40562</c:v>
                </c:pt>
                <c:pt idx="500">
                  <c:v>40563</c:v>
                </c:pt>
                <c:pt idx="501">
                  <c:v>40564</c:v>
                </c:pt>
                <c:pt idx="502">
                  <c:v>40567</c:v>
                </c:pt>
                <c:pt idx="503">
                  <c:v>40568</c:v>
                </c:pt>
                <c:pt idx="504">
                  <c:v>40569</c:v>
                </c:pt>
                <c:pt idx="505">
                  <c:v>40570</c:v>
                </c:pt>
                <c:pt idx="506">
                  <c:v>40571</c:v>
                </c:pt>
                <c:pt idx="507">
                  <c:v>40574</c:v>
                </c:pt>
                <c:pt idx="508">
                  <c:v>40575</c:v>
                </c:pt>
                <c:pt idx="509">
                  <c:v>40576</c:v>
                </c:pt>
                <c:pt idx="510">
                  <c:v>40577</c:v>
                </c:pt>
                <c:pt idx="511">
                  <c:v>40578</c:v>
                </c:pt>
                <c:pt idx="512">
                  <c:v>40581</c:v>
                </c:pt>
                <c:pt idx="513">
                  <c:v>40582</c:v>
                </c:pt>
                <c:pt idx="514">
                  <c:v>40583</c:v>
                </c:pt>
                <c:pt idx="515">
                  <c:v>40584</c:v>
                </c:pt>
                <c:pt idx="516">
                  <c:v>40585</c:v>
                </c:pt>
                <c:pt idx="517">
                  <c:v>40588</c:v>
                </c:pt>
                <c:pt idx="518">
                  <c:v>40589</c:v>
                </c:pt>
                <c:pt idx="519">
                  <c:v>40590</c:v>
                </c:pt>
                <c:pt idx="520">
                  <c:v>40591</c:v>
                </c:pt>
                <c:pt idx="521">
                  <c:v>40592</c:v>
                </c:pt>
                <c:pt idx="522">
                  <c:v>40595</c:v>
                </c:pt>
                <c:pt idx="523">
                  <c:v>40596</c:v>
                </c:pt>
                <c:pt idx="524">
                  <c:v>40597</c:v>
                </c:pt>
                <c:pt idx="525">
                  <c:v>40598</c:v>
                </c:pt>
                <c:pt idx="526">
                  <c:v>40599</c:v>
                </c:pt>
                <c:pt idx="527">
                  <c:v>40602</c:v>
                </c:pt>
                <c:pt idx="528">
                  <c:v>40603</c:v>
                </c:pt>
                <c:pt idx="529">
                  <c:v>40604</c:v>
                </c:pt>
                <c:pt idx="530">
                  <c:v>40605</c:v>
                </c:pt>
                <c:pt idx="531">
                  <c:v>40606</c:v>
                </c:pt>
                <c:pt idx="532">
                  <c:v>40609</c:v>
                </c:pt>
                <c:pt idx="533">
                  <c:v>40610</c:v>
                </c:pt>
                <c:pt idx="534">
                  <c:v>40611</c:v>
                </c:pt>
                <c:pt idx="535">
                  <c:v>40612</c:v>
                </c:pt>
                <c:pt idx="536">
                  <c:v>40613</c:v>
                </c:pt>
                <c:pt idx="537">
                  <c:v>40616</c:v>
                </c:pt>
                <c:pt idx="538">
                  <c:v>40617</c:v>
                </c:pt>
                <c:pt idx="539">
                  <c:v>40618</c:v>
                </c:pt>
                <c:pt idx="540">
                  <c:v>40619</c:v>
                </c:pt>
                <c:pt idx="541">
                  <c:v>40620</c:v>
                </c:pt>
                <c:pt idx="542">
                  <c:v>40623</c:v>
                </c:pt>
                <c:pt idx="543">
                  <c:v>40624</c:v>
                </c:pt>
                <c:pt idx="544">
                  <c:v>40625</c:v>
                </c:pt>
                <c:pt idx="545">
                  <c:v>40626</c:v>
                </c:pt>
                <c:pt idx="546">
                  <c:v>40627</c:v>
                </c:pt>
                <c:pt idx="547">
                  <c:v>40630</c:v>
                </c:pt>
                <c:pt idx="548">
                  <c:v>40631</c:v>
                </c:pt>
                <c:pt idx="549">
                  <c:v>40632</c:v>
                </c:pt>
                <c:pt idx="550">
                  <c:v>40633</c:v>
                </c:pt>
                <c:pt idx="551">
                  <c:v>40634</c:v>
                </c:pt>
                <c:pt idx="552">
                  <c:v>40637</c:v>
                </c:pt>
                <c:pt idx="553">
                  <c:v>40638</c:v>
                </c:pt>
                <c:pt idx="554">
                  <c:v>40639</c:v>
                </c:pt>
                <c:pt idx="555">
                  <c:v>40640</c:v>
                </c:pt>
                <c:pt idx="556">
                  <c:v>40641</c:v>
                </c:pt>
                <c:pt idx="557">
                  <c:v>40644</c:v>
                </c:pt>
                <c:pt idx="558">
                  <c:v>40645</c:v>
                </c:pt>
                <c:pt idx="559">
                  <c:v>40646</c:v>
                </c:pt>
                <c:pt idx="560">
                  <c:v>40647</c:v>
                </c:pt>
                <c:pt idx="561">
                  <c:v>40648</c:v>
                </c:pt>
                <c:pt idx="562">
                  <c:v>40651</c:v>
                </c:pt>
                <c:pt idx="563">
                  <c:v>40652</c:v>
                </c:pt>
                <c:pt idx="564">
                  <c:v>40653</c:v>
                </c:pt>
                <c:pt idx="565">
                  <c:v>40654</c:v>
                </c:pt>
                <c:pt idx="566">
                  <c:v>40658</c:v>
                </c:pt>
                <c:pt idx="567">
                  <c:v>40659</c:v>
                </c:pt>
                <c:pt idx="568">
                  <c:v>40660</c:v>
                </c:pt>
                <c:pt idx="569">
                  <c:v>40661</c:v>
                </c:pt>
                <c:pt idx="570">
                  <c:v>40662</c:v>
                </c:pt>
                <c:pt idx="571">
                  <c:v>40665</c:v>
                </c:pt>
                <c:pt idx="572">
                  <c:v>40666</c:v>
                </c:pt>
                <c:pt idx="573">
                  <c:v>40667</c:v>
                </c:pt>
                <c:pt idx="574">
                  <c:v>40668</c:v>
                </c:pt>
                <c:pt idx="575">
                  <c:v>40669</c:v>
                </c:pt>
                <c:pt idx="576">
                  <c:v>40672</c:v>
                </c:pt>
                <c:pt idx="577">
                  <c:v>40673</c:v>
                </c:pt>
                <c:pt idx="578">
                  <c:v>40674</c:v>
                </c:pt>
                <c:pt idx="579">
                  <c:v>40675</c:v>
                </c:pt>
                <c:pt idx="580">
                  <c:v>40676</c:v>
                </c:pt>
                <c:pt idx="581">
                  <c:v>40679</c:v>
                </c:pt>
                <c:pt idx="582">
                  <c:v>40680</c:v>
                </c:pt>
                <c:pt idx="583">
                  <c:v>40681</c:v>
                </c:pt>
                <c:pt idx="584">
                  <c:v>40682</c:v>
                </c:pt>
                <c:pt idx="585">
                  <c:v>40683</c:v>
                </c:pt>
                <c:pt idx="586">
                  <c:v>40686</c:v>
                </c:pt>
                <c:pt idx="587">
                  <c:v>40687</c:v>
                </c:pt>
                <c:pt idx="588">
                  <c:v>40688</c:v>
                </c:pt>
                <c:pt idx="589">
                  <c:v>40689</c:v>
                </c:pt>
                <c:pt idx="590">
                  <c:v>40690</c:v>
                </c:pt>
                <c:pt idx="591">
                  <c:v>40693</c:v>
                </c:pt>
                <c:pt idx="592">
                  <c:v>40694</c:v>
                </c:pt>
                <c:pt idx="593">
                  <c:v>40695</c:v>
                </c:pt>
                <c:pt idx="594">
                  <c:v>40696</c:v>
                </c:pt>
                <c:pt idx="595">
                  <c:v>40697</c:v>
                </c:pt>
                <c:pt idx="596">
                  <c:v>40700</c:v>
                </c:pt>
                <c:pt idx="597">
                  <c:v>40701</c:v>
                </c:pt>
                <c:pt idx="598">
                  <c:v>40702</c:v>
                </c:pt>
                <c:pt idx="599">
                  <c:v>40703</c:v>
                </c:pt>
                <c:pt idx="600">
                  <c:v>40704</c:v>
                </c:pt>
                <c:pt idx="601">
                  <c:v>40707</c:v>
                </c:pt>
                <c:pt idx="602">
                  <c:v>40708</c:v>
                </c:pt>
                <c:pt idx="603">
                  <c:v>40709</c:v>
                </c:pt>
                <c:pt idx="604">
                  <c:v>40710</c:v>
                </c:pt>
                <c:pt idx="605">
                  <c:v>40711</c:v>
                </c:pt>
                <c:pt idx="606">
                  <c:v>40714</c:v>
                </c:pt>
                <c:pt idx="607">
                  <c:v>40715</c:v>
                </c:pt>
                <c:pt idx="608">
                  <c:v>40716</c:v>
                </c:pt>
                <c:pt idx="609">
                  <c:v>40717</c:v>
                </c:pt>
                <c:pt idx="610">
                  <c:v>40718</c:v>
                </c:pt>
                <c:pt idx="611">
                  <c:v>40721</c:v>
                </c:pt>
                <c:pt idx="612">
                  <c:v>40722</c:v>
                </c:pt>
                <c:pt idx="613">
                  <c:v>40723</c:v>
                </c:pt>
                <c:pt idx="614">
                  <c:v>40724</c:v>
                </c:pt>
                <c:pt idx="615">
                  <c:v>40725</c:v>
                </c:pt>
                <c:pt idx="616">
                  <c:v>40728</c:v>
                </c:pt>
                <c:pt idx="617">
                  <c:v>40729</c:v>
                </c:pt>
                <c:pt idx="618">
                  <c:v>40730</c:v>
                </c:pt>
                <c:pt idx="619">
                  <c:v>40731</c:v>
                </c:pt>
                <c:pt idx="620">
                  <c:v>40732</c:v>
                </c:pt>
                <c:pt idx="621">
                  <c:v>40735</c:v>
                </c:pt>
                <c:pt idx="622">
                  <c:v>40736</c:v>
                </c:pt>
                <c:pt idx="623">
                  <c:v>40737</c:v>
                </c:pt>
                <c:pt idx="624">
                  <c:v>40738</c:v>
                </c:pt>
                <c:pt idx="625">
                  <c:v>40739</c:v>
                </c:pt>
                <c:pt idx="626">
                  <c:v>40742</c:v>
                </c:pt>
                <c:pt idx="627">
                  <c:v>40743</c:v>
                </c:pt>
                <c:pt idx="628">
                  <c:v>40744</c:v>
                </c:pt>
                <c:pt idx="629">
                  <c:v>40745</c:v>
                </c:pt>
                <c:pt idx="630">
                  <c:v>40746</c:v>
                </c:pt>
                <c:pt idx="631">
                  <c:v>40749</c:v>
                </c:pt>
                <c:pt idx="632">
                  <c:v>40750</c:v>
                </c:pt>
                <c:pt idx="633">
                  <c:v>40751</c:v>
                </c:pt>
                <c:pt idx="634">
                  <c:v>40752</c:v>
                </c:pt>
                <c:pt idx="635">
                  <c:v>40753</c:v>
                </c:pt>
                <c:pt idx="636">
                  <c:v>40756</c:v>
                </c:pt>
                <c:pt idx="637">
                  <c:v>40757</c:v>
                </c:pt>
                <c:pt idx="638">
                  <c:v>40758</c:v>
                </c:pt>
                <c:pt idx="639">
                  <c:v>40759</c:v>
                </c:pt>
                <c:pt idx="640">
                  <c:v>40760</c:v>
                </c:pt>
                <c:pt idx="641">
                  <c:v>40763</c:v>
                </c:pt>
                <c:pt idx="642">
                  <c:v>40764</c:v>
                </c:pt>
                <c:pt idx="643">
                  <c:v>40765</c:v>
                </c:pt>
                <c:pt idx="644">
                  <c:v>40766</c:v>
                </c:pt>
                <c:pt idx="645">
                  <c:v>40767</c:v>
                </c:pt>
                <c:pt idx="646">
                  <c:v>40770</c:v>
                </c:pt>
                <c:pt idx="647">
                  <c:v>40771</c:v>
                </c:pt>
                <c:pt idx="648">
                  <c:v>40772</c:v>
                </c:pt>
                <c:pt idx="649">
                  <c:v>40773</c:v>
                </c:pt>
                <c:pt idx="650">
                  <c:v>40774</c:v>
                </c:pt>
                <c:pt idx="651">
                  <c:v>40777</c:v>
                </c:pt>
                <c:pt idx="652">
                  <c:v>40778</c:v>
                </c:pt>
                <c:pt idx="653">
                  <c:v>40779</c:v>
                </c:pt>
                <c:pt idx="654">
                  <c:v>40780</c:v>
                </c:pt>
                <c:pt idx="655">
                  <c:v>40781</c:v>
                </c:pt>
                <c:pt idx="656">
                  <c:v>40784</c:v>
                </c:pt>
                <c:pt idx="657">
                  <c:v>40785</c:v>
                </c:pt>
                <c:pt idx="658">
                  <c:v>40786</c:v>
                </c:pt>
                <c:pt idx="659">
                  <c:v>40787</c:v>
                </c:pt>
                <c:pt idx="660">
                  <c:v>40788</c:v>
                </c:pt>
                <c:pt idx="661">
                  <c:v>40791</c:v>
                </c:pt>
                <c:pt idx="662">
                  <c:v>40792</c:v>
                </c:pt>
                <c:pt idx="663">
                  <c:v>40793</c:v>
                </c:pt>
                <c:pt idx="664">
                  <c:v>40794</c:v>
                </c:pt>
                <c:pt idx="665">
                  <c:v>40795</c:v>
                </c:pt>
                <c:pt idx="666">
                  <c:v>40798</c:v>
                </c:pt>
                <c:pt idx="667">
                  <c:v>40799</c:v>
                </c:pt>
                <c:pt idx="668">
                  <c:v>40800</c:v>
                </c:pt>
                <c:pt idx="669">
                  <c:v>40801</c:v>
                </c:pt>
                <c:pt idx="670">
                  <c:v>40802</c:v>
                </c:pt>
                <c:pt idx="671">
                  <c:v>40805</c:v>
                </c:pt>
                <c:pt idx="672">
                  <c:v>40806</c:v>
                </c:pt>
                <c:pt idx="673">
                  <c:v>40807</c:v>
                </c:pt>
                <c:pt idx="674">
                  <c:v>40808</c:v>
                </c:pt>
                <c:pt idx="675">
                  <c:v>40809</c:v>
                </c:pt>
                <c:pt idx="676">
                  <c:v>40812</c:v>
                </c:pt>
                <c:pt idx="677">
                  <c:v>40813</c:v>
                </c:pt>
                <c:pt idx="678">
                  <c:v>40814</c:v>
                </c:pt>
                <c:pt idx="679">
                  <c:v>40815</c:v>
                </c:pt>
                <c:pt idx="680">
                  <c:v>40816</c:v>
                </c:pt>
                <c:pt idx="681">
                  <c:v>40819</c:v>
                </c:pt>
                <c:pt idx="682">
                  <c:v>40820</c:v>
                </c:pt>
                <c:pt idx="683">
                  <c:v>40821</c:v>
                </c:pt>
                <c:pt idx="684">
                  <c:v>40822</c:v>
                </c:pt>
                <c:pt idx="685">
                  <c:v>40823</c:v>
                </c:pt>
                <c:pt idx="686">
                  <c:v>40826</c:v>
                </c:pt>
                <c:pt idx="687">
                  <c:v>40827</c:v>
                </c:pt>
                <c:pt idx="688">
                  <c:v>40828</c:v>
                </c:pt>
                <c:pt idx="689">
                  <c:v>40829</c:v>
                </c:pt>
                <c:pt idx="690">
                  <c:v>40830</c:v>
                </c:pt>
                <c:pt idx="691">
                  <c:v>40833</c:v>
                </c:pt>
                <c:pt idx="692">
                  <c:v>40834</c:v>
                </c:pt>
                <c:pt idx="693">
                  <c:v>40835</c:v>
                </c:pt>
                <c:pt idx="694">
                  <c:v>40836</c:v>
                </c:pt>
                <c:pt idx="695">
                  <c:v>40837</c:v>
                </c:pt>
                <c:pt idx="696">
                  <c:v>40840</c:v>
                </c:pt>
                <c:pt idx="697">
                  <c:v>40841</c:v>
                </c:pt>
                <c:pt idx="698">
                  <c:v>40842</c:v>
                </c:pt>
                <c:pt idx="699">
                  <c:v>40843</c:v>
                </c:pt>
                <c:pt idx="700">
                  <c:v>40844</c:v>
                </c:pt>
                <c:pt idx="701">
                  <c:v>40847</c:v>
                </c:pt>
                <c:pt idx="702">
                  <c:v>40848</c:v>
                </c:pt>
                <c:pt idx="703">
                  <c:v>40849</c:v>
                </c:pt>
                <c:pt idx="704">
                  <c:v>40850</c:v>
                </c:pt>
                <c:pt idx="705">
                  <c:v>40851</c:v>
                </c:pt>
                <c:pt idx="706">
                  <c:v>40854</c:v>
                </c:pt>
                <c:pt idx="707">
                  <c:v>40855</c:v>
                </c:pt>
                <c:pt idx="708">
                  <c:v>40856</c:v>
                </c:pt>
                <c:pt idx="709">
                  <c:v>40857</c:v>
                </c:pt>
                <c:pt idx="710">
                  <c:v>40858</c:v>
                </c:pt>
                <c:pt idx="711">
                  <c:v>40861</c:v>
                </c:pt>
                <c:pt idx="712">
                  <c:v>40862</c:v>
                </c:pt>
                <c:pt idx="713">
                  <c:v>40863</c:v>
                </c:pt>
                <c:pt idx="714">
                  <c:v>40864</c:v>
                </c:pt>
                <c:pt idx="715">
                  <c:v>40865</c:v>
                </c:pt>
                <c:pt idx="716">
                  <c:v>40868</c:v>
                </c:pt>
                <c:pt idx="717">
                  <c:v>40869</c:v>
                </c:pt>
                <c:pt idx="718">
                  <c:v>40870</c:v>
                </c:pt>
                <c:pt idx="719">
                  <c:v>40871</c:v>
                </c:pt>
                <c:pt idx="720">
                  <c:v>40872</c:v>
                </c:pt>
                <c:pt idx="721">
                  <c:v>40875</c:v>
                </c:pt>
                <c:pt idx="722">
                  <c:v>40876</c:v>
                </c:pt>
                <c:pt idx="723">
                  <c:v>40877</c:v>
                </c:pt>
                <c:pt idx="724">
                  <c:v>40878</c:v>
                </c:pt>
                <c:pt idx="725">
                  <c:v>40879</c:v>
                </c:pt>
                <c:pt idx="726">
                  <c:v>40882</c:v>
                </c:pt>
                <c:pt idx="727">
                  <c:v>40883</c:v>
                </c:pt>
                <c:pt idx="728">
                  <c:v>40884</c:v>
                </c:pt>
                <c:pt idx="729">
                  <c:v>40885</c:v>
                </c:pt>
                <c:pt idx="730">
                  <c:v>40886</c:v>
                </c:pt>
                <c:pt idx="731">
                  <c:v>40889</c:v>
                </c:pt>
                <c:pt idx="732">
                  <c:v>40890</c:v>
                </c:pt>
                <c:pt idx="733">
                  <c:v>40891</c:v>
                </c:pt>
                <c:pt idx="734">
                  <c:v>40892</c:v>
                </c:pt>
                <c:pt idx="735">
                  <c:v>40893</c:v>
                </c:pt>
                <c:pt idx="736">
                  <c:v>40896</c:v>
                </c:pt>
                <c:pt idx="737">
                  <c:v>40897</c:v>
                </c:pt>
                <c:pt idx="738">
                  <c:v>40898</c:v>
                </c:pt>
                <c:pt idx="739">
                  <c:v>40899</c:v>
                </c:pt>
                <c:pt idx="740">
                  <c:v>40900</c:v>
                </c:pt>
                <c:pt idx="741">
                  <c:v>40904</c:v>
                </c:pt>
                <c:pt idx="742">
                  <c:v>40905</c:v>
                </c:pt>
                <c:pt idx="743">
                  <c:v>40906</c:v>
                </c:pt>
                <c:pt idx="744">
                  <c:v>40907</c:v>
                </c:pt>
                <c:pt idx="745">
                  <c:v>40910</c:v>
                </c:pt>
                <c:pt idx="746">
                  <c:v>40911</c:v>
                </c:pt>
                <c:pt idx="747">
                  <c:v>40912</c:v>
                </c:pt>
                <c:pt idx="748">
                  <c:v>40913</c:v>
                </c:pt>
                <c:pt idx="749">
                  <c:v>40914</c:v>
                </c:pt>
                <c:pt idx="750">
                  <c:v>40917</c:v>
                </c:pt>
                <c:pt idx="751">
                  <c:v>40918</c:v>
                </c:pt>
                <c:pt idx="752">
                  <c:v>40919</c:v>
                </c:pt>
                <c:pt idx="753">
                  <c:v>40920</c:v>
                </c:pt>
                <c:pt idx="754">
                  <c:v>40921</c:v>
                </c:pt>
                <c:pt idx="755">
                  <c:v>40924</c:v>
                </c:pt>
                <c:pt idx="756">
                  <c:v>40925</c:v>
                </c:pt>
                <c:pt idx="757">
                  <c:v>40926</c:v>
                </c:pt>
                <c:pt idx="758">
                  <c:v>40927</c:v>
                </c:pt>
                <c:pt idx="759">
                  <c:v>40928</c:v>
                </c:pt>
                <c:pt idx="760">
                  <c:v>40931</c:v>
                </c:pt>
                <c:pt idx="761">
                  <c:v>40932</c:v>
                </c:pt>
                <c:pt idx="762">
                  <c:v>40933</c:v>
                </c:pt>
                <c:pt idx="763">
                  <c:v>40934</c:v>
                </c:pt>
                <c:pt idx="764">
                  <c:v>40935</c:v>
                </c:pt>
                <c:pt idx="765">
                  <c:v>40938</c:v>
                </c:pt>
                <c:pt idx="766">
                  <c:v>40939</c:v>
                </c:pt>
                <c:pt idx="767">
                  <c:v>40940</c:v>
                </c:pt>
                <c:pt idx="768">
                  <c:v>40941</c:v>
                </c:pt>
                <c:pt idx="769">
                  <c:v>40942</c:v>
                </c:pt>
                <c:pt idx="770">
                  <c:v>40945</c:v>
                </c:pt>
                <c:pt idx="771">
                  <c:v>40946</c:v>
                </c:pt>
                <c:pt idx="772">
                  <c:v>40947</c:v>
                </c:pt>
                <c:pt idx="773">
                  <c:v>40948</c:v>
                </c:pt>
                <c:pt idx="774">
                  <c:v>40949</c:v>
                </c:pt>
                <c:pt idx="775">
                  <c:v>40952</c:v>
                </c:pt>
                <c:pt idx="776">
                  <c:v>40953</c:v>
                </c:pt>
                <c:pt idx="777">
                  <c:v>40954</c:v>
                </c:pt>
                <c:pt idx="778">
                  <c:v>40955</c:v>
                </c:pt>
                <c:pt idx="779">
                  <c:v>40956</c:v>
                </c:pt>
                <c:pt idx="780">
                  <c:v>40959</c:v>
                </c:pt>
                <c:pt idx="781">
                  <c:v>40960</c:v>
                </c:pt>
                <c:pt idx="782">
                  <c:v>40961</c:v>
                </c:pt>
                <c:pt idx="783">
                  <c:v>40962</c:v>
                </c:pt>
                <c:pt idx="784">
                  <c:v>40963</c:v>
                </c:pt>
                <c:pt idx="785">
                  <c:v>40966</c:v>
                </c:pt>
                <c:pt idx="786">
                  <c:v>40967</c:v>
                </c:pt>
                <c:pt idx="787">
                  <c:v>40968</c:v>
                </c:pt>
                <c:pt idx="788">
                  <c:v>40969</c:v>
                </c:pt>
                <c:pt idx="789">
                  <c:v>40970</c:v>
                </c:pt>
                <c:pt idx="790">
                  <c:v>40973</c:v>
                </c:pt>
                <c:pt idx="791">
                  <c:v>40974</c:v>
                </c:pt>
                <c:pt idx="792">
                  <c:v>40975</c:v>
                </c:pt>
                <c:pt idx="793">
                  <c:v>40976</c:v>
                </c:pt>
                <c:pt idx="794">
                  <c:v>40977</c:v>
                </c:pt>
                <c:pt idx="795">
                  <c:v>40980</c:v>
                </c:pt>
                <c:pt idx="796">
                  <c:v>40981</c:v>
                </c:pt>
                <c:pt idx="797">
                  <c:v>40982</c:v>
                </c:pt>
                <c:pt idx="798">
                  <c:v>40983</c:v>
                </c:pt>
                <c:pt idx="799">
                  <c:v>40984</c:v>
                </c:pt>
                <c:pt idx="800">
                  <c:v>40987</c:v>
                </c:pt>
                <c:pt idx="801">
                  <c:v>40988</c:v>
                </c:pt>
                <c:pt idx="802">
                  <c:v>40989</c:v>
                </c:pt>
                <c:pt idx="803">
                  <c:v>40990</c:v>
                </c:pt>
                <c:pt idx="804">
                  <c:v>40991</c:v>
                </c:pt>
                <c:pt idx="805">
                  <c:v>40994</c:v>
                </c:pt>
                <c:pt idx="806">
                  <c:v>40995</c:v>
                </c:pt>
                <c:pt idx="807">
                  <c:v>40996</c:v>
                </c:pt>
                <c:pt idx="808">
                  <c:v>40997</c:v>
                </c:pt>
                <c:pt idx="809">
                  <c:v>40998</c:v>
                </c:pt>
                <c:pt idx="810">
                  <c:v>41001</c:v>
                </c:pt>
                <c:pt idx="811">
                  <c:v>41002</c:v>
                </c:pt>
                <c:pt idx="812">
                  <c:v>41003</c:v>
                </c:pt>
                <c:pt idx="813">
                  <c:v>41004</c:v>
                </c:pt>
                <c:pt idx="814">
                  <c:v>41008</c:v>
                </c:pt>
                <c:pt idx="815">
                  <c:v>41009</c:v>
                </c:pt>
                <c:pt idx="816">
                  <c:v>41010</c:v>
                </c:pt>
                <c:pt idx="817">
                  <c:v>41011</c:v>
                </c:pt>
                <c:pt idx="818">
                  <c:v>41012</c:v>
                </c:pt>
                <c:pt idx="819">
                  <c:v>41015</c:v>
                </c:pt>
                <c:pt idx="820">
                  <c:v>41016</c:v>
                </c:pt>
                <c:pt idx="821">
                  <c:v>41017</c:v>
                </c:pt>
                <c:pt idx="822">
                  <c:v>41018</c:v>
                </c:pt>
                <c:pt idx="823">
                  <c:v>41019</c:v>
                </c:pt>
                <c:pt idx="824">
                  <c:v>41022</c:v>
                </c:pt>
                <c:pt idx="825">
                  <c:v>41023</c:v>
                </c:pt>
                <c:pt idx="826">
                  <c:v>41024</c:v>
                </c:pt>
                <c:pt idx="827">
                  <c:v>41025</c:v>
                </c:pt>
                <c:pt idx="828">
                  <c:v>41026</c:v>
                </c:pt>
                <c:pt idx="829">
                  <c:v>41029</c:v>
                </c:pt>
                <c:pt idx="830">
                  <c:v>41030</c:v>
                </c:pt>
                <c:pt idx="831">
                  <c:v>41031</c:v>
                </c:pt>
                <c:pt idx="832">
                  <c:v>41032</c:v>
                </c:pt>
                <c:pt idx="833">
                  <c:v>41033</c:v>
                </c:pt>
                <c:pt idx="834">
                  <c:v>41036</c:v>
                </c:pt>
                <c:pt idx="835">
                  <c:v>41037</c:v>
                </c:pt>
                <c:pt idx="836">
                  <c:v>41038</c:v>
                </c:pt>
                <c:pt idx="837">
                  <c:v>41039</c:v>
                </c:pt>
                <c:pt idx="838">
                  <c:v>41040</c:v>
                </c:pt>
                <c:pt idx="839">
                  <c:v>41043</c:v>
                </c:pt>
                <c:pt idx="840">
                  <c:v>41044</c:v>
                </c:pt>
                <c:pt idx="841">
                  <c:v>41045</c:v>
                </c:pt>
                <c:pt idx="842">
                  <c:v>41046</c:v>
                </c:pt>
                <c:pt idx="843">
                  <c:v>41047</c:v>
                </c:pt>
                <c:pt idx="844">
                  <c:v>41050</c:v>
                </c:pt>
                <c:pt idx="845">
                  <c:v>41051</c:v>
                </c:pt>
                <c:pt idx="846">
                  <c:v>41052</c:v>
                </c:pt>
                <c:pt idx="847">
                  <c:v>41053</c:v>
                </c:pt>
                <c:pt idx="848">
                  <c:v>41054</c:v>
                </c:pt>
                <c:pt idx="849">
                  <c:v>41057</c:v>
                </c:pt>
                <c:pt idx="850">
                  <c:v>41058</c:v>
                </c:pt>
                <c:pt idx="851">
                  <c:v>41059</c:v>
                </c:pt>
                <c:pt idx="852">
                  <c:v>41060</c:v>
                </c:pt>
                <c:pt idx="853">
                  <c:v>41061</c:v>
                </c:pt>
                <c:pt idx="854">
                  <c:v>41064</c:v>
                </c:pt>
                <c:pt idx="855">
                  <c:v>41065</c:v>
                </c:pt>
                <c:pt idx="856">
                  <c:v>41066</c:v>
                </c:pt>
                <c:pt idx="857">
                  <c:v>41067</c:v>
                </c:pt>
                <c:pt idx="858">
                  <c:v>41068</c:v>
                </c:pt>
                <c:pt idx="859">
                  <c:v>41071</c:v>
                </c:pt>
                <c:pt idx="860">
                  <c:v>41072</c:v>
                </c:pt>
                <c:pt idx="861">
                  <c:v>41073</c:v>
                </c:pt>
                <c:pt idx="862">
                  <c:v>41074</c:v>
                </c:pt>
                <c:pt idx="863">
                  <c:v>41075</c:v>
                </c:pt>
                <c:pt idx="864">
                  <c:v>41078</c:v>
                </c:pt>
                <c:pt idx="865">
                  <c:v>41079</c:v>
                </c:pt>
                <c:pt idx="866">
                  <c:v>41080</c:v>
                </c:pt>
                <c:pt idx="867">
                  <c:v>41081</c:v>
                </c:pt>
                <c:pt idx="868">
                  <c:v>41082</c:v>
                </c:pt>
                <c:pt idx="869">
                  <c:v>41085</c:v>
                </c:pt>
                <c:pt idx="870">
                  <c:v>41086</c:v>
                </c:pt>
                <c:pt idx="871">
                  <c:v>41087</c:v>
                </c:pt>
                <c:pt idx="872">
                  <c:v>41088</c:v>
                </c:pt>
                <c:pt idx="873">
                  <c:v>41089</c:v>
                </c:pt>
                <c:pt idx="874">
                  <c:v>41092</c:v>
                </c:pt>
                <c:pt idx="875">
                  <c:v>41093</c:v>
                </c:pt>
                <c:pt idx="876">
                  <c:v>41094</c:v>
                </c:pt>
                <c:pt idx="877">
                  <c:v>41095</c:v>
                </c:pt>
                <c:pt idx="878">
                  <c:v>41096</c:v>
                </c:pt>
                <c:pt idx="879">
                  <c:v>41099</c:v>
                </c:pt>
                <c:pt idx="880">
                  <c:v>41100</c:v>
                </c:pt>
                <c:pt idx="881">
                  <c:v>41101</c:v>
                </c:pt>
                <c:pt idx="882">
                  <c:v>41102</c:v>
                </c:pt>
                <c:pt idx="883">
                  <c:v>41103</c:v>
                </c:pt>
                <c:pt idx="884">
                  <c:v>41106</c:v>
                </c:pt>
                <c:pt idx="885">
                  <c:v>41107</c:v>
                </c:pt>
                <c:pt idx="886">
                  <c:v>41108</c:v>
                </c:pt>
                <c:pt idx="887">
                  <c:v>41109</c:v>
                </c:pt>
                <c:pt idx="888">
                  <c:v>41110</c:v>
                </c:pt>
                <c:pt idx="889">
                  <c:v>41113</c:v>
                </c:pt>
                <c:pt idx="890">
                  <c:v>41114</c:v>
                </c:pt>
                <c:pt idx="891">
                  <c:v>41115</c:v>
                </c:pt>
                <c:pt idx="892">
                  <c:v>41116</c:v>
                </c:pt>
                <c:pt idx="893">
                  <c:v>41117</c:v>
                </c:pt>
                <c:pt idx="894">
                  <c:v>41120</c:v>
                </c:pt>
                <c:pt idx="895">
                  <c:v>41121</c:v>
                </c:pt>
                <c:pt idx="896">
                  <c:v>41122</c:v>
                </c:pt>
                <c:pt idx="897">
                  <c:v>41123</c:v>
                </c:pt>
                <c:pt idx="898">
                  <c:v>41124</c:v>
                </c:pt>
                <c:pt idx="899">
                  <c:v>41127</c:v>
                </c:pt>
                <c:pt idx="900">
                  <c:v>41128</c:v>
                </c:pt>
                <c:pt idx="901">
                  <c:v>41129</c:v>
                </c:pt>
                <c:pt idx="902">
                  <c:v>41130</c:v>
                </c:pt>
                <c:pt idx="903">
                  <c:v>41131</c:v>
                </c:pt>
                <c:pt idx="904">
                  <c:v>41134</c:v>
                </c:pt>
                <c:pt idx="905">
                  <c:v>41135</c:v>
                </c:pt>
                <c:pt idx="906">
                  <c:v>41136</c:v>
                </c:pt>
                <c:pt idx="907">
                  <c:v>41137</c:v>
                </c:pt>
                <c:pt idx="908">
                  <c:v>41138</c:v>
                </c:pt>
                <c:pt idx="909">
                  <c:v>41141</c:v>
                </c:pt>
                <c:pt idx="910">
                  <c:v>41142</c:v>
                </c:pt>
                <c:pt idx="911">
                  <c:v>41143</c:v>
                </c:pt>
                <c:pt idx="912">
                  <c:v>41144</c:v>
                </c:pt>
                <c:pt idx="913">
                  <c:v>41145</c:v>
                </c:pt>
                <c:pt idx="914">
                  <c:v>41148</c:v>
                </c:pt>
                <c:pt idx="915">
                  <c:v>41149</c:v>
                </c:pt>
                <c:pt idx="916">
                  <c:v>41150</c:v>
                </c:pt>
                <c:pt idx="917">
                  <c:v>41151</c:v>
                </c:pt>
                <c:pt idx="918">
                  <c:v>41152</c:v>
                </c:pt>
                <c:pt idx="919">
                  <c:v>41155</c:v>
                </c:pt>
                <c:pt idx="920">
                  <c:v>41156</c:v>
                </c:pt>
                <c:pt idx="921">
                  <c:v>41157</c:v>
                </c:pt>
                <c:pt idx="922">
                  <c:v>41158</c:v>
                </c:pt>
                <c:pt idx="923">
                  <c:v>41159</c:v>
                </c:pt>
                <c:pt idx="924">
                  <c:v>41162</c:v>
                </c:pt>
                <c:pt idx="925">
                  <c:v>41163</c:v>
                </c:pt>
                <c:pt idx="926">
                  <c:v>41164</c:v>
                </c:pt>
                <c:pt idx="927">
                  <c:v>41165</c:v>
                </c:pt>
                <c:pt idx="928">
                  <c:v>41166</c:v>
                </c:pt>
                <c:pt idx="929">
                  <c:v>41169</c:v>
                </c:pt>
                <c:pt idx="930">
                  <c:v>41170</c:v>
                </c:pt>
                <c:pt idx="931">
                  <c:v>41171</c:v>
                </c:pt>
                <c:pt idx="932">
                  <c:v>41172</c:v>
                </c:pt>
                <c:pt idx="933">
                  <c:v>41173</c:v>
                </c:pt>
                <c:pt idx="934">
                  <c:v>41176</c:v>
                </c:pt>
                <c:pt idx="935">
                  <c:v>41177</c:v>
                </c:pt>
                <c:pt idx="936">
                  <c:v>41178</c:v>
                </c:pt>
                <c:pt idx="937">
                  <c:v>41179</c:v>
                </c:pt>
                <c:pt idx="938">
                  <c:v>41180</c:v>
                </c:pt>
                <c:pt idx="939">
                  <c:v>41183</c:v>
                </c:pt>
                <c:pt idx="940">
                  <c:v>41184</c:v>
                </c:pt>
                <c:pt idx="941">
                  <c:v>41185</c:v>
                </c:pt>
                <c:pt idx="942">
                  <c:v>41186</c:v>
                </c:pt>
                <c:pt idx="943">
                  <c:v>41187</c:v>
                </c:pt>
                <c:pt idx="944">
                  <c:v>41190</c:v>
                </c:pt>
                <c:pt idx="945">
                  <c:v>41191</c:v>
                </c:pt>
                <c:pt idx="946">
                  <c:v>41192</c:v>
                </c:pt>
                <c:pt idx="947">
                  <c:v>41193</c:v>
                </c:pt>
                <c:pt idx="948">
                  <c:v>41194</c:v>
                </c:pt>
                <c:pt idx="949">
                  <c:v>41197</c:v>
                </c:pt>
                <c:pt idx="950">
                  <c:v>41198</c:v>
                </c:pt>
                <c:pt idx="951">
                  <c:v>41199</c:v>
                </c:pt>
                <c:pt idx="952">
                  <c:v>41200</c:v>
                </c:pt>
                <c:pt idx="953">
                  <c:v>41201</c:v>
                </c:pt>
                <c:pt idx="954">
                  <c:v>41204</c:v>
                </c:pt>
                <c:pt idx="955">
                  <c:v>41205</c:v>
                </c:pt>
                <c:pt idx="956">
                  <c:v>41206</c:v>
                </c:pt>
                <c:pt idx="957">
                  <c:v>41207</c:v>
                </c:pt>
                <c:pt idx="958">
                  <c:v>41208</c:v>
                </c:pt>
                <c:pt idx="959">
                  <c:v>41211</c:v>
                </c:pt>
                <c:pt idx="960">
                  <c:v>41212</c:v>
                </c:pt>
                <c:pt idx="961">
                  <c:v>41213</c:v>
                </c:pt>
                <c:pt idx="962">
                  <c:v>41214</c:v>
                </c:pt>
                <c:pt idx="963">
                  <c:v>41215</c:v>
                </c:pt>
                <c:pt idx="964">
                  <c:v>41218</c:v>
                </c:pt>
                <c:pt idx="965">
                  <c:v>41219</c:v>
                </c:pt>
                <c:pt idx="966">
                  <c:v>41220</c:v>
                </c:pt>
                <c:pt idx="967">
                  <c:v>41221</c:v>
                </c:pt>
                <c:pt idx="968">
                  <c:v>41222</c:v>
                </c:pt>
                <c:pt idx="969">
                  <c:v>41225</c:v>
                </c:pt>
                <c:pt idx="970">
                  <c:v>41226</c:v>
                </c:pt>
                <c:pt idx="971">
                  <c:v>41227</c:v>
                </c:pt>
                <c:pt idx="972">
                  <c:v>41228</c:v>
                </c:pt>
                <c:pt idx="973">
                  <c:v>41229</c:v>
                </c:pt>
                <c:pt idx="974">
                  <c:v>41232</c:v>
                </c:pt>
                <c:pt idx="975">
                  <c:v>41233</c:v>
                </c:pt>
                <c:pt idx="976">
                  <c:v>41234</c:v>
                </c:pt>
                <c:pt idx="977">
                  <c:v>41235</c:v>
                </c:pt>
                <c:pt idx="978">
                  <c:v>41236</c:v>
                </c:pt>
                <c:pt idx="979">
                  <c:v>41239</c:v>
                </c:pt>
                <c:pt idx="980">
                  <c:v>41240</c:v>
                </c:pt>
                <c:pt idx="981">
                  <c:v>41241</c:v>
                </c:pt>
                <c:pt idx="982">
                  <c:v>41242</c:v>
                </c:pt>
                <c:pt idx="983">
                  <c:v>41243</c:v>
                </c:pt>
                <c:pt idx="984">
                  <c:v>41246</c:v>
                </c:pt>
                <c:pt idx="985">
                  <c:v>41247</c:v>
                </c:pt>
                <c:pt idx="986">
                  <c:v>41248</c:v>
                </c:pt>
                <c:pt idx="987">
                  <c:v>41249</c:v>
                </c:pt>
                <c:pt idx="988">
                  <c:v>41250</c:v>
                </c:pt>
                <c:pt idx="989">
                  <c:v>41253</c:v>
                </c:pt>
                <c:pt idx="990">
                  <c:v>41254</c:v>
                </c:pt>
                <c:pt idx="991">
                  <c:v>41255</c:v>
                </c:pt>
                <c:pt idx="992">
                  <c:v>41256</c:v>
                </c:pt>
                <c:pt idx="993">
                  <c:v>41257</c:v>
                </c:pt>
                <c:pt idx="994">
                  <c:v>41260</c:v>
                </c:pt>
                <c:pt idx="995">
                  <c:v>41261</c:v>
                </c:pt>
                <c:pt idx="996">
                  <c:v>41262</c:v>
                </c:pt>
                <c:pt idx="997">
                  <c:v>41263</c:v>
                </c:pt>
                <c:pt idx="998">
                  <c:v>41264</c:v>
                </c:pt>
                <c:pt idx="999">
                  <c:v>41267</c:v>
                </c:pt>
                <c:pt idx="1000">
                  <c:v>41269</c:v>
                </c:pt>
                <c:pt idx="1001">
                  <c:v>41270</c:v>
                </c:pt>
                <c:pt idx="1002">
                  <c:v>41271</c:v>
                </c:pt>
                <c:pt idx="1003">
                  <c:v>41274</c:v>
                </c:pt>
                <c:pt idx="1004">
                  <c:v>41276</c:v>
                </c:pt>
                <c:pt idx="1005">
                  <c:v>41277</c:v>
                </c:pt>
                <c:pt idx="1006">
                  <c:v>41278</c:v>
                </c:pt>
                <c:pt idx="1007">
                  <c:v>41281</c:v>
                </c:pt>
                <c:pt idx="1008">
                  <c:v>41282</c:v>
                </c:pt>
                <c:pt idx="1009">
                  <c:v>41283</c:v>
                </c:pt>
                <c:pt idx="1010">
                  <c:v>41284</c:v>
                </c:pt>
                <c:pt idx="1011">
                  <c:v>41285</c:v>
                </c:pt>
                <c:pt idx="1012">
                  <c:v>41288</c:v>
                </c:pt>
                <c:pt idx="1013">
                  <c:v>41289</c:v>
                </c:pt>
                <c:pt idx="1014">
                  <c:v>41290</c:v>
                </c:pt>
                <c:pt idx="1015">
                  <c:v>41291</c:v>
                </c:pt>
                <c:pt idx="1016">
                  <c:v>41292</c:v>
                </c:pt>
                <c:pt idx="1017">
                  <c:v>41295</c:v>
                </c:pt>
                <c:pt idx="1018">
                  <c:v>41296</c:v>
                </c:pt>
                <c:pt idx="1019">
                  <c:v>41297</c:v>
                </c:pt>
                <c:pt idx="1020">
                  <c:v>41298</c:v>
                </c:pt>
                <c:pt idx="1021">
                  <c:v>41299</c:v>
                </c:pt>
                <c:pt idx="1022">
                  <c:v>41302</c:v>
                </c:pt>
                <c:pt idx="1023">
                  <c:v>41303</c:v>
                </c:pt>
                <c:pt idx="1024">
                  <c:v>41304</c:v>
                </c:pt>
                <c:pt idx="1025">
                  <c:v>41305</c:v>
                </c:pt>
                <c:pt idx="1026">
                  <c:v>41306</c:v>
                </c:pt>
                <c:pt idx="1027">
                  <c:v>41309</c:v>
                </c:pt>
                <c:pt idx="1028">
                  <c:v>41310</c:v>
                </c:pt>
                <c:pt idx="1029">
                  <c:v>41311</c:v>
                </c:pt>
                <c:pt idx="1030">
                  <c:v>41312</c:v>
                </c:pt>
                <c:pt idx="1031">
                  <c:v>41313</c:v>
                </c:pt>
                <c:pt idx="1032">
                  <c:v>41316</c:v>
                </c:pt>
                <c:pt idx="1033">
                  <c:v>41317</c:v>
                </c:pt>
                <c:pt idx="1034">
                  <c:v>41318</c:v>
                </c:pt>
                <c:pt idx="1035">
                  <c:v>41319</c:v>
                </c:pt>
                <c:pt idx="1036">
                  <c:v>41320</c:v>
                </c:pt>
                <c:pt idx="1037">
                  <c:v>41323</c:v>
                </c:pt>
                <c:pt idx="1038">
                  <c:v>41324</c:v>
                </c:pt>
                <c:pt idx="1039">
                  <c:v>41325</c:v>
                </c:pt>
                <c:pt idx="1040">
                  <c:v>41326</c:v>
                </c:pt>
                <c:pt idx="1041">
                  <c:v>41327</c:v>
                </c:pt>
                <c:pt idx="1042">
                  <c:v>41330</c:v>
                </c:pt>
                <c:pt idx="1043">
                  <c:v>41331</c:v>
                </c:pt>
                <c:pt idx="1044">
                  <c:v>41332</c:v>
                </c:pt>
                <c:pt idx="1045">
                  <c:v>41333</c:v>
                </c:pt>
                <c:pt idx="1046">
                  <c:v>41334</c:v>
                </c:pt>
                <c:pt idx="1047">
                  <c:v>41337</c:v>
                </c:pt>
                <c:pt idx="1048">
                  <c:v>41338</c:v>
                </c:pt>
                <c:pt idx="1049">
                  <c:v>41339</c:v>
                </c:pt>
                <c:pt idx="1050">
                  <c:v>41340</c:v>
                </c:pt>
                <c:pt idx="1051">
                  <c:v>41341</c:v>
                </c:pt>
                <c:pt idx="1052">
                  <c:v>41344</c:v>
                </c:pt>
                <c:pt idx="1053">
                  <c:v>41345</c:v>
                </c:pt>
                <c:pt idx="1054">
                  <c:v>41346</c:v>
                </c:pt>
                <c:pt idx="1055">
                  <c:v>41347</c:v>
                </c:pt>
                <c:pt idx="1056">
                  <c:v>41348</c:v>
                </c:pt>
                <c:pt idx="1057">
                  <c:v>41351</c:v>
                </c:pt>
                <c:pt idx="1058">
                  <c:v>41352</c:v>
                </c:pt>
                <c:pt idx="1059">
                  <c:v>41353</c:v>
                </c:pt>
                <c:pt idx="1060">
                  <c:v>41354</c:v>
                </c:pt>
                <c:pt idx="1061">
                  <c:v>41355</c:v>
                </c:pt>
                <c:pt idx="1062">
                  <c:v>41358</c:v>
                </c:pt>
                <c:pt idx="1063">
                  <c:v>41359</c:v>
                </c:pt>
                <c:pt idx="1064">
                  <c:v>41360</c:v>
                </c:pt>
                <c:pt idx="1065">
                  <c:v>41361</c:v>
                </c:pt>
                <c:pt idx="1066">
                  <c:v>41365</c:v>
                </c:pt>
                <c:pt idx="1067">
                  <c:v>41366</c:v>
                </c:pt>
                <c:pt idx="1068">
                  <c:v>41367</c:v>
                </c:pt>
                <c:pt idx="1069">
                  <c:v>41368</c:v>
                </c:pt>
                <c:pt idx="1070">
                  <c:v>41369</c:v>
                </c:pt>
                <c:pt idx="1071">
                  <c:v>41372</c:v>
                </c:pt>
                <c:pt idx="1072">
                  <c:v>41373</c:v>
                </c:pt>
                <c:pt idx="1073">
                  <c:v>41374</c:v>
                </c:pt>
                <c:pt idx="1074">
                  <c:v>41375</c:v>
                </c:pt>
                <c:pt idx="1075">
                  <c:v>41376</c:v>
                </c:pt>
                <c:pt idx="1076">
                  <c:v>41379</c:v>
                </c:pt>
                <c:pt idx="1077">
                  <c:v>41380</c:v>
                </c:pt>
                <c:pt idx="1078">
                  <c:v>41381</c:v>
                </c:pt>
                <c:pt idx="1079">
                  <c:v>41382</c:v>
                </c:pt>
                <c:pt idx="1080">
                  <c:v>41383</c:v>
                </c:pt>
                <c:pt idx="1081">
                  <c:v>41386</c:v>
                </c:pt>
                <c:pt idx="1082">
                  <c:v>41387</c:v>
                </c:pt>
                <c:pt idx="1083">
                  <c:v>41388</c:v>
                </c:pt>
                <c:pt idx="1084">
                  <c:v>41389</c:v>
                </c:pt>
                <c:pt idx="1085">
                  <c:v>41390</c:v>
                </c:pt>
                <c:pt idx="1086">
                  <c:v>41393</c:v>
                </c:pt>
                <c:pt idx="1087">
                  <c:v>41394</c:v>
                </c:pt>
                <c:pt idx="1088">
                  <c:v>41395</c:v>
                </c:pt>
                <c:pt idx="1089">
                  <c:v>41396</c:v>
                </c:pt>
                <c:pt idx="1090">
                  <c:v>41397</c:v>
                </c:pt>
                <c:pt idx="1091">
                  <c:v>41400</c:v>
                </c:pt>
                <c:pt idx="1092">
                  <c:v>41401</c:v>
                </c:pt>
                <c:pt idx="1093">
                  <c:v>41402</c:v>
                </c:pt>
                <c:pt idx="1094">
                  <c:v>41403</c:v>
                </c:pt>
                <c:pt idx="1095">
                  <c:v>41404</c:v>
                </c:pt>
                <c:pt idx="1096">
                  <c:v>41407</c:v>
                </c:pt>
                <c:pt idx="1097">
                  <c:v>41408</c:v>
                </c:pt>
                <c:pt idx="1098">
                  <c:v>41409</c:v>
                </c:pt>
                <c:pt idx="1099">
                  <c:v>41410</c:v>
                </c:pt>
                <c:pt idx="1100">
                  <c:v>41411</c:v>
                </c:pt>
                <c:pt idx="1101">
                  <c:v>41414</c:v>
                </c:pt>
                <c:pt idx="1102">
                  <c:v>41415</c:v>
                </c:pt>
                <c:pt idx="1103">
                  <c:v>41416</c:v>
                </c:pt>
                <c:pt idx="1104">
                  <c:v>41417</c:v>
                </c:pt>
                <c:pt idx="1105">
                  <c:v>41418</c:v>
                </c:pt>
                <c:pt idx="1106">
                  <c:v>41421</c:v>
                </c:pt>
                <c:pt idx="1107">
                  <c:v>41422</c:v>
                </c:pt>
                <c:pt idx="1108">
                  <c:v>41423</c:v>
                </c:pt>
                <c:pt idx="1109">
                  <c:v>41424</c:v>
                </c:pt>
                <c:pt idx="1110">
                  <c:v>41425</c:v>
                </c:pt>
                <c:pt idx="1111">
                  <c:v>41428</c:v>
                </c:pt>
                <c:pt idx="1112">
                  <c:v>41429</c:v>
                </c:pt>
                <c:pt idx="1113">
                  <c:v>41430</c:v>
                </c:pt>
                <c:pt idx="1114">
                  <c:v>41431</c:v>
                </c:pt>
                <c:pt idx="1115">
                  <c:v>41432</c:v>
                </c:pt>
                <c:pt idx="1116">
                  <c:v>41435</c:v>
                </c:pt>
                <c:pt idx="1117">
                  <c:v>41436</c:v>
                </c:pt>
                <c:pt idx="1118">
                  <c:v>41437</c:v>
                </c:pt>
                <c:pt idx="1119">
                  <c:v>41438</c:v>
                </c:pt>
                <c:pt idx="1120">
                  <c:v>41439</c:v>
                </c:pt>
                <c:pt idx="1121">
                  <c:v>41442</c:v>
                </c:pt>
                <c:pt idx="1122">
                  <c:v>41443</c:v>
                </c:pt>
                <c:pt idx="1123">
                  <c:v>41444</c:v>
                </c:pt>
                <c:pt idx="1124">
                  <c:v>41445</c:v>
                </c:pt>
                <c:pt idx="1125">
                  <c:v>41446</c:v>
                </c:pt>
                <c:pt idx="1126">
                  <c:v>41449</c:v>
                </c:pt>
                <c:pt idx="1127">
                  <c:v>41450</c:v>
                </c:pt>
                <c:pt idx="1128">
                  <c:v>41451</c:v>
                </c:pt>
                <c:pt idx="1129">
                  <c:v>41452</c:v>
                </c:pt>
                <c:pt idx="1130">
                  <c:v>41453</c:v>
                </c:pt>
                <c:pt idx="1131">
                  <c:v>41456</c:v>
                </c:pt>
                <c:pt idx="1132">
                  <c:v>41457</c:v>
                </c:pt>
                <c:pt idx="1133">
                  <c:v>41458</c:v>
                </c:pt>
                <c:pt idx="1134">
                  <c:v>41459</c:v>
                </c:pt>
                <c:pt idx="1135">
                  <c:v>41460</c:v>
                </c:pt>
                <c:pt idx="1136">
                  <c:v>41463</c:v>
                </c:pt>
                <c:pt idx="1137">
                  <c:v>41464</c:v>
                </c:pt>
                <c:pt idx="1138">
                  <c:v>41465</c:v>
                </c:pt>
                <c:pt idx="1139">
                  <c:v>41466</c:v>
                </c:pt>
                <c:pt idx="1140">
                  <c:v>41467</c:v>
                </c:pt>
                <c:pt idx="1141">
                  <c:v>41470</c:v>
                </c:pt>
                <c:pt idx="1142">
                  <c:v>41471</c:v>
                </c:pt>
                <c:pt idx="1143">
                  <c:v>41472</c:v>
                </c:pt>
                <c:pt idx="1144">
                  <c:v>41473</c:v>
                </c:pt>
                <c:pt idx="1145">
                  <c:v>41474</c:v>
                </c:pt>
                <c:pt idx="1146">
                  <c:v>41477</c:v>
                </c:pt>
                <c:pt idx="1147">
                  <c:v>41478</c:v>
                </c:pt>
                <c:pt idx="1148">
                  <c:v>41479</c:v>
                </c:pt>
                <c:pt idx="1149">
                  <c:v>41480</c:v>
                </c:pt>
                <c:pt idx="1150">
                  <c:v>41481</c:v>
                </c:pt>
                <c:pt idx="1151">
                  <c:v>41484</c:v>
                </c:pt>
                <c:pt idx="1152">
                  <c:v>41485</c:v>
                </c:pt>
                <c:pt idx="1153">
                  <c:v>41486</c:v>
                </c:pt>
                <c:pt idx="1154">
                  <c:v>41487</c:v>
                </c:pt>
                <c:pt idx="1155">
                  <c:v>41488</c:v>
                </c:pt>
                <c:pt idx="1156">
                  <c:v>41491</c:v>
                </c:pt>
                <c:pt idx="1157">
                  <c:v>41492</c:v>
                </c:pt>
                <c:pt idx="1158">
                  <c:v>41493</c:v>
                </c:pt>
                <c:pt idx="1159">
                  <c:v>41494</c:v>
                </c:pt>
                <c:pt idx="1160">
                  <c:v>41495</c:v>
                </c:pt>
                <c:pt idx="1161">
                  <c:v>41498</c:v>
                </c:pt>
                <c:pt idx="1162">
                  <c:v>41499</c:v>
                </c:pt>
                <c:pt idx="1163">
                  <c:v>41500</c:v>
                </c:pt>
                <c:pt idx="1164">
                  <c:v>41501</c:v>
                </c:pt>
                <c:pt idx="1165">
                  <c:v>41502</c:v>
                </c:pt>
                <c:pt idx="1166">
                  <c:v>41505</c:v>
                </c:pt>
                <c:pt idx="1167">
                  <c:v>41506</c:v>
                </c:pt>
                <c:pt idx="1168">
                  <c:v>41507</c:v>
                </c:pt>
                <c:pt idx="1169">
                  <c:v>41508</c:v>
                </c:pt>
                <c:pt idx="1170">
                  <c:v>41509</c:v>
                </c:pt>
                <c:pt idx="1171">
                  <c:v>41512</c:v>
                </c:pt>
                <c:pt idx="1172">
                  <c:v>41513</c:v>
                </c:pt>
                <c:pt idx="1173">
                  <c:v>41514</c:v>
                </c:pt>
                <c:pt idx="1174">
                  <c:v>41515</c:v>
                </c:pt>
                <c:pt idx="1175">
                  <c:v>41516</c:v>
                </c:pt>
                <c:pt idx="1176">
                  <c:v>41519</c:v>
                </c:pt>
                <c:pt idx="1177">
                  <c:v>41520</c:v>
                </c:pt>
                <c:pt idx="1178">
                  <c:v>41521</c:v>
                </c:pt>
                <c:pt idx="1179">
                  <c:v>41522</c:v>
                </c:pt>
                <c:pt idx="1180">
                  <c:v>41523</c:v>
                </c:pt>
                <c:pt idx="1181">
                  <c:v>41526</c:v>
                </c:pt>
                <c:pt idx="1182">
                  <c:v>41527</c:v>
                </c:pt>
                <c:pt idx="1183">
                  <c:v>41528</c:v>
                </c:pt>
                <c:pt idx="1184">
                  <c:v>41529</c:v>
                </c:pt>
                <c:pt idx="1185">
                  <c:v>41530</c:v>
                </c:pt>
                <c:pt idx="1186">
                  <c:v>41533</c:v>
                </c:pt>
                <c:pt idx="1187">
                  <c:v>41534</c:v>
                </c:pt>
                <c:pt idx="1188">
                  <c:v>41535</c:v>
                </c:pt>
                <c:pt idx="1189">
                  <c:v>41536</c:v>
                </c:pt>
                <c:pt idx="1190">
                  <c:v>41537</c:v>
                </c:pt>
                <c:pt idx="1191">
                  <c:v>41540</c:v>
                </c:pt>
                <c:pt idx="1192">
                  <c:v>41541</c:v>
                </c:pt>
                <c:pt idx="1193">
                  <c:v>41542</c:v>
                </c:pt>
                <c:pt idx="1194">
                  <c:v>41543</c:v>
                </c:pt>
                <c:pt idx="1195">
                  <c:v>41544</c:v>
                </c:pt>
                <c:pt idx="1196">
                  <c:v>41547</c:v>
                </c:pt>
                <c:pt idx="1197">
                  <c:v>41548</c:v>
                </c:pt>
                <c:pt idx="1198">
                  <c:v>41549</c:v>
                </c:pt>
                <c:pt idx="1199">
                  <c:v>41550</c:v>
                </c:pt>
                <c:pt idx="1200">
                  <c:v>41551</c:v>
                </c:pt>
                <c:pt idx="1201">
                  <c:v>41554</c:v>
                </c:pt>
                <c:pt idx="1202">
                  <c:v>41555</c:v>
                </c:pt>
                <c:pt idx="1203">
                  <c:v>41556</c:v>
                </c:pt>
                <c:pt idx="1204">
                  <c:v>41557</c:v>
                </c:pt>
                <c:pt idx="1205">
                  <c:v>41558</c:v>
                </c:pt>
                <c:pt idx="1206">
                  <c:v>41561</c:v>
                </c:pt>
                <c:pt idx="1207">
                  <c:v>41562</c:v>
                </c:pt>
                <c:pt idx="1208">
                  <c:v>41563</c:v>
                </c:pt>
                <c:pt idx="1209">
                  <c:v>41564</c:v>
                </c:pt>
                <c:pt idx="1210">
                  <c:v>41565</c:v>
                </c:pt>
                <c:pt idx="1211">
                  <c:v>41568</c:v>
                </c:pt>
                <c:pt idx="1212">
                  <c:v>41569</c:v>
                </c:pt>
                <c:pt idx="1213">
                  <c:v>41570</c:v>
                </c:pt>
                <c:pt idx="1214">
                  <c:v>41571</c:v>
                </c:pt>
                <c:pt idx="1215">
                  <c:v>41572</c:v>
                </c:pt>
                <c:pt idx="1216">
                  <c:v>41575</c:v>
                </c:pt>
                <c:pt idx="1217">
                  <c:v>41576</c:v>
                </c:pt>
                <c:pt idx="1218">
                  <c:v>41577</c:v>
                </c:pt>
                <c:pt idx="1219">
                  <c:v>41578</c:v>
                </c:pt>
                <c:pt idx="1220">
                  <c:v>41579</c:v>
                </c:pt>
                <c:pt idx="1221">
                  <c:v>41582</c:v>
                </c:pt>
                <c:pt idx="1222">
                  <c:v>41583</c:v>
                </c:pt>
                <c:pt idx="1223">
                  <c:v>41584</c:v>
                </c:pt>
                <c:pt idx="1224">
                  <c:v>41585</c:v>
                </c:pt>
                <c:pt idx="1225">
                  <c:v>41586</c:v>
                </c:pt>
                <c:pt idx="1226">
                  <c:v>41589</c:v>
                </c:pt>
                <c:pt idx="1227">
                  <c:v>41590</c:v>
                </c:pt>
                <c:pt idx="1228">
                  <c:v>41591</c:v>
                </c:pt>
                <c:pt idx="1229">
                  <c:v>41592</c:v>
                </c:pt>
                <c:pt idx="1230">
                  <c:v>41593</c:v>
                </c:pt>
                <c:pt idx="1231">
                  <c:v>41596</c:v>
                </c:pt>
                <c:pt idx="1232">
                  <c:v>41597</c:v>
                </c:pt>
                <c:pt idx="1233">
                  <c:v>41598</c:v>
                </c:pt>
                <c:pt idx="1234">
                  <c:v>41599</c:v>
                </c:pt>
                <c:pt idx="1235">
                  <c:v>41600</c:v>
                </c:pt>
                <c:pt idx="1236">
                  <c:v>41603</c:v>
                </c:pt>
                <c:pt idx="1237">
                  <c:v>41604</c:v>
                </c:pt>
                <c:pt idx="1238">
                  <c:v>41605</c:v>
                </c:pt>
                <c:pt idx="1239">
                  <c:v>41606</c:v>
                </c:pt>
                <c:pt idx="1240">
                  <c:v>41607</c:v>
                </c:pt>
                <c:pt idx="1241">
                  <c:v>41610</c:v>
                </c:pt>
                <c:pt idx="1242">
                  <c:v>41611</c:v>
                </c:pt>
                <c:pt idx="1243">
                  <c:v>41612</c:v>
                </c:pt>
                <c:pt idx="1244">
                  <c:v>41613</c:v>
                </c:pt>
                <c:pt idx="1245">
                  <c:v>41614</c:v>
                </c:pt>
                <c:pt idx="1246">
                  <c:v>41617</c:v>
                </c:pt>
                <c:pt idx="1247">
                  <c:v>41618</c:v>
                </c:pt>
                <c:pt idx="1248">
                  <c:v>41619</c:v>
                </c:pt>
                <c:pt idx="1249">
                  <c:v>41620</c:v>
                </c:pt>
                <c:pt idx="1250">
                  <c:v>41621</c:v>
                </c:pt>
                <c:pt idx="1251">
                  <c:v>41624</c:v>
                </c:pt>
                <c:pt idx="1252">
                  <c:v>41625</c:v>
                </c:pt>
                <c:pt idx="1253">
                  <c:v>41626</c:v>
                </c:pt>
                <c:pt idx="1254">
                  <c:v>41627</c:v>
                </c:pt>
                <c:pt idx="1255">
                  <c:v>41628</c:v>
                </c:pt>
                <c:pt idx="1256">
                  <c:v>41631</c:v>
                </c:pt>
                <c:pt idx="1257">
                  <c:v>41632</c:v>
                </c:pt>
                <c:pt idx="1258">
                  <c:v>41634</c:v>
                </c:pt>
                <c:pt idx="1259">
                  <c:v>41635</c:v>
                </c:pt>
                <c:pt idx="1260">
                  <c:v>41638</c:v>
                </c:pt>
                <c:pt idx="1261">
                  <c:v>41639</c:v>
                </c:pt>
                <c:pt idx="1262">
                  <c:v>41641</c:v>
                </c:pt>
                <c:pt idx="1263">
                  <c:v>41642</c:v>
                </c:pt>
                <c:pt idx="1264">
                  <c:v>41645</c:v>
                </c:pt>
                <c:pt idx="1265">
                  <c:v>41646</c:v>
                </c:pt>
                <c:pt idx="1266">
                  <c:v>41647</c:v>
                </c:pt>
                <c:pt idx="1267">
                  <c:v>41648</c:v>
                </c:pt>
                <c:pt idx="1268">
                  <c:v>41649</c:v>
                </c:pt>
                <c:pt idx="1269">
                  <c:v>41652</c:v>
                </c:pt>
                <c:pt idx="1270">
                  <c:v>41653</c:v>
                </c:pt>
                <c:pt idx="1271">
                  <c:v>41654</c:v>
                </c:pt>
                <c:pt idx="1272">
                  <c:v>41655</c:v>
                </c:pt>
                <c:pt idx="1273">
                  <c:v>41656</c:v>
                </c:pt>
                <c:pt idx="1274">
                  <c:v>41659</c:v>
                </c:pt>
                <c:pt idx="1275">
                  <c:v>41660</c:v>
                </c:pt>
                <c:pt idx="1276">
                  <c:v>41661</c:v>
                </c:pt>
                <c:pt idx="1277">
                  <c:v>41662</c:v>
                </c:pt>
                <c:pt idx="1278">
                  <c:v>41663</c:v>
                </c:pt>
                <c:pt idx="1279">
                  <c:v>41666</c:v>
                </c:pt>
                <c:pt idx="1280">
                  <c:v>41667</c:v>
                </c:pt>
                <c:pt idx="1281">
                  <c:v>41668</c:v>
                </c:pt>
                <c:pt idx="1282">
                  <c:v>41669</c:v>
                </c:pt>
                <c:pt idx="1283">
                  <c:v>41670</c:v>
                </c:pt>
                <c:pt idx="1284">
                  <c:v>41673</c:v>
                </c:pt>
                <c:pt idx="1285">
                  <c:v>41674</c:v>
                </c:pt>
                <c:pt idx="1286">
                  <c:v>41675</c:v>
                </c:pt>
                <c:pt idx="1287">
                  <c:v>41676</c:v>
                </c:pt>
                <c:pt idx="1288">
                  <c:v>41677</c:v>
                </c:pt>
                <c:pt idx="1289">
                  <c:v>41680</c:v>
                </c:pt>
                <c:pt idx="1290">
                  <c:v>41681</c:v>
                </c:pt>
                <c:pt idx="1291">
                  <c:v>41682</c:v>
                </c:pt>
                <c:pt idx="1292">
                  <c:v>41683</c:v>
                </c:pt>
                <c:pt idx="1293">
                  <c:v>41684</c:v>
                </c:pt>
                <c:pt idx="1294">
                  <c:v>41687</c:v>
                </c:pt>
                <c:pt idx="1295">
                  <c:v>41688</c:v>
                </c:pt>
                <c:pt idx="1296">
                  <c:v>41689</c:v>
                </c:pt>
                <c:pt idx="1297">
                  <c:v>41690</c:v>
                </c:pt>
                <c:pt idx="1298">
                  <c:v>41691</c:v>
                </c:pt>
                <c:pt idx="1299">
                  <c:v>41694</c:v>
                </c:pt>
                <c:pt idx="1300">
                  <c:v>41695</c:v>
                </c:pt>
                <c:pt idx="1301">
                  <c:v>41696</c:v>
                </c:pt>
                <c:pt idx="1302">
                  <c:v>41697</c:v>
                </c:pt>
                <c:pt idx="1303">
                  <c:v>41698</c:v>
                </c:pt>
                <c:pt idx="1304">
                  <c:v>41701</c:v>
                </c:pt>
                <c:pt idx="1305">
                  <c:v>41702</c:v>
                </c:pt>
                <c:pt idx="1306">
                  <c:v>41703</c:v>
                </c:pt>
                <c:pt idx="1307">
                  <c:v>41704</c:v>
                </c:pt>
                <c:pt idx="1308">
                  <c:v>41705</c:v>
                </c:pt>
                <c:pt idx="1309">
                  <c:v>41708</c:v>
                </c:pt>
                <c:pt idx="1310">
                  <c:v>41709</c:v>
                </c:pt>
                <c:pt idx="1311">
                  <c:v>41710</c:v>
                </c:pt>
                <c:pt idx="1312">
                  <c:v>41711</c:v>
                </c:pt>
                <c:pt idx="1313">
                  <c:v>41712</c:v>
                </c:pt>
                <c:pt idx="1314">
                  <c:v>41715</c:v>
                </c:pt>
                <c:pt idx="1315">
                  <c:v>41716</c:v>
                </c:pt>
                <c:pt idx="1316">
                  <c:v>41717</c:v>
                </c:pt>
                <c:pt idx="1317">
                  <c:v>41718</c:v>
                </c:pt>
                <c:pt idx="1318">
                  <c:v>41719</c:v>
                </c:pt>
                <c:pt idx="1319">
                  <c:v>41722</c:v>
                </c:pt>
                <c:pt idx="1320">
                  <c:v>41723</c:v>
                </c:pt>
                <c:pt idx="1321">
                  <c:v>41724</c:v>
                </c:pt>
                <c:pt idx="1322">
                  <c:v>41725</c:v>
                </c:pt>
                <c:pt idx="1323">
                  <c:v>41726</c:v>
                </c:pt>
                <c:pt idx="1324">
                  <c:v>41729</c:v>
                </c:pt>
                <c:pt idx="1325">
                  <c:v>41730</c:v>
                </c:pt>
                <c:pt idx="1326">
                  <c:v>41731</c:v>
                </c:pt>
                <c:pt idx="1327">
                  <c:v>41732</c:v>
                </c:pt>
                <c:pt idx="1328">
                  <c:v>41733</c:v>
                </c:pt>
                <c:pt idx="1329">
                  <c:v>41736</c:v>
                </c:pt>
                <c:pt idx="1330">
                  <c:v>41737</c:v>
                </c:pt>
                <c:pt idx="1331">
                  <c:v>41738</c:v>
                </c:pt>
                <c:pt idx="1332">
                  <c:v>41739</c:v>
                </c:pt>
                <c:pt idx="1333">
                  <c:v>41740</c:v>
                </c:pt>
                <c:pt idx="1334">
                  <c:v>41743</c:v>
                </c:pt>
                <c:pt idx="1335">
                  <c:v>41744</c:v>
                </c:pt>
                <c:pt idx="1336">
                  <c:v>41745</c:v>
                </c:pt>
                <c:pt idx="1337">
                  <c:v>41746</c:v>
                </c:pt>
                <c:pt idx="1338">
                  <c:v>41750</c:v>
                </c:pt>
                <c:pt idx="1339">
                  <c:v>41751</c:v>
                </c:pt>
                <c:pt idx="1340">
                  <c:v>41752</c:v>
                </c:pt>
                <c:pt idx="1341">
                  <c:v>41753</c:v>
                </c:pt>
                <c:pt idx="1342">
                  <c:v>41754</c:v>
                </c:pt>
                <c:pt idx="1343">
                  <c:v>41757</c:v>
                </c:pt>
                <c:pt idx="1344">
                  <c:v>41758</c:v>
                </c:pt>
                <c:pt idx="1345">
                  <c:v>41759</c:v>
                </c:pt>
                <c:pt idx="1346">
                  <c:v>41760</c:v>
                </c:pt>
                <c:pt idx="1347">
                  <c:v>41761</c:v>
                </c:pt>
                <c:pt idx="1348">
                  <c:v>41764</c:v>
                </c:pt>
                <c:pt idx="1349">
                  <c:v>41765</c:v>
                </c:pt>
                <c:pt idx="1350">
                  <c:v>41766</c:v>
                </c:pt>
                <c:pt idx="1351">
                  <c:v>41767</c:v>
                </c:pt>
                <c:pt idx="1352">
                  <c:v>41768</c:v>
                </c:pt>
                <c:pt idx="1353">
                  <c:v>41771</c:v>
                </c:pt>
                <c:pt idx="1354">
                  <c:v>41772</c:v>
                </c:pt>
                <c:pt idx="1355">
                  <c:v>41773</c:v>
                </c:pt>
                <c:pt idx="1356">
                  <c:v>41774</c:v>
                </c:pt>
                <c:pt idx="1357">
                  <c:v>41775</c:v>
                </c:pt>
                <c:pt idx="1358">
                  <c:v>41778</c:v>
                </c:pt>
                <c:pt idx="1359">
                  <c:v>41779</c:v>
                </c:pt>
                <c:pt idx="1360">
                  <c:v>41780</c:v>
                </c:pt>
                <c:pt idx="1361">
                  <c:v>41781</c:v>
                </c:pt>
                <c:pt idx="1362">
                  <c:v>41782</c:v>
                </c:pt>
                <c:pt idx="1363">
                  <c:v>41785</c:v>
                </c:pt>
                <c:pt idx="1364">
                  <c:v>41786</c:v>
                </c:pt>
                <c:pt idx="1365">
                  <c:v>41787</c:v>
                </c:pt>
                <c:pt idx="1366">
                  <c:v>41788</c:v>
                </c:pt>
                <c:pt idx="1367">
                  <c:v>41789</c:v>
                </c:pt>
                <c:pt idx="1368">
                  <c:v>41792</c:v>
                </c:pt>
                <c:pt idx="1369">
                  <c:v>41793</c:v>
                </c:pt>
                <c:pt idx="1370">
                  <c:v>41794</c:v>
                </c:pt>
                <c:pt idx="1371">
                  <c:v>41795</c:v>
                </c:pt>
                <c:pt idx="1372">
                  <c:v>41796</c:v>
                </c:pt>
                <c:pt idx="1373">
                  <c:v>41799</c:v>
                </c:pt>
                <c:pt idx="1374">
                  <c:v>41800</c:v>
                </c:pt>
                <c:pt idx="1375">
                  <c:v>41801</c:v>
                </c:pt>
                <c:pt idx="1376">
                  <c:v>41802</c:v>
                </c:pt>
                <c:pt idx="1377">
                  <c:v>41803</c:v>
                </c:pt>
                <c:pt idx="1378">
                  <c:v>41806</c:v>
                </c:pt>
                <c:pt idx="1379">
                  <c:v>41807</c:v>
                </c:pt>
                <c:pt idx="1380">
                  <c:v>41808</c:v>
                </c:pt>
                <c:pt idx="1381">
                  <c:v>41809</c:v>
                </c:pt>
                <c:pt idx="1382">
                  <c:v>41810</c:v>
                </c:pt>
                <c:pt idx="1383">
                  <c:v>41813</c:v>
                </c:pt>
                <c:pt idx="1384">
                  <c:v>41814</c:v>
                </c:pt>
                <c:pt idx="1385">
                  <c:v>41815</c:v>
                </c:pt>
                <c:pt idx="1386">
                  <c:v>41816</c:v>
                </c:pt>
                <c:pt idx="1387">
                  <c:v>41817</c:v>
                </c:pt>
                <c:pt idx="1388">
                  <c:v>41820</c:v>
                </c:pt>
                <c:pt idx="1389">
                  <c:v>41821</c:v>
                </c:pt>
                <c:pt idx="1390">
                  <c:v>41822</c:v>
                </c:pt>
                <c:pt idx="1391">
                  <c:v>41823</c:v>
                </c:pt>
                <c:pt idx="1392">
                  <c:v>41824</c:v>
                </c:pt>
                <c:pt idx="1393">
                  <c:v>41827</c:v>
                </c:pt>
                <c:pt idx="1394">
                  <c:v>41828</c:v>
                </c:pt>
                <c:pt idx="1395">
                  <c:v>41829</c:v>
                </c:pt>
                <c:pt idx="1396">
                  <c:v>41830</c:v>
                </c:pt>
                <c:pt idx="1397">
                  <c:v>41831</c:v>
                </c:pt>
                <c:pt idx="1398">
                  <c:v>41834</c:v>
                </c:pt>
                <c:pt idx="1399">
                  <c:v>41835</c:v>
                </c:pt>
                <c:pt idx="1400">
                  <c:v>41836</c:v>
                </c:pt>
                <c:pt idx="1401">
                  <c:v>41837</c:v>
                </c:pt>
                <c:pt idx="1402">
                  <c:v>41838</c:v>
                </c:pt>
                <c:pt idx="1403">
                  <c:v>41841</c:v>
                </c:pt>
                <c:pt idx="1404">
                  <c:v>41842</c:v>
                </c:pt>
                <c:pt idx="1405">
                  <c:v>41843</c:v>
                </c:pt>
                <c:pt idx="1406">
                  <c:v>41844</c:v>
                </c:pt>
                <c:pt idx="1407">
                  <c:v>41845</c:v>
                </c:pt>
                <c:pt idx="1408">
                  <c:v>41848</c:v>
                </c:pt>
                <c:pt idx="1409">
                  <c:v>41849</c:v>
                </c:pt>
                <c:pt idx="1410">
                  <c:v>41850</c:v>
                </c:pt>
                <c:pt idx="1411">
                  <c:v>41851</c:v>
                </c:pt>
                <c:pt idx="1412">
                  <c:v>41852</c:v>
                </c:pt>
                <c:pt idx="1413">
                  <c:v>41855</c:v>
                </c:pt>
                <c:pt idx="1414">
                  <c:v>41856</c:v>
                </c:pt>
                <c:pt idx="1415">
                  <c:v>41857</c:v>
                </c:pt>
                <c:pt idx="1416">
                  <c:v>41858</c:v>
                </c:pt>
                <c:pt idx="1417">
                  <c:v>41859</c:v>
                </c:pt>
                <c:pt idx="1418">
                  <c:v>41862</c:v>
                </c:pt>
                <c:pt idx="1419">
                  <c:v>41863</c:v>
                </c:pt>
                <c:pt idx="1420">
                  <c:v>41864</c:v>
                </c:pt>
                <c:pt idx="1421">
                  <c:v>41865</c:v>
                </c:pt>
                <c:pt idx="1422">
                  <c:v>41866</c:v>
                </c:pt>
                <c:pt idx="1423">
                  <c:v>41869</c:v>
                </c:pt>
                <c:pt idx="1424">
                  <c:v>41870</c:v>
                </c:pt>
                <c:pt idx="1425">
                  <c:v>41871</c:v>
                </c:pt>
                <c:pt idx="1426">
                  <c:v>41872</c:v>
                </c:pt>
                <c:pt idx="1427">
                  <c:v>41873</c:v>
                </c:pt>
                <c:pt idx="1428">
                  <c:v>41876</c:v>
                </c:pt>
                <c:pt idx="1429">
                  <c:v>41877</c:v>
                </c:pt>
                <c:pt idx="1430">
                  <c:v>41878</c:v>
                </c:pt>
                <c:pt idx="1431">
                  <c:v>41879</c:v>
                </c:pt>
                <c:pt idx="1432">
                  <c:v>41880</c:v>
                </c:pt>
                <c:pt idx="1433">
                  <c:v>41883</c:v>
                </c:pt>
                <c:pt idx="1434">
                  <c:v>41884</c:v>
                </c:pt>
                <c:pt idx="1435">
                  <c:v>41885</c:v>
                </c:pt>
                <c:pt idx="1436">
                  <c:v>41886</c:v>
                </c:pt>
                <c:pt idx="1437">
                  <c:v>41887</c:v>
                </c:pt>
                <c:pt idx="1438">
                  <c:v>41890</c:v>
                </c:pt>
                <c:pt idx="1439">
                  <c:v>41891</c:v>
                </c:pt>
                <c:pt idx="1440">
                  <c:v>41892</c:v>
                </c:pt>
                <c:pt idx="1441">
                  <c:v>41893</c:v>
                </c:pt>
                <c:pt idx="1442">
                  <c:v>41894</c:v>
                </c:pt>
                <c:pt idx="1443">
                  <c:v>41897</c:v>
                </c:pt>
                <c:pt idx="1444">
                  <c:v>41898</c:v>
                </c:pt>
                <c:pt idx="1445">
                  <c:v>41899</c:v>
                </c:pt>
                <c:pt idx="1446">
                  <c:v>41900</c:v>
                </c:pt>
                <c:pt idx="1447">
                  <c:v>41901</c:v>
                </c:pt>
                <c:pt idx="1448">
                  <c:v>41904</c:v>
                </c:pt>
                <c:pt idx="1449">
                  <c:v>41905</c:v>
                </c:pt>
                <c:pt idx="1450">
                  <c:v>41906</c:v>
                </c:pt>
                <c:pt idx="1451">
                  <c:v>41907</c:v>
                </c:pt>
                <c:pt idx="1452">
                  <c:v>41908</c:v>
                </c:pt>
                <c:pt idx="1453">
                  <c:v>41911</c:v>
                </c:pt>
                <c:pt idx="1454">
                  <c:v>41912</c:v>
                </c:pt>
                <c:pt idx="1455">
                  <c:v>41913</c:v>
                </c:pt>
                <c:pt idx="1456">
                  <c:v>41914</c:v>
                </c:pt>
                <c:pt idx="1457">
                  <c:v>41915</c:v>
                </c:pt>
                <c:pt idx="1458">
                  <c:v>41918</c:v>
                </c:pt>
                <c:pt idx="1459">
                  <c:v>41919</c:v>
                </c:pt>
                <c:pt idx="1460">
                  <c:v>41920</c:v>
                </c:pt>
                <c:pt idx="1461">
                  <c:v>41921</c:v>
                </c:pt>
                <c:pt idx="1462">
                  <c:v>41922</c:v>
                </c:pt>
                <c:pt idx="1463">
                  <c:v>41925</c:v>
                </c:pt>
                <c:pt idx="1464">
                  <c:v>41926</c:v>
                </c:pt>
                <c:pt idx="1465">
                  <c:v>41927</c:v>
                </c:pt>
                <c:pt idx="1466">
                  <c:v>41928</c:v>
                </c:pt>
                <c:pt idx="1467">
                  <c:v>41929</c:v>
                </c:pt>
                <c:pt idx="1468">
                  <c:v>41932</c:v>
                </c:pt>
                <c:pt idx="1469">
                  <c:v>41933</c:v>
                </c:pt>
                <c:pt idx="1470">
                  <c:v>41934</c:v>
                </c:pt>
                <c:pt idx="1471">
                  <c:v>41935</c:v>
                </c:pt>
                <c:pt idx="1472">
                  <c:v>41936</c:v>
                </c:pt>
                <c:pt idx="1473">
                  <c:v>41939</c:v>
                </c:pt>
                <c:pt idx="1474">
                  <c:v>41940</c:v>
                </c:pt>
                <c:pt idx="1475">
                  <c:v>41941</c:v>
                </c:pt>
                <c:pt idx="1476">
                  <c:v>41942</c:v>
                </c:pt>
                <c:pt idx="1477">
                  <c:v>41943</c:v>
                </c:pt>
                <c:pt idx="1478">
                  <c:v>41946</c:v>
                </c:pt>
                <c:pt idx="1479">
                  <c:v>41947</c:v>
                </c:pt>
                <c:pt idx="1480">
                  <c:v>41948</c:v>
                </c:pt>
                <c:pt idx="1481">
                  <c:v>41949</c:v>
                </c:pt>
                <c:pt idx="1482">
                  <c:v>41950</c:v>
                </c:pt>
                <c:pt idx="1483">
                  <c:v>41953</c:v>
                </c:pt>
                <c:pt idx="1484">
                  <c:v>41954</c:v>
                </c:pt>
                <c:pt idx="1485">
                  <c:v>41955</c:v>
                </c:pt>
                <c:pt idx="1486">
                  <c:v>41956</c:v>
                </c:pt>
                <c:pt idx="1487">
                  <c:v>41957</c:v>
                </c:pt>
                <c:pt idx="1488">
                  <c:v>41960</c:v>
                </c:pt>
                <c:pt idx="1489">
                  <c:v>41961</c:v>
                </c:pt>
                <c:pt idx="1490">
                  <c:v>41962</c:v>
                </c:pt>
                <c:pt idx="1491">
                  <c:v>41963</c:v>
                </c:pt>
                <c:pt idx="1492">
                  <c:v>41964</c:v>
                </c:pt>
                <c:pt idx="1493">
                  <c:v>41967</c:v>
                </c:pt>
                <c:pt idx="1494">
                  <c:v>41968</c:v>
                </c:pt>
                <c:pt idx="1495">
                  <c:v>41969</c:v>
                </c:pt>
                <c:pt idx="1496">
                  <c:v>41970</c:v>
                </c:pt>
                <c:pt idx="1497">
                  <c:v>41971</c:v>
                </c:pt>
                <c:pt idx="1498">
                  <c:v>41974</c:v>
                </c:pt>
                <c:pt idx="1499">
                  <c:v>41975</c:v>
                </c:pt>
                <c:pt idx="1500">
                  <c:v>41976</c:v>
                </c:pt>
                <c:pt idx="1501">
                  <c:v>41977</c:v>
                </c:pt>
                <c:pt idx="1502">
                  <c:v>41978</c:v>
                </c:pt>
                <c:pt idx="1503">
                  <c:v>41981</c:v>
                </c:pt>
                <c:pt idx="1504">
                  <c:v>41982</c:v>
                </c:pt>
                <c:pt idx="1505">
                  <c:v>41983</c:v>
                </c:pt>
                <c:pt idx="1506">
                  <c:v>41984</c:v>
                </c:pt>
                <c:pt idx="1507">
                  <c:v>41985</c:v>
                </c:pt>
                <c:pt idx="1508">
                  <c:v>41988</c:v>
                </c:pt>
                <c:pt idx="1509">
                  <c:v>41989</c:v>
                </c:pt>
                <c:pt idx="1510">
                  <c:v>41990</c:v>
                </c:pt>
                <c:pt idx="1511">
                  <c:v>41991</c:v>
                </c:pt>
                <c:pt idx="1512">
                  <c:v>41992</c:v>
                </c:pt>
                <c:pt idx="1513">
                  <c:v>41995</c:v>
                </c:pt>
                <c:pt idx="1514">
                  <c:v>41996</c:v>
                </c:pt>
                <c:pt idx="1515">
                  <c:v>41997</c:v>
                </c:pt>
                <c:pt idx="1516">
                  <c:v>41999</c:v>
                </c:pt>
                <c:pt idx="1517">
                  <c:v>42002</c:v>
                </c:pt>
                <c:pt idx="1518">
                  <c:v>42003</c:v>
                </c:pt>
                <c:pt idx="1519">
                  <c:v>42004</c:v>
                </c:pt>
                <c:pt idx="1520">
                  <c:v>42006</c:v>
                </c:pt>
                <c:pt idx="1521">
                  <c:v>42009</c:v>
                </c:pt>
                <c:pt idx="1522">
                  <c:v>42010</c:v>
                </c:pt>
                <c:pt idx="1523">
                  <c:v>42011</c:v>
                </c:pt>
                <c:pt idx="1524">
                  <c:v>42012</c:v>
                </c:pt>
                <c:pt idx="1525">
                  <c:v>42013</c:v>
                </c:pt>
                <c:pt idx="1526">
                  <c:v>42016</c:v>
                </c:pt>
                <c:pt idx="1527">
                  <c:v>42017</c:v>
                </c:pt>
                <c:pt idx="1528">
                  <c:v>42018</c:v>
                </c:pt>
                <c:pt idx="1529">
                  <c:v>42019</c:v>
                </c:pt>
                <c:pt idx="1530">
                  <c:v>42020</c:v>
                </c:pt>
                <c:pt idx="1531">
                  <c:v>42023</c:v>
                </c:pt>
                <c:pt idx="1532">
                  <c:v>42024</c:v>
                </c:pt>
                <c:pt idx="1533">
                  <c:v>42025</c:v>
                </c:pt>
                <c:pt idx="1534">
                  <c:v>42026</c:v>
                </c:pt>
                <c:pt idx="1535">
                  <c:v>42027</c:v>
                </c:pt>
                <c:pt idx="1536">
                  <c:v>42030</c:v>
                </c:pt>
                <c:pt idx="1537">
                  <c:v>42031</c:v>
                </c:pt>
                <c:pt idx="1538">
                  <c:v>42032</c:v>
                </c:pt>
                <c:pt idx="1539">
                  <c:v>42033</c:v>
                </c:pt>
                <c:pt idx="1540">
                  <c:v>42034</c:v>
                </c:pt>
                <c:pt idx="1541">
                  <c:v>42037</c:v>
                </c:pt>
                <c:pt idx="1542">
                  <c:v>42038</c:v>
                </c:pt>
                <c:pt idx="1543">
                  <c:v>42039</c:v>
                </c:pt>
                <c:pt idx="1544">
                  <c:v>42040</c:v>
                </c:pt>
                <c:pt idx="1545">
                  <c:v>42041</c:v>
                </c:pt>
                <c:pt idx="1546">
                  <c:v>42044</c:v>
                </c:pt>
                <c:pt idx="1547">
                  <c:v>42045</c:v>
                </c:pt>
                <c:pt idx="1548">
                  <c:v>42046</c:v>
                </c:pt>
                <c:pt idx="1549">
                  <c:v>42047</c:v>
                </c:pt>
                <c:pt idx="1550">
                  <c:v>42048</c:v>
                </c:pt>
                <c:pt idx="1551">
                  <c:v>42051</c:v>
                </c:pt>
                <c:pt idx="1552">
                  <c:v>42052</c:v>
                </c:pt>
                <c:pt idx="1553">
                  <c:v>42053</c:v>
                </c:pt>
                <c:pt idx="1554">
                  <c:v>42054</c:v>
                </c:pt>
                <c:pt idx="1555">
                  <c:v>42055</c:v>
                </c:pt>
                <c:pt idx="1556">
                  <c:v>42058</c:v>
                </c:pt>
                <c:pt idx="1557">
                  <c:v>42059</c:v>
                </c:pt>
                <c:pt idx="1558">
                  <c:v>42060</c:v>
                </c:pt>
                <c:pt idx="1559">
                  <c:v>42061</c:v>
                </c:pt>
                <c:pt idx="1560">
                  <c:v>42062</c:v>
                </c:pt>
                <c:pt idx="1561">
                  <c:v>42065</c:v>
                </c:pt>
                <c:pt idx="1562">
                  <c:v>42066</c:v>
                </c:pt>
                <c:pt idx="1563">
                  <c:v>42067</c:v>
                </c:pt>
                <c:pt idx="1564">
                  <c:v>42068</c:v>
                </c:pt>
                <c:pt idx="1565">
                  <c:v>42069</c:v>
                </c:pt>
                <c:pt idx="1566">
                  <c:v>42072</c:v>
                </c:pt>
                <c:pt idx="1567">
                  <c:v>42073</c:v>
                </c:pt>
                <c:pt idx="1568">
                  <c:v>42074</c:v>
                </c:pt>
                <c:pt idx="1569">
                  <c:v>42075</c:v>
                </c:pt>
                <c:pt idx="1570">
                  <c:v>42076</c:v>
                </c:pt>
                <c:pt idx="1571">
                  <c:v>42079</c:v>
                </c:pt>
                <c:pt idx="1572">
                  <c:v>42080</c:v>
                </c:pt>
                <c:pt idx="1573">
                  <c:v>42081</c:v>
                </c:pt>
                <c:pt idx="1574">
                  <c:v>42082</c:v>
                </c:pt>
                <c:pt idx="1575">
                  <c:v>42083</c:v>
                </c:pt>
                <c:pt idx="1576">
                  <c:v>42086</c:v>
                </c:pt>
                <c:pt idx="1577">
                  <c:v>42087</c:v>
                </c:pt>
                <c:pt idx="1578">
                  <c:v>42088</c:v>
                </c:pt>
                <c:pt idx="1579">
                  <c:v>42089</c:v>
                </c:pt>
                <c:pt idx="1580">
                  <c:v>42090</c:v>
                </c:pt>
                <c:pt idx="1581">
                  <c:v>42093</c:v>
                </c:pt>
                <c:pt idx="1582">
                  <c:v>42094</c:v>
                </c:pt>
                <c:pt idx="1583">
                  <c:v>42095</c:v>
                </c:pt>
                <c:pt idx="1584">
                  <c:v>42096</c:v>
                </c:pt>
                <c:pt idx="1585">
                  <c:v>42100</c:v>
                </c:pt>
                <c:pt idx="1586">
                  <c:v>42101</c:v>
                </c:pt>
                <c:pt idx="1587">
                  <c:v>42102</c:v>
                </c:pt>
                <c:pt idx="1588">
                  <c:v>42103</c:v>
                </c:pt>
                <c:pt idx="1589">
                  <c:v>42104</c:v>
                </c:pt>
                <c:pt idx="1590">
                  <c:v>42107</c:v>
                </c:pt>
                <c:pt idx="1591">
                  <c:v>42108</c:v>
                </c:pt>
                <c:pt idx="1592">
                  <c:v>42109</c:v>
                </c:pt>
                <c:pt idx="1593">
                  <c:v>42110</c:v>
                </c:pt>
                <c:pt idx="1594">
                  <c:v>42111</c:v>
                </c:pt>
                <c:pt idx="1595">
                  <c:v>42114</c:v>
                </c:pt>
                <c:pt idx="1596">
                  <c:v>42115</c:v>
                </c:pt>
                <c:pt idx="1597">
                  <c:v>42116</c:v>
                </c:pt>
                <c:pt idx="1598">
                  <c:v>42117</c:v>
                </c:pt>
                <c:pt idx="1599">
                  <c:v>42118</c:v>
                </c:pt>
                <c:pt idx="1600">
                  <c:v>42121</c:v>
                </c:pt>
                <c:pt idx="1601">
                  <c:v>42122</c:v>
                </c:pt>
                <c:pt idx="1602">
                  <c:v>42123</c:v>
                </c:pt>
                <c:pt idx="1603">
                  <c:v>42124</c:v>
                </c:pt>
                <c:pt idx="1604">
                  <c:v>42125</c:v>
                </c:pt>
                <c:pt idx="1605">
                  <c:v>42128</c:v>
                </c:pt>
                <c:pt idx="1606">
                  <c:v>42129</c:v>
                </c:pt>
                <c:pt idx="1607">
                  <c:v>42130</c:v>
                </c:pt>
                <c:pt idx="1608">
                  <c:v>42131</c:v>
                </c:pt>
                <c:pt idx="1609">
                  <c:v>42132</c:v>
                </c:pt>
                <c:pt idx="1610">
                  <c:v>42135</c:v>
                </c:pt>
                <c:pt idx="1611">
                  <c:v>42136</c:v>
                </c:pt>
                <c:pt idx="1612">
                  <c:v>42137</c:v>
                </c:pt>
                <c:pt idx="1613">
                  <c:v>42138</c:v>
                </c:pt>
                <c:pt idx="1614">
                  <c:v>42139</c:v>
                </c:pt>
                <c:pt idx="1615">
                  <c:v>42142</c:v>
                </c:pt>
                <c:pt idx="1616">
                  <c:v>42143</c:v>
                </c:pt>
                <c:pt idx="1617">
                  <c:v>42144</c:v>
                </c:pt>
                <c:pt idx="1618">
                  <c:v>42145</c:v>
                </c:pt>
                <c:pt idx="1619">
                  <c:v>42146</c:v>
                </c:pt>
                <c:pt idx="1620">
                  <c:v>42149</c:v>
                </c:pt>
                <c:pt idx="1621">
                  <c:v>42150</c:v>
                </c:pt>
                <c:pt idx="1622">
                  <c:v>42151</c:v>
                </c:pt>
                <c:pt idx="1623">
                  <c:v>42152</c:v>
                </c:pt>
                <c:pt idx="1624">
                  <c:v>42153</c:v>
                </c:pt>
                <c:pt idx="1625">
                  <c:v>42156</c:v>
                </c:pt>
                <c:pt idx="1626">
                  <c:v>42157</c:v>
                </c:pt>
                <c:pt idx="1627">
                  <c:v>42158</c:v>
                </c:pt>
                <c:pt idx="1628">
                  <c:v>42159</c:v>
                </c:pt>
                <c:pt idx="1629">
                  <c:v>42160</c:v>
                </c:pt>
                <c:pt idx="1630">
                  <c:v>42163</c:v>
                </c:pt>
                <c:pt idx="1631">
                  <c:v>42164</c:v>
                </c:pt>
                <c:pt idx="1632">
                  <c:v>42165</c:v>
                </c:pt>
                <c:pt idx="1633">
                  <c:v>42166</c:v>
                </c:pt>
                <c:pt idx="1634">
                  <c:v>42167</c:v>
                </c:pt>
                <c:pt idx="1635">
                  <c:v>42170</c:v>
                </c:pt>
                <c:pt idx="1636">
                  <c:v>42171</c:v>
                </c:pt>
                <c:pt idx="1637">
                  <c:v>42172</c:v>
                </c:pt>
                <c:pt idx="1638">
                  <c:v>42173</c:v>
                </c:pt>
                <c:pt idx="1639">
                  <c:v>42174</c:v>
                </c:pt>
                <c:pt idx="1640">
                  <c:v>42177</c:v>
                </c:pt>
                <c:pt idx="1641">
                  <c:v>42178</c:v>
                </c:pt>
                <c:pt idx="1642">
                  <c:v>42179</c:v>
                </c:pt>
                <c:pt idx="1643">
                  <c:v>42180</c:v>
                </c:pt>
                <c:pt idx="1644">
                  <c:v>42181</c:v>
                </c:pt>
                <c:pt idx="1645">
                  <c:v>42184</c:v>
                </c:pt>
                <c:pt idx="1646">
                  <c:v>42185</c:v>
                </c:pt>
                <c:pt idx="1647">
                  <c:v>42186</c:v>
                </c:pt>
                <c:pt idx="1648">
                  <c:v>42187</c:v>
                </c:pt>
                <c:pt idx="1649">
                  <c:v>42188</c:v>
                </c:pt>
                <c:pt idx="1650">
                  <c:v>42191</c:v>
                </c:pt>
                <c:pt idx="1651">
                  <c:v>42192</c:v>
                </c:pt>
                <c:pt idx="1652">
                  <c:v>42193</c:v>
                </c:pt>
                <c:pt idx="1653">
                  <c:v>42194</c:v>
                </c:pt>
                <c:pt idx="1654">
                  <c:v>42195</c:v>
                </c:pt>
                <c:pt idx="1655">
                  <c:v>42198</c:v>
                </c:pt>
                <c:pt idx="1656">
                  <c:v>42199</c:v>
                </c:pt>
                <c:pt idx="1657">
                  <c:v>42200</c:v>
                </c:pt>
                <c:pt idx="1658">
                  <c:v>42201</c:v>
                </c:pt>
                <c:pt idx="1659">
                  <c:v>42202</c:v>
                </c:pt>
                <c:pt idx="1660">
                  <c:v>42205</c:v>
                </c:pt>
                <c:pt idx="1661">
                  <c:v>42206</c:v>
                </c:pt>
                <c:pt idx="1662">
                  <c:v>42207</c:v>
                </c:pt>
                <c:pt idx="1663">
                  <c:v>42208</c:v>
                </c:pt>
                <c:pt idx="1664">
                  <c:v>42209</c:v>
                </c:pt>
                <c:pt idx="1665">
                  <c:v>42212</c:v>
                </c:pt>
                <c:pt idx="1666">
                  <c:v>42213</c:v>
                </c:pt>
                <c:pt idx="1667">
                  <c:v>42214</c:v>
                </c:pt>
                <c:pt idx="1668">
                  <c:v>42215</c:v>
                </c:pt>
                <c:pt idx="1669">
                  <c:v>42216</c:v>
                </c:pt>
                <c:pt idx="1670">
                  <c:v>42219</c:v>
                </c:pt>
                <c:pt idx="1671">
                  <c:v>42220</c:v>
                </c:pt>
                <c:pt idx="1672">
                  <c:v>42221</c:v>
                </c:pt>
                <c:pt idx="1673">
                  <c:v>42222</c:v>
                </c:pt>
                <c:pt idx="1674">
                  <c:v>42223</c:v>
                </c:pt>
                <c:pt idx="1675">
                  <c:v>42226</c:v>
                </c:pt>
                <c:pt idx="1676">
                  <c:v>42227</c:v>
                </c:pt>
                <c:pt idx="1677">
                  <c:v>42228</c:v>
                </c:pt>
                <c:pt idx="1678">
                  <c:v>42229</c:v>
                </c:pt>
                <c:pt idx="1679">
                  <c:v>42230</c:v>
                </c:pt>
                <c:pt idx="1680">
                  <c:v>42233</c:v>
                </c:pt>
                <c:pt idx="1681">
                  <c:v>42234</c:v>
                </c:pt>
                <c:pt idx="1682">
                  <c:v>42235</c:v>
                </c:pt>
                <c:pt idx="1683">
                  <c:v>42236</c:v>
                </c:pt>
                <c:pt idx="1684">
                  <c:v>42237</c:v>
                </c:pt>
                <c:pt idx="1685">
                  <c:v>42240</c:v>
                </c:pt>
                <c:pt idx="1686">
                  <c:v>42241</c:v>
                </c:pt>
                <c:pt idx="1687">
                  <c:v>42242</c:v>
                </c:pt>
                <c:pt idx="1688">
                  <c:v>42243</c:v>
                </c:pt>
                <c:pt idx="1689">
                  <c:v>42244</c:v>
                </c:pt>
                <c:pt idx="1690">
                  <c:v>42247</c:v>
                </c:pt>
                <c:pt idx="1691">
                  <c:v>42248</c:v>
                </c:pt>
                <c:pt idx="1692">
                  <c:v>42249</c:v>
                </c:pt>
                <c:pt idx="1693">
                  <c:v>42250</c:v>
                </c:pt>
                <c:pt idx="1694">
                  <c:v>42251</c:v>
                </c:pt>
                <c:pt idx="1695">
                  <c:v>42254</c:v>
                </c:pt>
                <c:pt idx="1696">
                  <c:v>42255</c:v>
                </c:pt>
                <c:pt idx="1697">
                  <c:v>42256</c:v>
                </c:pt>
                <c:pt idx="1698">
                  <c:v>42257</c:v>
                </c:pt>
                <c:pt idx="1699">
                  <c:v>42258</c:v>
                </c:pt>
                <c:pt idx="1700">
                  <c:v>42261</c:v>
                </c:pt>
                <c:pt idx="1701">
                  <c:v>42262</c:v>
                </c:pt>
                <c:pt idx="1702">
                  <c:v>42263</c:v>
                </c:pt>
                <c:pt idx="1703">
                  <c:v>42264</c:v>
                </c:pt>
                <c:pt idx="1704">
                  <c:v>42265</c:v>
                </c:pt>
                <c:pt idx="1705">
                  <c:v>42268</c:v>
                </c:pt>
                <c:pt idx="1706">
                  <c:v>42269</c:v>
                </c:pt>
                <c:pt idx="1707">
                  <c:v>42270</c:v>
                </c:pt>
                <c:pt idx="1708">
                  <c:v>42271</c:v>
                </c:pt>
                <c:pt idx="1709">
                  <c:v>42272</c:v>
                </c:pt>
                <c:pt idx="1710">
                  <c:v>42275</c:v>
                </c:pt>
                <c:pt idx="1711">
                  <c:v>42276</c:v>
                </c:pt>
                <c:pt idx="1712">
                  <c:v>42277</c:v>
                </c:pt>
                <c:pt idx="1713">
                  <c:v>42278</c:v>
                </c:pt>
                <c:pt idx="1714">
                  <c:v>42279</c:v>
                </c:pt>
                <c:pt idx="1715">
                  <c:v>42282</c:v>
                </c:pt>
                <c:pt idx="1716">
                  <c:v>42283</c:v>
                </c:pt>
                <c:pt idx="1717">
                  <c:v>42284</c:v>
                </c:pt>
                <c:pt idx="1718">
                  <c:v>42285</c:v>
                </c:pt>
                <c:pt idx="1719">
                  <c:v>42286</c:v>
                </c:pt>
                <c:pt idx="1720">
                  <c:v>42289</c:v>
                </c:pt>
                <c:pt idx="1721">
                  <c:v>42290</c:v>
                </c:pt>
                <c:pt idx="1722">
                  <c:v>42291</c:v>
                </c:pt>
                <c:pt idx="1723">
                  <c:v>42292</c:v>
                </c:pt>
                <c:pt idx="1724">
                  <c:v>42293</c:v>
                </c:pt>
                <c:pt idx="1725">
                  <c:v>42296</c:v>
                </c:pt>
                <c:pt idx="1726">
                  <c:v>42297</c:v>
                </c:pt>
                <c:pt idx="1727">
                  <c:v>42298</c:v>
                </c:pt>
                <c:pt idx="1728">
                  <c:v>42299</c:v>
                </c:pt>
                <c:pt idx="1729">
                  <c:v>42300</c:v>
                </c:pt>
                <c:pt idx="1730">
                  <c:v>42303</c:v>
                </c:pt>
                <c:pt idx="1731">
                  <c:v>42304</c:v>
                </c:pt>
                <c:pt idx="1732">
                  <c:v>42305</c:v>
                </c:pt>
                <c:pt idx="1733">
                  <c:v>42306</c:v>
                </c:pt>
                <c:pt idx="1734">
                  <c:v>42307</c:v>
                </c:pt>
                <c:pt idx="1735">
                  <c:v>42310</c:v>
                </c:pt>
                <c:pt idx="1736">
                  <c:v>42311</c:v>
                </c:pt>
                <c:pt idx="1737">
                  <c:v>42312</c:v>
                </c:pt>
                <c:pt idx="1738">
                  <c:v>42313</c:v>
                </c:pt>
                <c:pt idx="1739">
                  <c:v>42314</c:v>
                </c:pt>
                <c:pt idx="1740">
                  <c:v>42317</c:v>
                </c:pt>
                <c:pt idx="1741">
                  <c:v>42318</c:v>
                </c:pt>
                <c:pt idx="1742">
                  <c:v>42319</c:v>
                </c:pt>
                <c:pt idx="1743">
                  <c:v>42320</c:v>
                </c:pt>
                <c:pt idx="1744">
                  <c:v>42321</c:v>
                </c:pt>
                <c:pt idx="1745">
                  <c:v>42324</c:v>
                </c:pt>
                <c:pt idx="1746">
                  <c:v>42325</c:v>
                </c:pt>
                <c:pt idx="1747">
                  <c:v>42326</c:v>
                </c:pt>
                <c:pt idx="1748">
                  <c:v>42327</c:v>
                </c:pt>
                <c:pt idx="1749">
                  <c:v>42328</c:v>
                </c:pt>
                <c:pt idx="1750">
                  <c:v>42331</c:v>
                </c:pt>
                <c:pt idx="1751">
                  <c:v>42332</c:v>
                </c:pt>
                <c:pt idx="1752">
                  <c:v>42333</c:v>
                </c:pt>
                <c:pt idx="1753">
                  <c:v>42334</c:v>
                </c:pt>
                <c:pt idx="1754">
                  <c:v>42335</c:v>
                </c:pt>
                <c:pt idx="1755">
                  <c:v>42338</c:v>
                </c:pt>
                <c:pt idx="1756">
                  <c:v>42339</c:v>
                </c:pt>
                <c:pt idx="1757">
                  <c:v>42340</c:v>
                </c:pt>
                <c:pt idx="1758">
                  <c:v>42341</c:v>
                </c:pt>
                <c:pt idx="1759">
                  <c:v>42342</c:v>
                </c:pt>
                <c:pt idx="1760">
                  <c:v>42345</c:v>
                </c:pt>
                <c:pt idx="1761">
                  <c:v>42346</c:v>
                </c:pt>
                <c:pt idx="1762">
                  <c:v>42347</c:v>
                </c:pt>
                <c:pt idx="1763">
                  <c:v>42348</c:v>
                </c:pt>
                <c:pt idx="1764">
                  <c:v>42349</c:v>
                </c:pt>
                <c:pt idx="1765">
                  <c:v>42352</c:v>
                </c:pt>
                <c:pt idx="1766">
                  <c:v>42353</c:v>
                </c:pt>
                <c:pt idx="1767">
                  <c:v>42354</c:v>
                </c:pt>
                <c:pt idx="1768">
                  <c:v>42355</c:v>
                </c:pt>
                <c:pt idx="1769">
                  <c:v>42356</c:v>
                </c:pt>
                <c:pt idx="1770">
                  <c:v>42359</c:v>
                </c:pt>
                <c:pt idx="1771">
                  <c:v>42360</c:v>
                </c:pt>
                <c:pt idx="1772">
                  <c:v>42361</c:v>
                </c:pt>
                <c:pt idx="1773">
                  <c:v>42362</c:v>
                </c:pt>
                <c:pt idx="1774">
                  <c:v>42366</c:v>
                </c:pt>
                <c:pt idx="1775">
                  <c:v>42367</c:v>
                </c:pt>
                <c:pt idx="1776">
                  <c:v>42368</c:v>
                </c:pt>
                <c:pt idx="1777">
                  <c:v>42369</c:v>
                </c:pt>
                <c:pt idx="1778">
                  <c:v>42373</c:v>
                </c:pt>
                <c:pt idx="1779">
                  <c:v>42374</c:v>
                </c:pt>
                <c:pt idx="1780">
                  <c:v>42375</c:v>
                </c:pt>
                <c:pt idx="1781">
                  <c:v>42376</c:v>
                </c:pt>
                <c:pt idx="1782">
                  <c:v>42377</c:v>
                </c:pt>
                <c:pt idx="1783">
                  <c:v>42380</c:v>
                </c:pt>
                <c:pt idx="1784">
                  <c:v>42381</c:v>
                </c:pt>
                <c:pt idx="1785">
                  <c:v>42382</c:v>
                </c:pt>
                <c:pt idx="1786">
                  <c:v>42383</c:v>
                </c:pt>
                <c:pt idx="1787">
                  <c:v>42384</c:v>
                </c:pt>
                <c:pt idx="1788">
                  <c:v>42387</c:v>
                </c:pt>
                <c:pt idx="1789">
                  <c:v>42388</c:v>
                </c:pt>
                <c:pt idx="1790">
                  <c:v>42389</c:v>
                </c:pt>
                <c:pt idx="1791">
                  <c:v>42390</c:v>
                </c:pt>
                <c:pt idx="1792">
                  <c:v>42391</c:v>
                </c:pt>
                <c:pt idx="1793">
                  <c:v>42394</c:v>
                </c:pt>
                <c:pt idx="1794">
                  <c:v>42395</c:v>
                </c:pt>
                <c:pt idx="1795">
                  <c:v>42396</c:v>
                </c:pt>
                <c:pt idx="1796">
                  <c:v>42397</c:v>
                </c:pt>
                <c:pt idx="1797">
                  <c:v>42398</c:v>
                </c:pt>
                <c:pt idx="1798">
                  <c:v>42401</c:v>
                </c:pt>
                <c:pt idx="1799">
                  <c:v>42402</c:v>
                </c:pt>
                <c:pt idx="1800">
                  <c:v>42403</c:v>
                </c:pt>
                <c:pt idx="1801">
                  <c:v>42404</c:v>
                </c:pt>
                <c:pt idx="1802">
                  <c:v>42405</c:v>
                </c:pt>
                <c:pt idx="1803">
                  <c:v>42408</c:v>
                </c:pt>
                <c:pt idx="1804">
                  <c:v>42409</c:v>
                </c:pt>
                <c:pt idx="1805">
                  <c:v>42410</c:v>
                </c:pt>
                <c:pt idx="1806">
                  <c:v>42411</c:v>
                </c:pt>
                <c:pt idx="1807">
                  <c:v>42412</c:v>
                </c:pt>
                <c:pt idx="1808">
                  <c:v>42415</c:v>
                </c:pt>
                <c:pt idx="1809">
                  <c:v>42416</c:v>
                </c:pt>
                <c:pt idx="1810">
                  <c:v>42417</c:v>
                </c:pt>
                <c:pt idx="1811">
                  <c:v>42418</c:v>
                </c:pt>
                <c:pt idx="1812">
                  <c:v>42419</c:v>
                </c:pt>
                <c:pt idx="1813">
                  <c:v>42422</c:v>
                </c:pt>
                <c:pt idx="1814">
                  <c:v>42423</c:v>
                </c:pt>
                <c:pt idx="1815">
                  <c:v>42424</c:v>
                </c:pt>
                <c:pt idx="1816">
                  <c:v>42425</c:v>
                </c:pt>
                <c:pt idx="1817">
                  <c:v>42426</c:v>
                </c:pt>
                <c:pt idx="1818">
                  <c:v>42429</c:v>
                </c:pt>
                <c:pt idx="1819">
                  <c:v>42430</c:v>
                </c:pt>
                <c:pt idx="1820">
                  <c:v>42431</c:v>
                </c:pt>
                <c:pt idx="1821">
                  <c:v>42432</c:v>
                </c:pt>
                <c:pt idx="1822">
                  <c:v>42433</c:v>
                </c:pt>
              </c:numCache>
            </c:numRef>
          </c:cat>
          <c:val>
            <c:numRef>
              <c:f>'[6]1 - Chart Data'!$E$2:$E$1824</c:f>
              <c:numCache>
                <c:formatCode>General</c:formatCode>
                <c:ptCount val="1823"/>
                <c:pt idx="0">
                  <c:v>100</c:v>
                </c:pt>
                <c:pt idx="1">
                  <c:v>99.882771493517097</c:v>
                </c:pt>
                <c:pt idx="2">
                  <c:v>97.253923009118694</c:v>
                </c:pt>
                <c:pt idx="3">
                  <c:v>96.933646932737304</c:v>
                </c:pt>
                <c:pt idx="4">
                  <c:v>102.813722387179</c:v>
                </c:pt>
                <c:pt idx="5">
                  <c:v>102.859141085389</c:v>
                </c:pt>
                <c:pt idx="6">
                  <c:v>102.74078639320101</c:v>
                </c:pt>
                <c:pt idx="7">
                  <c:v>101.81437489422601</c:v>
                </c:pt>
                <c:pt idx="8">
                  <c:v>102.20049880126101</c:v>
                </c:pt>
                <c:pt idx="9">
                  <c:v>100.503875285452</c:v>
                </c:pt>
                <c:pt idx="10">
                  <c:v>101.45464209725399</c:v>
                </c:pt>
                <c:pt idx="11">
                  <c:v>97.344413886859698</c:v>
                </c:pt>
                <c:pt idx="12">
                  <c:v>93.122476717502806</c:v>
                </c:pt>
                <c:pt idx="13">
                  <c:v>95.921543220934396</c:v>
                </c:pt>
                <c:pt idx="14">
                  <c:v>93.929057725989693</c:v>
                </c:pt>
                <c:pt idx="15">
                  <c:v>95.990339554271699</c:v>
                </c:pt>
                <c:pt idx="16">
                  <c:v>94.967484481686895</c:v>
                </c:pt>
                <c:pt idx="17">
                  <c:v>98.580551206024197</c:v>
                </c:pt>
                <c:pt idx="18">
                  <c:v>98.141521322191494</c:v>
                </c:pt>
                <c:pt idx="19">
                  <c:v>95.401400121095904</c:v>
                </c:pt>
                <c:pt idx="20">
                  <c:v>96.951749439769003</c:v>
                </c:pt>
                <c:pt idx="21">
                  <c:v>98.115755183316097</c:v>
                </c:pt>
                <c:pt idx="22">
                  <c:v>97.727443877123207</c:v>
                </c:pt>
                <c:pt idx="23">
                  <c:v>97.250269093411205</c:v>
                </c:pt>
                <c:pt idx="24">
                  <c:v>99.823324976664097</c:v>
                </c:pt>
                <c:pt idx="25">
                  <c:v>96.921524966825402</c:v>
                </c:pt>
                <c:pt idx="26">
                  <c:v>101.17469831990999</c:v>
                </c:pt>
                <c:pt idx="27">
                  <c:v>103.103065483676</c:v>
                </c:pt>
                <c:pt idx="28">
                  <c:v>105.512295379946</c:v>
                </c:pt>
                <c:pt idx="29">
                  <c:v>105.81200928546301</c:v>
                </c:pt>
                <c:pt idx="30">
                  <c:v>101.997850346626</c:v>
                </c:pt>
                <c:pt idx="31">
                  <c:v>100.383871535625</c:v>
                </c:pt>
                <c:pt idx="32">
                  <c:v>104.754876708963</c:v>
                </c:pt>
                <c:pt idx="33">
                  <c:v>105.38561495772601</c:v>
                </c:pt>
                <c:pt idx="34">
                  <c:v>107.545769084284</c:v>
                </c:pt>
                <c:pt idx="35">
                  <c:v>104.976562033495</c:v>
                </c:pt>
                <c:pt idx="36">
                  <c:v>106.19976059272</c:v>
                </c:pt>
                <c:pt idx="37">
                  <c:v>107.36534423382</c:v>
                </c:pt>
                <c:pt idx="38">
                  <c:v>107.270147508669</c:v>
                </c:pt>
                <c:pt idx="39">
                  <c:v>105.59643444655499</c:v>
                </c:pt>
                <c:pt idx="40">
                  <c:v>105.59643444655499</c:v>
                </c:pt>
                <c:pt idx="41">
                  <c:v>106.66806511704701</c:v>
                </c:pt>
                <c:pt idx="42">
                  <c:v>104.760405538234</c:v>
                </c:pt>
                <c:pt idx="43">
                  <c:v>104.76612619034501</c:v>
                </c:pt>
                <c:pt idx="44">
                  <c:v>101.58337997412799</c:v>
                </c:pt>
                <c:pt idx="45">
                  <c:v>100.433296856054</c:v>
                </c:pt>
                <c:pt idx="46">
                  <c:v>100.539693559919</c:v>
                </c:pt>
                <c:pt idx="47">
                  <c:v>100.08555608048999</c:v>
                </c:pt>
                <c:pt idx="48">
                  <c:v>98.697708552421304</c:v>
                </c:pt>
                <c:pt idx="49">
                  <c:v>102.70015089032</c:v>
                </c:pt>
                <c:pt idx="50">
                  <c:v>102.73569690011099</c:v>
                </c:pt>
                <c:pt idx="51">
                  <c:v>101.669177380126</c:v>
                </c:pt>
                <c:pt idx="52">
                  <c:v>102.17488735822501</c:v>
                </c:pt>
                <c:pt idx="53">
                  <c:v>101.518296340917</c:v>
                </c:pt>
                <c:pt idx="54">
                  <c:v>101.518296340917</c:v>
                </c:pt>
                <c:pt idx="55">
                  <c:v>106.488552972031</c:v>
                </c:pt>
                <c:pt idx="56">
                  <c:v>105.70996262857901</c:v>
                </c:pt>
                <c:pt idx="57">
                  <c:v>105.869664424505</c:v>
                </c:pt>
                <c:pt idx="58">
                  <c:v>107.569227161247</c:v>
                </c:pt>
                <c:pt idx="59">
                  <c:v>108.83651403447</c:v>
                </c:pt>
                <c:pt idx="60">
                  <c:v>110.353056124578</c:v>
                </c:pt>
                <c:pt idx="61">
                  <c:v>111.956459928054</c:v>
                </c:pt>
                <c:pt idx="62">
                  <c:v>113.448284717072</c:v>
                </c:pt>
                <c:pt idx="63">
                  <c:v>114.073311595474</c:v>
                </c:pt>
                <c:pt idx="64">
                  <c:v>112.912993800718</c:v>
                </c:pt>
                <c:pt idx="65">
                  <c:v>112.08840619662</c:v>
                </c:pt>
                <c:pt idx="66">
                  <c:v>112.217769044682</c:v>
                </c:pt>
                <c:pt idx="67">
                  <c:v>114.44564900937399</c:v>
                </c:pt>
                <c:pt idx="68">
                  <c:v>114.44564900937399</c:v>
                </c:pt>
                <c:pt idx="69">
                  <c:v>114.058553612472</c:v>
                </c:pt>
                <c:pt idx="70">
                  <c:v>115.600657642949</c:v>
                </c:pt>
                <c:pt idx="71">
                  <c:v>115.13310803431401</c:v>
                </c:pt>
                <c:pt idx="72">
                  <c:v>112.99769596018</c:v>
                </c:pt>
                <c:pt idx="73">
                  <c:v>112.36570467512399</c:v>
                </c:pt>
                <c:pt idx="74">
                  <c:v>112.10053125644799</c:v>
                </c:pt>
                <c:pt idx="75">
                  <c:v>112.10053125644799</c:v>
                </c:pt>
                <c:pt idx="76">
                  <c:v>115.060128725501</c:v>
                </c:pt>
                <c:pt idx="77">
                  <c:v>114.26364316743999</c:v>
                </c:pt>
                <c:pt idx="78">
                  <c:v>115.728207455782</c:v>
                </c:pt>
                <c:pt idx="79">
                  <c:v>110.64376054445501</c:v>
                </c:pt>
                <c:pt idx="80">
                  <c:v>110.951914654924</c:v>
                </c:pt>
                <c:pt idx="81">
                  <c:v>112.22526869893601</c:v>
                </c:pt>
                <c:pt idx="82">
                  <c:v>112.625661750123</c:v>
                </c:pt>
                <c:pt idx="83">
                  <c:v>113.39838602737601</c:v>
                </c:pt>
                <c:pt idx="84">
                  <c:v>112.683586059924</c:v>
                </c:pt>
                <c:pt idx="85">
                  <c:v>109.58977448131201</c:v>
                </c:pt>
                <c:pt idx="86">
                  <c:v>111.084170315168</c:v>
                </c:pt>
                <c:pt idx="87">
                  <c:v>110.79201175440799</c:v>
                </c:pt>
                <c:pt idx="88">
                  <c:v>112.34989166650401</c:v>
                </c:pt>
                <c:pt idx="89">
                  <c:v>114.608543727408</c:v>
                </c:pt>
                <c:pt idx="90">
                  <c:v>114.44814580020901</c:v>
                </c:pt>
                <c:pt idx="91">
                  <c:v>117.54459030199401</c:v>
                </c:pt>
                <c:pt idx="92">
                  <c:v>117.151904197485</c:v>
                </c:pt>
                <c:pt idx="93">
                  <c:v>115.341532831561</c:v>
                </c:pt>
                <c:pt idx="94">
                  <c:v>116.36021730433799</c:v>
                </c:pt>
                <c:pt idx="95">
                  <c:v>117.25816167509601</c:v>
                </c:pt>
                <c:pt idx="96">
                  <c:v>116.47016891857299</c:v>
                </c:pt>
                <c:pt idx="97">
                  <c:v>119.26206991076199</c:v>
                </c:pt>
                <c:pt idx="98">
                  <c:v>116.96688488061601</c:v>
                </c:pt>
                <c:pt idx="99">
                  <c:v>117.236563042112</c:v>
                </c:pt>
                <c:pt idx="100">
                  <c:v>117.40347366411601</c:v>
                </c:pt>
                <c:pt idx="101">
                  <c:v>117.93403398172499</c:v>
                </c:pt>
                <c:pt idx="102">
                  <c:v>116.613593618363</c:v>
                </c:pt>
                <c:pt idx="103">
                  <c:v>117.713620256986</c:v>
                </c:pt>
                <c:pt idx="104">
                  <c:v>116.39521259694401</c:v>
                </c:pt>
                <c:pt idx="105">
                  <c:v>118.275871564089</c:v>
                </c:pt>
                <c:pt idx="106">
                  <c:v>118.39228637046099</c:v>
                </c:pt>
                <c:pt idx="107">
                  <c:v>121.858033153793</c:v>
                </c:pt>
                <c:pt idx="108">
                  <c:v>122.64071056130101</c:v>
                </c:pt>
                <c:pt idx="109">
                  <c:v>124.916818500632</c:v>
                </c:pt>
                <c:pt idx="110">
                  <c:v>123.89561867352</c:v>
                </c:pt>
                <c:pt idx="111">
                  <c:v>124.62737949271499</c:v>
                </c:pt>
                <c:pt idx="112">
                  <c:v>124.45258557077599</c:v>
                </c:pt>
                <c:pt idx="113">
                  <c:v>125.035510429748</c:v>
                </c:pt>
                <c:pt idx="114">
                  <c:v>123.53720388509301</c:v>
                </c:pt>
                <c:pt idx="115">
                  <c:v>124.72676847509101</c:v>
                </c:pt>
                <c:pt idx="116">
                  <c:v>124.662263404317</c:v>
                </c:pt>
                <c:pt idx="117">
                  <c:v>123.81357109464901</c:v>
                </c:pt>
                <c:pt idx="118">
                  <c:v>125.983245203114</c:v>
                </c:pt>
                <c:pt idx="119">
                  <c:v>127.12113210127301</c:v>
                </c:pt>
                <c:pt idx="120">
                  <c:v>127.97777268312799</c:v>
                </c:pt>
                <c:pt idx="121">
                  <c:v>127.386274580782</c:v>
                </c:pt>
                <c:pt idx="122">
                  <c:v>125.78317707506601</c:v>
                </c:pt>
                <c:pt idx="123">
                  <c:v>127.054990348526</c:v>
                </c:pt>
                <c:pt idx="124">
                  <c:v>126.521094788637</c:v>
                </c:pt>
                <c:pt idx="125">
                  <c:v>125.090207784356</c:v>
                </c:pt>
                <c:pt idx="126">
                  <c:v>125.973344669444</c:v>
                </c:pt>
                <c:pt idx="127">
                  <c:v>121.77877319393301</c:v>
                </c:pt>
                <c:pt idx="128">
                  <c:v>119.55213079595001</c:v>
                </c:pt>
                <c:pt idx="129">
                  <c:v>121.76003643396299</c:v>
                </c:pt>
                <c:pt idx="130">
                  <c:v>119.561140281589</c:v>
                </c:pt>
                <c:pt idx="131">
                  <c:v>121.236425053424</c:v>
                </c:pt>
                <c:pt idx="132">
                  <c:v>123.98896833035801</c:v>
                </c:pt>
                <c:pt idx="133">
                  <c:v>124.70926928183</c:v>
                </c:pt>
                <c:pt idx="134">
                  <c:v>126.086207659362</c:v>
                </c:pt>
                <c:pt idx="135">
                  <c:v>126.882074434068</c:v>
                </c:pt>
                <c:pt idx="136">
                  <c:v>126.209611623721</c:v>
                </c:pt>
                <c:pt idx="137">
                  <c:v>124.496482061934</c:v>
                </c:pt>
                <c:pt idx="138">
                  <c:v>124.312777659693</c:v>
                </c:pt>
                <c:pt idx="139">
                  <c:v>125.77374062891199</c:v>
                </c:pt>
                <c:pt idx="140">
                  <c:v>128.671831032542</c:v>
                </c:pt>
                <c:pt idx="141">
                  <c:v>126.97611094043</c:v>
                </c:pt>
                <c:pt idx="142">
                  <c:v>127.48393096976601</c:v>
                </c:pt>
                <c:pt idx="143">
                  <c:v>126.20614334302</c:v>
                </c:pt>
                <c:pt idx="144">
                  <c:v>125.73027728610199</c:v>
                </c:pt>
                <c:pt idx="145">
                  <c:v>127.037698447689</c:v>
                </c:pt>
                <c:pt idx="146">
                  <c:v>129.50865817138899</c:v>
                </c:pt>
                <c:pt idx="147">
                  <c:v>129.01481336411101</c:v>
                </c:pt>
                <c:pt idx="148">
                  <c:v>128.78685048244901</c:v>
                </c:pt>
                <c:pt idx="149">
                  <c:v>130.48685874320699</c:v>
                </c:pt>
                <c:pt idx="150">
                  <c:v>130.74235439022101</c:v>
                </c:pt>
                <c:pt idx="151">
                  <c:v>129.352211175908</c:v>
                </c:pt>
                <c:pt idx="152">
                  <c:v>130.50312036976001</c:v>
                </c:pt>
                <c:pt idx="153">
                  <c:v>132.226893005242</c:v>
                </c:pt>
                <c:pt idx="154">
                  <c:v>133.430049171619</c:v>
                </c:pt>
                <c:pt idx="155">
                  <c:v>132.853253361772</c:v>
                </c:pt>
                <c:pt idx="156">
                  <c:v>133.17504236345499</c:v>
                </c:pt>
                <c:pt idx="157">
                  <c:v>133.18724477120301</c:v>
                </c:pt>
                <c:pt idx="158">
                  <c:v>132.011132531328</c:v>
                </c:pt>
                <c:pt idx="159">
                  <c:v>132.72577161510799</c:v>
                </c:pt>
                <c:pt idx="160">
                  <c:v>131.73012754053099</c:v>
                </c:pt>
                <c:pt idx="161">
                  <c:v>131.34917666233801</c:v>
                </c:pt>
                <c:pt idx="162">
                  <c:v>131.62559337456199</c:v>
                </c:pt>
                <c:pt idx="163">
                  <c:v>130.50142180945201</c:v>
                </c:pt>
                <c:pt idx="164">
                  <c:v>129.43204351036999</c:v>
                </c:pt>
                <c:pt idx="165">
                  <c:v>129.62418502364801</c:v>
                </c:pt>
                <c:pt idx="166">
                  <c:v>132.082843334264</c:v>
                </c:pt>
                <c:pt idx="167">
                  <c:v>130.24178959571401</c:v>
                </c:pt>
                <c:pt idx="168">
                  <c:v>130.62534555182901</c:v>
                </c:pt>
                <c:pt idx="169">
                  <c:v>129.551942067027</c:v>
                </c:pt>
                <c:pt idx="170">
                  <c:v>132.40237068278699</c:v>
                </c:pt>
                <c:pt idx="171">
                  <c:v>132.01033430080099</c:v>
                </c:pt>
                <c:pt idx="172">
                  <c:v>132.43154322402799</c:v>
                </c:pt>
                <c:pt idx="173">
                  <c:v>133.03689588567801</c:v>
                </c:pt>
                <c:pt idx="174">
                  <c:v>131.86289679095799</c:v>
                </c:pt>
                <c:pt idx="175">
                  <c:v>137.22229699187699</c:v>
                </c:pt>
                <c:pt idx="176">
                  <c:v>138.59185637790799</c:v>
                </c:pt>
                <c:pt idx="177">
                  <c:v>141.102288291783</c:v>
                </c:pt>
                <c:pt idx="178">
                  <c:v>142.843399236854</c:v>
                </c:pt>
                <c:pt idx="179">
                  <c:v>142.517721181789</c:v>
                </c:pt>
                <c:pt idx="180">
                  <c:v>141.17517787700999</c:v>
                </c:pt>
                <c:pt idx="181">
                  <c:v>142.624155012655</c:v>
                </c:pt>
                <c:pt idx="182">
                  <c:v>142.59183286414</c:v>
                </c:pt>
                <c:pt idx="183">
                  <c:v>145.97159041863401</c:v>
                </c:pt>
                <c:pt idx="184">
                  <c:v>144.25809268075199</c:v>
                </c:pt>
                <c:pt idx="185">
                  <c:v>146.70428250677699</c:v>
                </c:pt>
                <c:pt idx="186">
                  <c:v>142.233189125872</c:v>
                </c:pt>
                <c:pt idx="187">
                  <c:v>144.011962319806</c:v>
                </c:pt>
                <c:pt idx="188">
                  <c:v>146.972472494306</c:v>
                </c:pt>
                <c:pt idx="189">
                  <c:v>145.00928948510699</c:v>
                </c:pt>
                <c:pt idx="190">
                  <c:v>147.45959422043899</c:v>
                </c:pt>
                <c:pt idx="191">
                  <c:v>147.941966784328</c:v>
                </c:pt>
                <c:pt idx="192">
                  <c:v>147.60983172496</c:v>
                </c:pt>
                <c:pt idx="193">
                  <c:v>144.831352143728</c:v>
                </c:pt>
                <c:pt idx="194">
                  <c:v>145.145582706737</c:v>
                </c:pt>
                <c:pt idx="195">
                  <c:v>146.97562828941301</c:v>
                </c:pt>
                <c:pt idx="196">
                  <c:v>146.478810228117</c:v>
                </c:pt>
                <c:pt idx="197">
                  <c:v>147.60701935461501</c:v>
                </c:pt>
                <c:pt idx="198">
                  <c:v>145.49409077366099</c:v>
                </c:pt>
                <c:pt idx="199">
                  <c:v>145.14408834493699</c:v>
                </c:pt>
                <c:pt idx="200">
                  <c:v>148.30319394310101</c:v>
                </c:pt>
                <c:pt idx="201">
                  <c:v>147.390503965009</c:v>
                </c:pt>
                <c:pt idx="202">
                  <c:v>150.15595196879801</c:v>
                </c:pt>
                <c:pt idx="203">
                  <c:v>147.94452545349799</c:v>
                </c:pt>
                <c:pt idx="204">
                  <c:v>148.39614757859201</c:v>
                </c:pt>
                <c:pt idx="205">
                  <c:v>146.081115072355</c:v>
                </c:pt>
                <c:pt idx="206">
                  <c:v>150.38581142144099</c:v>
                </c:pt>
                <c:pt idx="207">
                  <c:v>151.358412003902</c:v>
                </c:pt>
                <c:pt idx="208">
                  <c:v>154.27736468832299</c:v>
                </c:pt>
                <c:pt idx="209">
                  <c:v>152.19484002748601</c:v>
                </c:pt>
                <c:pt idx="210">
                  <c:v>151.14762964207401</c:v>
                </c:pt>
                <c:pt idx="211">
                  <c:v>147.38975214323301</c:v>
                </c:pt>
                <c:pt idx="212">
                  <c:v>147.23753143806101</c:v>
                </c:pt>
                <c:pt idx="213">
                  <c:v>150.49288569307899</c:v>
                </c:pt>
                <c:pt idx="214">
                  <c:v>149.676738293933</c:v>
                </c:pt>
                <c:pt idx="215">
                  <c:v>149.466893388887</c:v>
                </c:pt>
                <c:pt idx="216">
                  <c:v>148.38566229465201</c:v>
                </c:pt>
                <c:pt idx="217">
                  <c:v>149.36355966262599</c:v>
                </c:pt>
                <c:pt idx="218">
                  <c:v>146.35982128299099</c:v>
                </c:pt>
                <c:pt idx="219">
                  <c:v>147.94805870645101</c:v>
                </c:pt>
                <c:pt idx="220">
                  <c:v>149.042011986452</c:v>
                </c:pt>
                <c:pt idx="221">
                  <c:v>150.419213346909</c:v>
                </c:pt>
                <c:pt idx="222">
                  <c:v>151.33288409661799</c:v>
                </c:pt>
                <c:pt idx="223">
                  <c:v>151.33288409661799</c:v>
                </c:pt>
                <c:pt idx="224">
                  <c:v>151.389796695635</c:v>
                </c:pt>
                <c:pt idx="225">
                  <c:v>151.34099015856</c:v>
                </c:pt>
                <c:pt idx="226">
                  <c:v>149.140215998705</c:v>
                </c:pt>
                <c:pt idx="227">
                  <c:v>149.140215998705</c:v>
                </c:pt>
                <c:pt idx="228">
                  <c:v>153.23715274264799</c:v>
                </c:pt>
                <c:pt idx="229">
                  <c:v>149.149572003023</c:v>
                </c:pt>
                <c:pt idx="230">
                  <c:v>147.35230028071101</c:v>
                </c:pt>
                <c:pt idx="231">
                  <c:v>144.66773344916899</c:v>
                </c:pt>
                <c:pt idx="232">
                  <c:v>147.345085266799</c:v>
                </c:pt>
                <c:pt idx="233">
                  <c:v>148.85797344119899</c:v>
                </c:pt>
                <c:pt idx="234">
                  <c:v>148.69326259402001</c:v>
                </c:pt>
                <c:pt idx="235">
                  <c:v>148.09527964212</c:v>
                </c:pt>
                <c:pt idx="236">
                  <c:v>149.485797220363</c:v>
                </c:pt>
                <c:pt idx="237">
                  <c:v>148.136456580436</c:v>
                </c:pt>
                <c:pt idx="238">
                  <c:v>149.321940294212</c:v>
                </c:pt>
                <c:pt idx="239">
                  <c:v>148.981875526159</c:v>
                </c:pt>
                <c:pt idx="240">
                  <c:v>148.33036472019</c:v>
                </c:pt>
                <c:pt idx="241">
                  <c:v>150.57317902113999</c:v>
                </c:pt>
                <c:pt idx="242">
                  <c:v>150.425596097209</c:v>
                </c:pt>
                <c:pt idx="243">
                  <c:v>149.389177293497</c:v>
                </c:pt>
                <c:pt idx="244">
                  <c:v>147.92743156333401</c:v>
                </c:pt>
                <c:pt idx="245">
                  <c:v>148.953241326436</c:v>
                </c:pt>
                <c:pt idx="246">
                  <c:v>148.68666326954599</c:v>
                </c:pt>
                <c:pt idx="247">
                  <c:v>148.09743919602701</c:v>
                </c:pt>
                <c:pt idx="248">
                  <c:v>148.20632959681001</c:v>
                </c:pt>
                <c:pt idx="249">
                  <c:v>148.96853455703899</c:v>
                </c:pt>
                <c:pt idx="250">
                  <c:v>149.06920751487601</c:v>
                </c:pt>
                <c:pt idx="251">
                  <c:v>144.594023975998</c:v>
                </c:pt>
                <c:pt idx="252">
                  <c:v>139.10254446809199</c:v>
                </c:pt>
                <c:pt idx="253">
                  <c:v>142.978649808532</c:v>
                </c:pt>
                <c:pt idx="254">
                  <c:v>141.573284523702</c:v>
                </c:pt>
                <c:pt idx="255">
                  <c:v>141.77320104982701</c:v>
                </c:pt>
                <c:pt idx="256">
                  <c:v>142.98430548839099</c:v>
                </c:pt>
                <c:pt idx="257">
                  <c:v>144.50715298087999</c:v>
                </c:pt>
                <c:pt idx="258">
                  <c:v>143.919791445258</c:v>
                </c:pt>
                <c:pt idx="259">
                  <c:v>146.378858152888</c:v>
                </c:pt>
                <c:pt idx="260">
                  <c:v>146.71413044386199</c:v>
                </c:pt>
                <c:pt idx="261">
                  <c:v>147.445365297206</c:v>
                </c:pt>
                <c:pt idx="262">
                  <c:v>150.53957599108199</c:v>
                </c:pt>
                <c:pt idx="263">
                  <c:v>150.51642421187799</c:v>
                </c:pt>
                <c:pt idx="264">
                  <c:v>150.93671424182401</c:v>
                </c:pt>
                <c:pt idx="265">
                  <c:v>153.533574720719</c:v>
                </c:pt>
                <c:pt idx="266">
                  <c:v>150.460136584049</c:v>
                </c:pt>
                <c:pt idx="267">
                  <c:v>154.291708086477</c:v>
                </c:pt>
                <c:pt idx="268">
                  <c:v>154.039139284729</c:v>
                </c:pt>
                <c:pt idx="269">
                  <c:v>155.58489413699601</c:v>
                </c:pt>
                <c:pt idx="270">
                  <c:v>154.56521961085301</c:v>
                </c:pt>
                <c:pt idx="271">
                  <c:v>154.92599815169399</c:v>
                </c:pt>
                <c:pt idx="272">
                  <c:v>152.37705625576001</c:v>
                </c:pt>
                <c:pt idx="273">
                  <c:v>152.41962855054001</c:v>
                </c:pt>
                <c:pt idx="274">
                  <c:v>153.74836989260001</c:v>
                </c:pt>
                <c:pt idx="275">
                  <c:v>155.92530542372799</c:v>
                </c:pt>
                <c:pt idx="276">
                  <c:v>155.39032080513601</c:v>
                </c:pt>
                <c:pt idx="277">
                  <c:v>156.97378431501701</c:v>
                </c:pt>
                <c:pt idx="278">
                  <c:v>156.65953828242399</c:v>
                </c:pt>
                <c:pt idx="279">
                  <c:v>159.105672417948</c:v>
                </c:pt>
                <c:pt idx="280">
                  <c:v>159.13335059738799</c:v>
                </c:pt>
                <c:pt idx="281">
                  <c:v>157.623974018524</c:v>
                </c:pt>
                <c:pt idx="282">
                  <c:v>154.92903328404699</c:v>
                </c:pt>
                <c:pt idx="283">
                  <c:v>157.69467001675901</c:v>
                </c:pt>
                <c:pt idx="284">
                  <c:v>157.933625584711</c:v>
                </c:pt>
                <c:pt idx="285">
                  <c:v>155.766098654486</c:v>
                </c:pt>
                <c:pt idx="286">
                  <c:v>156.27009460269301</c:v>
                </c:pt>
                <c:pt idx="287">
                  <c:v>155.98726729491699</c:v>
                </c:pt>
                <c:pt idx="288">
                  <c:v>156.83650413393599</c:v>
                </c:pt>
                <c:pt idx="289">
                  <c:v>156.56593183049401</c:v>
                </c:pt>
                <c:pt idx="290">
                  <c:v>158.72269193035299</c:v>
                </c:pt>
                <c:pt idx="291">
                  <c:v>159.22395595005</c:v>
                </c:pt>
                <c:pt idx="292">
                  <c:v>159.22395595005</c:v>
                </c:pt>
                <c:pt idx="293">
                  <c:v>154.739184363097</c:v>
                </c:pt>
                <c:pt idx="294">
                  <c:v>154.10424148144099</c:v>
                </c:pt>
                <c:pt idx="295">
                  <c:v>152.490633940452</c:v>
                </c:pt>
                <c:pt idx="296">
                  <c:v>154.36215966528701</c:v>
                </c:pt>
                <c:pt idx="297">
                  <c:v>155.73308656253101</c:v>
                </c:pt>
                <c:pt idx="298">
                  <c:v>155.544527804875</c:v>
                </c:pt>
                <c:pt idx="299">
                  <c:v>157.435121338774</c:v>
                </c:pt>
                <c:pt idx="300">
                  <c:v>156.33376122202199</c:v>
                </c:pt>
                <c:pt idx="301">
                  <c:v>154.652109169472</c:v>
                </c:pt>
                <c:pt idx="302">
                  <c:v>149.011592596752</c:v>
                </c:pt>
                <c:pt idx="303">
                  <c:v>150.72481806995901</c:v>
                </c:pt>
                <c:pt idx="304">
                  <c:v>150.16209958142301</c:v>
                </c:pt>
                <c:pt idx="305">
                  <c:v>151.52472549996901</c:v>
                </c:pt>
                <c:pt idx="306">
                  <c:v>153.47095384525801</c:v>
                </c:pt>
                <c:pt idx="307">
                  <c:v>154.10589053908001</c:v>
                </c:pt>
                <c:pt idx="308">
                  <c:v>151.69064606860599</c:v>
                </c:pt>
                <c:pt idx="309">
                  <c:v>147.039031925817</c:v>
                </c:pt>
                <c:pt idx="310">
                  <c:v>150.79738279392399</c:v>
                </c:pt>
                <c:pt idx="311">
                  <c:v>151.59790591337199</c:v>
                </c:pt>
                <c:pt idx="312">
                  <c:v>149.87093416794801</c:v>
                </c:pt>
                <c:pt idx="313">
                  <c:v>147.51016738399099</c:v>
                </c:pt>
                <c:pt idx="314">
                  <c:v>144.78852305385601</c:v>
                </c:pt>
                <c:pt idx="315">
                  <c:v>144.634319148034</c:v>
                </c:pt>
                <c:pt idx="316">
                  <c:v>140.036625786744</c:v>
                </c:pt>
                <c:pt idx="317">
                  <c:v>143.83166122601401</c:v>
                </c:pt>
                <c:pt idx="318">
                  <c:v>147.29606524946701</c:v>
                </c:pt>
                <c:pt idx="319">
                  <c:v>148.20490948901099</c:v>
                </c:pt>
                <c:pt idx="320">
                  <c:v>148.20490948901099</c:v>
                </c:pt>
                <c:pt idx="321">
                  <c:v>143.06971306087601</c:v>
                </c:pt>
                <c:pt idx="322">
                  <c:v>144.05812046412399</c:v>
                </c:pt>
                <c:pt idx="323">
                  <c:v>145.11266962011899</c:v>
                </c:pt>
                <c:pt idx="324">
                  <c:v>141.67953271956199</c:v>
                </c:pt>
                <c:pt idx="325">
                  <c:v>140.40029095193299</c:v>
                </c:pt>
                <c:pt idx="326">
                  <c:v>137.53731650366299</c:v>
                </c:pt>
                <c:pt idx="327">
                  <c:v>137.53731650366299</c:v>
                </c:pt>
                <c:pt idx="328">
                  <c:v>135.35219756267401</c:v>
                </c:pt>
                <c:pt idx="329">
                  <c:v>136.37870036313299</c:v>
                </c:pt>
                <c:pt idx="330">
                  <c:v>139.90303355445499</c:v>
                </c:pt>
                <c:pt idx="331">
                  <c:v>140.30459610618101</c:v>
                </c:pt>
                <c:pt idx="332">
                  <c:v>140.352558003978</c:v>
                </c:pt>
                <c:pt idx="333">
                  <c:v>141.84145594773</c:v>
                </c:pt>
                <c:pt idx="334">
                  <c:v>142.913173247891</c:v>
                </c:pt>
                <c:pt idx="335">
                  <c:v>144.168208210698</c:v>
                </c:pt>
                <c:pt idx="336">
                  <c:v>142.232192884672</c:v>
                </c:pt>
                <c:pt idx="337">
                  <c:v>142.73880009863399</c:v>
                </c:pt>
                <c:pt idx="338">
                  <c:v>144.177325983424</c:v>
                </c:pt>
                <c:pt idx="339">
                  <c:v>146.59523431623899</c:v>
                </c:pt>
                <c:pt idx="340">
                  <c:v>147.25840918843701</c:v>
                </c:pt>
                <c:pt idx="341">
                  <c:v>144.80109673161701</c:v>
                </c:pt>
                <c:pt idx="342">
                  <c:v>147.40066129377001</c:v>
                </c:pt>
                <c:pt idx="343">
                  <c:v>147.44019226836301</c:v>
                </c:pt>
                <c:pt idx="344">
                  <c:v>146.910931395798</c:v>
                </c:pt>
                <c:pt idx="345">
                  <c:v>148.83151426496701</c:v>
                </c:pt>
                <c:pt idx="346">
                  <c:v>147.840285209623</c:v>
                </c:pt>
                <c:pt idx="347">
                  <c:v>149.611020407784</c:v>
                </c:pt>
                <c:pt idx="348">
                  <c:v>149.10105320020801</c:v>
                </c:pt>
                <c:pt idx="349">
                  <c:v>145.892237641272</c:v>
                </c:pt>
                <c:pt idx="350">
                  <c:v>147.79052574618299</c:v>
                </c:pt>
                <c:pt idx="351">
                  <c:v>147.315931289058</c:v>
                </c:pt>
                <c:pt idx="352">
                  <c:v>150.71757830471299</c:v>
                </c:pt>
                <c:pt idx="353">
                  <c:v>149.59503413982401</c:v>
                </c:pt>
                <c:pt idx="354">
                  <c:v>149.914094306914</c:v>
                </c:pt>
                <c:pt idx="355">
                  <c:v>148.39207289020399</c:v>
                </c:pt>
                <c:pt idx="356">
                  <c:v>146.35354063194401</c:v>
                </c:pt>
                <c:pt idx="357">
                  <c:v>146.471356982614</c:v>
                </c:pt>
                <c:pt idx="358">
                  <c:v>149.578302237922</c:v>
                </c:pt>
                <c:pt idx="359">
                  <c:v>151.31691639215799</c:v>
                </c:pt>
                <c:pt idx="360">
                  <c:v>152.52116161723899</c:v>
                </c:pt>
                <c:pt idx="361">
                  <c:v>152.04708693813299</c:v>
                </c:pt>
                <c:pt idx="362">
                  <c:v>152.919064065425</c:v>
                </c:pt>
                <c:pt idx="363">
                  <c:v>155.53298440139901</c:v>
                </c:pt>
                <c:pt idx="364">
                  <c:v>156.51475535317201</c:v>
                </c:pt>
                <c:pt idx="365">
                  <c:v>158.753872423579</c:v>
                </c:pt>
                <c:pt idx="366">
                  <c:v>155.930348508066</c:v>
                </c:pt>
                <c:pt idx="367">
                  <c:v>156.24059101235699</c:v>
                </c:pt>
                <c:pt idx="368">
                  <c:v>155.922527086467</c:v>
                </c:pt>
                <c:pt idx="369">
                  <c:v>156.754527715151</c:v>
                </c:pt>
                <c:pt idx="370">
                  <c:v>159.337604794828</c:v>
                </c:pt>
                <c:pt idx="371">
                  <c:v>157.511689591042</c:v>
                </c:pt>
                <c:pt idx="372">
                  <c:v>158.03374782536301</c:v>
                </c:pt>
                <c:pt idx="373">
                  <c:v>153.734994890396</c:v>
                </c:pt>
                <c:pt idx="374">
                  <c:v>153.89051371084599</c:v>
                </c:pt>
                <c:pt idx="375">
                  <c:v>153.59554277974101</c:v>
                </c:pt>
                <c:pt idx="376">
                  <c:v>152.70913871854199</c:v>
                </c:pt>
                <c:pt idx="377">
                  <c:v>154.979519817929</c:v>
                </c:pt>
                <c:pt idx="378">
                  <c:v>154.54695003231501</c:v>
                </c:pt>
                <c:pt idx="379">
                  <c:v>153.48911823062599</c:v>
                </c:pt>
                <c:pt idx="380">
                  <c:v>150.854298486858</c:v>
                </c:pt>
                <c:pt idx="381">
                  <c:v>151.00655941294701</c:v>
                </c:pt>
                <c:pt idx="382">
                  <c:v>150.74974266347201</c:v>
                </c:pt>
                <c:pt idx="383">
                  <c:v>150.53066860469599</c:v>
                </c:pt>
                <c:pt idx="384">
                  <c:v>150.110743656929</c:v>
                </c:pt>
                <c:pt idx="385">
                  <c:v>154.69583858912401</c:v>
                </c:pt>
                <c:pt idx="386">
                  <c:v>154.26975984089799</c:v>
                </c:pt>
                <c:pt idx="387">
                  <c:v>157.68879776272601</c:v>
                </c:pt>
                <c:pt idx="388">
                  <c:v>157.60175969610299</c:v>
                </c:pt>
                <c:pt idx="389">
                  <c:v>158.14409236702801</c:v>
                </c:pt>
                <c:pt idx="390">
                  <c:v>159.34077296560201</c:v>
                </c:pt>
                <c:pt idx="391">
                  <c:v>155.53090528932901</c:v>
                </c:pt>
                <c:pt idx="392">
                  <c:v>156.07957430180301</c:v>
                </c:pt>
                <c:pt idx="393">
                  <c:v>156.574127616022</c:v>
                </c:pt>
                <c:pt idx="394">
                  <c:v>156.62163780197</c:v>
                </c:pt>
                <c:pt idx="395">
                  <c:v>157.76046834474499</c:v>
                </c:pt>
                <c:pt idx="396">
                  <c:v>158.02830562576099</c:v>
                </c:pt>
                <c:pt idx="397">
                  <c:v>158.86374668989501</c:v>
                </c:pt>
                <c:pt idx="398">
                  <c:v>160.49311773683701</c:v>
                </c:pt>
                <c:pt idx="399">
                  <c:v>163.56646614991999</c:v>
                </c:pt>
                <c:pt idx="400">
                  <c:v>164.32611244097899</c:v>
                </c:pt>
                <c:pt idx="401">
                  <c:v>163.877862685167</c:v>
                </c:pt>
                <c:pt idx="402">
                  <c:v>165.49994446419299</c:v>
                </c:pt>
                <c:pt idx="403">
                  <c:v>164.4302320221</c:v>
                </c:pt>
                <c:pt idx="404">
                  <c:v>165.55410657120001</c:v>
                </c:pt>
                <c:pt idx="405">
                  <c:v>164.53428663096901</c:v>
                </c:pt>
                <c:pt idx="406">
                  <c:v>163.05326579931801</c:v>
                </c:pt>
                <c:pt idx="407">
                  <c:v>163.999354608961</c:v>
                </c:pt>
                <c:pt idx="408">
                  <c:v>166.62179868564201</c:v>
                </c:pt>
                <c:pt idx="409">
                  <c:v>163.61615445327499</c:v>
                </c:pt>
                <c:pt idx="410">
                  <c:v>160.85561649540199</c:v>
                </c:pt>
                <c:pt idx="411">
                  <c:v>159.67614116799601</c:v>
                </c:pt>
                <c:pt idx="412">
                  <c:v>162.57843001668499</c:v>
                </c:pt>
                <c:pt idx="413">
                  <c:v>161.224909495199</c:v>
                </c:pt>
                <c:pt idx="414">
                  <c:v>164.736947461271</c:v>
                </c:pt>
                <c:pt idx="415">
                  <c:v>164.54997897683501</c:v>
                </c:pt>
                <c:pt idx="416">
                  <c:v>166.02119209232001</c:v>
                </c:pt>
                <c:pt idx="417">
                  <c:v>166.18393211451499</c:v>
                </c:pt>
                <c:pt idx="418">
                  <c:v>167.56866406839501</c:v>
                </c:pt>
                <c:pt idx="419">
                  <c:v>166.334497574214</c:v>
                </c:pt>
                <c:pt idx="420">
                  <c:v>165.120342533713</c:v>
                </c:pt>
                <c:pt idx="421">
                  <c:v>165.84180370397499</c:v>
                </c:pt>
                <c:pt idx="422">
                  <c:v>165.842079062567</c:v>
                </c:pt>
                <c:pt idx="423">
                  <c:v>167.91797964759601</c:v>
                </c:pt>
                <c:pt idx="424">
                  <c:v>169.50765574235501</c:v>
                </c:pt>
                <c:pt idx="425">
                  <c:v>169.13113225906301</c:v>
                </c:pt>
                <c:pt idx="426">
                  <c:v>168.86436237933299</c:v>
                </c:pt>
                <c:pt idx="427">
                  <c:v>167.96647060516</c:v>
                </c:pt>
                <c:pt idx="428">
                  <c:v>169.25146396406799</c:v>
                </c:pt>
                <c:pt idx="429">
                  <c:v>169.69557096532299</c:v>
                </c:pt>
                <c:pt idx="430">
                  <c:v>169.88309635477799</c:v>
                </c:pt>
                <c:pt idx="431">
                  <c:v>169.350212505673</c:v>
                </c:pt>
                <c:pt idx="432">
                  <c:v>168.65031902922701</c:v>
                </c:pt>
                <c:pt idx="433">
                  <c:v>165.04072367950801</c:v>
                </c:pt>
                <c:pt idx="434">
                  <c:v>167.89195361971201</c:v>
                </c:pt>
                <c:pt idx="435">
                  <c:v>170.120526621761</c:v>
                </c:pt>
                <c:pt idx="436">
                  <c:v>166.81486837395099</c:v>
                </c:pt>
                <c:pt idx="437">
                  <c:v>169.24588563212799</c:v>
                </c:pt>
                <c:pt idx="438">
                  <c:v>167.44290253945499</c:v>
                </c:pt>
                <c:pt idx="439">
                  <c:v>165.979974933086</c:v>
                </c:pt>
                <c:pt idx="440">
                  <c:v>168.996778923248</c:v>
                </c:pt>
                <c:pt idx="441">
                  <c:v>169.64609614222601</c:v>
                </c:pt>
                <c:pt idx="442">
                  <c:v>168.21869288823001</c:v>
                </c:pt>
                <c:pt idx="443">
                  <c:v>171.76125234325499</c:v>
                </c:pt>
                <c:pt idx="444">
                  <c:v>171.18241145442201</c:v>
                </c:pt>
                <c:pt idx="445">
                  <c:v>178.67457843063499</c:v>
                </c:pt>
                <c:pt idx="446">
                  <c:v>180.02143465539399</c:v>
                </c:pt>
                <c:pt idx="447">
                  <c:v>178.64926090969101</c:v>
                </c:pt>
                <c:pt idx="448">
                  <c:v>178.15506648981801</c:v>
                </c:pt>
                <c:pt idx="449">
                  <c:v>174.81551438377301</c:v>
                </c:pt>
                <c:pt idx="450">
                  <c:v>174.102125242369</c:v>
                </c:pt>
                <c:pt idx="451">
                  <c:v>174.26493333073401</c:v>
                </c:pt>
                <c:pt idx="452">
                  <c:v>173.59490233897</c:v>
                </c:pt>
                <c:pt idx="453">
                  <c:v>170.20438723586</c:v>
                </c:pt>
                <c:pt idx="454">
                  <c:v>169.991992943394</c:v>
                </c:pt>
                <c:pt idx="455">
                  <c:v>172.81504658355701</c:v>
                </c:pt>
                <c:pt idx="456">
                  <c:v>172.07356467786599</c:v>
                </c:pt>
                <c:pt idx="457">
                  <c:v>172.714874840237</c:v>
                </c:pt>
                <c:pt idx="458">
                  <c:v>169.57014048547799</c:v>
                </c:pt>
                <c:pt idx="459">
                  <c:v>172.64535143645901</c:v>
                </c:pt>
                <c:pt idx="460">
                  <c:v>174.82642972214401</c:v>
                </c:pt>
                <c:pt idx="461">
                  <c:v>174.47014973629001</c:v>
                </c:pt>
                <c:pt idx="462">
                  <c:v>172.227517976429</c:v>
                </c:pt>
                <c:pt idx="463">
                  <c:v>169.45096281142901</c:v>
                </c:pt>
                <c:pt idx="464">
                  <c:v>170.08523740706201</c:v>
                </c:pt>
                <c:pt idx="465">
                  <c:v>173.67165313232701</c:v>
                </c:pt>
                <c:pt idx="466">
                  <c:v>174.78682449354901</c:v>
                </c:pt>
                <c:pt idx="467">
                  <c:v>172.495206749441</c:v>
                </c:pt>
                <c:pt idx="468">
                  <c:v>173.475947426928</c:v>
                </c:pt>
                <c:pt idx="469">
                  <c:v>173.344446682377</c:v>
                </c:pt>
                <c:pt idx="470">
                  <c:v>173.93879737598701</c:v>
                </c:pt>
                <c:pt idx="471">
                  <c:v>175.24938980226401</c:v>
                </c:pt>
                <c:pt idx="472">
                  <c:v>177.72680343635099</c:v>
                </c:pt>
                <c:pt idx="473">
                  <c:v>179.87514189475701</c:v>
                </c:pt>
                <c:pt idx="474">
                  <c:v>178.64375992567099</c:v>
                </c:pt>
                <c:pt idx="475">
                  <c:v>178.34807739370899</c:v>
                </c:pt>
                <c:pt idx="476">
                  <c:v>178.256249943922</c:v>
                </c:pt>
                <c:pt idx="477">
                  <c:v>178.66189646578701</c:v>
                </c:pt>
                <c:pt idx="478">
                  <c:v>181.08370313373501</c:v>
                </c:pt>
                <c:pt idx="479">
                  <c:v>182.520935761315</c:v>
                </c:pt>
                <c:pt idx="480">
                  <c:v>182.032941550652</c:v>
                </c:pt>
                <c:pt idx="481">
                  <c:v>182.032941550652</c:v>
                </c:pt>
                <c:pt idx="482">
                  <c:v>181.73022035803399</c:v>
                </c:pt>
                <c:pt idx="483">
                  <c:v>183.35284976032901</c:v>
                </c:pt>
                <c:pt idx="484">
                  <c:v>183.01905326765501</c:v>
                </c:pt>
                <c:pt idx="485">
                  <c:v>180.80045195936199</c:v>
                </c:pt>
                <c:pt idx="486">
                  <c:v>180.80045195936199</c:v>
                </c:pt>
                <c:pt idx="487">
                  <c:v>183.29284015062399</c:v>
                </c:pt>
                <c:pt idx="488">
                  <c:v>177.75507564781199</c:v>
                </c:pt>
                <c:pt idx="489">
                  <c:v>173.77231990233099</c:v>
                </c:pt>
                <c:pt idx="490">
                  <c:v>172.20554497951599</c:v>
                </c:pt>
                <c:pt idx="491">
                  <c:v>171.93763035058001</c:v>
                </c:pt>
                <c:pt idx="492">
                  <c:v>170.37759707241199</c:v>
                </c:pt>
                <c:pt idx="493">
                  <c:v>171.07240724360099</c:v>
                </c:pt>
                <c:pt idx="494">
                  <c:v>170.80534653569401</c:v>
                </c:pt>
                <c:pt idx="495">
                  <c:v>167.36475638963401</c:v>
                </c:pt>
                <c:pt idx="496">
                  <c:v>165.96889561712601</c:v>
                </c:pt>
                <c:pt idx="497">
                  <c:v>166.28960793577201</c:v>
                </c:pt>
                <c:pt idx="498">
                  <c:v>168.96039755592901</c:v>
                </c:pt>
                <c:pt idx="499">
                  <c:v>169.805813407735</c:v>
                </c:pt>
                <c:pt idx="500">
                  <c:v>167.139321237975</c:v>
                </c:pt>
                <c:pt idx="501">
                  <c:v>169.76843579921501</c:v>
                </c:pt>
                <c:pt idx="502">
                  <c:v>172.91644042400199</c:v>
                </c:pt>
                <c:pt idx="503">
                  <c:v>172.21135226129701</c:v>
                </c:pt>
                <c:pt idx="504">
                  <c:v>171.11936361844701</c:v>
                </c:pt>
                <c:pt idx="505">
                  <c:v>168.01618675376599</c:v>
                </c:pt>
                <c:pt idx="506">
                  <c:v>168.547239004142</c:v>
                </c:pt>
                <c:pt idx="507">
                  <c:v>168.11543650988801</c:v>
                </c:pt>
                <c:pt idx="508">
                  <c:v>169.78410648766501</c:v>
                </c:pt>
                <c:pt idx="509">
                  <c:v>170.931897013411</c:v>
                </c:pt>
                <c:pt idx="510">
                  <c:v>169.305820987831</c:v>
                </c:pt>
                <c:pt idx="511">
                  <c:v>167.91203623347801</c:v>
                </c:pt>
                <c:pt idx="512">
                  <c:v>167.142628635004</c:v>
                </c:pt>
                <c:pt idx="513">
                  <c:v>166.317016944453</c:v>
                </c:pt>
                <c:pt idx="514">
                  <c:v>163.24363449828499</c:v>
                </c:pt>
                <c:pt idx="515">
                  <c:v>164.45431507025199</c:v>
                </c:pt>
                <c:pt idx="516">
                  <c:v>164.826813367824</c:v>
                </c:pt>
                <c:pt idx="517">
                  <c:v>164.76668309536399</c:v>
                </c:pt>
                <c:pt idx="518">
                  <c:v>168.06777162810201</c:v>
                </c:pt>
                <c:pt idx="519">
                  <c:v>168.773722993587</c:v>
                </c:pt>
                <c:pt idx="520">
                  <c:v>172.10115313372</c:v>
                </c:pt>
                <c:pt idx="521">
                  <c:v>170.30884095999201</c:v>
                </c:pt>
                <c:pt idx="522">
                  <c:v>171.10420961409801</c:v>
                </c:pt>
                <c:pt idx="523">
                  <c:v>173.16575442530601</c:v>
                </c:pt>
                <c:pt idx="524">
                  <c:v>175.402634593887</c:v>
                </c:pt>
                <c:pt idx="525">
                  <c:v>175.76037800237501</c:v>
                </c:pt>
                <c:pt idx="526">
                  <c:v>174.10571109190801</c:v>
                </c:pt>
                <c:pt idx="527">
                  <c:v>175.10224002668099</c:v>
                </c:pt>
                <c:pt idx="528">
                  <c:v>175.265413197225</c:v>
                </c:pt>
                <c:pt idx="529">
                  <c:v>176.37370987538</c:v>
                </c:pt>
                <c:pt idx="530">
                  <c:v>175.50366025823601</c:v>
                </c:pt>
                <c:pt idx="531">
                  <c:v>173.33007234505499</c:v>
                </c:pt>
                <c:pt idx="532">
                  <c:v>172.94355860450699</c:v>
                </c:pt>
                <c:pt idx="533">
                  <c:v>172.21544860710301</c:v>
                </c:pt>
                <c:pt idx="534">
                  <c:v>171.995158639035</c:v>
                </c:pt>
                <c:pt idx="535">
                  <c:v>171.12885266118599</c:v>
                </c:pt>
                <c:pt idx="536">
                  <c:v>172.05098217934801</c:v>
                </c:pt>
                <c:pt idx="537">
                  <c:v>171.06594714538201</c:v>
                </c:pt>
                <c:pt idx="538">
                  <c:v>165.92620884742601</c:v>
                </c:pt>
                <c:pt idx="539">
                  <c:v>167.255302895998</c:v>
                </c:pt>
                <c:pt idx="540">
                  <c:v>170.87654993628001</c:v>
                </c:pt>
                <c:pt idx="541">
                  <c:v>170.422390799434</c:v>
                </c:pt>
                <c:pt idx="542">
                  <c:v>174.33405761924899</c:v>
                </c:pt>
                <c:pt idx="543">
                  <c:v>172.740263521267</c:v>
                </c:pt>
                <c:pt idx="544">
                  <c:v>174.969851328017</c:v>
                </c:pt>
                <c:pt idx="545">
                  <c:v>176.39556220953901</c:v>
                </c:pt>
                <c:pt idx="546">
                  <c:v>175.74094201721499</c:v>
                </c:pt>
                <c:pt idx="547">
                  <c:v>176.38090941970799</c:v>
                </c:pt>
                <c:pt idx="548">
                  <c:v>176.38248422334399</c:v>
                </c:pt>
                <c:pt idx="549">
                  <c:v>178.275883939756</c:v>
                </c:pt>
                <c:pt idx="550">
                  <c:v>177.813250564871</c:v>
                </c:pt>
                <c:pt idx="551">
                  <c:v>176.237874553431</c:v>
                </c:pt>
                <c:pt idx="552">
                  <c:v>178.03097258201799</c:v>
                </c:pt>
                <c:pt idx="553">
                  <c:v>178.33434040324201</c:v>
                </c:pt>
                <c:pt idx="554">
                  <c:v>179.07889766220501</c:v>
                </c:pt>
                <c:pt idx="555">
                  <c:v>178.85862625763801</c:v>
                </c:pt>
                <c:pt idx="556">
                  <c:v>180.384969876079</c:v>
                </c:pt>
                <c:pt idx="557">
                  <c:v>180.09264733773099</c:v>
                </c:pt>
                <c:pt idx="558">
                  <c:v>181.072865143283</c:v>
                </c:pt>
                <c:pt idx="559">
                  <c:v>181.78144633802401</c:v>
                </c:pt>
                <c:pt idx="560">
                  <c:v>184.491677209188</c:v>
                </c:pt>
                <c:pt idx="561">
                  <c:v>188.759054734172</c:v>
                </c:pt>
                <c:pt idx="562">
                  <c:v>179.70674928662001</c:v>
                </c:pt>
                <c:pt idx="563">
                  <c:v>182.87552956252901</c:v>
                </c:pt>
                <c:pt idx="564">
                  <c:v>186.40562053296401</c:v>
                </c:pt>
                <c:pt idx="565">
                  <c:v>188.74749895502899</c:v>
                </c:pt>
                <c:pt idx="566">
                  <c:v>188.74749895502899</c:v>
                </c:pt>
                <c:pt idx="567">
                  <c:v>190.05137139407799</c:v>
                </c:pt>
                <c:pt idx="568">
                  <c:v>188.65346244866799</c:v>
                </c:pt>
                <c:pt idx="569">
                  <c:v>190.06755257879499</c:v>
                </c:pt>
                <c:pt idx="570">
                  <c:v>191.652244373635</c:v>
                </c:pt>
                <c:pt idx="571">
                  <c:v>193.840067397882</c:v>
                </c:pt>
                <c:pt idx="572">
                  <c:v>194.78486295031499</c:v>
                </c:pt>
                <c:pt idx="573">
                  <c:v>194.67787530834701</c:v>
                </c:pt>
                <c:pt idx="574">
                  <c:v>191.72163473899201</c:v>
                </c:pt>
                <c:pt idx="575">
                  <c:v>191.49113484557699</c:v>
                </c:pt>
                <c:pt idx="576">
                  <c:v>190.609582045877</c:v>
                </c:pt>
                <c:pt idx="577">
                  <c:v>189.85078348801301</c:v>
                </c:pt>
                <c:pt idx="578">
                  <c:v>189.92811903164099</c:v>
                </c:pt>
                <c:pt idx="579">
                  <c:v>190.72329276899001</c:v>
                </c:pt>
                <c:pt idx="580">
                  <c:v>190.54211919066799</c:v>
                </c:pt>
                <c:pt idx="581">
                  <c:v>191.790551735083</c:v>
                </c:pt>
                <c:pt idx="582">
                  <c:v>190.46214762995101</c:v>
                </c:pt>
                <c:pt idx="583">
                  <c:v>192.468973429133</c:v>
                </c:pt>
                <c:pt idx="584">
                  <c:v>192.29613176867699</c:v>
                </c:pt>
                <c:pt idx="585">
                  <c:v>192.55500597280599</c:v>
                </c:pt>
                <c:pt idx="586">
                  <c:v>191.06908128307199</c:v>
                </c:pt>
                <c:pt idx="587">
                  <c:v>192.20372575645399</c:v>
                </c:pt>
                <c:pt idx="588">
                  <c:v>193.325456221232</c:v>
                </c:pt>
                <c:pt idx="589">
                  <c:v>194.64094012992501</c:v>
                </c:pt>
                <c:pt idx="590">
                  <c:v>197.49562597516299</c:v>
                </c:pt>
                <c:pt idx="591">
                  <c:v>197.52267608949899</c:v>
                </c:pt>
                <c:pt idx="592">
                  <c:v>198.676920525631</c:v>
                </c:pt>
                <c:pt idx="593">
                  <c:v>201.57671877131901</c:v>
                </c:pt>
                <c:pt idx="594">
                  <c:v>201.57671877131901</c:v>
                </c:pt>
                <c:pt idx="595">
                  <c:v>200.569367315677</c:v>
                </c:pt>
                <c:pt idx="596">
                  <c:v>199.589632161141</c:v>
                </c:pt>
                <c:pt idx="597">
                  <c:v>197.311417264488</c:v>
                </c:pt>
                <c:pt idx="598">
                  <c:v>197.04357070172099</c:v>
                </c:pt>
                <c:pt idx="599">
                  <c:v>195.29890175236301</c:v>
                </c:pt>
                <c:pt idx="600">
                  <c:v>193.80609309781201</c:v>
                </c:pt>
                <c:pt idx="601">
                  <c:v>193.80609309781201</c:v>
                </c:pt>
                <c:pt idx="602">
                  <c:v>195.15813782099701</c:v>
                </c:pt>
                <c:pt idx="603">
                  <c:v>191.36691099327399</c:v>
                </c:pt>
                <c:pt idx="604">
                  <c:v>190.75330994951</c:v>
                </c:pt>
                <c:pt idx="605">
                  <c:v>192.09041414860499</c:v>
                </c:pt>
                <c:pt idx="606">
                  <c:v>194.10504589980201</c:v>
                </c:pt>
                <c:pt idx="607">
                  <c:v>193.07184786344899</c:v>
                </c:pt>
                <c:pt idx="608">
                  <c:v>192.69941763204599</c:v>
                </c:pt>
                <c:pt idx="609">
                  <c:v>189.88669767389999</c:v>
                </c:pt>
                <c:pt idx="610">
                  <c:v>190.971127878077</c:v>
                </c:pt>
                <c:pt idx="611">
                  <c:v>191.840632965868</c:v>
                </c:pt>
                <c:pt idx="612">
                  <c:v>192.06450568955799</c:v>
                </c:pt>
                <c:pt idx="613">
                  <c:v>191.79467283222399</c:v>
                </c:pt>
                <c:pt idx="614">
                  <c:v>192.08311559894</c:v>
                </c:pt>
                <c:pt idx="615">
                  <c:v>192.06895164795901</c:v>
                </c:pt>
                <c:pt idx="616">
                  <c:v>191.77771507439701</c:v>
                </c:pt>
                <c:pt idx="617">
                  <c:v>194.262380849397</c:v>
                </c:pt>
                <c:pt idx="618">
                  <c:v>194.107852082314</c:v>
                </c:pt>
                <c:pt idx="619">
                  <c:v>193.34691253404401</c:v>
                </c:pt>
                <c:pt idx="620">
                  <c:v>194.131006955434</c:v>
                </c:pt>
                <c:pt idx="621">
                  <c:v>193.254104312641</c:v>
                </c:pt>
                <c:pt idx="622">
                  <c:v>193.021466522737</c:v>
                </c:pt>
                <c:pt idx="623">
                  <c:v>194.33676479642401</c:v>
                </c:pt>
                <c:pt idx="624">
                  <c:v>195.04552853225499</c:v>
                </c:pt>
                <c:pt idx="625">
                  <c:v>194.88642386226601</c:v>
                </c:pt>
                <c:pt idx="626">
                  <c:v>191.35873377124599</c:v>
                </c:pt>
                <c:pt idx="627">
                  <c:v>193.440775781067</c:v>
                </c:pt>
                <c:pt idx="628">
                  <c:v>192.968959661203</c:v>
                </c:pt>
                <c:pt idx="629">
                  <c:v>195.71209743115099</c:v>
                </c:pt>
                <c:pt idx="630">
                  <c:v>196.093317480103</c:v>
                </c:pt>
                <c:pt idx="631">
                  <c:v>199.63230346125701</c:v>
                </c:pt>
                <c:pt idx="632">
                  <c:v>199.58267703623801</c:v>
                </c:pt>
                <c:pt idx="633">
                  <c:v>197.27479766557701</c:v>
                </c:pt>
                <c:pt idx="634">
                  <c:v>196.32917294345</c:v>
                </c:pt>
                <c:pt idx="635">
                  <c:v>197.42135650305701</c:v>
                </c:pt>
                <c:pt idx="636">
                  <c:v>197.42135650305701</c:v>
                </c:pt>
                <c:pt idx="637">
                  <c:v>198.85741963009701</c:v>
                </c:pt>
                <c:pt idx="638">
                  <c:v>197.77799228934001</c:v>
                </c:pt>
                <c:pt idx="639">
                  <c:v>193.42518244053699</c:v>
                </c:pt>
                <c:pt idx="640">
                  <c:v>190.60701100103901</c:v>
                </c:pt>
                <c:pt idx="641">
                  <c:v>187.75748271506001</c:v>
                </c:pt>
                <c:pt idx="642">
                  <c:v>195.72732878341901</c:v>
                </c:pt>
                <c:pt idx="643">
                  <c:v>192.04643412169401</c:v>
                </c:pt>
                <c:pt idx="644">
                  <c:v>191.33432586183301</c:v>
                </c:pt>
                <c:pt idx="645">
                  <c:v>197.605494053646</c:v>
                </c:pt>
                <c:pt idx="646">
                  <c:v>194.65826915776401</c:v>
                </c:pt>
                <c:pt idx="647">
                  <c:v>196.01066039962799</c:v>
                </c:pt>
                <c:pt idx="648">
                  <c:v>199.14057179913399</c:v>
                </c:pt>
                <c:pt idx="649">
                  <c:v>193.22297332208299</c:v>
                </c:pt>
                <c:pt idx="650">
                  <c:v>189.32629962294399</c:v>
                </c:pt>
                <c:pt idx="651">
                  <c:v>192.64158613974701</c:v>
                </c:pt>
                <c:pt idx="652">
                  <c:v>193.91892205464501</c:v>
                </c:pt>
                <c:pt idx="653">
                  <c:v>194.780546936419</c:v>
                </c:pt>
                <c:pt idx="654">
                  <c:v>192.62690859858199</c:v>
                </c:pt>
                <c:pt idx="655">
                  <c:v>191.69082551577901</c:v>
                </c:pt>
                <c:pt idx="656">
                  <c:v>191.12488316596699</c:v>
                </c:pt>
                <c:pt idx="657">
                  <c:v>187.506661976288</c:v>
                </c:pt>
                <c:pt idx="658">
                  <c:v>192.56439291629101</c:v>
                </c:pt>
                <c:pt idx="659">
                  <c:v>194.29176068306199</c:v>
                </c:pt>
                <c:pt idx="660">
                  <c:v>195.36177942291599</c:v>
                </c:pt>
                <c:pt idx="661">
                  <c:v>189.24799568336701</c:v>
                </c:pt>
                <c:pt idx="662">
                  <c:v>179.36638131472199</c:v>
                </c:pt>
                <c:pt idx="663">
                  <c:v>180.25616393303599</c:v>
                </c:pt>
                <c:pt idx="664">
                  <c:v>177.11036836482401</c:v>
                </c:pt>
                <c:pt idx="665">
                  <c:v>173.65426222615301</c:v>
                </c:pt>
                <c:pt idx="666">
                  <c:v>170.75198884704801</c:v>
                </c:pt>
                <c:pt idx="667">
                  <c:v>172.313634055855</c:v>
                </c:pt>
                <c:pt idx="668">
                  <c:v>172.929546255448</c:v>
                </c:pt>
                <c:pt idx="669">
                  <c:v>174.07727180894099</c:v>
                </c:pt>
                <c:pt idx="670">
                  <c:v>172.178890886527</c:v>
                </c:pt>
                <c:pt idx="671">
                  <c:v>170.296743745415</c:v>
                </c:pt>
                <c:pt idx="672">
                  <c:v>172.09345546879101</c:v>
                </c:pt>
                <c:pt idx="673">
                  <c:v>170.326402031589</c:v>
                </c:pt>
                <c:pt idx="674">
                  <c:v>164.797659390083</c:v>
                </c:pt>
                <c:pt idx="675">
                  <c:v>166.431856947189</c:v>
                </c:pt>
                <c:pt idx="676">
                  <c:v>168.197626408931</c:v>
                </c:pt>
                <c:pt idx="677">
                  <c:v>170.79775097001999</c:v>
                </c:pt>
                <c:pt idx="678">
                  <c:v>170.86788078148601</c:v>
                </c:pt>
                <c:pt idx="679">
                  <c:v>173.730001308726</c:v>
                </c:pt>
                <c:pt idx="680">
                  <c:v>171.37117750450199</c:v>
                </c:pt>
                <c:pt idx="681">
                  <c:v>169.44406028311101</c:v>
                </c:pt>
                <c:pt idx="682">
                  <c:v>167.71827660172801</c:v>
                </c:pt>
                <c:pt idx="683">
                  <c:v>166.938194990391</c:v>
                </c:pt>
                <c:pt idx="684">
                  <c:v>170.00095911419899</c:v>
                </c:pt>
                <c:pt idx="685">
                  <c:v>170.70118673365599</c:v>
                </c:pt>
                <c:pt idx="686">
                  <c:v>173.711604879601</c:v>
                </c:pt>
                <c:pt idx="687">
                  <c:v>174.19474164093299</c:v>
                </c:pt>
                <c:pt idx="688">
                  <c:v>177.20522475913</c:v>
                </c:pt>
                <c:pt idx="689">
                  <c:v>177.22702759062099</c:v>
                </c:pt>
                <c:pt idx="690">
                  <c:v>180.52756540617401</c:v>
                </c:pt>
                <c:pt idx="691">
                  <c:v>178.561424612541</c:v>
                </c:pt>
                <c:pt idx="692">
                  <c:v>176.43307904431299</c:v>
                </c:pt>
                <c:pt idx="693">
                  <c:v>177.07495229953801</c:v>
                </c:pt>
                <c:pt idx="694">
                  <c:v>176.41205897376599</c:v>
                </c:pt>
                <c:pt idx="695">
                  <c:v>181.33614817881201</c:v>
                </c:pt>
                <c:pt idx="696">
                  <c:v>180.62182776845901</c:v>
                </c:pt>
                <c:pt idx="697">
                  <c:v>179.02173445592999</c:v>
                </c:pt>
                <c:pt idx="698">
                  <c:v>177.775105664992</c:v>
                </c:pt>
                <c:pt idx="699">
                  <c:v>183.114488224398</c:v>
                </c:pt>
                <c:pt idx="700">
                  <c:v>184.072095686182</c:v>
                </c:pt>
                <c:pt idx="701">
                  <c:v>180.14226138708301</c:v>
                </c:pt>
                <c:pt idx="702">
                  <c:v>176.835028335636</c:v>
                </c:pt>
                <c:pt idx="703">
                  <c:v>177.496814039204</c:v>
                </c:pt>
                <c:pt idx="704">
                  <c:v>178.79858880268199</c:v>
                </c:pt>
                <c:pt idx="705">
                  <c:v>177.47698512661299</c:v>
                </c:pt>
                <c:pt idx="706">
                  <c:v>174.077884404462</c:v>
                </c:pt>
                <c:pt idx="707">
                  <c:v>175.08505331901401</c:v>
                </c:pt>
                <c:pt idx="708">
                  <c:v>172.64246790602701</c:v>
                </c:pt>
                <c:pt idx="709">
                  <c:v>171.543564359192</c:v>
                </c:pt>
                <c:pt idx="710">
                  <c:v>175.95162227978901</c:v>
                </c:pt>
                <c:pt idx="711">
                  <c:v>174.25233799555599</c:v>
                </c:pt>
                <c:pt idx="712">
                  <c:v>174.072801099206</c:v>
                </c:pt>
                <c:pt idx="713">
                  <c:v>174.75181373135899</c:v>
                </c:pt>
                <c:pt idx="714">
                  <c:v>175.05099857710701</c:v>
                </c:pt>
                <c:pt idx="715">
                  <c:v>175.35345369288299</c:v>
                </c:pt>
                <c:pt idx="716">
                  <c:v>174.08140837566501</c:v>
                </c:pt>
                <c:pt idx="717">
                  <c:v>174.045503471529</c:v>
                </c:pt>
                <c:pt idx="718">
                  <c:v>170.09146855544</c:v>
                </c:pt>
                <c:pt idx="719">
                  <c:v>168.856949354748</c:v>
                </c:pt>
                <c:pt idx="720">
                  <c:v>167.64820248076401</c:v>
                </c:pt>
                <c:pt idx="721">
                  <c:v>169.57334268933701</c:v>
                </c:pt>
                <c:pt idx="722">
                  <c:v>170.46465989037</c:v>
                </c:pt>
                <c:pt idx="723">
                  <c:v>173.619136989043</c:v>
                </c:pt>
                <c:pt idx="724">
                  <c:v>174.97991893319201</c:v>
                </c:pt>
                <c:pt idx="725">
                  <c:v>170.93370076688899</c:v>
                </c:pt>
                <c:pt idx="726">
                  <c:v>172.557660553396</c:v>
                </c:pt>
                <c:pt idx="727">
                  <c:v>171.902808317314</c:v>
                </c:pt>
                <c:pt idx="728">
                  <c:v>172.77630146382401</c:v>
                </c:pt>
                <c:pt idx="729">
                  <c:v>171.95832246595</c:v>
                </c:pt>
                <c:pt idx="730">
                  <c:v>172.81457630820799</c:v>
                </c:pt>
                <c:pt idx="731">
                  <c:v>170.799301022322</c:v>
                </c:pt>
                <c:pt idx="732">
                  <c:v>169.27553463655201</c:v>
                </c:pt>
                <c:pt idx="733">
                  <c:v>167.05007720869301</c:v>
                </c:pt>
                <c:pt idx="734">
                  <c:v>170.03703108984101</c:v>
                </c:pt>
                <c:pt idx="735">
                  <c:v>169.20373720394599</c:v>
                </c:pt>
                <c:pt idx="736">
                  <c:v>172.637579517528</c:v>
                </c:pt>
                <c:pt idx="737">
                  <c:v>174.51155871836301</c:v>
                </c:pt>
                <c:pt idx="738">
                  <c:v>173.97504570488499</c:v>
                </c:pt>
                <c:pt idx="739">
                  <c:v>174.616662165017</c:v>
                </c:pt>
                <c:pt idx="740">
                  <c:v>175.34502276968001</c:v>
                </c:pt>
                <c:pt idx="741">
                  <c:v>176.17079224998599</c:v>
                </c:pt>
                <c:pt idx="742">
                  <c:v>175.87648651098601</c:v>
                </c:pt>
                <c:pt idx="743">
                  <c:v>175.746012946804</c:v>
                </c:pt>
                <c:pt idx="744">
                  <c:v>178.743452111892</c:v>
                </c:pt>
                <c:pt idx="745">
                  <c:v>178.743452111892</c:v>
                </c:pt>
                <c:pt idx="746">
                  <c:v>180.35392551519101</c:v>
                </c:pt>
                <c:pt idx="747">
                  <c:v>178.53937736162499</c:v>
                </c:pt>
                <c:pt idx="748">
                  <c:v>177.013522582034</c:v>
                </c:pt>
                <c:pt idx="749">
                  <c:v>174.687896504771</c:v>
                </c:pt>
                <c:pt idx="750">
                  <c:v>176.26658300715701</c:v>
                </c:pt>
                <c:pt idx="751">
                  <c:v>178.52652213743801</c:v>
                </c:pt>
                <c:pt idx="752">
                  <c:v>174.16623119788099</c:v>
                </c:pt>
                <c:pt idx="753">
                  <c:v>175.10572996479999</c:v>
                </c:pt>
                <c:pt idx="754">
                  <c:v>172.460573445097</c:v>
                </c:pt>
                <c:pt idx="755">
                  <c:v>172.064456186889</c:v>
                </c:pt>
                <c:pt idx="756">
                  <c:v>173.60492044147699</c:v>
                </c:pt>
                <c:pt idx="757">
                  <c:v>176.767132332079</c:v>
                </c:pt>
                <c:pt idx="758">
                  <c:v>177.38984805465299</c:v>
                </c:pt>
                <c:pt idx="759">
                  <c:v>177.538838710715</c:v>
                </c:pt>
                <c:pt idx="760">
                  <c:v>177.955354162199</c:v>
                </c:pt>
                <c:pt idx="761">
                  <c:v>178.67452583405</c:v>
                </c:pt>
                <c:pt idx="762">
                  <c:v>178.18194953264799</c:v>
                </c:pt>
                <c:pt idx="763">
                  <c:v>180.31823409131201</c:v>
                </c:pt>
                <c:pt idx="764">
                  <c:v>179.39176690183501</c:v>
                </c:pt>
                <c:pt idx="765">
                  <c:v>179.04533175914801</c:v>
                </c:pt>
                <c:pt idx="766">
                  <c:v>177.37649161594899</c:v>
                </c:pt>
                <c:pt idx="767">
                  <c:v>180.93873147555999</c:v>
                </c:pt>
                <c:pt idx="768">
                  <c:v>178.631826688682</c:v>
                </c:pt>
                <c:pt idx="769">
                  <c:v>178.70210500815401</c:v>
                </c:pt>
                <c:pt idx="770">
                  <c:v>178.51459508828299</c:v>
                </c:pt>
                <c:pt idx="771">
                  <c:v>181.606098604983</c:v>
                </c:pt>
                <c:pt idx="772">
                  <c:v>181.198190429958</c:v>
                </c:pt>
                <c:pt idx="773">
                  <c:v>182.24487794343599</c:v>
                </c:pt>
                <c:pt idx="774">
                  <c:v>180.776121397868</c:v>
                </c:pt>
                <c:pt idx="775">
                  <c:v>182.691639525281</c:v>
                </c:pt>
                <c:pt idx="776">
                  <c:v>182.5989829058</c:v>
                </c:pt>
                <c:pt idx="777">
                  <c:v>182.57696659405201</c:v>
                </c:pt>
                <c:pt idx="778">
                  <c:v>185.86901470198299</c:v>
                </c:pt>
                <c:pt idx="779">
                  <c:v>188.086700210912</c:v>
                </c:pt>
                <c:pt idx="780">
                  <c:v>189.30625723009601</c:v>
                </c:pt>
                <c:pt idx="781">
                  <c:v>188.70939118215099</c:v>
                </c:pt>
                <c:pt idx="782">
                  <c:v>188.72182253974</c:v>
                </c:pt>
                <c:pt idx="783">
                  <c:v>189.83076275258301</c:v>
                </c:pt>
                <c:pt idx="784">
                  <c:v>191.70598261404399</c:v>
                </c:pt>
                <c:pt idx="785">
                  <c:v>191.49016644962799</c:v>
                </c:pt>
                <c:pt idx="786">
                  <c:v>191.6438815166</c:v>
                </c:pt>
                <c:pt idx="787">
                  <c:v>189.58579570434401</c:v>
                </c:pt>
                <c:pt idx="788">
                  <c:v>189.755209305016</c:v>
                </c:pt>
                <c:pt idx="789">
                  <c:v>188.12688400194401</c:v>
                </c:pt>
                <c:pt idx="790">
                  <c:v>189.14626769991099</c:v>
                </c:pt>
                <c:pt idx="791">
                  <c:v>186.31963749195901</c:v>
                </c:pt>
                <c:pt idx="792">
                  <c:v>187.58576414639299</c:v>
                </c:pt>
                <c:pt idx="793">
                  <c:v>192.463636422702</c:v>
                </c:pt>
                <c:pt idx="794">
                  <c:v>190.276958147659</c:v>
                </c:pt>
                <c:pt idx="795">
                  <c:v>191.11162882651701</c:v>
                </c:pt>
                <c:pt idx="796">
                  <c:v>191.04687933631701</c:v>
                </c:pt>
                <c:pt idx="797">
                  <c:v>187.220403514813</c:v>
                </c:pt>
                <c:pt idx="798">
                  <c:v>190.010268709765</c:v>
                </c:pt>
                <c:pt idx="799">
                  <c:v>192.46025477167001</c:v>
                </c:pt>
                <c:pt idx="800">
                  <c:v>192.33639290762801</c:v>
                </c:pt>
                <c:pt idx="801">
                  <c:v>192.06967871840001</c:v>
                </c:pt>
                <c:pt idx="802">
                  <c:v>191.453147735454</c:v>
                </c:pt>
                <c:pt idx="803">
                  <c:v>191.14345904226499</c:v>
                </c:pt>
                <c:pt idx="804">
                  <c:v>192.09258607817799</c:v>
                </c:pt>
                <c:pt idx="805">
                  <c:v>194.79140039645401</c:v>
                </c:pt>
                <c:pt idx="806">
                  <c:v>194.16742544975401</c:v>
                </c:pt>
                <c:pt idx="807">
                  <c:v>192.966716571544</c:v>
                </c:pt>
                <c:pt idx="808">
                  <c:v>191.10237492145299</c:v>
                </c:pt>
                <c:pt idx="809">
                  <c:v>194.61182018526901</c:v>
                </c:pt>
                <c:pt idx="810">
                  <c:v>195.34117084329901</c:v>
                </c:pt>
                <c:pt idx="811">
                  <c:v>194.36174508043999</c:v>
                </c:pt>
                <c:pt idx="812">
                  <c:v>190.007542969089</c:v>
                </c:pt>
                <c:pt idx="813">
                  <c:v>188.130636922988</c:v>
                </c:pt>
                <c:pt idx="814">
                  <c:v>188.130636922988</c:v>
                </c:pt>
                <c:pt idx="815">
                  <c:v>187.33567047806201</c:v>
                </c:pt>
                <c:pt idx="816">
                  <c:v>187.269606073234</c:v>
                </c:pt>
                <c:pt idx="817">
                  <c:v>189.215865357692</c:v>
                </c:pt>
                <c:pt idx="818">
                  <c:v>187.045247604612</c:v>
                </c:pt>
                <c:pt idx="819">
                  <c:v>188.43802064818101</c:v>
                </c:pt>
                <c:pt idx="820">
                  <c:v>192.119329894754</c:v>
                </c:pt>
                <c:pt idx="821">
                  <c:v>191.23465533302999</c:v>
                </c:pt>
                <c:pt idx="822">
                  <c:v>193.35289616908099</c:v>
                </c:pt>
                <c:pt idx="823">
                  <c:v>194.299186083314</c:v>
                </c:pt>
                <c:pt idx="824">
                  <c:v>187.52239454307301</c:v>
                </c:pt>
                <c:pt idx="825">
                  <c:v>188.734331245248</c:v>
                </c:pt>
                <c:pt idx="826">
                  <c:v>189.119703330508</c:v>
                </c:pt>
                <c:pt idx="827">
                  <c:v>189.52225902951801</c:v>
                </c:pt>
                <c:pt idx="828">
                  <c:v>189.119724987925</c:v>
                </c:pt>
                <c:pt idx="829">
                  <c:v>189.48259192258701</c:v>
                </c:pt>
                <c:pt idx="830">
                  <c:v>189.48259192258701</c:v>
                </c:pt>
                <c:pt idx="831">
                  <c:v>187.90612994636001</c:v>
                </c:pt>
                <c:pt idx="832">
                  <c:v>187.649699936481</c:v>
                </c:pt>
                <c:pt idx="833">
                  <c:v>186.48219187914901</c:v>
                </c:pt>
                <c:pt idx="834">
                  <c:v>186.06461830812799</c:v>
                </c:pt>
                <c:pt idx="835">
                  <c:v>184.39677131221299</c:v>
                </c:pt>
                <c:pt idx="836">
                  <c:v>183.07002554646999</c:v>
                </c:pt>
                <c:pt idx="837">
                  <c:v>182.56445170071001</c:v>
                </c:pt>
                <c:pt idx="838">
                  <c:v>183.751182262946</c:v>
                </c:pt>
                <c:pt idx="839">
                  <c:v>181.14073020767199</c:v>
                </c:pt>
                <c:pt idx="840">
                  <c:v>180.29166662799199</c:v>
                </c:pt>
                <c:pt idx="841">
                  <c:v>178.54370884510499</c:v>
                </c:pt>
                <c:pt idx="842">
                  <c:v>178.54370884510499</c:v>
                </c:pt>
                <c:pt idx="843">
                  <c:v>178.73864725914501</c:v>
                </c:pt>
                <c:pt idx="844">
                  <c:v>178.76592013548799</c:v>
                </c:pt>
                <c:pt idx="845">
                  <c:v>180.50147131212</c:v>
                </c:pt>
                <c:pt idx="846">
                  <c:v>177.14810486768999</c:v>
                </c:pt>
                <c:pt idx="847">
                  <c:v>176.99975155848301</c:v>
                </c:pt>
                <c:pt idx="848">
                  <c:v>176.84134611368401</c:v>
                </c:pt>
                <c:pt idx="849">
                  <c:v>176.84134611368401</c:v>
                </c:pt>
                <c:pt idx="850">
                  <c:v>177.62401733335901</c:v>
                </c:pt>
                <c:pt idx="851">
                  <c:v>176.95951826478199</c:v>
                </c:pt>
                <c:pt idx="852">
                  <c:v>175.15798312515901</c:v>
                </c:pt>
                <c:pt idx="853">
                  <c:v>173.98577231433299</c:v>
                </c:pt>
                <c:pt idx="854">
                  <c:v>174.53738982949099</c:v>
                </c:pt>
                <c:pt idx="855">
                  <c:v>172.95745029081201</c:v>
                </c:pt>
                <c:pt idx="856">
                  <c:v>175.163883224442</c:v>
                </c:pt>
                <c:pt idx="857">
                  <c:v>176.314597501538</c:v>
                </c:pt>
                <c:pt idx="858">
                  <c:v>176.013574869227</c:v>
                </c:pt>
                <c:pt idx="859">
                  <c:v>176.41628835799301</c:v>
                </c:pt>
                <c:pt idx="860">
                  <c:v>178.391352007596</c:v>
                </c:pt>
                <c:pt idx="861">
                  <c:v>181.28355159369099</c:v>
                </c:pt>
                <c:pt idx="862">
                  <c:v>181.67421737054801</c:v>
                </c:pt>
                <c:pt idx="863">
                  <c:v>181.34205137201201</c:v>
                </c:pt>
                <c:pt idx="864">
                  <c:v>180.98192564761001</c:v>
                </c:pt>
                <c:pt idx="865">
                  <c:v>182.93173674852201</c:v>
                </c:pt>
                <c:pt idx="866">
                  <c:v>181.45371082830599</c:v>
                </c:pt>
                <c:pt idx="867">
                  <c:v>178.47962454701101</c:v>
                </c:pt>
                <c:pt idx="868">
                  <c:v>179.107739154352</c:v>
                </c:pt>
                <c:pt idx="869">
                  <c:v>179.49735609342201</c:v>
                </c:pt>
                <c:pt idx="870">
                  <c:v>179.13974572335599</c:v>
                </c:pt>
                <c:pt idx="871">
                  <c:v>178.77331769048999</c:v>
                </c:pt>
                <c:pt idx="872">
                  <c:v>179.24931059799499</c:v>
                </c:pt>
                <c:pt idx="873">
                  <c:v>184.61253797396</c:v>
                </c:pt>
                <c:pt idx="874">
                  <c:v>184.568393969461</c:v>
                </c:pt>
                <c:pt idx="875">
                  <c:v>188.405871759006</c:v>
                </c:pt>
                <c:pt idx="876">
                  <c:v>186.89927661131901</c:v>
                </c:pt>
                <c:pt idx="877">
                  <c:v>185.268296727657</c:v>
                </c:pt>
                <c:pt idx="878">
                  <c:v>185.061443640129</c:v>
                </c:pt>
                <c:pt idx="879">
                  <c:v>185.074710355246</c:v>
                </c:pt>
                <c:pt idx="880">
                  <c:v>186.14105661589201</c:v>
                </c:pt>
                <c:pt idx="881">
                  <c:v>185.227664318693</c:v>
                </c:pt>
                <c:pt idx="882">
                  <c:v>184.50192735545201</c:v>
                </c:pt>
                <c:pt idx="883">
                  <c:v>185.91924134685601</c:v>
                </c:pt>
                <c:pt idx="884">
                  <c:v>186.40907643799801</c:v>
                </c:pt>
                <c:pt idx="885">
                  <c:v>185.184395892639</c:v>
                </c:pt>
                <c:pt idx="886">
                  <c:v>186.920717454548</c:v>
                </c:pt>
                <c:pt idx="887">
                  <c:v>187.912057890895</c:v>
                </c:pt>
                <c:pt idx="888">
                  <c:v>185.20156403680599</c:v>
                </c:pt>
                <c:pt idx="889">
                  <c:v>181.602311650855</c:v>
                </c:pt>
                <c:pt idx="890">
                  <c:v>180.67507717001899</c:v>
                </c:pt>
                <c:pt idx="891">
                  <c:v>180.14753032734501</c:v>
                </c:pt>
                <c:pt idx="892">
                  <c:v>185.77184096401399</c:v>
                </c:pt>
                <c:pt idx="893">
                  <c:v>190.08552514132199</c:v>
                </c:pt>
                <c:pt idx="894">
                  <c:v>188.82660112513301</c:v>
                </c:pt>
                <c:pt idx="895">
                  <c:v>190.44415650392301</c:v>
                </c:pt>
                <c:pt idx="896">
                  <c:v>190.44415650392301</c:v>
                </c:pt>
                <c:pt idx="897">
                  <c:v>189.20310604492499</c:v>
                </c:pt>
                <c:pt idx="898">
                  <c:v>193.39367399213299</c:v>
                </c:pt>
                <c:pt idx="899">
                  <c:v>192.89795117737401</c:v>
                </c:pt>
                <c:pt idx="900">
                  <c:v>190.921318911968</c:v>
                </c:pt>
                <c:pt idx="901">
                  <c:v>190.017025823995</c:v>
                </c:pt>
                <c:pt idx="902">
                  <c:v>193.34406613061401</c:v>
                </c:pt>
                <c:pt idx="903">
                  <c:v>191.30119620104099</c:v>
                </c:pt>
                <c:pt idx="904">
                  <c:v>192.20132797095599</c:v>
                </c:pt>
                <c:pt idx="905">
                  <c:v>192.79458651194599</c:v>
                </c:pt>
                <c:pt idx="906">
                  <c:v>191.84430235116</c:v>
                </c:pt>
                <c:pt idx="907">
                  <c:v>191.64672792003</c:v>
                </c:pt>
                <c:pt idx="908">
                  <c:v>190.81229547276399</c:v>
                </c:pt>
                <c:pt idx="909">
                  <c:v>191.121891348449</c:v>
                </c:pt>
                <c:pt idx="910">
                  <c:v>192.82747175331301</c:v>
                </c:pt>
                <c:pt idx="911">
                  <c:v>191.664242582875</c:v>
                </c:pt>
                <c:pt idx="912">
                  <c:v>194.04661109373299</c:v>
                </c:pt>
                <c:pt idx="913">
                  <c:v>194.721131358733</c:v>
                </c:pt>
                <c:pt idx="914">
                  <c:v>194.26656691878901</c:v>
                </c:pt>
                <c:pt idx="915">
                  <c:v>193.23223650889801</c:v>
                </c:pt>
                <c:pt idx="916">
                  <c:v>193.63020702325201</c:v>
                </c:pt>
                <c:pt idx="917">
                  <c:v>192.18975672222999</c:v>
                </c:pt>
                <c:pt idx="918">
                  <c:v>192.57685830696499</c:v>
                </c:pt>
                <c:pt idx="919">
                  <c:v>194.640073833229</c:v>
                </c:pt>
                <c:pt idx="920">
                  <c:v>191.462055121839</c:v>
                </c:pt>
                <c:pt idx="921">
                  <c:v>193.62904989838</c:v>
                </c:pt>
                <c:pt idx="922">
                  <c:v>194.98658322991901</c:v>
                </c:pt>
                <c:pt idx="923">
                  <c:v>193.91390372164099</c:v>
                </c:pt>
                <c:pt idx="924">
                  <c:v>192.64553707146499</c:v>
                </c:pt>
                <c:pt idx="925">
                  <c:v>194.234711951707</c:v>
                </c:pt>
                <c:pt idx="926">
                  <c:v>192.843522993525</c:v>
                </c:pt>
                <c:pt idx="927">
                  <c:v>193.13928287340701</c:v>
                </c:pt>
                <c:pt idx="928">
                  <c:v>195.057959889844</c:v>
                </c:pt>
                <c:pt idx="929">
                  <c:v>195.50685008642799</c:v>
                </c:pt>
                <c:pt idx="930">
                  <c:v>196.62748221075199</c:v>
                </c:pt>
                <c:pt idx="931">
                  <c:v>198.34084072237999</c:v>
                </c:pt>
                <c:pt idx="932">
                  <c:v>196.616368861707</c:v>
                </c:pt>
                <c:pt idx="933">
                  <c:v>197.033069948198</c:v>
                </c:pt>
                <c:pt idx="934">
                  <c:v>195.97425737489201</c:v>
                </c:pt>
                <c:pt idx="935">
                  <c:v>197.952411847349</c:v>
                </c:pt>
                <c:pt idx="936">
                  <c:v>196.78808743037499</c:v>
                </c:pt>
                <c:pt idx="937">
                  <c:v>196.135923807968</c:v>
                </c:pt>
                <c:pt idx="938">
                  <c:v>194.96021996510601</c:v>
                </c:pt>
                <c:pt idx="939">
                  <c:v>198.22846038347799</c:v>
                </c:pt>
                <c:pt idx="940">
                  <c:v>198.007495941554</c:v>
                </c:pt>
                <c:pt idx="941">
                  <c:v>196.95549307906199</c:v>
                </c:pt>
                <c:pt idx="942">
                  <c:v>199.055925330175</c:v>
                </c:pt>
                <c:pt idx="943">
                  <c:v>201.08528103128901</c:v>
                </c:pt>
                <c:pt idx="944">
                  <c:v>201.09315195555601</c:v>
                </c:pt>
                <c:pt idx="945">
                  <c:v>200.826725500587</c:v>
                </c:pt>
                <c:pt idx="946">
                  <c:v>201.80654728479399</c:v>
                </c:pt>
                <c:pt idx="947">
                  <c:v>202.30219275163299</c:v>
                </c:pt>
                <c:pt idx="948">
                  <c:v>203.248312500444</c:v>
                </c:pt>
                <c:pt idx="949">
                  <c:v>204.59125492048699</c:v>
                </c:pt>
                <c:pt idx="950">
                  <c:v>206.81707743052601</c:v>
                </c:pt>
                <c:pt idx="951">
                  <c:v>208.790077437642</c:v>
                </c:pt>
                <c:pt idx="952">
                  <c:v>205.18156805270999</c:v>
                </c:pt>
                <c:pt idx="953">
                  <c:v>203.93738654993899</c:v>
                </c:pt>
                <c:pt idx="954">
                  <c:v>203.86351000526199</c:v>
                </c:pt>
                <c:pt idx="955">
                  <c:v>198.66575767391899</c:v>
                </c:pt>
                <c:pt idx="956">
                  <c:v>199.36910086756501</c:v>
                </c:pt>
                <c:pt idx="957">
                  <c:v>198.50629410958399</c:v>
                </c:pt>
                <c:pt idx="958">
                  <c:v>197.55163824440001</c:v>
                </c:pt>
                <c:pt idx="959">
                  <c:v>196.80103237814799</c:v>
                </c:pt>
                <c:pt idx="960">
                  <c:v>198.11509617904301</c:v>
                </c:pt>
                <c:pt idx="961">
                  <c:v>196.269420128836</c:v>
                </c:pt>
                <c:pt idx="962">
                  <c:v>196.029728208693</c:v>
                </c:pt>
                <c:pt idx="963">
                  <c:v>194.65224839572599</c:v>
                </c:pt>
                <c:pt idx="964">
                  <c:v>195.37559376130201</c:v>
                </c:pt>
                <c:pt idx="965">
                  <c:v>195.53511920397199</c:v>
                </c:pt>
                <c:pt idx="966">
                  <c:v>194.75064732473601</c:v>
                </c:pt>
                <c:pt idx="967">
                  <c:v>195.61048701653201</c:v>
                </c:pt>
                <c:pt idx="968">
                  <c:v>195.50997184845099</c:v>
                </c:pt>
                <c:pt idx="969">
                  <c:v>195.307372896484</c:v>
                </c:pt>
                <c:pt idx="970">
                  <c:v>196.18764790855801</c:v>
                </c:pt>
                <c:pt idx="971">
                  <c:v>195.97502157233399</c:v>
                </c:pt>
                <c:pt idx="972">
                  <c:v>193.38623002838</c:v>
                </c:pt>
                <c:pt idx="973">
                  <c:v>190.47315578582501</c:v>
                </c:pt>
                <c:pt idx="974">
                  <c:v>195.142702270223</c:v>
                </c:pt>
                <c:pt idx="975">
                  <c:v>194.58285803036901</c:v>
                </c:pt>
                <c:pt idx="976">
                  <c:v>195.20447231857099</c:v>
                </c:pt>
                <c:pt idx="977">
                  <c:v>196.63603998454201</c:v>
                </c:pt>
                <c:pt idx="978">
                  <c:v>199.077035124308</c:v>
                </c:pt>
                <c:pt idx="979">
                  <c:v>198.65034996839501</c:v>
                </c:pt>
                <c:pt idx="980">
                  <c:v>198.97745741300901</c:v>
                </c:pt>
                <c:pt idx="981">
                  <c:v>201.38057372973799</c:v>
                </c:pt>
                <c:pt idx="982">
                  <c:v>203.457189009541</c:v>
                </c:pt>
                <c:pt idx="983">
                  <c:v>202.551840895948</c:v>
                </c:pt>
                <c:pt idx="984">
                  <c:v>203.199468836368</c:v>
                </c:pt>
                <c:pt idx="985">
                  <c:v>202.695457418578</c:v>
                </c:pt>
                <c:pt idx="986">
                  <c:v>202.196046655027</c:v>
                </c:pt>
                <c:pt idx="987">
                  <c:v>202.24605981964299</c:v>
                </c:pt>
                <c:pt idx="988">
                  <c:v>202.03371193592801</c:v>
                </c:pt>
                <c:pt idx="989">
                  <c:v>202.21245060175099</c:v>
                </c:pt>
                <c:pt idx="990">
                  <c:v>202.91022474520801</c:v>
                </c:pt>
                <c:pt idx="991">
                  <c:v>203.22495961665101</c:v>
                </c:pt>
                <c:pt idx="992">
                  <c:v>203.64411417914201</c:v>
                </c:pt>
                <c:pt idx="993">
                  <c:v>202.90736906002701</c:v>
                </c:pt>
                <c:pt idx="994">
                  <c:v>202.846066193111</c:v>
                </c:pt>
                <c:pt idx="995">
                  <c:v>203.16812745947001</c:v>
                </c:pt>
                <c:pt idx="996">
                  <c:v>204.02470306907199</c:v>
                </c:pt>
                <c:pt idx="997">
                  <c:v>203.228495963521</c:v>
                </c:pt>
                <c:pt idx="998">
                  <c:v>202.73201823306999</c:v>
                </c:pt>
                <c:pt idx="999">
                  <c:v>202.73201823306999</c:v>
                </c:pt>
                <c:pt idx="1000">
                  <c:v>202.73201823306999</c:v>
                </c:pt>
                <c:pt idx="1001">
                  <c:v>202.60508720359101</c:v>
                </c:pt>
                <c:pt idx="1002">
                  <c:v>201.91342973359201</c:v>
                </c:pt>
                <c:pt idx="1003">
                  <c:v>201.91342973359201</c:v>
                </c:pt>
                <c:pt idx="1004">
                  <c:v>201.91342973359201</c:v>
                </c:pt>
                <c:pt idx="1005">
                  <c:v>203.50962780490599</c:v>
                </c:pt>
                <c:pt idx="1006">
                  <c:v>203.63500568816499</c:v>
                </c:pt>
                <c:pt idx="1007">
                  <c:v>203.69274436296001</c:v>
                </c:pt>
                <c:pt idx="1008">
                  <c:v>201.998196865305</c:v>
                </c:pt>
                <c:pt idx="1009">
                  <c:v>202.49501183268401</c:v>
                </c:pt>
                <c:pt idx="1010">
                  <c:v>205.50013319311699</c:v>
                </c:pt>
                <c:pt idx="1011">
                  <c:v>207.70573386313501</c:v>
                </c:pt>
                <c:pt idx="1012">
                  <c:v>206.2139059802</c:v>
                </c:pt>
                <c:pt idx="1013">
                  <c:v>207.07631671683399</c:v>
                </c:pt>
                <c:pt idx="1014">
                  <c:v>207.471366573756</c:v>
                </c:pt>
                <c:pt idx="1015">
                  <c:v>210.28550973361601</c:v>
                </c:pt>
                <c:pt idx="1016">
                  <c:v>209.855808008851</c:v>
                </c:pt>
                <c:pt idx="1017">
                  <c:v>209.76325348862301</c:v>
                </c:pt>
                <c:pt idx="1018">
                  <c:v>209.52295206687501</c:v>
                </c:pt>
                <c:pt idx="1019">
                  <c:v>211.782105342297</c:v>
                </c:pt>
                <c:pt idx="1020">
                  <c:v>211.59283498378301</c:v>
                </c:pt>
                <c:pt idx="1021">
                  <c:v>214.55547686693799</c:v>
                </c:pt>
                <c:pt idx="1022">
                  <c:v>214.75799228315199</c:v>
                </c:pt>
                <c:pt idx="1023">
                  <c:v>216.215882993017</c:v>
                </c:pt>
                <c:pt idx="1024">
                  <c:v>216.65893806257</c:v>
                </c:pt>
                <c:pt idx="1025">
                  <c:v>217.211189830666</c:v>
                </c:pt>
                <c:pt idx="1026">
                  <c:v>218.51631221209101</c:v>
                </c:pt>
                <c:pt idx="1027">
                  <c:v>215.392582458296</c:v>
                </c:pt>
                <c:pt idx="1028">
                  <c:v>216.069444818292</c:v>
                </c:pt>
                <c:pt idx="1029">
                  <c:v>218.14248662422401</c:v>
                </c:pt>
                <c:pt idx="1030">
                  <c:v>214.26717332647701</c:v>
                </c:pt>
                <c:pt idx="1031">
                  <c:v>215.79266302388899</c:v>
                </c:pt>
                <c:pt idx="1032">
                  <c:v>216.294205496095</c:v>
                </c:pt>
                <c:pt idx="1033">
                  <c:v>216.868844845952</c:v>
                </c:pt>
                <c:pt idx="1034">
                  <c:v>217.215041757047</c:v>
                </c:pt>
                <c:pt idx="1035">
                  <c:v>211.218610280652</c:v>
                </c:pt>
                <c:pt idx="1036">
                  <c:v>211.91210863113</c:v>
                </c:pt>
                <c:pt idx="1037">
                  <c:v>211.48512336529001</c:v>
                </c:pt>
                <c:pt idx="1038">
                  <c:v>214.72041047612501</c:v>
                </c:pt>
                <c:pt idx="1039">
                  <c:v>215.57596199927599</c:v>
                </c:pt>
                <c:pt idx="1040">
                  <c:v>212.390561202469</c:v>
                </c:pt>
                <c:pt idx="1041">
                  <c:v>213.89123459345399</c:v>
                </c:pt>
                <c:pt idx="1042">
                  <c:v>215.79047871864799</c:v>
                </c:pt>
                <c:pt idx="1043">
                  <c:v>214.113037486823</c:v>
                </c:pt>
                <c:pt idx="1044">
                  <c:v>214.114188423862</c:v>
                </c:pt>
                <c:pt idx="1045">
                  <c:v>217.15070066386099</c:v>
                </c:pt>
                <c:pt idx="1046">
                  <c:v>213.310395034387</c:v>
                </c:pt>
                <c:pt idx="1047">
                  <c:v>214.930586430266</c:v>
                </c:pt>
                <c:pt idx="1048">
                  <c:v>218.52846202325401</c:v>
                </c:pt>
                <c:pt idx="1049">
                  <c:v>216.16015227020699</c:v>
                </c:pt>
                <c:pt idx="1050">
                  <c:v>220.063351039819</c:v>
                </c:pt>
                <c:pt idx="1051">
                  <c:v>218.60659889132501</c:v>
                </c:pt>
                <c:pt idx="1052">
                  <c:v>220.28465890650401</c:v>
                </c:pt>
                <c:pt idx="1053">
                  <c:v>222.52046857988199</c:v>
                </c:pt>
                <c:pt idx="1054">
                  <c:v>221.63705324228499</c:v>
                </c:pt>
                <c:pt idx="1055">
                  <c:v>224.480795903901</c:v>
                </c:pt>
                <c:pt idx="1056">
                  <c:v>226.46449467521401</c:v>
                </c:pt>
                <c:pt idx="1057">
                  <c:v>224.617754317638</c:v>
                </c:pt>
                <c:pt idx="1058">
                  <c:v>222.785020121287</c:v>
                </c:pt>
                <c:pt idx="1059">
                  <c:v>224.21824612664801</c:v>
                </c:pt>
                <c:pt idx="1060">
                  <c:v>222.451065838858</c:v>
                </c:pt>
                <c:pt idx="1061">
                  <c:v>222.95627769635601</c:v>
                </c:pt>
                <c:pt idx="1062">
                  <c:v>221.987402189688</c:v>
                </c:pt>
                <c:pt idx="1063">
                  <c:v>220.67740379543099</c:v>
                </c:pt>
                <c:pt idx="1064">
                  <c:v>220.12735798999299</c:v>
                </c:pt>
                <c:pt idx="1065">
                  <c:v>223.986443694272</c:v>
                </c:pt>
                <c:pt idx="1066">
                  <c:v>223.986443694272</c:v>
                </c:pt>
                <c:pt idx="1067">
                  <c:v>226.683268624064</c:v>
                </c:pt>
                <c:pt idx="1068">
                  <c:v>227.008040161514</c:v>
                </c:pt>
                <c:pt idx="1069">
                  <c:v>224.784875325982</c:v>
                </c:pt>
                <c:pt idx="1070">
                  <c:v>223.27131886555901</c:v>
                </c:pt>
                <c:pt idx="1071">
                  <c:v>225.004908498958</c:v>
                </c:pt>
                <c:pt idx="1072">
                  <c:v>222.805071795885</c:v>
                </c:pt>
                <c:pt idx="1073">
                  <c:v>224.73087719656399</c:v>
                </c:pt>
                <c:pt idx="1074">
                  <c:v>224.13657909954</c:v>
                </c:pt>
                <c:pt idx="1075">
                  <c:v>224.43816791862</c:v>
                </c:pt>
                <c:pt idx="1076">
                  <c:v>218.00090899274699</c:v>
                </c:pt>
                <c:pt idx="1077">
                  <c:v>220.092310100802</c:v>
                </c:pt>
                <c:pt idx="1078">
                  <c:v>213.76333516802501</c:v>
                </c:pt>
                <c:pt idx="1079">
                  <c:v>216.06260416831</c:v>
                </c:pt>
                <c:pt idx="1080">
                  <c:v>216.87341146710699</c:v>
                </c:pt>
                <c:pt idx="1081">
                  <c:v>215.36725874951901</c:v>
                </c:pt>
                <c:pt idx="1082">
                  <c:v>217.86296361955999</c:v>
                </c:pt>
                <c:pt idx="1083">
                  <c:v>217.53439275231401</c:v>
                </c:pt>
                <c:pt idx="1084">
                  <c:v>217.022284554332</c:v>
                </c:pt>
                <c:pt idx="1085">
                  <c:v>216.592251780471</c:v>
                </c:pt>
                <c:pt idx="1086">
                  <c:v>219.87544509860101</c:v>
                </c:pt>
                <c:pt idx="1087">
                  <c:v>220.97266246079599</c:v>
                </c:pt>
                <c:pt idx="1088">
                  <c:v>220.97266246079599</c:v>
                </c:pt>
                <c:pt idx="1089">
                  <c:v>218.31907501788999</c:v>
                </c:pt>
                <c:pt idx="1090">
                  <c:v>218.026136790104</c:v>
                </c:pt>
                <c:pt idx="1091">
                  <c:v>216.985739209423</c:v>
                </c:pt>
                <c:pt idx="1092">
                  <c:v>217.328081100221</c:v>
                </c:pt>
                <c:pt idx="1093">
                  <c:v>220.54936204983099</c:v>
                </c:pt>
                <c:pt idx="1094">
                  <c:v>220.54936204983099</c:v>
                </c:pt>
                <c:pt idx="1095">
                  <c:v>215.23738540519</c:v>
                </c:pt>
                <c:pt idx="1096">
                  <c:v>216.26965217259399</c:v>
                </c:pt>
                <c:pt idx="1097">
                  <c:v>216.66128943931699</c:v>
                </c:pt>
                <c:pt idx="1098">
                  <c:v>217.09398607551799</c:v>
                </c:pt>
                <c:pt idx="1099">
                  <c:v>214.42892020138899</c:v>
                </c:pt>
                <c:pt idx="1100">
                  <c:v>212.8506390021</c:v>
                </c:pt>
                <c:pt idx="1101">
                  <c:v>212.8506390021</c:v>
                </c:pt>
                <c:pt idx="1102">
                  <c:v>213.89245050274599</c:v>
                </c:pt>
                <c:pt idx="1103">
                  <c:v>212.77766588112101</c:v>
                </c:pt>
                <c:pt idx="1104">
                  <c:v>210.05000388286501</c:v>
                </c:pt>
                <c:pt idx="1105">
                  <c:v>211.38541880340199</c:v>
                </c:pt>
                <c:pt idx="1106">
                  <c:v>209.63364931505299</c:v>
                </c:pt>
                <c:pt idx="1107">
                  <c:v>208.00774964272901</c:v>
                </c:pt>
                <c:pt idx="1108">
                  <c:v>208.05471220540801</c:v>
                </c:pt>
                <c:pt idx="1109">
                  <c:v>209.795541604053</c:v>
                </c:pt>
                <c:pt idx="1110">
                  <c:v>204.548221632109</c:v>
                </c:pt>
                <c:pt idx="1111">
                  <c:v>203.064490529366</c:v>
                </c:pt>
                <c:pt idx="1112">
                  <c:v>208.704434727483</c:v>
                </c:pt>
                <c:pt idx="1113">
                  <c:v>206.79725779968601</c:v>
                </c:pt>
                <c:pt idx="1114">
                  <c:v>205.40841712433399</c:v>
                </c:pt>
                <c:pt idx="1115">
                  <c:v>208.93683119187801</c:v>
                </c:pt>
                <c:pt idx="1116">
                  <c:v>207.93828811728599</c:v>
                </c:pt>
                <c:pt idx="1117">
                  <c:v>206.61881305595699</c:v>
                </c:pt>
                <c:pt idx="1118">
                  <c:v>208.82612156803401</c:v>
                </c:pt>
                <c:pt idx="1119">
                  <c:v>207.407981500852</c:v>
                </c:pt>
                <c:pt idx="1120">
                  <c:v>207.73446088036101</c:v>
                </c:pt>
                <c:pt idx="1121">
                  <c:v>208.29286335500001</c:v>
                </c:pt>
                <c:pt idx="1122">
                  <c:v>209.139451801262</c:v>
                </c:pt>
                <c:pt idx="1123">
                  <c:v>210.33088202307499</c:v>
                </c:pt>
                <c:pt idx="1124">
                  <c:v>203.542779123115</c:v>
                </c:pt>
                <c:pt idx="1125">
                  <c:v>200.85856190416899</c:v>
                </c:pt>
                <c:pt idx="1126">
                  <c:v>196.43810975298399</c:v>
                </c:pt>
                <c:pt idx="1127">
                  <c:v>198.08080939337799</c:v>
                </c:pt>
                <c:pt idx="1128">
                  <c:v>200.017935435526</c:v>
                </c:pt>
                <c:pt idx="1129">
                  <c:v>201.65071288483199</c:v>
                </c:pt>
                <c:pt idx="1130">
                  <c:v>202.51911963217</c:v>
                </c:pt>
                <c:pt idx="1131">
                  <c:v>204.51513838006801</c:v>
                </c:pt>
                <c:pt idx="1132">
                  <c:v>203.86475685372099</c:v>
                </c:pt>
                <c:pt idx="1133">
                  <c:v>201.81125622612001</c:v>
                </c:pt>
                <c:pt idx="1134">
                  <c:v>203.60252574989499</c:v>
                </c:pt>
                <c:pt idx="1135">
                  <c:v>201.11472583720601</c:v>
                </c:pt>
                <c:pt idx="1136">
                  <c:v>201.33705160250901</c:v>
                </c:pt>
                <c:pt idx="1137">
                  <c:v>200.883047161501</c:v>
                </c:pt>
                <c:pt idx="1138">
                  <c:v>202.32637171120501</c:v>
                </c:pt>
                <c:pt idx="1139">
                  <c:v>208.431808063304</c:v>
                </c:pt>
                <c:pt idx="1140">
                  <c:v>208.34621485581201</c:v>
                </c:pt>
                <c:pt idx="1141">
                  <c:v>208.162083493056</c:v>
                </c:pt>
                <c:pt idx="1142">
                  <c:v>209.763757797057</c:v>
                </c:pt>
                <c:pt idx="1143">
                  <c:v>209.21029940141901</c:v>
                </c:pt>
                <c:pt idx="1144">
                  <c:v>206.71649419627599</c:v>
                </c:pt>
                <c:pt idx="1145">
                  <c:v>207.601258481586</c:v>
                </c:pt>
                <c:pt idx="1146">
                  <c:v>207.830734288549</c:v>
                </c:pt>
                <c:pt idx="1147">
                  <c:v>206.884636197155</c:v>
                </c:pt>
                <c:pt idx="1148">
                  <c:v>207.47344568582599</c:v>
                </c:pt>
                <c:pt idx="1149">
                  <c:v>207.29288779694201</c:v>
                </c:pt>
                <c:pt idx="1150">
                  <c:v>205.97915195122499</c:v>
                </c:pt>
                <c:pt idx="1151">
                  <c:v>206.11938682282201</c:v>
                </c:pt>
                <c:pt idx="1152">
                  <c:v>206.10155658046699</c:v>
                </c:pt>
                <c:pt idx="1153">
                  <c:v>208.81890036628801</c:v>
                </c:pt>
                <c:pt idx="1154">
                  <c:v>208.81890036628801</c:v>
                </c:pt>
                <c:pt idx="1155">
                  <c:v>215.093861700063</c:v>
                </c:pt>
                <c:pt idx="1156">
                  <c:v>214.954616881833</c:v>
                </c:pt>
                <c:pt idx="1157">
                  <c:v>217.330905846234</c:v>
                </c:pt>
                <c:pt idx="1158">
                  <c:v>217.08282631772201</c:v>
                </c:pt>
                <c:pt idx="1159">
                  <c:v>213.07874111001601</c:v>
                </c:pt>
                <c:pt idx="1160">
                  <c:v>209.58358045993501</c:v>
                </c:pt>
                <c:pt idx="1161">
                  <c:v>208.589925773842</c:v>
                </c:pt>
                <c:pt idx="1162">
                  <c:v>207.53537043001401</c:v>
                </c:pt>
                <c:pt idx="1163">
                  <c:v>207.332502307288</c:v>
                </c:pt>
                <c:pt idx="1164">
                  <c:v>206.73782365849999</c:v>
                </c:pt>
                <c:pt idx="1165">
                  <c:v>207.38990683907201</c:v>
                </c:pt>
                <c:pt idx="1166">
                  <c:v>206.883271779859</c:v>
                </c:pt>
                <c:pt idx="1167">
                  <c:v>208.39906204819101</c:v>
                </c:pt>
                <c:pt idx="1168">
                  <c:v>206.30812193373501</c:v>
                </c:pt>
                <c:pt idx="1169">
                  <c:v>207.64317177209301</c:v>
                </c:pt>
                <c:pt idx="1170">
                  <c:v>208.496730812843</c:v>
                </c:pt>
                <c:pt idx="1171">
                  <c:v>209.614504158069</c:v>
                </c:pt>
                <c:pt idx="1172">
                  <c:v>208.09514041586499</c:v>
                </c:pt>
                <c:pt idx="1173">
                  <c:v>204.87848177791301</c:v>
                </c:pt>
                <c:pt idx="1174">
                  <c:v>201.21632078224101</c:v>
                </c:pt>
                <c:pt idx="1175">
                  <c:v>202.81933475220299</c:v>
                </c:pt>
                <c:pt idx="1176">
                  <c:v>203.457773759811</c:v>
                </c:pt>
                <c:pt idx="1177">
                  <c:v>201.298291013192</c:v>
                </c:pt>
                <c:pt idx="1178">
                  <c:v>201.46434771416699</c:v>
                </c:pt>
                <c:pt idx="1179">
                  <c:v>200.159157266574</c:v>
                </c:pt>
                <c:pt idx="1180">
                  <c:v>202.25128544507001</c:v>
                </c:pt>
                <c:pt idx="1181">
                  <c:v>202.26453978452099</c:v>
                </c:pt>
                <c:pt idx="1182">
                  <c:v>203.84541677998101</c:v>
                </c:pt>
                <c:pt idx="1183">
                  <c:v>204.811479916303</c:v>
                </c:pt>
                <c:pt idx="1184">
                  <c:v>205.812275362305</c:v>
                </c:pt>
                <c:pt idx="1185">
                  <c:v>206.734921564568</c:v>
                </c:pt>
                <c:pt idx="1186">
                  <c:v>208.264649927958</c:v>
                </c:pt>
                <c:pt idx="1187">
                  <c:v>207.449402858593</c:v>
                </c:pt>
                <c:pt idx="1188">
                  <c:v>209.65117635356501</c:v>
                </c:pt>
                <c:pt idx="1189">
                  <c:v>215.58148154679699</c:v>
                </c:pt>
                <c:pt idx="1190">
                  <c:v>216.74981567990801</c:v>
                </c:pt>
                <c:pt idx="1191">
                  <c:v>215.381008115653</c:v>
                </c:pt>
                <c:pt idx="1192">
                  <c:v>214.95665577298499</c:v>
                </c:pt>
                <c:pt idx="1193">
                  <c:v>214.91205077488601</c:v>
                </c:pt>
                <c:pt idx="1194">
                  <c:v>215.47842936696199</c:v>
                </c:pt>
                <c:pt idx="1195">
                  <c:v>216.356619079132</c:v>
                </c:pt>
                <c:pt idx="1196">
                  <c:v>216.37814964594699</c:v>
                </c:pt>
                <c:pt idx="1197">
                  <c:v>215.42671145420499</c:v>
                </c:pt>
                <c:pt idx="1198">
                  <c:v>213.75365430244699</c:v>
                </c:pt>
                <c:pt idx="1199">
                  <c:v>214.23156543835</c:v>
                </c:pt>
                <c:pt idx="1200">
                  <c:v>212.89753659252699</c:v>
                </c:pt>
                <c:pt idx="1201">
                  <c:v>211.47616028840201</c:v>
                </c:pt>
                <c:pt idx="1202">
                  <c:v>209.64925193733299</c:v>
                </c:pt>
                <c:pt idx="1203">
                  <c:v>207.21987136112801</c:v>
                </c:pt>
                <c:pt idx="1204">
                  <c:v>208.892241663363</c:v>
                </c:pt>
                <c:pt idx="1205">
                  <c:v>210.472840206314</c:v>
                </c:pt>
                <c:pt idx="1206">
                  <c:v>210.140101833176</c:v>
                </c:pt>
                <c:pt idx="1207">
                  <c:v>209.80570512064801</c:v>
                </c:pt>
                <c:pt idx="1208">
                  <c:v>209.50735563242901</c:v>
                </c:pt>
                <c:pt idx="1209">
                  <c:v>219.028042952227</c:v>
                </c:pt>
                <c:pt idx="1210">
                  <c:v>222.35682513398899</c:v>
                </c:pt>
                <c:pt idx="1211">
                  <c:v>222.70243729481501</c:v>
                </c:pt>
                <c:pt idx="1212">
                  <c:v>226.04273812871801</c:v>
                </c:pt>
                <c:pt idx="1213">
                  <c:v>226.015520942877</c:v>
                </c:pt>
                <c:pt idx="1214">
                  <c:v>227.180194972447</c:v>
                </c:pt>
                <c:pt idx="1215">
                  <c:v>226.86277148732901</c:v>
                </c:pt>
                <c:pt idx="1216">
                  <c:v>226.80799987871799</c:v>
                </c:pt>
                <c:pt idx="1217">
                  <c:v>226.576188164592</c:v>
                </c:pt>
                <c:pt idx="1218">
                  <c:v>226.03485482878401</c:v>
                </c:pt>
                <c:pt idx="1219">
                  <c:v>223.788358766876</c:v>
                </c:pt>
                <c:pt idx="1220">
                  <c:v>221.792828857828</c:v>
                </c:pt>
                <c:pt idx="1221">
                  <c:v>222.890946549803</c:v>
                </c:pt>
                <c:pt idx="1222">
                  <c:v>221.30414779764101</c:v>
                </c:pt>
                <c:pt idx="1223">
                  <c:v>223.53761537602301</c:v>
                </c:pt>
                <c:pt idx="1224">
                  <c:v>223.173294300479</c:v>
                </c:pt>
                <c:pt idx="1225">
                  <c:v>222.000096530203</c:v>
                </c:pt>
                <c:pt idx="1226">
                  <c:v>222.10216175058699</c:v>
                </c:pt>
                <c:pt idx="1227">
                  <c:v>223.29251219544599</c:v>
                </c:pt>
                <c:pt idx="1228">
                  <c:v>223.83262652804601</c:v>
                </c:pt>
                <c:pt idx="1229">
                  <c:v>226.14075650596499</c:v>
                </c:pt>
                <c:pt idx="1230">
                  <c:v>226.16400110267099</c:v>
                </c:pt>
                <c:pt idx="1231">
                  <c:v>228.27701631329401</c:v>
                </c:pt>
                <c:pt idx="1232">
                  <c:v>228.90877555459201</c:v>
                </c:pt>
                <c:pt idx="1233">
                  <c:v>226.70140825809699</c:v>
                </c:pt>
                <c:pt idx="1234">
                  <c:v>226.712626800311</c:v>
                </c:pt>
                <c:pt idx="1235">
                  <c:v>227.461329907748</c:v>
                </c:pt>
                <c:pt idx="1236">
                  <c:v>228.09446903592601</c:v>
                </c:pt>
                <c:pt idx="1237">
                  <c:v>225.75001647510601</c:v>
                </c:pt>
                <c:pt idx="1238">
                  <c:v>225.40429912111099</c:v>
                </c:pt>
                <c:pt idx="1239">
                  <c:v>226.082621809823</c:v>
                </c:pt>
                <c:pt idx="1240">
                  <c:v>226.52770648877799</c:v>
                </c:pt>
                <c:pt idx="1241">
                  <c:v>223.591749637779</c:v>
                </c:pt>
                <c:pt idx="1242">
                  <c:v>222.20858939362</c:v>
                </c:pt>
                <c:pt idx="1243">
                  <c:v>220.556849328418</c:v>
                </c:pt>
                <c:pt idx="1244">
                  <c:v>222.266612708758</c:v>
                </c:pt>
                <c:pt idx="1245">
                  <c:v>225.704474020226</c:v>
                </c:pt>
                <c:pt idx="1246">
                  <c:v>227.05258946911101</c:v>
                </c:pt>
                <c:pt idx="1247">
                  <c:v>226.14515296169799</c:v>
                </c:pt>
                <c:pt idx="1248">
                  <c:v>226.06397167952301</c:v>
                </c:pt>
                <c:pt idx="1249">
                  <c:v>221.92578683717801</c:v>
                </c:pt>
                <c:pt idx="1250">
                  <c:v>219.18037194448601</c:v>
                </c:pt>
                <c:pt idx="1251">
                  <c:v>220.40368807254799</c:v>
                </c:pt>
                <c:pt idx="1252">
                  <c:v>221.45739568318101</c:v>
                </c:pt>
                <c:pt idx="1253">
                  <c:v>220.95665453541901</c:v>
                </c:pt>
                <c:pt idx="1254">
                  <c:v>220.639178453716</c:v>
                </c:pt>
                <c:pt idx="1255">
                  <c:v>223.680792562471</c:v>
                </c:pt>
                <c:pt idx="1256">
                  <c:v>224.171778590652</c:v>
                </c:pt>
                <c:pt idx="1257">
                  <c:v>224.171778590652</c:v>
                </c:pt>
                <c:pt idx="1258">
                  <c:v>224.171778590652</c:v>
                </c:pt>
                <c:pt idx="1259">
                  <c:v>227.59887616567099</c:v>
                </c:pt>
                <c:pt idx="1260">
                  <c:v>227.86335654698999</c:v>
                </c:pt>
                <c:pt idx="1261">
                  <c:v>227.86335654698999</c:v>
                </c:pt>
                <c:pt idx="1262">
                  <c:v>227.86335654698999</c:v>
                </c:pt>
                <c:pt idx="1263">
                  <c:v>226.286535676418</c:v>
                </c:pt>
                <c:pt idx="1264">
                  <c:v>226.09339173410601</c:v>
                </c:pt>
                <c:pt idx="1265">
                  <c:v>226.22721601015201</c:v>
                </c:pt>
                <c:pt idx="1266">
                  <c:v>225.95371995535999</c:v>
                </c:pt>
                <c:pt idx="1267">
                  <c:v>223.41454246075901</c:v>
                </c:pt>
                <c:pt idx="1268">
                  <c:v>225.260237074466</c:v>
                </c:pt>
                <c:pt idx="1269">
                  <c:v>227.40819498111</c:v>
                </c:pt>
                <c:pt idx="1270">
                  <c:v>227.55192288474299</c:v>
                </c:pt>
                <c:pt idx="1271">
                  <c:v>226.938077421554</c:v>
                </c:pt>
                <c:pt idx="1272">
                  <c:v>230.36935487813199</c:v>
                </c:pt>
                <c:pt idx="1273">
                  <c:v>230.221385214604</c:v>
                </c:pt>
                <c:pt idx="1274">
                  <c:v>232.56775909773901</c:v>
                </c:pt>
                <c:pt idx="1275">
                  <c:v>233.460162263559</c:v>
                </c:pt>
                <c:pt idx="1276">
                  <c:v>233.74161277837101</c:v>
                </c:pt>
                <c:pt idx="1277">
                  <c:v>234.733918516751</c:v>
                </c:pt>
                <c:pt idx="1278">
                  <c:v>231.33090708380001</c:v>
                </c:pt>
                <c:pt idx="1279">
                  <c:v>229.05892024161</c:v>
                </c:pt>
                <c:pt idx="1280">
                  <c:v>228.85629963222601</c:v>
                </c:pt>
                <c:pt idx="1281">
                  <c:v>228.13897193477101</c:v>
                </c:pt>
                <c:pt idx="1282">
                  <c:v>225.81959556938699</c:v>
                </c:pt>
                <c:pt idx="1283">
                  <c:v>224.89033147914901</c:v>
                </c:pt>
                <c:pt idx="1284">
                  <c:v>225.37602690964999</c:v>
                </c:pt>
                <c:pt idx="1285">
                  <c:v>221.242999626564</c:v>
                </c:pt>
                <c:pt idx="1286">
                  <c:v>222.46935398089599</c:v>
                </c:pt>
                <c:pt idx="1287">
                  <c:v>228.81200402580399</c:v>
                </c:pt>
                <c:pt idx="1288">
                  <c:v>232.767712750866</c:v>
                </c:pt>
                <c:pt idx="1289">
                  <c:v>233.06243616862901</c:v>
                </c:pt>
                <c:pt idx="1290">
                  <c:v>231.55990023974701</c:v>
                </c:pt>
                <c:pt idx="1291">
                  <c:v>230.50221075822901</c:v>
                </c:pt>
                <c:pt idx="1292">
                  <c:v>228.59494720076299</c:v>
                </c:pt>
                <c:pt idx="1293">
                  <c:v>228.46180977423899</c:v>
                </c:pt>
                <c:pt idx="1294">
                  <c:v>229.009383540177</c:v>
                </c:pt>
                <c:pt idx="1295">
                  <c:v>229.053864781605</c:v>
                </c:pt>
                <c:pt idx="1296">
                  <c:v>229.304311156447</c:v>
                </c:pt>
                <c:pt idx="1297">
                  <c:v>227.88468910313199</c:v>
                </c:pt>
                <c:pt idx="1298">
                  <c:v>229.668774552163</c:v>
                </c:pt>
                <c:pt idx="1299">
                  <c:v>231.27400686045101</c:v>
                </c:pt>
                <c:pt idx="1300">
                  <c:v>232.29488801413501</c:v>
                </c:pt>
                <c:pt idx="1301">
                  <c:v>231.590458855702</c:v>
                </c:pt>
                <c:pt idx="1302">
                  <c:v>231.66403838436901</c:v>
                </c:pt>
                <c:pt idx="1303">
                  <c:v>233.866229558105</c:v>
                </c:pt>
                <c:pt idx="1304">
                  <c:v>231.235487596642</c:v>
                </c:pt>
                <c:pt idx="1305">
                  <c:v>232.93624458525801</c:v>
                </c:pt>
                <c:pt idx="1306">
                  <c:v>233.22207918013601</c:v>
                </c:pt>
                <c:pt idx="1307">
                  <c:v>234.88768927422501</c:v>
                </c:pt>
                <c:pt idx="1308">
                  <c:v>233.80078393663101</c:v>
                </c:pt>
                <c:pt idx="1309">
                  <c:v>233.72314828307699</c:v>
                </c:pt>
                <c:pt idx="1310">
                  <c:v>232.740569819027</c:v>
                </c:pt>
                <c:pt idx="1311">
                  <c:v>232.202157140651</c:v>
                </c:pt>
                <c:pt idx="1312">
                  <c:v>229.82003614313501</c:v>
                </c:pt>
                <c:pt idx="1313">
                  <c:v>228.23248866311499</c:v>
                </c:pt>
                <c:pt idx="1314">
                  <c:v>227.66062765051899</c:v>
                </c:pt>
                <c:pt idx="1315">
                  <c:v>229.34943283864601</c:v>
                </c:pt>
                <c:pt idx="1316">
                  <c:v>229.18426099786799</c:v>
                </c:pt>
                <c:pt idx="1317">
                  <c:v>226.000732020708</c:v>
                </c:pt>
                <c:pt idx="1318">
                  <c:v>227.07678080434999</c:v>
                </c:pt>
                <c:pt idx="1319">
                  <c:v>226.77850557013301</c:v>
                </c:pt>
                <c:pt idx="1320">
                  <c:v>229.811082347998</c:v>
                </c:pt>
                <c:pt idx="1321">
                  <c:v>231.53399796853401</c:v>
                </c:pt>
                <c:pt idx="1322">
                  <c:v>231.62080708531599</c:v>
                </c:pt>
                <c:pt idx="1323">
                  <c:v>231.44117427754699</c:v>
                </c:pt>
                <c:pt idx="1324">
                  <c:v>232.93717894812301</c:v>
                </c:pt>
                <c:pt idx="1325">
                  <c:v>232.595010316665</c:v>
                </c:pt>
                <c:pt idx="1326">
                  <c:v>234.91611618152501</c:v>
                </c:pt>
                <c:pt idx="1327">
                  <c:v>234.14061666092701</c:v>
                </c:pt>
                <c:pt idx="1328">
                  <c:v>233.94095074206001</c:v>
                </c:pt>
                <c:pt idx="1329">
                  <c:v>234.076250816407</c:v>
                </c:pt>
                <c:pt idx="1330">
                  <c:v>239.47211901431501</c:v>
                </c:pt>
                <c:pt idx="1331">
                  <c:v>240.23601634701799</c:v>
                </c:pt>
                <c:pt idx="1332">
                  <c:v>240.88442704838101</c:v>
                </c:pt>
                <c:pt idx="1333">
                  <c:v>239.15476668928301</c:v>
                </c:pt>
                <c:pt idx="1334">
                  <c:v>235.635482770132</c:v>
                </c:pt>
                <c:pt idx="1335">
                  <c:v>234.96544868445099</c:v>
                </c:pt>
                <c:pt idx="1336">
                  <c:v>234.04737219725899</c:v>
                </c:pt>
                <c:pt idx="1337">
                  <c:v>236.22914042638499</c:v>
                </c:pt>
                <c:pt idx="1338">
                  <c:v>236.22914042638499</c:v>
                </c:pt>
                <c:pt idx="1339">
                  <c:v>234.742247340701</c:v>
                </c:pt>
                <c:pt idx="1340">
                  <c:v>235.18421953938301</c:v>
                </c:pt>
                <c:pt idx="1341">
                  <c:v>235.81789700907899</c:v>
                </c:pt>
                <c:pt idx="1342">
                  <c:v>234.76808463966199</c:v>
                </c:pt>
                <c:pt idx="1343">
                  <c:v>235.59347047428801</c:v>
                </c:pt>
                <c:pt idx="1344">
                  <c:v>236.10336961569499</c:v>
                </c:pt>
                <c:pt idx="1345">
                  <c:v>238.79919211645199</c:v>
                </c:pt>
                <c:pt idx="1346">
                  <c:v>238.79919211645199</c:v>
                </c:pt>
                <c:pt idx="1347">
                  <c:v>238.356508316912</c:v>
                </c:pt>
                <c:pt idx="1348">
                  <c:v>238.836950276735</c:v>
                </c:pt>
                <c:pt idx="1349">
                  <c:v>239.919490097764</c:v>
                </c:pt>
                <c:pt idx="1350">
                  <c:v>243.35249086598401</c:v>
                </c:pt>
                <c:pt idx="1351">
                  <c:v>241.43158932338801</c:v>
                </c:pt>
                <c:pt idx="1352">
                  <c:v>241.357502392371</c:v>
                </c:pt>
                <c:pt idx="1353">
                  <c:v>243.25601325928901</c:v>
                </c:pt>
                <c:pt idx="1354">
                  <c:v>242.17675917787199</c:v>
                </c:pt>
                <c:pt idx="1355">
                  <c:v>243.923510333217</c:v>
                </c:pt>
                <c:pt idx="1356">
                  <c:v>247.424255503072</c:v>
                </c:pt>
                <c:pt idx="1357">
                  <c:v>248.190921891286</c:v>
                </c:pt>
                <c:pt idx="1358">
                  <c:v>245.70594672460899</c:v>
                </c:pt>
                <c:pt idx="1359">
                  <c:v>244.665443950758</c:v>
                </c:pt>
                <c:pt idx="1360">
                  <c:v>243.63726424740901</c:v>
                </c:pt>
                <c:pt idx="1361">
                  <c:v>243.14707026192099</c:v>
                </c:pt>
                <c:pt idx="1362">
                  <c:v>241.831004696875</c:v>
                </c:pt>
                <c:pt idx="1363">
                  <c:v>241.68792032792999</c:v>
                </c:pt>
                <c:pt idx="1364">
                  <c:v>239.86658102704999</c:v>
                </c:pt>
                <c:pt idx="1365">
                  <c:v>241.06070295645401</c:v>
                </c:pt>
                <c:pt idx="1366">
                  <c:v>241.06070295645401</c:v>
                </c:pt>
                <c:pt idx="1367">
                  <c:v>243.055648115232</c:v>
                </c:pt>
                <c:pt idx="1368">
                  <c:v>241.85490211001999</c:v>
                </c:pt>
                <c:pt idx="1369">
                  <c:v>242.78803359622299</c:v>
                </c:pt>
                <c:pt idx="1370">
                  <c:v>242.41638303184601</c:v>
                </c:pt>
                <c:pt idx="1371">
                  <c:v>240.431174429149</c:v>
                </c:pt>
                <c:pt idx="1372">
                  <c:v>238.63254138345701</c:v>
                </c:pt>
                <c:pt idx="1373">
                  <c:v>238.63254138345701</c:v>
                </c:pt>
                <c:pt idx="1374">
                  <c:v>239.24785336319499</c:v>
                </c:pt>
                <c:pt idx="1375">
                  <c:v>239.49332471986901</c:v>
                </c:pt>
                <c:pt idx="1376">
                  <c:v>238.772810288139</c:v>
                </c:pt>
                <c:pt idx="1377">
                  <c:v>238.67829422467801</c:v>
                </c:pt>
                <c:pt idx="1378">
                  <c:v>239.36526441076799</c:v>
                </c:pt>
                <c:pt idx="1379">
                  <c:v>238.311027740367</c:v>
                </c:pt>
                <c:pt idx="1380">
                  <c:v>238.73080727404499</c:v>
                </c:pt>
                <c:pt idx="1381">
                  <c:v>240.41856981222</c:v>
                </c:pt>
                <c:pt idx="1382">
                  <c:v>240.61189010778801</c:v>
                </c:pt>
                <c:pt idx="1383">
                  <c:v>240.982946640145</c:v>
                </c:pt>
                <c:pt idx="1384">
                  <c:v>242.044280755621</c:v>
                </c:pt>
                <c:pt idx="1385">
                  <c:v>239.35179349714301</c:v>
                </c:pt>
                <c:pt idx="1386">
                  <c:v>237.63704891080201</c:v>
                </c:pt>
                <c:pt idx="1387">
                  <c:v>238.51399177451199</c:v>
                </c:pt>
                <c:pt idx="1388">
                  <c:v>239.619500833655</c:v>
                </c:pt>
                <c:pt idx="1389">
                  <c:v>242.16751146064101</c:v>
                </c:pt>
                <c:pt idx="1390">
                  <c:v>240.779855755412</c:v>
                </c:pt>
                <c:pt idx="1391">
                  <c:v>241.77714888762799</c:v>
                </c:pt>
                <c:pt idx="1392">
                  <c:v>240.74481405405501</c:v>
                </c:pt>
                <c:pt idx="1393">
                  <c:v>238.88575681380999</c:v>
                </c:pt>
                <c:pt idx="1394">
                  <c:v>238.497578546038</c:v>
                </c:pt>
                <c:pt idx="1395">
                  <c:v>238.762420915619</c:v>
                </c:pt>
                <c:pt idx="1396">
                  <c:v>237.260367637754</c:v>
                </c:pt>
                <c:pt idx="1397">
                  <c:v>237.17002526801801</c:v>
                </c:pt>
                <c:pt idx="1398">
                  <c:v>239.512915400867</c:v>
                </c:pt>
                <c:pt idx="1399">
                  <c:v>237.395522298012</c:v>
                </c:pt>
                <c:pt idx="1400">
                  <c:v>237.831978043091</c:v>
                </c:pt>
                <c:pt idx="1401">
                  <c:v>238.30109936144601</c:v>
                </c:pt>
                <c:pt idx="1402">
                  <c:v>237.43244200685001</c:v>
                </c:pt>
                <c:pt idx="1403">
                  <c:v>237.37346267142999</c:v>
                </c:pt>
                <c:pt idx="1404">
                  <c:v>238.22315431621499</c:v>
                </c:pt>
                <c:pt idx="1405">
                  <c:v>239.550060965629</c:v>
                </c:pt>
                <c:pt idx="1406">
                  <c:v>239.486347937548</c:v>
                </c:pt>
                <c:pt idx="1407">
                  <c:v>236.86747424082199</c:v>
                </c:pt>
                <c:pt idx="1408">
                  <c:v>236.200370094324</c:v>
                </c:pt>
                <c:pt idx="1409">
                  <c:v>234.956398977893</c:v>
                </c:pt>
                <c:pt idx="1410">
                  <c:v>232.252037266846</c:v>
                </c:pt>
                <c:pt idx="1411">
                  <c:v>229.89118694713599</c:v>
                </c:pt>
                <c:pt idx="1412">
                  <c:v>229.89118694713599</c:v>
                </c:pt>
                <c:pt idx="1413">
                  <c:v>227.09994186530301</c:v>
                </c:pt>
                <c:pt idx="1414">
                  <c:v>227.78636133420801</c:v>
                </c:pt>
                <c:pt idx="1415">
                  <c:v>228.17899793604801</c:v>
                </c:pt>
                <c:pt idx="1416">
                  <c:v>236.156071393985</c:v>
                </c:pt>
                <c:pt idx="1417">
                  <c:v>235.51490973961899</c:v>
                </c:pt>
                <c:pt idx="1418">
                  <c:v>234.64361018009899</c:v>
                </c:pt>
                <c:pt idx="1419">
                  <c:v>234.35150730984199</c:v>
                </c:pt>
                <c:pt idx="1420">
                  <c:v>235.82410650003999</c:v>
                </c:pt>
                <c:pt idx="1421">
                  <c:v>237.30757771377401</c:v>
                </c:pt>
                <c:pt idx="1422">
                  <c:v>237.577234217853</c:v>
                </c:pt>
                <c:pt idx="1423">
                  <c:v>237.80463400666201</c:v>
                </c:pt>
                <c:pt idx="1424">
                  <c:v>238.05904678280601</c:v>
                </c:pt>
                <c:pt idx="1425">
                  <c:v>237.635582394252</c:v>
                </c:pt>
                <c:pt idx="1426">
                  <c:v>238.57312889968799</c:v>
                </c:pt>
                <c:pt idx="1427">
                  <c:v>236.70769509697701</c:v>
                </c:pt>
                <c:pt idx="1428">
                  <c:v>237.93115973304401</c:v>
                </c:pt>
                <c:pt idx="1429">
                  <c:v>239.12374707972899</c:v>
                </c:pt>
                <c:pt idx="1430">
                  <c:v>239.799180050177</c:v>
                </c:pt>
                <c:pt idx="1431">
                  <c:v>238.48505127702899</c:v>
                </c:pt>
                <c:pt idx="1432">
                  <c:v>240.24234340681599</c:v>
                </c:pt>
                <c:pt idx="1433">
                  <c:v>240.16075372762799</c:v>
                </c:pt>
                <c:pt idx="1434">
                  <c:v>240.65852471529001</c:v>
                </c:pt>
                <c:pt idx="1435">
                  <c:v>241.51225082754499</c:v>
                </c:pt>
                <c:pt idx="1436">
                  <c:v>238.605407733368</c:v>
                </c:pt>
                <c:pt idx="1437">
                  <c:v>237.47678711594</c:v>
                </c:pt>
                <c:pt idx="1438">
                  <c:v>237.88377949160099</c:v>
                </c:pt>
                <c:pt idx="1439">
                  <c:v>236.58253378789101</c:v>
                </c:pt>
                <c:pt idx="1440">
                  <c:v>235.49705474592901</c:v>
                </c:pt>
                <c:pt idx="1441">
                  <c:v>235.94587687634399</c:v>
                </c:pt>
                <c:pt idx="1442">
                  <c:v>234.947067724909</c:v>
                </c:pt>
                <c:pt idx="1443">
                  <c:v>233.80849088330999</c:v>
                </c:pt>
                <c:pt idx="1444">
                  <c:v>234.914380494216</c:v>
                </c:pt>
                <c:pt idx="1445">
                  <c:v>232.957233716638</c:v>
                </c:pt>
                <c:pt idx="1446">
                  <c:v>232.76836866122099</c:v>
                </c:pt>
                <c:pt idx="1447">
                  <c:v>231.68011128199799</c:v>
                </c:pt>
                <c:pt idx="1448">
                  <c:v>231.60323363805301</c:v>
                </c:pt>
                <c:pt idx="1449">
                  <c:v>230.03527683903101</c:v>
                </c:pt>
                <c:pt idx="1450">
                  <c:v>229.23238687325301</c:v>
                </c:pt>
                <c:pt idx="1451">
                  <c:v>226.67073207330401</c:v>
                </c:pt>
                <c:pt idx="1452">
                  <c:v>226.505597359527</c:v>
                </c:pt>
                <c:pt idx="1453">
                  <c:v>226.591400953359</c:v>
                </c:pt>
                <c:pt idx="1454">
                  <c:v>227.282154999661</c:v>
                </c:pt>
                <c:pt idx="1455">
                  <c:v>225.351074470886</c:v>
                </c:pt>
                <c:pt idx="1456">
                  <c:v>223.481033826101</c:v>
                </c:pt>
                <c:pt idx="1457">
                  <c:v>221.39884330827499</c:v>
                </c:pt>
                <c:pt idx="1458">
                  <c:v>222.20650718763201</c:v>
                </c:pt>
                <c:pt idx="1459">
                  <c:v>220.892780623665</c:v>
                </c:pt>
                <c:pt idx="1460">
                  <c:v>222.47692788915299</c:v>
                </c:pt>
                <c:pt idx="1461">
                  <c:v>223.341235196768</c:v>
                </c:pt>
                <c:pt idx="1462">
                  <c:v>221.698114783693</c:v>
                </c:pt>
                <c:pt idx="1463">
                  <c:v>221.36036117146801</c:v>
                </c:pt>
                <c:pt idx="1464">
                  <c:v>220.52347524820101</c:v>
                </c:pt>
                <c:pt idx="1465">
                  <c:v>219.05891405377599</c:v>
                </c:pt>
                <c:pt idx="1466">
                  <c:v>213.152899201119</c:v>
                </c:pt>
                <c:pt idx="1467">
                  <c:v>216.37951406324299</c:v>
                </c:pt>
                <c:pt idx="1468">
                  <c:v>218.98033475560601</c:v>
                </c:pt>
                <c:pt idx="1469">
                  <c:v>219.374666823837</c:v>
                </c:pt>
                <c:pt idx="1470">
                  <c:v>220.53041490352001</c:v>
                </c:pt>
                <c:pt idx="1471">
                  <c:v>220.503018270506</c:v>
                </c:pt>
                <c:pt idx="1472">
                  <c:v>220.84779816771999</c:v>
                </c:pt>
                <c:pt idx="1473">
                  <c:v>223.04996459012199</c:v>
                </c:pt>
                <c:pt idx="1474">
                  <c:v>225.20110923104099</c:v>
                </c:pt>
                <c:pt idx="1475">
                  <c:v>226.329070844196</c:v>
                </c:pt>
                <c:pt idx="1476">
                  <c:v>225.053962549375</c:v>
                </c:pt>
                <c:pt idx="1477">
                  <c:v>226.295560631641</c:v>
                </c:pt>
                <c:pt idx="1478">
                  <c:v>224.069110056498</c:v>
                </c:pt>
                <c:pt idx="1479">
                  <c:v>225.32041066176001</c:v>
                </c:pt>
                <c:pt idx="1480">
                  <c:v>226.11427257839901</c:v>
                </c:pt>
                <c:pt idx="1481">
                  <c:v>225.38276546037901</c:v>
                </c:pt>
                <c:pt idx="1482">
                  <c:v>224.43051975636001</c:v>
                </c:pt>
                <c:pt idx="1483">
                  <c:v>225.58576662152601</c:v>
                </c:pt>
                <c:pt idx="1484">
                  <c:v>226.830028566133</c:v>
                </c:pt>
                <c:pt idx="1485">
                  <c:v>227.536354295547</c:v>
                </c:pt>
                <c:pt idx="1486">
                  <c:v>229.54048219930399</c:v>
                </c:pt>
                <c:pt idx="1487">
                  <c:v>229.575301138654</c:v>
                </c:pt>
                <c:pt idx="1488">
                  <c:v>229.05544886699201</c:v>
                </c:pt>
                <c:pt idx="1489">
                  <c:v>231.17121456962499</c:v>
                </c:pt>
                <c:pt idx="1490">
                  <c:v>231.68750264916599</c:v>
                </c:pt>
                <c:pt idx="1491">
                  <c:v>231.500899246909</c:v>
                </c:pt>
                <c:pt idx="1492">
                  <c:v>230.26012105258701</c:v>
                </c:pt>
                <c:pt idx="1493">
                  <c:v>229.697164332461</c:v>
                </c:pt>
                <c:pt idx="1494">
                  <c:v>229.773302530297</c:v>
                </c:pt>
                <c:pt idx="1495">
                  <c:v>231.292901410176</c:v>
                </c:pt>
                <c:pt idx="1496">
                  <c:v>231.829278291316</c:v>
                </c:pt>
                <c:pt idx="1497">
                  <c:v>232.35682204007301</c:v>
                </c:pt>
                <c:pt idx="1498">
                  <c:v>233.97185897060999</c:v>
                </c:pt>
                <c:pt idx="1499">
                  <c:v>232.02704763920201</c:v>
                </c:pt>
                <c:pt idx="1500">
                  <c:v>228.825017039746</c:v>
                </c:pt>
                <c:pt idx="1501">
                  <c:v>230.96580943514601</c:v>
                </c:pt>
                <c:pt idx="1502">
                  <c:v>229.46739150948699</c:v>
                </c:pt>
                <c:pt idx="1503">
                  <c:v>228.985603695869</c:v>
                </c:pt>
                <c:pt idx="1504">
                  <c:v>229.00027504920101</c:v>
                </c:pt>
                <c:pt idx="1505">
                  <c:v>228.43590750302599</c:v>
                </c:pt>
                <c:pt idx="1506">
                  <c:v>228.85510847426801</c:v>
                </c:pt>
                <c:pt idx="1507">
                  <c:v>226.78950753817301</c:v>
                </c:pt>
                <c:pt idx="1508">
                  <c:v>221.90239992030001</c:v>
                </c:pt>
                <c:pt idx="1509">
                  <c:v>225.506952185682</c:v>
                </c:pt>
                <c:pt idx="1510">
                  <c:v>223.81457661760001</c:v>
                </c:pt>
                <c:pt idx="1511">
                  <c:v>225.349549169917</c:v>
                </c:pt>
                <c:pt idx="1512">
                  <c:v>227.60274665555301</c:v>
                </c:pt>
                <c:pt idx="1513">
                  <c:v>229.049406447536</c:v>
                </c:pt>
                <c:pt idx="1514">
                  <c:v>228.72644175747999</c:v>
                </c:pt>
                <c:pt idx="1515">
                  <c:v>228.72644175747999</c:v>
                </c:pt>
                <c:pt idx="1516">
                  <c:v>228.72644175747999</c:v>
                </c:pt>
                <c:pt idx="1517">
                  <c:v>229.505103261019</c:v>
                </c:pt>
                <c:pt idx="1518">
                  <c:v>228.359329969008</c:v>
                </c:pt>
                <c:pt idx="1519">
                  <c:v>228.359329969008</c:v>
                </c:pt>
                <c:pt idx="1520">
                  <c:v>228.359329969008</c:v>
                </c:pt>
                <c:pt idx="1521">
                  <c:v>220.60122228275901</c:v>
                </c:pt>
                <c:pt idx="1522">
                  <c:v>219.030199412217</c:v>
                </c:pt>
                <c:pt idx="1523">
                  <c:v>217.69077168162701</c:v>
                </c:pt>
                <c:pt idx="1524">
                  <c:v>221.44785094994</c:v>
                </c:pt>
                <c:pt idx="1525">
                  <c:v>221.40111424318599</c:v>
                </c:pt>
                <c:pt idx="1526">
                  <c:v>223.01653481940301</c:v>
                </c:pt>
                <c:pt idx="1527">
                  <c:v>225.973010526433</c:v>
                </c:pt>
                <c:pt idx="1528">
                  <c:v>225.55690656587899</c:v>
                </c:pt>
                <c:pt idx="1529">
                  <c:v>239.02461798636099</c:v>
                </c:pt>
                <c:pt idx="1530">
                  <c:v>234.55765189042901</c:v>
                </c:pt>
                <c:pt idx="1531">
                  <c:v>236.718146347832</c:v>
                </c:pt>
                <c:pt idx="1532">
                  <c:v>236.55474113353</c:v>
                </c:pt>
                <c:pt idx="1533">
                  <c:v>237.24150402719599</c:v>
                </c:pt>
                <c:pt idx="1534">
                  <c:v>235.29908429345301</c:v>
                </c:pt>
                <c:pt idx="1535">
                  <c:v>241.345621751967</c:v>
                </c:pt>
                <c:pt idx="1536">
                  <c:v>238.18688123598201</c:v>
                </c:pt>
                <c:pt idx="1537">
                  <c:v>241.709568463582</c:v>
                </c:pt>
                <c:pt idx="1538">
                  <c:v>237.85407170275801</c:v>
                </c:pt>
                <c:pt idx="1539">
                  <c:v>237.52134261136999</c:v>
                </c:pt>
                <c:pt idx="1540">
                  <c:v>236.54208701393401</c:v>
                </c:pt>
                <c:pt idx="1541">
                  <c:v>238.032225618311</c:v>
                </c:pt>
                <c:pt idx="1542">
                  <c:v>238.18727725732899</c:v>
                </c:pt>
                <c:pt idx="1543">
                  <c:v>239.64418719557699</c:v>
                </c:pt>
                <c:pt idx="1544">
                  <c:v>238.29975350765</c:v>
                </c:pt>
                <c:pt idx="1545">
                  <c:v>237.72849580882499</c:v>
                </c:pt>
                <c:pt idx="1546">
                  <c:v>238.22023984661499</c:v>
                </c:pt>
                <c:pt idx="1547">
                  <c:v>238.72092839779299</c:v>
                </c:pt>
                <c:pt idx="1548">
                  <c:v>236.63800771560901</c:v>
                </c:pt>
                <c:pt idx="1549">
                  <c:v>235.573183662015</c:v>
                </c:pt>
                <c:pt idx="1550">
                  <c:v>233.66997313552</c:v>
                </c:pt>
                <c:pt idx="1551">
                  <c:v>234.56142956280701</c:v>
                </c:pt>
                <c:pt idx="1552">
                  <c:v>235.70933456347399</c:v>
                </c:pt>
                <c:pt idx="1553">
                  <c:v>233.04674382276301</c:v>
                </c:pt>
                <c:pt idx="1554">
                  <c:v>234.89925124120199</c:v>
                </c:pt>
                <c:pt idx="1555">
                  <c:v>235.90635518350101</c:v>
                </c:pt>
                <c:pt idx="1556">
                  <c:v>238.24681040385201</c:v>
                </c:pt>
                <c:pt idx="1557">
                  <c:v>238.98289033085999</c:v>
                </c:pt>
                <c:pt idx="1558">
                  <c:v>239.384053767323</c:v>
                </c:pt>
                <c:pt idx="1559">
                  <c:v>242.10524329169201</c:v>
                </c:pt>
                <c:pt idx="1560">
                  <c:v>242.12412855966701</c:v>
                </c:pt>
                <c:pt idx="1561">
                  <c:v>241.863815684239</c:v>
                </c:pt>
                <c:pt idx="1562">
                  <c:v>240.72151067292901</c:v>
                </c:pt>
                <c:pt idx="1563">
                  <c:v>241.962954059358</c:v>
                </c:pt>
                <c:pt idx="1564">
                  <c:v>241.35179102200999</c:v>
                </c:pt>
                <c:pt idx="1565">
                  <c:v>239.78358670964701</c:v>
                </c:pt>
                <c:pt idx="1566">
                  <c:v>237.94054667653</c:v>
                </c:pt>
                <c:pt idx="1567">
                  <c:v>233.31023415071499</c:v>
                </c:pt>
                <c:pt idx="1568">
                  <c:v>231.37544092181301</c:v>
                </c:pt>
                <c:pt idx="1569">
                  <c:v>231.358309904648</c:v>
                </c:pt>
                <c:pt idx="1570">
                  <c:v>232.17154592811099</c:v>
                </c:pt>
                <c:pt idx="1571">
                  <c:v>233.627437967742</c:v>
                </c:pt>
                <c:pt idx="1572">
                  <c:v>232.99790944043701</c:v>
                </c:pt>
                <c:pt idx="1573">
                  <c:v>237.21771799505501</c:v>
                </c:pt>
                <c:pt idx="1574">
                  <c:v>238.65068720532301</c:v>
                </c:pt>
                <c:pt idx="1575">
                  <c:v>242.42029683656199</c:v>
                </c:pt>
                <c:pt idx="1576">
                  <c:v>243.213317207839</c:v>
                </c:pt>
                <c:pt idx="1577">
                  <c:v>242.75451410191701</c:v>
                </c:pt>
                <c:pt idx="1578">
                  <c:v>238.89005735812299</c:v>
                </c:pt>
                <c:pt idx="1579">
                  <c:v>235.28372918451399</c:v>
                </c:pt>
                <c:pt idx="1580">
                  <c:v>235.824694344227</c:v>
                </c:pt>
                <c:pt idx="1581">
                  <c:v>237.202310289531</c:v>
                </c:pt>
                <c:pt idx="1582">
                  <c:v>234.00602818743801</c:v>
                </c:pt>
                <c:pt idx="1583">
                  <c:v>233.97057499515</c:v>
                </c:pt>
                <c:pt idx="1584">
                  <c:v>236.29151378850401</c:v>
                </c:pt>
                <c:pt idx="1585">
                  <c:v>236.29151378850401</c:v>
                </c:pt>
                <c:pt idx="1586">
                  <c:v>237.91456396347999</c:v>
                </c:pt>
                <c:pt idx="1587">
                  <c:v>238.13165791552299</c:v>
                </c:pt>
                <c:pt idx="1588">
                  <c:v>238.572355420495</c:v>
                </c:pt>
                <c:pt idx="1589">
                  <c:v>239.74301617901801</c:v>
                </c:pt>
                <c:pt idx="1590">
                  <c:v>238.89356895365901</c:v>
                </c:pt>
                <c:pt idx="1591">
                  <c:v>240.52336077328101</c:v>
                </c:pt>
                <c:pt idx="1592">
                  <c:v>241.84898344723501</c:v>
                </c:pt>
                <c:pt idx="1593">
                  <c:v>247.04891698990301</c:v>
                </c:pt>
                <c:pt idx="1594">
                  <c:v>246.481331770286</c:v>
                </c:pt>
                <c:pt idx="1595">
                  <c:v>239.65524176020301</c:v>
                </c:pt>
                <c:pt idx="1596">
                  <c:v>241.194879939012</c:v>
                </c:pt>
                <c:pt idx="1597">
                  <c:v>237.72022886321099</c:v>
                </c:pt>
                <c:pt idx="1598">
                  <c:v>240.62860963402301</c:v>
                </c:pt>
                <c:pt idx="1599">
                  <c:v>241.755346056137</c:v>
                </c:pt>
                <c:pt idx="1600">
                  <c:v>243.981787349531</c:v>
                </c:pt>
                <c:pt idx="1601">
                  <c:v>242.42469638621199</c:v>
                </c:pt>
                <c:pt idx="1602">
                  <c:v>241.57302154077601</c:v>
                </c:pt>
                <c:pt idx="1603">
                  <c:v>240.33174213193701</c:v>
                </c:pt>
                <c:pt idx="1604">
                  <c:v>240.33174213193701</c:v>
                </c:pt>
                <c:pt idx="1605">
                  <c:v>241.51322541132799</c:v>
                </c:pt>
                <c:pt idx="1606">
                  <c:v>241.61035892837799</c:v>
                </c:pt>
                <c:pt idx="1607">
                  <c:v>240.54481089825899</c:v>
                </c:pt>
                <c:pt idx="1608">
                  <c:v>239.847630786823</c:v>
                </c:pt>
                <c:pt idx="1609">
                  <c:v>241.88155310909201</c:v>
                </c:pt>
                <c:pt idx="1610">
                  <c:v>240.86267990739199</c:v>
                </c:pt>
                <c:pt idx="1611">
                  <c:v>239.7091068512</c:v>
                </c:pt>
                <c:pt idx="1612">
                  <c:v>241.783380036007</c:v>
                </c:pt>
                <c:pt idx="1613">
                  <c:v>241.783380036007</c:v>
                </c:pt>
                <c:pt idx="1614">
                  <c:v>242.67007183146501</c:v>
                </c:pt>
                <c:pt idx="1615">
                  <c:v>242.41688734028</c:v>
                </c:pt>
                <c:pt idx="1616">
                  <c:v>242.235642601872</c:v>
                </c:pt>
                <c:pt idx="1617">
                  <c:v>241.52432947862201</c:v>
                </c:pt>
                <c:pt idx="1618">
                  <c:v>242.906719337505</c:v>
                </c:pt>
                <c:pt idx="1619">
                  <c:v>241.24523652839</c:v>
                </c:pt>
                <c:pt idx="1620">
                  <c:v>241.24523652839</c:v>
                </c:pt>
                <c:pt idx="1621">
                  <c:v>237.66279648617601</c:v>
                </c:pt>
                <c:pt idx="1622">
                  <c:v>239.637986986367</c:v>
                </c:pt>
                <c:pt idx="1623">
                  <c:v>241.20632743106799</c:v>
                </c:pt>
                <c:pt idx="1624">
                  <c:v>239.00743127869401</c:v>
                </c:pt>
                <c:pt idx="1625">
                  <c:v>237.775167543327</c:v>
                </c:pt>
                <c:pt idx="1626">
                  <c:v>239.07433413496699</c:v>
                </c:pt>
                <c:pt idx="1627">
                  <c:v>237.09189458777999</c:v>
                </c:pt>
                <c:pt idx="1628">
                  <c:v>235.65386372967299</c:v>
                </c:pt>
                <c:pt idx="1629">
                  <c:v>229.632776830523</c:v>
                </c:pt>
                <c:pt idx="1630">
                  <c:v>230.83254825195201</c:v>
                </c:pt>
                <c:pt idx="1631">
                  <c:v>230.48969895880401</c:v>
                </c:pt>
                <c:pt idx="1632">
                  <c:v>232.40611122816401</c:v>
                </c:pt>
                <c:pt idx="1633">
                  <c:v>232.02392587717901</c:v>
                </c:pt>
                <c:pt idx="1634">
                  <c:v>231.95030922151099</c:v>
                </c:pt>
                <c:pt idx="1635">
                  <c:v>228.67965554805701</c:v>
                </c:pt>
                <c:pt idx="1636">
                  <c:v>230.364157097955</c:v>
                </c:pt>
                <c:pt idx="1637">
                  <c:v>230.226966640461</c:v>
                </c:pt>
                <c:pt idx="1638">
                  <c:v>232.66205549310999</c:v>
                </c:pt>
                <c:pt idx="1639">
                  <c:v>231.463001860372</c:v>
                </c:pt>
                <c:pt idx="1640">
                  <c:v>235.47481876609001</c:v>
                </c:pt>
                <c:pt idx="1641">
                  <c:v>233.742117086805</c:v>
                </c:pt>
                <c:pt idx="1642">
                  <c:v>231.54793915750699</c:v>
                </c:pt>
                <c:pt idx="1643">
                  <c:v>230.18249777470001</c:v>
                </c:pt>
                <c:pt idx="1644">
                  <c:v>231.09685537393199</c:v>
                </c:pt>
                <c:pt idx="1645">
                  <c:v>230.000606407687</c:v>
                </c:pt>
                <c:pt idx="1646">
                  <c:v>223.03083490272201</c:v>
                </c:pt>
                <c:pt idx="1647">
                  <c:v>224.41749127283401</c:v>
                </c:pt>
                <c:pt idx="1648">
                  <c:v>226.17069633856599</c:v>
                </c:pt>
                <c:pt idx="1649">
                  <c:v>225.48784724961601</c:v>
                </c:pt>
                <c:pt idx="1650">
                  <c:v>225.39095815199099</c:v>
                </c:pt>
                <c:pt idx="1651">
                  <c:v>223.46275496581299</c:v>
                </c:pt>
                <c:pt idx="1652">
                  <c:v>225.622568761526</c:v>
                </c:pt>
                <c:pt idx="1653">
                  <c:v>228.47957504434299</c:v>
                </c:pt>
                <c:pt idx="1654">
                  <c:v>232.64261641403201</c:v>
                </c:pt>
                <c:pt idx="1655">
                  <c:v>232.18153309145001</c:v>
                </c:pt>
                <c:pt idx="1656">
                  <c:v>235.05975745548801</c:v>
                </c:pt>
                <c:pt idx="1657">
                  <c:v>232.40811299231501</c:v>
                </c:pt>
                <c:pt idx="1658">
                  <c:v>235.05232896131901</c:v>
                </c:pt>
                <c:pt idx="1659">
                  <c:v>235.29845004051401</c:v>
                </c:pt>
                <c:pt idx="1660">
                  <c:v>235.22019560360599</c:v>
                </c:pt>
                <c:pt idx="1661">
                  <c:v>235.042688316658</c:v>
                </c:pt>
                <c:pt idx="1662">
                  <c:v>232.948505777425</c:v>
                </c:pt>
                <c:pt idx="1663">
                  <c:v>234.380296205403</c:v>
                </c:pt>
                <c:pt idx="1664">
                  <c:v>232.18796843833599</c:v>
                </c:pt>
                <c:pt idx="1665">
                  <c:v>230.181003412899</c:v>
                </c:pt>
                <c:pt idx="1666">
                  <c:v>230.65708913790701</c:v>
                </c:pt>
                <c:pt idx="1667">
                  <c:v>234.10785827014701</c:v>
                </c:pt>
                <c:pt idx="1668">
                  <c:v>232.783779460662</c:v>
                </c:pt>
                <c:pt idx="1669">
                  <c:v>235.680384784241</c:v>
                </c:pt>
                <c:pt idx="1670">
                  <c:v>235.08500072242899</c:v>
                </c:pt>
                <c:pt idx="1671">
                  <c:v>234.60452472952201</c:v>
                </c:pt>
                <c:pt idx="1672">
                  <c:v>232.93955817012099</c:v>
                </c:pt>
                <c:pt idx="1673">
                  <c:v>231.78831792717401</c:v>
                </c:pt>
                <c:pt idx="1674">
                  <c:v>230.72018647655099</c:v>
                </c:pt>
                <c:pt idx="1675">
                  <c:v>231.49131738666699</c:v>
                </c:pt>
                <c:pt idx="1676">
                  <c:v>230.15404611606701</c:v>
                </c:pt>
                <c:pt idx="1677">
                  <c:v>230.443896614914</c:v>
                </c:pt>
                <c:pt idx="1678">
                  <c:v>235.108251506969</c:v>
                </c:pt>
                <c:pt idx="1679">
                  <c:v>237.19026567153901</c:v>
                </c:pt>
                <c:pt idx="1680">
                  <c:v>237.210196683383</c:v>
                </c:pt>
                <c:pt idx="1681">
                  <c:v>237.275209156508</c:v>
                </c:pt>
                <c:pt idx="1682">
                  <c:v>237.299267453325</c:v>
                </c:pt>
                <c:pt idx="1683">
                  <c:v>236.021089993066</c:v>
                </c:pt>
                <c:pt idx="1684">
                  <c:v>231.35311521838801</c:v>
                </c:pt>
                <c:pt idx="1685">
                  <c:v>226.73099229026801</c:v>
                </c:pt>
                <c:pt idx="1686">
                  <c:v>229.73177597938701</c:v>
                </c:pt>
                <c:pt idx="1687">
                  <c:v>226.53621785381799</c:v>
                </c:pt>
                <c:pt idx="1688">
                  <c:v>228.24318742731199</c:v>
                </c:pt>
                <c:pt idx="1689">
                  <c:v>228.39158714526999</c:v>
                </c:pt>
                <c:pt idx="1690">
                  <c:v>227.78751845907999</c:v>
                </c:pt>
                <c:pt idx="1691">
                  <c:v>225.270382027561</c:v>
                </c:pt>
                <c:pt idx="1692">
                  <c:v>224.437465599512</c:v>
                </c:pt>
                <c:pt idx="1693">
                  <c:v>225.37983861511299</c:v>
                </c:pt>
                <c:pt idx="1694">
                  <c:v>223.67535036287001</c:v>
                </c:pt>
                <c:pt idx="1695">
                  <c:v>225.723346912534</c:v>
                </c:pt>
                <c:pt idx="1696">
                  <c:v>225.36811576446499</c:v>
                </c:pt>
                <c:pt idx="1697">
                  <c:v>229.20597101185601</c:v>
                </c:pt>
                <c:pt idx="1698">
                  <c:v>229.702102223628</c:v>
                </c:pt>
                <c:pt idx="1699">
                  <c:v>227.96780098937199</c:v>
                </c:pt>
                <c:pt idx="1700">
                  <c:v>228.63342933756999</c:v>
                </c:pt>
                <c:pt idx="1701">
                  <c:v>231.42234470007401</c:v>
                </c:pt>
                <c:pt idx="1702">
                  <c:v>234.40215163347901</c:v>
                </c:pt>
                <c:pt idx="1703">
                  <c:v>235.879995012606</c:v>
                </c:pt>
                <c:pt idx="1704">
                  <c:v>236.56408166826401</c:v>
                </c:pt>
                <c:pt idx="1705">
                  <c:v>235.81925523854201</c:v>
                </c:pt>
                <c:pt idx="1706">
                  <c:v>228.798601178349</c:v>
                </c:pt>
                <c:pt idx="1707">
                  <c:v>226.749766177239</c:v>
                </c:pt>
                <c:pt idx="1708">
                  <c:v>224.70802862120499</c:v>
                </c:pt>
                <c:pt idx="1709">
                  <c:v>229.82565469599299</c:v>
                </c:pt>
                <c:pt idx="1710">
                  <c:v>228.26656506243901</c:v>
                </c:pt>
                <c:pt idx="1711">
                  <c:v>226.821603830763</c:v>
                </c:pt>
                <c:pt idx="1712">
                  <c:v>232.09524684660201</c:v>
                </c:pt>
                <c:pt idx="1713">
                  <c:v>232.545356046395</c:v>
                </c:pt>
                <c:pt idx="1714">
                  <c:v>234.26665664237601</c:v>
                </c:pt>
                <c:pt idx="1715">
                  <c:v>237.36541539390601</c:v>
                </c:pt>
                <c:pt idx="1716">
                  <c:v>239.13467788768401</c:v>
                </c:pt>
                <c:pt idx="1717">
                  <c:v>235.566092404774</c:v>
                </c:pt>
                <c:pt idx="1718">
                  <c:v>237.60738443679401</c:v>
                </c:pt>
                <c:pt idx="1719">
                  <c:v>239.202115991558</c:v>
                </c:pt>
                <c:pt idx="1720">
                  <c:v>240.797395169591</c:v>
                </c:pt>
                <c:pt idx="1721">
                  <c:v>241.669452738719</c:v>
                </c:pt>
                <c:pt idx="1722">
                  <c:v>241.56502685983801</c:v>
                </c:pt>
                <c:pt idx="1723">
                  <c:v>244.688434846289</c:v>
                </c:pt>
                <c:pt idx="1724">
                  <c:v>239.45970312630999</c:v>
                </c:pt>
                <c:pt idx="1725">
                  <c:v>237.95126091031</c:v>
                </c:pt>
                <c:pt idx="1726">
                  <c:v>237.94874246205799</c:v>
                </c:pt>
                <c:pt idx="1727">
                  <c:v>236.995590240425</c:v>
                </c:pt>
                <c:pt idx="1728">
                  <c:v>238.498850145831</c:v>
                </c:pt>
                <c:pt idx="1729">
                  <c:v>239.12404718965601</c:v>
                </c:pt>
                <c:pt idx="1730">
                  <c:v>237.03889888739599</c:v>
                </c:pt>
                <c:pt idx="1731">
                  <c:v>235.999574895835</c:v>
                </c:pt>
                <c:pt idx="1732">
                  <c:v>237.99118171841701</c:v>
                </c:pt>
                <c:pt idx="1733">
                  <c:v>237.06740314261501</c:v>
                </c:pt>
                <c:pt idx="1734">
                  <c:v>237.13222069898299</c:v>
                </c:pt>
                <c:pt idx="1735">
                  <c:v>235.64356408073999</c:v>
                </c:pt>
                <c:pt idx="1736">
                  <c:v>235.27706179387101</c:v>
                </c:pt>
                <c:pt idx="1737">
                  <c:v>236.05561191640601</c:v>
                </c:pt>
                <c:pt idx="1738">
                  <c:v>236.76745409942399</c:v>
                </c:pt>
                <c:pt idx="1739">
                  <c:v>232.32781657033701</c:v>
                </c:pt>
                <c:pt idx="1740">
                  <c:v>231.18223200724901</c:v>
                </c:pt>
                <c:pt idx="1741">
                  <c:v>229.24612695763699</c:v>
                </c:pt>
                <c:pt idx="1742">
                  <c:v>230.960648781971</c:v>
                </c:pt>
                <c:pt idx="1743">
                  <c:v>230.370790455514</c:v>
                </c:pt>
                <c:pt idx="1744">
                  <c:v>225.54439786037</c:v>
                </c:pt>
                <c:pt idx="1745">
                  <c:v>226.05753323872099</c:v>
                </c:pt>
                <c:pt idx="1746">
                  <c:v>229.04243275913299</c:v>
                </c:pt>
                <c:pt idx="1747">
                  <c:v>229.73354260586299</c:v>
                </c:pt>
                <c:pt idx="1748">
                  <c:v>232.32920883288401</c:v>
                </c:pt>
                <c:pt idx="1749">
                  <c:v>231.007187478052</c:v>
                </c:pt>
                <c:pt idx="1750">
                  <c:v>229.59774750483299</c:v>
                </c:pt>
                <c:pt idx="1751">
                  <c:v>227.45810604647201</c:v>
                </c:pt>
                <c:pt idx="1752">
                  <c:v>229.07366894286099</c:v>
                </c:pt>
                <c:pt idx="1753">
                  <c:v>229.43618626492699</c:v>
                </c:pt>
                <c:pt idx="1754">
                  <c:v>229.35914464339299</c:v>
                </c:pt>
                <c:pt idx="1755">
                  <c:v>229.83570992550099</c:v>
                </c:pt>
                <c:pt idx="1756">
                  <c:v>229.29700332503199</c:v>
                </c:pt>
                <c:pt idx="1757">
                  <c:v>231.08479219243901</c:v>
                </c:pt>
                <c:pt idx="1758">
                  <c:v>233.599803103136</c:v>
                </c:pt>
                <c:pt idx="1759">
                  <c:v>232.95606731001499</c:v>
                </c:pt>
                <c:pt idx="1760">
                  <c:v>232.54990410404901</c:v>
                </c:pt>
                <c:pt idx="1761">
                  <c:v>231.85547139070599</c:v>
                </c:pt>
                <c:pt idx="1762">
                  <c:v>231.125684490411</c:v>
                </c:pt>
                <c:pt idx="1763">
                  <c:v>230.78655717913901</c:v>
                </c:pt>
                <c:pt idx="1764">
                  <c:v>227.75258504480999</c:v>
                </c:pt>
                <c:pt idx="1765">
                  <c:v>225.85983814483799</c:v>
                </c:pt>
                <c:pt idx="1766">
                  <c:v>228.36446587084899</c:v>
                </c:pt>
                <c:pt idx="1767">
                  <c:v>229.87921967706299</c:v>
                </c:pt>
                <c:pt idx="1768">
                  <c:v>228.17364855394899</c:v>
                </c:pt>
                <c:pt idx="1769">
                  <c:v>227.37944321254901</c:v>
                </c:pt>
                <c:pt idx="1770">
                  <c:v>225.61239905709701</c:v>
                </c:pt>
                <c:pt idx="1771">
                  <c:v>224.01738286199</c:v>
                </c:pt>
                <c:pt idx="1772">
                  <c:v>228.47874278073101</c:v>
                </c:pt>
                <c:pt idx="1773">
                  <c:v>228.47874278073101</c:v>
                </c:pt>
                <c:pt idx="1774">
                  <c:v>230.529344408317</c:v>
                </c:pt>
                <c:pt idx="1775">
                  <c:v>234.16338170053399</c:v>
                </c:pt>
                <c:pt idx="1776">
                  <c:v>233.08019215698201</c:v>
                </c:pt>
                <c:pt idx="1777">
                  <c:v>233.08019215698201</c:v>
                </c:pt>
                <c:pt idx="1778">
                  <c:v>226.220613591762</c:v>
                </c:pt>
                <c:pt idx="1779">
                  <c:v>225.88249180343999</c:v>
                </c:pt>
                <c:pt idx="1780">
                  <c:v>223.939184115583</c:v>
                </c:pt>
                <c:pt idx="1781">
                  <c:v>220.21803450274101</c:v>
                </c:pt>
                <c:pt idx="1782">
                  <c:v>218.69423408388599</c:v>
                </c:pt>
                <c:pt idx="1783">
                  <c:v>217.800679981028</c:v>
                </c:pt>
                <c:pt idx="1784">
                  <c:v>221.582618870602</c:v>
                </c:pt>
                <c:pt idx="1785">
                  <c:v>222.98831211061099</c:v>
                </c:pt>
                <c:pt idx="1786">
                  <c:v>218.91717244470999</c:v>
                </c:pt>
                <c:pt idx="1787">
                  <c:v>216.96167163085599</c:v>
                </c:pt>
                <c:pt idx="1788">
                  <c:v>215.45766918542401</c:v>
                </c:pt>
                <c:pt idx="1789">
                  <c:v>219.67490360128801</c:v>
                </c:pt>
                <c:pt idx="1790">
                  <c:v>214.61763674880001</c:v>
                </c:pt>
                <c:pt idx="1791">
                  <c:v>215.82833588426701</c:v>
                </c:pt>
                <c:pt idx="1792">
                  <c:v>219.57359329659599</c:v>
                </c:pt>
                <c:pt idx="1793">
                  <c:v>220.63706530856001</c:v>
                </c:pt>
                <c:pt idx="1794">
                  <c:v>222.82357651209699</c:v>
                </c:pt>
                <c:pt idx="1795">
                  <c:v>224.71026552303101</c:v>
                </c:pt>
                <c:pt idx="1796">
                  <c:v>223.58597638908299</c:v>
                </c:pt>
                <c:pt idx="1797">
                  <c:v>227.28053688118899</c:v>
                </c:pt>
                <c:pt idx="1798">
                  <c:v>229.22843284761899</c:v>
                </c:pt>
                <c:pt idx="1799">
                  <c:v>229.25324606012899</c:v>
                </c:pt>
                <c:pt idx="1800">
                  <c:v>230.676416835981</c:v>
                </c:pt>
                <c:pt idx="1801">
                  <c:v>231.309258948148</c:v>
                </c:pt>
                <c:pt idx="1802">
                  <c:v>228.49944727176799</c:v>
                </c:pt>
                <c:pt idx="1803">
                  <c:v>228.29807041692601</c:v>
                </c:pt>
                <c:pt idx="1804">
                  <c:v>228.54152763378099</c:v>
                </c:pt>
                <c:pt idx="1805">
                  <c:v>230.497353308897</c:v>
                </c:pt>
                <c:pt idx="1806">
                  <c:v>225.45357593353501</c:v>
                </c:pt>
                <c:pt idx="1807">
                  <c:v>227.37296764474601</c:v>
                </c:pt>
                <c:pt idx="1808">
                  <c:v>230.37308304784199</c:v>
                </c:pt>
                <c:pt idx="1809">
                  <c:v>228.81127076752901</c:v>
                </c:pt>
                <c:pt idx="1810">
                  <c:v>230.77310482901601</c:v>
                </c:pt>
                <c:pt idx="1811">
                  <c:v>221.98966384284799</c:v>
                </c:pt>
                <c:pt idx="1812">
                  <c:v>221.43831549845001</c:v>
                </c:pt>
                <c:pt idx="1813">
                  <c:v>220.38782865517601</c:v>
                </c:pt>
                <c:pt idx="1814">
                  <c:v>219.03945950511499</c:v>
                </c:pt>
                <c:pt idx="1815">
                  <c:v>217.75330592741801</c:v>
                </c:pt>
                <c:pt idx="1816">
                  <c:v>219.70286951498801</c:v>
                </c:pt>
                <c:pt idx="1817">
                  <c:v>218.69688557056</c:v>
                </c:pt>
                <c:pt idx="1818">
                  <c:v>217.61911966310899</c:v>
                </c:pt>
                <c:pt idx="1819">
                  <c:v>221.740049731618</c:v>
                </c:pt>
                <c:pt idx="1820">
                  <c:v>221.08694865242899</c:v>
                </c:pt>
                <c:pt idx="1821">
                  <c:v>220.965073082955</c:v>
                </c:pt>
                <c:pt idx="1822">
                  <c:v>223.05750446529501</c:v>
                </c:pt>
              </c:numCache>
            </c:numRef>
          </c:val>
          <c:smooth val="0"/>
        </c:ser>
        <c:ser>
          <c:idx val="4"/>
          <c:order val="4"/>
          <c:tx>
            <c:v>Danone</c:v>
          </c:tx>
          <c:marker>
            <c:symbol val="none"/>
          </c:marker>
          <c:cat>
            <c:numRef>
              <c:f>'[6]1 - Chart Data'!$A$2:$A$1824</c:f>
              <c:numCache>
                <c:formatCode>General</c:formatCode>
                <c:ptCount val="1823"/>
                <c:pt idx="0">
                  <c:v>39857</c:v>
                </c:pt>
                <c:pt idx="1">
                  <c:v>39860</c:v>
                </c:pt>
                <c:pt idx="2">
                  <c:v>39861</c:v>
                </c:pt>
                <c:pt idx="3">
                  <c:v>39862</c:v>
                </c:pt>
                <c:pt idx="4">
                  <c:v>39863</c:v>
                </c:pt>
                <c:pt idx="5">
                  <c:v>39864</c:v>
                </c:pt>
                <c:pt idx="6">
                  <c:v>39867</c:v>
                </c:pt>
                <c:pt idx="7">
                  <c:v>39868</c:v>
                </c:pt>
                <c:pt idx="8">
                  <c:v>39869</c:v>
                </c:pt>
                <c:pt idx="9">
                  <c:v>39870</c:v>
                </c:pt>
                <c:pt idx="10">
                  <c:v>39871</c:v>
                </c:pt>
                <c:pt idx="11">
                  <c:v>39874</c:v>
                </c:pt>
                <c:pt idx="12">
                  <c:v>39875</c:v>
                </c:pt>
                <c:pt idx="13">
                  <c:v>39876</c:v>
                </c:pt>
                <c:pt idx="14">
                  <c:v>39877</c:v>
                </c:pt>
                <c:pt idx="15">
                  <c:v>39878</c:v>
                </c:pt>
                <c:pt idx="16">
                  <c:v>39881</c:v>
                </c:pt>
                <c:pt idx="17">
                  <c:v>39882</c:v>
                </c:pt>
                <c:pt idx="18">
                  <c:v>39883</c:v>
                </c:pt>
                <c:pt idx="19">
                  <c:v>39884</c:v>
                </c:pt>
                <c:pt idx="20">
                  <c:v>39885</c:v>
                </c:pt>
                <c:pt idx="21">
                  <c:v>39888</c:v>
                </c:pt>
                <c:pt idx="22">
                  <c:v>39889</c:v>
                </c:pt>
                <c:pt idx="23">
                  <c:v>39890</c:v>
                </c:pt>
                <c:pt idx="24">
                  <c:v>39891</c:v>
                </c:pt>
                <c:pt idx="25">
                  <c:v>39892</c:v>
                </c:pt>
                <c:pt idx="26">
                  <c:v>39895</c:v>
                </c:pt>
                <c:pt idx="27">
                  <c:v>39896</c:v>
                </c:pt>
                <c:pt idx="28">
                  <c:v>39897</c:v>
                </c:pt>
                <c:pt idx="29">
                  <c:v>39898</c:v>
                </c:pt>
                <c:pt idx="30">
                  <c:v>39899</c:v>
                </c:pt>
                <c:pt idx="31">
                  <c:v>39902</c:v>
                </c:pt>
                <c:pt idx="32">
                  <c:v>39903</c:v>
                </c:pt>
                <c:pt idx="33">
                  <c:v>39904</c:v>
                </c:pt>
                <c:pt idx="34">
                  <c:v>39905</c:v>
                </c:pt>
                <c:pt idx="35">
                  <c:v>39906</c:v>
                </c:pt>
                <c:pt idx="36">
                  <c:v>39909</c:v>
                </c:pt>
                <c:pt idx="37">
                  <c:v>39910</c:v>
                </c:pt>
                <c:pt idx="38">
                  <c:v>39911</c:v>
                </c:pt>
                <c:pt idx="39">
                  <c:v>39912</c:v>
                </c:pt>
                <c:pt idx="40">
                  <c:v>39916</c:v>
                </c:pt>
                <c:pt idx="41">
                  <c:v>39917</c:v>
                </c:pt>
                <c:pt idx="42">
                  <c:v>39918</c:v>
                </c:pt>
                <c:pt idx="43">
                  <c:v>39919</c:v>
                </c:pt>
                <c:pt idx="44">
                  <c:v>39920</c:v>
                </c:pt>
                <c:pt idx="45">
                  <c:v>39923</c:v>
                </c:pt>
                <c:pt idx="46">
                  <c:v>39924</c:v>
                </c:pt>
                <c:pt idx="47">
                  <c:v>39925</c:v>
                </c:pt>
                <c:pt idx="48">
                  <c:v>39926</c:v>
                </c:pt>
                <c:pt idx="49">
                  <c:v>39927</c:v>
                </c:pt>
                <c:pt idx="50">
                  <c:v>39930</c:v>
                </c:pt>
                <c:pt idx="51">
                  <c:v>39931</c:v>
                </c:pt>
                <c:pt idx="52">
                  <c:v>39932</c:v>
                </c:pt>
                <c:pt idx="53">
                  <c:v>39933</c:v>
                </c:pt>
                <c:pt idx="54">
                  <c:v>39934</c:v>
                </c:pt>
                <c:pt idx="55">
                  <c:v>39937</c:v>
                </c:pt>
                <c:pt idx="56">
                  <c:v>39938</c:v>
                </c:pt>
                <c:pt idx="57">
                  <c:v>39939</c:v>
                </c:pt>
                <c:pt idx="58">
                  <c:v>39940</c:v>
                </c:pt>
                <c:pt idx="59">
                  <c:v>39941</c:v>
                </c:pt>
                <c:pt idx="60">
                  <c:v>39944</c:v>
                </c:pt>
                <c:pt idx="61">
                  <c:v>39945</c:v>
                </c:pt>
                <c:pt idx="62">
                  <c:v>39946</c:v>
                </c:pt>
                <c:pt idx="63">
                  <c:v>39947</c:v>
                </c:pt>
                <c:pt idx="64">
                  <c:v>39948</c:v>
                </c:pt>
                <c:pt idx="65">
                  <c:v>39951</c:v>
                </c:pt>
                <c:pt idx="66">
                  <c:v>39952</c:v>
                </c:pt>
                <c:pt idx="67">
                  <c:v>39953</c:v>
                </c:pt>
                <c:pt idx="68">
                  <c:v>39954</c:v>
                </c:pt>
                <c:pt idx="69">
                  <c:v>39955</c:v>
                </c:pt>
                <c:pt idx="70">
                  <c:v>39958</c:v>
                </c:pt>
                <c:pt idx="71">
                  <c:v>39959</c:v>
                </c:pt>
                <c:pt idx="72">
                  <c:v>39960</c:v>
                </c:pt>
                <c:pt idx="73">
                  <c:v>39961</c:v>
                </c:pt>
                <c:pt idx="74">
                  <c:v>39962</c:v>
                </c:pt>
                <c:pt idx="75">
                  <c:v>39965</c:v>
                </c:pt>
                <c:pt idx="76">
                  <c:v>39966</c:v>
                </c:pt>
                <c:pt idx="77">
                  <c:v>39967</c:v>
                </c:pt>
                <c:pt idx="78">
                  <c:v>39968</c:v>
                </c:pt>
                <c:pt idx="79">
                  <c:v>39969</c:v>
                </c:pt>
                <c:pt idx="80">
                  <c:v>39972</c:v>
                </c:pt>
                <c:pt idx="81">
                  <c:v>39973</c:v>
                </c:pt>
                <c:pt idx="82">
                  <c:v>39974</c:v>
                </c:pt>
                <c:pt idx="83">
                  <c:v>39975</c:v>
                </c:pt>
                <c:pt idx="84">
                  <c:v>39976</c:v>
                </c:pt>
                <c:pt idx="85">
                  <c:v>39979</c:v>
                </c:pt>
                <c:pt idx="86">
                  <c:v>39980</c:v>
                </c:pt>
                <c:pt idx="87">
                  <c:v>39981</c:v>
                </c:pt>
                <c:pt idx="88">
                  <c:v>39982</c:v>
                </c:pt>
                <c:pt idx="89">
                  <c:v>39983</c:v>
                </c:pt>
                <c:pt idx="90">
                  <c:v>39986</c:v>
                </c:pt>
                <c:pt idx="91">
                  <c:v>39987</c:v>
                </c:pt>
                <c:pt idx="92">
                  <c:v>39988</c:v>
                </c:pt>
                <c:pt idx="93">
                  <c:v>39989</c:v>
                </c:pt>
                <c:pt idx="94">
                  <c:v>39990</c:v>
                </c:pt>
                <c:pt idx="95">
                  <c:v>39993</c:v>
                </c:pt>
                <c:pt idx="96">
                  <c:v>39994</c:v>
                </c:pt>
                <c:pt idx="97">
                  <c:v>39995</c:v>
                </c:pt>
                <c:pt idx="98">
                  <c:v>39996</c:v>
                </c:pt>
                <c:pt idx="99">
                  <c:v>39997</c:v>
                </c:pt>
                <c:pt idx="100">
                  <c:v>40000</c:v>
                </c:pt>
                <c:pt idx="101">
                  <c:v>40001</c:v>
                </c:pt>
                <c:pt idx="102">
                  <c:v>40002</c:v>
                </c:pt>
                <c:pt idx="103">
                  <c:v>40003</c:v>
                </c:pt>
                <c:pt idx="104">
                  <c:v>40004</c:v>
                </c:pt>
                <c:pt idx="105">
                  <c:v>40007</c:v>
                </c:pt>
                <c:pt idx="106">
                  <c:v>40008</c:v>
                </c:pt>
                <c:pt idx="107">
                  <c:v>40009</c:v>
                </c:pt>
                <c:pt idx="108">
                  <c:v>40010</c:v>
                </c:pt>
                <c:pt idx="109">
                  <c:v>40011</c:v>
                </c:pt>
                <c:pt idx="110">
                  <c:v>40014</c:v>
                </c:pt>
                <c:pt idx="111">
                  <c:v>40015</c:v>
                </c:pt>
                <c:pt idx="112">
                  <c:v>40016</c:v>
                </c:pt>
                <c:pt idx="113">
                  <c:v>40017</c:v>
                </c:pt>
                <c:pt idx="114">
                  <c:v>40018</c:v>
                </c:pt>
                <c:pt idx="115">
                  <c:v>40021</c:v>
                </c:pt>
                <c:pt idx="116">
                  <c:v>40022</c:v>
                </c:pt>
                <c:pt idx="117">
                  <c:v>40023</c:v>
                </c:pt>
                <c:pt idx="118">
                  <c:v>40024</c:v>
                </c:pt>
                <c:pt idx="119">
                  <c:v>40025</c:v>
                </c:pt>
                <c:pt idx="120">
                  <c:v>40028</c:v>
                </c:pt>
                <c:pt idx="121">
                  <c:v>40029</c:v>
                </c:pt>
                <c:pt idx="122">
                  <c:v>40030</c:v>
                </c:pt>
                <c:pt idx="123">
                  <c:v>40031</c:v>
                </c:pt>
                <c:pt idx="124">
                  <c:v>40032</c:v>
                </c:pt>
                <c:pt idx="125">
                  <c:v>40035</c:v>
                </c:pt>
                <c:pt idx="126">
                  <c:v>40036</c:v>
                </c:pt>
                <c:pt idx="127">
                  <c:v>40037</c:v>
                </c:pt>
                <c:pt idx="128">
                  <c:v>40038</c:v>
                </c:pt>
                <c:pt idx="129">
                  <c:v>40039</c:v>
                </c:pt>
                <c:pt idx="130">
                  <c:v>40042</c:v>
                </c:pt>
                <c:pt idx="131">
                  <c:v>40043</c:v>
                </c:pt>
                <c:pt idx="132">
                  <c:v>40044</c:v>
                </c:pt>
                <c:pt idx="133">
                  <c:v>40045</c:v>
                </c:pt>
                <c:pt idx="134">
                  <c:v>40046</c:v>
                </c:pt>
                <c:pt idx="135">
                  <c:v>40049</c:v>
                </c:pt>
                <c:pt idx="136">
                  <c:v>40050</c:v>
                </c:pt>
                <c:pt idx="137">
                  <c:v>40051</c:v>
                </c:pt>
                <c:pt idx="138">
                  <c:v>40052</c:v>
                </c:pt>
                <c:pt idx="139">
                  <c:v>40053</c:v>
                </c:pt>
                <c:pt idx="140">
                  <c:v>40056</c:v>
                </c:pt>
                <c:pt idx="141">
                  <c:v>40057</c:v>
                </c:pt>
                <c:pt idx="142">
                  <c:v>40058</c:v>
                </c:pt>
                <c:pt idx="143">
                  <c:v>40059</c:v>
                </c:pt>
                <c:pt idx="144">
                  <c:v>40060</c:v>
                </c:pt>
                <c:pt idx="145">
                  <c:v>40063</c:v>
                </c:pt>
                <c:pt idx="146">
                  <c:v>40064</c:v>
                </c:pt>
                <c:pt idx="147">
                  <c:v>40065</c:v>
                </c:pt>
                <c:pt idx="148">
                  <c:v>40066</c:v>
                </c:pt>
                <c:pt idx="149">
                  <c:v>40067</c:v>
                </c:pt>
                <c:pt idx="150">
                  <c:v>40070</c:v>
                </c:pt>
                <c:pt idx="151">
                  <c:v>40071</c:v>
                </c:pt>
                <c:pt idx="152">
                  <c:v>40072</c:v>
                </c:pt>
                <c:pt idx="153">
                  <c:v>40073</c:v>
                </c:pt>
                <c:pt idx="154">
                  <c:v>40074</c:v>
                </c:pt>
                <c:pt idx="155">
                  <c:v>40077</c:v>
                </c:pt>
                <c:pt idx="156">
                  <c:v>40078</c:v>
                </c:pt>
                <c:pt idx="157">
                  <c:v>40079</c:v>
                </c:pt>
                <c:pt idx="158">
                  <c:v>40080</c:v>
                </c:pt>
                <c:pt idx="159">
                  <c:v>40081</c:v>
                </c:pt>
                <c:pt idx="160">
                  <c:v>40084</c:v>
                </c:pt>
                <c:pt idx="161">
                  <c:v>40085</c:v>
                </c:pt>
                <c:pt idx="162">
                  <c:v>40086</c:v>
                </c:pt>
                <c:pt idx="163">
                  <c:v>40087</c:v>
                </c:pt>
                <c:pt idx="164">
                  <c:v>40088</c:v>
                </c:pt>
                <c:pt idx="165">
                  <c:v>40091</c:v>
                </c:pt>
                <c:pt idx="166">
                  <c:v>40092</c:v>
                </c:pt>
                <c:pt idx="167">
                  <c:v>40093</c:v>
                </c:pt>
                <c:pt idx="168">
                  <c:v>40094</c:v>
                </c:pt>
                <c:pt idx="169">
                  <c:v>40095</c:v>
                </c:pt>
                <c:pt idx="170">
                  <c:v>40098</c:v>
                </c:pt>
                <c:pt idx="171">
                  <c:v>40099</c:v>
                </c:pt>
                <c:pt idx="172">
                  <c:v>40100</c:v>
                </c:pt>
                <c:pt idx="173">
                  <c:v>40101</c:v>
                </c:pt>
                <c:pt idx="174">
                  <c:v>40102</c:v>
                </c:pt>
                <c:pt idx="175">
                  <c:v>40105</c:v>
                </c:pt>
                <c:pt idx="176">
                  <c:v>40106</c:v>
                </c:pt>
                <c:pt idx="177">
                  <c:v>40107</c:v>
                </c:pt>
                <c:pt idx="178">
                  <c:v>40108</c:v>
                </c:pt>
                <c:pt idx="179">
                  <c:v>40109</c:v>
                </c:pt>
                <c:pt idx="180">
                  <c:v>40112</c:v>
                </c:pt>
                <c:pt idx="181">
                  <c:v>40113</c:v>
                </c:pt>
                <c:pt idx="182">
                  <c:v>40114</c:v>
                </c:pt>
                <c:pt idx="183">
                  <c:v>40115</c:v>
                </c:pt>
                <c:pt idx="184">
                  <c:v>40116</c:v>
                </c:pt>
                <c:pt idx="185">
                  <c:v>40119</c:v>
                </c:pt>
                <c:pt idx="186">
                  <c:v>40120</c:v>
                </c:pt>
                <c:pt idx="187">
                  <c:v>40121</c:v>
                </c:pt>
                <c:pt idx="188">
                  <c:v>40122</c:v>
                </c:pt>
                <c:pt idx="189">
                  <c:v>40123</c:v>
                </c:pt>
                <c:pt idx="190">
                  <c:v>40126</c:v>
                </c:pt>
                <c:pt idx="191">
                  <c:v>40127</c:v>
                </c:pt>
                <c:pt idx="192">
                  <c:v>40128</c:v>
                </c:pt>
                <c:pt idx="193">
                  <c:v>40129</c:v>
                </c:pt>
                <c:pt idx="194">
                  <c:v>40130</c:v>
                </c:pt>
                <c:pt idx="195">
                  <c:v>40133</c:v>
                </c:pt>
                <c:pt idx="196">
                  <c:v>40134</c:v>
                </c:pt>
                <c:pt idx="197">
                  <c:v>40135</c:v>
                </c:pt>
                <c:pt idx="198">
                  <c:v>40136</c:v>
                </c:pt>
                <c:pt idx="199">
                  <c:v>40137</c:v>
                </c:pt>
                <c:pt idx="200">
                  <c:v>40140</c:v>
                </c:pt>
                <c:pt idx="201">
                  <c:v>40141</c:v>
                </c:pt>
                <c:pt idx="202">
                  <c:v>40142</c:v>
                </c:pt>
                <c:pt idx="203">
                  <c:v>40143</c:v>
                </c:pt>
                <c:pt idx="204">
                  <c:v>40144</c:v>
                </c:pt>
                <c:pt idx="205">
                  <c:v>40147</c:v>
                </c:pt>
                <c:pt idx="206">
                  <c:v>40148</c:v>
                </c:pt>
                <c:pt idx="207">
                  <c:v>40149</c:v>
                </c:pt>
                <c:pt idx="208">
                  <c:v>40150</c:v>
                </c:pt>
                <c:pt idx="209">
                  <c:v>40151</c:v>
                </c:pt>
                <c:pt idx="210">
                  <c:v>40154</c:v>
                </c:pt>
                <c:pt idx="211">
                  <c:v>40155</c:v>
                </c:pt>
                <c:pt idx="212">
                  <c:v>40156</c:v>
                </c:pt>
                <c:pt idx="213">
                  <c:v>40157</c:v>
                </c:pt>
                <c:pt idx="214">
                  <c:v>40158</c:v>
                </c:pt>
                <c:pt idx="215">
                  <c:v>40161</c:v>
                </c:pt>
                <c:pt idx="216">
                  <c:v>40162</c:v>
                </c:pt>
                <c:pt idx="217">
                  <c:v>40163</c:v>
                </c:pt>
                <c:pt idx="218">
                  <c:v>40164</c:v>
                </c:pt>
                <c:pt idx="219">
                  <c:v>40165</c:v>
                </c:pt>
                <c:pt idx="220">
                  <c:v>40168</c:v>
                </c:pt>
                <c:pt idx="221">
                  <c:v>40169</c:v>
                </c:pt>
                <c:pt idx="222">
                  <c:v>40170</c:v>
                </c:pt>
                <c:pt idx="223">
                  <c:v>40171</c:v>
                </c:pt>
                <c:pt idx="224">
                  <c:v>40175</c:v>
                </c:pt>
                <c:pt idx="225">
                  <c:v>40176</c:v>
                </c:pt>
                <c:pt idx="226">
                  <c:v>40177</c:v>
                </c:pt>
                <c:pt idx="227">
                  <c:v>40178</c:v>
                </c:pt>
                <c:pt idx="228">
                  <c:v>40182</c:v>
                </c:pt>
                <c:pt idx="229">
                  <c:v>40183</c:v>
                </c:pt>
                <c:pt idx="230">
                  <c:v>40184</c:v>
                </c:pt>
                <c:pt idx="231">
                  <c:v>40185</c:v>
                </c:pt>
                <c:pt idx="232">
                  <c:v>40186</c:v>
                </c:pt>
                <c:pt idx="233">
                  <c:v>40189</c:v>
                </c:pt>
                <c:pt idx="234">
                  <c:v>40190</c:v>
                </c:pt>
                <c:pt idx="235">
                  <c:v>40191</c:v>
                </c:pt>
                <c:pt idx="236">
                  <c:v>40192</c:v>
                </c:pt>
                <c:pt idx="237">
                  <c:v>40193</c:v>
                </c:pt>
                <c:pt idx="238">
                  <c:v>40196</c:v>
                </c:pt>
                <c:pt idx="239">
                  <c:v>40197</c:v>
                </c:pt>
                <c:pt idx="240">
                  <c:v>40198</c:v>
                </c:pt>
                <c:pt idx="241">
                  <c:v>40199</c:v>
                </c:pt>
                <c:pt idx="242">
                  <c:v>40200</c:v>
                </c:pt>
                <c:pt idx="243">
                  <c:v>40203</c:v>
                </c:pt>
                <c:pt idx="244">
                  <c:v>40204</c:v>
                </c:pt>
                <c:pt idx="245">
                  <c:v>40205</c:v>
                </c:pt>
                <c:pt idx="246">
                  <c:v>40206</c:v>
                </c:pt>
                <c:pt idx="247">
                  <c:v>40207</c:v>
                </c:pt>
                <c:pt idx="248">
                  <c:v>40210</c:v>
                </c:pt>
                <c:pt idx="249">
                  <c:v>40211</c:v>
                </c:pt>
                <c:pt idx="250">
                  <c:v>40212</c:v>
                </c:pt>
                <c:pt idx="251">
                  <c:v>40213</c:v>
                </c:pt>
                <c:pt idx="252">
                  <c:v>40214</c:v>
                </c:pt>
                <c:pt idx="253">
                  <c:v>40217</c:v>
                </c:pt>
                <c:pt idx="254">
                  <c:v>40218</c:v>
                </c:pt>
                <c:pt idx="255">
                  <c:v>40219</c:v>
                </c:pt>
                <c:pt idx="256">
                  <c:v>40220</c:v>
                </c:pt>
                <c:pt idx="257">
                  <c:v>40221</c:v>
                </c:pt>
                <c:pt idx="258">
                  <c:v>40224</c:v>
                </c:pt>
                <c:pt idx="259">
                  <c:v>40225</c:v>
                </c:pt>
                <c:pt idx="260">
                  <c:v>40226</c:v>
                </c:pt>
                <c:pt idx="261">
                  <c:v>40227</c:v>
                </c:pt>
                <c:pt idx="262">
                  <c:v>40228</c:v>
                </c:pt>
                <c:pt idx="263">
                  <c:v>40231</c:v>
                </c:pt>
                <c:pt idx="264">
                  <c:v>40232</c:v>
                </c:pt>
                <c:pt idx="265">
                  <c:v>40233</c:v>
                </c:pt>
                <c:pt idx="266">
                  <c:v>40234</c:v>
                </c:pt>
                <c:pt idx="267">
                  <c:v>40235</c:v>
                </c:pt>
                <c:pt idx="268">
                  <c:v>40238</c:v>
                </c:pt>
                <c:pt idx="269">
                  <c:v>40239</c:v>
                </c:pt>
                <c:pt idx="270">
                  <c:v>40240</c:v>
                </c:pt>
                <c:pt idx="271">
                  <c:v>40241</c:v>
                </c:pt>
                <c:pt idx="272">
                  <c:v>40242</c:v>
                </c:pt>
                <c:pt idx="273">
                  <c:v>40245</c:v>
                </c:pt>
                <c:pt idx="274">
                  <c:v>40246</c:v>
                </c:pt>
                <c:pt idx="275">
                  <c:v>40247</c:v>
                </c:pt>
                <c:pt idx="276">
                  <c:v>40248</c:v>
                </c:pt>
                <c:pt idx="277">
                  <c:v>40249</c:v>
                </c:pt>
                <c:pt idx="278">
                  <c:v>40252</c:v>
                </c:pt>
                <c:pt idx="279">
                  <c:v>40253</c:v>
                </c:pt>
                <c:pt idx="280">
                  <c:v>40254</c:v>
                </c:pt>
                <c:pt idx="281">
                  <c:v>40255</c:v>
                </c:pt>
                <c:pt idx="282">
                  <c:v>40256</c:v>
                </c:pt>
                <c:pt idx="283">
                  <c:v>40259</c:v>
                </c:pt>
                <c:pt idx="284">
                  <c:v>40260</c:v>
                </c:pt>
                <c:pt idx="285">
                  <c:v>40261</c:v>
                </c:pt>
                <c:pt idx="286">
                  <c:v>40262</c:v>
                </c:pt>
                <c:pt idx="287">
                  <c:v>40263</c:v>
                </c:pt>
                <c:pt idx="288">
                  <c:v>40266</c:v>
                </c:pt>
                <c:pt idx="289">
                  <c:v>40267</c:v>
                </c:pt>
                <c:pt idx="290">
                  <c:v>40268</c:v>
                </c:pt>
                <c:pt idx="291">
                  <c:v>40269</c:v>
                </c:pt>
                <c:pt idx="292">
                  <c:v>40273</c:v>
                </c:pt>
                <c:pt idx="293">
                  <c:v>40274</c:v>
                </c:pt>
                <c:pt idx="294">
                  <c:v>40275</c:v>
                </c:pt>
                <c:pt idx="295">
                  <c:v>40276</c:v>
                </c:pt>
                <c:pt idx="296">
                  <c:v>40277</c:v>
                </c:pt>
                <c:pt idx="297">
                  <c:v>40280</c:v>
                </c:pt>
                <c:pt idx="298">
                  <c:v>40281</c:v>
                </c:pt>
                <c:pt idx="299">
                  <c:v>40282</c:v>
                </c:pt>
                <c:pt idx="300">
                  <c:v>40283</c:v>
                </c:pt>
                <c:pt idx="301">
                  <c:v>40284</c:v>
                </c:pt>
                <c:pt idx="302">
                  <c:v>40287</c:v>
                </c:pt>
                <c:pt idx="303">
                  <c:v>40288</c:v>
                </c:pt>
                <c:pt idx="304">
                  <c:v>40289</c:v>
                </c:pt>
                <c:pt idx="305">
                  <c:v>40290</c:v>
                </c:pt>
                <c:pt idx="306">
                  <c:v>40291</c:v>
                </c:pt>
                <c:pt idx="307">
                  <c:v>40294</c:v>
                </c:pt>
                <c:pt idx="308">
                  <c:v>40295</c:v>
                </c:pt>
                <c:pt idx="309">
                  <c:v>40296</c:v>
                </c:pt>
                <c:pt idx="310">
                  <c:v>40297</c:v>
                </c:pt>
                <c:pt idx="311">
                  <c:v>40298</c:v>
                </c:pt>
                <c:pt idx="312">
                  <c:v>40301</c:v>
                </c:pt>
                <c:pt idx="313">
                  <c:v>40302</c:v>
                </c:pt>
                <c:pt idx="314">
                  <c:v>40303</c:v>
                </c:pt>
                <c:pt idx="315">
                  <c:v>40304</c:v>
                </c:pt>
                <c:pt idx="316">
                  <c:v>40305</c:v>
                </c:pt>
                <c:pt idx="317">
                  <c:v>40308</c:v>
                </c:pt>
                <c:pt idx="318">
                  <c:v>40309</c:v>
                </c:pt>
                <c:pt idx="319">
                  <c:v>40310</c:v>
                </c:pt>
                <c:pt idx="320">
                  <c:v>40311</c:v>
                </c:pt>
                <c:pt idx="321">
                  <c:v>40312</c:v>
                </c:pt>
                <c:pt idx="322">
                  <c:v>40315</c:v>
                </c:pt>
                <c:pt idx="323">
                  <c:v>40316</c:v>
                </c:pt>
                <c:pt idx="324">
                  <c:v>40317</c:v>
                </c:pt>
                <c:pt idx="325">
                  <c:v>40318</c:v>
                </c:pt>
                <c:pt idx="326">
                  <c:v>40319</c:v>
                </c:pt>
                <c:pt idx="327">
                  <c:v>40322</c:v>
                </c:pt>
                <c:pt idx="328">
                  <c:v>40323</c:v>
                </c:pt>
                <c:pt idx="329">
                  <c:v>40324</c:v>
                </c:pt>
                <c:pt idx="330">
                  <c:v>40325</c:v>
                </c:pt>
                <c:pt idx="331">
                  <c:v>40326</c:v>
                </c:pt>
                <c:pt idx="332">
                  <c:v>40329</c:v>
                </c:pt>
                <c:pt idx="333">
                  <c:v>40330</c:v>
                </c:pt>
                <c:pt idx="334">
                  <c:v>40331</c:v>
                </c:pt>
                <c:pt idx="335">
                  <c:v>40332</c:v>
                </c:pt>
                <c:pt idx="336">
                  <c:v>40333</c:v>
                </c:pt>
                <c:pt idx="337">
                  <c:v>40336</c:v>
                </c:pt>
                <c:pt idx="338">
                  <c:v>40337</c:v>
                </c:pt>
                <c:pt idx="339">
                  <c:v>40338</c:v>
                </c:pt>
                <c:pt idx="340">
                  <c:v>40339</c:v>
                </c:pt>
                <c:pt idx="341">
                  <c:v>40340</c:v>
                </c:pt>
                <c:pt idx="342">
                  <c:v>40343</c:v>
                </c:pt>
                <c:pt idx="343">
                  <c:v>40344</c:v>
                </c:pt>
                <c:pt idx="344">
                  <c:v>40345</c:v>
                </c:pt>
                <c:pt idx="345">
                  <c:v>40346</c:v>
                </c:pt>
                <c:pt idx="346">
                  <c:v>40347</c:v>
                </c:pt>
                <c:pt idx="347">
                  <c:v>40350</c:v>
                </c:pt>
                <c:pt idx="348">
                  <c:v>40351</c:v>
                </c:pt>
                <c:pt idx="349">
                  <c:v>40352</c:v>
                </c:pt>
                <c:pt idx="350">
                  <c:v>40353</c:v>
                </c:pt>
                <c:pt idx="351">
                  <c:v>40354</c:v>
                </c:pt>
                <c:pt idx="352">
                  <c:v>40357</c:v>
                </c:pt>
                <c:pt idx="353">
                  <c:v>40358</c:v>
                </c:pt>
                <c:pt idx="354">
                  <c:v>40359</c:v>
                </c:pt>
                <c:pt idx="355">
                  <c:v>40360</c:v>
                </c:pt>
                <c:pt idx="356">
                  <c:v>40361</c:v>
                </c:pt>
                <c:pt idx="357">
                  <c:v>40364</c:v>
                </c:pt>
                <c:pt idx="358">
                  <c:v>40365</c:v>
                </c:pt>
                <c:pt idx="359">
                  <c:v>40366</c:v>
                </c:pt>
                <c:pt idx="360">
                  <c:v>40367</c:v>
                </c:pt>
                <c:pt idx="361">
                  <c:v>40368</c:v>
                </c:pt>
                <c:pt idx="362">
                  <c:v>40371</c:v>
                </c:pt>
                <c:pt idx="363">
                  <c:v>40372</c:v>
                </c:pt>
                <c:pt idx="364">
                  <c:v>40373</c:v>
                </c:pt>
                <c:pt idx="365">
                  <c:v>40374</c:v>
                </c:pt>
                <c:pt idx="366">
                  <c:v>40375</c:v>
                </c:pt>
                <c:pt idx="367">
                  <c:v>40378</c:v>
                </c:pt>
                <c:pt idx="368">
                  <c:v>40379</c:v>
                </c:pt>
                <c:pt idx="369">
                  <c:v>40380</c:v>
                </c:pt>
                <c:pt idx="370">
                  <c:v>40381</c:v>
                </c:pt>
                <c:pt idx="371">
                  <c:v>40382</c:v>
                </c:pt>
                <c:pt idx="372">
                  <c:v>40385</c:v>
                </c:pt>
                <c:pt idx="373">
                  <c:v>40386</c:v>
                </c:pt>
                <c:pt idx="374">
                  <c:v>40387</c:v>
                </c:pt>
                <c:pt idx="375">
                  <c:v>40388</c:v>
                </c:pt>
                <c:pt idx="376">
                  <c:v>40389</c:v>
                </c:pt>
                <c:pt idx="377">
                  <c:v>40392</c:v>
                </c:pt>
                <c:pt idx="378">
                  <c:v>40393</c:v>
                </c:pt>
                <c:pt idx="379">
                  <c:v>40394</c:v>
                </c:pt>
                <c:pt idx="380">
                  <c:v>40395</c:v>
                </c:pt>
                <c:pt idx="381">
                  <c:v>40396</c:v>
                </c:pt>
                <c:pt idx="382">
                  <c:v>40399</c:v>
                </c:pt>
                <c:pt idx="383">
                  <c:v>40400</c:v>
                </c:pt>
                <c:pt idx="384">
                  <c:v>40401</c:v>
                </c:pt>
                <c:pt idx="385">
                  <c:v>40402</c:v>
                </c:pt>
                <c:pt idx="386">
                  <c:v>40403</c:v>
                </c:pt>
                <c:pt idx="387">
                  <c:v>40406</c:v>
                </c:pt>
                <c:pt idx="388">
                  <c:v>40407</c:v>
                </c:pt>
                <c:pt idx="389">
                  <c:v>40408</c:v>
                </c:pt>
                <c:pt idx="390">
                  <c:v>40409</c:v>
                </c:pt>
                <c:pt idx="391">
                  <c:v>40410</c:v>
                </c:pt>
                <c:pt idx="392">
                  <c:v>40413</c:v>
                </c:pt>
                <c:pt idx="393">
                  <c:v>40414</c:v>
                </c:pt>
                <c:pt idx="394">
                  <c:v>40415</c:v>
                </c:pt>
                <c:pt idx="395">
                  <c:v>40416</c:v>
                </c:pt>
                <c:pt idx="396">
                  <c:v>40417</c:v>
                </c:pt>
                <c:pt idx="397">
                  <c:v>40420</c:v>
                </c:pt>
                <c:pt idx="398">
                  <c:v>40421</c:v>
                </c:pt>
                <c:pt idx="399">
                  <c:v>40422</c:v>
                </c:pt>
                <c:pt idx="400">
                  <c:v>40423</c:v>
                </c:pt>
                <c:pt idx="401">
                  <c:v>40424</c:v>
                </c:pt>
                <c:pt idx="402">
                  <c:v>40427</c:v>
                </c:pt>
                <c:pt idx="403">
                  <c:v>40428</c:v>
                </c:pt>
                <c:pt idx="404">
                  <c:v>40429</c:v>
                </c:pt>
                <c:pt idx="405">
                  <c:v>40430</c:v>
                </c:pt>
                <c:pt idx="406">
                  <c:v>40431</c:v>
                </c:pt>
                <c:pt idx="407">
                  <c:v>40434</c:v>
                </c:pt>
                <c:pt idx="408">
                  <c:v>40435</c:v>
                </c:pt>
                <c:pt idx="409">
                  <c:v>40436</c:v>
                </c:pt>
                <c:pt idx="410">
                  <c:v>40437</c:v>
                </c:pt>
                <c:pt idx="411">
                  <c:v>40438</c:v>
                </c:pt>
                <c:pt idx="412">
                  <c:v>40441</c:v>
                </c:pt>
                <c:pt idx="413">
                  <c:v>40442</c:v>
                </c:pt>
                <c:pt idx="414">
                  <c:v>40443</c:v>
                </c:pt>
                <c:pt idx="415">
                  <c:v>40444</c:v>
                </c:pt>
                <c:pt idx="416">
                  <c:v>40445</c:v>
                </c:pt>
                <c:pt idx="417">
                  <c:v>40448</c:v>
                </c:pt>
                <c:pt idx="418">
                  <c:v>40449</c:v>
                </c:pt>
                <c:pt idx="419">
                  <c:v>40450</c:v>
                </c:pt>
                <c:pt idx="420">
                  <c:v>40451</c:v>
                </c:pt>
                <c:pt idx="421">
                  <c:v>40452</c:v>
                </c:pt>
                <c:pt idx="422">
                  <c:v>40455</c:v>
                </c:pt>
                <c:pt idx="423">
                  <c:v>40456</c:v>
                </c:pt>
                <c:pt idx="424">
                  <c:v>40457</c:v>
                </c:pt>
                <c:pt idx="425">
                  <c:v>40458</c:v>
                </c:pt>
                <c:pt idx="426">
                  <c:v>40459</c:v>
                </c:pt>
                <c:pt idx="427">
                  <c:v>40462</c:v>
                </c:pt>
                <c:pt idx="428">
                  <c:v>40463</c:v>
                </c:pt>
                <c:pt idx="429">
                  <c:v>40464</c:v>
                </c:pt>
                <c:pt idx="430">
                  <c:v>40465</c:v>
                </c:pt>
                <c:pt idx="431">
                  <c:v>40466</c:v>
                </c:pt>
                <c:pt idx="432">
                  <c:v>40469</c:v>
                </c:pt>
                <c:pt idx="433">
                  <c:v>40470</c:v>
                </c:pt>
                <c:pt idx="434">
                  <c:v>40471</c:v>
                </c:pt>
                <c:pt idx="435">
                  <c:v>40472</c:v>
                </c:pt>
                <c:pt idx="436">
                  <c:v>40473</c:v>
                </c:pt>
                <c:pt idx="437">
                  <c:v>40476</c:v>
                </c:pt>
                <c:pt idx="438">
                  <c:v>40477</c:v>
                </c:pt>
                <c:pt idx="439">
                  <c:v>40478</c:v>
                </c:pt>
                <c:pt idx="440">
                  <c:v>40479</c:v>
                </c:pt>
                <c:pt idx="441">
                  <c:v>40480</c:v>
                </c:pt>
                <c:pt idx="442">
                  <c:v>40483</c:v>
                </c:pt>
                <c:pt idx="443">
                  <c:v>40484</c:v>
                </c:pt>
                <c:pt idx="444">
                  <c:v>40485</c:v>
                </c:pt>
                <c:pt idx="445">
                  <c:v>40486</c:v>
                </c:pt>
                <c:pt idx="446">
                  <c:v>40487</c:v>
                </c:pt>
                <c:pt idx="447">
                  <c:v>40490</c:v>
                </c:pt>
                <c:pt idx="448">
                  <c:v>40491</c:v>
                </c:pt>
                <c:pt idx="449">
                  <c:v>40492</c:v>
                </c:pt>
                <c:pt idx="450">
                  <c:v>40493</c:v>
                </c:pt>
                <c:pt idx="451">
                  <c:v>40494</c:v>
                </c:pt>
                <c:pt idx="452">
                  <c:v>40497</c:v>
                </c:pt>
                <c:pt idx="453">
                  <c:v>40498</c:v>
                </c:pt>
                <c:pt idx="454">
                  <c:v>40499</c:v>
                </c:pt>
                <c:pt idx="455">
                  <c:v>40500</c:v>
                </c:pt>
                <c:pt idx="456">
                  <c:v>40501</c:v>
                </c:pt>
                <c:pt idx="457">
                  <c:v>40504</c:v>
                </c:pt>
                <c:pt idx="458">
                  <c:v>40505</c:v>
                </c:pt>
                <c:pt idx="459">
                  <c:v>40506</c:v>
                </c:pt>
                <c:pt idx="460">
                  <c:v>40507</c:v>
                </c:pt>
                <c:pt idx="461">
                  <c:v>40508</c:v>
                </c:pt>
                <c:pt idx="462">
                  <c:v>40511</c:v>
                </c:pt>
                <c:pt idx="463">
                  <c:v>40512</c:v>
                </c:pt>
                <c:pt idx="464">
                  <c:v>40513</c:v>
                </c:pt>
                <c:pt idx="465">
                  <c:v>40514</c:v>
                </c:pt>
                <c:pt idx="466">
                  <c:v>40515</c:v>
                </c:pt>
                <c:pt idx="467">
                  <c:v>40518</c:v>
                </c:pt>
                <c:pt idx="468">
                  <c:v>40519</c:v>
                </c:pt>
                <c:pt idx="469">
                  <c:v>40520</c:v>
                </c:pt>
                <c:pt idx="470">
                  <c:v>40521</c:v>
                </c:pt>
                <c:pt idx="471">
                  <c:v>40522</c:v>
                </c:pt>
                <c:pt idx="472">
                  <c:v>40525</c:v>
                </c:pt>
                <c:pt idx="473">
                  <c:v>40526</c:v>
                </c:pt>
                <c:pt idx="474">
                  <c:v>40527</c:v>
                </c:pt>
                <c:pt idx="475">
                  <c:v>40528</c:v>
                </c:pt>
                <c:pt idx="476">
                  <c:v>40529</c:v>
                </c:pt>
                <c:pt idx="477">
                  <c:v>40532</c:v>
                </c:pt>
                <c:pt idx="478">
                  <c:v>40533</c:v>
                </c:pt>
                <c:pt idx="479">
                  <c:v>40534</c:v>
                </c:pt>
                <c:pt idx="480">
                  <c:v>40535</c:v>
                </c:pt>
                <c:pt idx="481">
                  <c:v>40536</c:v>
                </c:pt>
                <c:pt idx="482">
                  <c:v>40539</c:v>
                </c:pt>
                <c:pt idx="483">
                  <c:v>40540</c:v>
                </c:pt>
                <c:pt idx="484">
                  <c:v>40541</c:v>
                </c:pt>
                <c:pt idx="485">
                  <c:v>40542</c:v>
                </c:pt>
                <c:pt idx="486">
                  <c:v>40543</c:v>
                </c:pt>
                <c:pt idx="487">
                  <c:v>40546</c:v>
                </c:pt>
                <c:pt idx="488">
                  <c:v>40547</c:v>
                </c:pt>
                <c:pt idx="489">
                  <c:v>40548</c:v>
                </c:pt>
                <c:pt idx="490">
                  <c:v>40549</c:v>
                </c:pt>
                <c:pt idx="491">
                  <c:v>40550</c:v>
                </c:pt>
                <c:pt idx="492">
                  <c:v>40553</c:v>
                </c:pt>
                <c:pt idx="493">
                  <c:v>40554</c:v>
                </c:pt>
                <c:pt idx="494">
                  <c:v>40555</c:v>
                </c:pt>
                <c:pt idx="495">
                  <c:v>40556</c:v>
                </c:pt>
                <c:pt idx="496">
                  <c:v>40557</c:v>
                </c:pt>
                <c:pt idx="497">
                  <c:v>40560</c:v>
                </c:pt>
                <c:pt idx="498">
                  <c:v>40561</c:v>
                </c:pt>
                <c:pt idx="499">
                  <c:v>40562</c:v>
                </c:pt>
                <c:pt idx="500">
                  <c:v>40563</c:v>
                </c:pt>
                <c:pt idx="501">
                  <c:v>40564</c:v>
                </c:pt>
                <c:pt idx="502">
                  <c:v>40567</c:v>
                </c:pt>
                <c:pt idx="503">
                  <c:v>40568</c:v>
                </c:pt>
                <c:pt idx="504">
                  <c:v>40569</c:v>
                </c:pt>
                <c:pt idx="505">
                  <c:v>40570</c:v>
                </c:pt>
                <c:pt idx="506">
                  <c:v>40571</c:v>
                </c:pt>
                <c:pt idx="507">
                  <c:v>40574</c:v>
                </c:pt>
                <c:pt idx="508">
                  <c:v>40575</c:v>
                </c:pt>
                <c:pt idx="509">
                  <c:v>40576</c:v>
                </c:pt>
                <c:pt idx="510">
                  <c:v>40577</c:v>
                </c:pt>
                <c:pt idx="511">
                  <c:v>40578</c:v>
                </c:pt>
                <c:pt idx="512">
                  <c:v>40581</c:v>
                </c:pt>
                <c:pt idx="513">
                  <c:v>40582</c:v>
                </c:pt>
                <c:pt idx="514">
                  <c:v>40583</c:v>
                </c:pt>
                <c:pt idx="515">
                  <c:v>40584</c:v>
                </c:pt>
                <c:pt idx="516">
                  <c:v>40585</c:v>
                </c:pt>
                <c:pt idx="517">
                  <c:v>40588</c:v>
                </c:pt>
                <c:pt idx="518">
                  <c:v>40589</c:v>
                </c:pt>
                <c:pt idx="519">
                  <c:v>40590</c:v>
                </c:pt>
                <c:pt idx="520">
                  <c:v>40591</c:v>
                </c:pt>
                <c:pt idx="521">
                  <c:v>40592</c:v>
                </c:pt>
                <c:pt idx="522">
                  <c:v>40595</c:v>
                </c:pt>
                <c:pt idx="523">
                  <c:v>40596</c:v>
                </c:pt>
                <c:pt idx="524">
                  <c:v>40597</c:v>
                </c:pt>
                <c:pt idx="525">
                  <c:v>40598</c:v>
                </c:pt>
                <c:pt idx="526">
                  <c:v>40599</c:v>
                </c:pt>
                <c:pt idx="527">
                  <c:v>40602</c:v>
                </c:pt>
                <c:pt idx="528">
                  <c:v>40603</c:v>
                </c:pt>
                <c:pt idx="529">
                  <c:v>40604</c:v>
                </c:pt>
                <c:pt idx="530">
                  <c:v>40605</c:v>
                </c:pt>
                <c:pt idx="531">
                  <c:v>40606</c:v>
                </c:pt>
                <c:pt idx="532">
                  <c:v>40609</c:v>
                </c:pt>
                <c:pt idx="533">
                  <c:v>40610</c:v>
                </c:pt>
                <c:pt idx="534">
                  <c:v>40611</c:v>
                </c:pt>
                <c:pt idx="535">
                  <c:v>40612</c:v>
                </c:pt>
                <c:pt idx="536">
                  <c:v>40613</c:v>
                </c:pt>
                <c:pt idx="537">
                  <c:v>40616</c:v>
                </c:pt>
                <c:pt idx="538">
                  <c:v>40617</c:v>
                </c:pt>
                <c:pt idx="539">
                  <c:v>40618</c:v>
                </c:pt>
                <c:pt idx="540">
                  <c:v>40619</c:v>
                </c:pt>
                <c:pt idx="541">
                  <c:v>40620</c:v>
                </c:pt>
                <c:pt idx="542">
                  <c:v>40623</c:v>
                </c:pt>
                <c:pt idx="543">
                  <c:v>40624</c:v>
                </c:pt>
                <c:pt idx="544">
                  <c:v>40625</c:v>
                </c:pt>
                <c:pt idx="545">
                  <c:v>40626</c:v>
                </c:pt>
                <c:pt idx="546">
                  <c:v>40627</c:v>
                </c:pt>
                <c:pt idx="547">
                  <c:v>40630</c:v>
                </c:pt>
                <c:pt idx="548">
                  <c:v>40631</c:v>
                </c:pt>
                <c:pt idx="549">
                  <c:v>40632</c:v>
                </c:pt>
                <c:pt idx="550">
                  <c:v>40633</c:v>
                </c:pt>
                <c:pt idx="551">
                  <c:v>40634</c:v>
                </c:pt>
                <c:pt idx="552">
                  <c:v>40637</c:v>
                </c:pt>
                <c:pt idx="553">
                  <c:v>40638</c:v>
                </c:pt>
                <c:pt idx="554">
                  <c:v>40639</c:v>
                </c:pt>
                <c:pt idx="555">
                  <c:v>40640</c:v>
                </c:pt>
                <c:pt idx="556">
                  <c:v>40641</c:v>
                </c:pt>
                <c:pt idx="557">
                  <c:v>40644</c:v>
                </c:pt>
                <c:pt idx="558">
                  <c:v>40645</c:v>
                </c:pt>
                <c:pt idx="559">
                  <c:v>40646</c:v>
                </c:pt>
                <c:pt idx="560">
                  <c:v>40647</c:v>
                </c:pt>
                <c:pt idx="561">
                  <c:v>40648</c:v>
                </c:pt>
                <c:pt idx="562">
                  <c:v>40651</c:v>
                </c:pt>
                <c:pt idx="563">
                  <c:v>40652</c:v>
                </c:pt>
                <c:pt idx="564">
                  <c:v>40653</c:v>
                </c:pt>
                <c:pt idx="565">
                  <c:v>40654</c:v>
                </c:pt>
                <c:pt idx="566">
                  <c:v>40658</c:v>
                </c:pt>
                <c:pt idx="567">
                  <c:v>40659</c:v>
                </c:pt>
                <c:pt idx="568">
                  <c:v>40660</c:v>
                </c:pt>
                <c:pt idx="569">
                  <c:v>40661</c:v>
                </c:pt>
                <c:pt idx="570">
                  <c:v>40662</c:v>
                </c:pt>
                <c:pt idx="571">
                  <c:v>40665</c:v>
                </c:pt>
                <c:pt idx="572">
                  <c:v>40666</c:v>
                </c:pt>
                <c:pt idx="573">
                  <c:v>40667</c:v>
                </c:pt>
                <c:pt idx="574">
                  <c:v>40668</c:v>
                </c:pt>
                <c:pt idx="575">
                  <c:v>40669</c:v>
                </c:pt>
                <c:pt idx="576">
                  <c:v>40672</c:v>
                </c:pt>
                <c:pt idx="577">
                  <c:v>40673</c:v>
                </c:pt>
                <c:pt idx="578">
                  <c:v>40674</c:v>
                </c:pt>
                <c:pt idx="579">
                  <c:v>40675</c:v>
                </c:pt>
                <c:pt idx="580">
                  <c:v>40676</c:v>
                </c:pt>
                <c:pt idx="581">
                  <c:v>40679</c:v>
                </c:pt>
                <c:pt idx="582">
                  <c:v>40680</c:v>
                </c:pt>
                <c:pt idx="583">
                  <c:v>40681</c:v>
                </c:pt>
                <c:pt idx="584">
                  <c:v>40682</c:v>
                </c:pt>
                <c:pt idx="585">
                  <c:v>40683</c:v>
                </c:pt>
                <c:pt idx="586">
                  <c:v>40686</c:v>
                </c:pt>
                <c:pt idx="587">
                  <c:v>40687</c:v>
                </c:pt>
                <c:pt idx="588">
                  <c:v>40688</c:v>
                </c:pt>
                <c:pt idx="589">
                  <c:v>40689</c:v>
                </c:pt>
                <c:pt idx="590">
                  <c:v>40690</c:v>
                </c:pt>
                <c:pt idx="591">
                  <c:v>40693</c:v>
                </c:pt>
                <c:pt idx="592">
                  <c:v>40694</c:v>
                </c:pt>
                <c:pt idx="593">
                  <c:v>40695</c:v>
                </c:pt>
                <c:pt idx="594">
                  <c:v>40696</c:v>
                </c:pt>
                <c:pt idx="595">
                  <c:v>40697</c:v>
                </c:pt>
                <c:pt idx="596">
                  <c:v>40700</c:v>
                </c:pt>
                <c:pt idx="597">
                  <c:v>40701</c:v>
                </c:pt>
                <c:pt idx="598">
                  <c:v>40702</c:v>
                </c:pt>
                <c:pt idx="599">
                  <c:v>40703</c:v>
                </c:pt>
                <c:pt idx="600">
                  <c:v>40704</c:v>
                </c:pt>
                <c:pt idx="601">
                  <c:v>40707</c:v>
                </c:pt>
                <c:pt idx="602">
                  <c:v>40708</c:v>
                </c:pt>
                <c:pt idx="603">
                  <c:v>40709</c:v>
                </c:pt>
                <c:pt idx="604">
                  <c:v>40710</c:v>
                </c:pt>
                <c:pt idx="605">
                  <c:v>40711</c:v>
                </c:pt>
                <c:pt idx="606">
                  <c:v>40714</c:v>
                </c:pt>
                <c:pt idx="607">
                  <c:v>40715</c:v>
                </c:pt>
                <c:pt idx="608">
                  <c:v>40716</c:v>
                </c:pt>
                <c:pt idx="609">
                  <c:v>40717</c:v>
                </c:pt>
                <c:pt idx="610">
                  <c:v>40718</c:v>
                </c:pt>
                <c:pt idx="611">
                  <c:v>40721</c:v>
                </c:pt>
                <c:pt idx="612">
                  <c:v>40722</c:v>
                </c:pt>
                <c:pt idx="613">
                  <c:v>40723</c:v>
                </c:pt>
                <c:pt idx="614">
                  <c:v>40724</c:v>
                </c:pt>
                <c:pt idx="615">
                  <c:v>40725</c:v>
                </c:pt>
                <c:pt idx="616">
                  <c:v>40728</c:v>
                </c:pt>
                <c:pt idx="617">
                  <c:v>40729</c:v>
                </c:pt>
                <c:pt idx="618">
                  <c:v>40730</c:v>
                </c:pt>
                <c:pt idx="619">
                  <c:v>40731</c:v>
                </c:pt>
                <c:pt idx="620">
                  <c:v>40732</c:v>
                </c:pt>
                <c:pt idx="621">
                  <c:v>40735</c:v>
                </c:pt>
                <c:pt idx="622">
                  <c:v>40736</c:v>
                </c:pt>
                <c:pt idx="623">
                  <c:v>40737</c:v>
                </c:pt>
                <c:pt idx="624">
                  <c:v>40738</c:v>
                </c:pt>
                <c:pt idx="625">
                  <c:v>40739</c:v>
                </c:pt>
                <c:pt idx="626">
                  <c:v>40742</c:v>
                </c:pt>
                <c:pt idx="627">
                  <c:v>40743</c:v>
                </c:pt>
                <c:pt idx="628">
                  <c:v>40744</c:v>
                </c:pt>
                <c:pt idx="629">
                  <c:v>40745</c:v>
                </c:pt>
                <c:pt idx="630">
                  <c:v>40746</c:v>
                </c:pt>
                <c:pt idx="631">
                  <c:v>40749</c:v>
                </c:pt>
                <c:pt idx="632">
                  <c:v>40750</c:v>
                </c:pt>
                <c:pt idx="633">
                  <c:v>40751</c:v>
                </c:pt>
                <c:pt idx="634">
                  <c:v>40752</c:v>
                </c:pt>
                <c:pt idx="635">
                  <c:v>40753</c:v>
                </c:pt>
                <c:pt idx="636">
                  <c:v>40756</c:v>
                </c:pt>
                <c:pt idx="637">
                  <c:v>40757</c:v>
                </c:pt>
                <c:pt idx="638">
                  <c:v>40758</c:v>
                </c:pt>
                <c:pt idx="639">
                  <c:v>40759</c:v>
                </c:pt>
                <c:pt idx="640">
                  <c:v>40760</c:v>
                </c:pt>
                <c:pt idx="641">
                  <c:v>40763</c:v>
                </c:pt>
                <c:pt idx="642">
                  <c:v>40764</c:v>
                </c:pt>
                <c:pt idx="643">
                  <c:v>40765</c:v>
                </c:pt>
                <c:pt idx="644">
                  <c:v>40766</c:v>
                </c:pt>
                <c:pt idx="645">
                  <c:v>40767</c:v>
                </c:pt>
                <c:pt idx="646">
                  <c:v>40770</c:v>
                </c:pt>
                <c:pt idx="647">
                  <c:v>40771</c:v>
                </c:pt>
                <c:pt idx="648">
                  <c:v>40772</c:v>
                </c:pt>
                <c:pt idx="649">
                  <c:v>40773</c:v>
                </c:pt>
                <c:pt idx="650">
                  <c:v>40774</c:v>
                </c:pt>
                <c:pt idx="651">
                  <c:v>40777</c:v>
                </c:pt>
                <c:pt idx="652">
                  <c:v>40778</c:v>
                </c:pt>
                <c:pt idx="653">
                  <c:v>40779</c:v>
                </c:pt>
                <c:pt idx="654">
                  <c:v>40780</c:v>
                </c:pt>
                <c:pt idx="655">
                  <c:v>40781</c:v>
                </c:pt>
                <c:pt idx="656">
                  <c:v>40784</c:v>
                </c:pt>
                <c:pt idx="657">
                  <c:v>40785</c:v>
                </c:pt>
                <c:pt idx="658">
                  <c:v>40786</c:v>
                </c:pt>
                <c:pt idx="659">
                  <c:v>40787</c:v>
                </c:pt>
                <c:pt idx="660">
                  <c:v>40788</c:v>
                </c:pt>
                <c:pt idx="661">
                  <c:v>40791</c:v>
                </c:pt>
                <c:pt idx="662">
                  <c:v>40792</c:v>
                </c:pt>
                <c:pt idx="663">
                  <c:v>40793</c:v>
                </c:pt>
                <c:pt idx="664">
                  <c:v>40794</c:v>
                </c:pt>
                <c:pt idx="665">
                  <c:v>40795</c:v>
                </c:pt>
                <c:pt idx="666">
                  <c:v>40798</c:v>
                </c:pt>
                <c:pt idx="667">
                  <c:v>40799</c:v>
                </c:pt>
                <c:pt idx="668">
                  <c:v>40800</c:v>
                </c:pt>
                <c:pt idx="669">
                  <c:v>40801</c:v>
                </c:pt>
                <c:pt idx="670">
                  <c:v>40802</c:v>
                </c:pt>
                <c:pt idx="671">
                  <c:v>40805</c:v>
                </c:pt>
                <c:pt idx="672">
                  <c:v>40806</c:v>
                </c:pt>
                <c:pt idx="673">
                  <c:v>40807</c:v>
                </c:pt>
                <c:pt idx="674">
                  <c:v>40808</c:v>
                </c:pt>
                <c:pt idx="675">
                  <c:v>40809</c:v>
                </c:pt>
                <c:pt idx="676">
                  <c:v>40812</c:v>
                </c:pt>
                <c:pt idx="677">
                  <c:v>40813</c:v>
                </c:pt>
                <c:pt idx="678">
                  <c:v>40814</c:v>
                </c:pt>
                <c:pt idx="679">
                  <c:v>40815</c:v>
                </c:pt>
                <c:pt idx="680">
                  <c:v>40816</c:v>
                </c:pt>
                <c:pt idx="681">
                  <c:v>40819</c:v>
                </c:pt>
                <c:pt idx="682">
                  <c:v>40820</c:v>
                </c:pt>
                <c:pt idx="683">
                  <c:v>40821</c:v>
                </c:pt>
                <c:pt idx="684">
                  <c:v>40822</c:v>
                </c:pt>
                <c:pt idx="685">
                  <c:v>40823</c:v>
                </c:pt>
                <c:pt idx="686">
                  <c:v>40826</c:v>
                </c:pt>
                <c:pt idx="687">
                  <c:v>40827</c:v>
                </c:pt>
                <c:pt idx="688">
                  <c:v>40828</c:v>
                </c:pt>
                <c:pt idx="689">
                  <c:v>40829</c:v>
                </c:pt>
                <c:pt idx="690">
                  <c:v>40830</c:v>
                </c:pt>
                <c:pt idx="691">
                  <c:v>40833</c:v>
                </c:pt>
                <c:pt idx="692">
                  <c:v>40834</c:v>
                </c:pt>
                <c:pt idx="693">
                  <c:v>40835</c:v>
                </c:pt>
                <c:pt idx="694">
                  <c:v>40836</c:v>
                </c:pt>
                <c:pt idx="695">
                  <c:v>40837</c:v>
                </c:pt>
                <c:pt idx="696">
                  <c:v>40840</c:v>
                </c:pt>
                <c:pt idx="697">
                  <c:v>40841</c:v>
                </c:pt>
                <c:pt idx="698">
                  <c:v>40842</c:v>
                </c:pt>
                <c:pt idx="699">
                  <c:v>40843</c:v>
                </c:pt>
                <c:pt idx="700">
                  <c:v>40844</c:v>
                </c:pt>
                <c:pt idx="701">
                  <c:v>40847</c:v>
                </c:pt>
                <c:pt idx="702">
                  <c:v>40848</c:v>
                </c:pt>
                <c:pt idx="703">
                  <c:v>40849</c:v>
                </c:pt>
                <c:pt idx="704">
                  <c:v>40850</c:v>
                </c:pt>
                <c:pt idx="705">
                  <c:v>40851</c:v>
                </c:pt>
                <c:pt idx="706">
                  <c:v>40854</c:v>
                </c:pt>
                <c:pt idx="707">
                  <c:v>40855</c:v>
                </c:pt>
                <c:pt idx="708">
                  <c:v>40856</c:v>
                </c:pt>
                <c:pt idx="709">
                  <c:v>40857</c:v>
                </c:pt>
                <c:pt idx="710">
                  <c:v>40858</c:v>
                </c:pt>
                <c:pt idx="711">
                  <c:v>40861</c:v>
                </c:pt>
                <c:pt idx="712">
                  <c:v>40862</c:v>
                </c:pt>
                <c:pt idx="713">
                  <c:v>40863</c:v>
                </c:pt>
                <c:pt idx="714">
                  <c:v>40864</c:v>
                </c:pt>
                <c:pt idx="715">
                  <c:v>40865</c:v>
                </c:pt>
                <c:pt idx="716">
                  <c:v>40868</c:v>
                </c:pt>
                <c:pt idx="717">
                  <c:v>40869</c:v>
                </c:pt>
                <c:pt idx="718">
                  <c:v>40870</c:v>
                </c:pt>
                <c:pt idx="719">
                  <c:v>40871</c:v>
                </c:pt>
                <c:pt idx="720">
                  <c:v>40872</c:v>
                </c:pt>
                <c:pt idx="721">
                  <c:v>40875</c:v>
                </c:pt>
                <c:pt idx="722">
                  <c:v>40876</c:v>
                </c:pt>
                <c:pt idx="723">
                  <c:v>40877</c:v>
                </c:pt>
                <c:pt idx="724">
                  <c:v>40878</c:v>
                </c:pt>
                <c:pt idx="725">
                  <c:v>40879</c:v>
                </c:pt>
                <c:pt idx="726">
                  <c:v>40882</c:v>
                </c:pt>
                <c:pt idx="727">
                  <c:v>40883</c:v>
                </c:pt>
                <c:pt idx="728">
                  <c:v>40884</c:v>
                </c:pt>
                <c:pt idx="729">
                  <c:v>40885</c:v>
                </c:pt>
                <c:pt idx="730">
                  <c:v>40886</c:v>
                </c:pt>
                <c:pt idx="731">
                  <c:v>40889</c:v>
                </c:pt>
                <c:pt idx="732">
                  <c:v>40890</c:v>
                </c:pt>
                <c:pt idx="733">
                  <c:v>40891</c:v>
                </c:pt>
                <c:pt idx="734">
                  <c:v>40892</c:v>
                </c:pt>
                <c:pt idx="735">
                  <c:v>40893</c:v>
                </c:pt>
                <c:pt idx="736">
                  <c:v>40896</c:v>
                </c:pt>
                <c:pt idx="737">
                  <c:v>40897</c:v>
                </c:pt>
                <c:pt idx="738">
                  <c:v>40898</c:v>
                </c:pt>
                <c:pt idx="739">
                  <c:v>40899</c:v>
                </c:pt>
                <c:pt idx="740">
                  <c:v>40900</c:v>
                </c:pt>
                <c:pt idx="741">
                  <c:v>40904</c:v>
                </c:pt>
                <c:pt idx="742">
                  <c:v>40905</c:v>
                </c:pt>
                <c:pt idx="743">
                  <c:v>40906</c:v>
                </c:pt>
                <c:pt idx="744">
                  <c:v>40907</c:v>
                </c:pt>
                <c:pt idx="745">
                  <c:v>40910</c:v>
                </c:pt>
                <c:pt idx="746">
                  <c:v>40911</c:v>
                </c:pt>
                <c:pt idx="747">
                  <c:v>40912</c:v>
                </c:pt>
                <c:pt idx="748">
                  <c:v>40913</c:v>
                </c:pt>
                <c:pt idx="749">
                  <c:v>40914</c:v>
                </c:pt>
                <c:pt idx="750">
                  <c:v>40917</c:v>
                </c:pt>
                <c:pt idx="751">
                  <c:v>40918</c:v>
                </c:pt>
                <c:pt idx="752">
                  <c:v>40919</c:v>
                </c:pt>
                <c:pt idx="753">
                  <c:v>40920</c:v>
                </c:pt>
                <c:pt idx="754">
                  <c:v>40921</c:v>
                </c:pt>
                <c:pt idx="755">
                  <c:v>40924</c:v>
                </c:pt>
                <c:pt idx="756">
                  <c:v>40925</c:v>
                </c:pt>
                <c:pt idx="757">
                  <c:v>40926</c:v>
                </c:pt>
                <c:pt idx="758">
                  <c:v>40927</c:v>
                </c:pt>
                <c:pt idx="759">
                  <c:v>40928</c:v>
                </c:pt>
                <c:pt idx="760">
                  <c:v>40931</c:v>
                </c:pt>
                <c:pt idx="761">
                  <c:v>40932</c:v>
                </c:pt>
                <c:pt idx="762">
                  <c:v>40933</c:v>
                </c:pt>
                <c:pt idx="763">
                  <c:v>40934</c:v>
                </c:pt>
                <c:pt idx="764">
                  <c:v>40935</c:v>
                </c:pt>
                <c:pt idx="765">
                  <c:v>40938</c:v>
                </c:pt>
                <c:pt idx="766">
                  <c:v>40939</c:v>
                </c:pt>
                <c:pt idx="767">
                  <c:v>40940</c:v>
                </c:pt>
                <c:pt idx="768">
                  <c:v>40941</c:v>
                </c:pt>
                <c:pt idx="769">
                  <c:v>40942</c:v>
                </c:pt>
                <c:pt idx="770">
                  <c:v>40945</c:v>
                </c:pt>
                <c:pt idx="771">
                  <c:v>40946</c:v>
                </c:pt>
                <c:pt idx="772">
                  <c:v>40947</c:v>
                </c:pt>
                <c:pt idx="773">
                  <c:v>40948</c:v>
                </c:pt>
                <c:pt idx="774">
                  <c:v>40949</c:v>
                </c:pt>
                <c:pt idx="775">
                  <c:v>40952</c:v>
                </c:pt>
                <c:pt idx="776">
                  <c:v>40953</c:v>
                </c:pt>
                <c:pt idx="777">
                  <c:v>40954</c:v>
                </c:pt>
                <c:pt idx="778">
                  <c:v>40955</c:v>
                </c:pt>
                <c:pt idx="779">
                  <c:v>40956</c:v>
                </c:pt>
                <c:pt idx="780">
                  <c:v>40959</c:v>
                </c:pt>
                <c:pt idx="781">
                  <c:v>40960</c:v>
                </c:pt>
                <c:pt idx="782">
                  <c:v>40961</c:v>
                </c:pt>
                <c:pt idx="783">
                  <c:v>40962</c:v>
                </c:pt>
                <c:pt idx="784">
                  <c:v>40963</c:v>
                </c:pt>
                <c:pt idx="785">
                  <c:v>40966</c:v>
                </c:pt>
                <c:pt idx="786">
                  <c:v>40967</c:v>
                </c:pt>
                <c:pt idx="787">
                  <c:v>40968</c:v>
                </c:pt>
                <c:pt idx="788">
                  <c:v>40969</c:v>
                </c:pt>
                <c:pt idx="789">
                  <c:v>40970</c:v>
                </c:pt>
                <c:pt idx="790">
                  <c:v>40973</c:v>
                </c:pt>
                <c:pt idx="791">
                  <c:v>40974</c:v>
                </c:pt>
                <c:pt idx="792">
                  <c:v>40975</c:v>
                </c:pt>
                <c:pt idx="793">
                  <c:v>40976</c:v>
                </c:pt>
                <c:pt idx="794">
                  <c:v>40977</c:v>
                </c:pt>
                <c:pt idx="795">
                  <c:v>40980</c:v>
                </c:pt>
                <c:pt idx="796">
                  <c:v>40981</c:v>
                </c:pt>
                <c:pt idx="797">
                  <c:v>40982</c:v>
                </c:pt>
                <c:pt idx="798">
                  <c:v>40983</c:v>
                </c:pt>
                <c:pt idx="799">
                  <c:v>40984</c:v>
                </c:pt>
                <c:pt idx="800">
                  <c:v>40987</c:v>
                </c:pt>
                <c:pt idx="801">
                  <c:v>40988</c:v>
                </c:pt>
                <c:pt idx="802">
                  <c:v>40989</c:v>
                </c:pt>
                <c:pt idx="803">
                  <c:v>40990</c:v>
                </c:pt>
                <c:pt idx="804">
                  <c:v>40991</c:v>
                </c:pt>
                <c:pt idx="805">
                  <c:v>40994</c:v>
                </c:pt>
                <c:pt idx="806">
                  <c:v>40995</c:v>
                </c:pt>
                <c:pt idx="807">
                  <c:v>40996</c:v>
                </c:pt>
                <c:pt idx="808">
                  <c:v>40997</c:v>
                </c:pt>
                <c:pt idx="809">
                  <c:v>40998</c:v>
                </c:pt>
                <c:pt idx="810">
                  <c:v>41001</c:v>
                </c:pt>
                <c:pt idx="811">
                  <c:v>41002</c:v>
                </c:pt>
                <c:pt idx="812">
                  <c:v>41003</c:v>
                </c:pt>
                <c:pt idx="813">
                  <c:v>41004</c:v>
                </c:pt>
                <c:pt idx="814">
                  <c:v>41008</c:v>
                </c:pt>
                <c:pt idx="815">
                  <c:v>41009</c:v>
                </c:pt>
                <c:pt idx="816">
                  <c:v>41010</c:v>
                </c:pt>
                <c:pt idx="817">
                  <c:v>41011</c:v>
                </c:pt>
                <c:pt idx="818">
                  <c:v>41012</c:v>
                </c:pt>
                <c:pt idx="819">
                  <c:v>41015</c:v>
                </c:pt>
                <c:pt idx="820">
                  <c:v>41016</c:v>
                </c:pt>
                <c:pt idx="821">
                  <c:v>41017</c:v>
                </c:pt>
                <c:pt idx="822">
                  <c:v>41018</c:v>
                </c:pt>
                <c:pt idx="823">
                  <c:v>41019</c:v>
                </c:pt>
                <c:pt idx="824">
                  <c:v>41022</c:v>
                </c:pt>
                <c:pt idx="825">
                  <c:v>41023</c:v>
                </c:pt>
                <c:pt idx="826">
                  <c:v>41024</c:v>
                </c:pt>
                <c:pt idx="827">
                  <c:v>41025</c:v>
                </c:pt>
                <c:pt idx="828">
                  <c:v>41026</c:v>
                </c:pt>
                <c:pt idx="829">
                  <c:v>41029</c:v>
                </c:pt>
                <c:pt idx="830">
                  <c:v>41030</c:v>
                </c:pt>
                <c:pt idx="831">
                  <c:v>41031</c:v>
                </c:pt>
                <c:pt idx="832">
                  <c:v>41032</c:v>
                </c:pt>
                <c:pt idx="833">
                  <c:v>41033</c:v>
                </c:pt>
                <c:pt idx="834">
                  <c:v>41036</c:v>
                </c:pt>
                <c:pt idx="835">
                  <c:v>41037</c:v>
                </c:pt>
                <c:pt idx="836">
                  <c:v>41038</c:v>
                </c:pt>
                <c:pt idx="837">
                  <c:v>41039</c:v>
                </c:pt>
                <c:pt idx="838">
                  <c:v>41040</c:v>
                </c:pt>
                <c:pt idx="839">
                  <c:v>41043</c:v>
                </c:pt>
                <c:pt idx="840">
                  <c:v>41044</c:v>
                </c:pt>
                <c:pt idx="841">
                  <c:v>41045</c:v>
                </c:pt>
                <c:pt idx="842">
                  <c:v>41046</c:v>
                </c:pt>
                <c:pt idx="843">
                  <c:v>41047</c:v>
                </c:pt>
                <c:pt idx="844">
                  <c:v>41050</c:v>
                </c:pt>
                <c:pt idx="845">
                  <c:v>41051</c:v>
                </c:pt>
                <c:pt idx="846">
                  <c:v>41052</c:v>
                </c:pt>
                <c:pt idx="847">
                  <c:v>41053</c:v>
                </c:pt>
                <c:pt idx="848">
                  <c:v>41054</c:v>
                </c:pt>
                <c:pt idx="849">
                  <c:v>41057</c:v>
                </c:pt>
                <c:pt idx="850">
                  <c:v>41058</c:v>
                </c:pt>
                <c:pt idx="851">
                  <c:v>41059</c:v>
                </c:pt>
                <c:pt idx="852">
                  <c:v>41060</c:v>
                </c:pt>
                <c:pt idx="853">
                  <c:v>41061</c:v>
                </c:pt>
                <c:pt idx="854">
                  <c:v>41064</c:v>
                </c:pt>
                <c:pt idx="855">
                  <c:v>41065</c:v>
                </c:pt>
                <c:pt idx="856">
                  <c:v>41066</c:v>
                </c:pt>
                <c:pt idx="857">
                  <c:v>41067</c:v>
                </c:pt>
                <c:pt idx="858">
                  <c:v>41068</c:v>
                </c:pt>
                <c:pt idx="859">
                  <c:v>41071</c:v>
                </c:pt>
                <c:pt idx="860">
                  <c:v>41072</c:v>
                </c:pt>
                <c:pt idx="861">
                  <c:v>41073</c:v>
                </c:pt>
                <c:pt idx="862">
                  <c:v>41074</c:v>
                </c:pt>
                <c:pt idx="863">
                  <c:v>41075</c:v>
                </c:pt>
                <c:pt idx="864">
                  <c:v>41078</c:v>
                </c:pt>
                <c:pt idx="865">
                  <c:v>41079</c:v>
                </c:pt>
                <c:pt idx="866">
                  <c:v>41080</c:v>
                </c:pt>
                <c:pt idx="867">
                  <c:v>41081</c:v>
                </c:pt>
                <c:pt idx="868">
                  <c:v>41082</c:v>
                </c:pt>
                <c:pt idx="869">
                  <c:v>41085</c:v>
                </c:pt>
                <c:pt idx="870">
                  <c:v>41086</c:v>
                </c:pt>
                <c:pt idx="871">
                  <c:v>41087</c:v>
                </c:pt>
                <c:pt idx="872">
                  <c:v>41088</c:v>
                </c:pt>
                <c:pt idx="873">
                  <c:v>41089</c:v>
                </c:pt>
                <c:pt idx="874">
                  <c:v>41092</c:v>
                </c:pt>
                <c:pt idx="875">
                  <c:v>41093</c:v>
                </c:pt>
                <c:pt idx="876">
                  <c:v>41094</c:v>
                </c:pt>
                <c:pt idx="877">
                  <c:v>41095</c:v>
                </c:pt>
                <c:pt idx="878">
                  <c:v>41096</c:v>
                </c:pt>
                <c:pt idx="879">
                  <c:v>41099</c:v>
                </c:pt>
                <c:pt idx="880">
                  <c:v>41100</c:v>
                </c:pt>
                <c:pt idx="881">
                  <c:v>41101</c:v>
                </c:pt>
                <c:pt idx="882">
                  <c:v>41102</c:v>
                </c:pt>
                <c:pt idx="883">
                  <c:v>41103</c:v>
                </c:pt>
                <c:pt idx="884">
                  <c:v>41106</c:v>
                </c:pt>
                <c:pt idx="885">
                  <c:v>41107</c:v>
                </c:pt>
                <c:pt idx="886">
                  <c:v>41108</c:v>
                </c:pt>
                <c:pt idx="887">
                  <c:v>41109</c:v>
                </c:pt>
                <c:pt idx="888">
                  <c:v>41110</c:v>
                </c:pt>
                <c:pt idx="889">
                  <c:v>41113</c:v>
                </c:pt>
                <c:pt idx="890">
                  <c:v>41114</c:v>
                </c:pt>
                <c:pt idx="891">
                  <c:v>41115</c:v>
                </c:pt>
                <c:pt idx="892">
                  <c:v>41116</c:v>
                </c:pt>
                <c:pt idx="893">
                  <c:v>41117</c:v>
                </c:pt>
                <c:pt idx="894">
                  <c:v>41120</c:v>
                </c:pt>
                <c:pt idx="895">
                  <c:v>41121</c:v>
                </c:pt>
                <c:pt idx="896">
                  <c:v>41122</c:v>
                </c:pt>
                <c:pt idx="897">
                  <c:v>41123</c:v>
                </c:pt>
                <c:pt idx="898">
                  <c:v>41124</c:v>
                </c:pt>
                <c:pt idx="899">
                  <c:v>41127</c:v>
                </c:pt>
                <c:pt idx="900">
                  <c:v>41128</c:v>
                </c:pt>
                <c:pt idx="901">
                  <c:v>41129</c:v>
                </c:pt>
                <c:pt idx="902">
                  <c:v>41130</c:v>
                </c:pt>
                <c:pt idx="903">
                  <c:v>41131</c:v>
                </c:pt>
                <c:pt idx="904">
                  <c:v>41134</c:v>
                </c:pt>
                <c:pt idx="905">
                  <c:v>41135</c:v>
                </c:pt>
                <c:pt idx="906">
                  <c:v>41136</c:v>
                </c:pt>
                <c:pt idx="907">
                  <c:v>41137</c:v>
                </c:pt>
                <c:pt idx="908">
                  <c:v>41138</c:v>
                </c:pt>
                <c:pt idx="909">
                  <c:v>41141</c:v>
                </c:pt>
                <c:pt idx="910">
                  <c:v>41142</c:v>
                </c:pt>
                <c:pt idx="911">
                  <c:v>41143</c:v>
                </c:pt>
                <c:pt idx="912">
                  <c:v>41144</c:v>
                </c:pt>
                <c:pt idx="913">
                  <c:v>41145</c:v>
                </c:pt>
                <c:pt idx="914">
                  <c:v>41148</c:v>
                </c:pt>
                <c:pt idx="915">
                  <c:v>41149</c:v>
                </c:pt>
                <c:pt idx="916">
                  <c:v>41150</c:v>
                </c:pt>
                <c:pt idx="917">
                  <c:v>41151</c:v>
                </c:pt>
                <c:pt idx="918">
                  <c:v>41152</c:v>
                </c:pt>
                <c:pt idx="919">
                  <c:v>41155</c:v>
                </c:pt>
                <c:pt idx="920">
                  <c:v>41156</c:v>
                </c:pt>
                <c:pt idx="921">
                  <c:v>41157</c:v>
                </c:pt>
                <c:pt idx="922">
                  <c:v>41158</c:v>
                </c:pt>
                <c:pt idx="923">
                  <c:v>41159</c:v>
                </c:pt>
                <c:pt idx="924">
                  <c:v>41162</c:v>
                </c:pt>
                <c:pt idx="925">
                  <c:v>41163</c:v>
                </c:pt>
                <c:pt idx="926">
                  <c:v>41164</c:v>
                </c:pt>
                <c:pt idx="927">
                  <c:v>41165</c:v>
                </c:pt>
                <c:pt idx="928">
                  <c:v>41166</c:v>
                </c:pt>
                <c:pt idx="929">
                  <c:v>41169</c:v>
                </c:pt>
                <c:pt idx="930">
                  <c:v>41170</c:v>
                </c:pt>
                <c:pt idx="931">
                  <c:v>41171</c:v>
                </c:pt>
                <c:pt idx="932">
                  <c:v>41172</c:v>
                </c:pt>
                <c:pt idx="933">
                  <c:v>41173</c:v>
                </c:pt>
                <c:pt idx="934">
                  <c:v>41176</c:v>
                </c:pt>
                <c:pt idx="935">
                  <c:v>41177</c:v>
                </c:pt>
                <c:pt idx="936">
                  <c:v>41178</c:v>
                </c:pt>
                <c:pt idx="937">
                  <c:v>41179</c:v>
                </c:pt>
                <c:pt idx="938">
                  <c:v>41180</c:v>
                </c:pt>
                <c:pt idx="939">
                  <c:v>41183</c:v>
                </c:pt>
                <c:pt idx="940">
                  <c:v>41184</c:v>
                </c:pt>
                <c:pt idx="941">
                  <c:v>41185</c:v>
                </c:pt>
                <c:pt idx="942">
                  <c:v>41186</c:v>
                </c:pt>
                <c:pt idx="943">
                  <c:v>41187</c:v>
                </c:pt>
                <c:pt idx="944">
                  <c:v>41190</c:v>
                </c:pt>
                <c:pt idx="945">
                  <c:v>41191</c:v>
                </c:pt>
                <c:pt idx="946">
                  <c:v>41192</c:v>
                </c:pt>
                <c:pt idx="947">
                  <c:v>41193</c:v>
                </c:pt>
                <c:pt idx="948">
                  <c:v>41194</c:v>
                </c:pt>
                <c:pt idx="949">
                  <c:v>41197</c:v>
                </c:pt>
                <c:pt idx="950">
                  <c:v>41198</c:v>
                </c:pt>
                <c:pt idx="951">
                  <c:v>41199</c:v>
                </c:pt>
                <c:pt idx="952">
                  <c:v>41200</c:v>
                </c:pt>
                <c:pt idx="953">
                  <c:v>41201</c:v>
                </c:pt>
                <c:pt idx="954">
                  <c:v>41204</c:v>
                </c:pt>
                <c:pt idx="955">
                  <c:v>41205</c:v>
                </c:pt>
                <c:pt idx="956">
                  <c:v>41206</c:v>
                </c:pt>
                <c:pt idx="957">
                  <c:v>41207</c:v>
                </c:pt>
                <c:pt idx="958">
                  <c:v>41208</c:v>
                </c:pt>
                <c:pt idx="959">
                  <c:v>41211</c:v>
                </c:pt>
                <c:pt idx="960">
                  <c:v>41212</c:v>
                </c:pt>
                <c:pt idx="961">
                  <c:v>41213</c:v>
                </c:pt>
                <c:pt idx="962">
                  <c:v>41214</c:v>
                </c:pt>
                <c:pt idx="963">
                  <c:v>41215</c:v>
                </c:pt>
                <c:pt idx="964">
                  <c:v>41218</c:v>
                </c:pt>
                <c:pt idx="965">
                  <c:v>41219</c:v>
                </c:pt>
                <c:pt idx="966">
                  <c:v>41220</c:v>
                </c:pt>
                <c:pt idx="967">
                  <c:v>41221</c:v>
                </c:pt>
                <c:pt idx="968">
                  <c:v>41222</c:v>
                </c:pt>
                <c:pt idx="969">
                  <c:v>41225</c:v>
                </c:pt>
                <c:pt idx="970">
                  <c:v>41226</c:v>
                </c:pt>
                <c:pt idx="971">
                  <c:v>41227</c:v>
                </c:pt>
                <c:pt idx="972">
                  <c:v>41228</c:v>
                </c:pt>
                <c:pt idx="973">
                  <c:v>41229</c:v>
                </c:pt>
                <c:pt idx="974">
                  <c:v>41232</c:v>
                </c:pt>
                <c:pt idx="975">
                  <c:v>41233</c:v>
                </c:pt>
                <c:pt idx="976">
                  <c:v>41234</c:v>
                </c:pt>
                <c:pt idx="977">
                  <c:v>41235</c:v>
                </c:pt>
                <c:pt idx="978">
                  <c:v>41236</c:v>
                </c:pt>
                <c:pt idx="979">
                  <c:v>41239</c:v>
                </c:pt>
                <c:pt idx="980">
                  <c:v>41240</c:v>
                </c:pt>
                <c:pt idx="981">
                  <c:v>41241</c:v>
                </c:pt>
                <c:pt idx="982">
                  <c:v>41242</c:v>
                </c:pt>
                <c:pt idx="983">
                  <c:v>41243</c:v>
                </c:pt>
                <c:pt idx="984">
                  <c:v>41246</c:v>
                </c:pt>
                <c:pt idx="985">
                  <c:v>41247</c:v>
                </c:pt>
                <c:pt idx="986">
                  <c:v>41248</c:v>
                </c:pt>
                <c:pt idx="987">
                  <c:v>41249</c:v>
                </c:pt>
                <c:pt idx="988">
                  <c:v>41250</c:v>
                </c:pt>
                <c:pt idx="989">
                  <c:v>41253</c:v>
                </c:pt>
                <c:pt idx="990">
                  <c:v>41254</c:v>
                </c:pt>
                <c:pt idx="991">
                  <c:v>41255</c:v>
                </c:pt>
                <c:pt idx="992">
                  <c:v>41256</c:v>
                </c:pt>
                <c:pt idx="993">
                  <c:v>41257</c:v>
                </c:pt>
                <c:pt idx="994">
                  <c:v>41260</c:v>
                </c:pt>
                <c:pt idx="995">
                  <c:v>41261</c:v>
                </c:pt>
                <c:pt idx="996">
                  <c:v>41262</c:v>
                </c:pt>
                <c:pt idx="997">
                  <c:v>41263</c:v>
                </c:pt>
                <c:pt idx="998">
                  <c:v>41264</c:v>
                </c:pt>
                <c:pt idx="999">
                  <c:v>41267</c:v>
                </c:pt>
                <c:pt idx="1000">
                  <c:v>41269</c:v>
                </c:pt>
                <c:pt idx="1001">
                  <c:v>41270</c:v>
                </c:pt>
                <c:pt idx="1002">
                  <c:v>41271</c:v>
                </c:pt>
                <c:pt idx="1003">
                  <c:v>41274</c:v>
                </c:pt>
                <c:pt idx="1004">
                  <c:v>41276</c:v>
                </c:pt>
                <c:pt idx="1005">
                  <c:v>41277</c:v>
                </c:pt>
                <c:pt idx="1006">
                  <c:v>41278</c:v>
                </c:pt>
                <c:pt idx="1007">
                  <c:v>41281</c:v>
                </c:pt>
                <c:pt idx="1008">
                  <c:v>41282</c:v>
                </c:pt>
                <c:pt idx="1009">
                  <c:v>41283</c:v>
                </c:pt>
                <c:pt idx="1010">
                  <c:v>41284</c:v>
                </c:pt>
                <c:pt idx="1011">
                  <c:v>41285</c:v>
                </c:pt>
                <c:pt idx="1012">
                  <c:v>41288</c:v>
                </c:pt>
                <c:pt idx="1013">
                  <c:v>41289</c:v>
                </c:pt>
                <c:pt idx="1014">
                  <c:v>41290</c:v>
                </c:pt>
                <c:pt idx="1015">
                  <c:v>41291</c:v>
                </c:pt>
                <c:pt idx="1016">
                  <c:v>41292</c:v>
                </c:pt>
                <c:pt idx="1017">
                  <c:v>41295</c:v>
                </c:pt>
                <c:pt idx="1018">
                  <c:v>41296</c:v>
                </c:pt>
                <c:pt idx="1019">
                  <c:v>41297</c:v>
                </c:pt>
                <c:pt idx="1020">
                  <c:v>41298</c:v>
                </c:pt>
                <c:pt idx="1021">
                  <c:v>41299</c:v>
                </c:pt>
                <c:pt idx="1022">
                  <c:v>41302</c:v>
                </c:pt>
                <c:pt idx="1023">
                  <c:v>41303</c:v>
                </c:pt>
                <c:pt idx="1024">
                  <c:v>41304</c:v>
                </c:pt>
                <c:pt idx="1025">
                  <c:v>41305</c:v>
                </c:pt>
                <c:pt idx="1026">
                  <c:v>41306</c:v>
                </c:pt>
                <c:pt idx="1027">
                  <c:v>41309</c:v>
                </c:pt>
                <c:pt idx="1028">
                  <c:v>41310</c:v>
                </c:pt>
                <c:pt idx="1029">
                  <c:v>41311</c:v>
                </c:pt>
                <c:pt idx="1030">
                  <c:v>41312</c:v>
                </c:pt>
                <c:pt idx="1031">
                  <c:v>41313</c:v>
                </c:pt>
                <c:pt idx="1032">
                  <c:v>41316</c:v>
                </c:pt>
                <c:pt idx="1033">
                  <c:v>41317</c:v>
                </c:pt>
                <c:pt idx="1034">
                  <c:v>41318</c:v>
                </c:pt>
                <c:pt idx="1035">
                  <c:v>41319</c:v>
                </c:pt>
                <c:pt idx="1036">
                  <c:v>41320</c:v>
                </c:pt>
                <c:pt idx="1037">
                  <c:v>41323</c:v>
                </c:pt>
                <c:pt idx="1038">
                  <c:v>41324</c:v>
                </c:pt>
                <c:pt idx="1039">
                  <c:v>41325</c:v>
                </c:pt>
                <c:pt idx="1040">
                  <c:v>41326</c:v>
                </c:pt>
                <c:pt idx="1041">
                  <c:v>41327</c:v>
                </c:pt>
                <c:pt idx="1042">
                  <c:v>41330</c:v>
                </c:pt>
                <c:pt idx="1043">
                  <c:v>41331</c:v>
                </c:pt>
                <c:pt idx="1044">
                  <c:v>41332</c:v>
                </c:pt>
                <c:pt idx="1045">
                  <c:v>41333</c:v>
                </c:pt>
                <c:pt idx="1046">
                  <c:v>41334</c:v>
                </c:pt>
                <c:pt idx="1047">
                  <c:v>41337</c:v>
                </c:pt>
                <c:pt idx="1048">
                  <c:v>41338</c:v>
                </c:pt>
                <c:pt idx="1049">
                  <c:v>41339</c:v>
                </c:pt>
                <c:pt idx="1050">
                  <c:v>41340</c:v>
                </c:pt>
                <c:pt idx="1051">
                  <c:v>41341</c:v>
                </c:pt>
                <c:pt idx="1052">
                  <c:v>41344</c:v>
                </c:pt>
                <c:pt idx="1053">
                  <c:v>41345</c:v>
                </c:pt>
                <c:pt idx="1054">
                  <c:v>41346</c:v>
                </c:pt>
                <c:pt idx="1055">
                  <c:v>41347</c:v>
                </c:pt>
                <c:pt idx="1056">
                  <c:v>41348</c:v>
                </c:pt>
                <c:pt idx="1057">
                  <c:v>41351</c:v>
                </c:pt>
                <c:pt idx="1058">
                  <c:v>41352</c:v>
                </c:pt>
                <c:pt idx="1059">
                  <c:v>41353</c:v>
                </c:pt>
                <c:pt idx="1060">
                  <c:v>41354</c:v>
                </c:pt>
                <c:pt idx="1061">
                  <c:v>41355</c:v>
                </c:pt>
                <c:pt idx="1062">
                  <c:v>41358</c:v>
                </c:pt>
                <c:pt idx="1063">
                  <c:v>41359</c:v>
                </c:pt>
                <c:pt idx="1064">
                  <c:v>41360</c:v>
                </c:pt>
                <c:pt idx="1065">
                  <c:v>41361</c:v>
                </c:pt>
                <c:pt idx="1066">
                  <c:v>41365</c:v>
                </c:pt>
                <c:pt idx="1067">
                  <c:v>41366</c:v>
                </c:pt>
                <c:pt idx="1068">
                  <c:v>41367</c:v>
                </c:pt>
                <c:pt idx="1069">
                  <c:v>41368</c:v>
                </c:pt>
                <c:pt idx="1070">
                  <c:v>41369</c:v>
                </c:pt>
                <c:pt idx="1071">
                  <c:v>41372</c:v>
                </c:pt>
                <c:pt idx="1072">
                  <c:v>41373</c:v>
                </c:pt>
                <c:pt idx="1073">
                  <c:v>41374</c:v>
                </c:pt>
                <c:pt idx="1074">
                  <c:v>41375</c:v>
                </c:pt>
                <c:pt idx="1075">
                  <c:v>41376</c:v>
                </c:pt>
                <c:pt idx="1076">
                  <c:v>41379</c:v>
                </c:pt>
                <c:pt idx="1077">
                  <c:v>41380</c:v>
                </c:pt>
                <c:pt idx="1078">
                  <c:v>41381</c:v>
                </c:pt>
                <c:pt idx="1079">
                  <c:v>41382</c:v>
                </c:pt>
                <c:pt idx="1080">
                  <c:v>41383</c:v>
                </c:pt>
                <c:pt idx="1081">
                  <c:v>41386</c:v>
                </c:pt>
                <c:pt idx="1082">
                  <c:v>41387</c:v>
                </c:pt>
                <c:pt idx="1083">
                  <c:v>41388</c:v>
                </c:pt>
                <c:pt idx="1084">
                  <c:v>41389</c:v>
                </c:pt>
                <c:pt idx="1085">
                  <c:v>41390</c:v>
                </c:pt>
                <c:pt idx="1086">
                  <c:v>41393</c:v>
                </c:pt>
                <c:pt idx="1087">
                  <c:v>41394</c:v>
                </c:pt>
                <c:pt idx="1088">
                  <c:v>41395</c:v>
                </c:pt>
                <c:pt idx="1089">
                  <c:v>41396</c:v>
                </c:pt>
                <c:pt idx="1090">
                  <c:v>41397</c:v>
                </c:pt>
                <c:pt idx="1091">
                  <c:v>41400</c:v>
                </c:pt>
                <c:pt idx="1092">
                  <c:v>41401</c:v>
                </c:pt>
                <c:pt idx="1093">
                  <c:v>41402</c:v>
                </c:pt>
                <c:pt idx="1094">
                  <c:v>41403</c:v>
                </c:pt>
                <c:pt idx="1095">
                  <c:v>41404</c:v>
                </c:pt>
                <c:pt idx="1096">
                  <c:v>41407</c:v>
                </c:pt>
                <c:pt idx="1097">
                  <c:v>41408</c:v>
                </c:pt>
                <c:pt idx="1098">
                  <c:v>41409</c:v>
                </c:pt>
                <c:pt idx="1099">
                  <c:v>41410</c:v>
                </c:pt>
                <c:pt idx="1100">
                  <c:v>41411</c:v>
                </c:pt>
                <c:pt idx="1101">
                  <c:v>41414</c:v>
                </c:pt>
                <c:pt idx="1102">
                  <c:v>41415</c:v>
                </c:pt>
                <c:pt idx="1103">
                  <c:v>41416</c:v>
                </c:pt>
                <c:pt idx="1104">
                  <c:v>41417</c:v>
                </c:pt>
                <c:pt idx="1105">
                  <c:v>41418</c:v>
                </c:pt>
                <c:pt idx="1106">
                  <c:v>41421</c:v>
                </c:pt>
                <c:pt idx="1107">
                  <c:v>41422</c:v>
                </c:pt>
                <c:pt idx="1108">
                  <c:v>41423</c:v>
                </c:pt>
                <c:pt idx="1109">
                  <c:v>41424</c:v>
                </c:pt>
                <c:pt idx="1110">
                  <c:v>41425</c:v>
                </c:pt>
                <c:pt idx="1111">
                  <c:v>41428</c:v>
                </c:pt>
                <c:pt idx="1112">
                  <c:v>41429</c:v>
                </c:pt>
                <c:pt idx="1113">
                  <c:v>41430</c:v>
                </c:pt>
                <c:pt idx="1114">
                  <c:v>41431</c:v>
                </c:pt>
                <c:pt idx="1115">
                  <c:v>41432</c:v>
                </c:pt>
                <c:pt idx="1116">
                  <c:v>41435</c:v>
                </c:pt>
                <c:pt idx="1117">
                  <c:v>41436</c:v>
                </c:pt>
                <c:pt idx="1118">
                  <c:v>41437</c:v>
                </c:pt>
                <c:pt idx="1119">
                  <c:v>41438</c:v>
                </c:pt>
                <c:pt idx="1120">
                  <c:v>41439</c:v>
                </c:pt>
                <c:pt idx="1121">
                  <c:v>41442</c:v>
                </c:pt>
                <c:pt idx="1122">
                  <c:v>41443</c:v>
                </c:pt>
                <c:pt idx="1123">
                  <c:v>41444</c:v>
                </c:pt>
                <c:pt idx="1124">
                  <c:v>41445</c:v>
                </c:pt>
                <c:pt idx="1125">
                  <c:v>41446</c:v>
                </c:pt>
                <c:pt idx="1126">
                  <c:v>41449</c:v>
                </c:pt>
                <c:pt idx="1127">
                  <c:v>41450</c:v>
                </c:pt>
                <c:pt idx="1128">
                  <c:v>41451</c:v>
                </c:pt>
                <c:pt idx="1129">
                  <c:v>41452</c:v>
                </c:pt>
                <c:pt idx="1130">
                  <c:v>41453</c:v>
                </c:pt>
                <c:pt idx="1131">
                  <c:v>41456</c:v>
                </c:pt>
                <c:pt idx="1132">
                  <c:v>41457</c:v>
                </c:pt>
                <c:pt idx="1133">
                  <c:v>41458</c:v>
                </c:pt>
                <c:pt idx="1134">
                  <c:v>41459</c:v>
                </c:pt>
                <c:pt idx="1135">
                  <c:v>41460</c:v>
                </c:pt>
                <c:pt idx="1136">
                  <c:v>41463</c:v>
                </c:pt>
                <c:pt idx="1137">
                  <c:v>41464</c:v>
                </c:pt>
                <c:pt idx="1138">
                  <c:v>41465</c:v>
                </c:pt>
                <c:pt idx="1139">
                  <c:v>41466</c:v>
                </c:pt>
                <c:pt idx="1140">
                  <c:v>41467</c:v>
                </c:pt>
                <c:pt idx="1141">
                  <c:v>41470</c:v>
                </c:pt>
                <c:pt idx="1142">
                  <c:v>41471</c:v>
                </c:pt>
                <c:pt idx="1143">
                  <c:v>41472</c:v>
                </c:pt>
                <c:pt idx="1144">
                  <c:v>41473</c:v>
                </c:pt>
                <c:pt idx="1145">
                  <c:v>41474</c:v>
                </c:pt>
                <c:pt idx="1146">
                  <c:v>41477</c:v>
                </c:pt>
                <c:pt idx="1147">
                  <c:v>41478</c:v>
                </c:pt>
                <c:pt idx="1148">
                  <c:v>41479</c:v>
                </c:pt>
                <c:pt idx="1149">
                  <c:v>41480</c:v>
                </c:pt>
                <c:pt idx="1150">
                  <c:v>41481</c:v>
                </c:pt>
                <c:pt idx="1151">
                  <c:v>41484</c:v>
                </c:pt>
                <c:pt idx="1152">
                  <c:v>41485</c:v>
                </c:pt>
                <c:pt idx="1153">
                  <c:v>41486</c:v>
                </c:pt>
                <c:pt idx="1154">
                  <c:v>41487</c:v>
                </c:pt>
                <c:pt idx="1155">
                  <c:v>41488</c:v>
                </c:pt>
                <c:pt idx="1156">
                  <c:v>41491</c:v>
                </c:pt>
                <c:pt idx="1157">
                  <c:v>41492</c:v>
                </c:pt>
                <c:pt idx="1158">
                  <c:v>41493</c:v>
                </c:pt>
                <c:pt idx="1159">
                  <c:v>41494</c:v>
                </c:pt>
                <c:pt idx="1160">
                  <c:v>41495</c:v>
                </c:pt>
                <c:pt idx="1161">
                  <c:v>41498</c:v>
                </c:pt>
                <c:pt idx="1162">
                  <c:v>41499</c:v>
                </c:pt>
                <c:pt idx="1163">
                  <c:v>41500</c:v>
                </c:pt>
                <c:pt idx="1164">
                  <c:v>41501</c:v>
                </c:pt>
                <c:pt idx="1165">
                  <c:v>41502</c:v>
                </c:pt>
                <c:pt idx="1166">
                  <c:v>41505</c:v>
                </c:pt>
                <c:pt idx="1167">
                  <c:v>41506</c:v>
                </c:pt>
                <c:pt idx="1168">
                  <c:v>41507</c:v>
                </c:pt>
                <c:pt idx="1169">
                  <c:v>41508</c:v>
                </c:pt>
                <c:pt idx="1170">
                  <c:v>41509</c:v>
                </c:pt>
                <c:pt idx="1171">
                  <c:v>41512</c:v>
                </c:pt>
                <c:pt idx="1172">
                  <c:v>41513</c:v>
                </c:pt>
                <c:pt idx="1173">
                  <c:v>41514</c:v>
                </c:pt>
                <c:pt idx="1174">
                  <c:v>41515</c:v>
                </c:pt>
                <c:pt idx="1175">
                  <c:v>41516</c:v>
                </c:pt>
                <c:pt idx="1176">
                  <c:v>41519</c:v>
                </c:pt>
                <c:pt idx="1177">
                  <c:v>41520</c:v>
                </c:pt>
                <c:pt idx="1178">
                  <c:v>41521</c:v>
                </c:pt>
                <c:pt idx="1179">
                  <c:v>41522</c:v>
                </c:pt>
                <c:pt idx="1180">
                  <c:v>41523</c:v>
                </c:pt>
                <c:pt idx="1181">
                  <c:v>41526</c:v>
                </c:pt>
                <c:pt idx="1182">
                  <c:v>41527</c:v>
                </c:pt>
                <c:pt idx="1183">
                  <c:v>41528</c:v>
                </c:pt>
                <c:pt idx="1184">
                  <c:v>41529</c:v>
                </c:pt>
                <c:pt idx="1185">
                  <c:v>41530</c:v>
                </c:pt>
                <c:pt idx="1186">
                  <c:v>41533</c:v>
                </c:pt>
                <c:pt idx="1187">
                  <c:v>41534</c:v>
                </c:pt>
                <c:pt idx="1188">
                  <c:v>41535</c:v>
                </c:pt>
                <c:pt idx="1189">
                  <c:v>41536</c:v>
                </c:pt>
                <c:pt idx="1190">
                  <c:v>41537</c:v>
                </c:pt>
                <c:pt idx="1191">
                  <c:v>41540</c:v>
                </c:pt>
                <c:pt idx="1192">
                  <c:v>41541</c:v>
                </c:pt>
                <c:pt idx="1193">
                  <c:v>41542</c:v>
                </c:pt>
                <c:pt idx="1194">
                  <c:v>41543</c:v>
                </c:pt>
                <c:pt idx="1195">
                  <c:v>41544</c:v>
                </c:pt>
                <c:pt idx="1196">
                  <c:v>41547</c:v>
                </c:pt>
                <c:pt idx="1197">
                  <c:v>41548</c:v>
                </c:pt>
                <c:pt idx="1198">
                  <c:v>41549</c:v>
                </c:pt>
                <c:pt idx="1199">
                  <c:v>41550</c:v>
                </c:pt>
                <c:pt idx="1200">
                  <c:v>41551</c:v>
                </c:pt>
                <c:pt idx="1201">
                  <c:v>41554</c:v>
                </c:pt>
                <c:pt idx="1202">
                  <c:v>41555</c:v>
                </c:pt>
                <c:pt idx="1203">
                  <c:v>41556</c:v>
                </c:pt>
                <c:pt idx="1204">
                  <c:v>41557</c:v>
                </c:pt>
                <c:pt idx="1205">
                  <c:v>41558</c:v>
                </c:pt>
                <c:pt idx="1206">
                  <c:v>41561</c:v>
                </c:pt>
                <c:pt idx="1207">
                  <c:v>41562</c:v>
                </c:pt>
                <c:pt idx="1208">
                  <c:v>41563</c:v>
                </c:pt>
                <c:pt idx="1209">
                  <c:v>41564</c:v>
                </c:pt>
                <c:pt idx="1210">
                  <c:v>41565</c:v>
                </c:pt>
                <c:pt idx="1211">
                  <c:v>41568</c:v>
                </c:pt>
                <c:pt idx="1212">
                  <c:v>41569</c:v>
                </c:pt>
                <c:pt idx="1213">
                  <c:v>41570</c:v>
                </c:pt>
                <c:pt idx="1214">
                  <c:v>41571</c:v>
                </c:pt>
                <c:pt idx="1215">
                  <c:v>41572</c:v>
                </c:pt>
                <c:pt idx="1216">
                  <c:v>41575</c:v>
                </c:pt>
                <c:pt idx="1217">
                  <c:v>41576</c:v>
                </c:pt>
                <c:pt idx="1218">
                  <c:v>41577</c:v>
                </c:pt>
                <c:pt idx="1219">
                  <c:v>41578</c:v>
                </c:pt>
                <c:pt idx="1220">
                  <c:v>41579</c:v>
                </c:pt>
                <c:pt idx="1221">
                  <c:v>41582</c:v>
                </c:pt>
                <c:pt idx="1222">
                  <c:v>41583</c:v>
                </c:pt>
                <c:pt idx="1223">
                  <c:v>41584</c:v>
                </c:pt>
                <c:pt idx="1224">
                  <c:v>41585</c:v>
                </c:pt>
                <c:pt idx="1225">
                  <c:v>41586</c:v>
                </c:pt>
                <c:pt idx="1226">
                  <c:v>41589</c:v>
                </c:pt>
                <c:pt idx="1227">
                  <c:v>41590</c:v>
                </c:pt>
                <c:pt idx="1228">
                  <c:v>41591</c:v>
                </c:pt>
                <c:pt idx="1229">
                  <c:v>41592</c:v>
                </c:pt>
                <c:pt idx="1230">
                  <c:v>41593</c:v>
                </c:pt>
                <c:pt idx="1231">
                  <c:v>41596</c:v>
                </c:pt>
                <c:pt idx="1232">
                  <c:v>41597</c:v>
                </c:pt>
                <c:pt idx="1233">
                  <c:v>41598</c:v>
                </c:pt>
                <c:pt idx="1234">
                  <c:v>41599</c:v>
                </c:pt>
                <c:pt idx="1235">
                  <c:v>41600</c:v>
                </c:pt>
                <c:pt idx="1236">
                  <c:v>41603</c:v>
                </c:pt>
                <c:pt idx="1237">
                  <c:v>41604</c:v>
                </c:pt>
                <c:pt idx="1238">
                  <c:v>41605</c:v>
                </c:pt>
                <c:pt idx="1239">
                  <c:v>41606</c:v>
                </c:pt>
                <c:pt idx="1240">
                  <c:v>41607</c:v>
                </c:pt>
                <c:pt idx="1241">
                  <c:v>41610</c:v>
                </c:pt>
                <c:pt idx="1242">
                  <c:v>41611</c:v>
                </c:pt>
                <c:pt idx="1243">
                  <c:v>41612</c:v>
                </c:pt>
                <c:pt idx="1244">
                  <c:v>41613</c:v>
                </c:pt>
                <c:pt idx="1245">
                  <c:v>41614</c:v>
                </c:pt>
                <c:pt idx="1246">
                  <c:v>41617</c:v>
                </c:pt>
                <c:pt idx="1247">
                  <c:v>41618</c:v>
                </c:pt>
                <c:pt idx="1248">
                  <c:v>41619</c:v>
                </c:pt>
                <c:pt idx="1249">
                  <c:v>41620</c:v>
                </c:pt>
                <c:pt idx="1250">
                  <c:v>41621</c:v>
                </c:pt>
                <c:pt idx="1251">
                  <c:v>41624</c:v>
                </c:pt>
                <c:pt idx="1252">
                  <c:v>41625</c:v>
                </c:pt>
                <c:pt idx="1253">
                  <c:v>41626</c:v>
                </c:pt>
                <c:pt idx="1254">
                  <c:v>41627</c:v>
                </c:pt>
                <c:pt idx="1255">
                  <c:v>41628</c:v>
                </c:pt>
                <c:pt idx="1256">
                  <c:v>41631</c:v>
                </c:pt>
                <c:pt idx="1257">
                  <c:v>41632</c:v>
                </c:pt>
                <c:pt idx="1258">
                  <c:v>41634</c:v>
                </c:pt>
                <c:pt idx="1259">
                  <c:v>41635</c:v>
                </c:pt>
                <c:pt idx="1260">
                  <c:v>41638</c:v>
                </c:pt>
                <c:pt idx="1261">
                  <c:v>41639</c:v>
                </c:pt>
                <c:pt idx="1262">
                  <c:v>41641</c:v>
                </c:pt>
                <c:pt idx="1263">
                  <c:v>41642</c:v>
                </c:pt>
                <c:pt idx="1264">
                  <c:v>41645</c:v>
                </c:pt>
                <c:pt idx="1265">
                  <c:v>41646</c:v>
                </c:pt>
                <c:pt idx="1266">
                  <c:v>41647</c:v>
                </c:pt>
                <c:pt idx="1267">
                  <c:v>41648</c:v>
                </c:pt>
                <c:pt idx="1268">
                  <c:v>41649</c:v>
                </c:pt>
                <c:pt idx="1269">
                  <c:v>41652</c:v>
                </c:pt>
                <c:pt idx="1270">
                  <c:v>41653</c:v>
                </c:pt>
                <c:pt idx="1271">
                  <c:v>41654</c:v>
                </c:pt>
                <c:pt idx="1272">
                  <c:v>41655</c:v>
                </c:pt>
                <c:pt idx="1273">
                  <c:v>41656</c:v>
                </c:pt>
                <c:pt idx="1274">
                  <c:v>41659</c:v>
                </c:pt>
                <c:pt idx="1275">
                  <c:v>41660</c:v>
                </c:pt>
                <c:pt idx="1276">
                  <c:v>41661</c:v>
                </c:pt>
                <c:pt idx="1277">
                  <c:v>41662</c:v>
                </c:pt>
                <c:pt idx="1278">
                  <c:v>41663</c:v>
                </c:pt>
                <c:pt idx="1279">
                  <c:v>41666</c:v>
                </c:pt>
                <c:pt idx="1280">
                  <c:v>41667</c:v>
                </c:pt>
                <c:pt idx="1281">
                  <c:v>41668</c:v>
                </c:pt>
                <c:pt idx="1282">
                  <c:v>41669</c:v>
                </c:pt>
                <c:pt idx="1283">
                  <c:v>41670</c:v>
                </c:pt>
                <c:pt idx="1284">
                  <c:v>41673</c:v>
                </c:pt>
                <c:pt idx="1285">
                  <c:v>41674</c:v>
                </c:pt>
                <c:pt idx="1286">
                  <c:v>41675</c:v>
                </c:pt>
                <c:pt idx="1287">
                  <c:v>41676</c:v>
                </c:pt>
                <c:pt idx="1288">
                  <c:v>41677</c:v>
                </c:pt>
                <c:pt idx="1289">
                  <c:v>41680</c:v>
                </c:pt>
                <c:pt idx="1290">
                  <c:v>41681</c:v>
                </c:pt>
                <c:pt idx="1291">
                  <c:v>41682</c:v>
                </c:pt>
                <c:pt idx="1292">
                  <c:v>41683</c:v>
                </c:pt>
                <c:pt idx="1293">
                  <c:v>41684</c:v>
                </c:pt>
                <c:pt idx="1294">
                  <c:v>41687</c:v>
                </c:pt>
                <c:pt idx="1295">
                  <c:v>41688</c:v>
                </c:pt>
                <c:pt idx="1296">
                  <c:v>41689</c:v>
                </c:pt>
                <c:pt idx="1297">
                  <c:v>41690</c:v>
                </c:pt>
                <c:pt idx="1298">
                  <c:v>41691</c:v>
                </c:pt>
                <c:pt idx="1299">
                  <c:v>41694</c:v>
                </c:pt>
                <c:pt idx="1300">
                  <c:v>41695</c:v>
                </c:pt>
                <c:pt idx="1301">
                  <c:v>41696</c:v>
                </c:pt>
                <c:pt idx="1302">
                  <c:v>41697</c:v>
                </c:pt>
                <c:pt idx="1303">
                  <c:v>41698</c:v>
                </c:pt>
                <c:pt idx="1304">
                  <c:v>41701</c:v>
                </c:pt>
                <c:pt idx="1305">
                  <c:v>41702</c:v>
                </c:pt>
                <c:pt idx="1306">
                  <c:v>41703</c:v>
                </c:pt>
                <c:pt idx="1307">
                  <c:v>41704</c:v>
                </c:pt>
                <c:pt idx="1308">
                  <c:v>41705</c:v>
                </c:pt>
                <c:pt idx="1309">
                  <c:v>41708</c:v>
                </c:pt>
                <c:pt idx="1310">
                  <c:v>41709</c:v>
                </c:pt>
                <c:pt idx="1311">
                  <c:v>41710</c:v>
                </c:pt>
                <c:pt idx="1312">
                  <c:v>41711</c:v>
                </c:pt>
                <c:pt idx="1313">
                  <c:v>41712</c:v>
                </c:pt>
                <c:pt idx="1314">
                  <c:v>41715</c:v>
                </c:pt>
                <c:pt idx="1315">
                  <c:v>41716</c:v>
                </c:pt>
                <c:pt idx="1316">
                  <c:v>41717</c:v>
                </c:pt>
                <c:pt idx="1317">
                  <c:v>41718</c:v>
                </c:pt>
                <c:pt idx="1318">
                  <c:v>41719</c:v>
                </c:pt>
                <c:pt idx="1319">
                  <c:v>41722</c:v>
                </c:pt>
                <c:pt idx="1320">
                  <c:v>41723</c:v>
                </c:pt>
                <c:pt idx="1321">
                  <c:v>41724</c:v>
                </c:pt>
                <c:pt idx="1322">
                  <c:v>41725</c:v>
                </c:pt>
                <c:pt idx="1323">
                  <c:v>41726</c:v>
                </c:pt>
                <c:pt idx="1324">
                  <c:v>41729</c:v>
                </c:pt>
                <c:pt idx="1325">
                  <c:v>41730</c:v>
                </c:pt>
                <c:pt idx="1326">
                  <c:v>41731</c:v>
                </c:pt>
                <c:pt idx="1327">
                  <c:v>41732</c:v>
                </c:pt>
                <c:pt idx="1328">
                  <c:v>41733</c:v>
                </c:pt>
                <c:pt idx="1329">
                  <c:v>41736</c:v>
                </c:pt>
                <c:pt idx="1330">
                  <c:v>41737</c:v>
                </c:pt>
                <c:pt idx="1331">
                  <c:v>41738</c:v>
                </c:pt>
                <c:pt idx="1332">
                  <c:v>41739</c:v>
                </c:pt>
                <c:pt idx="1333">
                  <c:v>41740</c:v>
                </c:pt>
                <c:pt idx="1334">
                  <c:v>41743</c:v>
                </c:pt>
                <c:pt idx="1335">
                  <c:v>41744</c:v>
                </c:pt>
                <c:pt idx="1336">
                  <c:v>41745</c:v>
                </c:pt>
                <c:pt idx="1337">
                  <c:v>41746</c:v>
                </c:pt>
                <c:pt idx="1338">
                  <c:v>41750</c:v>
                </c:pt>
                <c:pt idx="1339">
                  <c:v>41751</c:v>
                </c:pt>
                <c:pt idx="1340">
                  <c:v>41752</c:v>
                </c:pt>
                <c:pt idx="1341">
                  <c:v>41753</c:v>
                </c:pt>
                <c:pt idx="1342">
                  <c:v>41754</c:v>
                </c:pt>
                <c:pt idx="1343">
                  <c:v>41757</c:v>
                </c:pt>
                <c:pt idx="1344">
                  <c:v>41758</c:v>
                </c:pt>
                <c:pt idx="1345">
                  <c:v>41759</c:v>
                </c:pt>
                <c:pt idx="1346">
                  <c:v>41760</c:v>
                </c:pt>
                <c:pt idx="1347">
                  <c:v>41761</c:v>
                </c:pt>
                <c:pt idx="1348">
                  <c:v>41764</c:v>
                </c:pt>
                <c:pt idx="1349">
                  <c:v>41765</c:v>
                </c:pt>
                <c:pt idx="1350">
                  <c:v>41766</c:v>
                </c:pt>
                <c:pt idx="1351">
                  <c:v>41767</c:v>
                </c:pt>
                <c:pt idx="1352">
                  <c:v>41768</c:v>
                </c:pt>
                <c:pt idx="1353">
                  <c:v>41771</c:v>
                </c:pt>
                <c:pt idx="1354">
                  <c:v>41772</c:v>
                </c:pt>
                <c:pt idx="1355">
                  <c:v>41773</c:v>
                </c:pt>
                <c:pt idx="1356">
                  <c:v>41774</c:v>
                </c:pt>
                <c:pt idx="1357">
                  <c:v>41775</c:v>
                </c:pt>
                <c:pt idx="1358">
                  <c:v>41778</c:v>
                </c:pt>
                <c:pt idx="1359">
                  <c:v>41779</c:v>
                </c:pt>
                <c:pt idx="1360">
                  <c:v>41780</c:v>
                </c:pt>
                <c:pt idx="1361">
                  <c:v>41781</c:v>
                </c:pt>
                <c:pt idx="1362">
                  <c:v>41782</c:v>
                </c:pt>
                <c:pt idx="1363">
                  <c:v>41785</c:v>
                </c:pt>
                <c:pt idx="1364">
                  <c:v>41786</c:v>
                </c:pt>
                <c:pt idx="1365">
                  <c:v>41787</c:v>
                </c:pt>
                <c:pt idx="1366">
                  <c:v>41788</c:v>
                </c:pt>
                <c:pt idx="1367">
                  <c:v>41789</c:v>
                </c:pt>
                <c:pt idx="1368">
                  <c:v>41792</c:v>
                </c:pt>
                <c:pt idx="1369">
                  <c:v>41793</c:v>
                </c:pt>
                <c:pt idx="1370">
                  <c:v>41794</c:v>
                </c:pt>
                <c:pt idx="1371">
                  <c:v>41795</c:v>
                </c:pt>
                <c:pt idx="1372">
                  <c:v>41796</c:v>
                </c:pt>
                <c:pt idx="1373">
                  <c:v>41799</c:v>
                </c:pt>
                <c:pt idx="1374">
                  <c:v>41800</c:v>
                </c:pt>
                <c:pt idx="1375">
                  <c:v>41801</c:v>
                </c:pt>
                <c:pt idx="1376">
                  <c:v>41802</c:v>
                </c:pt>
                <c:pt idx="1377">
                  <c:v>41803</c:v>
                </c:pt>
                <c:pt idx="1378">
                  <c:v>41806</c:v>
                </c:pt>
                <c:pt idx="1379">
                  <c:v>41807</c:v>
                </c:pt>
                <c:pt idx="1380">
                  <c:v>41808</c:v>
                </c:pt>
                <c:pt idx="1381">
                  <c:v>41809</c:v>
                </c:pt>
                <c:pt idx="1382">
                  <c:v>41810</c:v>
                </c:pt>
                <c:pt idx="1383">
                  <c:v>41813</c:v>
                </c:pt>
                <c:pt idx="1384">
                  <c:v>41814</c:v>
                </c:pt>
                <c:pt idx="1385">
                  <c:v>41815</c:v>
                </c:pt>
                <c:pt idx="1386">
                  <c:v>41816</c:v>
                </c:pt>
                <c:pt idx="1387">
                  <c:v>41817</c:v>
                </c:pt>
                <c:pt idx="1388">
                  <c:v>41820</c:v>
                </c:pt>
                <c:pt idx="1389">
                  <c:v>41821</c:v>
                </c:pt>
                <c:pt idx="1390">
                  <c:v>41822</c:v>
                </c:pt>
                <c:pt idx="1391">
                  <c:v>41823</c:v>
                </c:pt>
                <c:pt idx="1392">
                  <c:v>41824</c:v>
                </c:pt>
                <c:pt idx="1393">
                  <c:v>41827</c:v>
                </c:pt>
                <c:pt idx="1394">
                  <c:v>41828</c:v>
                </c:pt>
                <c:pt idx="1395">
                  <c:v>41829</c:v>
                </c:pt>
                <c:pt idx="1396">
                  <c:v>41830</c:v>
                </c:pt>
                <c:pt idx="1397">
                  <c:v>41831</c:v>
                </c:pt>
                <c:pt idx="1398">
                  <c:v>41834</c:v>
                </c:pt>
                <c:pt idx="1399">
                  <c:v>41835</c:v>
                </c:pt>
                <c:pt idx="1400">
                  <c:v>41836</c:v>
                </c:pt>
                <c:pt idx="1401">
                  <c:v>41837</c:v>
                </c:pt>
                <c:pt idx="1402">
                  <c:v>41838</c:v>
                </c:pt>
                <c:pt idx="1403">
                  <c:v>41841</c:v>
                </c:pt>
                <c:pt idx="1404">
                  <c:v>41842</c:v>
                </c:pt>
                <c:pt idx="1405">
                  <c:v>41843</c:v>
                </c:pt>
                <c:pt idx="1406">
                  <c:v>41844</c:v>
                </c:pt>
                <c:pt idx="1407">
                  <c:v>41845</c:v>
                </c:pt>
                <c:pt idx="1408">
                  <c:v>41848</c:v>
                </c:pt>
                <c:pt idx="1409">
                  <c:v>41849</c:v>
                </c:pt>
                <c:pt idx="1410">
                  <c:v>41850</c:v>
                </c:pt>
                <c:pt idx="1411">
                  <c:v>41851</c:v>
                </c:pt>
                <c:pt idx="1412">
                  <c:v>41852</c:v>
                </c:pt>
                <c:pt idx="1413">
                  <c:v>41855</c:v>
                </c:pt>
                <c:pt idx="1414">
                  <c:v>41856</c:v>
                </c:pt>
                <c:pt idx="1415">
                  <c:v>41857</c:v>
                </c:pt>
                <c:pt idx="1416">
                  <c:v>41858</c:v>
                </c:pt>
                <c:pt idx="1417">
                  <c:v>41859</c:v>
                </c:pt>
                <c:pt idx="1418">
                  <c:v>41862</c:v>
                </c:pt>
                <c:pt idx="1419">
                  <c:v>41863</c:v>
                </c:pt>
                <c:pt idx="1420">
                  <c:v>41864</c:v>
                </c:pt>
                <c:pt idx="1421">
                  <c:v>41865</c:v>
                </c:pt>
                <c:pt idx="1422">
                  <c:v>41866</c:v>
                </c:pt>
                <c:pt idx="1423">
                  <c:v>41869</c:v>
                </c:pt>
                <c:pt idx="1424">
                  <c:v>41870</c:v>
                </c:pt>
                <c:pt idx="1425">
                  <c:v>41871</c:v>
                </c:pt>
                <c:pt idx="1426">
                  <c:v>41872</c:v>
                </c:pt>
                <c:pt idx="1427">
                  <c:v>41873</c:v>
                </c:pt>
                <c:pt idx="1428">
                  <c:v>41876</c:v>
                </c:pt>
                <c:pt idx="1429">
                  <c:v>41877</c:v>
                </c:pt>
                <c:pt idx="1430">
                  <c:v>41878</c:v>
                </c:pt>
                <c:pt idx="1431">
                  <c:v>41879</c:v>
                </c:pt>
                <c:pt idx="1432">
                  <c:v>41880</c:v>
                </c:pt>
                <c:pt idx="1433">
                  <c:v>41883</c:v>
                </c:pt>
                <c:pt idx="1434">
                  <c:v>41884</c:v>
                </c:pt>
                <c:pt idx="1435">
                  <c:v>41885</c:v>
                </c:pt>
                <c:pt idx="1436">
                  <c:v>41886</c:v>
                </c:pt>
                <c:pt idx="1437">
                  <c:v>41887</c:v>
                </c:pt>
                <c:pt idx="1438">
                  <c:v>41890</c:v>
                </c:pt>
                <c:pt idx="1439">
                  <c:v>41891</c:v>
                </c:pt>
                <c:pt idx="1440">
                  <c:v>41892</c:v>
                </c:pt>
                <c:pt idx="1441">
                  <c:v>41893</c:v>
                </c:pt>
                <c:pt idx="1442">
                  <c:v>41894</c:v>
                </c:pt>
                <c:pt idx="1443">
                  <c:v>41897</c:v>
                </c:pt>
                <c:pt idx="1444">
                  <c:v>41898</c:v>
                </c:pt>
                <c:pt idx="1445">
                  <c:v>41899</c:v>
                </c:pt>
                <c:pt idx="1446">
                  <c:v>41900</c:v>
                </c:pt>
                <c:pt idx="1447">
                  <c:v>41901</c:v>
                </c:pt>
                <c:pt idx="1448">
                  <c:v>41904</c:v>
                </c:pt>
                <c:pt idx="1449">
                  <c:v>41905</c:v>
                </c:pt>
                <c:pt idx="1450">
                  <c:v>41906</c:v>
                </c:pt>
                <c:pt idx="1451">
                  <c:v>41907</c:v>
                </c:pt>
                <c:pt idx="1452">
                  <c:v>41908</c:v>
                </c:pt>
                <c:pt idx="1453">
                  <c:v>41911</c:v>
                </c:pt>
                <c:pt idx="1454">
                  <c:v>41912</c:v>
                </c:pt>
                <c:pt idx="1455">
                  <c:v>41913</c:v>
                </c:pt>
                <c:pt idx="1456">
                  <c:v>41914</c:v>
                </c:pt>
                <c:pt idx="1457">
                  <c:v>41915</c:v>
                </c:pt>
                <c:pt idx="1458">
                  <c:v>41918</c:v>
                </c:pt>
                <c:pt idx="1459">
                  <c:v>41919</c:v>
                </c:pt>
                <c:pt idx="1460">
                  <c:v>41920</c:v>
                </c:pt>
                <c:pt idx="1461">
                  <c:v>41921</c:v>
                </c:pt>
                <c:pt idx="1462">
                  <c:v>41922</c:v>
                </c:pt>
                <c:pt idx="1463">
                  <c:v>41925</c:v>
                </c:pt>
                <c:pt idx="1464">
                  <c:v>41926</c:v>
                </c:pt>
                <c:pt idx="1465">
                  <c:v>41927</c:v>
                </c:pt>
                <c:pt idx="1466">
                  <c:v>41928</c:v>
                </c:pt>
                <c:pt idx="1467">
                  <c:v>41929</c:v>
                </c:pt>
                <c:pt idx="1468">
                  <c:v>41932</c:v>
                </c:pt>
                <c:pt idx="1469">
                  <c:v>41933</c:v>
                </c:pt>
                <c:pt idx="1470">
                  <c:v>41934</c:v>
                </c:pt>
                <c:pt idx="1471">
                  <c:v>41935</c:v>
                </c:pt>
                <c:pt idx="1472">
                  <c:v>41936</c:v>
                </c:pt>
                <c:pt idx="1473">
                  <c:v>41939</c:v>
                </c:pt>
                <c:pt idx="1474">
                  <c:v>41940</c:v>
                </c:pt>
                <c:pt idx="1475">
                  <c:v>41941</c:v>
                </c:pt>
                <c:pt idx="1476">
                  <c:v>41942</c:v>
                </c:pt>
                <c:pt idx="1477">
                  <c:v>41943</c:v>
                </c:pt>
                <c:pt idx="1478">
                  <c:v>41946</c:v>
                </c:pt>
                <c:pt idx="1479">
                  <c:v>41947</c:v>
                </c:pt>
                <c:pt idx="1480">
                  <c:v>41948</c:v>
                </c:pt>
                <c:pt idx="1481">
                  <c:v>41949</c:v>
                </c:pt>
                <c:pt idx="1482">
                  <c:v>41950</c:v>
                </c:pt>
                <c:pt idx="1483">
                  <c:v>41953</c:v>
                </c:pt>
                <c:pt idx="1484">
                  <c:v>41954</c:v>
                </c:pt>
                <c:pt idx="1485">
                  <c:v>41955</c:v>
                </c:pt>
                <c:pt idx="1486">
                  <c:v>41956</c:v>
                </c:pt>
                <c:pt idx="1487">
                  <c:v>41957</c:v>
                </c:pt>
                <c:pt idx="1488">
                  <c:v>41960</c:v>
                </c:pt>
                <c:pt idx="1489">
                  <c:v>41961</c:v>
                </c:pt>
                <c:pt idx="1490">
                  <c:v>41962</c:v>
                </c:pt>
                <c:pt idx="1491">
                  <c:v>41963</c:v>
                </c:pt>
                <c:pt idx="1492">
                  <c:v>41964</c:v>
                </c:pt>
                <c:pt idx="1493">
                  <c:v>41967</c:v>
                </c:pt>
                <c:pt idx="1494">
                  <c:v>41968</c:v>
                </c:pt>
                <c:pt idx="1495">
                  <c:v>41969</c:v>
                </c:pt>
                <c:pt idx="1496">
                  <c:v>41970</c:v>
                </c:pt>
                <c:pt idx="1497">
                  <c:v>41971</c:v>
                </c:pt>
                <c:pt idx="1498">
                  <c:v>41974</c:v>
                </c:pt>
                <c:pt idx="1499">
                  <c:v>41975</c:v>
                </c:pt>
                <c:pt idx="1500">
                  <c:v>41976</c:v>
                </c:pt>
                <c:pt idx="1501">
                  <c:v>41977</c:v>
                </c:pt>
                <c:pt idx="1502">
                  <c:v>41978</c:v>
                </c:pt>
                <c:pt idx="1503">
                  <c:v>41981</c:v>
                </c:pt>
                <c:pt idx="1504">
                  <c:v>41982</c:v>
                </c:pt>
                <c:pt idx="1505">
                  <c:v>41983</c:v>
                </c:pt>
                <c:pt idx="1506">
                  <c:v>41984</c:v>
                </c:pt>
                <c:pt idx="1507">
                  <c:v>41985</c:v>
                </c:pt>
                <c:pt idx="1508">
                  <c:v>41988</c:v>
                </c:pt>
                <c:pt idx="1509">
                  <c:v>41989</c:v>
                </c:pt>
                <c:pt idx="1510">
                  <c:v>41990</c:v>
                </c:pt>
                <c:pt idx="1511">
                  <c:v>41991</c:v>
                </c:pt>
                <c:pt idx="1512">
                  <c:v>41992</c:v>
                </c:pt>
                <c:pt idx="1513">
                  <c:v>41995</c:v>
                </c:pt>
                <c:pt idx="1514">
                  <c:v>41996</c:v>
                </c:pt>
                <c:pt idx="1515">
                  <c:v>41997</c:v>
                </c:pt>
                <c:pt idx="1516">
                  <c:v>41999</c:v>
                </c:pt>
                <c:pt idx="1517">
                  <c:v>42002</c:v>
                </c:pt>
                <c:pt idx="1518">
                  <c:v>42003</c:v>
                </c:pt>
                <c:pt idx="1519">
                  <c:v>42004</c:v>
                </c:pt>
                <c:pt idx="1520">
                  <c:v>42006</c:v>
                </c:pt>
                <c:pt idx="1521">
                  <c:v>42009</c:v>
                </c:pt>
                <c:pt idx="1522">
                  <c:v>42010</c:v>
                </c:pt>
                <c:pt idx="1523">
                  <c:v>42011</c:v>
                </c:pt>
                <c:pt idx="1524">
                  <c:v>42012</c:v>
                </c:pt>
                <c:pt idx="1525">
                  <c:v>42013</c:v>
                </c:pt>
                <c:pt idx="1526">
                  <c:v>42016</c:v>
                </c:pt>
                <c:pt idx="1527">
                  <c:v>42017</c:v>
                </c:pt>
                <c:pt idx="1528">
                  <c:v>42018</c:v>
                </c:pt>
                <c:pt idx="1529">
                  <c:v>42019</c:v>
                </c:pt>
                <c:pt idx="1530">
                  <c:v>42020</c:v>
                </c:pt>
                <c:pt idx="1531">
                  <c:v>42023</c:v>
                </c:pt>
                <c:pt idx="1532">
                  <c:v>42024</c:v>
                </c:pt>
                <c:pt idx="1533">
                  <c:v>42025</c:v>
                </c:pt>
                <c:pt idx="1534">
                  <c:v>42026</c:v>
                </c:pt>
                <c:pt idx="1535">
                  <c:v>42027</c:v>
                </c:pt>
                <c:pt idx="1536">
                  <c:v>42030</c:v>
                </c:pt>
                <c:pt idx="1537">
                  <c:v>42031</c:v>
                </c:pt>
                <c:pt idx="1538">
                  <c:v>42032</c:v>
                </c:pt>
                <c:pt idx="1539">
                  <c:v>42033</c:v>
                </c:pt>
                <c:pt idx="1540">
                  <c:v>42034</c:v>
                </c:pt>
                <c:pt idx="1541">
                  <c:v>42037</c:v>
                </c:pt>
                <c:pt idx="1542">
                  <c:v>42038</c:v>
                </c:pt>
                <c:pt idx="1543">
                  <c:v>42039</c:v>
                </c:pt>
                <c:pt idx="1544">
                  <c:v>42040</c:v>
                </c:pt>
                <c:pt idx="1545">
                  <c:v>42041</c:v>
                </c:pt>
                <c:pt idx="1546">
                  <c:v>42044</c:v>
                </c:pt>
                <c:pt idx="1547">
                  <c:v>42045</c:v>
                </c:pt>
                <c:pt idx="1548">
                  <c:v>42046</c:v>
                </c:pt>
                <c:pt idx="1549">
                  <c:v>42047</c:v>
                </c:pt>
                <c:pt idx="1550">
                  <c:v>42048</c:v>
                </c:pt>
                <c:pt idx="1551">
                  <c:v>42051</c:v>
                </c:pt>
                <c:pt idx="1552">
                  <c:v>42052</c:v>
                </c:pt>
                <c:pt idx="1553">
                  <c:v>42053</c:v>
                </c:pt>
                <c:pt idx="1554">
                  <c:v>42054</c:v>
                </c:pt>
                <c:pt idx="1555">
                  <c:v>42055</c:v>
                </c:pt>
                <c:pt idx="1556">
                  <c:v>42058</c:v>
                </c:pt>
                <c:pt idx="1557">
                  <c:v>42059</c:v>
                </c:pt>
                <c:pt idx="1558">
                  <c:v>42060</c:v>
                </c:pt>
                <c:pt idx="1559">
                  <c:v>42061</c:v>
                </c:pt>
                <c:pt idx="1560">
                  <c:v>42062</c:v>
                </c:pt>
                <c:pt idx="1561">
                  <c:v>42065</c:v>
                </c:pt>
                <c:pt idx="1562">
                  <c:v>42066</c:v>
                </c:pt>
                <c:pt idx="1563">
                  <c:v>42067</c:v>
                </c:pt>
                <c:pt idx="1564">
                  <c:v>42068</c:v>
                </c:pt>
                <c:pt idx="1565">
                  <c:v>42069</c:v>
                </c:pt>
                <c:pt idx="1566">
                  <c:v>42072</c:v>
                </c:pt>
                <c:pt idx="1567">
                  <c:v>42073</c:v>
                </c:pt>
                <c:pt idx="1568">
                  <c:v>42074</c:v>
                </c:pt>
                <c:pt idx="1569">
                  <c:v>42075</c:v>
                </c:pt>
                <c:pt idx="1570">
                  <c:v>42076</c:v>
                </c:pt>
                <c:pt idx="1571">
                  <c:v>42079</c:v>
                </c:pt>
                <c:pt idx="1572">
                  <c:v>42080</c:v>
                </c:pt>
                <c:pt idx="1573">
                  <c:v>42081</c:v>
                </c:pt>
                <c:pt idx="1574">
                  <c:v>42082</c:v>
                </c:pt>
                <c:pt idx="1575">
                  <c:v>42083</c:v>
                </c:pt>
                <c:pt idx="1576">
                  <c:v>42086</c:v>
                </c:pt>
                <c:pt idx="1577">
                  <c:v>42087</c:v>
                </c:pt>
                <c:pt idx="1578">
                  <c:v>42088</c:v>
                </c:pt>
                <c:pt idx="1579">
                  <c:v>42089</c:v>
                </c:pt>
                <c:pt idx="1580">
                  <c:v>42090</c:v>
                </c:pt>
                <c:pt idx="1581">
                  <c:v>42093</c:v>
                </c:pt>
                <c:pt idx="1582">
                  <c:v>42094</c:v>
                </c:pt>
                <c:pt idx="1583">
                  <c:v>42095</c:v>
                </c:pt>
                <c:pt idx="1584">
                  <c:v>42096</c:v>
                </c:pt>
                <c:pt idx="1585">
                  <c:v>42100</c:v>
                </c:pt>
                <c:pt idx="1586">
                  <c:v>42101</c:v>
                </c:pt>
                <c:pt idx="1587">
                  <c:v>42102</c:v>
                </c:pt>
                <c:pt idx="1588">
                  <c:v>42103</c:v>
                </c:pt>
                <c:pt idx="1589">
                  <c:v>42104</c:v>
                </c:pt>
                <c:pt idx="1590">
                  <c:v>42107</c:v>
                </c:pt>
                <c:pt idx="1591">
                  <c:v>42108</c:v>
                </c:pt>
                <c:pt idx="1592">
                  <c:v>42109</c:v>
                </c:pt>
                <c:pt idx="1593">
                  <c:v>42110</c:v>
                </c:pt>
                <c:pt idx="1594">
                  <c:v>42111</c:v>
                </c:pt>
                <c:pt idx="1595">
                  <c:v>42114</c:v>
                </c:pt>
                <c:pt idx="1596">
                  <c:v>42115</c:v>
                </c:pt>
                <c:pt idx="1597">
                  <c:v>42116</c:v>
                </c:pt>
                <c:pt idx="1598">
                  <c:v>42117</c:v>
                </c:pt>
                <c:pt idx="1599">
                  <c:v>42118</c:v>
                </c:pt>
                <c:pt idx="1600">
                  <c:v>42121</c:v>
                </c:pt>
                <c:pt idx="1601">
                  <c:v>42122</c:v>
                </c:pt>
                <c:pt idx="1602">
                  <c:v>42123</c:v>
                </c:pt>
                <c:pt idx="1603">
                  <c:v>42124</c:v>
                </c:pt>
                <c:pt idx="1604">
                  <c:v>42125</c:v>
                </c:pt>
                <c:pt idx="1605">
                  <c:v>42128</c:v>
                </c:pt>
                <c:pt idx="1606">
                  <c:v>42129</c:v>
                </c:pt>
                <c:pt idx="1607">
                  <c:v>42130</c:v>
                </c:pt>
                <c:pt idx="1608">
                  <c:v>42131</c:v>
                </c:pt>
                <c:pt idx="1609">
                  <c:v>42132</c:v>
                </c:pt>
                <c:pt idx="1610">
                  <c:v>42135</c:v>
                </c:pt>
                <c:pt idx="1611">
                  <c:v>42136</c:v>
                </c:pt>
                <c:pt idx="1612">
                  <c:v>42137</c:v>
                </c:pt>
                <c:pt idx="1613">
                  <c:v>42138</c:v>
                </c:pt>
                <c:pt idx="1614">
                  <c:v>42139</c:v>
                </c:pt>
                <c:pt idx="1615">
                  <c:v>42142</c:v>
                </c:pt>
                <c:pt idx="1616">
                  <c:v>42143</c:v>
                </c:pt>
                <c:pt idx="1617">
                  <c:v>42144</c:v>
                </c:pt>
                <c:pt idx="1618">
                  <c:v>42145</c:v>
                </c:pt>
                <c:pt idx="1619">
                  <c:v>42146</c:v>
                </c:pt>
                <c:pt idx="1620">
                  <c:v>42149</c:v>
                </c:pt>
                <c:pt idx="1621">
                  <c:v>42150</c:v>
                </c:pt>
                <c:pt idx="1622">
                  <c:v>42151</c:v>
                </c:pt>
                <c:pt idx="1623">
                  <c:v>42152</c:v>
                </c:pt>
                <c:pt idx="1624">
                  <c:v>42153</c:v>
                </c:pt>
                <c:pt idx="1625">
                  <c:v>42156</c:v>
                </c:pt>
                <c:pt idx="1626">
                  <c:v>42157</c:v>
                </c:pt>
                <c:pt idx="1627">
                  <c:v>42158</c:v>
                </c:pt>
                <c:pt idx="1628">
                  <c:v>42159</c:v>
                </c:pt>
                <c:pt idx="1629">
                  <c:v>42160</c:v>
                </c:pt>
                <c:pt idx="1630">
                  <c:v>42163</c:v>
                </c:pt>
                <c:pt idx="1631">
                  <c:v>42164</c:v>
                </c:pt>
                <c:pt idx="1632">
                  <c:v>42165</c:v>
                </c:pt>
                <c:pt idx="1633">
                  <c:v>42166</c:v>
                </c:pt>
                <c:pt idx="1634">
                  <c:v>42167</c:v>
                </c:pt>
                <c:pt idx="1635">
                  <c:v>42170</c:v>
                </c:pt>
                <c:pt idx="1636">
                  <c:v>42171</c:v>
                </c:pt>
                <c:pt idx="1637">
                  <c:v>42172</c:v>
                </c:pt>
                <c:pt idx="1638">
                  <c:v>42173</c:v>
                </c:pt>
                <c:pt idx="1639">
                  <c:v>42174</c:v>
                </c:pt>
                <c:pt idx="1640">
                  <c:v>42177</c:v>
                </c:pt>
                <c:pt idx="1641">
                  <c:v>42178</c:v>
                </c:pt>
                <c:pt idx="1642">
                  <c:v>42179</c:v>
                </c:pt>
                <c:pt idx="1643">
                  <c:v>42180</c:v>
                </c:pt>
                <c:pt idx="1644">
                  <c:v>42181</c:v>
                </c:pt>
                <c:pt idx="1645">
                  <c:v>42184</c:v>
                </c:pt>
                <c:pt idx="1646">
                  <c:v>42185</c:v>
                </c:pt>
                <c:pt idx="1647">
                  <c:v>42186</c:v>
                </c:pt>
                <c:pt idx="1648">
                  <c:v>42187</c:v>
                </c:pt>
                <c:pt idx="1649">
                  <c:v>42188</c:v>
                </c:pt>
                <c:pt idx="1650">
                  <c:v>42191</c:v>
                </c:pt>
                <c:pt idx="1651">
                  <c:v>42192</c:v>
                </c:pt>
                <c:pt idx="1652">
                  <c:v>42193</c:v>
                </c:pt>
                <c:pt idx="1653">
                  <c:v>42194</c:v>
                </c:pt>
                <c:pt idx="1654">
                  <c:v>42195</c:v>
                </c:pt>
                <c:pt idx="1655">
                  <c:v>42198</c:v>
                </c:pt>
                <c:pt idx="1656">
                  <c:v>42199</c:v>
                </c:pt>
                <c:pt idx="1657">
                  <c:v>42200</c:v>
                </c:pt>
                <c:pt idx="1658">
                  <c:v>42201</c:v>
                </c:pt>
                <c:pt idx="1659">
                  <c:v>42202</c:v>
                </c:pt>
                <c:pt idx="1660">
                  <c:v>42205</c:v>
                </c:pt>
                <c:pt idx="1661">
                  <c:v>42206</c:v>
                </c:pt>
                <c:pt idx="1662">
                  <c:v>42207</c:v>
                </c:pt>
                <c:pt idx="1663">
                  <c:v>42208</c:v>
                </c:pt>
                <c:pt idx="1664">
                  <c:v>42209</c:v>
                </c:pt>
                <c:pt idx="1665">
                  <c:v>42212</c:v>
                </c:pt>
                <c:pt idx="1666">
                  <c:v>42213</c:v>
                </c:pt>
                <c:pt idx="1667">
                  <c:v>42214</c:v>
                </c:pt>
                <c:pt idx="1668">
                  <c:v>42215</c:v>
                </c:pt>
                <c:pt idx="1669">
                  <c:v>42216</c:v>
                </c:pt>
                <c:pt idx="1670">
                  <c:v>42219</c:v>
                </c:pt>
                <c:pt idx="1671">
                  <c:v>42220</c:v>
                </c:pt>
                <c:pt idx="1672">
                  <c:v>42221</c:v>
                </c:pt>
                <c:pt idx="1673">
                  <c:v>42222</c:v>
                </c:pt>
                <c:pt idx="1674">
                  <c:v>42223</c:v>
                </c:pt>
                <c:pt idx="1675">
                  <c:v>42226</c:v>
                </c:pt>
                <c:pt idx="1676">
                  <c:v>42227</c:v>
                </c:pt>
                <c:pt idx="1677">
                  <c:v>42228</c:v>
                </c:pt>
                <c:pt idx="1678">
                  <c:v>42229</c:v>
                </c:pt>
                <c:pt idx="1679">
                  <c:v>42230</c:v>
                </c:pt>
                <c:pt idx="1680">
                  <c:v>42233</c:v>
                </c:pt>
                <c:pt idx="1681">
                  <c:v>42234</c:v>
                </c:pt>
                <c:pt idx="1682">
                  <c:v>42235</c:v>
                </c:pt>
                <c:pt idx="1683">
                  <c:v>42236</c:v>
                </c:pt>
                <c:pt idx="1684">
                  <c:v>42237</c:v>
                </c:pt>
                <c:pt idx="1685">
                  <c:v>42240</c:v>
                </c:pt>
                <c:pt idx="1686">
                  <c:v>42241</c:v>
                </c:pt>
                <c:pt idx="1687">
                  <c:v>42242</c:v>
                </c:pt>
                <c:pt idx="1688">
                  <c:v>42243</c:v>
                </c:pt>
                <c:pt idx="1689">
                  <c:v>42244</c:v>
                </c:pt>
                <c:pt idx="1690">
                  <c:v>42247</c:v>
                </c:pt>
                <c:pt idx="1691">
                  <c:v>42248</c:v>
                </c:pt>
                <c:pt idx="1692">
                  <c:v>42249</c:v>
                </c:pt>
                <c:pt idx="1693">
                  <c:v>42250</c:v>
                </c:pt>
                <c:pt idx="1694">
                  <c:v>42251</c:v>
                </c:pt>
                <c:pt idx="1695">
                  <c:v>42254</c:v>
                </c:pt>
                <c:pt idx="1696">
                  <c:v>42255</c:v>
                </c:pt>
                <c:pt idx="1697">
                  <c:v>42256</c:v>
                </c:pt>
                <c:pt idx="1698">
                  <c:v>42257</c:v>
                </c:pt>
                <c:pt idx="1699">
                  <c:v>42258</c:v>
                </c:pt>
                <c:pt idx="1700">
                  <c:v>42261</c:v>
                </c:pt>
                <c:pt idx="1701">
                  <c:v>42262</c:v>
                </c:pt>
                <c:pt idx="1702">
                  <c:v>42263</c:v>
                </c:pt>
                <c:pt idx="1703">
                  <c:v>42264</c:v>
                </c:pt>
                <c:pt idx="1704">
                  <c:v>42265</c:v>
                </c:pt>
                <c:pt idx="1705">
                  <c:v>42268</c:v>
                </c:pt>
                <c:pt idx="1706">
                  <c:v>42269</c:v>
                </c:pt>
                <c:pt idx="1707">
                  <c:v>42270</c:v>
                </c:pt>
                <c:pt idx="1708">
                  <c:v>42271</c:v>
                </c:pt>
                <c:pt idx="1709">
                  <c:v>42272</c:v>
                </c:pt>
                <c:pt idx="1710">
                  <c:v>42275</c:v>
                </c:pt>
                <c:pt idx="1711">
                  <c:v>42276</c:v>
                </c:pt>
                <c:pt idx="1712">
                  <c:v>42277</c:v>
                </c:pt>
                <c:pt idx="1713">
                  <c:v>42278</c:v>
                </c:pt>
                <c:pt idx="1714">
                  <c:v>42279</c:v>
                </c:pt>
                <c:pt idx="1715">
                  <c:v>42282</c:v>
                </c:pt>
                <c:pt idx="1716">
                  <c:v>42283</c:v>
                </c:pt>
                <c:pt idx="1717">
                  <c:v>42284</c:v>
                </c:pt>
                <c:pt idx="1718">
                  <c:v>42285</c:v>
                </c:pt>
                <c:pt idx="1719">
                  <c:v>42286</c:v>
                </c:pt>
                <c:pt idx="1720">
                  <c:v>42289</c:v>
                </c:pt>
                <c:pt idx="1721">
                  <c:v>42290</c:v>
                </c:pt>
                <c:pt idx="1722">
                  <c:v>42291</c:v>
                </c:pt>
                <c:pt idx="1723">
                  <c:v>42292</c:v>
                </c:pt>
                <c:pt idx="1724">
                  <c:v>42293</c:v>
                </c:pt>
                <c:pt idx="1725">
                  <c:v>42296</c:v>
                </c:pt>
                <c:pt idx="1726">
                  <c:v>42297</c:v>
                </c:pt>
                <c:pt idx="1727">
                  <c:v>42298</c:v>
                </c:pt>
                <c:pt idx="1728">
                  <c:v>42299</c:v>
                </c:pt>
                <c:pt idx="1729">
                  <c:v>42300</c:v>
                </c:pt>
                <c:pt idx="1730">
                  <c:v>42303</c:v>
                </c:pt>
                <c:pt idx="1731">
                  <c:v>42304</c:v>
                </c:pt>
                <c:pt idx="1732">
                  <c:v>42305</c:v>
                </c:pt>
                <c:pt idx="1733">
                  <c:v>42306</c:v>
                </c:pt>
                <c:pt idx="1734">
                  <c:v>42307</c:v>
                </c:pt>
                <c:pt idx="1735">
                  <c:v>42310</c:v>
                </c:pt>
                <c:pt idx="1736">
                  <c:v>42311</c:v>
                </c:pt>
                <c:pt idx="1737">
                  <c:v>42312</c:v>
                </c:pt>
                <c:pt idx="1738">
                  <c:v>42313</c:v>
                </c:pt>
                <c:pt idx="1739">
                  <c:v>42314</c:v>
                </c:pt>
                <c:pt idx="1740">
                  <c:v>42317</c:v>
                </c:pt>
                <c:pt idx="1741">
                  <c:v>42318</c:v>
                </c:pt>
                <c:pt idx="1742">
                  <c:v>42319</c:v>
                </c:pt>
                <c:pt idx="1743">
                  <c:v>42320</c:v>
                </c:pt>
                <c:pt idx="1744">
                  <c:v>42321</c:v>
                </c:pt>
                <c:pt idx="1745">
                  <c:v>42324</c:v>
                </c:pt>
                <c:pt idx="1746">
                  <c:v>42325</c:v>
                </c:pt>
                <c:pt idx="1747">
                  <c:v>42326</c:v>
                </c:pt>
                <c:pt idx="1748">
                  <c:v>42327</c:v>
                </c:pt>
                <c:pt idx="1749">
                  <c:v>42328</c:v>
                </c:pt>
                <c:pt idx="1750">
                  <c:v>42331</c:v>
                </c:pt>
                <c:pt idx="1751">
                  <c:v>42332</c:v>
                </c:pt>
                <c:pt idx="1752">
                  <c:v>42333</c:v>
                </c:pt>
                <c:pt idx="1753">
                  <c:v>42334</c:v>
                </c:pt>
                <c:pt idx="1754">
                  <c:v>42335</c:v>
                </c:pt>
                <c:pt idx="1755">
                  <c:v>42338</c:v>
                </c:pt>
                <c:pt idx="1756">
                  <c:v>42339</c:v>
                </c:pt>
                <c:pt idx="1757">
                  <c:v>42340</c:v>
                </c:pt>
                <c:pt idx="1758">
                  <c:v>42341</c:v>
                </c:pt>
                <c:pt idx="1759">
                  <c:v>42342</c:v>
                </c:pt>
                <c:pt idx="1760">
                  <c:v>42345</c:v>
                </c:pt>
                <c:pt idx="1761">
                  <c:v>42346</c:v>
                </c:pt>
                <c:pt idx="1762">
                  <c:v>42347</c:v>
                </c:pt>
                <c:pt idx="1763">
                  <c:v>42348</c:v>
                </c:pt>
                <c:pt idx="1764">
                  <c:v>42349</c:v>
                </c:pt>
                <c:pt idx="1765">
                  <c:v>42352</c:v>
                </c:pt>
                <c:pt idx="1766">
                  <c:v>42353</c:v>
                </c:pt>
                <c:pt idx="1767">
                  <c:v>42354</c:v>
                </c:pt>
                <c:pt idx="1768">
                  <c:v>42355</c:v>
                </c:pt>
                <c:pt idx="1769">
                  <c:v>42356</c:v>
                </c:pt>
                <c:pt idx="1770">
                  <c:v>42359</c:v>
                </c:pt>
                <c:pt idx="1771">
                  <c:v>42360</c:v>
                </c:pt>
                <c:pt idx="1772">
                  <c:v>42361</c:v>
                </c:pt>
                <c:pt idx="1773">
                  <c:v>42362</c:v>
                </c:pt>
                <c:pt idx="1774">
                  <c:v>42366</c:v>
                </c:pt>
                <c:pt idx="1775">
                  <c:v>42367</c:v>
                </c:pt>
                <c:pt idx="1776">
                  <c:v>42368</c:v>
                </c:pt>
                <c:pt idx="1777">
                  <c:v>42369</c:v>
                </c:pt>
                <c:pt idx="1778">
                  <c:v>42373</c:v>
                </c:pt>
                <c:pt idx="1779">
                  <c:v>42374</c:v>
                </c:pt>
                <c:pt idx="1780">
                  <c:v>42375</c:v>
                </c:pt>
                <c:pt idx="1781">
                  <c:v>42376</c:v>
                </c:pt>
                <c:pt idx="1782">
                  <c:v>42377</c:v>
                </c:pt>
                <c:pt idx="1783">
                  <c:v>42380</c:v>
                </c:pt>
                <c:pt idx="1784">
                  <c:v>42381</c:v>
                </c:pt>
                <c:pt idx="1785">
                  <c:v>42382</c:v>
                </c:pt>
                <c:pt idx="1786">
                  <c:v>42383</c:v>
                </c:pt>
                <c:pt idx="1787">
                  <c:v>42384</c:v>
                </c:pt>
                <c:pt idx="1788">
                  <c:v>42387</c:v>
                </c:pt>
                <c:pt idx="1789">
                  <c:v>42388</c:v>
                </c:pt>
                <c:pt idx="1790">
                  <c:v>42389</c:v>
                </c:pt>
                <c:pt idx="1791">
                  <c:v>42390</c:v>
                </c:pt>
                <c:pt idx="1792">
                  <c:v>42391</c:v>
                </c:pt>
                <c:pt idx="1793">
                  <c:v>42394</c:v>
                </c:pt>
                <c:pt idx="1794">
                  <c:v>42395</c:v>
                </c:pt>
                <c:pt idx="1795">
                  <c:v>42396</c:v>
                </c:pt>
                <c:pt idx="1796">
                  <c:v>42397</c:v>
                </c:pt>
                <c:pt idx="1797">
                  <c:v>42398</c:v>
                </c:pt>
                <c:pt idx="1798">
                  <c:v>42401</c:v>
                </c:pt>
                <c:pt idx="1799">
                  <c:v>42402</c:v>
                </c:pt>
                <c:pt idx="1800">
                  <c:v>42403</c:v>
                </c:pt>
                <c:pt idx="1801">
                  <c:v>42404</c:v>
                </c:pt>
                <c:pt idx="1802">
                  <c:v>42405</c:v>
                </c:pt>
                <c:pt idx="1803">
                  <c:v>42408</c:v>
                </c:pt>
                <c:pt idx="1804">
                  <c:v>42409</c:v>
                </c:pt>
                <c:pt idx="1805">
                  <c:v>42410</c:v>
                </c:pt>
                <c:pt idx="1806">
                  <c:v>42411</c:v>
                </c:pt>
                <c:pt idx="1807">
                  <c:v>42412</c:v>
                </c:pt>
                <c:pt idx="1808">
                  <c:v>42415</c:v>
                </c:pt>
                <c:pt idx="1809">
                  <c:v>42416</c:v>
                </c:pt>
                <c:pt idx="1810">
                  <c:v>42417</c:v>
                </c:pt>
                <c:pt idx="1811">
                  <c:v>42418</c:v>
                </c:pt>
                <c:pt idx="1812">
                  <c:v>42419</c:v>
                </c:pt>
                <c:pt idx="1813">
                  <c:v>42422</c:v>
                </c:pt>
                <c:pt idx="1814">
                  <c:v>42423</c:v>
                </c:pt>
                <c:pt idx="1815">
                  <c:v>42424</c:v>
                </c:pt>
                <c:pt idx="1816">
                  <c:v>42425</c:v>
                </c:pt>
                <c:pt idx="1817">
                  <c:v>42426</c:v>
                </c:pt>
                <c:pt idx="1818">
                  <c:v>42429</c:v>
                </c:pt>
                <c:pt idx="1819">
                  <c:v>42430</c:v>
                </c:pt>
                <c:pt idx="1820">
                  <c:v>42431</c:v>
                </c:pt>
                <c:pt idx="1821">
                  <c:v>42432</c:v>
                </c:pt>
                <c:pt idx="1822">
                  <c:v>42433</c:v>
                </c:pt>
              </c:numCache>
            </c:numRef>
          </c:cat>
          <c:val>
            <c:numRef>
              <c:f>'[6]1 - Chart Data'!$F$2:$F$1824</c:f>
              <c:numCache>
                <c:formatCode>General</c:formatCode>
                <c:ptCount val="1823"/>
                <c:pt idx="0">
                  <c:v>100</c:v>
                </c:pt>
                <c:pt idx="1">
                  <c:v>97.609404375963294</c:v>
                </c:pt>
                <c:pt idx="2">
                  <c:v>94.807154848962</c:v>
                </c:pt>
                <c:pt idx="3">
                  <c:v>92.956393377730606</c:v>
                </c:pt>
                <c:pt idx="4">
                  <c:v>95.900259797264695</c:v>
                </c:pt>
                <c:pt idx="5">
                  <c:v>93.197571640274404</c:v>
                </c:pt>
                <c:pt idx="6">
                  <c:v>93.702022230850702</c:v>
                </c:pt>
                <c:pt idx="7">
                  <c:v>93.935565029470396</c:v>
                </c:pt>
                <c:pt idx="8">
                  <c:v>95.371602689723105</c:v>
                </c:pt>
                <c:pt idx="9">
                  <c:v>95.953141633602598</c:v>
                </c:pt>
                <c:pt idx="10">
                  <c:v>96.471099416300206</c:v>
                </c:pt>
                <c:pt idx="11">
                  <c:v>92.154165741209297</c:v>
                </c:pt>
                <c:pt idx="12">
                  <c:v>89.670916544117205</c:v>
                </c:pt>
                <c:pt idx="13">
                  <c:v>92.885799603298494</c:v>
                </c:pt>
                <c:pt idx="14">
                  <c:v>90.678001581395606</c:v>
                </c:pt>
                <c:pt idx="15">
                  <c:v>88.418771009997897</c:v>
                </c:pt>
                <c:pt idx="16">
                  <c:v>88.557529642803999</c:v>
                </c:pt>
                <c:pt idx="17">
                  <c:v>91.754684638307197</c:v>
                </c:pt>
                <c:pt idx="18">
                  <c:v>91.428415701505102</c:v>
                </c:pt>
                <c:pt idx="19">
                  <c:v>92.075091925402106</c:v>
                </c:pt>
                <c:pt idx="20">
                  <c:v>93.840712329925694</c:v>
                </c:pt>
                <c:pt idx="21">
                  <c:v>97.188012636088004</c:v>
                </c:pt>
                <c:pt idx="22">
                  <c:v>94.195896454159396</c:v>
                </c:pt>
                <c:pt idx="23">
                  <c:v>93.786590839333996</c:v>
                </c:pt>
                <c:pt idx="24">
                  <c:v>92.862490071931504</c:v>
                </c:pt>
                <c:pt idx="25">
                  <c:v>93.8934490360095</c:v>
                </c:pt>
                <c:pt idx="26">
                  <c:v>95.654453492173502</c:v>
                </c:pt>
                <c:pt idx="27">
                  <c:v>99.274526110918103</c:v>
                </c:pt>
                <c:pt idx="28">
                  <c:v>102.880460624075</c:v>
                </c:pt>
                <c:pt idx="29">
                  <c:v>103.322130285565</c:v>
                </c:pt>
                <c:pt idx="30">
                  <c:v>98.437019728462502</c:v>
                </c:pt>
                <c:pt idx="31">
                  <c:v>94.666076147788303</c:v>
                </c:pt>
                <c:pt idx="32">
                  <c:v>98.219562199672296</c:v>
                </c:pt>
                <c:pt idx="33">
                  <c:v>98.353698837024893</c:v>
                </c:pt>
                <c:pt idx="34">
                  <c:v>104.204665345054</c:v>
                </c:pt>
                <c:pt idx="35">
                  <c:v>101.92841220426899</c:v>
                </c:pt>
                <c:pt idx="36">
                  <c:v>100.710716964216</c:v>
                </c:pt>
                <c:pt idx="37">
                  <c:v>101.941961726047</c:v>
                </c:pt>
                <c:pt idx="38">
                  <c:v>98.574323027331602</c:v>
                </c:pt>
                <c:pt idx="39">
                  <c:v>98.536982222370298</c:v>
                </c:pt>
                <c:pt idx="40">
                  <c:v>98.536982222370298</c:v>
                </c:pt>
                <c:pt idx="41">
                  <c:v>96.538437838504905</c:v>
                </c:pt>
                <c:pt idx="42">
                  <c:v>98.587717340366297</c:v>
                </c:pt>
                <c:pt idx="43">
                  <c:v>99.675327495992903</c:v>
                </c:pt>
                <c:pt idx="44">
                  <c:v>96.614806587631506</c:v>
                </c:pt>
                <c:pt idx="45">
                  <c:v>94.279495511917403</c:v>
                </c:pt>
                <c:pt idx="46">
                  <c:v>95.165408881209601</c:v>
                </c:pt>
                <c:pt idx="47">
                  <c:v>95.254619642126102</c:v>
                </c:pt>
                <c:pt idx="48">
                  <c:v>95.536506940945102</c:v>
                </c:pt>
                <c:pt idx="49">
                  <c:v>98.518492224858207</c:v>
                </c:pt>
                <c:pt idx="50">
                  <c:v>100.011715236622</c:v>
                </c:pt>
                <c:pt idx="51">
                  <c:v>100.725608940846</c:v>
                </c:pt>
                <c:pt idx="52">
                  <c:v>102.454922593468</c:v>
                </c:pt>
                <c:pt idx="53">
                  <c:v>96.581908381003998</c:v>
                </c:pt>
                <c:pt idx="54">
                  <c:v>96.581908381003998</c:v>
                </c:pt>
                <c:pt idx="55">
                  <c:v>99.984537580844304</c:v>
                </c:pt>
                <c:pt idx="56">
                  <c:v>98.179611065835104</c:v>
                </c:pt>
                <c:pt idx="57">
                  <c:v>101.113362712937</c:v>
                </c:pt>
                <c:pt idx="58">
                  <c:v>104.153170308922</c:v>
                </c:pt>
                <c:pt idx="59">
                  <c:v>104.736847908351</c:v>
                </c:pt>
                <c:pt idx="60">
                  <c:v>106.356199189419</c:v>
                </c:pt>
                <c:pt idx="61">
                  <c:v>108.337753255064</c:v>
                </c:pt>
                <c:pt idx="62">
                  <c:v>108.139305773864</c:v>
                </c:pt>
                <c:pt idx="63">
                  <c:v>107.569750154437</c:v>
                </c:pt>
                <c:pt idx="64">
                  <c:v>106.12898165103999</c:v>
                </c:pt>
                <c:pt idx="65">
                  <c:v>107.734408490506</c:v>
                </c:pt>
                <c:pt idx="66">
                  <c:v>107.979410532106</c:v>
                </c:pt>
                <c:pt idx="67">
                  <c:v>110.32958133328199</c:v>
                </c:pt>
                <c:pt idx="68">
                  <c:v>108.85351795836699</c:v>
                </c:pt>
                <c:pt idx="69">
                  <c:v>110.568812431583</c:v>
                </c:pt>
                <c:pt idx="70">
                  <c:v>111.81387077162699</c:v>
                </c:pt>
                <c:pt idx="71">
                  <c:v>105.90692833087</c:v>
                </c:pt>
                <c:pt idx="72">
                  <c:v>104.003452326233</c:v>
                </c:pt>
                <c:pt idx="73">
                  <c:v>101.41124054378101</c:v>
                </c:pt>
                <c:pt idx="74">
                  <c:v>100.093957729644</c:v>
                </c:pt>
                <c:pt idx="75">
                  <c:v>96.003316387561995</c:v>
                </c:pt>
                <c:pt idx="76">
                  <c:v>97.696782867421803</c:v>
                </c:pt>
                <c:pt idx="77">
                  <c:v>95.1273262993939</c:v>
                </c:pt>
                <c:pt idx="78">
                  <c:v>93.113756902833202</c:v>
                </c:pt>
                <c:pt idx="79">
                  <c:v>94.273772945370297</c:v>
                </c:pt>
                <c:pt idx="80">
                  <c:v>92.274857673077804</c:v>
                </c:pt>
                <c:pt idx="81">
                  <c:v>97.724385835472603</c:v>
                </c:pt>
                <c:pt idx="82">
                  <c:v>96.324888748085598</c:v>
                </c:pt>
                <c:pt idx="83">
                  <c:v>96.799537244122007</c:v>
                </c:pt>
                <c:pt idx="84">
                  <c:v>96.721275754598196</c:v>
                </c:pt>
                <c:pt idx="85">
                  <c:v>94.761563792194593</c:v>
                </c:pt>
                <c:pt idx="86">
                  <c:v>97.387340977303495</c:v>
                </c:pt>
                <c:pt idx="87">
                  <c:v>97.074895697204397</c:v>
                </c:pt>
                <c:pt idx="88">
                  <c:v>98.157319461944894</c:v>
                </c:pt>
                <c:pt idx="89">
                  <c:v>99.485851886472503</c:v>
                </c:pt>
                <c:pt idx="90">
                  <c:v>96.948602140667205</c:v>
                </c:pt>
                <c:pt idx="91">
                  <c:v>97.809619624287194</c:v>
                </c:pt>
                <c:pt idx="92">
                  <c:v>101.272328717929</c:v>
                </c:pt>
                <c:pt idx="93">
                  <c:v>101.04478060508301</c:v>
                </c:pt>
                <c:pt idx="94">
                  <c:v>101.10372566092499</c:v>
                </c:pt>
                <c:pt idx="95">
                  <c:v>101.57089793317699</c:v>
                </c:pt>
                <c:pt idx="96">
                  <c:v>99.407380764359502</c:v>
                </c:pt>
                <c:pt idx="97">
                  <c:v>101.888668687323</c:v>
                </c:pt>
                <c:pt idx="98">
                  <c:v>98.745346937601397</c:v>
                </c:pt>
                <c:pt idx="99">
                  <c:v>101.003611989669</c:v>
                </c:pt>
                <c:pt idx="100">
                  <c:v>100.45500955067899</c:v>
                </c:pt>
                <c:pt idx="101">
                  <c:v>98.962425515172498</c:v>
                </c:pt>
                <c:pt idx="102">
                  <c:v>98.512920835659102</c:v>
                </c:pt>
                <c:pt idx="103">
                  <c:v>99.649790618365103</c:v>
                </c:pt>
                <c:pt idx="104">
                  <c:v>98.6327822999625</c:v>
                </c:pt>
                <c:pt idx="105">
                  <c:v>99.343406542072699</c:v>
                </c:pt>
                <c:pt idx="106">
                  <c:v>99.2434581580507</c:v>
                </c:pt>
                <c:pt idx="107">
                  <c:v>102.35577645724</c:v>
                </c:pt>
                <c:pt idx="108">
                  <c:v>101.986665875706</c:v>
                </c:pt>
                <c:pt idx="109">
                  <c:v>103.807520436103</c:v>
                </c:pt>
                <c:pt idx="110">
                  <c:v>103.242717832499</c:v>
                </c:pt>
                <c:pt idx="111">
                  <c:v>104.920068807059</c:v>
                </c:pt>
                <c:pt idx="112">
                  <c:v>105.633976621168</c:v>
                </c:pt>
                <c:pt idx="113">
                  <c:v>108.41019139314299</c:v>
                </c:pt>
                <c:pt idx="114">
                  <c:v>105.331208707041</c:v>
                </c:pt>
                <c:pt idx="115">
                  <c:v>105.36635643260701</c:v>
                </c:pt>
                <c:pt idx="116">
                  <c:v>104.496040534234</c:v>
                </c:pt>
                <c:pt idx="117">
                  <c:v>104.07528575491899</c:v>
                </c:pt>
                <c:pt idx="118">
                  <c:v>106.2654988277</c:v>
                </c:pt>
                <c:pt idx="119">
                  <c:v>108.038655926947</c:v>
                </c:pt>
                <c:pt idx="120">
                  <c:v>108.63477844566501</c:v>
                </c:pt>
                <c:pt idx="121">
                  <c:v>108.444869461081</c:v>
                </c:pt>
                <c:pt idx="122">
                  <c:v>106.697206909804</c:v>
                </c:pt>
                <c:pt idx="123">
                  <c:v>106.13201930788701</c:v>
                </c:pt>
                <c:pt idx="124">
                  <c:v>105.896916359035</c:v>
                </c:pt>
                <c:pt idx="125">
                  <c:v>104.269085036593</c:v>
                </c:pt>
                <c:pt idx="126">
                  <c:v>105.135889589095</c:v>
                </c:pt>
                <c:pt idx="127">
                  <c:v>107.09335404825801</c:v>
                </c:pt>
                <c:pt idx="128">
                  <c:v>105.54032930901199</c:v>
                </c:pt>
                <c:pt idx="129">
                  <c:v>104.88964990893901</c:v>
                </c:pt>
                <c:pt idx="130">
                  <c:v>101.912849000214</c:v>
                </c:pt>
                <c:pt idx="131">
                  <c:v>102.557049947</c:v>
                </c:pt>
                <c:pt idx="132">
                  <c:v>103.95973385288301</c:v>
                </c:pt>
                <c:pt idx="133">
                  <c:v>104.14989681541201</c:v>
                </c:pt>
                <c:pt idx="134">
                  <c:v>107.17353649795</c:v>
                </c:pt>
                <c:pt idx="135">
                  <c:v>107.60395251765399</c:v>
                </c:pt>
                <c:pt idx="136">
                  <c:v>108.779801867773</c:v>
                </c:pt>
                <c:pt idx="137">
                  <c:v>108.730477738359</c:v>
                </c:pt>
                <c:pt idx="138">
                  <c:v>107.716509092501</c:v>
                </c:pt>
                <c:pt idx="139">
                  <c:v>110.360369104131</c:v>
                </c:pt>
                <c:pt idx="140">
                  <c:v>109.637088294444</c:v>
                </c:pt>
                <c:pt idx="141">
                  <c:v>108.268249973236</c:v>
                </c:pt>
                <c:pt idx="142">
                  <c:v>109.641557096852</c:v>
                </c:pt>
                <c:pt idx="143">
                  <c:v>108.32525592762801</c:v>
                </c:pt>
                <c:pt idx="144">
                  <c:v>107.618624783204</c:v>
                </c:pt>
                <c:pt idx="145">
                  <c:v>112.66871820375</c:v>
                </c:pt>
                <c:pt idx="146">
                  <c:v>115.65552100582001</c:v>
                </c:pt>
                <c:pt idx="147">
                  <c:v>115.980114897606</c:v>
                </c:pt>
                <c:pt idx="148">
                  <c:v>116.620324762404</c:v>
                </c:pt>
                <c:pt idx="149">
                  <c:v>117.956204406045</c:v>
                </c:pt>
                <c:pt idx="150">
                  <c:v>120.62630275819799</c:v>
                </c:pt>
                <c:pt idx="151">
                  <c:v>121.762450921029</c:v>
                </c:pt>
                <c:pt idx="152">
                  <c:v>122.87484005184599</c:v>
                </c:pt>
                <c:pt idx="153">
                  <c:v>122.074343899884</c:v>
                </c:pt>
                <c:pt idx="154">
                  <c:v>122.544346212091</c:v>
                </c:pt>
                <c:pt idx="155">
                  <c:v>122.886396048328</c:v>
                </c:pt>
                <c:pt idx="156">
                  <c:v>122.504689370158</c:v>
                </c:pt>
                <c:pt idx="157">
                  <c:v>123.392457181586</c:v>
                </c:pt>
                <c:pt idx="158">
                  <c:v>122.044503507082</c:v>
                </c:pt>
                <c:pt idx="159">
                  <c:v>120.594779257589</c:v>
                </c:pt>
                <c:pt idx="160">
                  <c:v>122.09328339804399</c:v>
                </c:pt>
                <c:pt idx="161">
                  <c:v>118.87261528567799</c:v>
                </c:pt>
                <c:pt idx="162">
                  <c:v>121.381066754534</c:v>
                </c:pt>
                <c:pt idx="163">
                  <c:v>119.57575725690999</c:v>
                </c:pt>
                <c:pt idx="164">
                  <c:v>117.368678839184</c:v>
                </c:pt>
                <c:pt idx="165">
                  <c:v>117.595823812435</c:v>
                </c:pt>
                <c:pt idx="166">
                  <c:v>119.734590225836</c:v>
                </c:pt>
                <c:pt idx="167">
                  <c:v>119.80677438596901</c:v>
                </c:pt>
                <c:pt idx="168">
                  <c:v>122.60476877454801</c:v>
                </c:pt>
                <c:pt idx="169">
                  <c:v>121.529492674822</c:v>
                </c:pt>
                <c:pt idx="170">
                  <c:v>122.368367716202</c:v>
                </c:pt>
                <c:pt idx="171">
                  <c:v>121.352941720709</c:v>
                </c:pt>
                <c:pt idx="172">
                  <c:v>121.540452024705</c:v>
                </c:pt>
                <c:pt idx="173">
                  <c:v>122.265861411451</c:v>
                </c:pt>
                <c:pt idx="174">
                  <c:v>121.642625739289</c:v>
                </c:pt>
                <c:pt idx="175">
                  <c:v>123.76223294345</c:v>
                </c:pt>
                <c:pt idx="176">
                  <c:v>123.699413716103</c:v>
                </c:pt>
                <c:pt idx="177">
                  <c:v>126.05273505321099</c:v>
                </c:pt>
                <c:pt idx="178">
                  <c:v>125.284679544436</c:v>
                </c:pt>
                <c:pt idx="179">
                  <c:v>124.45373627458299</c:v>
                </c:pt>
                <c:pt idx="180">
                  <c:v>124.155961244336</c:v>
                </c:pt>
                <c:pt idx="181">
                  <c:v>125.54587167216</c:v>
                </c:pt>
                <c:pt idx="182">
                  <c:v>124.382626481469</c:v>
                </c:pt>
                <c:pt idx="183">
                  <c:v>125.075266666259</c:v>
                </c:pt>
                <c:pt idx="184">
                  <c:v>121.258681636368</c:v>
                </c:pt>
                <c:pt idx="185">
                  <c:v>123.313988075171</c:v>
                </c:pt>
                <c:pt idx="186">
                  <c:v>119.50545777438199</c:v>
                </c:pt>
                <c:pt idx="187">
                  <c:v>122.758870900329</c:v>
                </c:pt>
                <c:pt idx="188">
                  <c:v>124.291166201614</c:v>
                </c:pt>
                <c:pt idx="189">
                  <c:v>123.414341614485</c:v>
                </c:pt>
                <c:pt idx="190">
                  <c:v>126.00191729159801</c:v>
                </c:pt>
                <c:pt idx="191">
                  <c:v>126.694988835754</c:v>
                </c:pt>
                <c:pt idx="192">
                  <c:v>126.994255482501</c:v>
                </c:pt>
                <c:pt idx="193">
                  <c:v>127.013096211461</c:v>
                </c:pt>
                <c:pt idx="194">
                  <c:v>127.768396383458</c:v>
                </c:pt>
                <c:pt idx="195">
                  <c:v>131.50841512582099</c:v>
                </c:pt>
                <c:pt idx="196">
                  <c:v>129.82942942020401</c:v>
                </c:pt>
                <c:pt idx="197">
                  <c:v>128.395234107899</c:v>
                </c:pt>
                <c:pt idx="198">
                  <c:v>121.901376856767</c:v>
                </c:pt>
                <c:pt idx="199">
                  <c:v>123.65482849262401</c:v>
                </c:pt>
                <c:pt idx="200">
                  <c:v>124.039468011346</c:v>
                </c:pt>
                <c:pt idx="201">
                  <c:v>123.63890649433</c:v>
                </c:pt>
                <c:pt idx="202">
                  <c:v>123.9600354013</c:v>
                </c:pt>
                <c:pt idx="203">
                  <c:v>120.993210181846</c:v>
                </c:pt>
                <c:pt idx="204">
                  <c:v>121.48173071133699</c:v>
                </c:pt>
                <c:pt idx="205">
                  <c:v>120.31627026857301</c:v>
                </c:pt>
                <c:pt idx="206">
                  <c:v>123.591908480377</c:v>
                </c:pt>
                <c:pt idx="207">
                  <c:v>123.949567881723</c:v>
                </c:pt>
                <c:pt idx="208">
                  <c:v>124.51465671443999</c:v>
                </c:pt>
                <c:pt idx="209">
                  <c:v>123.553904510783</c:v>
                </c:pt>
                <c:pt idx="210">
                  <c:v>122.868704267214</c:v>
                </c:pt>
                <c:pt idx="211">
                  <c:v>120.623978658434</c:v>
                </c:pt>
                <c:pt idx="212">
                  <c:v>120.096131861478</c:v>
                </c:pt>
                <c:pt idx="213">
                  <c:v>122.73077610197301</c:v>
                </c:pt>
                <c:pt idx="214">
                  <c:v>122.042661159134</c:v>
                </c:pt>
                <c:pt idx="215">
                  <c:v>122.665781936512</c:v>
                </c:pt>
                <c:pt idx="216">
                  <c:v>122.2943613651</c:v>
                </c:pt>
                <c:pt idx="217">
                  <c:v>124.447568238784</c:v>
                </c:pt>
                <c:pt idx="218">
                  <c:v>122.193290237307</c:v>
                </c:pt>
                <c:pt idx="219">
                  <c:v>120.095466681147</c:v>
                </c:pt>
                <c:pt idx="220">
                  <c:v>122.519143940327</c:v>
                </c:pt>
                <c:pt idx="221">
                  <c:v>121.46994694098299</c:v>
                </c:pt>
                <c:pt idx="222">
                  <c:v>122.388365455798</c:v>
                </c:pt>
                <c:pt idx="223">
                  <c:v>122.624159789054</c:v>
                </c:pt>
                <c:pt idx="224">
                  <c:v>124.180226216542</c:v>
                </c:pt>
                <c:pt idx="225">
                  <c:v>123.606713781994</c:v>
                </c:pt>
                <c:pt idx="226">
                  <c:v>122.950229171757</c:v>
                </c:pt>
                <c:pt idx="227">
                  <c:v>123.729622981633</c:v>
                </c:pt>
                <c:pt idx="228">
                  <c:v>125.684868157327</c:v>
                </c:pt>
                <c:pt idx="229">
                  <c:v>124.343215554689</c:v>
                </c:pt>
                <c:pt idx="230">
                  <c:v>124.43619970221199</c:v>
                </c:pt>
                <c:pt idx="231">
                  <c:v>123.286483876321</c:v>
                </c:pt>
                <c:pt idx="232">
                  <c:v>123.280301730635</c:v>
                </c:pt>
                <c:pt idx="233">
                  <c:v>124.832258149955</c:v>
                </c:pt>
                <c:pt idx="234">
                  <c:v>125.521477695283</c:v>
                </c:pt>
                <c:pt idx="235">
                  <c:v>125.873392357404</c:v>
                </c:pt>
                <c:pt idx="236">
                  <c:v>125.818779036507</c:v>
                </c:pt>
                <c:pt idx="237">
                  <c:v>123.522203628752</c:v>
                </c:pt>
                <c:pt idx="238">
                  <c:v>124.53693823984</c:v>
                </c:pt>
                <c:pt idx="239">
                  <c:v>125.396919654702</c:v>
                </c:pt>
                <c:pt idx="240">
                  <c:v>122.195382531804</c:v>
                </c:pt>
                <c:pt idx="241">
                  <c:v>121.511196184315</c:v>
                </c:pt>
                <c:pt idx="242">
                  <c:v>121.860504548956</c:v>
                </c:pt>
                <c:pt idx="243">
                  <c:v>119.752902841926</c:v>
                </c:pt>
                <c:pt idx="244">
                  <c:v>119.89988753816201</c:v>
                </c:pt>
                <c:pt idx="245">
                  <c:v>118.815321086476</c:v>
                </c:pt>
                <c:pt idx="246">
                  <c:v>115.116406457191</c:v>
                </c:pt>
                <c:pt idx="247">
                  <c:v>116.020557861749</c:v>
                </c:pt>
                <c:pt idx="248">
                  <c:v>116.789066902567</c:v>
                </c:pt>
                <c:pt idx="249">
                  <c:v>117.67728219894499</c:v>
                </c:pt>
                <c:pt idx="250">
                  <c:v>118.144674182277</c:v>
                </c:pt>
                <c:pt idx="251">
                  <c:v>114.85162033998</c:v>
                </c:pt>
                <c:pt idx="252">
                  <c:v>110.47032744429001</c:v>
                </c:pt>
                <c:pt idx="253">
                  <c:v>112.886818740194</c:v>
                </c:pt>
                <c:pt idx="254">
                  <c:v>112.829939774774</c:v>
                </c:pt>
                <c:pt idx="255">
                  <c:v>113.10604403610699</c:v>
                </c:pt>
                <c:pt idx="256">
                  <c:v>113.670796247262</c:v>
                </c:pt>
                <c:pt idx="257">
                  <c:v>114.526111321314</c:v>
                </c:pt>
                <c:pt idx="258">
                  <c:v>114.12377397438399</c:v>
                </c:pt>
                <c:pt idx="259">
                  <c:v>116.39400622532099</c:v>
                </c:pt>
                <c:pt idx="260">
                  <c:v>116.51988656377399</c:v>
                </c:pt>
                <c:pt idx="261">
                  <c:v>117.740966160724</c:v>
                </c:pt>
                <c:pt idx="262">
                  <c:v>119.248839265361</c:v>
                </c:pt>
                <c:pt idx="263">
                  <c:v>118.50840688161701</c:v>
                </c:pt>
                <c:pt idx="264">
                  <c:v>117.88593112759099</c:v>
                </c:pt>
                <c:pt idx="265">
                  <c:v>118.208311783002</c:v>
                </c:pt>
                <c:pt idx="266">
                  <c:v>115.740428251563</c:v>
                </c:pt>
                <c:pt idx="267">
                  <c:v>118.23042398977201</c:v>
                </c:pt>
                <c:pt idx="268">
                  <c:v>118.03955553295199</c:v>
                </c:pt>
                <c:pt idx="269">
                  <c:v>119.435605776804</c:v>
                </c:pt>
                <c:pt idx="270">
                  <c:v>120.620850295179</c:v>
                </c:pt>
                <c:pt idx="271">
                  <c:v>118.714860715169</c:v>
                </c:pt>
                <c:pt idx="272">
                  <c:v>121.315282435467</c:v>
                </c:pt>
                <c:pt idx="273">
                  <c:v>121.18355858858899</c:v>
                </c:pt>
                <c:pt idx="274">
                  <c:v>121.215471118908</c:v>
                </c:pt>
                <c:pt idx="275">
                  <c:v>121.922658595973</c:v>
                </c:pt>
                <c:pt idx="276">
                  <c:v>121.75504927807</c:v>
                </c:pt>
                <c:pt idx="277">
                  <c:v>121.923589848437</c:v>
                </c:pt>
                <c:pt idx="278">
                  <c:v>120.283882033533</c:v>
                </c:pt>
                <c:pt idx="279">
                  <c:v>121.69885766566</c:v>
                </c:pt>
                <c:pt idx="280">
                  <c:v>121.604672162144</c:v>
                </c:pt>
                <c:pt idx="281">
                  <c:v>119.742532075852</c:v>
                </c:pt>
                <c:pt idx="282">
                  <c:v>118.844778496663</c:v>
                </c:pt>
                <c:pt idx="283">
                  <c:v>118.72298599369999</c:v>
                </c:pt>
                <c:pt idx="284">
                  <c:v>118.249552963542</c:v>
                </c:pt>
                <c:pt idx="285">
                  <c:v>116.122169196599</c:v>
                </c:pt>
                <c:pt idx="286">
                  <c:v>116.974190620163</c:v>
                </c:pt>
                <c:pt idx="287">
                  <c:v>117.64201554719899</c:v>
                </c:pt>
                <c:pt idx="288">
                  <c:v>119.67146259669801</c:v>
                </c:pt>
                <c:pt idx="289">
                  <c:v>120.558168135294</c:v>
                </c:pt>
                <c:pt idx="290">
                  <c:v>121.560582800367</c:v>
                </c:pt>
                <c:pt idx="291">
                  <c:v>124.19005274416401</c:v>
                </c:pt>
                <c:pt idx="292">
                  <c:v>124.19005274416401</c:v>
                </c:pt>
                <c:pt idx="293">
                  <c:v>122.30607660172301</c:v>
                </c:pt>
                <c:pt idx="294">
                  <c:v>122.805298471756</c:v>
                </c:pt>
                <c:pt idx="295">
                  <c:v>122.693489720857</c:v>
                </c:pt>
                <c:pt idx="296">
                  <c:v>125.02843192384201</c:v>
                </c:pt>
                <c:pt idx="297">
                  <c:v>126.23286387122801</c:v>
                </c:pt>
                <c:pt idx="298">
                  <c:v>126.444332761338</c:v>
                </c:pt>
                <c:pt idx="299">
                  <c:v>128.35936073106299</c:v>
                </c:pt>
                <c:pt idx="300">
                  <c:v>125.35074807691799</c:v>
                </c:pt>
                <c:pt idx="301">
                  <c:v>123.979101888432</c:v>
                </c:pt>
                <c:pt idx="302">
                  <c:v>122.861072834686</c:v>
                </c:pt>
                <c:pt idx="303">
                  <c:v>122.844937172407</c:v>
                </c:pt>
                <c:pt idx="304">
                  <c:v>121.52699925642899</c:v>
                </c:pt>
                <c:pt idx="305">
                  <c:v>119.931953261527</c:v>
                </c:pt>
                <c:pt idx="306">
                  <c:v>120.43266674806</c:v>
                </c:pt>
                <c:pt idx="307">
                  <c:v>121.955709995646</c:v>
                </c:pt>
                <c:pt idx="308">
                  <c:v>117.679322085295</c:v>
                </c:pt>
                <c:pt idx="309">
                  <c:v>114.312495712862</c:v>
                </c:pt>
                <c:pt idx="310">
                  <c:v>119.02153102057299</c:v>
                </c:pt>
                <c:pt idx="311">
                  <c:v>118.839821895345</c:v>
                </c:pt>
                <c:pt idx="312">
                  <c:v>117.689767432194</c:v>
                </c:pt>
                <c:pt idx="313">
                  <c:v>111.00184482725599</c:v>
                </c:pt>
                <c:pt idx="314">
                  <c:v>108.58647022803</c:v>
                </c:pt>
                <c:pt idx="315">
                  <c:v>107.633736470912</c:v>
                </c:pt>
                <c:pt idx="316">
                  <c:v>102.852970535111</c:v>
                </c:pt>
                <c:pt idx="317">
                  <c:v>110.693180996555</c:v>
                </c:pt>
                <c:pt idx="318">
                  <c:v>109.715531196786</c:v>
                </c:pt>
                <c:pt idx="319">
                  <c:v>110.03279601074</c:v>
                </c:pt>
                <c:pt idx="320">
                  <c:v>109.640581499033</c:v>
                </c:pt>
                <c:pt idx="321">
                  <c:v>104.522756595177</c:v>
                </c:pt>
                <c:pt idx="322">
                  <c:v>103.85741903944</c:v>
                </c:pt>
                <c:pt idx="323">
                  <c:v>105.617435803597</c:v>
                </c:pt>
                <c:pt idx="324">
                  <c:v>103.79571852446701</c:v>
                </c:pt>
                <c:pt idx="325">
                  <c:v>102.08812401751101</c:v>
                </c:pt>
                <c:pt idx="326">
                  <c:v>102.26041781750401</c:v>
                </c:pt>
                <c:pt idx="327">
                  <c:v>101.852761043621</c:v>
                </c:pt>
                <c:pt idx="328">
                  <c:v>98.715710130295307</c:v>
                </c:pt>
                <c:pt idx="329">
                  <c:v>100.29920214441201</c:v>
                </c:pt>
                <c:pt idx="330">
                  <c:v>103.472247376453</c:v>
                </c:pt>
                <c:pt idx="331">
                  <c:v>104.309106719859</c:v>
                </c:pt>
                <c:pt idx="332">
                  <c:v>104.034427556994</c:v>
                </c:pt>
                <c:pt idx="333">
                  <c:v>104.48371050973</c:v>
                </c:pt>
                <c:pt idx="334">
                  <c:v>106.029821404926</c:v>
                </c:pt>
                <c:pt idx="335">
                  <c:v>106.627413367467</c:v>
                </c:pt>
                <c:pt idx="336">
                  <c:v>103.70804170970899</c:v>
                </c:pt>
                <c:pt idx="337">
                  <c:v>101.537159180495</c:v>
                </c:pt>
                <c:pt idx="338">
                  <c:v>101.562903675014</c:v>
                </c:pt>
                <c:pt idx="339">
                  <c:v>104.61001817615301</c:v>
                </c:pt>
                <c:pt idx="340">
                  <c:v>105.90500333930601</c:v>
                </c:pt>
                <c:pt idx="341">
                  <c:v>105.20278455774501</c:v>
                </c:pt>
                <c:pt idx="342">
                  <c:v>108.694820041206</c:v>
                </c:pt>
                <c:pt idx="343">
                  <c:v>109.585798859505</c:v>
                </c:pt>
                <c:pt idx="344">
                  <c:v>109.91101761766301</c:v>
                </c:pt>
                <c:pt idx="345">
                  <c:v>109.900713369622</c:v>
                </c:pt>
                <c:pt idx="346">
                  <c:v>109.624367224533</c:v>
                </c:pt>
                <c:pt idx="347">
                  <c:v>111.15623318214899</c:v>
                </c:pt>
                <c:pt idx="348">
                  <c:v>112.156743012638</c:v>
                </c:pt>
                <c:pt idx="349">
                  <c:v>109.87998594736</c:v>
                </c:pt>
                <c:pt idx="350">
                  <c:v>109.94603230716299</c:v>
                </c:pt>
                <c:pt idx="351">
                  <c:v>109.74644998800299</c:v>
                </c:pt>
                <c:pt idx="352">
                  <c:v>112.639385766838</c:v>
                </c:pt>
                <c:pt idx="353">
                  <c:v>108.674548166685</c:v>
                </c:pt>
                <c:pt idx="354">
                  <c:v>109.404863762299</c:v>
                </c:pt>
                <c:pt idx="355">
                  <c:v>110.69806503274501</c:v>
                </c:pt>
                <c:pt idx="356">
                  <c:v>112.46394344661</c:v>
                </c:pt>
                <c:pt idx="357">
                  <c:v>111.11905968012</c:v>
                </c:pt>
                <c:pt idx="358">
                  <c:v>115.168187722436</c:v>
                </c:pt>
                <c:pt idx="359">
                  <c:v>116.87104533915399</c:v>
                </c:pt>
                <c:pt idx="360">
                  <c:v>116.25836386158301</c:v>
                </c:pt>
                <c:pt idx="361">
                  <c:v>115.927158480443</c:v>
                </c:pt>
                <c:pt idx="362">
                  <c:v>116.626960440133</c:v>
                </c:pt>
                <c:pt idx="363">
                  <c:v>117.500287791278</c:v>
                </c:pt>
                <c:pt idx="364">
                  <c:v>118.136333224062</c:v>
                </c:pt>
                <c:pt idx="365">
                  <c:v>119.179817735348</c:v>
                </c:pt>
                <c:pt idx="366">
                  <c:v>117.568259142646</c:v>
                </c:pt>
                <c:pt idx="367">
                  <c:v>117.624857926047</c:v>
                </c:pt>
                <c:pt idx="368">
                  <c:v>116.346842924135</c:v>
                </c:pt>
                <c:pt idx="369">
                  <c:v>116.12692221242099</c:v>
                </c:pt>
                <c:pt idx="370">
                  <c:v>119.194080814209</c:v>
                </c:pt>
                <c:pt idx="371">
                  <c:v>119.47130378791699</c:v>
                </c:pt>
                <c:pt idx="372">
                  <c:v>121.075186602735</c:v>
                </c:pt>
                <c:pt idx="373">
                  <c:v>115.99907052135001</c:v>
                </c:pt>
                <c:pt idx="374">
                  <c:v>116.329098734873</c:v>
                </c:pt>
                <c:pt idx="375">
                  <c:v>115.160163228803</c:v>
                </c:pt>
                <c:pt idx="376">
                  <c:v>113.14723280849999</c:v>
                </c:pt>
                <c:pt idx="377">
                  <c:v>116.918724659023</c:v>
                </c:pt>
                <c:pt idx="378">
                  <c:v>117.492412459295</c:v>
                </c:pt>
                <c:pt idx="379">
                  <c:v>116.165379714059</c:v>
                </c:pt>
                <c:pt idx="380">
                  <c:v>113.753276592644</c:v>
                </c:pt>
                <c:pt idx="381">
                  <c:v>113.72218848279699</c:v>
                </c:pt>
                <c:pt idx="382">
                  <c:v>115.05503248529</c:v>
                </c:pt>
                <c:pt idx="383">
                  <c:v>113.51249743829899</c:v>
                </c:pt>
                <c:pt idx="384">
                  <c:v>110.506851891572</c:v>
                </c:pt>
                <c:pt idx="385">
                  <c:v>111.911218905263</c:v>
                </c:pt>
                <c:pt idx="386">
                  <c:v>110.154106761886</c:v>
                </c:pt>
                <c:pt idx="387">
                  <c:v>110.473141358661</c:v>
                </c:pt>
                <c:pt idx="388">
                  <c:v>111.947146705945</c:v>
                </c:pt>
                <c:pt idx="389">
                  <c:v>111.020915345784</c:v>
                </c:pt>
                <c:pt idx="390">
                  <c:v>108.733235213187</c:v>
                </c:pt>
                <c:pt idx="391">
                  <c:v>105.429629191999</c:v>
                </c:pt>
                <c:pt idx="392">
                  <c:v>105.895281627979</c:v>
                </c:pt>
                <c:pt idx="393">
                  <c:v>106.82700576511699</c:v>
                </c:pt>
                <c:pt idx="394">
                  <c:v>107.048510815439</c:v>
                </c:pt>
                <c:pt idx="395">
                  <c:v>107.976957427672</c:v>
                </c:pt>
                <c:pt idx="396">
                  <c:v>109.577607062941</c:v>
                </c:pt>
                <c:pt idx="397">
                  <c:v>108.351601100143</c:v>
                </c:pt>
                <c:pt idx="398">
                  <c:v>108.657817873504</c:v>
                </c:pt>
                <c:pt idx="399">
                  <c:v>112.44345589240601</c:v>
                </c:pt>
                <c:pt idx="400">
                  <c:v>111.49212304538</c:v>
                </c:pt>
                <c:pt idx="401">
                  <c:v>112.347827149141</c:v>
                </c:pt>
                <c:pt idx="402">
                  <c:v>113.041557826534</c:v>
                </c:pt>
                <c:pt idx="403">
                  <c:v>110.602732597083</c:v>
                </c:pt>
                <c:pt idx="404">
                  <c:v>112.93253275453699</c:v>
                </c:pt>
                <c:pt idx="405">
                  <c:v>114.39512320419701</c:v>
                </c:pt>
                <c:pt idx="406">
                  <c:v>114.320868922244</c:v>
                </c:pt>
                <c:pt idx="407">
                  <c:v>114.560412453731</c:v>
                </c:pt>
                <c:pt idx="408">
                  <c:v>116.106507223344</c:v>
                </c:pt>
                <c:pt idx="409">
                  <c:v>115.73711645979201</c:v>
                </c:pt>
                <c:pt idx="410">
                  <c:v>115.736757665553</c:v>
                </c:pt>
                <c:pt idx="411">
                  <c:v>113.700983340115</c:v>
                </c:pt>
                <c:pt idx="412">
                  <c:v>116.53521796256101</c:v>
                </c:pt>
                <c:pt idx="413">
                  <c:v>116.26737403152499</c:v>
                </c:pt>
                <c:pt idx="414">
                  <c:v>117.41943008276399</c:v>
                </c:pt>
                <c:pt idx="415">
                  <c:v>116.98979212247799</c:v>
                </c:pt>
                <c:pt idx="416">
                  <c:v>118.514506383685</c:v>
                </c:pt>
                <c:pt idx="417">
                  <c:v>118.99396433508601</c:v>
                </c:pt>
                <c:pt idx="418">
                  <c:v>120.356310093121</c:v>
                </c:pt>
                <c:pt idx="419">
                  <c:v>120.645310790089</c:v>
                </c:pt>
                <c:pt idx="420">
                  <c:v>120.153180145528</c:v>
                </c:pt>
                <c:pt idx="421">
                  <c:v>121.368950394015</c:v>
                </c:pt>
                <c:pt idx="422">
                  <c:v>119.72735387010999</c:v>
                </c:pt>
                <c:pt idx="423">
                  <c:v>122.79042665210601</c:v>
                </c:pt>
                <c:pt idx="424">
                  <c:v>124.369869128994</c:v>
                </c:pt>
                <c:pt idx="425">
                  <c:v>123.30552617507701</c:v>
                </c:pt>
                <c:pt idx="426">
                  <c:v>122.037138146687</c:v>
                </c:pt>
                <c:pt idx="427">
                  <c:v>120.894249489831</c:v>
                </c:pt>
                <c:pt idx="428">
                  <c:v>121.25149164169601</c:v>
                </c:pt>
                <c:pt idx="429">
                  <c:v>124.493608796199</c:v>
                </c:pt>
                <c:pt idx="430">
                  <c:v>124.880550242007</c:v>
                </c:pt>
                <c:pt idx="431">
                  <c:v>124.10170470198</c:v>
                </c:pt>
                <c:pt idx="432">
                  <c:v>123.337130303606</c:v>
                </c:pt>
                <c:pt idx="433">
                  <c:v>120.783392148376</c:v>
                </c:pt>
                <c:pt idx="434">
                  <c:v>122.18698916544101</c:v>
                </c:pt>
                <c:pt idx="435">
                  <c:v>128.10003715536001</c:v>
                </c:pt>
                <c:pt idx="436">
                  <c:v>127.78849289225499</c:v>
                </c:pt>
                <c:pt idx="437">
                  <c:v>128.814001409013</c:v>
                </c:pt>
                <c:pt idx="438">
                  <c:v>127.505785204361</c:v>
                </c:pt>
                <c:pt idx="439">
                  <c:v>124.833552228054</c:v>
                </c:pt>
                <c:pt idx="440">
                  <c:v>126.57263395305699</c:v>
                </c:pt>
                <c:pt idx="441">
                  <c:v>127.51459380450601</c:v>
                </c:pt>
                <c:pt idx="442">
                  <c:v>127.9599400991</c:v>
                </c:pt>
                <c:pt idx="443">
                  <c:v>129.761353252541</c:v>
                </c:pt>
                <c:pt idx="444">
                  <c:v>128.67750237363501</c:v>
                </c:pt>
                <c:pt idx="445">
                  <c:v>132.71313128662101</c:v>
                </c:pt>
                <c:pt idx="446">
                  <c:v>131.29555137271299</c:v>
                </c:pt>
                <c:pt idx="447">
                  <c:v>130.25027490592799</c:v>
                </c:pt>
                <c:pt idx="448">
                  <c:v>131.803698753373</c:v>
                </c:pt>
                <c:pt idx="449">
                  <c:v>128.75037590247501</c:v>
                </c:pt>
                <c:pt idx="450">
                  <c:v>128.17292076269001</c:v>
                </c:pt>
                <c:pt idx="451">
                  <c:v>127.597707079052</c:v>
                </c:pt>
                <c:pt idx="452">
                  <c:v>127.374343555199</c:v>
                </c:pt>
                <c:pt idx="453">
                  <c:v>125.989641690939</c:v>
                </c:pt>
                <c:pt idx="454">
                  <c:v>125.81577363082801</c:v>
                </c:pt>
                <c:pt idx="455">
                  <c:v>127.95753335571899</c:v>
                </c:pt>
                <c:pt idx="456">
                  <c:v>129.218108538764</c:v>
                </c:pt>
                <c:pt idx="457">
                  <c:v>128.48240095106999</c:v>
                </c:pt>
                <c:pt idx="458">
                  <c:v>123.694539758402</c:v>
                </c:pt>
                <c:pt idx="459">
                  <c:v>124.375720700212</c:v>
                </c:pt>
                <c:pt idx="460">
                  <c:v>124.608743448754</c:v>
                </c:pt>
                <c:pt idx="461">
                  <c:v>122.088752108999</c:v>
                </c:pt>
                <c:pt idx="462">
                  <c:v>119.317699539535</c:v>
                </c:pt>
                <c:pt idx="463">
                  <c:v>118.566604113511</c:v>
                </c:pt>
                <c:pt idx="464">
                  <c:v>120.58628309063</c:v>
                </c:pt>
                <c:pt idx="465">
                  <c:v>125.24932420197899</c:v>
                </c:pt>
                <c:pt idx="466">
                  <c:v>125.07277123216799</c:v>
                </c:pt>
                <c:pt idx="467">
                  <c:v>124.380540234067</c:v>
                </c:pt>
                <c:pt idx="468">
                  <c:v>126.529925344392</c:v>
                </c:pt>
                <c:pt idx="469">
                  <c:v>125.68265693665001</c:v>
                </c:pt>
                <c:pt idx="470">
                  <c:v>124.933149880629</c:v>
                </c:pt>
                <c:pt idx="471">
                  <c:v>125.292937859034</c:v>
                </c:pt>
                <c:pt idx="472">
                  <c:v>127.71978177973099</c:v>
                </c:pt>
                <c:pt idx="473">
                  <c:v>128.127025335529</c:v>
                </c:pt>
                <c:pt idx="474">
                  <c:v>127.728459359507</c:v>
                </c:pt>
                <c:pt idx="475">
                  <c:v>126.930575552119</c:v>
                </c:pt>
                <c:pt idx="476">
                  <c:v>125.078477673131</c:v>
                </c:pt>
                <c:pt idx="477">
                  <c:v>125.397395359423</c:v>
                </c:pt>
                <c:pt idx="478">
                  <c:v>127.098196964209</c:v>
                </c:pt>
                <c:pt idx="479">
                  <c:v>126.02894578572599</c:v>
                </c:pt>
                <c:pt idx="480">
                  <c:v>126.92802770988</c:v>
                </c:pt>
                <c:pt idx="481">
                  <c:v>127.30793638545801</c:v>
                </c:pt>
                <c:pt idx="482">
                  <c:v>126.91088016721901</c:v>
                </c:pt>
                <c:pt idx="483">
                  <c:v>126.207462045364</c:v>
                </c:pt>
                <c:pt idx="484">
                  <c:v>127.804392717871</c:v>
                </c:pt>
                <c:pt idx="485">
                  <c:v>127.72104159096401</c:v>
                </c:pt>
                <c:pt idx="486">
                  <c:v>127.09100696953701</c:v>
                </c:pt>
                <c:pt idx="487">
                  <c:v>129.290603116385</c:v>
                </c:pt>
                <c:pt idx="488">
                  <c:v>127.36442632116901</c:v>
                </c:pt>
                <c:pt idx="489">
                  <c:v>124.04601298266699</c:v>
                </c:pt>
                <c:pt idx="490">
                  <c:v>121.862935480712</c:v>
                </c:pt>
                <c:pt idx="491">
                  <c:v>120.558035099227</c:v>
                </c:pt>
                <c:pt idx="492">
                  <c:v>119.80473046822399</c:v>
                </c:pt>
                <c:pt idx="493">
                  <c:v>120.32476038843799</c:v>
                </c:pt>
                <c:pt idx="494">
                  <c:v>121.08930656704101</c:v>
                </c:pt>
                <c:pt idx="495">
                  <c:v>122.870042690668</c:v>
                </c:pt>
                <c:pt idx="496">
                  <c:v>121.797731682662</c:v>
                </c:pt>
                <c:pt idx="497">
                  <c:v>122.254861747609</c:v>
                </c:pt>
                <c:pt idx="498">
                  <c:v>121.836064211026</c:v>
                </c:pt>
                <c:pt idx="499">
                  <c:v>121.62452074009001</c:v>
                </c:pt>
                <c:pt idx="500">
                  <c:v>119.813553178254</c:v>
                </c:pt>
                <c:pt idx="501">
                  <c:v>122.64705811803501</c:v>
                </c:pt>
                <c:pt idx="502">
                  <c:v>123.89880454395499</c:v>
                </c:pt>
                <c:pt idx="503">
                  <c:v>122.75848993341199</c:v>
                </c:pt>
                <c:pt idx="504">
                  <c:v>123.194564017327</c:v>
                </c:pt>
                <c:pt idx="505">
                  <c:v>122.61000354218601</c:v>
                </c:pt>
                <c:pt idx="506">
                  <c:v>120.75502321509499</c:v>
                </c:pt>
                <c:pt idx="507">
                  <c:v>121.474832992871</c:v>
                </c:pt>
                <c:pt idx="508">
                  <c:v>124.61789874895101</c:v>
                </c:pt>
                <c:pt idx="509">
                  <c:v>125.683878449622</c:v>
                </c:pt>
                <c:pt idx="510">
                  <c:v>123.721487624612</c:v>
                </c:pt>
                <c:pt idx="511">
                  <c:v>123.018168271958</c:v>
                </c:pt>
                <c:pt idx="512">
                  <c:v>123.61198483219501</c:v>
                </c:pt>
                <c:pt idx="513">
                  <c:v>123.942192442837</c:v>
                </c:pt>
                <c:pt idx="514">
                  <c:v>122.36935943960501</c:v>
                </c:pt>
                <c:pt idx="515">
                  <c:v>121.11489988421199</c:v>
                </c:pt>
                <c:pt idx="516">
                  <c:v>119.051691909353</c:v>
                </c:pt>
                <c:pt idx="517">
                  <c:v>119.38538667749</c:v>
                </c:pt>
                <c:pt idx="518">
                  <c:v>123.598086594667</c:v>
                </c:pt>
                <c:pt idx="519">
                  <c:v>124.245629568692</c:v>
                </c:pt>
                <c:pt idx="520">
                  <c:v>124.96806378523</c:v>
                </c:pt>
                <c:pt idx="521">
                  <c:v>126.20656505976601</c:v>
                </c:pt>
                <c:pt idx="522">
                  <c:v>125.948368259231</c:v>
                </c:pt>
                <c:pt idx="523">
                  <c:v>124.598267866385</c:v>
                </c:pt>
                <c:pt idx="524">
                  <c:v>124.317336008406</c:v>
                </c:pt>
                <c:pt idx="525">
                  <c:v>124.37433188430801</c:v>
                </c:pt>
                <c:pt idx="526">
                  <c:v>125.532396731207</c:v>
                </c:pt>
                <c:pt idx="527">
                  <c:v>126.403698305888</c:v>
                </c:pt>
                <c:pt idx="528">
                  <c:v>126.91534695392799</c:v>
                </c:pt>
                <c:pt idx="529">
                  <c:v>125.79419961541601</c:v>
                </c:pt>
                <c:pt idx="530">
                  <c:v>127.05737504884701</c:v>
                </c:pt>
                <c:pt idx="531">
                  <c:v>126.36307191323</c:v>
                </c:pt>
                <c:pt idx="532">
                  <c:v>125.50359442286199</c:v>
                </c:pt>
                <c:pt idx="533">
                  <c:v>124.935439713527</c:v>
                </c:pt>
                <c:pt idx="534">
                  <c:v>124.742595872693</c:v>
                </c:pt>
                <c:pt idx="535">
                  <c:v>124.51167751283501</c:v>
                </c:pt>
                <c:pt idx="536">
                  <c:v>123.48294387932</c:v>
                </c:pt>
                <c:pt idx="537">
                  <c:v>123.255921863645</c:v>
                </c:pt>
                <c:pt idx="538">
                  <c:v>120.37002893352999</c:v>
                </c:pt>
                <c:pt idx="539">
                  <c:v>118.823045241111</c:v>
                </c:pt>
                <c:pt idx="540">
                  <c:v>121.640603994222</c:v>
                </c:pt>
                <c:pt idx="541">
                  <c:v>122.792111775612</c:v>
                </c:pt>
                <c:pt idx="542">
                  <c:v>126.0044026472</c:v>
                </c:pt>
                <c:pt idx="543">
                  <c:v>126.54111851524</c:v>
                </c:pt>
                <c:pt idx="544">
                  <c:v>127.43458067344299</c:v>
                </c:pt>
                <c:pt idx="545">
                  <c:v>129.41412911960501</c:v>
                </c:pt>
                <c:pt idx="546">
                  <c:v>128.54281948213199</c:v>
                </c:pt>
                <c:pt idx="547">
                  <c:v>129.025141740354</c:v>
                </c:pt>
                <c:pt idx="548">
                  <c:v>129.06655627091999</c:v>
                </c:pt>
                <c:pt idx="549">
                  <c:v>130.975625837434</c:v>
                </c:pt>
                <c:pt idx="550">
                  <c:v>131.764301936479</c:v>
                </c:pt>
                <c:pt idx="551">
                  <c:v>132.71738440934601</c:v>
                </c:pt>
                <c:pt idx="552">
                  <c:v>132.78090106819201</c:v>
                </c:pt>
                <c:pt idx="553">
                  <c:v>133.797306692901</c:v>
                </c:pt>
                <c:pt idx="554">
                  <c:v>134.40877068889699</c:v>
                </c:pt>
                <c:pt idx="555">
                  <c:v>133.995729985726</c:v>
                </c:pt>
                <c:pt idx="556">
                  <c:v>136.334215785749</c:v>
                </c:pt>
                <c:pt idx="557">
                  <c:v>135.46271264127</c:v>
                </c:pt>
                <c:pt idx="558">
                  <c:v>134.64670367770299</c:v>
                </c:pt>
                <c:pt idx="559">
                  <c:v>136.71017974039299</c:v>
                </c:pt>
                <c:pt idx="560">
                  <c:v>139.13370985361999</c:v>
                </c:pt>
                <c:pt idx="561">
                  <c:v>141.47879303311001</c:v>
                </c:pt>
                <c:pt idx="562">
                  <c:v>137.412495275455</c:v>
                </c:pt>
                <c:pt idx="563">
                  <c:v>140.17417283364401</c:v>
                </c:pt>
                <c:pt idx="564">
                  <c:v>143.40414137645999</c:v>
                </c:pt>
                <c:pt idx="565">
                  <c:v>143.77479799833901</c:v>
                </c:pt>
                <c:pt idx="566">
                  <c:v>143.77479799833901</c:v>
                </c:pt>
                <c:pt idx="567">
                  <c:v>144.54899332314099</c:v>
                </c:pt>
                <c:pt idx="568">
                  <c:v>144.978437776421</c:v>
                </c:pt>
                <c:pt idx="569">
                  <c:v>146.80400302298199</c:v>
                </c:pt>
                <c:pt idx="570">
                  <c:v>147.86967835326001</c:v>
                </c:pt>
                <c:pt idx="571">
                  <c:v>147.92392280142801</c:v>
                </c:pt>
                <c:pt idx="572">
                  <c:v>147.61507755791001</c:v>
                </c:pt>
                <c:pt idx="573">
                  <c:v>146.13997567092801</c:v>
                </c:pt>
                <c:pt idx="574">
                  <c:v>144.17809078610901</c:v>
                </c:pt>
                <c:pt idx="575">
                  <c:v>145.81769378471799</c:v>
                </c:pt>
                <c:pt idx="576">
                  <c:v>142.75522168071799</c:v>
                </c:pt>
                <c:pt idx="577">
                  <c:v>140.09918282193101</c:v>
                </c:pt>
                <c:pt idx="578">
                  <c:v>141.558707394973</c:v>
                </c:pt>
                <c:pt idx="579">
                  <c:v>141.083079269721</c:v>
                </c:pt>
                <c:pt idx="580">
                  <c:v>142.422288846415</c:v>
                </c:pt>
                <c:pt idx="581">
                  <c:v>142.43634833978101</c:v>
                </c:pt>
                <c:pt idx="582">
                  <c:v>140.50965552588301</c:v>
                </c:pt>
                <c:pt idx="583">
                  <c:v>143.219511504868</c:v>
                </c:pt>
                <c:pt idx="584">
                  <c:v>145.61092751798</c:v>
                </c:pt>
                <c:pt idx="585">
                  <c:v>144.65815747829799</c:v>
                </c:pt>
                <c:pt idx="586">
                  <c:v>142.00705909524501</c:v>
                </c:pt>
                <c:pt idx="587">
                  <c:v>141.02345895505701</c:v>
                </c:pt>
                <c:pt idx="588">
                  <c:v>140.90426267108501</c:v>
                </c:pt>
                <c:pt idx="589">
                  <c:v>140.36703884715601</c:v>
                </c:pt>
                <c:pt idx="590">
                  <c:v>143.06437532602601</c:v>
                </c:pt>
                <c:pt idx="591">
                  <c:v>143.583768285681</c:v>
                </c:pt>
                <c:pt idx="592">
                  <c:v>147.65266629372201</c:v>
                </c:pt>
                <c:pt idx="593">
                  <c:v>147.910125348798</c:v>
                </c:pt>
                <c:pt idx="594">
                  <c:v>146.017923142927</c:v>
                </c:pt>
                <c:pt idx="595">
                  <c:v>147.899103512279</c:v>
                </c:pt>
                <c:pt idx="596">
                  <c:v>148.52976501577501</c:v>
                </c:pt>
                <c:pt idx="597">
                  <c:v>148.305700029028</c:v>
                </c:pt>
                <c:pt idx="598">
                  <c:v>146.33453285504001</c:v>
                </c:pt>
                <c:pt idx="599">
                  <c:v>147.06420141160501</c:v>
                </c:pt>
                <c:pt idx="600">
                  <c:v>144.369318037168</c:v>
                </c:pt>
                <c:pt idx="601">
                  <c:v>144.835280890636</c:v>
                </c:pt>
                <c:pt idx="602">
                  <c:v>147.03904953228999</c:v>
                </c:pt>
                <c:pt idx="603">
                  <c:v>146.32410161802599</c:v>
                </c:pt>
                <c:pt idx="604">
                  <c:v>146.58065562471299</c:v>
                </c:pt>
                <c:pt idx="605">
                  <c:v>152.23493637157</c:v>
                </c:pt>
                <c:pt idx="606">
                  <c:v>150.921146762022</c:v>
                </c:pt>
                <c:pt idx="607">
                  <c:v>151.21721852748101</c:v>
                </c:pt>
                <c:pt idx="608">
                  <c:v>151.32640485531601</c:v>
                </c:pt>
                <c:pt idx="609">
                  <c:v>145.76911747925101</c:v>
                </c:pt>
                <c:pt idx="610">
                  <c:v>148.52210536347599</c:v>
                </c:pt>
                <c:pt idx="611">
                  <c:v>149.46224302395601</c:v>
                </c:pt>
                <c:pt idx="612">
                  <c:v>152.085548963349</c:v>
                </c:pt>
                <c:pt idx="613">
                  <c:v>150.380931642299</c:v>
                </c:pt>
                <c:pt idx="614">
                  <c:v>150.573735169174</c:v>
                </c:pt>
                <c:pt idx="615">
                  <c:v>150.82260130378901</c:v>
                </c:pt>
                <c:pt idx="616">
                  <c:v>150.23054847927901</c:v>
                </c:pt>
                <c:pt idx="617">
                  <c:v>149.70925270073701</c:v>
                </c:pt>
                <c:pt idx="618">
                  <c:v>148.84132137306801</c:v>
                </c:pt>
                <c:pt idx="619">
                  <c:v>152.14998074907601</c:v>
                </c:pt>
                <c:pt idx="620">
                  <c:v>150.506977267986</c:v>
                </c:pt>
                <c:pt idx="621">
                  <c:v>145.79418873064699</c:v>
                </c:pt>
                <c:pt idx="622">
                  <c:v>143.98850028180399</c:v>
                </c:pt>
                <c:pt idx="623">
                  <c:v>145.52021304637501</c:v>
                </c:pt>
                <c:pt idx="624">
                  <c:v>145.44095378635399</c:v>
                </c:pt>
                <c:pt idx="625">
                  <c:v>144.72189586392199</c:v>
                </c:pt>
                <c:pt idx="626">
                  <c:v>143.495162234156</c:v>
                </c:pt>
                <c:pt idx="627">
                  <c:v>143.48648868577601</c:v>
                </c:pt>
                <c:pt idx="628">
                  <c:v>144.16855855039199</c:v>
                </c:pt>
                <c:pt idx="629">
                  <c:v>146.530361944573</c:v>
                </c:pt>
                <c:pt idx="630">
                  <c:v>148.322486761752</c:v>
                </c:pt>
                <c:pt idx="631">
                  <c:v>147.517642749261</c:v>
                </c:pt>
                <c:pt idx="632">
                  <c:v>149.602241311016</c:v>
                </c:pt>
                <c:pt idx="633">
                  <c:v>146.84122893315899</c:v>
                </c:pt>
                <c:pt idx="634">
                  <c:v>145.07255877760099</c:v>
                </c:pt>
                <c:pt idx="635">
                  <c:v>144.44457815241</c:v>
                </c:pt>
                <c:pt idx="636">
                  <c:v>140.97985739219001</c:v>
                </c:pt>
                <c:pt idx="637">
                  <c:v>141.853902331813</c:v>
                </c:pt>
                <c:pt idx="638">
                  <c:v>142.15231835401599</c:v>
                </c:pt>
                <c:pt idx="639">
                  <c:v>137.59546824331301</c:v>
                </c:pt>
                <c:pt idx="640">
                  <c:v>137.035424702624</c:v>
                </c:pt>
                <c:pt idx="641">
                  <c:v>132.96247715735399</c:v>
                </c:pt>
                <c:pt idx="642">
                  <c:v>133.22891009980901</c:v>
                </c:pt>
                <c:pt idx="643">
                  <c:v>129.16483968841499</c:v>
                </c:pt>
                <c:pt idx="644">
                  <c:v>130.04503049115999</c:v>
                </c:pt>
                <c:pt idx="645">
                  <c:v>132.97838101436599</c:v>
                </c:pt>
                <c:pt idx="646">
                  <c:v>137.012097029975</c:v>
                </c:pt>
                <c:pt idx="647">
                  <c:v>139.19884511794001</c:v>
                </c:pt>
                <c:pt idx="648">
                  <c:v>141.43206713838401</c:v>
                </c:pt>
                <c:pt idx="649">
                  <c:v>135.32301670890601</c:v>
                </c:pt>
                <c:pt idx="650">
                  <c:v>131.37785433667401</c:v>
                </c:pt>
                <c:pt idx="651">
                  <c:v>135.31258950328899</c:v>
                </c:pt>
                <c:pt idx="652">
                  <c:v>135.98665503125099</c:v>
                </c:pt>
                <c:pt idx="653">
                  <c:v>136.358172356165</c:v>
                </c:pt>
                <c:pt idx="654">
                  <c:v>133.66985612572699</c:v>
                </c:pt>
                <c:pt idx="655">
                  <c:v>132.90268349266501</c:v>
                </c:pt>
                <c:pt idx="656">
                  <c:v>133.36057952284199</c:v>
                </c:pt>
                <c:pt idx="657">
                  <c:v>134.467181584776</c:v>
                </c:pt>
                <c:pt idx="658">
                  <c:v>138.26039862805899</c:v>
                </c:pt>
                <c:pt idx="659">
                  <c:v>138.874847872754</c:v>
                </c:pt>
                <c:pt idx="660">
                  <c:v>136.81688071262599</c:v>
                </c:pt>
                <c:pt idx="661">
                  <c:v>130.57630397467199</c:v>
                </c:pt>
                <c:pt idx="662">
                  <c:v>130.22077919748</c:v>
                </c:pt>
                <c:pt idx="663">
                  <c:v>131.86491146943601</c:v>
                </c:pt>
                <c:pt idx="664">
                  <c:v>128.128218628729</c:v>
                </c:pt>
                <c:pt idx="665">
                  <c:v>123.86809135393101</c:v>
                </c:pt>
                <c:pt idx="666">
                  <c:v>119.922140843791</c:v>
                </c:pt>
                <c:pt idx="667">
                  <c:v>119.19268998260701</c:v>
                </c:pt>
                <c:pt idx="668">
                  <c:v>121.859172172596</c:v>
                </c:pt>
                <c:pt idx="669">
                  <c:v>123.8591698747</c:v>
                </c:pt>
                <c:pt idx="670">
                  <c:v>124.489595541534</c:v>
                </c:pt>
                <c:pt idx="671">
                  <c:v>120.851137741572</c:v>
                </c:pt>
                <c:pt idx="672">
                  <c:v>123.762446607436</c:v>
                </c:pt>
                <c:pt idx="673">
                  <c:v>121.278955526587</c:v>
                </c:pt>
                <c:pt idx="674">
                  <c:v>116.016274503555</c:v>
                </c:pt>
                <c:pt idx="675">
                  <c:v>119.138566476318</c:v>
                </c:pt>
                <c:pt idx="676">
                  <c:v>122.62355709536</c:v>
                </c:pt>
                <c:pt idx="677">
                  <c:v>126.778200879501</c:v>
                </c:pt>
                <c:pt idx="678">
                  <c:v>125.58831622439099</c:v>
                </c:pt>
                <c:pt idx="679">
                  <c:v>126.952522471656</c:v>
                </c:pt>
                <c:pt idx="680">
                  <c:v>125.22725230916799</c:v>
                </c:pt>
                <c:pt idx="681">
                  <c:v>122.457562351535</c:v>
                </c:pt>
                <c:pt idx="682">
                  <c:v>121.13704434215001</c:v>
                </c:pt>
                <c:pt idx="683">
                  <c:v>121.64688289340999</c:v>
                </c:pt>
                <c:pt idx="684">
                  <c:v>123.38523090435</c:v>
                </c:pt>
                <c:pt idx="685">
                  <c:v>124.141399842174</c:v>
                </c:pt>
                <c:pt idx="686">
                  <c:v>125.65533213492</c:v>
                </c:pt>
                <c:pt idx="687">
                  <c:v>124.626265911239</c:v>
                </c:pt>
                <c:pt idx="688">
                  <c:v>128.54613328959999</c:v>
                </c:pt>
                <c:pt idx="689">
                  <c:v>128.324515360193</c:v>
                </c:pt>
                <c:pt idx="690">
                  <c:v>129.30234052568599</c:v>
                </c:pt>
                <c:pt idx="691">
                  <c:v>125.99326591589499</c:v>
                </c:pt>
                <c:pt idx="692">
                  <c:v>127.99330393195901</c:v>
                </c:pt>
                <c:pt idx="693">
                  <c:v>129.83380550050501</c:v>
                </c:pt>
                <c:pt idx="694">
                  <c:v>128.74199866169701</c:v>
                </c:pt>
                <c:pt idx="695">
                  <c:v>133.47964478644599</c:v>
                </c:pt>
                <c:pt idx="696">
                  <c:v>134.32369815592</c:v>
                </c:pt>
                <c:pt idx="697">
                  <c:v>134.22585617628101</c:v>
                </c:pt>
                <c:pt idx="698">
                  <c:v>134.43100182184801</c:v>
                </c:pt>
                <c:pt idx="699">
                  <c:v>143.80101618188201</c:v>
                </c:pt>
                <c:pt idx="700">
                  <c:v>143.719336068595</c:v>
                </c:pt>
                <c:pt idx="701">
                  <c:v>141.04417831452801</c:v>
                </c:pt>
                <c:pt idx="702">
                  <c:v>133.83738078431401</c:v>
                </c:pt>
                <c:pt idx="703">
                  <c:v>135.837799767295</c:v>
                </c:pt>
                <c:pt idx="704">
                  <c:v>135.83177081465601</c:v>
                </c:pt>
                <c:pt idx="705">
                  <c:v>135.13755838544699</c:v>
                </c:pt>
                <c:pt idx="706">
                  <c:v>133.40134903005699</c:v>
                </c:pt>
                <c:pt idx="707">
                  <c:v>136.28290820952799</c:v>
                </c:pt>
                <c:pt idx="708">
                  <c:v>133.457264491845</c:v>
                </c:pt>
                <c:pt idx="709">
                  <c:v>131.79090310263601</c:v>
                </c:pt>
                <c:pt idx="710">
                  <c:v>135.84624755750301</c:v>
                </c:pt>
                <c:pt idx="711">
                  <c:v>132.543373234679</c:v>
                </c:pt>
                <c:pt idx="712">
                  <c:v>129.42988784636299</c:v>
                </c:pt>
                <c:pt idx="713">
                  <c:v>129.303533818886</c:v>
                </c:pt>
                <c:pt idx="714">
                  <c:v>128.457347840956</c:v>
                </c:pt>
                <c:pt idx="715">
                  <c:v>129.445370422498</c:v>
                </c:pt>
                <c:pt idx="716">
                  <c:v>126.108797660951</c:v>
                </c:pt>
                <c:pt idx="717">
                  <c:v>127.169768352159</c:v>
                </c:pt>
                <c:pt idx="718">
                  <c:v>121.742836164048</c:v>
                </c:pt>
                <c:pt idx="719">
                  <c:v>121.895658321616</c:v>
                </c:pt>
                <c:pt idx="720">
                  <c:v>122.034044050297</c:v>
                </c:pt>
                <c:pt idx="721">
                  <c:v>127.441700118686</c:v>
                </c:pt>
                <c:pt idx="722">
                  <c:v>129.19176538194699</c:v>
                </c:pt>
                <c:pt idx="723">
                  <c:v>133.028201005482</c:v>
                </c:pt>
                <c:pt idx="724">
                  <c:v>132.23565073493199</c:v>
                </c:pt>
                <c:pt idx="725">
                  <c:v>130.71078932777399</c:v>
                </c:pt>
                <c:pt idx="726">
                  <c:v>131.14849411135</c:v>
                </c:pt>
                <c:pt idx="727">
                  <c:v>129.550714829995</c:v>
                </c:pt>
                <c:pt idx="728">
                  <c:v>131.320664953766</c:v>
                </c:pt>
                <c:pt idx="729">
                  <c:v>127.631824782954</c:v>
                </c:pt>
                <c:pt idx="730">
                  <c:v>129.03270867054701</c:v>
                </c:pt>
                <c:pt idx="731">
                  <c:v>127.038109007616</c:v>
                </c:pt>
                <c:pt idx="732">
                  <c:v>125.827779127959</c:v>
                </c:pt>
                <c:pt idx="733">
                  <c:v>122.572519622668</c:v>
                </c:pt>
                <c:pt idx="734">
                  <c:v>123.303256499159</c:v>
                </c:pt>
                <c:pt idx="735">
                  <c:v>120.902445317792</c:v>
                </c:pt>
                <c:pt idx="736">
                  <c:v>123.48561871053001</c:v>
                </c:pt>
                <c:pt idx="737">
                  <c:v>123.771853869879</c:v>
                </c:pt>
                <c:pt idx="738">
                  <c:v>123.20709158023401</c:v>
                </c:pt>
                <c:pt idx="739">
                  <c:v>123.399887044316</c:v>
                </c:pt>
                <c:pt idx="740">
                  <c:v>124.370338786622</c:v>
                </c:pt>
                <c:pt idx="741">
                  <c:v>125.337178398159</c:v>
                </c:pt>
                <c:pt idx="742">
                  <c:v>124.06502907735</c:v>
                </c:pt>
                <c:pt idx="743">
                  <c:v>125.989258708324</c:v>
                </c:pt>
                <c:pt idx="744">
                  <c:v>127.18733515999899</c:v>
                </c:pt>
                <c:pt idx="745">
                  <c:v>128.304850210762</c:v>
                </c:pt>
                <c:pt idx="746">
                  <c:v>131.131640860592</c:v>
                </c:pt>
                <c:pt idx="747">
                  <c:v>126.61799118886</c:v>
                </c:pt>
                <c:pt idx="748">
                  <c:v>124.95392366394501</c:v>
                </c:pt>
                <c:pt idx="749">
                  <c:v>123.720560403544</c:v>
                </c:pt>
                <c:pt idx="750">
                  <c:v>125.74525443722101</c:v>
                </c:pt>
                <c:pt idx="751">
                  <c:v>125.979512808621</c:v>
                </c:pt>
                <c:pt idx="752">
                  <c:v>123.541131032724</c:v>
                </c:pt>
                <c:pt idx="753">
                  <c:v>122.898014531448</c:v>
                </c:pt>
                <c:pt idx="754">
                  <c:v>120.16538116536201</c:v>
                </c:pt>
                <c:pt idx="755">
                  <c:v>119.787058844089</c:v>
                </c:pt>
                <c:pt idx="756">
                  <c:v>121.237266861096</c:v>
                </c:pt>
                <c:pt idx="757">
                  <c:v>119.62675844703899</c:v>
                </c:pt>
                <c:pt idx="758">
                  <c:v>122.104406019462</c:v>
                </c:pt>
                <c:pt idx="759">
                  <c:v>123.841375292989</c:v>
                </c:pt>
                <c:pt idx="760">
                  <c:v>123.620364088671</c:v>
                </c:pt>
                <c:pt idx="761">
                  <c:v>123.968372328119</c:v>
                </c:pt>
                <c:pt idx="762">
                  <c:v>123.90310201203501</c:v>
                </c:pt>
                <c:pt idx="763">
                  <c:v>126.39401287712499</c:v>
                </c:pt>
                <c:pt idx="764">
                  <c:v>124.654832382921</c:v>
                </c:pt>
                <c:pt idx="765">
                  <c:v>123.355382448757</c:v>
                </c:pt>
                <c:pt idx="766">
                  <c:v>124.417173529039</c:v>
                </c:pt>
                <c:pt idx="767">
                  <c:v>127.58507873124699</c:v>
                </c:pt>
                <c:pt idx="768">
                  <c:v>125.521501883659</c:v>
                </c:pt>
                <c:pt idx="769">
                  <c:v>128.56734246367901</c:v>
                </c:pt>
                <c:pt idx="770">
                  <c:v>127.914975924402</c:v>
                </c:pt>
                <c:pt idx="771">
                  <c:v>130.606751092563</c:v>
                </c:pt>
                <c:pt idx="772">
                  <c:v>129.66922980805199</c:v>
                </c:pt>
                <c:pt idx="773">
                  <c:v>130.81463002458301</c:v>
                </c:pt>
                <c:pt idx="774">
                  <c:v>128.76557628089401</c:v>
                </c:pt>
                <c:pt idx="775">
                  <c:v>129.06967052428899</c:v>
                </c:pt>
                <c:pt idx="776">
                  <c:v>129.76693068883401</c:v>
                </c:pt>
                <c:pt idx="777">
                  <c:v>131.56801931490099</c:v>
                </c:pt>
                <c:pt idx="778">
                  <c:v>131.539186771087</c:v>
                </c:pt>
                <c:pt idx="779">
                  <c:v>131.80939713154399</c:v>
                </c:pt>
                <c:pt idx="780">
                  <c:v>134.70064375547699</c:v>
                </c:pt>
                <c:pt idx="781">
                  <c:v>134.56706143506699</c:v>
                </c:pt>
                <c:pt idx="782">
                  <c:v>133.863395382362</c:v>
                </c:pt>
                <c:pt idx="783">
                  <c:v>136.05256835498901</c:v>
                </c:pt>
                <c:pt idx="784">
                  <c:v>137.646828227681</c:v>
                </c:pt>
                <c:pt idx="785">
                  <c:v>137.25280765058901</c:v>
                </c:pt>
                <c:pt idx="786">
                  <c:v>137.59123124617199</c:v>
                </c:pt>
                <c:pt idx="787">
                  <c:v>136.68577568502599</c:v>
                </c:pt>
                <c:pt idx="788">
                  <c:v>137.86454981290501</c:v>
                </c:pt>
                <c:pt idx="789">
                  <c:v>135.57707125010501</c:v>
                </c:pt>
                <c:pt idx="790">
                  <c:v>138.008148136546</c:v>
                </c:pt>
                <c:pt idx="791">
                  <c:v>133.824248512016</c:v>
                </c:pt>
                <c:pt idx="792">
                  <c:v>136.58788129723899</c:v>
                </c:pt>
                <c:pt idx="793">
                  <c:v>140.020238010794</c:v>
                </c:pt>
                <c:pt idx="794">
                  <c:v>138.06837920769601</c:v>
                </c:pt>
                <c:pt idx="795">
                  <c:v>139.95509669938099</c:v>
                </c:pt>
                <c:pt idx="796">
                  <c:v>140.854410428802</c:v>
                </c:pt>
                <c:pt idx="797">
                  <c:v>138.92132180523399</c:v>
                </c:pt>
                <c:pt idx="798">
                  <c:v>139.02819814319099</c:v>
                </c:pt>
                <c:pt idx="799">
                  <c:v>140.59058781522199</c:v>
                </c:pt>
                <c:pt idx="800">
                  <c:v>139.16548531647601</c:v>
                </c:pt>
                <c:pt idx="801">
                  <c:v>138.19187094405001</c:v>
                </c:pt>
                <c:pt idx="802">
                  <c:v>136.28753625207599</c:v>
                </c:pt>
                <c:pt idx="803">
                  <c:v>136.74673845454001</c:v>
                </c:pt>
                <c:pt idx="804">
                  <c:v>136.86689622644599</c:v>
                </c:pt>
                <c:pt idx="805">
                  <c:v>139.23125350996</c:v>
                </c:pt>
                <c:pt idx="806">
                  <c:v>139.960736622311</c:v>
                </c:pt>
                <c:pt idx="807">
                  <c:v>140.15138133665599</c:v>
                </c:pt>
                <c:pt idx="808">
                  <c:v>138.65862596682101</c:v>
                </c:pt>
                <c:pt idx="809">
                  <c:v>140.53323112938301</c:v>
                </c:pt>
                <c:pt idx="810">
                  <c:v>142.24351659313501</c:v>
                </c:pt>
                <c:pt idx="811">
                  <c:v>141.59206518073799</c:v>
                </c:pt>
                <c:pt idx="812">
                  <c:v>137.42252740427</c:v>
                </c:pt>
                <c:pt idx="813">
                  <c:v>135.959874467974</c:v>
                </c:pt>
                <c:pt idx="814">
                  <c:v>135.959874467974</c:v>
                </c:pt>
                <c:pt idx="815">
                  <c:v>131.80526898209399</c:v>
                </c:pt>
                <c:pt idx="816">
                  <c:v>133.34922308045901</c:v>
                </c:pt>
                <c:pt idx="817">
                  <c:v>135.043665158138</c:v>
                </c:pt>
                <c:pt idx="818">
                  <c:v>132.47333176149201</c:v>
                </c:pt>
                <c:pt idx="819">
                  <c:v>135.89922413164501</c:v>
                </c:pt>
                <c:pt idx="820">
                  <c:v>140.67878266436</c:v>
                </c:pt>
                <c:pt idx="821">
                  <c:v>142.42450611418599</c:v>
                </c:pt>
                <c:pt idx="822">
                  <c:v>143.90090207926701</c:v>
                </c:pt>
                <c:pt idx="823">
                  <c:v>139.653842574431</c:v>
                </c:pt>
                <c:pt idx="824">
                  <c:v>140.60793491198299</c:v>
                </c:pt>
                <c:pt idx="825">
                  <c:v>143.60001077995199</c:v>
                </c:pt>
                <c:pt idx="826">
                  <c:v>144.527766007781</c:v>
                </c:pt>
                <c:pt idx="827">
                  <c:v>143.99558142878499</c:v>
                </c:pt>
                <c:pt idx="828">
                  <c:v>143.40026115786</c:v>
                </c:pt>
                <c:pt idx="829">
                  <c:v>141.75897706714201</c:v>
                </c:pt>
                <c:pt idx="830">
                  <c:v>141.75897706714201</c:v>
                </c:pt>
                <c:pt idx="831">
                  <c:v>142.58700966912099</c:v>
                </c:pt>
                <c:pt idx="832">
                  <c:v>144.20758044746299</c:v>
                </c:pt>
                <c:pt idx="833">
                  <c:v>142.43684420148199</c:v>
                </c:pt>
                <c:pt idx="834">
                  <c:v>143.91265359845301</c:v>
                </c:pt>
                <c:pt idx="835">
                  <c:v>136.57980842685501</c:v>
                </c:pt>
                <c:pt idx="836">
                  <c:v>135.928159476057</c:v>
                </c:pt>
                <c:pt idx="837">
                  <c:v>134.945839304082</c:v>
                </c:pt>
                <c:pt idx="838">
                  <c:v>138.534420673385</c:v>
                </c:pt>
                <c:pt idx="839">
                  <c:v>135.25150780759401</c:v>
                </c:pt>
                <c:pt idx="840">
                  <c:v>136.00013803499701</c:v>
                </c:pt>
                <c:pt idx="841">
                  <c:v>134.46532109554701</c:v>
                </c:pt>
                <c:pt idx="842">
                  <c:v>133.05680779112399</c:v>
                </c:pt>
                <c:pt idx="843">
                  <c:v>131.77935113755001</c:v>
                </c:pt>
                <c:pt idx="844">
                  <c:v>133.56492090491801</c:v>
                </c:pt>
                <c:pt idx="845">
                  <c:v>133.11188875395101</c:v>
                </c:pt>
                <c:pt idx="846">
                  <c:v>129.568807735007</c:v>
                </c:pt>
                <c:pt idx="847">
                  <c:v>131.215197588693</c:v>
                </c:pt>
                <c:pt idx="848">
                  <c:v>130.752070822273</c:v>
                </c:pt>
                <c:pt idx="849">
                  <c:v>130.38813453743799</c:v>
                </c:pt>
                <c:pt idx="850">
                  <c:v>132.11565018746799</c:v>
                </c:pt>
                <c:pt idx="851">
                  <c:v>129.047661118115</c:v>
                </c:pt>
                <c:pt idx="852">
                  <c:v>129.18491604023299</c:v>
                </c:pt>
                <c:pt idx="853">
                  <c:v>126.16984105838399</c:v>
                </c:pt>
                <c:pt idx="854">
                  <c:v>126.889592380919</c:v>
                </c:pt>
                <c:pt idx="855">
                  <c:v>127.893946147443</c:v>
                </c:pt>
                <c:pt idx="856">
                  <c:v>129.33273321973201</c:v>
                </c:pt>
                <c:pt idx="857">
                  <c:v>128.52368647696599</c:v>
                </c:pt>
                <c:pt idx="858">
                  <c:v>128.897025992848</c:v>
                </c:pt>
                <c:pt idx="859">
                  <c:v>129.84596217498401</c:v>
                </c:pt>
                <c:pt idx="860">
                  <c:v>130.138319009078</c:v>
                </c:pt>
                <c:pt idx="861">
                  <c:v>131.85955575992</c:v>
                </c:pt>
                <c:pt idx="862">
                  <c:v>132.88082727953699</c:v>
                </c:pt>
                <c:pt idx="863">
                  <c:v>132.673049132416</c:v>
                </c:pt>
                <c:pt idx="864">
                  <c:v>131.28950831018801</c:v>
                </c:pt>
                <c:pt idx="865">
                  <c:v>124.582132204107</c:v>
                </c:pt>
                <c:pt idx="866">
                  <c:v>122.827791645443</c:v>
                </c:pt>
                <c:pt idx="867">
                  <c:v>121.24861322499</c:v>
                </c:pt>
                <c:pt idx="868">
                  <c:v>120.472259087658</c:v>
                </c:pt>
                <c:pt idx="869">
                  <c:v>117.713439789196</c:v>
                </c:pt>
                <c:pt idx="870">
                  <c:v>118.236529538935</c:v>
                </c:pt>
                <c:pt idx="871">
                  <c:v>119.00735058532899</c:v>
                </c:pt>
                <c:pt idx="872">
                  <c:v>118.717954811558</c:v>
                </c:pt>
                <c:pt idx="873">
                  <c:v>125.24489571353099</c:v>
                </c:pt>
                <c:pt idx="874">
                  <c:v>125.19705715352301</c:v>
                </c:pt>
                <c:pt idx="875">
                  <c:v>127.86380944704</c:v>
                </c:pt>
                <c:pt idx="876">
                  <c:v>128.35544624559799</c:v>
                </c:pt>
                <c:pt idx="877">
                  <c:v>124.85675089603301</c:v>
                </c:pt>
                <c:pt idx="878">
                  <c:v>123.552777735616</c:v>
                </c:pt>
                <c:pt idx="879">
                  <c:v>122.38741807775</c:v>
                </c:pt>
                <c:pt idx="880">
                  <c:v>123.403027501759</c:v>
                </c:pt>
                <c:pt idx="881">
                  <c:v>121.891457607039</c:v>
                </c:pt>
                <c:pt idx="882">
                  <c:v>121.661726493288</c:v>
                </c:pt>
                <c:pt idx="883">
                  <c:v>122.85759978707701</c:v>
                </c:pt>
                <c:pt idx="884">
                  <c:v>122.85535228383699</c:v>
                </c:pt>
                <c:pt idx="885">
                  <c:v>123.569391118314</c:v>
                </c:pt>
                <c:pt idx="886">
                  <c:v>125.321842967976</c:v>
                </c:pt>
                <c:pt idx="887">
                  <c:v>125.689203923668</c:v>
                </c:pt>
                <c:pt idx="888">
                  <c:v>123.918372939883</c:v>
                </c:pt>
                <c:pt idx="889">
                  <c:v>119.296409737538</c:v>
                </c:pt>
                <c:pt idx="890">
                  <c:v>116.88734830436501</c:v>
                </c:pt>
                <c:pt idx="891">
                  <c:v>114.70290012778899</c:v>
                </c:pt>
                <c:pt idx="892">
                  <c:v>117.829175119748</c:v>
                </c:pt>
                <c:pt idx="893">
                  <c:v>123.043719259472</c:v>
                </c:pt>
                <c:pt idx="894">
                  <c:v>123.813159552754</c:v>
                </c:pt>
                <c:pt idx="895">
                  <c:v>122.790686677145</c:v>
                </c:pt>
                <c:pt idx="896">
                  <c:v>124.067740191124</c:v>
                </c:pt>
                <c:pt idx="897">
                  <c:v>118.59568055678</c:v>
                </c:pt>
                <c:pt idx="898">
                  <c:v>123.755407790112</c:v>
                </c:pt>
                <c:pt idx="899">
                  <c:v>123.854179006517</c:v>
                </c:pt>
                <c:pt idx="900">
                  <c:v>124.036212659119</c:v>
                </c:pt>
                <c:pt idx="901">
                  <c:v>124.574148024433</c:v>
                </c:pt>
                <c:pt idx="902">
                  <c:v>124.03151608284</c:v>
                </c:pt>
                <c:pt idx="903">
                  <c:v>121.53163334607</c:v>
                </c:pt>
                <c:pt idx="904">
                  <c:v>120.994127324424</c:v>
                </c:pt>
                <c:pt idx="905">
                  <c:v>121.453470625747</c:v>
                </c:pt>
                <c:pt idx="906">
                  <c:v>121.87077049873599</c:v>
                </c:pt>
                <c:pt idx="907">
                  <c:v>123.930864220226</c:v>
                </c:pt>
                <c:pt idx="908">
                  <c:v>122.829464674761</c:v>
                </c:pt>
                <c:pt idx="909">
                  <c:v>124.194168799426</c:v>
                </c:pt>
                <c:pt idx="910">
                  <c:v>127.68979424097699</c:v>
                </c:pt>
                <c:pt idx="911">
                  <c:v>126.751972617468</c:v>
                </c:pt>
                <c:pt idx="912">
                  <c:v>127.666367799128</c:v>
                </c:pt>
                <c:pt idx="913">
                  <c:v>128.96927465531701</c:v>
                </c:pt>
                <c:pt idx="914">
                  <c:v>129.40127501362701</c:v>
                </c:pt>
                <c:pt idx="915">
                  <c:v>128.36953395873499</c:v>
                </c:pt>
                <c:pt idx="916">
                  <c:v>126.342852446856</c:v>
                </c:pt>
                <c:pt idx="917">
                  <c:v>124.750694947151</c:v>
                </c:pt>
                <c:pt idx="918">
                  <c:v>125.782802859074</c:v>
                </c:pt>
                <c:pt idx="919">
                  <c:v>128.021142736673</c:v>
                </c:pt>
                <c:pt idx="920">
                  <c:v>125.906713860606</c:v>
                </c:pt>
                <c:pt idx="921">
                  <c:v>126.01447912137</c:v>
                </c:pt>
                <c:pt idx="922">
                  <c:v>129.12687200138399</c:v>
                </c:pt>
                <c:pt idx="923">
                  <c:v>128.340802199819</c:v>
                </c:pt>
                <c:pt idx="924">
                  <c:v>127.35610753563201</c:v>
                </c:pt>
                <c:pt idx="925">
                  <c:v>127.86966504965299</c:v>
                </c:pt>
                <c:pt idx="926">
                  <c:v>127.309292950195</c:v>
                </c:pt>
                <c:pt idx="927">
                  <c:v>127.111399785936</c:v>
                </c:pt>
                <c:pt idx="928">
                  <c:v>129.88816887485299</c:v>
                </c:pt>
                <c:pt idx="929">
                  <c:v>129.422760338328</c:v>
                </c:pt>
                <c:pt idx="930">
                  <c:v>129.517580786705</c:v>
                </c:pt>
                <c:pt idx="931">
                  <c:v>131.04341577598501</c:v>
                </c:pt>
                <c:pt idx="932">
                  <c:v>129.54424242380199</c:v>
                </c:pt>
                <c:pt idx="933">
                  <c:v>130.924159021073</c:v>
                </c:pt>
                <c:pt idx="934">
                  <c:v>128.72107974812701</c:v>
                </c:pt>
                <c:pt idx="935">
                  <c:v>130.637178053475</c:v>
                </c:pt>
                <c:pt idx="936">
                  <c:v>127.24927554303</c:v>
                </c:pt>
                <c:pt idx="937">
                  <c:v>127.468013040033</c:v>
                </c:pt>
                <c:pt idx="938">
                  <c:v>124.02502956676101</c:v>
                </c:pt>
                <c:pt idx="939">
                  <c:v>127.01123370653301</c:v>
                </c:pt>
                <c:pt idx="940">
                  <c:v>124.302026782296</c:v>
                </c:pt>
                <c:pt idx="941">
                  <c:v>122.85415697493799</c:v>
                </c:pt>
                <c:pt idx="942">
                  <c:v>124.237411568054</c:v>
                </c:pt>
                <c:pt idx="943">
                  <c:v>126.13070023513301</c:v>
                </c:pt>
                <c:pt idx="944">
                  <c:v>123.81864426694</c:v>
                </c:pt>
                <c:pt idx="945">
                  <c:v>121.82476017678999</c:v>
                </c:pt>
                <c:pt idx="946">
                  <c:v>121.303240655773</c:v>
                </c:pt>
                <c:pt idx="947">
                  <c:v>123.757207808402</c:v>
                </c:pt>
                <c:pt idx="948">
                  <c:v>124.76266214602001</c:v>
                </c:pt>
                <c:pt idx="949">
                  <c:v>125.640347436184</c:v>
                </c:pt>
                <c:pt idx="950">
                  <c:v>128.160602832374</c:v>
                </c:pt>
                <c:pt idx="951">
                  <c:v>125.19575702832999</c:v>
                </c:pt>
                <c:pt idx="952">
                  <c:v>124.46132940885001</c:v>
                </c:pt>
                <c:pt idx="953">
                  <c:v>123.285804586103</c:v>
                </c:pt>
                <c:pt idx="954">
                  <c:v>122.131996893325</c:v>
                </c:pt>
                <c:pt idx="955">
                  <c:v>120.100534145853</c:v>
                </c:pt>
                <c:pt idx="956">
                  <c:v>120.86872672208899</c:v>
                </c:pt>
                <c:pt idx="957">
                  <c:v>121.667316023768</c:v>
                </c:pt>
                <c:pt idx="958">
                  <c:v>122.827315940722</c:v>
                </c:pt>
                <c:pt idx="959">
                  <c:v>122.108403148544</c:v>
                </c:pt>
                <c:pt idx="960">
                  <c:v>124.20789167123</c:v>
                </c:pt>
                <c:pt idx="961">
                  <c:v>123.883207073035</c:v>
                </c:pt>
                <c:pt idx="962">
                  <c:v>124.727264473905</c:v>
                </c:pt>
                <c:pt idx="963">
                  <c:v>124.775756120057</c:v>
                </c:pt>
                <c:pt idx="964">
                  <c:v>125.054968587665</c:v>
                </c:pt>
                <c:pt idx="965">
                  <c:v>124.27533894112599</c:v>
                </c:pt>
                <c:pt idx="966">
                  <c:v>123.62244428898001</c:v>
                </c:pt>
                <c:pt idx="967">
                  <c:v>126.20759508143</c:v>
                </c:pt>
                <c:pt idx="968">
                  <c:v>127.52296499819001</c:v>
                </c:pt>
                <c:pt idx="969">
                  <c:v>126.530433300281</c:v>
                </c:pt>
                <c:pt idx="970">
                  <c:v>126.569168968241</c:v>
                </c:pt>
                <c:pt idx="971">
                  <c:v>125.748316282443</c:v>
                </c:pt>
                <c:pt idx="972">
                  <c:v>124.506952716784</c:v>
                </c:pt>
                <c:pt idx="973">
                  <c:v>123.71120756494599</c:v>
                </c:pt>
                <c:pt idx="974">
                  <c:v>126.147343853301</c:v>
                </c:pt>
                <c:pt idx="975">
                  <c:v>126.024706772888</c:v>
                </c:pt>
                <c:pt idx="976">
                  <c:v>126.467311718237</c:v>
                </c:pt>
                <c:pt idx="977">
                  <c:v>126.67727689765999</c:v>
                </c:pt>
                <c:pt idx="978">
                  <c:v>127.599468799081</c:v>
                </c:pt>
                <c:pt idx="979">
                  <c:v>126.782740231338</c:v>
                </c:pt>
                <c:pt idx="980">
                  <c:v>126.67680925573001</c:v>
                </c:pt>
                <c:pt idx="981">
                  <c:v>127.05084418741301</c:v>
                </c:pt>
                <c:pt idx="982">
                  <c:v>128.19676848541599</c:v>
                </c:pt>
                <c:pt idx="983">
                  <c:v>127.923580939052</c:v>
                </c:pt>
                <c:pt idx="984">
                  <c:v>129.23538105470001</c:v>
                </c:pt>
                <c:pt idx="985">
                  <c:v>130.05225878409399</c:v>
                </c:pt>
                <c:pt idx="986">
                  <c:v>129.94474145418101</c:v>
                </c:pt>
                <c:pt idx="987">
                  <c:v>128.25386514621701</c:v>
                </c:pt>
                <c:pt idx="988">
                  <c:v>128.839772107605</c:v>
                </c:pt>
                <c:pt idx="989">
                  <c:v>130.24971051049599</c:v>
                </c:pt>
                <c:pt idx="990">
                  <c:v>131.96230193272899</c:v>
                </c:pt>
                <c:pt idx="991">
                  <c:v>132.39067403468701</c:v>
                </c:pt>
                <c:pt idx="992">
                  <c:v>133.79098143266</c:v>
                </c:pt>
                <c:pt idx="993">
                  <c:v>132.67617144857701</c:v>
                </c:pt>
                <c:pt idx="994">
                  <c:v>130.65077796770299</c:v>
                </c:pt>
                <c:pt idx="995">
                  <c:v>131.82896754316999</c:v>
                </c:pt>
                <c:pt idx="996">
                  <c:v>132.455954429261</c:v>
                </c:pt>
                <c:pt idx="997">
                  <c:v>132.594527617853</c:v>
                </c:pt>
                <c:pt idx="998">
                  <c:v>131.85232948268501</c:v>
                </c:pt>
                <c:pt idx="999">
                  <c:v>131.37307914817401</c:v>
                </c:pt>
                <c:pt idx="1000">
                  <c:v>131.37307914817401</c:v>
                </c:pt>
                <c:pt idx="1001">
                  <c:v>132.664679954429</c:v>
                </c:pt>
                <c:pt idx="1002">
                  <c:v>131.51127136984999</c:v>
                </c:pt>
                <c:pt idx="1003">
                  <c:v>132.63024175455001</c:v>
                </c:pt>
                <c:pt idx="1004">
                  <c:v>134.69899289883699</c:v>
                </c:pt>
                <c:pt idx="1005">
                  <c:v>132.45071361453</c:v>
                </c:pt>
                <c:pt idx="1006">
                  <c:v>131.44427561630101</c:v>
                </c:pt>
                <c:pt idx="1007">
                  <c:v>130.94709161691901</c:v>
                </c:pt>
                <c:pt idx="1008">
                  <c:v>130.94334241868799</c:v>
                </c:pt>
                <c:pt idx="1009">
                  <c:v>130.45303799649099</c:v>
                </c:pt>
                <c:pt idx="1010">
                  <c:v>133.020877974744</c:v>
                </c:pt>
                <c:pt idx="1011">
                  <c:v>133.43826452274601</c:v>
                </c:pt>
                <c:pt idx="1012">
                  <c:v>132.557491183286</c:v>
                </c:pt>
                <c:pt idx="1013">
                  <c:v>133.92748248373499</c:v>
                </c:pt>
                <c:pt idx="1014">
                  <c:v>133.968616832283</c:v>
                </c:pt>
                <c:pt idx="1015">
                  <c:v>134.70282877208001</c:v>
                </c:pt>
                <c:pt idx="1016">
                  <c:v>133.48656064619399</c:v>
                </c:pt>
                <c:pt idx="1017">
                  <c:v>135.086514865661</c:v>
                </c:pt>
                <c:pt idx="1018">
                  <c:v>135.452116117023</c:v>
                </c:pt>
                <c:pt idx="1019">
                  <c:v>136.98762242518001</c:v>
                </c:pt>
                <c:pt idx="1020">
                  <c:v>139.69249358307499</c:v>
                </c:pt>
                <c:pt idx="1021">
                  <c:v>140.536117608881</c:v>
                </c:pt>
                <c:pt idx="1022">
                  <c:v>139.814378808144</c:v>
                </c:pt>
                <c:pt idx="1023">
                  <c:v>141.23330117690301</c:v>
                </c:pt>
                <c:pt idx="1024">
                  <c:v>142.48734348281599</c:v>
                </c:pt>
                <c:pt idx="1025">
                  <c:v>139.736806687327</c:v>
                </c:pt>
                <c:pt idx="1026">
                  <c:v>141.40939053618101</c:v>
                </c:pt>
                <c:pt idx="1027">
                  <c:v>137.31916845927699</c:v>
                </c:pt>
                <c:pt idx="1028">
                  <c:v>136.83575167705499</c:v>
                </c:pt>
                <c:pt idx="1029">
                  <c:v>136.121337922755</c:v>
                </c:pt>
                <c:pt idx="1030">
                  <c:v>135.60420052913199</c:v>
                </c:pt>
                <c:pt idx="1031">
                  <c:v>137.489718680523</c:v>
                </c:pt>
                <c:pt idx="1032">
                  <c:v>137.63367982979901</c:v>
                </c:pt>
                <c:pt idx="1033">
                  <c:v>136.567843243683</c:v>
                </c:pt>
                <c:pt idx="1034">
                  <c:v>136.41140895534599</c:v>
                </c:pt>
                <c:pt idx="1035">
                  <c:v>135.36525162854701</c:v>
                </c:pt>
                <c:pt idx="1036">
                  <c:v>134.954176230901</c:v>
                </c:pt>
                <c:pt idx="1037">
                  <c:v>135.061586728821</c:v>
                </c:pt>
                <c:pt idx="1038">
                  <c:v>143.21816300292301</c:v>
                </c:pt>
                <c:pt idx="1039">
                  <c:v>142.78477382870901</c:v>
                </c:pt>
                <c:pt idx="1040">
                  <c:v>139.555492638902</c:v>
                </c:pt>
                <c:pt idx="1041">
                  <c:v>141.933369208725</c:v>
                </c:pt>
                <c:pt idx="1042">
                  <c:v>142.97655741240899</c:v>
                </c:pt>
                <c:pt idx="1043">
                  <c:v>137.336451053703</c:v>
                </c:pt>
                <c:pt idx="1044">
                  <c:v>139.85613197596999</c:v>
                </c:pt>
                <c:pt idx="1045">
                  <c:v>140.287831995282</c:v>
                </c:pt>
                <c:pt idx="1046">
                  <c:v>138.96763649757301</c:v>
                </c:pt>
                <c:pt idx="1047">
                  <c:v>140.101688334512</c:v>
                </c:pt>
                <c:pt idx="1048">
                  <c:v>143.80036309573799</c:v>
                </c:pt>
                <c:pt idx="1049">
                  <c:v>141.723647928758</c:v>
                </c:pt>
                <c:pt idx="1050">
                  <c:v>146.07310489065301</c:v>
                </c:pt>
                <c:pt idx="1051">
                  <c:v>146.02978552550201</c:v>
                </c:pt>
                <c:pt idx="1052">
                  <c:v>145.28025428110499</c:v>
                </c:pt>
                <c:pt idx="1053">
                  <c:v>145.815331386693</c:v>
                </c:pt>
                <c:pt idx="1054">
                  <c:v>144.118293090024</c:v>
                </c:pt>
                <c:pt idx="1055">
                  <c:v>145.772427255324</c:v>
                </c:pt>
                <c:pt idx="1056">
                  <c:v>145.09022233894399</c:v>
                </c:pt>
                <c:pt idx="1057">
                  <c:v>144.025145670965</c:v>
                </c:pt>
                <c:pt idx="1058">
                  <c:v>142.180667130317</c:v>
                </c:pt>
                <c:pt idx="1059">
                  <c:v>143.11860364860999</c:v>
                </c:pt>
                <c:pt idx="1060">
                  <c:v>141.54517198308</c:v>
                </c:pt>
                <c:pt idx="1061">
                  <c:v>142.529386911149</c:v>
                </c:pt>
                <c:pt idx="1062">
                  <c:v>140.03632529632199</c:v>
                </c:pt>
                <c:pt idx="1063">
                  <c:v>140.97583204333699</c:v>
                </c:pt>
                <c:pt idx="1064">
                  <c:v>138.58648010495</c:v>
                </c:pt>
                <c:pt idx="1065">
                  <c:v>140.31687820308201</c:v>
                </c:pt>
                <c:pt idx="1066">
                  <c:v>140.31687820308201</c:v>
                </c:pt>
                <c:pt idx="1067">
                  <c:v>142.55703422455599</c:v>
                </c:pt>
                <c:pt idx="1068">
                  <c:v>141.868899124737</c:v>
                </c:pt>
                <c:pt idx="1069">
                  <c:v>141.846853436</c:v>
                </c:pt>
                <c:pt idx="1070">
                  <c:v>142.30310264093299</c:v>
                </c:pt>
                <c:pt idx="1071">
                  <c:v>142.26143413242201</c:v>
                </c:pt>
                <c:pt idx="1072">
                  <c:v>141.366808916488</c:v>
                </c:pt>
                <c:pt idx="1073">
                  <c:v>141.47977467802301</c:v>
                </c:pt>
                <c:pt idx="1074">
                  <c:v>143.02820564158699</c:v>
                </c:pt>
                <c:pt idx="1075">
                  <c:v>143.23002135410201</c:v>
                </c:pt>
                <c:pt idx="1076">
                  <c:v>143.637438259926</c:v>
                </c:pt>
                <c:pt idx="1077">
                  <c:v>147.433908639739</c:v>
                </c:pt>
                <c:pt idx="1078">
                  <c:v>144.960887094165</c:v>
                </c:pt>
                <c:pt idx="1079">
                  <c:v>149.106065160621</c:v>
                </c:pt>
                <c:pt idx="1080">
                  <c:v>154.83260464843701</c:v>
                </c:pt>
                <c:pt idx="1081">
                  <c:v>153.99097213222899</c:v>
                </c:pt>
                <c:pt idx="1082">
                  <c:v>156.23593559336999</c:v>
                </c:pt>
                <c:pt idx="1083">
                  <c:v>155.194730836492</c:v>
                </c:pt>
                <c:pt idx="1084">
                  <c:v>153.141115568289</c:v>
                </c:pt>
                <c:pt idx="1085">
                  <c:v>151.29879180877501</c:v>
                </c:pt>
                <c:pt idx="1086">
                  <c:v>155.632969780031</c:v>
                </c:pt>
                <c:pt idx="1087">
                  <c:v>153.987805470713</c:v>
                </c:pt>
                <c:pt idx="1088">
                  <c:v>153.987805470713</c:v>
                </c:pt>
                <c:pt idx="1089">
                  <c:v>150.99658829008001</c:v>
                </c:pt>
                <c:pt idx="1090">
                  <c:v>152.13912419978999</c:v>
                </c:pt>
                <c:pt idx="1091">
                  <c:v>151.41776636597001</c:v>
                </c:pt>
                <c:pt idx="1092">
                  <c:v>152.38038510595101</c:v>
                </c:pt>
                <c:pt idx="1093">
                  <c:v>155.82430789447901</c:v>
                </c:pt>
                <c:pt idx="1094">
                  <c:v>153.167174511692</c:v>
                </c:pt>
                <c:pt idx="1095">
                  <c:v>152.7664900371</c:v>
                </c:pt>
                <c:pt idx="1096">
                  <c:v>153.80859379527399</c:v>
                </c:pt>
                <c:pt idx="1097">
                  <c:v>154.18853673771801</c:v>
                </c:pt>
                <c:pt idx="1098">
                  <c:v>152.560314369868</c:v>
                </c:pt>
                <c:pt idx="1099">
                  <c:v>153.00643469248399</c:v>
                </c:pt>
                <c:pt idx="1100">
                  <c:v>150.19838398671399</c:v>
                </c:pt>
                <c:pt idx="1101">
                  <c:v>153.48928506357501</c:v>
                </c:pt>
                <c:pt idx="1102">
                  <c:v>152.981373519578</c:v>
                </c:pt>
                <c:pt idx="1103">
                  <c:v>153.06897172211501</c:v>
                </c:pt>
                <c:pt idx="1104">
                  <c:v>151.74019136673701</c:v>
                </c:pt>
                <c:pt idx="1105">
                  <c:v>151.12850765966201</c:v>
                </c:pt>
                <c:pt idx="1106">
                  <c:v>152.88805275049299</c:v>
                </c:pt>
                <c:pt idx="1107">
                  <c:v>154.48107901602501</c:v>
                </c:pt>
                <c:pt idx="1108">
                  <c:v>152.492728016813</c:v>
                </c:pt>
                <c:pt idx="1109">
                  <c:v>151.44355722154299</c:v>
                </c:pt>
                <c:pt idx="1110">
                  <c:v>148.273420641678</c:v>
                </c:pt>
                <c:pt idx="1111">
                  <c:v>147.811698816746</c:v>
                </c:pt>
                <c:pt idx="1112">
                  <c:v>149.42127194694399</c:v>
                </c:pt>
                <c:pt idx="1113">
                  <c:v>145.992071816416</c:v>
                </c:pt>
                <c:pt idx="1114">
                  <c:v>150.19707983012501</c:v>
                </c:pt>
                <c:pt idx="1115">
                  <c:v>152.67171393407801</c:v>
                </c:pt>
                <c:pt idx="1116">
                  <c:v>153.14025688095199</c:v>
                </c:pt>
                <c:pt idx="1117">
                  <c:v>151.608509849516</c:v>
                </c:pt>
                <c:pt idx="1118">
                  <c:v>153.82144790125199</c:v>
                </c:pt>
                <c:pt idx="1119">
                  <c:v>153.47722312690101</c:v>
                </c:pt>
                <c:pt idx="1120">
                  <c:v>152.37068556730199</c:v>
                </c:pt>
                <c:pt idx="1121">
                  <c:v>156.482346607853</c:v>
                </c:pt>
                <c:pt idx="1122">
                  <c:v>155.68783506317499</c:v>
                </c:pt>
                <c:pt idx="1123">
                  <c:v>156.40875952192999</c:v>
                </c:pt>
                <c:pt idx="1124">
                  <c:v>146.625234801098</c:v>
                </c:pt>
                <c:pt idx="1125">
                  <c:v>148.714423107139</c:v>
                </c:pt>
                <c:pt idx="1126">
                  <c:v>145.39417548348001</c:v>
                </c:pt>
                <c:pt idx="1127">
                  <c:v>145.22304474121799</c:v>
                </c:pt>
                <c:pt idx="1128">
                  <c:v>146.748573344405</c:v>
                </c:pt>
                <c:pt idx="1129">
                  <c:v>149.89498919051701</c:v>
                </c:pt>
                <c:pt idx="1130">
                  <c:v>151.08891128866799</c:v>
                </c:pt>
                <c:pt idx="1131">
                  <c:v>151.23984876863099</c:v>
                </c:pt>
                <c:pt idx="1132">
                  <c:v>148.65230735838401</c:v>
                </c:pt>
                <c:pt idx="1133">
                  <c:v>144.231299165519</c:v>
                </c:pt>
                <c:pt idx="1134">
                  <c:v>146.96088278057101</c:v>
                </c:pt>
                <c:pt idx="1135">
                  <c:v>143.61799483727299</c:v>
                </c:pt>
                <c:pt idx="1136">
                  <c:v>145.551526914395</c:v>
                </c:pt>
                <c:pt idx="1137">
                  <c:v>145.146738478728</c:v>
                </c:pt>
                <c:pt idx="1138">
                  <c:v>147.51155937277599</c:v>
                </c:pt>
                <c:pt idx="1139">
                  <c:v>150.39813360880601</c:v>
                </c:pt>
                <c:pt idx="1140">
                  <c:v>149.96382527631599</c:v>
                </c:pt>
                <c:pt idx="1141">
                  <c:v>150.75355155400501</c:v>
                </c:pt>
                <c:pt idx="1142">
                  <c:v>150.44538963209999</c:v>
                </c:pt>
                <c:pt idx="1143">
                  <c:v>151.530435819904</c:v>
                </c:pt>
                <c:pt idx="1144">
                  <c:v>152.558550634141</c:v>
                </c:pt>
                <c:pt idx="1145">
                  <c:v>152.02169165154501</c:v>
                </c:pt>
                <c:pt idx="1146">
                  <c:v>153.247814524825</c:v>
                </c:pt>
                <c:pt idx="1147">
                  <c:v>152.91226329885399</c:v>
                </c:pt>
                <c:pt idx="1148">
                  <c:v>155.74696556323099</c:v>
                </c:pt>
                <c:pt idx="1149">
                  <c:v>153.820808924994</c:v>
                </c:pt>
                <c:pt idx="1150">
                  <c:v>153.64065188720599</c:v>
                </c:pt>
                <c:pt idx="1151">
                  <c:v>158.312354452748</c:v>
                </c:pt>
                <c:pt idx="1152">
                  <c:v>159.34846554084601</c:v>
                </c:pt>
                <c:pt idx="1153">
                  <c:v>158.912282609241</c:v>
                </c:pt>
                <c:pt idx="1154">
                  <c:v>160.25805932993299</c:v>
                </c:pt>
                <c:pt idx="1155">
                  <c:v>161.77553320401799</c:v>
                </c:pt>
                <c:pt idx="1156">
                  <c:v>158.77613027391499</c:v>
                </c:pt>
                <c:pt idx="1157">
                  <c:v>159.930903486022</c:v>
                </c:pt>
                <c:pt idx="1158">
                  <c:v>159.74571123469599</c:v>
                </c:pt>
                <c:pt idx="1159">
                  <c:v>159.42596106514</c:v>
                </c:pt>
                <c:pt idx="1160">
                  <c:v>159.32012281163901</c:v>
                </c:pt>
                <c:pt idx="1161">
                  <c:v>158.60526358808701</c:v>
                </c:pt>
                <c:pt idx="1162">
                  <c:v>159.323031463815</c:v>
                </c:pt>
                <c:pt idx="1163">
                  <c:v>158.10443117537301</c:v>
                </c:pt>
                <c:pt idx="1164">
                  <c:v>157.57368580473101</c:v>
                </c:pt>
                <c:pt idx="1165">
                  <c:v>159.155956305876</c:v>
                </c:pt>
                <c:pt idx="1166">
                  <c:v>158.463691040909</c:v>
                </c:pt>
                <c:pt idx="1167">
                  <c:v>157.40661669388501</c:v>
                </c:pt>
                <c:pt idx="1168">
                  <c:v>156.601430012739</c:v>
                </c:pt>
                <c:pt idx="1169">
                  <c:v>157.23278894773401</c:v>
                </c:pt>
                <c:pt idx="1170">
                  <c:v>157.85472651040101</c:v>
                </c:pt>
                <c:pt idx="1171">
                  <c:v>157.64949418982101</c:v>
                </c:pt>
                <c:pt idx="1172">
                  <c:v>154.94573368150799</c:v>
                </c:pt>
                <c:pt idx="1173">
                  <c:v>153.27633463545399</c:v>
                </c:pt>
                <c:pt idx="1174">
                  <c:v>152.61998910837701</c:v>
                </c:pt>
                <c:pt idx="1175">
                  <c:v>149.92992728349401</c:v>
                </c:pt>
                <c:pt idx="1176">
                  <c:v>150.92138058298701</c:v>
                </c:pt>
                <c:pt idx="1177">
                  <c:v>149.08498499121299</c:v>
                </c:pt>
                <c:pt idx="1178">
                  <c:v>149.15712279029299</c:v>
                </c:pt>
                <c:pt idx="1179">
                  <c:v>147.31982215012999</c:v>
                </c:pt>
                <c:pt idx="1180">
                  <c:v>149.20280052207301</c:v>
                </c:pt>
                <c:pt idx="1181">
                  <c:v>147.72077874394799</c:v>
                </c:pt>
                <c:pt idx="1182">
                  <c:v>150.63269030350699</c:v>
                </c:pt>
                <c:pt idx="1183">
                  <c:v>150.12771563145699</c:v>
                </c:pt>
                <c:pt idx="1184">
                  <c:v>150.52978489055701</c:v>
                </c:pt>
                <c:pt idx="1185">
                  <c:v>150.029708364584</c:v>
                </c:pt>
                <c:pt idx="1186">
                  <c:v>151.45665119558001</c:v>
                </c:pt>
                <c:pt idx="1187">
                  <c:v>151.88074800213499</c:v>
                </c:pt>
                <c:pt idx="1188">
                  <c:v>153.50139336130201</c:v>
                </c:pt>
                <c:pt idx="1189">
                  <c:v>157.42654388405199</c:v>
                </c:pt>
                <c:pt idx="1190">
                  <c:v>157.42913204025001</c:v>
                </c:pt>
                <c:pt idx="1191">
                  <c:v>156.06807028182499</c:v>
                </c:pt>
                <c:pt idx="1192">
                  <c:v>156.05316016391399</c:v>
                </c:pt>
                <c:pt idx="1193">
                  <c:v>154.73907424676301</c:v>
                </c:pt>
                <c:pt idx="1194">
                  <c:v>152.750942958629</c:v>
                </c:pt>
                <c:pt idx="1195">
                  <c:v>151.31040021340499</c:v>
                </c:pt>
                <c:pt idx="1196">
                  <c:v>151.79459303934701</c:v>
                </c:pt>
                <c:pt idx="1197">
                  <c:v>152.23777447431701</c:v>
                </c:pt>
                <c:pt idx="1198">
                  <c:v>150.70792824607</c:v>
                </c:pt>
                <c:pt idx="1199">
                  <c:v>150.59007240125001</c:v>
                </c:pt>
                <c:pt idx="1200">
                  <c:v>152.05108657509399</c:v>
                </c:pt>
                <c:pt idx="1201">
                  <c:v>150.07865958987301</c:v>
                </c:pt>
                <c:pt idx="1202">
                  <c:v>147.86074881123699</c:v>
                </c:pt>
                <c:pt idx="1203">
                  <c:v>144.39682626741401</c:v>
                </c:pt>
                <c:pt idx="1204">
                  <c:v>145.76999430787001</c:v>
                </c:pt>
                <c:pt idx="1205">
                  <c:v>145.02309354932899</c:v>
                </c:pt>
                <c:pt idx="1206">
                  <c:v>146.436904108026</c:v>
                </c:pt>
                <c:pt idx="1207">
                  <c:v>144.15508764083401</c:v>
                </c:pt>
                <c:pt idx="1208">
                  <c:v>140.98053466670899</c:v>
                </c:pt>
                <c:pt idx="1209">
                  <c:v>144.79520075212901</c:v>
                </c:pt>
                <c:pt idx="1210">
                  <c:v>147.86845684028799</c:v>
                </c:pt>
                <c:pt idx="1211">
                  <c:v>147.197636586063</c:v>
                </c:pt>
                <c:pt idx="1212">
                  <c:v>150.52136733581901</c:v>
                </c:pt>
                <c:pt idx="1213">
                  <c:v>151.47939028441999</c:v>
                </c:pt>
                <c:pt idx="1214">
                  <c:v>152.51600126561601</c:v>
                </c:pt>
                <c:pt idx="1215">
                  <c:v>153.73849789824101</c:v>
                </c:pt>
                <c:pt idx="1216">
                  <c:v>154.34185677268499</c:v>
                </c:pt>
                <c:pt idx="1217">
                  <c:v>154.435733874411</c:v>
                </c:pt>
                <c:pt idx="1218">
                  <c:v>150.49397803175401</c:v>
                </c:pt>
                <c:pt idx="1219">
                  <c:v>149.66005959169101</c:v>
                </c:pt>
                <c:pt idx="1220">
                  <c:v>147.60676481946601</c:v>
                </c:pt>
                <c:pt idx="1221">
                  <c:v>146.81924774675699</c:v>
                </c:pt>
                <c:pt idx="1222">
                  <c:v>145.09005705171</c:v>
                </c:pt>
                <c:pt idx="1223">
                  <c:v>146.60860529281501</c:v>
                </c:pt>
                <c:pt idx="1224">
                  <c:v>144.72093236029099</c:v>
                </c:pt>
                <c:pt idx="1225">
                  <c:v>144.541541287733</c:v>
                </c:pt>
                <c:pt idx="1226">
                  <c:v>146.26208262277399</c:v>
                </c:pt>
                <c:pt idx="1227">
                  <c:v>146.10391886557599</c:v>
                </c:pt>
                <c:pt idx="1228">
                  <c:v>146.27380592218901</c:v>
                </c:pt>
                <c:pt idx="1229">
                  <c:v>148.17913233756599</c:v>
                </c:pt>
                <c:pt idx="1230">
                  <c:v>149.52329851557701</c:v>
                </c:pt>
                <c:pt idx="1231">
                  <c:v>151.81445169578299</c:v>
                </c:pt>
                <c:pt idx="1232">
                  <c:v>151.385257189052</c:v>
                </c:pt>
                <c:pt idx="1233">
                  <c:v>149.987775799638</c:v>
                </c:pt>
                <c:pt idx="1234">
                  <c:v>148.457927555693</c:v>
                </c:pt>
                <c:pt idx="1235">
                  <c:v>149.64637703384599</c:v>
                </c:pt>
                <c:pt idx="1236">
                  <c:v>149.34421584480901</c:v>
                </c:pt>
                <c:pt idx="1237">
                  <c:v>146.93898625348399</c:v>
                </c:pt>
                <c:pt idx="1238">
                  <c:v>146.81518006824601</c:v>
                </c:pt>
                <c:pt idx="1239">
                  <c:v>147.184476093993</c:v>
                </c:pt>
                <c:pt idx="1240">
                  <c:v>146.695961611596</c:v>
                </c:pt>
                <c:pt idx="1241">
                  <c:v>145.80656914760101</c:v>
                </c:pt>
                <c:pt idx="1242">
                  <c:v>143.53818529170499</c:v>
                </c:pt>
                <c:pt idx="1243">
                  <c:v>143.10156898503499</c:v>
                </c:pt>
                <c:pt idx="1244">
                  <c:v>144.03546402889199</c:v>
                </c:pt>
                <c:pt idx="1245">
                  <c:v>144.39832594670699</c:v>
                </c:pt>
                <c:pt idx="1246">
                  <c:v>144.40697530671201</c:v>
                </c:pt>
                <c:pt idx="1247">
                  <c:v>143.61969407066499</c:v>
                </c:pt>
                <c:pt idx="1248">
                  <c:v>143.10691260036299</c:v>
                </c:pt>
                <c:pt idx="1249">
                  <c:v>142.64171772782299</c:v>
                </c:pt>
                <c:pt idx="1250">
                  <c:v>141.277287738083</c:v>
                </c:pt>
                <c:pt idx="1251">
                  <c:v>143.13633171228801</c:v>
                </c:pt>
                <c:pt idx="1252">
                  <c:v>140.12488297109499</c:v>
                </c:pt>
                <c:pt idx="1253">
                  <c:v>140.63396361991701</c:v>
                </c:pt>
                <c:pt idx="1254">
                  <c:v>141.32880696259099</c:v>
                </c:pt>
                <c:pt idx="1255">
                  <c:v>140.75001743074799</c:v>
                </c:pt>
                <c:pt idx="1256">
                  <c:v>141.103002428492</c:v>
                </c:pt>
                <c:pt idx="1257">
                  <c:v>141.11401620222</c:v>
                </c:pt>
                <c:pt idx="1258">
                  <c:v>141.11401620222</c:v>
                </c:pt>
                <c:pt idx="1259">
                  <c:v>144.19064052169301</c:v>
                </c:pt>
                <c:pt idx="1260">
                  <c:v>145.50780642534701</c:v>
                </c:pt>
                <c:pt idx="1261">
                  <c:v>145.23351629219101</c:v>
                </c:pt>
                <c:pt idx="1262">
                  <c:v>141.656289349573</c:v>
                </c:pt>
                <c:pt idx="1263">
                  <c:v>141.77784400017501</c:v>
                </c:pt>
                <c:pt idx="1264">
                  <c:v>140.770174410484</c:v>
                </c:pt>
                <c:pt idx="1265">
                  <c:v>142.21998533499001</c:v>
                </c:pt>
                <c:pt idx="1266">
                  <c:v>140.14982723351801</c:v>
                </c:pt>
                <c:pt idx="1267">
                  <c:v>139.17425360266199</c:v>
                </c:pt>
                <c:pt idx="1268">
                  <c:v>141.22970315602001</c:v>
                </c:pt>
                <c:pt idx="1269">
                  <c:v>141.174507298408</c:v>
                </c:pt>
                <c:pt idx="1270">
                  <c:v>142.24403059611799</c:v>
                </c:pt>
                <c:pt idx="1271">
                  <c:v>141.733258776696</c:v>
                </c:pt>
                <c:pt idx="1272">
                  <c:v>140.222466941394</c:v>
                </c:pt>
                <c:pt idx="1273">
                  <c:v>138.571547814361</c:v>
                </c:pt>
                <c:pt idx="1274">
                  <c:v>139.63983347351501</c:v>
                </c:pt>
                <c:pt idx="1275">
                  <c:v>142.37617169247599</c:v>
                </c:pt>
                <c:pt idx="1276">
                  <c:v>144.77283053601801</c:v>
                </c:pt>
                <c:pt idx="1277">
                  <c:v>143.964642480588</c:v>
                </c:pt>
                <c:pt idx="1278">
                  <c:v>140.154106560316</c:v>
                </c:pt>
                <c:pt idx="1279">
                  <c:v>140.15776706783601</c:v>
                </c:pt>
                <c:pt idx="1280">
                  <c:v>138.42861265535399</c:v>
                </c:pt>
                <c:pt idx="1281">
                  <c:v>136.72001836220201</c:v>
                </c:pt>
                <c:pt idx="1282">
                  <c:v>135.06747458260199</c:v>
                </c:pt>
                <c:pt idx="1283">
                  <c:v>133.33235975121201</c:v>
                </c:pt>
                <c:pt idx="1284">
                  <c:v>134.54807759155199</c:v>
                </c:pt>
                <c:pt idx="1285">
                  <c:v>132.55619710518701</c:v>
                </c:pt>
                <c:pt idx="1286">
                  <c:v>133.202210164451</c:v>
                </c:pt>
                <c:pt idx="1287">
                  <c:v>136.63308735569299</c:v>
                </c:pt>
                <c:pt idx="1288">
                  <c:v>136.12719554106599</c:v>
                </c:pt>
                <c:pt idx="1289">
                  <c:v>137.58833468818401</c:v>
                </c:pt>
                <c:pt idx="1290">
                  <c:v>138.67141960186001</c:v>
                </c:pt>
                <c:pt idx="1291">
                  <c:v>137.14804174841001</c:v>
                </c:pt>
                <c:pt idx="1292">
                  <c:v>138.94336346257501</c:v>
                </c:pt>
                <c:pt idx="1293">
                  <c:v>138.950859843339</c:v>
                </c:pt>
                <c:pt idx="1294">
                  <c:v>139.42613119004901</c:v>
                </c:pt>
                <c:pt idx="1295">
                  <c:v>139.675213004348</c:v>
                </c:pt>
                <c:pt idx="1296">
                  <c:v>141.36099765923001</c:v>
                </c:pt>
                <c:pt idx="1297">
                  <c:v>142.78493508454699</c:v>
                </c:pt>
                <c:pt idx="1298">
                  <c:v>140.96467112365701</c:v>
                </c:pt>
                <c:pt idx="1299">
                  <c:v>141.15011936862601</c:v>
                </c:pt>
                <c:pt idx="1300">
                  <c:v>142.428057774015</c:v>
                </c:pt>
                <c:pt idx="1301">
                  <c:v>141.67044358074401</c:v>
                </c:pt>
                <c:pt idx="1302">
                  <c:v>141.852068046657</c:v>
                </c:pt>
                <c:pt idx="1303">
                  <c:v>142.441728237673</c:v>
                </c:pt>
                <c:pt idx="1304">
                  <c:v>138.526305473343</c:v>
                </c:pt>
                <c:pt idx="1305">
                  <c:v>141.91156137234901</c:v>
                </c:pt>
                <c:pt idx="1306">
                  <c:v>140.41629847423499</c:v>
                </c:pt>
                <c:pt idx="1307">
                  <c:v>141.54406133349599</c:v>
                </c:pt>
                <c:pt idx="1308">
                  <c:v>141.256804215275</c:v>
                </c:pt>
                <c:pt idx="1309">
                  <c:v>140.952032697362</c:v>
                </c:pt>
                <c:pt idx="1310">
                  <c:v>140.678194080552</c:v>
                </c:pt>
                <c:pt idx="1311">
                  <c:v>138.972570926213</c:v>
                </c:pt>
                <c:pt idx="1312">
                  <c:v>138.816803833905</c:v>
                </c:pt>
                <c:pt idx="1313">
                  <c:v>138.48370974376499</c:v>
                </c:pt>
                <c:pt idx="1314">
                  <c:v>139.61848118488001</c:v>
                </c:pt>
                <c:pt idx="1315">
                  <c:v>139.84701900543101</c:v>
                </c:pt>
                <c:pt idx="1316">
                  <c:v>140.07131378174799</c:v>
                </c:pt>
                <c:pt idx="1317">
                  <c:v>137.31968447795799</c:v>
                </c:pt>
                <c:pt idx="1318">
                  <c:v>137.31586473029799</c:v>
                </c:pt>
                <c:pt idx="1319">
                  <c:v>138.36818203010401</c:v>
                </c:pt>
                <c:pt idx="1320">
                  <c:v>143.274350583938</c:v>
                </c:pt>
                <c:pt idx="1321">
                  <c:v>145.35494596951801</c:v>
                </c:pt>
                <c:pt idx="1322">
                  <c:v>143.699624558111</c:v>
                </c:pt>
                <c:pt idx="1323">
                  <c:v>144.54266000010799</c:v>
                </c:pt>
                <c:pt idx="1324">
                  <c:v>142.56393597441701</c:v>
                </c:pt>
                <c:pt idx="1325">
                  <c:v>142.10775127181901</c:v>
                </c:pt>
                <c:pt idx="1326">
                  <c:v>142.12632794434401</c:v>
                </c:pt>
                <c:pt idx="1327">
                  <c:v>141.80498134199399</c:v>
                </c:pt>
                <c:pt idx="1328">
                  <c:v>142.50066321502501</c:v>
                </c:pt>
                <c:pt idx="1329">
                  <c:v>143.28004896210999</c:v>
                </c:pt>
                <c:pt idx="1330">
                  <c:v>147.33471009536299</c:v>
                </c:pt>
                <c:pt idx="1331">
                  <c:v>147.50300676627401</c:v>
                </c:pt>
                <c:pt idx="1332">
                  <c:v>147.44911103385601</c:v>
                </c:pt>
                <c:pt idx="1333">
                  <c:v>147.602148871107</c:v>
                </c:pt>
                <c:pt idx="1334">
                  <c:v>148.91795619432699</c:v>
                </c:pt>
                <c:pt idx="1335">
                  <c:v>148.29946950659101</c:v>
                </c:pt>
                <c:pt idx="1336">
                  <c:v>148.34779788120699</c:v>
                </c:pt>
                <c:pt idx="1337">
                  <c:v>147.02475621795901</c:v>
                </c:pt>
                <c:pt idx="1338">
                  <c:v>147.02475621795901</c:v>
                </c:pt>
                <c:pt idx="1339">
                  <c:v>146.030013299373</c:v>
                </c:pt>
                <c:pt idx="1340">
                  <c:v>145.416519495518</c:v>
                </c:pt>
                <c:pt idx="1341">
                  <c:v>145.501533573253</c:v>
                </c:pt>
                <c:pt idx="1342">
                  <c:v>145.24738832564501</c:v>
                </c:pt>
                <c:pt idx="1343">
                  <c:v>146.79918752052299</c:v>
                </c:pt>
                <c:pt idx="1344">
                  <c:v>147.79093712761801</c:v>
                </c:pt>
                <c:pt idx="1345">
                  <c:v>148.567771001068</c:v>
                </c:pt>
                <c:pt idx="1346">
                  <c:v>148.567771001068</c:v>
                </c:pt>
                <c:pt idx="1347">
                  <c:v>146.344621423398</c:v>
                </c:pt>
                <c:pt idx="1348">
                  <c:v>146.80983846861599</c:v>
                </c:pt>
                <c:pt idx="1349">
                  <c:v>146.71619317215701</c:v>
                </c:pt>
                <c:pt idx="1350">
                  <c:v>143.331040073748</c:v>
                </c:pt>
                <c:pt idx="1351">
                  <c:v>144.970417314184</c:v>
                </c:pt>
                <c:pt idx="1352">
                  <c:v>145.06255083716201</c:v>
                </c:pt>
                <c:pt idx="1353">
                  <c:v>145.71911809101601</c:v>
                </c:pt>
                <c:pt idx="1354">
                  <c:v>149.98615920986401</c:v>
                </c:pt>
                <c:pt idx="1355">
                  <c:v>151.13934203626999</c:v>
                </c:pt>
                <c:pt idx="1356">
                  <c:v>151.40899807978499</c:v>
                </c:pt>
                <c:pt idx="1357">
                  <c:v>152.05779078655399</c:v>
                </c:pt>
                <c:pt idx="1358">
                  <c:v>152.694755377615</c:v>
                </c:pt>
                <c:pt idx="1359">
                  <c:v>149.93159829711399</c:v>
                </c:pt>
                <c:pt idx="1360">
                  <c:v>149.74936105901699</c:v>
                </c:pt>
                <c:pt idx="1361">
                  <c:v>149.14375669703</c:v>
                </c:pt>
                <c:pt idx="1362">
                  <c:v>148.19247827384899</c:v>
                </c:pt>
                <c:pt idx="1363">
                  <c:v>149.15807218403901</c:v>
                </c:pt>
                <c:pt idx="1364">
                  <c:v>148.283755125189</c:v>
                </c:pt>
                <c:pt idx="1365">
                  <c:v>148.31589341367999</c:v>
                </c:pt>
                <c:pt idx="1366">
                  <c:v>150.240915213958</c:v>
                </c:pt>
                <c:pt idx="1367">
                  <c:v>150.17740258650699</c:v>
                </c:pt>
                <c:pt idx="1368">
                  <c:v>149.734430784126</c:v>
                </c:pt>
                <c:pt idx="1369">
                  <c:v>149.67007156352599</c:v>
                </c:pt>
                <c:pt idx="1370">
                  <c:v>149.08838144229901</c:v>
                </c:pt>
                <c:pt idx="1371">
                  <c:v>150.041191795939</c:v>
                </c:pt>
                <c:pt idx="1372">
                  <c:v>148.98816497044601</c:v>
                </c:pt>
                <c:pt idx="1373">
                  <c:v>149.45502682521001</c:v>
                </c:pt>
                <c:pt idx="1374">
                  <c:v>150.02702345488299</c:v>
                </c:pt>
                <c:pt idx="1375">
                  <c:v>148.67153308565599</c:v>
                </c:pt>
                <c:pt idx="1376">
                  <c:v>147.443434828362</c:v>
                </c:pt>
                <c:pt idx="1377">
                  <c:v>144.997173689086</c:v>
                </c:pt>
                <c:pt idx="1378">
                  <c:v>144.79323343090701</c:v>
                </c:pt>
                <c:pt idx="1379">
                  <c:v>145.80192497946999</c:v>
                </c:pt>
                <c:pt idx="1380">
                  <c:v>146.379857839675</c:v>
                </c:pt>
                <c:pt idx="1381">
                  <c:v>148.215912778491</c:v>
                </c:pt>
                <c:pt idx="1382">
                  <c:v>147.93560780258099</c:v>
                </c:pt>
                <c:pt idx="1383">
                  <c:v>146.94743807508701</c:v>
                </c:pt>
                <c:pt idx="1384">
                  <c:v>148.496280241037</c:v>
                </c:pt>
                <c:pt idx="1385">
                  <c:v>147.195832536376</c:v>
                </c:pt>
                <c:pt idx="1386">
                  <c:v>149.844830562141</c:v>
                </c:pt>
                <c:pt idx="1387">
                  <c:v>149.75876227436601</c:v>
                </c:pt>
                <c:pt idx="1388">
                  <c:v>149.67685438720699</c:v>
                </c:pt>
                <c:pt idx="1389">
                  <c:v>151.96004354472001</c:v>
                </c:pt>
                <c:pt idx="1390">
                  <c:v>151.00881148259199</c:v>
                </c:pt>
                <c:pt idx="1391">
                  <c:v>152.79870895350999</c:v>
                </c:pt>
                <c:pt idx="1392">
                  <c:v>151.93427889322101</c:v>
                </c:pt>
                <c:pt idx="1393">
                  <c:v>150.47474021029399</c:v>
                </c:pt>
                <c:pt idx="1394">
                  <c:v>149.47255936618501</c:v>
                </c:pt>
                <c:pt idx="1395">
                  <c:v>150.87847645161801</c:v>
                </c:pt>
                <c:pt idx="1396">
                  <c:v>147.767591313688</c:v>
                </c:pt>
                <c:pt idx="1397">
                  <c:v>149.591128768087</c:v>
                </c:pt>
                <c:pt idx="1398">
                  <c:v>150.27435564333999</c:v>
                </c:pt>
                <c:pt idx="1399">
                  <c:v>151.02345149697501</c:v>
                </c:pt>
                <c:pt idx="1400">
                  <c:v>155.101950274464</c:v>
                </c:pt>
                <c:pt idx="1401">
                  <c:v>153.19140924842901</c:v>
                </c:pt>
                <c:pt idx="1402">
                  <c:v>153.073746910615</c:v>
                </c:pt>
                <c:pt idx="1403">
                  <c:v>152.30505444128099</c:v>
                </c:pt>
                <c:pt idx="1404">
                  <c:v>154.65678539268799</c:v>
                </c:pt>
                <c:pt idx="1405">
                  <c:v>153.64420556273299</c:v>
                </c:pt>
                <c:pt idx="1406">
                  <c:v>151.981645779903</c:v>
                </c:pt>
                <c:pt idx="1407">
                  <c:v>149.06229427912399</c:v>
                </c:pt>
                <c:pt idx="1408">
                  <c:v>150.45595592087699</c:v>
                </c:pt>
                <c:pt idx="1409">
                  <c:v>150.673794416585</c:v>
                </c:pt>
                <c:pt idx="1410">
                  <c:v>148.36335100677101</c:v>
                </c:pt>
                <c:pt idx="1411">
                  <c:v>145.92665838577599</c:v>
                </c:pt>
                <c:pt idx="1412">
                  <c:v>146.145885697387</c:v>
                </c:pt>
                <c:pt idx="1413">
                  <c:v>145.84636910409</c:v>
                </c:pt>
                <c:pt idx="1414">
                  <c:v>146.25567068751999</c:v>
                </c:pt>
                <c:pt idx="1415">
                  <c:v>145.744880726817</c:v>
                </c:pt>
                <c:pt idx="1416">
                  <c:v>144.65327948920199</c:v>
                </c:pt>
                <c:pt idx="1417">
                  <c:v>143.729204925874</c:v>
                </c:pt>
                <c:pt idx="1418">
                  <c:v>143.82233621934901</c:v>
                </c:pt>
                <c:pt idx="1419">
                  <c:v>142.88798764344801</c:v>
                </c:pt>
                <c:pt idx="1420">
                  <c:v>142.91734023734</c:v>
                </c:pt>
                <c:pt idx="1421">
                  <c:v>143.55663094386199</c:v>
                </c:pt>
                <c:pt idx="1422">
                  <c:v>142.857919476776</c:v>
                </c:pt>
                <c:pt idx="1423">
                  <c:v>143.48808310287299</c:v>
                </c:pt>
                <c:pt idx="1424">
                  <c:v>142.764624911765</c:v>
                </c:pt>
                <c:pt idx="1425">
                  <c:v>142.027572853523</c:v>
                </c:pt>
                <c:pt idx="1426">
                  <c:v>142.982175162662</c:v>
                </c:pt>
                <c:pt idx="1427">
                  <c:v>140.66794224065799</c:v>
                </c:pt>
                <c:pt idx="1428">
                  <c:v>143.28471530291799</c:v>
                </c:pt>
                <c:pt idx="1429">
                  <c:v>144.044929746576</c:v>
                </c:pt>
                <c:pt idx="1430">
                  <c:v>143.26228663156601</c:v>
                </c:pt>
                <c:pt idx="1431">
                  <c:v>141.64723080287999</c:v>
                </c:pt>
                <c:pt idx="1432">
                  <c:v>140.819286891611</c:v>
                </c:pt>
                <c:pt idx="1433">
                  <c:v>141.77530220502999</c:v>
                </c:pt>
                <c:pt idx="1434">
                  <c:v>142.121189930209</c:v>
                </c:pt>
                <c:pt idx="1435">
                  <c:v>143.57924909082399</c:v>
                </c:pt>
                <c:pt idx="1436">
                  <c:v>144.61152430567901</c:v>
                </c:pt>
                <c:pt idx="1437">
                  <c:v>143.55855593542699</c:v>
                </c:pt>
                <c:pt idx="1438">
                  <c:v>142.8769940267</c:v>
                </c:pt>
                <c:pt idx="1439">
                  <c:v>141.88639336745001</c:v>
                </c:pt>
                <c:pt idx="1440">
                  <c:v>141.45659818272301</c:v>
                </c:pt>
                <c:pt idx="1441">
                  <c:v>142.02545032355599</c:v>
                </c:pt>
                <c:pt idx="1442">
                  <c:v>141.37419443386301</c:v>
                </c:pt>
                <c:pt idx="1443">
                  <c:v>140.88618589165799</c:v>
                </c:pt>
                <c:pt idx="1444">
                  <c:v>139.87433776006799</c:v>
                </c:pt>
                <c:pt idx="1445">
                  <c:v>139.52925228268199</c:v>
                </c:pt>
                <c:pt idx="1446">
                  <c:v>139.63537878099299</c:v>
                </c:pt>
                <c:pt idx="1447">
                  <c:v>138.80655602540801</c:v>
                </c:pt>
                <c:pt idx="1448">
                  <c:v>138.164606613259</c:v>
                </c:pt>
                <c:pt idx="1449">
                  <c:v>136.83460676060599</c:v>
                </c:pt>
                <c:pt idx="1450">
                  <c:v>137.927705661815</c:v>
                </c:pt>
                <c:pt idx="1451">
                  <c:v>133.52443157972201</c:v>
                </c:pt>
                <c:pt idx="1452">
                  <c:v>133.80825394859599</c:v>
                </c:pt>
                <c:pt idx="1453">
                  <c:v>133.58653523428899</c:v>
                </c:pt>
                <c:pt idx="1454">
                  <c:v>134.82929567864301</c:v>
                </c:pt>
                <c:pt idx="1455">
                  <c:v>132.635442255322</c:v>
                </c:pt>
                <c:pt idx="1456">
                  <c:v>131.47463001208499</c:v>
                </c:pt>
                <c:pt idx="1457">
                  <c:v>131.24183906881001</c:v>
                </c:pt>
                <c:pt idx="1458">
                  <c:v>131.34670777158601</c:v>
                </c:pt>
                <c:pt idx="1459">
                  <c:v>129.94155261998699</c:v>
                </c:pt>
                <c:pt idx="1460">
                  <c:v>130.69274278381599</c:v>
                </c:pt>
                <c:pt idx="1461">
                  <c:v>130.59235296193799</c:v>
                </c:pt>
                <c:pt idx="1462">
                  <c:v>129.32141709130801</c:v>
                </c:pt>
                <c:pt idx="1463">
                  <c:v>129.484811584748</c:v>
                </c:pt>
                <c:pt idx="1464">
                  <c:v>128.883164037884</c:v>
                </c:pt>
                <c:pt idx="1465">
                  <c:v>129.42347591110899</c:v>
                </c:pt>
                <c:pt idx="1466">
                  <c:v>130.28401970570499</c:v>
                </c:pt>
                <c:pt idx="1467">
                  <c:v>130.800056528233</c:v>
                </c:pt>
                <c:pt idx="1468">
                  <c:v>129.10669889606399</c:v>
                </c:pt>
                <c:pt idx="1469">
                  <c:v>130.585126684702</c:v>
                </c:pt>
                <c:pt idx="1470">
                  <c:v>129.04955788990799</c:v>
                </c:pt>
                <c:pt idx="1471">
                  <c:v>130.08038986501401</c:v>
                </c:pt>
                <c:pt idx="1472">
                  <c:v>129.22941660439599</c:v>
                </c:pt>
                <c:pt idx="1473">
                  <c:v>130.07396785127</c:v>
                </c:pt>
                <c:pt idx="1474">
                  <c:v>132.530247009475</c:v>
                </c:pt>
                <c:pt idx="1475">
                  <c:v>134.25985898539801</c:v>
                </c:pt>
                <c:pt idx="1476">
                  <c:v>134.13382545389899</c:v>
                </c:pt>
                <c:pt idx="1477">
                  <c:v>136.89627905580701</c:v>
                </c:pt>
                <c:pt idx="1478">
                  <c:v>134.62329134573901</c:v>
                </c:pt>
                <c:pt idx="1479">
                  <c:v>134.66669537020499</c:v>
                </c:pt>
                <c:pt idx="1480">
                  <c:v>136.62721562749601</c:v>
                </c:pt>
                <c:pt idx="1481">
                  <c:v>136.65748939536201</c:v>
                </c:pt>
                <c:pt idx="1482">
                  <c:v>133.904316066924</c:v>
                </c:pt>
                <c:pt idx="1483">
                  <c:v>135.39111908064299</c:v>
                </c:pt>
                <c:pt idx="1484">
                  <c:v>136.52097625009901</c:v>
                </c:pt>
                <c:pt idx="1485">
                  <c:v>135.03329237636601</c:v>
                </c:pt>
                <c:pt idx="1486">
                  <c:v>135.98890253449201</c:v>
                </c:pt>
                <c:pt idx="1487">
                  <c:v>136.660474644061</c:v>
                </c:pt>
                <c:pt idx="1488">
                  <c:v>136.42213851566001</c:v>
                </c:pt>
                <c:pt idx="1489">
                  <c:v>138.06046759314901</c:v>
                </c:pt>
                <c:pt idx="1490">
                  <c:v>138.28287366046499</c:v>
                </c:pt>
                <c:pt idx="1491">
                  <c:v>138.37951629981001</c:v>
                </c:pt>
                <c:pt idx="1492">
                  <c:v>140.03980640672199</c:v>
                </c:pt>
                <c:pt idx="1493">
                  <c:v>140.73391805103199</c:v>
                </c:pt>
                <c:pt idx="1494">
                  <c:v>141.170538389098</c:v>
                </c:pt>
                <c:pt idx="1495">
                  <c:v>140.23014271927701</c:v>
                </c:pt>
                <c:pt idx="1496">
                  <c:v>141.324039836884</c:v>
                </c:pt>
                <c:pt idx="1497">
                  <c:v>142.25065014826299</c:v>
                </c:pt>
                <c:pt idx="1498">
                  <c:v>142.028522247268</c:v>
                </c:pt>
                <c:pt idx="1499">
                  <c:v>141.322366807565</c:v>
                </c:pt>
                <c:pt idx="1500">
                  <c:v>139.38323915286901</c:v>
                </c:pt>
                <c:pt idx="1501">
                  <c:v>139.632280653207</c:v>
                </c:pt>
                <c:pt idx="1502">
                  <c:v>141.330689624499</c:v>
                </c:pt>
                <c:pt idx="1503">
                  <c:v>140.287126500992</c:v>
                </c:pt>
                <c:pt idx="1504">
                  <c:v>139.75139026216701</c:v>
                </c:pt>
                <c:pt idx="1505">
                  <c:v>139.845853932002</c:v>
                </c:pt>
                <c:pt idx="1506">
                  <c:v>138.409844491521</c:v>
                </c:pt>
                <c:pt idx="1507">
                  <c:v>135.42793983552701</c:v>
                </c:pt>
                <c:pt idx="1508">
                  <c:v>132.721784678022</c:v>
                </c:pt>
                <c:pt idx="1509">
                  <c:v>134.04422969466901</c:v>
                </c:pt>
                <c:pt idx="1510">
                  <c:v>132.295422226944</c:v>
                </c:pt>
                <c:pt idx="1511">
                  <c:v>133.72797676109801</c:v>
                </c:pt>
                <c:pt idx="1512">
                  <c:v>133.61451916925699</c:v>
                </c:pt>
                <c:pt idx="1513">
                  <c:v>134.34691899657599</c:v>
                </c:pt>
                <c:pt idx="1514">
                  <c:v>133.864246006907</c:v>
                </c:pt>
                <c:pt idx="1515">
                  <c:v>133.470731370007</c:v>
                </c:pt>
                <c:pt idx="1516">
                  <c:v>133.470731370007</c:v>
                </c:pt>
                <c:pt idx="1517">
                  <c:v>134.74002243109001</c:v>
                </c:pt>
                <c:pt idx="1518">
                  <c:v>132.47452102329601</c:v>
                </c:pt>
                <c:pt idx="1519">
                  <c:v>132.85088005474299</c:v>
                </c:pt>
                <c:pt idx="1520">
                  <c:v>130.55798531148699</c:v>
                </c:pt>
                <c:pt idx="1521">
                  <c:v>126.196039084948</c:v>
                </c:pt>
                <c:pt idx="1522">
                  <c:v>125.78128503849901</c:v>
                </c:pt>
                <c:pt idx="1523">
                  <c:v>126.000463973359</c:v>
                </c:pt>
                <c:pt idx="1524">
                  <c:v>129.56613895089001</c:v>
                </c:pt>
                <c:pt idx="1525">
                  <c:v>126.90062832732499</c:v>
                </c:pt>
                <c:pt idx="1526">
                  <c:v>129.139026660165</c:v>
                </c:pt>
                <c:pt idx="1527">
                  <c:v>129.452419318312</c:v>
                </c:pt>
                <c:pt idx="1528">
                  <c:v>127.604143202682</c:v>
                </c:pt>
                <c:pt idx="1529">
                  <c:v>127.90109985955201</c:v>
                </c:pt>
                <c:pt idx="1530">
                  <c:v>129.051075710482</c:v>
                </c:pt>
                <c:pt idx="1531">
                  <c:v>130.621260086577</c:v>
                </c:pt>
                <c:pt idx="1532">
                  <c:v>131.41954501786199</c:v>
                </c:pt>
                <c:pt idx="1533">
                  <c:v>132.845119189934</c:v>
                </c:pt>
                <c:pt idx="1534">
                  <c:v>132.92897625703301</c:v>
                </c:pt>
                <c:pt idx="1535">
                  <c:v>136.41856468315299</c:v>
                </c:pt>
                <c:pt idx="1536">
                  <c:v>136.70524732745099</c:v>
                </c:pt>
                <c:pt idx="1537">
                  <c:v>137.790017364633</c:v>
                </c:pt>
                <c:pt idx="1538">
                  <c:v>136.82479635856899</c:v>
                </c:pt>
                <c:pt idx="1539">
                  <c:v>137.18467101198701</c:v>
                </c:pt>
                <c:pt idx="1540">
                  <c:v>135.56322743642301</c:v>
                </c:pt>
                <c:pt idx="1541">
                  <c:v>135.544810004038</c:v>
                </c:pt>
                <c:pt idx="1542">
                  <c:v>137.27249094130201</c:v>
                </c:pt>
                <c:pt idx="1543">
                  <c:v>135.768229967434</c:v>
                </c:pt>
                <c:pt idx="1544">
                  <c:v>136.137618715288</c:v>
                </c:pt>
                <c:pt idx="1545">
                  <c:v>134.54741039552201</c:v>
                </c:pt>
                <c:pt idx="1546">
                  <c:v>133.565533677102</c:v>
                </c:pt>
                <c:pt idx="1547">
                  <c:v>133.83239999462199</c:v>
                </c:pt>
                <c:pt idx="1548">
                  <c:v>133.711345237118</c:v>
                </c:pt>
                <c:pt idx="1549">
                  <c:v>133.56052265194</c:v>
                </c:pt>
                <c:pt idx="1550">
                  <c:v>133.26776670964699</c:v>
                </c:pt>
                <c:pt idx="1551">
                  <c:v>131.356221866021</c:v>
                </c:pt>
                <c:pt idx="1552">
                  <c:v>132.92462638080599</c:v>
                </c:pt>
                <c:pt idx="1553">
                  <c:v>133.37948072274099</c:v>
                </c:pt>
                <c:pt idx="1554">
                  <c:v>135.772402462239</c:v>
                </c:pt>
                <c:pt idx="1555">
                  <c:v>137.3637093374</c:v>
                </c:pt>
                <c:pt idx="1556">
                  <c:v>136.65244813473001</c:v>
                </c:pt>
                <c:pt idx="1557">
                  <c:v>138.18730740383799</c:v>
                </c:pt>
                <c:pt idx="1558">
                  <c:v>138.392569959887</c:v>
                </c:pt>
                <c:pt idx="1559">
                  <c:v>139.85183652358799</c:v>
                </c:pt>
                <c:pt idx="1560">
                  <c:v>140.87397479333401</c:v>
                </c:pt>
                <c:pt idx="1561">
                  <c:v>139.270093994213</c:v>
                </c:pt>
                <c:pt idx="1562">
                  <c:v>138.76467788430801</c:v>
                </c:pt>
                <c:pt idx="1563">
                  <c:v>137.02950459767601</c:v>
                </c:pt>
                <c:pt idx="1564">
                  <c:v>138.65353431374001</c:v>
                </c:pt>
                <c:pt idx="1565">
                  <c:v>136.72357203772901</c:v>
                </c:pt>
                <c:pt idx="1566">
                  <c:v>135.10872382593499</c:v>
                </c:pt>
                <c:pt idx="1567">
                  <c:v>131.34360158100799</c:v>
                </c:pt>
                <c:pt idx="1568">
                  <c:v>132.30186238197001</c:v>
                </c:pt>
                <c:pt idx="1569">
                  <c:v>131.883290603559</c:v>
                </c:pt>
                <c:pt idx="1570">
                  <c:v>131.947010847901</c:v>
                </c:pt>
                <c:pt idx="1571">
                  <c:v>133.718315520711</c:v>
                </c:pt>
                <c:pt idx="1572">
                  <c:v>132.89236916613399</c:v>
                </c:pt>
                <c:pt idx="1573">
                  <c:v>134.91626901480899</c:v>
                </c:pt>
                <c:pt idx="1574">
                  <c:v>134.208434498695</c:v>
                </c:pt>
                <c:pt idx="1575">
                  <c:v>136.68887179711299</c:v>
                </c:pt>
                <c:pt idx="1576">
                  <c:v>138.134889178034</c:v>
                </c:pt>
                <c:pt idx="1577">
                  <c:v>138.59780429616501</c:v>
                </c:pt>
                <c:pt idx="1578">
                  <c:v>137.498805446988</c:v>
                </c:pt>
                <c:pt idx="1579">
                  <c:v>136.90246724858599</c:v>
                </c:pt>
                <c:pt idx="1580">
                  <c:v>138.284595066534</c:v>
                </c:pt>
                <c:pt idx="1581">
                  <c:v>136.73549287554499</c:v>
                </c:pt>
                <c:pt idx="1582">
                  <c:v>135.59972769532899</c:v>
                </c:pt>
                <c:pt idx="1583">
                  <c:v>136.42787519209301</c:v>
                </c:pt>
                <c:pt idx="1584">
                  <c:v>139.00609198351401</c:v>
                </c:pt>
                <c:pt idx="1585">
                  <c:v>139.00609198351401</c:v>
                </c:pt>
                <c:pt idx="1586">
                  <c:v>140.41080569725699</c:v>
                </c:pt>
                <c:pt idx="1587">
                  <c:v>139.97449174528299</c:v>
                </c:pt>
                <c:pt idx="1588">
                  <c:v>139.82566066970301</c:v>
                </c:pt>
                <c:pt idx="1589">
                  <c:v>138.928830280185</c:v>
                </c:pt>
                <c:pt idx="1590">
                  <c:v>138.87317685913399</c:v>
                </c:pt>
                <c:pt idx="1591">
                  <c:v>139.43497405706</c:v>
                </c:pt>
                <c:pt idx="1592">
                  <c:v>141.717576646461</c:v>
                </c:pt>
                <c:pt idx="1593">
                  <c:v>144.449524675237</c:v>
                </c:pt>
                <c:pt idx="1594">
                  <c:v>143.52386375760301</c:v>
                </c:pt>
                <c:pt idx="1595">
                  <c:v>143.29853089682999</c:v>
                </c:pt>
                <c:pt idx="1596">
                  <c:v>143.564957792191</c:v>
                </c:pt>
                <c:pt idx="1597">
                  <c:v>144.48052409437301</c:v>
                </c:pt>
                <c:pt idx="1598">
                  <c:v>145.599381599987</c:v>
                </c:pt>
                <c:pt idx="1599">
                  <c:v>146.632039797457</c:v>
                </c:pt>
                <c:pt idx="1600">
                  <c:v>148.17724161286699</c:v>
                </c:pt>
                <c:pt idx="1601">
                  <c:v>146.71478218357601</c:v>
                </c:pt>
                <c:pt idx="1602">
                  <c:v>144.647645613366</c:v>
                </c:pt>
                <c:pt idx="1603">
                  <c:v>145.572544597166</c:v>
                </c:pt>
                <c:pt idx="1604">
                  <c:v>145.572544597166</c:v>
                </c:pt>
                <c:pt idx="1605">
                  <c:v>146.038358288984</c:v>
                </c:pt>
                <c:pt idx="1606">
                  <c:v>143.73175881520601</c:v>
                </c:pt>
                <c:pt idx="1607">
                  <c:v>146.0955396091</c:v>
                </c:pt>
                <c:pt idx="1608">
                  <c:v>141.17269317023201</c:v>
                </c:pt>
                <c:pt idx="1609">
                  <c:v>144.69180754026999</c:v>
                </c:pt>
                <c:pt idx="1610">
                  <c:v>141.42369796039699</c:v>
                </c:pt>
                <c:pt idx="1611">
                  <c:v>140.796519582999</c:v>
                </c:pt>
                <c:pt idx="1612">
                  <c:v>141.94927105003899</c:v>
                </c:pt>
                <c:pt idx="1613">
                  <c:v>143.66637158864</c:v>
                </c:pt>
                <c:pt idx="1614">
                  <c:v>144.059085993444</c:v>
                </c:pt>
                <c:pt idx="1615">
                  <c:v>143.633499586086</c:v>
                </c:pt>
                <c:pt idx="1616">
                  <c:v>142.722954387556</c:v>
                </c:pt>
                <c:pt idx="1617">
                  <c:v>142.24509488464801</c:v>
                </c:pt>
                <c:pt idx="1618">
                  <c:v>141.85994337864</c:v>
                </c:pt>
                <c:pt idx="1619">
                  <c:v>141.51376740865101</c:v>
                </c:pt>
                <c:pt idx="1620">
                  <c:v>140.759239248977</c:v>
                </c:pt>
                <c:pt idx="1621">
                  <c:v>139.40566782422101</c:v>
                </c:pt>
                <c:pt idx="1622">
                  <c:v>140.97721279644799</c:v>
                </c:pt>
                <c:pt idx="1623">
                  <c:v>141.12414911593399</c:v>
                </c:pt>
                <c:pt idx="1624">
                  <c:v>138.332431610844</c:v>
                </c:pt>
                <c:pt idx="1625">
                  <c:v>138.82284084933599</c:v>
                </c:pt>
                <c:pt idx="1626">
                  <c:v>140.25949732886701</c:v>
                </c:pt>
                <c:pt idx="1627">
                  <c:v>143.272371168528</c:v>
                </c:pt>
                <c:pt idx="1628">
                  <c:v>141.73391186283999</c:v>
                </c:pt>
                <c:pt idx="1629">
                  <c:v>137.145036342732</c:v>
                </c:pt>
                <c:pt idx="1630">
                  <c:v>137.33177866579999</c:v>
                </c:pt>
                <c:pt idx="1631">
                  <c:v>137.31679799846</c:v>
                </c:pt>
                <c:pt idx="1632">
                  <c:v>139.908993655328</c:v>
                </c:pt>
                <c:pt idx="1633">
                  <c:v>139.63291761376701</c:v>
                </c:pt>
                <c:pt idx="1634">
                  <c:v>137.855793620908</c:v>
                </c:pt>
                <c:pt idx="1635">
                  <c:v>136.74429744429401</c:v>
                </c:pt>
                <c:pt idx="1636">
                  <c:v>137.79994870854901</c:v>
                </c:pt>
                <c:pt idx="1637">
                  <c:v>136.04232659358499</c:v>
                </c:pt>
                <c:pt idx="1638">
                  <c:v>136.94919717470901</c:v>
                </c:pt>
                <c:pt idx="1639">
                  <c:v>134.988848251745</c:v>
                </c:pt>
                <c:pt idx="1640">
                  <c:v>139.20293295343001</c:v>
                </c:pt>
                <c:pt idx="1641">
                  <c:v>137.53086109186199</c:v>
                </c:pt>
                <c:pt idx="1642">
                  <c:v>136.34907551121</c:v>
                </c:pt>
                <c:pt idx="1643">
                  <c:v>136.742819937679</c:v>
                </c:pt>
                <c:pt idx="1644">
                  <c:v>136.396049336787</c:v>
                </c:pt>
                <c:pt idx="1645">
                  <c:v>133.25194952764801</c:v>
                </c:pt>
                <c:pt idx="1646">
                  <c:v>130.203647780403</c:v>
                </c:pt>
                <c:pt idx="1647">
                  <c:v>132.31614964920701</c:v>
                </c:pt>
                <c:pt idx="1648">
                  <c:v>132.343466388145</c:v>
                </c:pt>
                <c:pt idx="1649">
                  <c:v>131.344254667152</c:v>
                </c:pt>
                <c:pt idx="1650">
                  <c:v>129.56226276368599</c:v>
                </c:pt>
                <c:pt idx="1651">
                  <c:v>126.842828187931</c:v>
                </c:pt>
                <c:pt idx="1652">
                  <c:v>129.44890394104601</c:v>
                </c:pt>
                <c:pt idx="1653">
                  <c:v>132.11857698092601</c:v>
                </c:pt>
                <c:pt idx="1654">
                  <c:v>136.87295541455401</c:v>
                </c:pt>
                <c:pt idx="1655">
                  <c:v>136.95768326317699</c:v>
                </c:pt>
                <c:pt idx="1656">
                  <c:v>138.02195768336301</c:v>
                </c:pt>
                <c:pt idx="1657">
                  <c:v>136.33817461656901</c:v>
                </c:pt>
                <c:pt idx="1658">
                  <c:v>137.71904060758601</c:v>
                </c:pt>
                <c:pt idx="1659">
                  <c:v>136.80099298119799</c:v>
                </c:pt>
                <c:pt idx="1660">
                  <c:v>137.521931549839</c:v>
                </c:pt>
                <c:pt idx="1661">
                  <c:v>137.35939775943399</c:v>
                </c:pt>
                <c:pt idx="1662">
                  <c:v>137.33061359237101</c:v>
                </c:pt>
                <c:pt idx="1663">
                  <c:v>137.52899052414301</c:v>
                </c:pt>
                <c:pt idx="1664">
                  <c:v>136.805973770891</c:v>
                </c:pt>
                <c:pt idx="1665">
                  <c:v>135.09596042636599</c:v>
                </c:pt>
                <c:pt idx="1666">
                  <c:v>135.50817267766899</c:v>
                </c:pt>
                <c:pt idx="1667">
                  <c:v>136.31258936219001</c:v>
                </c:pt>
                <c:pt idx="1668">
                  <c:v>135.61331349967099</c:v>
                </c:pt>
                <c:pt idx="1669">
                  <c:v>137.378786758243</c:v>
                </c:pt>
                <c:pt idx="1670">
                  <c:v>139.049463756813</c:v>
                </c:pt>
                <c:pt idx="1671">
                  <c:v>139.056317129923</c:v>
                </c:pt>
                <c:pt idx="1672">
                  <c:v>138.41966094065299</c:v>
                </c:pt>
                <c:pt idx="1673">
                  <c:v>139.19040740622199</c:v>
                </c:pt>
                <c:pt idx="1674">
                  <c:v>137.96783820847</c:v>
                </c:pt>
                <c:pt idx="1675">
                  <c:v>139.03809118884499</c:v>
                </c:pt>
                <c:pt idx="1676">
                  <c:v>137.98483457378299</c:v>
                </c:pt>
                <c:pt idx="1677">
                  <c:v>135.27568005769399</c:v>
                </c:pt>
                <c:pt idx="1678">
                  <c:v>135.772402462239</c:v>
                </c:pt>
                <c:pt idx="1679">
                  <c:v>135.074045757996</c:v>
                </c:pt>
                <c:pt idx="1680">
                  <c:v>134.677511605532</c:v>
                </c:pt>
                <c:pt idx="1681">
                  <c:v>133.65376682450099</c:v>
                </c:pt>
                <c:pt idx="1682">
                  <c:v>131.814938285274</c:v>
                </c:pt>
                <c:pt idx="1683">
                  <c:v>131.10890983454399</c:v>
                </c:pt>
                <c:pt idx="1684">
                  <c:v>129.403397543593</c:v>
                </c:pt>
                <c:pt idx="1685">
                  <c:v>125.33589238285199</c:v>
                </c:pt>
                <c:pt idx="1686">
                  <c:v>126.34482783087</c:v>
                </c:pt>
                <c:pt idx="1687">
                  <c:v>124.309601775281</c:v>
                </c:pt>
                <c:pt idx="1688">
                  <c:v>125.402079841514</c:v>
                </c:pt>
                <c:pt idx="1689">
                  <c:v>125.068574548987</c:v>
                </c:pt>
                <c:pt idx="1690">
                  <c:v>125.06245892133499</c:v>
                </c:pt>
                <c:pt idx="1691">
                  <c:v>123.372562242586</c:v>
                </c:pt>
                <c:pt idx="1692">
                  <c:v>122.642478452239</c:v>
                </c:pt>
                <c:pt idx="1693">
                  <c:v>123.20580153353001</c:v>
                </c:pt>
                <c:pt idx="1694">
                  <c:v>119.86018030378</c:v>
                </c:pt>
                <c:pt idx="1695">
                  <c:v>120.480567794705</c:v>
                </c:pt>
                <c:pt idx="1696">
                  <c:v>121.00727572230601</c:v>
                </c:pt>
                <c:pt idx="1697">
                  <c:v>122.724964844715</c:v>
                </c:pt>
                <c:pt idx="1698">
                  <c:v>122.544434902802</c:v>
                </c:pt>
                <c:pt idx="1699">
                  <c:v>121.614728479335</c:v>
                </c:pt>
                <c:pt idx="1700">
                  <c:v>121.058149923462</c:v>
                </c:pt>
                <c:pt idx="1701">
                  <c:v>122.35692056741</c:v>
                </c:pt>
                <c:pt idx="1702">
                  <c:v>125.299220789618</c:v>
                </c:pt>
                <c:pt idx="1703">
                  <c:v>126.441204398083</c:v>
                </c:pt>
                <c:pt idx="1704">
                  <c:v>125.240352330299</c:v>
                </c:pt>
                <c:pt idx="1705">
                  <c:v>126.501258087811</c:v>
                </c:pt>
                <c:pt idx="1706">
                  <c:v>122.48956357256399</c:v>
                </c:pt>
                <c:pt idx="1707">
                  <c:v>123.96166005386701</c:v>
                </c:pt>
                <c:pt idx="1708">
                  <c:v>122.24408784194</c:v>
                </c:pt>
                <c:pt idx="1709">
                  <c:v>125.081914438176</c:v>
                </c:pt>
                <c:pt idx="1710">
                  <c:v>123.338043414788</c:v>
                </c:pt>
                <c:pt idx="1711">
                  <c:v>122.68776715431</c:v>
                </c:pt>
                <c:pt idx="1712">
                  <c:v>126.918898613758</c:v>
                </c:pt>
                <c:pt idx="1713">
                  <c:v>126.078406982603</c:v>
                </c:pt>
                <c:pt idx="1714">
                  <c:v>127.52490813103699</c:v>
                </c:pt>
                <c:pt idx="1715">
                  <c:v>131.86302074473701</c:v>
                </c:pt>
                <c:pt idx="1716">
                  <c:v>132.99450458245701</c:v>
                </c:pt>
                <c:pt idx="1717">
                  <c:v>130.26395746377301</c:v>
                </c:pt>
                <c:pt idx="1718">
                  <c:v>131.49168684833799</c:v>
                </c:pt>
                <c:pt idx="1719">
                  <c:v>132.791106547033</c:v>
                </c:pt>
                <c:pt idx="1720">
                  <c:v>134.196630571361</c:v>
                </c:pt>
                <c:pt idx="1721">
                  <c:v>132.49128356764501</c:v>
                </c:pt>
                <c:pt idx="1722">
                  <c:v>132.81954199834701</c:v>
                </c:pt>
                <c:pt idx="1723">
                  <c:v>135.00798730400501</c:v>
                </c:pt>
                <c:pt idx="1724">
                  <c:v>133.46369053698501</c:v>
                </c:pt>
                <c:pt idx="1725">
                  <c:v>135.59714357052701</c:v>
                </c:pt>
                <c:pt idx="1726">
                  <c:v>134.89046808074701</c:v>
                </c:pt>
                <c:pt idx="1727">
                  <c:v>137.315921169841</c:v>
                </c:pt>
                <c:pt idx="1728">
                  <c:v>139.312197893486</c:v>
                </c:pt>
                <c:pt idx="1729">
                  <c:v>140.19640598229299</c:v>
                </c:pt>
                <c:pt idx="1730">
                  <c:v>140.659089295158</c:v>
                </c:pt>
                <c:pt idx="1731">
                  <c:v>139.74942294094399</c:v>
                </c:pt>
                <c:pt idx="1732">
                  <c:v>141.14237908840701</c:v>
                </c:pt>
                <c:pt idx="1733">
                  <c:v>141.90230730295201</c:v>
                </c:pt>
                <c:pt idx="1734">
                  <c:v>140.94437707645801</c:v>
                </c:pt>
                <c:pt idx="1735">
                  <c:v>140.00217534125301</c:v>
                </c:pt>
                <c:pt idx="1736">
                  <c:v>140.70916527991599</c:v>
                </c:pt>
                <c:pt idx="1737">
                  <c:v>140.40144882726301</c:v>
                </c:pt>
                <c:pt idx="1738">
                  <c:v>142.03575457159701</c:v>
                </c:pt>
                <c:pt idx="1739">
                  <c:v>139.260892332964</c:v>
                </c:pt>
                <c:pt idx="1740">
                  <c:v>137.80360115327699</c:v>
                </c:pt>
                <c:pt idx="1741">
                  <c:v>136.93688126008999</c:v>
                </c:pt>
                <c:pt idx="1742">
                  <c:v>139.863874271887</c:v>
                </c:pt>
                <c:pt idx="1743">
                  <c:v>138.22486590418001</c:v>
                </c:pt>
                <c:pt idx="1744">
                  <c:v>136.22473315031101</c:v>
                </c:pt>
                <c:pt idx="1745">
                  <c:v>136.634052875023</c:v>
                </c:pt>
                <c:pt idx="1746">
                  <c:v>138.80792670003001</c:v>
                </c:pt>
                <c:pt idx="1747">
                  <c:v>136.63750979704801</c:v>
                </c:pt>
                <c:pt idx="1748">
                  <c:v>139.667509006692</c:v>
                </c:pt>
                <c:pt idx="1749">
                  <c:v>139.51777086702401</c:v>
                </c:pt>
                <c:pt idx="1750">
                  <c:v>138.12035801134201</c:v>
                </c:pt>
                <c:pt idx="1751">
                  <c:v>137.317481320073</c:v>
                </c:pt>
                <c:pt idx="1752">
                  <c:v>139.74992484974001</c:v>
                </c:pt>
                <c:pt idx="1753">
                  <c:v>139.52775461908701</c:v>
                </c:pt>
                <c:pt idx="1754">
                  <c:v>138.84282246334899</c:v>
                </c:pt>
                <c:pt idx="1755">
                  <c:v>141.25111793129199</c:v>
                </c:pt>
                <c:pt idx="1756">
                  <c:v>140.05778643264699</c:v>
                </c:pt>
                <c:pt idx="1757">
                  <c:v>140.44120645409501</c:v>
                </c:pt>
                <c:pt idx="1758">
                  <c:v>137.248820599997</c:v>
                </c:pt>
                <c:pt idx="1759">
                  <c:v>137.685785622417</c:v>
                </c:pt>
                <c:pt idx="1760">
                  <c:v>139.26163612551599</c:v>
                </c:pt>
                <c:pt idx="1761">
                  <c:v>139.62673748378</c:v>
                </c:pt>
                <c:pt idx="1762">
                  <c:v>139.30223228270501</c:v>
                </c:pt>
                <c:pt idx="1763">
                  <c:v>137.52566059109</c:v>
                </c:pt>
                <c:pt idx="1764">
                  <c:v>135.94473859189</c:v>
                </c:pt>
                <c:pt idx="1765">
                  <c:v>135.611007541189</c:v>
                </c:pt>
                <c:pt idx="1766">
                  <c:v>136.82473790332699</c:v>
                </c:pt>
                <c:pt idx="1767">
                  <c:v>137.54979051153299</c:v>
                </c:pt>
                <c:pt idx="1768">
                  <c:v>137.61381915766501</c:v>
                </c:pt>
                <c:pt idx="1769">
                  <c:v>135.42953626832201</c:v>
                </c:pt>
                <c:pt idx="1770">
                  <c:v>134.76890335165601</c:v>
                </c:pt>
                <c:pt idx="1771">
                  <c:v>134.80014667024699</c:v>
                </c:pt>
                <c:pt idx="1772">
                  <c:v>136.76971741143899</c:v>
                </c:pt>
                <c:pt idx="1773">
                  <c:v>137.957439222624</c:v>
                </c:pt>
                <c:pt idx="1774">
                  <c:v>137.80261547696799</c:v>
                </c:pt>
                <c:pt idx="1775">
                  <c:v>138.88925608186901</c:v>
                </c:pt>
                <c:pt idx="1776">
                  <c:v>138.639027335424</c:v>
                </c:pt>
                <c:pt idx="1777">
                  <c:v>136.34283894167999</c:v>
                </c:pt>
                <c:pt idx="1778">
                  <c:v>132.22004520121999</c:v>
                </c:pt>
                <c:pt idx="1779">
                  <c:v>132.28997581101899</c:v>
                </c:pt>
                <c:pt idx="1780">
                  <c:v>131.56929525171901</c:v>
                </c:pt>
                <c:pt idx="1781">
                  <c:v>130.719003297016</c:v>
                </c:pt>
                <c:pt idx="1782">
                  <c:v>131.31661743223501</c:v>
                </c:pt>
                <c:pt idx="1783">
                  <c:v>128.95724900120601</c:v>
                </c:pt>
                <c:pt idx="1784">
                  <c:v>131.64232197360499</c:v>
                </c:pt>
                <c:pt idx="1785">
                  <c:v>133.38067603163901</c:v>
                </c:pt>
                <c:pt idx="1786">
                  <c:v>130.32520646239999</c:v>
                </c:pt>
                <c:pt idx="1787">
                  <c:v>130.07776744194999</c:v>
                </c:pt>
                <c:pt idx="1788">
                  <c:v>128.74139596800299</c:v>
                </c:pt>
                <c:pt idx="1789">
                  <c:v>131.20109576566901</c:v>
                </c:pt>
                <c:pt idx="1790">
                  <c:v>127.859060462614</c:v>
                </c:pt>
                <c:pt idx="1791">
                  <c:v>127.56228320286399</c:v>
                </c:pt>
                <c:pt idx="1792">
                  <c:v>129.863016995538</c:v>
                </c:pt>
                <c:pt idx="1793">
                  <c:v>131.36033792128299</c:v>
                </c:pt>
                <c:pt idx="1794">
                  <c:v>132.09050032385201</c:v>
                </c:pt>
                <c:pt idx="1795">
                  <c:v>134.59162473057401</c:v>
                </c:pt>
                <c:pt idx="1796">
                  <c:v>135.27018728071499</c:v>
                </c:pt>
                <c:pt idx="1797">
                  <c:v>138.393156527998</c:v>
                </c:pt>
                <c:pt idx="1798">
                  <c:v>138.88136059290699</c:v>
                </c:pt>
                <c:pt idx="1799">
                  <c:v>138.86822428921201</c:v>
                </c:pt>
                <c:pt idx="1800">
                  <c:v>138.478305657497</c:v>
                </c:pt>
                <c:pt idx="1801">
                  <c:v>139.204104073953</c:v>
                </c:pt>
                <c:pt idx="1802">
                  <c:v>136.453466493566</c:v>
                </c:pt>
                <c:pt idx="1803">
                  <c:v>135.74672045435699</c:v>
                </c:pt>
                <c:pt idx="1804">
                  <c:v>135.831347518082</c:v>
                </c:pt>
                <c:pt idx="1805">
                  <c:v>134.16880184513701</c:v>
                </c:pt>
                <c:pt idx="1806">
                  <c:v>133.04499176960201</c:v>
                </c:pt>
                <c:pt idx="1807">
                  <c:v>132.59235671113601</c:v>
                </c:pt>
                <c:pt idx="1808">
                  <c:v>134.87415705274401</c:v>
                </c:pt>
                <c:pt idx="1809">
                  <c:v>134.701867284147</c:v>
                </c:pt>
                <c:pt idx="1810">
                  <c:v>136.30951340708199</c:v>
                </c:pt>
                <c:pt idx="1811">
                  <c:v>135.08763760943199</c:v>
                </c:pt>
                <c:pt idx="1812">
                  <c:v>135.321621845908</c:v>
                </c:pt>
                <c:pt idx="1813">
                  <c:v>135.34273628218199</c:v>
                </c:pt>
                <c:pt idx="1814">
                  <c:v>140.762335361065</c:v>
                </c:pt>
                <c:pt idx="1815">
                  <c:v>139.355797440656</c:v>
                </c:pt>
                <c:pt idx="1816">
                  <c:v>142.45851698609499</c:v>
                </c:pt>
                <c:pt idx="1817">
                  <c:v>140.04422884807599</c:v>
                </c:pt>
                <c:pt idx="1818">
                  <c:v>140.642312640923</c:v>
                </c:pt>
                <c:pt idx="1819">
                  <c:v>141.145884387183</c:v>
                </c:pt>
                <c:pt idx="1820">
                  <c:v>138.28105146949699</c:v>
                </c:pt>
                <c:pt idx="1821">
                  <c:v>139.094302958236</c:v>
                </c:pt>
                <c:pt idx="1822">
                  <c:v>141.55063855598399</c:v>
                </c:pt>
              </c:numCache>
            </c:numRef>
          </c:val>
          <c:smooth val="0"/>
        </c:ser>
        <c:dLbls>
          <c:showLegendKey val="0"/>
          <c:showVal val="0"/>
          <c:showCatName val="0"/>
          <c:showSerName val="0"/>
          <c:showPercent val="0"/>
          <c:showBubbleSize val="0"/>
        </c:dLbls>
        <c:marker val="1"/>
        <c:smooth val="0"/>
        <c:axId val="342016384"/>
        <c:axId val="342017920"/>
      </c:lineChart>
      <c:dateAx>
        <c:axId val="342016384"/>
        <c:scaling>
          <c:orientation val="minMax"/>
        </c:scaling>
        <c:delete val="0"/>
        <c:axPos val="b"/>
        <c:numFmt formatCode="[$-409]yyyy;@"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42017920"/>
        <c:crosses val="autoZero"/>
        <c:auto val="1"/>
        <c:lblOffset val="100"/>
        <c:baseTimeUnit val="days"/>
        <c:majorUnit val="365"/>
        <c:majorTimeUnit val="days"/>
        <c:minorUnit val="365"/>
        <c:minorTimeUnit val="days"/>
      </c:dateAx>
      <c:valAx>
        <c:axId val="342017920"/>
        <c:scaling>
          <c:orientation val="minMax"/>
        </c:scaling>
        <c:delete val="0"/>
        <c:axPos val="l"/>
        <c:majorGridlines>
          <c:spPr>
            <a:ln w="3175">
              <a:no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42016384"/>
        <c:crosses val="autoZero"/>
        <c:crossBetween val="between"/>
        <c:dispUnits>
          <c:builtInUnit val="hundreds"/>
        </c:dispUnits>
      </c:valAx>
      <c:spPr>
        <a:noFill/>
        <a:ln w="25400">
          <a:noFill/>
        </a:ln>
      </c:spPr>
    </c:plotArea>
    <c:legend>
      <c:legendPos val="b"/>
      <c:layout>
        <c:manualLayout>
          <c:xMode val="edge"/>
          <c:yMode val="edge"/>
          <c:x val="0.19771472612226759"/>
          <c:y val="0.91047047177731211"/>
          <c:w val="0.62582307865394127"/>
          <c:h val="8.9529528222687879E-2"/>
        </c:manualLayout>
      </c:layout>
      <c:overlay val="0"/>
    </c:legend>
    <c:plotVisOnly val="1"/>
    <c:dispBlanksAs val="gap"/>
    <c:showDLblsOverMax val="0"/>
  </c:chart>
  <c:spPr>
    <a:solidFill>
      <a:srgbClr val="FFFFFF"/>
    </a:solidFill>
    <a:ln w="3175">
      <a:no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67381374203224587"/>
        </c:manualLayout>
      </c:layout>
      <c:barChart>
        <c:barDir val="col"/>
        <c:grouping val="stacked"/>
        <c:varyColors val="0"/>
        <c:ser>
          <c:idx val="0"/>
          <c:order val="0"/>
          <c:tx>
            <c:strRef>
              <c:f>Graphs!$D$181</c:f>
              <c:strCache>
                <c:ptCount val="1"/>
                <c:pt idx="0">
                  <c:v>China</c:v>
                </c:pt>
              </c:strCache>
            </c:strRef>
          </c:tx>
          <c:spPr>
            <a:solidFill>
              <a:srgbClr val="9B2B39"/>
            </a:solidFill>
            <a:ln>
              <a:noFill/>
            </a:ln>
            <a:effectLst/>
          </c:spPr>
          <c:invertIfNegative val="0"/>
          <c:cat>
            <c:strRef>
              <c:f>Graphs!$E$180:$L$180</c:f>
              <c:strCache>
                <c:ptCount val="8"/>
                <c:pt idx="0">
                  <c:v>Q1 2015</c:v>
                </c:pt>
                <c:pt idx="1">
                  <c:v>Q2 2015</c:v>
                </c:pt>
                <c:pt idx="2">
                  <c:v>Q3 2015</c:v>
                </c:pt>
                <c:pt idx="3">
                  <c:v>Q4 2015</c:v>
                </c:pt>
                <c:pt idx="4">
                  <c:v>Q1 2016</c:v>
                </c:pt>
                <c:pt idx="5">
                  <c:v>Q2 2016</c:v>
                </c:pt>
                <c:pt idx="6">
                  <c:v>Q3 2016</c:v>
                </c:pt>
                <c:pt idx="7">
                  <c:v>Q4 2016</c:v>
                </c:pt>
              </c:strCache>
            </c:strRef>
          </c:cat>
          <c:val>
            <c:numRef>
              <c:f>Graphs!$E$181:$L$181</c:f>
              <c:numCache>
                <c:formatCode>#,##0.0</c:formatCode>
                <c:ptCount val="8"/>
                <c:pt idx="0">
                  <c:v>393.18723794950273</c:v>
                </c:pt>
                <c:pt idx="1">
                  <c:v>308.82449885233359</c:v>
                </c:pt>
                <c:pt idx="2">
                  <c:v>294.22690130068861</c:v>
                </c:pt>
                <c:pt idx="3">
                  <c:v>242.66136189747513</c:v>
                </c:pt>
                <c:pt idx="4">
                  <c:v>452.16532364192813</c:v>
                </c:pt>
                <c:pt idx="5">
                  <c:v>355.14817368018362</c:v>
                </c:pt>
                <c:pt idx="6">
                  <c:v>338.36093649579186</c:v>
                </c:pt>
                <c:pt idx="7">
                  <c:v>279.06056618209635</c:v>
                </c:pt>
              </c:numCache>
            </c:numRef>
          </c:val>
        </c:ser>
        <c:ser>
          <c:idx val="1"/>
          <c:order val="1"/>
          <c:tx>
            <c:strRef>
              <c:f>Graphs!$D$182</c:f>
              <c:strCache>
                <c:ptCount val="1"/>
                <c:pt idx="0">
                  <c:v>US</c:v>
                </c:pt>
              </c:strCache>
            </c:strRef>
          </c:tx>
          <c:invertIfNegative val="0"/>
          <c:cat>
            <c:strRef>
              <c:f>Graphs!$E$180:$L$180</c:f>
              <c:strCache>
                <c:ptCount val="8"/>
                <c:pt idx="0">
                  <c:v>Q1 2015</c:v>
                </c:pt>
                <c:pt idx="1">
                  <c:v>Q2 2015</c:v>
                </c:pt>
                <c:pt idx="2">
                  <c:v>Q3 2015</c:v>
                </c:pt>
                <c:pt idx="3">
                  <c:v>Q4 2015</c:v>
                </c:pt>
                <c:pt idx="4">
                  <c:v>Q1 2016</c:v>
                </c:pt>
                <c:pt idx="5">
                  <c:v>Q2 2016</c:v>
                </c:pt>
                <c:pt idx="6">
                  <c:v>Q3 2016</c:v>
                </c:pt>
                <c:pt idx="7">
                  <c:v>Q4 2016</c:v>
                </c:pt>
              </c:strCache>
            </c:strRef>
          </c:cat>
          <c:val>
            <c:numRef>
              <c:f>Graphs!$E$182:$L$182</c:f>
              <c:numCache>
                <c:formatCode>#,##0.0</c:formatCode>
                <c:ptCount val="8"/>
                <c:pt idx="0">
                  <c:v>343.55087987758225</c:v>
                </c:pt>
                <c:pt idx="1">
                  <c:v>269.8381790359602</c:v>
                </c:pt>
                <c:pt idx="2">
                  <c:v>257.08339709257837</c:v>
                </c:pt>
                <c:pt idx="3">
                  <c:v>212.02754399387911</c:v>
                </c:pt>
                <c:pt idx="4">
                  <c:v>351.17029629985865</c:v>
                </c:pt>
                <c:pt idx="5">
                  <c:v>275.82276406580024</c:v>
                </c:pt>
                <c:pt idx="6">
                  <c:v>262.78510118485082</c:v>
                </c:pt>
                <c:pt idx="7">
                  <c:v>216.72998035863986</c:v>
                </c:pt>
              </c:numCache>
            </c:numRef>
          </c:val>
        </c:ser>
        <c:ser>
          <c:idx val="2"/>
          <c:order val="2"/>
          <c:tx>
            <c:strRef>
              <c:f>Graphs!$D$183</c:f>
              <c:strCache>
                <c:ptCount val="1"/>
                <c:pt idx="0">
                  <c:v>Europe &amp; Canada</c:v>
                </c:pt>
              </c:strCache>
            </c:strRef>
          </c:tx>
          <c:invertIfNegative val="0"/>
          <c:cat>
            <c:strRef>
              <c:f>Graphs!$E$180:$L$180</c:f>
              <c:strCache>
                <c:ptCount val="8"/>
                <c:pt idx="0">
                  <c:v>Q1 2015</c:v>
                </c:pt>
                <c:pt idx="1">
                  <c:v>Q2 2015</c:v>
                </c:pt>
                <c:pt idx="2">
                  <c:v>Q3 2015</c:v>
                </c:pt>
                <c:pt idx="3">
                  <c:v>Q4 2015</c:v>
                </c:pt>
                <c:pt idx="4">
                  <c:v>Q1 2016</c:v>
                </c:pt>
                <c:pt idx="5">
                  <c:v>Q2 2016</c:v>
                </c:pt>
                <c:pt idx="6">
                  <c:v>Q3 2016</c:v>
                </c:pt>
                <c:pt idx="7">
                  <c:v>Q4 2016</c:v>
                </c:pt>
              </c:strCache>
            </c:strRef>
          </c:cat>
          <c:val>
            <c:numRef>
              <c:f>Graphs!$E$183:$L$183</c:f>
              <c:numCache>
                <c:formatCode>#,##0.0</c:formatCode>
                <c:ptCount val="8"/>
                <c:pt idx="0">
                  <c:v>61.156817138485096</c:v>
                </c:pt>
                <c:pt idx="1">
                  <c:v>48.034934965570017</c:v>
                </c:pt>
                <c:pt idx="2">
                  <c:v>45.764407039020661</c:v>
                </c:pt>
                <c:pt idx="3">
                  <c:v>37.743840856924258</c:v>
                </c:pt>
                <c:pt idx="4">
                  <c:v>60.707347877994728</c:v>
                </c:pt>
                <c:pt idx="5">
                  <c:v>47.681904384403765</c:v>
                </c:pt>
                <c:pt idx="6">
                  <c:v>45.428063600119479</c:v>
                </c:pt>
                <c:pt idx="7">
                  <c:v>37.466444206284109</c:v>
                </c:pt>
              </c:numCache>
            </c:numRef>
          </c:val>
        </c:ser>
        <c:ser>
          <c:idx val="3"/>
          <c:order val="3"/>
          <c:tx>
            <c:strRef>
              <c:f>Graphs!$D$184</c:f>
              <c:strCache>
                <c:ptCount val="1"/>
                <c:pt idx="0">
                  <c:v>Mexico</c:v>
                </c:pt>
              </c:strCache>
            </c:strRef>
          </c:tx>
          <c:invertIfNegative val="0"/>
          <c:cat>
            <c:strRef>
              <c:f>Graphs!$E$180:$L$180</c:f>
              <c:strCache>
                <c:ptCount val="8"/>
                <c:pt idx="0">
                  <c:v>Q1 2015</c:v>
                </c:pt>
                <c:pt idx="1">
                  <c:v>Q2 2015</c:v>
                </c:pt>
                <c:pt idx="2">
                  <c:v>Q3 2015</c:v>
                </c:pt>
                <c:pt idx="3">
                  <c:v>Q4 2015</c:v>
                </c:pt>
                <c:pt idx="4">
                  <c:v>Q1 2016</c:v>
                </c:pt>
                <c:pt idx="5">
                  <c:v>Q2 2016</c:v>
                </c:pt>
                <c:pt idx="6">
                  <c:v>Q3 2016</c:v>
                </c:pt>
                <c:pt idx="7">
                  <c:v>Q4 2016</c:v>
                </c:pt>
              </c:strCache>
            </c:strRef>
          </c:cat>
          <c:val>
            <c:numRef>
              <c:f>Graphs!$E$184:$L$184</c:f>
              <c:numCache>
                <c:formatCode>#,##0.0</c:formatCode>
                <c:ptCount val="8"/>
                <c:pt idx="0">
                  <c:v>89.243886763580718</c:v>
                </c:pt>
                <c:pt idx="1">
                  <c:v>70.095608263198159</c:v>
                </c:pt>
                <c:pt idx="2">
                  <c:v>66.782310635042066</c:v>
                </c:pt>
                <c:pt idx="3">
                  <c:v>55.078194338179031</c:v>
                </c:pt>
                <c:pt idx="4">
                  <c:v>88.570616219546011</c:v>
                </c:pt>
                <c:pt idx="5">
                  <c:v>69.566795478129436</c:v>
                </c:pt>
                <c:pt idx="6">
                  <c:v>66.278493911637113</c:v>
                </c:pt>
                <c:pt idx="7">
                  <c:v>54.662675391040928</c:v>
                </c:pt>
              </c:numCache>
            </c:numRef>
          </c:val>
        </c:ser>
        <c:ser>
          <c:idx val="4"/>
          <c:order val="4"/>
          <c:tx>
            <c:strRef>
              <c:f>Graphs!$D$185</c:f>
              <c:strCache>
                <c:ptCount val="1"/>
                <c:pt idx="0">
                  <c:v>Other Latin America</c:v>
                </c:pt>
              </c:strCache>
            </c:strRef>
          </c:tx>
          <c:invertIfNegative val="0"/>
          <c:cat>
            <c:strRef>
              <c:f>Graphs!$E$180:$L$180</c:f>
              <c:strCache>
                <c:ptCount val="8"/>
                <c:pt idx="0">
                  <c:v>Q1 2015</c:v>
                </c:pt>
                <c:pt idx="1">
                  <c:v>Q2 2015</c:v>
                </c:pt>
                <c:pt idx="2">
                  <c:v>Q3 2015</c:v>
                </c:pt>
                <c:pt idx="3">
                  <c:v>Q4 2015</c:v>
                </c:pt>
                <c:pt idx="4">
                  <c:v>Q1 2016</c:v>
                </c:pt>
                <c:pt idx="5">
                  <c:v>Q2 2016</c:v>
                </c:pt>
                <c:pt idx="6">
                  <c:v>Q3 2016</c:v>
                </c:pt>
                <c:pt idx="7">
                  <c:v>Q4 2016</c:v>
                </c:pt>
              </c:strCache>
            </c:strRef>
          </c:cat>
          <c:val>
            <c:numRef>
              <c:f>Graphs!$E$185:$L$185</c:f>
              <c:numCache>
                <c:formatCode>#,##0.0</c:formatCode>
                <c:ptCount val="8"/>
                <c:pt idx="0">
                  <c:v>157.41453710788059</c:v>
                </c:pt>
                <c:pt idx="1">
                  <c:v>123.63947972456002</c:v>
                </c:pt>
                <c:pt idx="2">
                  <c:v>117.79525631216521</c:v>
                </c:pt>
                <c:pt idx="3">
                  <c:v>97.150726855393998</c:v>
                </c:pt>
                <c:pt idx="4">
                  <c:v>155.50189397740701</c:v>
                </c:pt>
                <c:pt idx="5">
                  <c:v>122.13721566499325</c:v>
                </c:pt>
                <c:pt idx="6">
                  <c:v>116.36400166486771</c:v>
                </c:pt>
                <c:pt idx="7">
                  <c:v>95.970310651437302</c:v>
                </c:pt>
              </c:numCache>
            </c:numRef>
          </c:val>
        </c:ser>
        <c:ser>
          <c:idx val="5"/>
          <c:order val="5"/>
          <c:tx>
            <c:strRef>
              <c:f>Graphs!$D$186</c:f>
              <c:strCache>
                <c:ptCount val="1"/>
                <c:pt idx="0">
                  <c:v>Other Asia</c:v>
                </c:pt>
              </c:strCache>
            </c:strRef>
          </c:tx>
          <c:invertIfNegative val="0"/>
          <c:cat>
            <c:strRef>
              <c:f>Graphs!$E$180:$L$180</c:f>
              <c:strCache>
                <c:ptCount val="8"/>
                <c:pt idx="0">
                  <c:v>Q1 2015</c:v>
                </c:pt>
                <c:pt idx="1">
                  <c:v>Q2 2015</c:v>
                </c:pt>
                <c:pt idx="2">
                  <c:v>Q3 2015</c:v>
                </c:pt>
                <c:pt idx="3">
                  <c:v>Q4 2015</c:v>
                </c:pt>
                <c:pt idx="4">
                  <c:v>Q1 2016</c:v>
                </c:pt>
                <c:pt idx="5">
                  <c:v>Q2 2016</c:v>
                </c:pt>
                <c:pt idx="6">
                  <c:v>Q3 2016</c:v>
                </c:pt>
                <c:pt idx="7">
                  <c:v>Q4 2016</c:v>
                </c:pt>
              </c:strCache>
            </c:strRef>
          </c:cat>
          <c:val>
            <c:numRef>
              <c:f>Graphs!$E$186:$L$186</c:f>
              <c:numCache>
                <c:formatCode>#,##0.0</c:formatCode>
                <c:ptCount val="8"/>
                <c:pt idx="0">
                  <c:v>7.2677276205049726</c:v>
                </c:pt>
                <c:pt idx="1">
                  <c:v>5.7083550114766632</c:v>
                </c:pt>
                <c:pt idx="2">
                  <c:v>5.4385309869931131</c:v>
                </c:pt>
                <c:pt idx="3">
                  <c:v>4.4853863810252479</c:v>
                </c:pt>
                <c:pt idx="4">
                  <c:v>7.2717636187441101</c:v>
                </c:pt>
                <c:pt idx="5">
                  <c:v>5.7115250409518588</c:v>
                </c:pt>
                <c:pt idx="6">
                  <c:v>5.4415511746821883</c:v>
                </c:pt>
                <c:pt idx="7">
                  <c:v>4.4878772574698464</c:v>
                </c:pt>
              </c:numCache>
            </c:numRef>
          </c:val>
        </c:ser>
        <c:ser>
          <c:idx val="6"/>
          <c:order val="6"/>
          <c:tx>
            <c:strRef>
              <c:f>Graphs!$D$187</c:f>
              <c:strCache>
                <c:ptCount val="1"/>
                <c:pt idx="0">
                  <c:v>ROW</c:v>
                </c:pt>
              </c:strCache>
            </c:strRef>
          </c:tx>
          <c:invertIfNegative val="0"/>
          <c:cat>
            <c:strRef>
              <c:f>Graphs!$E$180:$L$180</c:f>
              <c:strCache>
                <c:ptCount val="8"/>
                <c:pt idx="0">
                  <c:v>Q1 2015</c:v>
                </c:pt>
                <c:pt idx="1">
                  <c:v>Q2 2015</c:v>
                </c:pt>
                <c:pt idx="2">
                  <c:v>Q3 2015</c:v>
                </c:pt>
                <c:pt idx="3">
                  <c:v>Q4 2015</c:v>
                </c:pt>
                <c:pt idx="4">
                  <c:v>Q1 2016</c:v>
                </c:pt>
                <c:pt idx="5">
                  <c:v>Q2 2016</c:v>
                </c:pt>
                <c:pt idx="6">
                  <c:v>Q3 2016</c:v>
                </c:pt>
                <c:pt idx="7">
                  <c:v>Q4 2016</c:v>
                </c:pt>
              </c:strCache>
            </c:strRef>
          </c:cat>
          <c:val>
            <c:numRef>
              <c:f>Graphs!$E$187:$L$187</c:f>
              <c:numCache>
                <c:formatCode>#,##0.0</c:formatCode>
                <c:ptCount val="8"/>
                <c:pt idx="0">
                  <c:v>240.27932670237183</c:v>
                </c:pt>
                <c:pt idx="1">
                  <c:v>188.72469778117824</c:v>
                </c:pt>
                <c:pt idx="2">
                  <c:v>179.80400918133125</c:v>
                </c:pt>
                <c:pt idx="3">
                  <c:v>148.29196633511856</c:v>
                </c:pt>
                <c:pt idx="4">
                  <c:v>241.65052249904278</c:v>
                </c:pt>
                <c:pt idx="5">
                  <c:v>189.80168811520764</c:v>
                </c:pt>
                <c:pt idx="6">
                  <c:v>180.8300920532856</c:v>
                </c:pt>
                <c:pt idx="7">
                  <c:v>149.13822025013243</c:v>
                </c:pt>
              </c:numCache>
            </c:numRef>
          </c:val>
        </c:ser>
        <c:dLbls>
          <c:showLegendKey val="0"/>
          <c:showVal val="0"/>
          <c:showCatName val="0"/>
          <c:showSerName val="0"/>
          <c:showPercent val="0"/>
          <c:showBubbleSize val="0"/>
        </c:dLbls>
        <c:gapWidth val="83"/>
        <c:overlap val="100"/>
        <c:axId val="325042560"/>
        <c:axId val="325044096"/>
      </c:barChart>
      <c:lineChart>
        <c:grouping val="standard"/>
        <c:varyColors val="0"/>
        <c:ser>
          <c:idx val="7"/>
          <c:order val="7"/>
          <c:tx>
            <c:strRef>
              <c:f>Graphs!$D$188</c:f>
              <c:strCache>
                <c:ptCount val="1"/>
              </c:strCache>
            </c:strRef>
          </c:tx>
          <c:spPr>
            <a:ln>
              <a:noFill/>
            </a:ln>
          </c:spPr>
          <c:marker>
            <c:symbol val="none"/>
          </c:marker>
          <c:dLbls>
            <c:txPr>
              <a:bodyPr/>
              <a:lstStyle/>
              <a:p>
                <a:pPr>
                  <a:defRPr sz="1000">
                    <a:latin typeface="Arial" pitchFamily="34" charset="0"/>
                    <a:cs typeface="Arial" pitchFamily="34" charset="0"/>
                  </a:defRPr>
                </a:pPr>
                <a:endParaRPr lang="en-US"/>
              </a:p>
            </c:txPr>
            <c:dLblPos val="t"/>
            <c:showLegendKey val="0"/>
            <c:showVal val="1"/>
            <c:showCatName val="0"/>
            <c:showSerName val="0"/>
            <c:showPercent val="0"/>
            <c:showBubbleSize val="0"/>
            <c:showLeaderLines val="0"/>
          </c:dLbls>
          <c:cat>
            <c:strRef>
              <c:f>Graphs!$E$180:$L$180</c:f>
              <c:strCache>
                <c:ptCount val="8"/>
                <c:pt idx="0">
                  <c:v>Q1 2015</c:v>
                </c:pt>
                <c:pt idx="1">
                  <c:v>Q2 2015</c:v>
                </c:pt>
                <c:pt idx="2">
                  <c:v>Q3 2015</c:v>
                </c:pt>
                <c:pt idx="3">
                  <c:v>Q4 2015</c:v>
                </c:pt>
                <c:pt idx="4">
                  <c:v>Q1 2016</c:v>
                </c:pt>
                <c:pt idx="5">
                  <c:v>Q2 2016</c:v>
                </c:pt>
                <c:pt idx="6">
                  <c:v>Q3 2016</c:v>
                </c:pt>
                <c:pt idx="7">
                  <c:v>Q4 2016</c:v>
                </c:pt>
              </c:strCache>
            </c:strRef>
          </c:cat>
          <c:val>
            <c:numRef>
              <c:f>Graphs!$E$188:$L$188</c:f>
              <c:numCache>
                <c:formatCode>#,##0</c:formatCode>
                <c:ptCount val="8"/>
                <c:pt idx="0">
                  <c:v>1292.1004131599082</c:v>
                </c:pt>
                <c:pt idx="1">
                  <c:v>1014.8657536342769</c:v>
                </c:pt>
                <c:pt idx="2">
                  <c:v>966.89481254781924</c:v>
                </c:pt>
                <c:pt idx="3">
                  <c:v>797.43902065799523</c:v>
                </c:pt>
                <c:pt idx="4">
                  <c:v>1357.0377641345215</c:v>
                </c:pt>
                <c:pt idx="5">
                  <c:v>1065.8700664296698</c:v>
                </c:pt>
                <c:pt idx="6">
                  <c:v>1015.4882400852348</c:v>
                </c:pt>
                <c:pt idx="7">
                  <c:v>837.51607429710089</c:v>
                </c:pt>
              </c:numCache>
            </c:numRef>
          </c:val>
          <c:smooth val="0"/>
        </c:ser>
        <c:dLbls>
          <c:showLegendKey val="0"/>
          <c:showVal val="0"/>
          <c:showCatName val="0"/>
          <c:showSerName val="0"/>
          <c:showPercent val="0"/>
          <c:showBubbleSize val="0"/>
        </c:dLbls>
        <c:marker val="1"/>
        <c:smooth val="0"/>
        <c:axId val="325042560"/>
        <c:axId val="325044096"/>
      </c:lineChart>
      <c:catAx>
        <c:axId val="325042560"/>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25044096"/>
        <c:crosses val="autoZero"/>
        <c:auto val="1"/>
        <c:lblAlgn val="ctr"/>
        <c:lblOffset val="100"/>
        <c:noMultiLvlLbl val="0"/>
      </c:catAx>
      <c:valAx>
        <c:axId val="325044096"/>
        <c:scaling>
          <c:orientation val="minMax"/>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25042560"/>
        <c:crosses val="autoZero"/>
        <c:crossBetween val="between"/>
        <c:majorUnit val="400"/>
      </c:valAx>
      <c:spPr>
        <a:noFill/>
        <a:ln w="0">
          <a:noFill/>
        </a:ln>
        <a:effectLst/>
      </c:spPr>
    </c:plotArea>
    <c:legend>
      <c:legendPos val="b"/>
      <c:layout>
        <c:manualLayout>
          <c:xMode val="edge"/>
          <c:yMode val="edge"/>
          <c:x val="0"/>
          <c:y val="0.8824231346081739"/>
          <c:w val="1"/>
          <c:h val="0.11757686539182602"/>
        </c:manualLayout>
      </c:layout>
      <c:overlay val="0"/>
      <c:txPr>
        <a:bodyPr/>
        <a:lstStyle/>
        <a:p>
          <a:pPr>
            <a:defRPr sz="1000">
              <a:latin typeface="Arial" pitchFamily="34" charset="0"/>
              <a:cs typeface="Arial" pitchFamily="34" charset="0"/>
            </a:defRPr>
          </a:pPr>
          <a:endParaRPr lang="en-US"/>
        </a:p>
      </c:txPr>
    </c:legend>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89032042869641292"/>
        </c:manualLayout>
      </c:layout>
      <c:barChart>
        <c:barDir val="col"/>
        <c:grouping val="clustered"/>
        <c:varyColors val="0"/>
        <c:ser>
          <c:idx val="0"/>
          <c:order val="0"/>
          <c:spPr>
            <a:solidFill>
              <a:srgbClr val="9B2B39"/>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Graphs!$B$70:$K$70</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Graphs!$B$71:$K$71</c:f>
              <c:numCache>
                <c:formatCode>0</c:formatCode>
                <c:ptCount val="10"/>
                <c:pt idx="0" formatCode="General">
                  <c:v>3676.9999999999991</c:v>
                </c:pt>
                <c:pt idx="1">
                  <c:v>3901.2999999999997</c:v>
                </c:pt>
                <c:pt idx="2">
                  <c:v>4200.7</c:v>
                </c:pt>
                <c:pt idx="3">
                  <c:v>4409.3</c:v>
                </c:pt>
                <c:pt idx="4">
                  <c:v>4275.9121449465274</c:v>
                </c:pt>
                <c:pt idx="5">
                  <c:v>4509.0563034872603</c:v>
                </c:pt>
                <c:pt idx="6">
                  <c:v>4774.9246260635618</c:v>
                </c:pt>
                <c:pt idx="7">
                  <c:v>5078.3367312371793</c:v>
                </c:pt>
                <c:pt idx="8">
                  <c:v>5424.8337903299489</c:v>
                </c:pt>
                <c:pt idx="9">
                  <c:v>5785.328137885791</c:v>
                </c:pt>
              </c:numCache>
            </c:numRef>
          </c:val>
        </c:ser>
        <c:dLbls>
          <c:showLegendKey val="0"/>
          <c:showVal val="0"/>
          <c:showCatName val="0"/>
          <c:showSerName val="0"/>
          <c:showPercent val="0"/>
          <c:showBubbleSize val="0"/>
        </c:dLbls>
        <c:gapWidth val="83"/>
        <c:overlap val="-27"/>
        <c:axId val="342333312"/>
        <c:axId val="342334848"/>
      </c:barChart>
      <c:catAx>
        <c:axId val="342333312"/>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334848"/>
        <c:crosses val="autoZero"/>
        <c:auto val="1"/>
        <c:lblAlgn val="ctr"/>
        <c:lblOffset val="100"/>
        <c:noMultiLvlLbl val="0"/>
      </c:catAx>
      <c:valAx>
        <c:axId val="342334848"/>
        <c:scaling>
          <c:orientation val="minMax"/>
          <c:min val="3500"/>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333312"/>
        <c:crosses val="autoZero"/>
        <c:crossBetween val="between"/>
        <c:minorUnit val="40"/>
      </c:valAx>
      <c:spPr>
        <a:noFill/>
        <a:ln w="0">
          <a:noFill/>
        </a:ln>
        <a:effectLst/>
      </c:spPr>
    </c:plotArea>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77633952005999252"/>
        </c:manualLayout>
      </c:layout>
      <c:barChart>
        <c:barDir val="col"/>
        <c:grouping val="clustered"/>
        <c:varyColors val="0"/>
        <c:ser>
          <c:idx val="0"/>
          <c:order val="0"/>
          <c:tx>
            <c:strRef>
              <c:f>Graphs!$E$205</c:f>
              <c:strCache>
                <c:ptCount val="1"/>
                <c:pt idx="0">
                  <c:v>Gross Margin</c:v>
                </c:pt>
              </c:strCache>
            </c:strRef>
          </c:tx>
          <c:spPr>
            <a:solidFill>
              <a:srgbClr val="9B2B39"/>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Graphs!$F$204:$I$204</c:f>
              <c:strCache>
                <c:ptCount val="4"/>
                <c:pt idx="0">
                  <c:v>FY 2013</c:v>
                </c:pt>
                <c:pt idx="1">
                  <c:v>FY 2014</c:v>
                </c:pt>
                <c:pt idx="2">
                  <c:v>FY 2015</c:v>
                </c:pt>
                <c:pt idx="3">
                  <c:v>FY 2016</c:v>
                </c:pt>
              </c:strCache>
            </c:strRef>
          </c:cat>
          <c:val>
            <c:numRef>
              <c:f>Graphs!$F$205:$I$205</c:f>
              <c:numCache>
                <c:formatCode>#,##0.00</c:formatCode>
                <c:ptCount val="4"/>
                <c:pt idx="0">
                  <c:v>63.613199999999999</c:v>
                </c:pt>
                <c:pt idx="1">
                  <c:v>61.4315</c:v>
                </c:pt>
                <c:pt idx="2">
                  <c:v>64.2547</c:v>
                </c:pt>
                <c:pt idx="3">
                  <c:v>74.325466588986174</c:v>
                </c:pt>
              </c:numCache>
            </c:numRef>
          </c:val>
        </c:ser>
        <c:ser>
          <c:idx val="1"/>
          <c:order val="1"/>
          <c:tx>
            <c:strRef>
              <c:f>Graphs!$E$206</c:f>
              <c:strCache>
                <c:ptCount val="1"/>
                <c:pt idx="0">
                  <c:v>Operating Margin</c:v>
                </c:pt>
              </c:strCache>
            </c:strRef>
          </c:tx>
          <c:invertIfNegative val="0"/>
          <c:dLbls>
            <c:numFmt formatCode="#,##0" sourceLinked="0"/>
            <c:dLblPos val="outEnd"/>
            <c:showLegendKey val="0"/>
            <c:showVal val="1"/>
            <c:showCatName val="0"/>
            <c:showSerName val="0"/>
            <c:showPercent val="0"/>
            <c:showBubbleSize val="0"/>
            <c:showLeaderLines val="0"/>
          </c:dLbls>
          <c:cat>
            <c:strRef>
              <c:f>Graphs!$F$204:$I$204</c:f>
              <c:strCache>
                <c:ptCount val="4"/>
                <c:pt idx="0">
                  <c:v>FY 2013</c:v>
                </c:pt>
                <c:pt idx="1">
                  <c:v>FY 2014</c:v>
                </c:pt>
                <c:pt idx="2">
                  <c:v>FY 2015</c:v>
                </c:pt>
                <c:pt idx="3">
                  <c:v>FY 2016</c:v>
                </c:pt>
              </c:strCache>
            </c:strRef>
          </c:cat>
          <c:val>
            <c:numRef>
              <c:f>Graphs!$F$206:$I$206</c:f>
              <c:numCache>
                <c:formatCode>#,##0.00</c:formatCode>
                <c:ptCount val="4"/>
                <c:pt idx="0">
                  <c:v>25.186299999999999</c:v>
                </c:pt>
                <c:pt idx="1">
                  <c:v>24.491399999999999</c:v>
                </c:pt>
                <c:pt idx="2">
                  <c:v>25.429200000000002</c:v>
                </c:pt>
                <c:pt idx="3">
                  <c:v>35.218024617420525</c:v>
                </c:pt>
              </c:numCache>
            </c:numRef>
          </c:val>
        </c:ser>
        <c:dLbls>
          <c:showLegendKey val="0"/>
          <c:showVal val="0"/>
          <c:showCatName val="0"/>
          <c:showSerName val="0"/>
          <c:showPercent val="0"/>
          <c:showBubbleSize val="0"/>
        </c:dLbls>
        <c:gapWidth val="83"/>
        <c:overlap val="-27"/>
        <c:axId val="342372736"/>
        <c:axId val="342374272"/>
      </c:barChart>
      <c:catAx>
        <c:axId val="342372736"/>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374272"/>
        <c:crosses val="autoZero"/>
        <c:auto val="1"/>
        <c:lblAlgn val="ctr"/>
        <c:lblOffset val="100"/>
        <c:noMultiLvlLbl val="0"/>
      </c:catAx>
      <c:valAx>
        <c:axId val="342374272"/>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372736"/>
        <c:crosses val="autoZero"/>
        <c:crossBetween val="between"/>
      </c:valAx>
      <c:spPr>
        <a:noFill/>
        <a:ln w="0">
          <a:noFill/>
        </a:ln>
        <a:effectLst/>
      </c:spPr>
    </c:plotArea>
    <c:legend>
      <c:legendPos val="b"/>
      <c:layout>
        <c:manualLayout>
          <c:xMode val="edge"/>
          <c:yMode val="edge"/>
          <c:x val="0.2130697166723852"/>
          <c:y val="0.89843316460442446"/>
          <c:w val="0.39480535984514581"/>
          <c:h val="0.10156683539557555"/>
        </c:manualLayout>
      </c:layout>
      <c:overlay val="0"/>
    </c:legend>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77633952005999252"/>
        </c:manualLayout>
      </c:layout>
      <c:barChart>
        <c:barDir val="col"/>
        <c:grouping val="clustered"/>
        <c:varyColors val="0"/>
        <c:ser>
          <c:idx val="0"/>
          <c:order val="0"/>
          <c:tx>
            <c:strRef>
              <c:f>Graphs!$E$241</c:f>
              <c:strCache>
                <c:ptCount val="1"/>
                <c:pt idx="0">
                  <c:v>Actual EPS</c:v>
                </c:pt>
              </c:strCache>
            </c:strRef>
          </c:tx>
          <c:spPr>
            <a:solidFill>
              <a:srgbClr val="9B2B39"/>
            </a:solidFill>
            <a:ln>
              <a:noFill/>
            </a:ln>
            <a:effectLst/>
          </c:spPr>
          <c:invertIfNegative val="0"/>
          <c:cat>
            <c:strRef>
              <c:f>Graphs!$D$242:$D$253</c:f>
              <c:strCache>
                <c:ptCount val="12"/>
                <c:pt idx="0">
                  <c:v>Q1 2014</c:v>
                </c:pt>
                <c:pt idx="1">
                  <c:v>Q2 2014</c:v>
                </c:pt>
                <c:pt idx="2">
                  <c:v>Q3 2014</c:v>
                </c:pt>
                <c:pt idx="3">
                  <c:v>Q4 2014</c:v>
                </c:pt>
                <c:pt idx="4">
                  <c:v>Q1 2015</c:v>
                </c:pt>
                <c:pt idx="5">
                  <c:v>Q2 2015</c:v>
                </c:pt>
                <c:pt idx="6">
                  <c:v>Q3 2015</c:v>
                </c:pt>
                <c:pt idx="7">
                  <c:v>Q4 2015</c:v>
                </c:pt>
                <c:pt idx="8">
                  <c:v>Q1 2016</c:v>
                </c:pt>
                <c:pt idx="9">
                  <c:v>Q2 2016</c:v>
                </c:pt>
                <c:pt idx="10">
                  <c:v>Q3 2016</c:v>
                </c:pt>
                <c:pt idx="11">
                  <c:v>Q4 2016</c:v>
                </c:pt>
              </c:strCache>
            </c:strRef>
          </c:cat>
          <c:val>
            <c:numRef>
              <c:f>Graphs!$E$242:$E$253</c:f>
              <c:numCache>
                <c:formatCode>General</c:formatCode>
                <c:ptCount val="12"/>
                <c:pt idx="0">
                  <c:v>1.02</c:v>
                </c:pt>
                <c:pt idx="1">
                  <c:v>0.88</c:v>
                </c:pt>
                <c:pt idx="2">
                  <c:v>0.93</c:v>
                </c:pt>
                <c:pt idx="3">
                  <c:v>0.92</c:v>
                </c:pt>
                <c:pt idx="4">
                  <c:v>1.0900000000000001</c:v>
                </c:pt>
                <c:pt idx="5">
                  <c:v>0.76</c:v>
                </c:pt>
                <c:pt idx="6">
                  <c:v>0.8</c:v>
                </c:pt>
                <c:pt idx="7">
                  <c:v>0.78</c:v>
                </c:pt>
              </c:numCache>
            </c:numRef>
          </c:val>
        </c:ser>
        <c:ser>
          <c:idx val="1"/>
          <c:order val="1"/>
          <c:tx>
            <c:strRef>
              <c:f>Graphs!$F$241</c:f>
              <c:strCache>
                <c:ptCount val="1"/>
                <c:pt idx="0">
                  <c:v>Analyst EPS Estimates</c:v>
                </c:pt>
              </c:strCache>
            </c:strRef>
          </c:tx>
          <c:invertIfNegative val="0"/>
          <c:cat>
            <c:strRef>
              <c:f>Graphs!$D$242:$D$253</c:f>
              <c:strCache>
                <c:ptCount val="12"/>
                <c:pt idx="0">
                  <c:v>Q1 2014</c:v>
                </c:pt>
                <c:pt idx="1">
                  <c:v>Q2 2014</c:v>
                </c:pt>
                <c:pt idx="2">
                  <c:v>Q3 2014</c:v>
                </c:pt>
                <c:pt idx="3">
                  <c:v>Q4 2014</c:v>
                </c:pt>
                <c:pt idx="4">
                  <c:v>Q1 2015</c:v>
                </c:pt>
                <c:pt idx="5">
                  <c:v>Q2 2015</c:v>
                </c:pt>
                <c:pt idx="6">
                  <c:v>Q3 2015</c:v>
                </c:pt>
                <c:pt idx="7">
                  <c:v>Q4 2015</c:v>
                </c:pt>
                <c:pt idx="8">
                  <c:v>Q1 2016</c:v>
                </c:pt>
                <c:pt idx="9">
                  <c:v>Q2 2016</c:v>
                </c:pt>
                <c:pt idx="10">
                  <c:v>Q3 2016</c:v>
                </c:pt>
                <c:pt idx="11">
                  <c:v>Q4 2016</c:v>
                </c:pt>
              </c:strCache>
            </c:strRef>
          </c:cat>
          <c:val>
            <c:numRef>
              <c:f>Graphs!$F$242:$F$253</c:f>
              <c:numCache>
                <c:formatCode>0.00</c:formatCode>
                <c:ptCount val="12"/>
                <c:pt idx="0">
                  <c:v>0.91273000000000004</c:v>
                </c:pt>
                <c:pt idx="1">
                  <c:v>0.89229000000000003</c:v>
                </c:pt>
                <c:pt idx="2">
                  <c:v>0.90305000000000002</c:v>
                </c:pt>
                <c:pt idx="3">
                  <c:v>0.88121000000000005</c:v>
                </c:pt>
                <c:pt idx="4">
                  <c:v>1.05179</c:v>
                </c:pt>
                <c:pt idx="5">
                  <c:v>0.77073999999999998</c:v>
                </c:pt>
                <c:pt idx="6">
                  <c:v>0.83696000000000004</c:v>
                </c:pt>
                <c:pt idx="7">
                  <c:v>0.72621000000000002</c:v>
                </c:pt>
                <c:pt idx="8">
                  <c:v>0.85</c:v>
                </c:pt>
                <c:pt idx="9">
                  <c:v>0.82</c:v>
                </c:pt>
                <c:pt idx="10">
                  <c:v>0.92</c:v>
                </c:pt>
                <c:pt idx="11">
                  <c:v>0.92</c:v>
                </c:pt>
              </c:numCache>
            </c:numRef>
          </c:val>
        </c:ser>
        <c:ser>
          <c:idx val="2"/>
          <c:order val="2"/>
          <c:tx>
            <c:strRef>
              <c:f>Graphs!$G$241</c:f>
              <c:strCache>
                <c:ptCount val="1"/>
                <c:pt idx="0">
                  <c:v>EPS Estimates </c:v>
                </c:pt>
              </c:strCache>
            </c:strRef>
          </c:tx>
          <c:invertIfNegative val="0"/>
          <c:cat>
            <c:strRef>
              <c:f>Graphs!$D$242:$D$253</c:f>
              <c:strCache>
                <c:ptCount val="12"/>
                <c:pt idx="0">
                  <c:v>Q1 2014</c:v>
                </c:pt>
                <c:pt idx="1">
                  <c:v>Q2 2014</c:v>
                </c:pt>
                <c:pt idx="2">
                  <c:v>Q3 2014</c:v>
                </c:pt>
                <c:pt idx="3">
                  <c:v>Q4 2014</c:v>
                </c:pt>
                <c:pt idx="4">
                  <c:v>Q1 2015</c:v>
                </c:pt>
                <c:pt idx="5">
                  <c:v>Q2 2015</c:v>
                </c:pt>
                <c:pt idx="6">
                  <c:v>Q3 2015</c:v>
                </c:pt>
                <c:pt idx="7">
                  <c:v>Q4 2015</c:v>
                </c:pt>
                <c:pt idx="8">
                  <c:v>Q1 2016</c:v>
                </c:pt>
                <c:pt idx="9">
                  <c:v>Q2 2016</c:v>
                </c:pt>
                <c:pt idx="10">
                  <c:v>Q3 2016</c:v>
                </c:pt>
                <c:pt idx="11">
                  <c:v>Q4 2016</c:v>
                </c:pt>
              </c:strCache>
            </c:strRef>
          </c:cat>
          <c:val>
            <c:numRef>
              <c:f>Graphs!$G$242:$G$253</c:f>
              <c:numCache>
                <c:formatCode>General</c:formatCode>
                <c:ptCount val="12"/>
                <c:pt idx="8" formatCode="0.00">
                  <c:v>0.92231248955606981</c:v>
                </c:pt>
                <c:pt idx="9" formatCode="0.00">
                  <c:v>0.86510413072934478</c:v>
                </c:pt>
                <c:pt idx="10" formatCode="0.00">
                  <c:v>0.81979086490582043</c:v>
                </c:pt>
                <c:pt idx="11" formatCode="0.00">
                  <c:v>0.88237999368682718</c:v>
                </c:pt>
              </c:numCache>
            </c:numRef>
          </c:val>
        </c:ser>
        <c:dLbls>
          <c:showLegendKey val="0"/>
          <c:showVal val="0"/>
          <c:showCatName val="0"/>
          <c:showSerName val="0"/>
          <c:showPercent val="0"/>
          <c:showBubbleSize val="0"/>
        </c:dLbls>
        <c:gapWidth val="83"/>
        <c:overlap val="-27"/>
        <c:axId val="342416384"/>
        <c:axId val="342422272"/>
      </c:barChart>
      <c:catAx>
        <c:axId val="342416384"/>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422272"/>
        <c:crosses val="autoZero"/>
        <c:auto val="1"/>
        <c:lblAlgn val="ctr"/>
        <c:lblOffset val="100"/>
        <c:noMultiLvlLbl val="0"/>
      </c:catAx>
      <c:valAx>
        <c:axId val="342422272"/>
        <c:scaling>
          <c:orientation val="minMax"/>
        </c:scaling>
        <c:delete val="0"/>
        <c:axPos val="l"/>
        <c:majorGridlines>
          <c:spPr>
            <a:ln w="9525" cap="flat" cmpd="sng" algn="ctr">
              <a:no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416384"/>
        <c:crosses val="autoZero"/>
        <c:crossBetween val="between"/>
      </c:valAx>
      <c:spPr>
        <a:noFill/>
        <a:ln w="0">
          <a:noFill/>
        </a:ln>
        <a:effectLst/>
      </c:spPr>
    </c:plotArea>
    <c:legend>
      <c:legendPos val="b"/>
      <c:layout>
        <c:manualLayout>
          <c:xMode val="edge"/>
          <c:yMode val="edge"/>
          <c:x val="0.21898693876283215"/>
          <c:y val="5.5760217472815669E-3"/>
          <c:w val="0.50686557530371434"/>
          <c:h val="0.10156683539557555"/>
        </c:manualLayout>
      </c:layout>
      <c:overlay val="0"/>
    </c:legend>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spPr>
            <a:solidFill>
              <a:srgbClr val="9B2B39"/>
            </a:solidFill>
          </c:spPr>
          <c:dPt>
            <c:idx val="0"/>
            <c:bubble3D val="0"/>
            <c:spPr>
              <a:solidFill>
                <a:srgbClr val="FFC800"/>
              </a:solidFill>
            </c:spPr>
          </c:dPt>
          <c:dLbls>
            <c:dLbl>
              <c:idx val="0"/>
              <c:spPr/>
              <c:txPr>
                <a:bodyPr/>
                <a:lstStyle/>
                <a:p>
                  <a:pPr>
                    <a:defRPr>
                      <a:solidFill>
                        <a:sysClr val="windowText" lastClr="000000"/>
                      </a:solidFill>
                    </a:defRPr>
                  </a:pPr>
                  <a:endParaRPr lang="en-US"/>
                </a:p>
              </c:txPr>
              <c:showLegendKey val="0"/>
              <c:showVal val="0"/>
              <c:showCatName val="0"/>
              <c:showSerName val="0"/>
              <c:showPercent val="1"/>
              <c:showBubbleSize val="0"/>
            </c:dLbl>
            <c:txPr>
              <a:bodyPr/>
              <a:lstStyle/>
              <a:p>
                <a:pPr>
                  <a:defRPr>
                    <a:solidFill>
                      <a:schemeClr val="bg1"/>
                    </a:solidFill>
                  </a:defRPr>
                </a:pPr>
                <a:endParaRPr lang="en-US"/>
              </a:p>
            </c:txPr>
            <c:showLegendKey val="0"/>
            <c:showVal val="0"/>
            <c:showCatName val="0"/>
            <c:showSerName val="0"/>
            <c:showPercent val="1"/>
            <c:showBubbleSize val="0"/>
            <c:showLeaderLines val="1"/>
          </c:dLbls>
          <c:cat>
            <c:strRef>
              <c:f>Graphs!$D$269:$D$270</c:f>
              <c:strCache>
                <c:ptCount val="2"/>
                <c:pt idx="0">
                  <c:v>Total debt</c:v>
                </c:pt>
                <c:pt idx="1">
                  <c:v>Market value of equity</c:v>
                </c:pt>
              </c:strCache>
            </c:strRef>
          </c:cat>
          <c:val>
            <c:numRef>
              <c:f>Graphs!$E$269:$E$270</c:f>
              <c:numCache>
                <c:formatCode>#,##0.0_);\(#,##0.0\)</c:formatCode>
                <c:ptCount val="2"/>
                <c:pt idx="0">
                  <c:v>2987.5</c:v>
                </c:pt>
                <c:pt idx="1">
                  <c:v>14401.71407</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spPr>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89032042869641292"/>
        </c:manualLayout>
      </c:layout>
      <c:barChart>
        <c:barDir val="col"/>
        <c:grouping val="clustered"/>
        <c:varyColors val="0"/>
        <c:ser>
          <c:idx val="0"/>
          <c:order val="0"/>
          <c:spPr>
            <a:solidFill>
              <a:srgbClr val="9B2B39"/>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rial" pitchFamily="34" charset="0"/>
                    <a:ea typeface="+mn-ea"/>
                    <a:cs typeface="Arial"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Graphs!$D$288:$J$288</c:f>
              <c:strCache>
                <c:ptCount val="7"/>
                <c:pt idx="0">
                  <c:v>FY 2011</c:v>
                </c:pt>
                <c:pt idx="1">
                  <c:v>FY 2012</c:v>
                </c:pt>
                <c:pt idx="2">
                  <c:v>FY 2013</c:v>
                </c:pt>
                <c:pt idx="3">
                  <c:v>FY 2014</c:v>
                </c:pt>
                <c:pt idx="4">
                  <c:v>FY 2015</c:v>
                </c:pt>
                <c:pt idx="5">
                  <c:v>FY 2016 Est</c:v>
                </c:pt>
                <c:pt idx="6">
                  <c:v>FY 2017 Est</c:v>
                </c:pt>
              </c:strCache>
            </c:strRef>
          </c:cat>
          <c:val>
            <c:numRef>
              <c:f>Graphs!$D$289:$J$289</c:f>
              <c:numCache>
                <c:formatCode>#,##0.00</c:formatCode>
                <c:ptCount val="7"/>
                <c:pt idx="0">
                  <c:v>1.04</c:v>
                </c:pt>
                <c:pt idx="1">
                  <c:v>1.2</c:v>
                </c:pt>
                <c:pt idx="2">
                  <c:v>1.3599999999999999</c:v>
                </c:pt>
                <c:pt idx="3">
                  <c:v>1.5</c:v>
                </c:pt>
                <c:pt idx="4">
                  <c:v>1.65</c:v>
                </c:pt>
                <c:pt idx="5">
                  <c:v>1.81</c:v>
                </c:pt>
                <c:pt idx="6">
                  <c:v>2</c:v>
                </c:pt>
              </c:numCache>
            </c:numRef>
          </c:val>
        </c:ser>
        <c:dLbls>
          <c:showLegendKey val="0"/>
          <c:showVal val="0"/>
          <c:showCatName val="0"/>
          <c:showSerName val="0"/>
          <c:showPercent val="0"/>
          <c:showBubbleSize val="0"/>
        </c:dLbls>
        <c:gapWidth val="83"/>
        <c:overlap val="-27"/>
        <c:axId val="342503424"/>
        <c:axId val="342504960"/>
      </c:barChart>
      <c:catAx>
        <c:axId val="342503424"/>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504960"/>
        <c:crosses val="autoZero"/>
        <c:auto val="1"/>
        <c:lblAlgn val="ctr"/>
        <c:lblOffset val="100"/>
        <c:noMultiLvlLbl val="0"/>
      </c:catAx>
      <c:valAx>
        <c:axId val="342504960"/>
        <c:scaling>
          <c:orientation val="minMax"/>
        </c:scaling>
        <c:delete val="0"/>
        <c:axPos val="l"/>
        <c:majorGridlines>
          <c:spPr>
            <a:ln w="9525" cap="flat" cmpd="sng" algn="ctr">
              <a:noFill/>
              <a:round/>
            </a:ln>
            <a:effectLst/>
          </c:spPr>
        </c:majorGridlines>
        <c:numFmt formatCode="&quot;$&quot;#,##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503424"/>
        <c:crosses val="autoZero"/>
        <c:crossBetween val="between"/>
        <c:majorUnit val="0.70000000000000007"/>
      </c:valAx>
      <c:spPr>
        <a:noFill/>
        <a:ln w="0">
          <a:noFill/>
        </a:ln>
        <a:effectLst/>
      </c:spPr>
    </c:plotArea>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89032042869641292"/>
        </c:manualLayout>
      </c:layout>
      <c:barChart>
        <c:barDir val="col"/>
        <c:grouping val="clustered"/>
        <c:varyColors val="0"/>
        <c:ser>
          <c:idx val="0"/>
          <c:order val="0"/>
          <c:spPr>
            <a:solidFill>
              <a:srgbClr val="9B2B39"/>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rial" pitchFamily="34" charset="0"/>
                    <a:ea typeface="+mn-ea"/>
                    <a:cs typeface="Arial"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Graphs!$D$288:$J$288</c:f>
              <c:strCache>
                <c:ptCount val="7"/>
                <c:pt idx="0">
                  <c:v>FY 2011</c:v>
                </c:pt>
                <c:pt idx="1">
                  <c:v>FY 2012</c:v>
                </c:pt>
                <c:pt idx="2">
                  <c:v>FY 2013</c:v>
                </c:pt>
                <c:pt idx="3">
                  <c:v>FY 2014</c:v>
                </c:pt>
                <c:pt idx="4">
                  <c:v>FY 2015</c:v>
                </c:pt>
                <c:pt idx="5">
                  <c:v>FY 2016 Est</c:v>
                </c:pt>
                <c:pt idx="6">
                  <c:v>FY 2017 Est</c:v>
                </c:pt>
              </c:strCache>
            </c:strRef>
          </c:cat>
          <c:val>
            <c:numRef>
              <c:f>Graphs!$E$306:$K$306</c:f>
              <c:numCache>
                <c:formatCode>0.00%</c:formatCode>
                <c:ptCount val="7"/>
                <c:pt idx="0">
                  <c:v>1.5131674668994616E-2</c:v>
                </c:pt>
                <c:pt idx="1">
                  <c:v>1.8212171801487327E-2</c:v>
                </c:pt>
                <c:pt idx="2">
                  <c:v>1.6236867239732566E-2</c:v>
                </c:pt>
                <c:pt idx="3">
                  <c:v>1.4919435050726078E-2</c:v>
                </c:pt>
                <c:pt idx="4">
                  <c:v>2.089930335655478E-2</c:v>
                </c:pt>
                <c:pt idx="5">
                  <c:v>2.2452562464042914E-2</c:v>
                </c:pt>
                <c:pt idx="6">
                  <c:v>2.3005615495359281E-2</c:v>
                </c:pt>
              </c:numCache>
            </c:numRef>
          </c:val>
        </c:ser>
        <c:dLbls>
          <c:showLegendKey val="0"/>
          <c:showVal val="0"/>
          <c:showCatName val="0"/>
          <c:showSerName val="0"/>
          <c:showPercent val="0"/>
          <c:showBubbleSize val="0"/>
        </c:dLbls>
        <c:gapWidth val="83"/>
        <c:overlap val="-27"/>
        <c:axId val="342525056"/>
        <c:axId val="342526592"/>
      </c:barChart>
      <c:catAx>
        <c:axId val="342525056"/>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526592"/>
        <c:crosses val="autoZero"/>
        <c:auto val="1"/>
        <c:lblAlgn val="ctr"/>
        <c:lblOffset val="100"/>
        <c:noMultiLvlLbl val="0"/>
      </c:catAx>
      <c:valAx>
        <c:axId val="342526592"/>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525056"/>
        <c:crosses val="autoZero"/>
        <c:crossBetween val="between"/>
      </c:valAx>
      <c:spPr>
        <a:noFill/>
        <a:ln w="0">
          <a:noFill/>
        </a:ln>
        <a:effectLst/>
      </c:spPr>
    </c:plotArea>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89032042869641292"/>
        </c:manualLayout>
      </c:layout>
      <c:barChart>
        <c:barDir val="col"/>
        <c:grouping val="clustered"/>
        <c:varyColors val="0"/>
        <c:ser>
          <c:idx val="0"/>
          <c:order val="0"/>
          <c:spPr>
            <a:solidFill>
              <a:srgbClr val="9B2B39"/>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rial" pitchFamily="34" charset="0"/>
                    <a:ea typeface="+mn-ea"/>
                    <a:cs typeface="Arial"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Graphs!$D$322:$M$322</c:f>
              <c:strCache>
                <c:ptCount val="10"/>
                <c:pt idx="0">
                  <c:v>Q1 2014</c:v>
                </c:pt>
                <c:pt idx="1">
                  <c:v>Q2 2014</c:v>
                </c:pt>
                <c:pt idx="2">
                  <c:v>Q3 2014</c:v>
                </c:pt>
                <c:pt idx="3">
                  <c:v>Q4 2014</c:v>
                </c:pt>
                <c:pt idx="4">
                  <c:v>Q1 2015</c:v>
                </c:pt>
                <c:pt idx="5">
                  <c:v>Q2 2015</c:v>
                </c:pt>
                <c:pt idx="6">
                  <c:v>Q3 2015</c:v>
                </c:pt>
                <c:pt idx="7">
                  <c:v>Q4 2015</c:v>
                </c:pt>
                <c:pt idx="8">
                  <c:v>Q1 2016</c:v>
                </c:pt>
                <c:pt idx="9">
                  <c:v>Q2 2016</c:v>
                </c:pt>
              </c:strCache>
            </c:strRef>
          </c:cat>
          <c:val>
            <c:numRef>
              <c:f>Graphs!$D$323:$M$323</c:f>
              <c:numCache>
                <c:formatCode>#,##0.00</c:formatCode>
                <c:ptCount val="10"/>
                <c:pt idx="0">
                  <c:v>0.38</c:v>
                </c:pt>
                <c:pt idx="1">
                  <c:v>0.375</c:v>
                </c:pt>
                <c:pt idx="2">
                  <c:v>0.375</c:v>
                </c:pt>
                <c:pt idx="3">
                  <c:v>0.38</c:v>
                </c:pt>
                <c:pt idx="4">
                  <c:v>0.41249999999999998</c:v>
                </c:pt>
                <c:pt idx="5">
                  <c:v>0.41249999999999998</c:v>
                </c:pt>
                <c:pt idx="6">
                  <c:v>0.41249999999999998</c:v>
                </c:pt>
                <c:pt idx="7">
                  <c:v>0.41</c:v>
                </c:pt>
                <c:pt idx="8">
                  <c:v>0.47</c:v>
                </c:pt>
                <c:pt idx="9">
                  <c:v>0.48</c:v>
                </c:pt>
              </c:numCache>
            </c:numRef>
          </c:val>
        </c:ser>
        <c:dLbls>
          <c:showLegendKey val="0"/>
          <c:showVal val="0"/>
          <c:showCatName val="0"/>
          <c:showSerName val="0"/>
          <c:showPercent val="0"/>
          <c:showBubbleSize val="0"/>
        </c:dLbls>
        <c:gapWidth val="83"/>
        <c:overlap val="-27"/>
        <c:axId val="342542592"/>
        <c:axId val="342573056"/>
      </c:barChart>
      <c:catAx>
        <c:axId val="342542592"/>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573056"/>
        <c:crosses val="autoZero"/>
        <c:auto val="1"/>
        <c:lblAlgn val="ctr"/>
        <c:lblOffset val="100"/>
        <c:noMultiLvlLbl val="0"/>
      </c:catAx>
      <c:valAx>
        <c:axId val="342573056"/>
        <c:scaling>
          <c:orientation val="minMax"/>
          <c:max val="0.5"/>
        </c:scaling>
        <c:delete val="0"/>
        <c:axPos val="l"/>
        <c:majorGridlines>
          <c:spPr>
            <a:ln w="9525" cap="flat" cmpd="sng" algn="ctr">
              <a:no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542592"/>
        <c:crosses val="autoZero"/>
        <c:crossBetween val="between"/>
        <c:majorUnit val="0.1"/>
      </c:valAx>
      <c:spPr>
        <a:noFill/>
        <a:ln w="0">
          <a:noFill/>
        </a:ln>
        <a:effectLst/>
      </c:spPr>
    </c:plotArea>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9B2B39"/>
              </a:solidFill>
            </c:spPr>
          </c:dPt>
          <c:dPt>
            <c:idx val="1"/>
            <c:bubble3D val="0"/>
            <c:spPr>
              <a:solidFill>
                <a:srgbClr val="FFC800"/>
              </a:solidFill>
            </c:spPr>
          </c:dPt>
          <c:dLbls>
            <c:dLbl>
              <c:idx val="0"/>
              <c:layout/>
              <c:tx>
                <c:rich>
                  <a:bodyPr/>
                  <a:lstStyle/>
                  <a:p>
                    <a:r>
                      <a:rPr lang="en-US"/>
                      <a:t>99.73%</a:t>
                    </a:r>
                  </a:p>
                </c:rich>
              </c:tx>
              <c:showLegendKey val="0"/>
              <c:showVal val="1"/>
              <c:showCatName val="0"/>
              <c:showSerName val="0"/>
              <c:showPercent val="1"/>
              <c:showBubbleSize val="0"/>
            </c:dLbl>
            <c:dLbl>
              <c:idx val="1"/>
              <c:layout/>
              <c:tx>
                <c:rich>
                  <a:bodyPr/>
                  <a:lstStyle/>
                  <a:p>
                    <a:r>
                      <a:rPr lang="en-US">
                        <a:solidFill>
                          <a:schemeClr val="bg1"/>
                        </a:solidFill>
                      </a:rPr>
                      <a:t>0.27%</a:t>
                    </a:r>
                  </a:p>
                </c:rich>
              </c:tx>
              <c:showLegendKey val="0"/>
              <c:showVal val="1"/>
              <c:showCatName val="0"/>
              <c:showSerName val="0"/>
              <c:showPercent val="1"/>
              <c:showBubbleSize val="0"/>
            </c:dLbl>
            <c:numFmt formatCode="#,##0.00" sourceLinked="0"/>
            <c:txPr>
              <a:bodyPr/>
              <a:lstStyle/>
              <a:p>
                <a:pPr>
                  <a:defRPr sz="1200">
                    <a:solidFill>
                      <a:schemeClr val="bg1"/>
                    </a:solidFill>
                    <a:latin typeface="Arial" pitchFamily="34" charset="0"/>
                    <a:cs typeface="Arial" pitchFamily="34" charset="0"/>
                  </a:defRPr>
                </a:pPr>
                <a:endParaRPr lang="en-US"/>
              </a:p>
            </c:txPr>
            <c:showLegendKey val="0"/>
            <c:showVal val="0"/>
            <c:showCatName val="0"/>
            <c:showSerName val="0"/>
            <c:showPercent val="1"/>
            <c:showBubbleSize val="0"/>
            <c:showLeaderLines val="1"/>
          </c:dLbls>
          <c:cat>
            <c:strRef>
              <c:f>Graphs!$D$339:$D$340</c:f>
              <c:strCache>
                <c:ptCount val="2"/>
                <c:pt idx="0">
                  <c:v>Institutions</c:v>
                </c:pt>
                <c:pt idx="1">
                  <c:v>Individuals/Insiders</c:v>
                </c:pt>
              </c:strCache>
            </c:strRef>
          </c:cat>
          <c:val>
            <c:numRef>
              <c:f>Graphs!$E$339:$E$340</c:f>
              <c:numCache>
                <c:formatCode>0.00%</c:formatCode>
                <c:ptCount val="2"/>
                <c:pt idx="0">
                  <c:v>0.99729999999999996</c:v>
                </c:pt>
                <c:pt idx="1">
                  <c:v>2.7000000000000357E-3</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9381580314508884"/>
          <c:y val="4.0523617933338344E-3"/>
          <c:w val="0.2970046214102755"/>
          <c:h val="0.99594763820666621"/>
        </c:manualLayout>
      </c:layout>
      <c:overlay val="0"/>
      <c:txPr>
        <a:bodyPr/>
        <a:lstStyle/>
        <a:p>
          <a:pPr>
            <a:defRPr sz="12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9B2B39"/>
              </a:solidFill>
            </c:spPr>
          </c:dPt>
          <c:dPt>
            <c:idx val="1"/>
            <c:bubble3D val="0"/>
            <c:spPr>
              <a:solidFill>
                <a:srgbClr val="FFC800"/>
              </a:solidFill>
            </c:spPr>
          </c:dPt>
          <c:dPt>
            <c:idx val="2"/>
            <c:bubble3D val="0"/>
            <c:spPr>
              <a:solidFill>
                <a:srgbClr val="7F7F7F"/>
              </a:solidFill>
            </c:spPr>
          </c:dPt>
          <c:dPt>
            <c:idx val="3"/>
            <c:bubble3D val="0"/>
            <c:spPr>
              <a:solidFill>
                <a:srgbClr val="004682"/>
              </a:solidFill>
            </c:spPr>
          </c:dPt>
          <c:dPt>
            <c:idx val="4"/>
            <c:bubble3D val="0"/>
            <c:spPr>
              <a:solidFill>
                <a:srgbClr val="46B5D3"/>
              </a:solidFill>
            </c:spPr>
          </c:dPt>
          <c:dLbls>
            <c:dLbl>
              <c:idx val="1"/>
              <c:layout>
                <c:manualLayout>
                  <c:x val="-1.6563277416409904E-2"/>
                  <c:y val="-4.1797283176593522E-2"/>
                </c:manualLayout>
              </c:layout>
              <c:tx>
                <c:rich>
                  <a:bodyPr/>
                  <a:lstStyle/>
                  <a:p>
                    <a:r>
                      <a:rPr lang="en-US">
                        <a:solidFill>
                          <a:sysClr val="windowText" lastClr="000000"/>
                        </a:solidFill>
                      </a:rPr>
                      <a:t>4%</a:t>
                    </a:r>
                  </a:p>
                </c:rich>
              </c:tx>
              <c:showLegendKey val="0"/>
              <c:showVal val="0"/>
              <c:showCatName val="0"/>
              <c:showSerName val="0"/>
              <c:showPercent val="1"/>
              <c:showBubbleSize val="0"/>
            </c:dLbl>
            <c:dLbl>
              <c:idx val="2"/>
              <c:layout>
                <c:manualLayout>
                  <c:x val="-6.6252587991718426E-3"/>
                  <c:y val="-6.2695924764890262E-2"/>
                </c:manualLayout>
              </c:layout>
              <c:showLegendKey val="0"/>
              <c:showVal val="0"/>
              <c:showCatName val="0"/>
              <c:showSerName val="0"/>
              <c:showPercent val="1"/>
              <c:showBubbleSize val="0"/>
            </c:dLbl>
            <c:dLbl>
              <c:idx val="4"/>
              <c:layout>
                <c:manualLayout>
                  <c:x val="1.6563146997929607E-3"/>
                  <c:y val="-7.9414838035527693E-2"/>
                </c:manualLayout>
              </c:layout>
              <c:showLegendKey val="0"/>
              <c:showVal val="0"/>
              <c:showCatName val="0"/>
              <c:showSerName val="0"/>
              <c:showPercent val="1"/>
              <c:showBubbleSize val="0"/>
            </c:dLbl>
            <c:numFmt formatCode="0%" sourceLinked="0"/>
            <c:txPr>
              <a:bodyPr/>
              <a:lstStyle/>
              <a:p>
                <a:pPr>
                  <a:defRPr sz="1200">
                    <a:solidFill>
                      <a:schemeClr val="bg1"/>
                    </a:solidFill>
                    <a:latin typeface="Arial" pitchFamily="34" charset="0"/>
                    <a:cs typeface="Arial" pitchFamily="34" charset="0"/>
                  </a:defRPr>
                </a:pPr>
                <a:endParaRPr lang="en-US"/>
              </a:p>
            </c:txPr>
            <c:showLegendKey val="0"/>
            <c:showVal val="0"/>
            <c:showCatName val="0"/>
            <c:showSerName val="0"/>
            <c:showPercent val="1"/>
            <c:showBubbleSize val="0"/>
            <c:showLeaderLines val="1"/>
          </c:dLbls>
          <c:cat>
            <c:strRef>
              <c:f>Graphs!$D$342:$D$346</c:f>
              <c:strCache>
                <c:ptCount val="5"/>
                <c:pt idx="0">
                  <c:v>Tradtional Investment Managers</c:v>
                </c:pt>
                <c:pt idx="1">
                  <c:v>Hedge Fund Managers</c:v>
                </c:pt>
                <c:pt idx="2">
                  <c:v>Government Pension Sponsors</c:v>
                </c:pt>
                <c:pt idx="3">
                  <c:v>Insurance Companies</c:v>
                </c:pt>
                <c:pt idx="4">
                  <c:v>Others</c:v>
                </c:pt>
              </c:strCache>
            </c:strRef>
          </c:cat>
          <c:val>
            <c:numRef>
              <c:f>Graphs!$E$342:$E$346</c:f>
              <c:numCache>
                <c:formatCode>0.00%</c:formatCode>
                <c:ptCount val="5"/>
                <c:pt idx="0">
                  <c:v>0.89059999999999995</c:v>
                </c:pt>
                <c:pt idx="1">
                  <c:v>4.2200000000000001E-2</c:v>
                </c:pt>
                <c:pt idx="2">
                  <c:v>2.4500000000000001E-2</c:v>
                </c:pt>
                <c:pt idx="3">
                  <c:v>1.9400000000000001E-2</c:v>
                </c:pt>
                <c:pt idx="4" formatCode="0.0%">
                  <c:v>2.3300000000000098E-2</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9381580314508884"/>
          <c:y val="4.0523617933338344E-3"/>
          <c:w val="0.2970046214102755"/>
          <c:h val="0.99594763820666621"/>
        </c:manualLayout>
      </c:layout>
      <c:overlay val="0"/>
      <c:txPr>
        <a:bodyPr/>
        <a:lstStyle/>
        <a:p>
          <a:pPr>
            <a:defRPr sz="12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9B2B39"/>
              </a:solidFill>
            </c:spPr>
          </c:dPt>
          <c:dPt>
            <c:idx val="1"/>
            <c:bubble3D val="0"/>
            <c:spPr>
              <a:solidFill>
                <a:srgbClr val="FFC800"/>
              </a:solidFill>
            </c:spPr>
          </c:dPt>
          <c:dPt>
            <c:idx val="2"/>
            <c:bubble3D val="0"/>
            <c:spPr>
              <a:solidFill>
                <a:srgbClr val="7F7F7F"/>
              </a:solidFill>
            </c:spPr>
          </c:dPt>
          <c:dPt>
            <c:idx val="3"/>
            <c:bubble3D val="0"/>
            <c:spPr>
              <a:solidFill>
                <a:srgbClr val="004682"/>
              </a:solidFill>
            </c:spPr>
          </c:dPt>
          <c:dPt>
            <c:idx val="4"/>
            <c:bubble3D val="0"/>
            <c:spPr>
              <a:solidFill>
                <a:srgbClr val="46B5D3"/>
              </a:solidFill>
            </c:spPr>
          </c:dPt>
          <c:dLbls>
            <c:dLbl>
              <c:idx val="1"/>
              <c:numFmt formatCode="0%" sourceLinked="0"/>
              <c:spPr/>
              <c:txPr>
                <a:bodyPr/>
                <a:lstStyle/>
                <a:p>
                  <a:pPr>
                    <a:defRPr sz="1200">
                      <a:solidFill>
                        <a:sysClr val="windowText" lastClr="000000"/>
                      </a:solidFill>
                      <a:latin typeface="Arial" pitchFamily="34" charset="0"/>
                      <a:cs typeface="Arial" pitchFamily="34" charset="0"/>
                    </a:defRPr>
                  </a:pPr>
                  <a:endParaRPr lang="en-US"/>
                </a:p>
              </c:txPr>
              <c:showLegendKey val="0"/>
              <c:showVal val="1"/>
              <c:showCatName val="0"/>
              <c:showSerName val="0"/>
              <c:showPercent val="0"/>
              <c:showBubbleSize val="0"/>
            </c:dLbl>
            <c:numFmt formatCode="0%" sourceLinked="0"/>
            <c:txPr>
              <a:bodyPr/>
              <a:lstStyle/>
              <a:p>
                <a:pPr>
                  <a:defRPr sz="1200">
                    <a:solidFill>
                      <a:schemeClr val="bg1"/>
                    </a:solidFill>
                    <a:latin typeface="Arial" pitchFamily="34" charset="0"/>
                    <a:cs typeface="Arial" pitchFamily="34" charset="0"/>
                  </a:defRPr>
                </a:pPr>
                <a:endParaRPr lang="en-US"/>
              </a:p>
            </c:txPr>
            <c:showLegendKey val="0"/>
            <c:showVal val="1"/>
            <c:showCatName val="0"/>
            <c:showSerName val="0"/>
            <c:showPercent val="0"/>
            <c:showBubbleSize val="0"/>
            <c:showLeaderLines val="1"/>
          </c:dLbls>
          <c:cat>
            <c:strRef>
              <c:f>Graphs!$D$348:$D$352</c:f>
              <c:strCache>
                <c:ptCount val="5"/>
                <c:pt idx="0">
                  <c:v>Capital Research and Management Company</c:v>
                </c:pt>
                <c:pt idx="1">
                  <c:v>BlackRock</c:v>
                </c:pt>
                <c:pt idx="2">
                  <c:v>The Vanguard Group</c:v>
                </c:pt>
                <c:pt idx="3">
                  <c:v>Fidelity Investments</c:v>
                </c:pt>
                <c:pt idx="4">
                  <c:v>Morgan Stanley Investment Managements</c:v>
                </c:pt>
              </c:strCache>
            </c:strRef>
          </c:cat>
          <c:val>
            <c:numRef>
              <c:f>Graphs!$E$348:$E$352</c:f>
              <c:numCache>
                <c:formatCode>0.00%</c:formatCode>
                <c:ptCount val="5"/>
                <c:pt idx="0">
                  <c:v>0.13120000000000001</c:v>
                </c:pt>
                <c:pt idx="1">
                  <c:v>7.2099999999999997E-2</c:v>
                </c:pt>
                <c:pt idx="2">
                  <c:v>6.2300000000000001E-2</c:v>
                </c:pt>
                <c:pt idx="3">
                  <c:v>6.0499999999999998E-2</c:v>
                </c:pt>
                <c:pt idx="4">
                  <c:v>4.4200000000000003E-2</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9381580314508884"/>
          <c:y val="4.0523617933338344E-3"/>
          <c:w val="0.2970046214102755"/>
          <c:h val="0.99594763820666621"/>
        </c:manualLayout>
      </c:layout>
      <c:overlay val="0"/>
      <c:txPr>
        <a:bodyPr/>
        <a:lstStyle/>
        <a:p>
          <a:pPr>
            <a:defRPr sz="12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9B2B39"/>
              </a:solidFill>
            </c:spPr>
          </c:dPt>
          <c:dPt>
            <c:idx val="1"/>
            <c:bubble3D val="0"/>
            <c:spPr>
              <a:solidFill>
                <a:srgbClr val="FFC800"/>
              </a:solidFill>
            </c:spPr>
          </c:dPt>
          <c:dLbls>
            <c:dLbl>
              <c:idx val="0"/>
              <c:layout>
                <c:manualLayout>
                  <c:x val="-4.8033126293995858E-2"/>
                  <c:y val="7.5235109717868343E-2"/>
                </c:manualLayout>
              </c:layout>
              <c:tx>
                <c:rich>
                  <a:bodyPr/>
                  <a:lstStyle/>
                  <a:p>
                    <a:r>
                      <a:rPr lang="en-US"/>
                      <a:t>53,102; 72%</a:t>
                    </a:r>
                  </a:p>
                </c:rich>
              </c:tx>
              <c:showLegendKey val="0"/>
              <c:showVal val="1"/>
              <c:showCatName val="0"/>
              <c:showSerName val="0"/>
              <c:showPercent val="1"/>
              <c:showBubbleSize val="0"/>
            </c:dLbl>
            <c:dLbl>
              <c:idx val="1"/>
              <c:layout/>
              <c:tx>
                <c:rich>
                  <a:bodyPr/>
                  <a:lstStyle/>
                  <a:p>
                    <a:pPr>
                      <a:defRPr sz="1200">
                        <a:solidFill>
                          <a:sysClr val="windowText" lastClr="000000"/>
                        </a:solidFill>
                        <a:latin typeface="Arial" pitchFamily="34" charset="0"/>
                        <a:cs typeface="Arial" pitchFamily="34" charset="0"/>
                      </a:defRPr>
                    </a:pPr>
                    <a:r>
                      <a:rPr lang="en-US"/>
                      <a:t>20,976; 28%</a:t>
                    </a:r>
                  </a:p>
                </c:rich>
              </c:tx>
              <c:numFmt formatCode="0%" sourceLinked="0"/>
              <c:spPr/>
              <c:showLegendKey val="0"/>
              <c:showVal val="1"/>
              <c:showCatName val="0"/>
              <c:showSerName val="0"/>
              <c:showPercent val="1"/>
              <c:showBubbleSize val="0"/>
              <c:separator>; </c:separator>
            </c:dLbl>
            <c:numFmt formatCode="0%" sourceLinked="0"/>
            <c:txPr>
              <a:bodyPr/>
              <a:lstStyle/>
              <a:p>
                <a:pPr>
                  <a:defRPr sz="1200">
                    <a:solidFill>
                      <a:schemeClr val="bg1"/>
                    </a:solidFill>
                    <a:latin typeface="Arial" pitchFamily="34" charset="0"/>
                    <a:cs typeface="Arial" pitchFamily="34" charset="0"/>
                  </a:defRPr>
                </a:pPr>
                <a:endParaRPr lang="en-US"/>
              </a:p>
            </c:txPr>
            <c:showLegendKey val="0"/>
            <c:showVal val="1"/>
            <c:showCatName val="0"/>
            <c:showSerName val="0"/>
            <c:showPercent val="1"/>
            <c:showBubbleSize val="0"/>
            <c:showLeaderLines val="1"/>
          </c:dLbls>
          <c:cat>
            <c:strRef>
              <c:f>Graphs!$G$392:$G$393</c:f>
              <c:strCache>
                <c:ptCount val="2"/>
                <c:pt idx="0">
                  <c:v>Buy Transactions Shares</c:v>
                </c:pt>
                <c:pt idx="1">
                  <c:v>Sell Transactions Shares</c:v>
                </c:pt>
              </c:strCache>
            </c:strRef>
          </c:cat>
          <c:val>
            <c:numRef>
              <c:f>Graphs!$H$392:$H$393</c:f>
              <c:numCache>
                <c:formatCode>General</c:formatCode>
                <c:ptCount val="2"/>
                <c:pt idx="0">
                  <c:v>53102</c:v>
                </c:pt>
                <c:pt idx="1">
                  <c:v>20976</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9381580314508884"/>
          <c:y val="4.0523617933338344E-3"/>
          <c:w val="0.2970046214102755"/>
          <c:h val="0.99594763820666621"/>
        </c:manualLayout>
      </c:layout>
      <c:overlay val="0"/>
      <c:txPr>
        <a:bodyPr/>
        <a:lstStyle/>
        <a:p>
          <a:pPr>
            <a:defRPr sz="12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9B2B39"/>
              </a:solidFill>
            </c:spPr>
          </c:dPt>
          <c:dPt>
            <c:idx val="1"/>
            <c:bubble3D val="0"/>
            <c:spPr>
              <a:solidFill>
                <a:srgbClr val="FFC800"/>
              </a:solidFill>
            </c:spPr>
          </c:dPt>
          <c:dLbls>
            <c:dLbl>
              <c:idx val="0"/>
              <c:layout/>
              <c:tx>
                <c:rich>
                  <a:bodyPr/>
                  <a:lstStyle/>
                  <a:p>
                    <a:r>
                      <a:rPr lang="en-US"/>
                      <a:t>676,830, 78%</a:t>
                    </a:r>
                  </a:p>
                </c:rich>
              </c:tx>
              <c:showLegendKey val="0"/>
              <c:showVal val="1"/>
              <c:showCatName val="0"/>
              <c:showSerName val="0"/>
              <c:showPercent val="1"/>
              <c:showBubbleSize val="0"/>
            </c:dLbl>
            <c:dLbl>
              <c:idx val="1"/>
              <c:layout/>
              <c:tx>
                <c:rich>
                  <a:bodyPr/>
                  <a:lstStyle/>
                  <a:p>
                    <a:r>
                      <a:rPr lang="en-US"/>
                      <a:t>191,141, 22%</a:t>
                    </a:r>
                  </a:p>
                </c:rich>
              </c:tx>
              <c:showLegendKey val="0"/>
              <c:showVal val="1"/>
              <c:showCatName val="0"/>
              <c:showSerName val="0"/>
              <c:showPercent val="1"/>
              <c:showBubbleSize val="0"/>
            </c:dLbl>
            <c:dLbl>
              <c:idx val="2"/>
              <c:layout/>
              <c:tx>
                <c:rich>
                  <a:bodyPr/>
                  <a:lstStyle/>
                  <a:p>
                    <a:r>
                      <a:rPr lang="en-US"/>
                      <a:t>421,728, 33%</a:t>
                    </a:r>
                  </a:p>
                </c:rich>
              </c:tx>
              <c:showLegendKey val="0"/>
              <c:showVal val="1"/>
              <c:showCatName val="0"/>
              <c:showSerName val="0"/>
              <c:showPercent val="1"/>
              <c:showBubbleSize val="0"/>
            </c:dLbl>
            <c:showLegendKey val="0"/>
            <c:showVal val="1"/>
            <c:showCatName val="0"/>
            <c:showSerName val="0"/>
            <c:showPercent val="1"/>
            <c:showBubbleSize val="0"/>
            <c:showLeaderLines val="1"/>
          </c:dLbls>
          <c:cat>
            <c:strRef>
              <c:f>Graphs!$G$407:$G$409</c:f>
              <c:strCache>
                <c:ptCount val="3"/>
                <c:pt idx="0">
                  <c:v>Kasper Jakobsen</c:v>
                </c:pt>
                <c:pt idx="1">
                  <c:v>Charles Urbain</c:v>
                </c:pt>
                <c:pt idx="2">
                  <c:v>Others</c:v>
                </c:pt>
              </c:strCache>
            </c:strRef>
          </c:cat>
          <c:val>
            <c:numRef>
              <c:f>Graphs!$H$407:$H$409</c:f>
              <c:numCache>
                <c:formatCode>General</c:formatCode>
                <c:ptCount val="3"/>
                <c:pt idx="0">
                  <c:v>676830</c:v>
                </c:pt>
                <c:pt idx="1">
                  <c:v>191141</c:v>
                </c:pt>
                <c:pt idx="2">
                  <c:v>421728</c:v>
                </c:pt>
              </c:numCache>
            </c:numRef>
          </c:val>
        </c:ser>
        <c:dLbls>
          <c:showLegendKey val="0"/>
          <c:showVal val="1"/>
          <c:showCatName val="0"/>
          <c:showSerName val="0"/>
          <c:showPercent val="0"/>
          <c:showBubbleSize val="0"/>
          <c:showLeaderLines val="1"/>
        </c:dLbls>
        <c:firstSliceAng val="0"/>
        <c:holeSize val="50"/>
      </c:doughnutChart>
    </c:plotArea>
    <c:legend>
      <c:legendPos val="b"/>
      <c:layout/>
      <c:overlay val="0"/>
      <c:txPr>
        <a:bodyPr/>
        <a:lstStyle/>
        <a:p>
          <a:pPr>
            <a:defRPr sz="12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77633952005999252"/>
        </c:manualLayout>
      </c:layout>
      <c:barChart>
        <c:barDir val="col"/>
        <c:grouping val="clustered"/>
        <c:varyColors val="0"/>
        <c:ser>
          <c:idx val="0"/>
          <c:order val="0"/>
          <c:tx>
            <c:strRef>
              <c:f>Graphs!$G$430</c:f>
              <c:strCache>
                <c:ptCount val="1"/>
                <c:pt idx="0">
                  <c:v>Base Comps</c:v>
                </c:pt>
              </c:strCache>
            </c:strRef>
          </c:tx>
          <c:spPr>
            <a:solidFill>
              <a:srgbClr val="9B2B39"/>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rial" pitchFamily="34" charset="0"/>
                    <a:ea typeface="+mn-ea"/>
                    <a:cs typeface="Arial"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Graphs!$H$429:$K$429</c:f>
              <c:strCache>
                <c:ptCount val="4"/>
                <c:pt idx="0">
                  <c:v>Gross Margin</c:v>
                </c:pt>
                <c:pt idx="1">
                  <c:v>Operating Margin</c:v>
                </c:pt>
                <c:pt idx="2">
                  <c:v>Net Margin</c:v>
                </c:pt>
                <c:pt idx="3">
                  <c:v>ROA</c:v>
                </c:pt>
              </c:strCache>
            </c:strRef>
          </c:cat>
          <c:val>
            <c:numRef>
              <c:f>Graphs!$H$430:$K$430</c:f>
              <c:numCache>
                <c:formatCode>0%</c:formatCode>
                <c:ptCount val="4"/>
                <c:pt idx="0">
                  <c:v>0.37200499999999997</c:v>
                </c:pt>
                <c:pt idx="1">
                  <c:v>0.21043600000000001</c:v>
                </c:pt>
                <c:pt idx="2">
                  <c:v>5.4679000000000005E-2</c:v>
                </c:pt>
                <c:pt idx="3">
                  <c:v>5.7394000000000001E-2</c:v>
                </c:pt>
              </c:numCache>
            </c:numRef>
          </c:val>
        </c:ser>
        <c:ser>
          <c:idx val="1"/>
          <c:order val="1"/>
          <c:tx>
            <c:strRef>
              <c:f>Graphs!$G$431</c:f>
              <c:strCache>
                <c:ptCount val="1"/>
                <c:pt idx="0">
                  <c:v>MJN</c:v>
                </c:pt>
              </c:strCache>
            </c:strRef>
          </c:tx>
          <c:invertIfNegative val="0"/>
          <c:dLbls>
            <c:numFmt formatCode="0%" sourceLinked="0"/>
            <c:txPr>
              <a:bodyPr/>
              <a:lstStyle/>
              <a:p>
                <a:pPr>
                  <a:defRPr sz="1000">
                    <a:latin typeface="Arial" pitchFamily="34" charset="0"/>
                    <a:cs typeface="Arial" pitchFamily="34" charset="0"/>
                  </a:defRPr>
                </a:pPr>
                <a:endParaRPr lang="en-US"/>
              </a:p>
            </c:txPr>
            <c:dLblPos val="outEnd"/>
            <c:showLegendKey val="0"/>
            <c:showVal val="1"/>
            <c:showCatName val="0"/>
            <c:showSerName val="0"/>
            <c:showPercent val="0"/>
            <c:showBubbleSize val="0"/>
            <c:showLeaderLines val="0"/>
          </c:dLbls>
          <c:cat>
            <c:strRef>
              <c:f>Graphs!$H$429:$K$429</c:f>
              <c:strCache>
                <c:ptCount val="4"/>
                <c:pt idx="0">
                  <c:v>Gross Margin</c:v>
                </c:pt>
                <c:pt idx="1">
                  <c:v>Operating Margin</c:v>
                </c:pt>
                <c:pt idx="2">
                  <c:v>Net Margin</c:v>
                </c:pt>
                <c:pt idx="3">
                  <c:v>ROA</c:v>
                </c:pt>
              </c:strCache>
            </c:strRef>
          </c:cat>
          <c:val>
            <c:numRef>
              <c:f>Graphs!$H$431:$K$431</c:f>
              <c:numCache>
                <c:formatCode>0%</c:formatCode>
                <c:ptCount val="4"/>
                <c:pt idx="0">
                  <c:v>0.64507599999999998</c:v>
                </c:pt>
                <c:pt idx="1">
                  <c:v>0.26667099999999999</c:v>
                </c:pt>
                <c:pt idx="2">
                  <c:v>0.16051300000000002</c:v>
                </c:pt>
                <c:pt idx="3">
                  <c:v>0.158885</c:v>
                </c:pt>
              </c:numCache>
            </c:numRef>
          </c:val>
        </c:ser>
        <c:dLbls>
          <c:showLegendKey val="0"/>
          <c:showVal val="0"/>
          <c:showCatName val="0"/>
          <c:showSerName val="0"/>
          <c:showPercent val="0"/>
          <c:showBubbleSize val="0"/>
        </c:dLbls>
        <c:gapWidth val="83"/>
        <c:overlap val="-27"/>
        <c:axId val="342938368"/>
        <c:axId val="342939904"/>
      </c:barChart>
      <c:catAx>
        <c:axId val="342938368"/>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939904"/>
        <c:crosses val="autoZero"/>
        <c:auto val="1"/>
        <c:lblAlgn val="ctr"/>
        <c:lblOffset val="100"/>
        <c:noMultiLvlLbl val="0"/>
      </c:catAx>
      <c:valAx>
        <c:axId val="342939904"/>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2938368"/>
        <c:crosses val="autoZero"/>
        <c:crossBetween val="between"/>
      </c:valAx>
      <c:spPr>
        <a:noFill/>
        <a:ln w="0">
          <a:noFill/>
        </a:ln>
        <a:effectLst/>
      </c:spPr>
    </c:plotArea>
    <c:legend>
      <c:legendPos val="b"/>
      <c:layout>
        <c:manualLayout>
          <c:xMode val="edge"/>
          <c:yMode val="edge"/>
          <c:x val="0.84286797684552517"/>
          <c:y val="5.5760217472815669E-3"/>
          <c:w val="0.15486273017924101"/>
          <c:h val="0.17299540682414699"/>
        </c:manualLayout>
      </c:layout>
      <c:overlay val="0"/>
    </c:legend>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77633952005999252"/>
        </c:manualLayout>
      </c:layout>
      <c:barChart>
        <c:barDir val="col"/>
        <c:grouping val="clustered"/>
        <c:varyColors val="0"/>
        <c:ser>
          <c:idx val="0"/>
          <c:order val="0"/>
          <c:tx>
            <c:strRef>
              <c:f>Graphs!$G$436</c:f>
              <c:strCache>
                <c:ptCount val="1"/>
                <c:pt idx="0">
                  <c:v>Base Comps</c:v>
                </c:pt>
              </c:strCache>
            </c:strRef>
          </c:tx>
          <c:spPr>
            <a:solidFill>
              <a:srgbClr val="9B2B39"/>
            </a:solidFill>
            <a:ln>
              <a:noFill/>
            </a:ln>
            <a:effectLst/>
          </c:spPr>
          <c:invertIfNegative val="0"/>
          <c:dLbls>
            <c:numFmt formatCode="0.0\x"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rial" pitchFamily="34" charset="0"/>
                    <a:ea typeface="+mn-ea"/>
                    <a:cs typeface="Arial"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Graphs!$H$435:$O$435</c:f>
              <c:strCache>
                <c:ptCount val="8"/>
                <c:pt idx="0">
                  <c:v>EV / EBITDA NTM</c:v>
                </c:pt>
                <c:pt idx="1">
                  <c:v>EV / EBITDA LTM</c:v>
                </c:pt>
                <c:pt idx="2">
                  <c:v>EV / Rev NTM</c:v>
                </c:pt>
                <c:pt idx="3">
                  <c:v>EV / Rev LTM</c:v>
                </c:pt>
                <c:pt idx="4">
                  <c:v>P / E NTM</c:v>
                </c:pt>
                <c:pt idx="5">
                  <c:v>P / E LTM</c:v>
                </c:pt>
                <c:pt idx="6">
                  <c:v>Debt/EBITDA</c:v>
                </c:pt>
                <c:pt idx="7">
                  <c:v>EBITDA/Interest Expense</c:v>
                </c:pt>
              </c:strCache>
            </c:strRef>
          </c:cat>
          <c:val>
            <c:numRef>
              <c:f>Graphs!$H$436:$O$436</c:f>
              <c:numCache>
                <c:formatCode>0.0\x</c:formatCode>
                <c:ptCount val="8"/>
                <c:pt idx="0">
                  <c:v>12.568899999999999</c:v>
                </c:pt>
                <c:pt idx="1">
                  <c:v>14.542450000000001</c:v>
                </c:pt>
                <c:pt idx="2">
                  <c:v>2.8181400000000001</c:v>
                </c:pt>
                <c:pt idx="3">
                  <c:v>2.8441200000000002</c:v>
                </c:pt>
                <c:pt idx="4">
                  <c:v>20.326799999999999</c:v>
                </c:pt>
                <c:pt idx="5">
                  <c:v>38.406205</c:v>
                </c:pt>
                <c:pt idx="6" formatCode="0.00">
                  <c:v>3.3702999999999999</c:v>
                </c:pt>
                <c:pt idx="7" formatCode="0.00">
                  <c:v>9.7932500000000005</c:v>
                </c:pt>
              </c:numCache>
            </c:numRef>
          </c:val>
        </c:ser>
        <c:ser>
          <c:idx val="1"/>
          <c:order val="1"/>
          <c:tx>
            <c:strRef>
              <c:f>Graphs!$G$437</c:f>
              <c:strCache>
                <c:ptCount val="1"/>
                <c:pt idx="0">
                  <c:v>MJN</c:v>
                </c:pt>
              </c:strCache>
            </c:strRef>
          </c:tx>
          <c:invertIfNegative val="0"/>
          <c:dLbls>
            <c:numFmt formatCode="0.0\x" sourceLinked="0"/>
            <c:txPr>
              <a:bodyPr/>
              <a:lstStyle/>
              <a:p>
                <a:pPr>
                  <a:defRPr sz="1000">
                    <a:latin typeface="Arial" pitchFamily="34" charset="0"/>
                    <a:cs typeface="Arial" pitchFamily="34" charset="0"/>
                  </a:defRPr>
                </a:pPr>
                <a:endParaRPr lang="en-US"/>
              </a:p>
            </c:txPr>
            <c:dLblPos val="outEnd"/>
            <c:showLegendKey val="0"/>
            <c:showVal val="1"/>
            <c:showCatName val="0"/>
            <c:showSerName val="0"/>
            <c:showPercent val="0"/>
            <c:showBubbleSize val="0"/>
            <c:showLeaderLines val="0"/>
          </c:dLbls>
          <c:cat>
            <c:strRef>
              <c:f>Graphs!$H$435:$O$435</c:f>
              <c:strCache>
                <c:ptCount val="8"/>
                <c:pt idx="0">
                  <c:v>EV / EBITDA NTM</c:v>
                </c:pt>
                <c:pt idx="1">
                  <c:v>EV / EBITDA LTM</c:v>
                </c:pt>
                <c:pt idx="2">
                  <c:v>EV / Rev NTM</c:v>
                </c:pt>
                <c:pt idx="3">
                  <c:v>EV / Rev LTM</c:v>
                </c:pt>
                <c:pt idx="4">
                  <c:v>P / E NTM</c:v>
                </c:pt>
                <c:pt idx="5">
                  <c:v>P / E LTM</c:v>
                </c:pt>
                <c:pt idx="6">
                  <c:v>Debt/EBITDA</c:v>
                </c:pt>
                <c:pt idx="7">
                  <c:v>EBITDA/Interest Expense</c:v>
                </c:pt>
              </c:strCache>
            </c:strRef>
          </c:cat>
          <c:val>
            <c:numRef>
              <c:f>Graphs!$H$437:$O$437</c:f>
              <c:numCache>
                <c:formatCode>0.0\x</c:formatCode>
                <c:ptCount val="8"/>
                <c:pt idx="0">
                  <c:v>14.89508</c:v>
                </c:pt>
                <c:pt idx="1">
                  <c:v>14.48615</c:v>
                </c:pt>
                <c:pt idx="2">
                  <c:v>4.0368199999999996</c:v>
                </c:pt>
                <c:pt idx="3">
                  <c:v>3.8630399999999998</c:v>
                </c:pt>
                <c:pt idx="4">
                  <c:v>22.070150000000002</c:v>
                </c:pt>
                <c:pt idx="5">
                  <c:v>23.620799999999999</c:v>
                </c:pt>
                <c:pt idx="6" formatCode="0.00">
                  <c:v>2.7516799999999999</c:v>
                </c:pt>
                <c:pt idx="7" formatCode="0.00">
                  <c:v>14.55362</c:v>
                </c:pt>
              </c:numCache>
            </c:numRef>
          </c:val>
        </c:ser>
        <c:dLbls>
          <c:showLegendKey val="0"/>
          <c:showVal val="0"/>
          <c:showCatName val="0"/>
          <c:showSerName val="0"/>
          <c:showPercent val="0"/>
          <c:showBubbleSize val="0"/>
        </c:dLbls>
        <c:gapWidth val="83"/>
        <c:overlap val="-27"/>
        <c:axId val="343039360"/>
        <c:axId val="343045248"/>
      </c:barChart>
      <c:catAx>
        <c:axId val="343039360"/>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3045248"/>
        <c:crosses val="autoZero"/>
        <c:auto val="1"/>
        <c:lblAlgn val="ctr"/>
        <c:lblOffset val="100"/>
        <c:noMultiLvlLbl val="0"/>
      </c:catAx>
      <c:valAx>
        <c:axId val="343045248"/>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43039360"/>
        <c:crosses val="autoZero"/>
        <c:crossBetween val="between"/>
      </c:valAx>
      <c:spPr>
        <a:noFill/>
        <a:ln w="0">
          <a:noFill/>
        </a:ln>
        <a:effectLst/>
      </c:spPr>
    </c:plotArea>
    <c:legend>
      <c:legendPos val="b"/>
      <c:layout>
        <c:manualLayout>
          <c:xMode val="edge"/>
          <c:yMode val="edge"/>
          <c:x val="0.84286797684552517"/>
          <c:y val="5.5760217472815669E-3"/>
          <c:w val="0.15486273017924101"/>
          <c:h val="0.17299540682414699"/>
        </c:manualLayout>
      </c:layout>
      <c:overlay val="0"/>
    </c:legend>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89032042869641292"/>
        </c:manualLayout>
      </c:layout>
      <c:barChart>
        <c:barDir val="col"/>
        <c:grouping val="clustered"/>
        <c:varyColors val="0"/>
        <c:ser>
          <c:idx val="0"/>
          <c:order val="0"/>
          <c:invertIfNegative val="0"/>
          <c:dLbls>
            <c:numFmt formatCode="&quot;$&quot;#,##0" sourceLinked="0"/>
            <c:showLegendKey val="0"/>
            <c:showVal val="1"/>
            <c:showCatName val="0"/>
            <c:showSerName val="0"/>
            <c:showPercent val="0"/>
            <c:showBubbleSize val="0"/>
            <c:showLeaderLines val="0"/>
          </c:dLbls>
          <c:cat>
            <c:strRef>
              <c:f>'DCF Base'!$Z$7:$AG$7</c:f>
              <c:strCache>
                <c:ptCount val="8"/>
                <c:pt idx="0">
                  <c:v>Q1 2015</c:v>
                </c:pt>
                <c:pt idx="1">
                  <c:v>Q2 2015</c:v>
                </c:pt>
                <c:pt idx="2">
                  <c:v>Q3 2015</c:v>
                </c:pt>
                <c:pt idx="3">
                  <c:v>Q4 2015</c:v>
                </c:pt>
                <c:pt idx="4">
                  <c:v>Q1 2016 Est</c:v>
                </c:pt>
                <c:pt idx="5">
                  <c:v>Q2 2016 Est</c:v>
                </c:pt>
                <c:pt idx="6">
                  <c:v>Q3 2016 Est</c:v>
                </c:pt>
                <c:pt idx="7">
                  <c:v>Q4 2016 Est</c:v>
                </c:pt>
              </c:strCache>
            </c:strRef>
          </c:cat>
          <c:val>
            <c:numRef>
              <c:f>'DCF Base'!$Z$30:$AG$30</c:f>
              <c:numCache>
                <c:formatCode>#,##0.0</c:formatCode>
                <c:ptCount val="8"/>
                <c:pt idx="0">
                  <c:v>243.17635783752556</c:v>
                </c:pt>
                <c:pt idx="1">
                  <c:v>190.71943084186796</c:v>
                </c:pt>
                <c:pt idx="2">
                  <c:v>153.43345962427833</c:v>
                </c:pt>
                <c:pt idx="3">
                  <c:v>249.33934513406956</c:v>
                </c:pt>
                <c:pt idx="4">
                  <c:v>311.67213984932732</c:v>
                </c:pt>
                <c:pt idx="5">
                  <c:v>256.16899437762419</c:v>
                </c:pt>
                <c:pt idx="6">
                  <c:v>247.45450955755487</c:v>
                </c:pt>
                <c:pt idx="7">
                  <c:v>123.42204856096643</c:v>
                </c:pt>
              </c:numCache>
            </c:numRef>
          </c:val>
        </c:ser>
        <c:dLbls>
          <c:showLegendKey val="0"/>
          <c:showVal val="0"/>
          <c:showCatName val="0"/>
          <c:showSerName val="0"/>
          <c:showPercent val="0"/>
          <c:showBubbleSize val="0"/>
        </c:dLbls>
        <c:gapWidth val="83"/>
        <c:overlap val="-27"/>
        <c:axId val="359295616"/>
        <c:axId val="359563648"/>
      </c:barChart>
      <c:catAx>
        <c:axId val="359295616"/>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59563648"/>
        <c:crosses val="autoZero"/>
        <c:auto val="1"/>
        <c:lblAlgn val="ctr"/>
        <c:lblOffset val="100"/>
        <c:noMultiLvlLbl val="0"/>
      </c:catAx>
      <c:valAx>
        <c:axId val="359563648"/>
        <c:scaling>
          <c:orientation val="minMax"/>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59295616"/>
        <c:crosses val="autoZero"/>
        <c:crossBetween val="between"/>
      </c:valAx>
      <c:spPr>
        <a:noFill/>
        <a:ln w="0">
          <a:noFill/>
        </a:ln>
        <a:effectLst/>
      </c:spPr>
    </c:plotArea>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89032042869641292"/>
        </c:manualLayout>
      </c:layout>
      <c:barChart>
        <c:barDir val="col"/>
        <c:grouping val="clustered"/>
        <c:varyColors val="0"/>
        <c:ser>
          <c:idx val="0"/>
          <c:order val="0"/>
          <c:invertIfNegative val="0"/>
          <c:dLbls>
            <c:numFmt formatCode="&quot;$&quot;#,##0" sourceLinked="0"/>
            <c:showLegendKey val="0"/>
            <c:showVal val="1"/>
            <c:showCatName val="0"/>
            <c:showSerName val="0"/>
            <c:showPercent val="0"/>
            <c:showBubbleSize val="0"/>
            <c:showLeaderLines val="0"/>
          </c:dLbls>
          <c:cat>
            <c:strRef>
              <c:f>'DCF Bear'!$Z$7:$AG$7</c:f>
              <c:strCache>
                <c:ptCount val="8"/>
                <c:pt idx="0">
                  <c:v>Q1 2015</c:v>
                </c:pt>
                <c:pt idx="1">
                  <c:v>Q2 2015</c:v>
                </c:pt>
                <c:pt idx="2">
                  <c:v>Q3 2015</c:v>
                </c:pt>
                <c:pt idx="3">
                  <c:v>Q4 2015</c:v>
                </c:pt>
                <c:pt idx="4">
                  <c:v>Q1 2016 Est</c:v>
                </c:pt>
                <c:pt idx="5">
                  <c:v>Q2 2016 Est</c:v>
                </c:pt>
                <c:pt idx="6">
                  <c:v>Q3 2016 Est</c:v>
                </c:pt>
                <c:pt idx="7">
                  <c:v>Q4 2016 Est</c:v>
                </c:pt>
              </c:strCache>
            </c:strRef>
          </c:cat>
          <c:val>
            <c:numRef>
              <c:f>'DCF Bear'!$Z$30:$AG$30</c:f>
              <c:numCache>
                <c:formatCode>#,##0.0</c:formatCode>
                <c:ptCount val="8"/>
                <c:pt idx="0">
                  <c:v>243.17635783752556</c:v>
                </c:pt>
                <c:pt idx="1">
                  <c:v>190.71943084186796</c:v>
                </c:pt>
                <c:pt idx="2">
                  <c:v>153.43345962427833</c:v>
                </c:pt>
                <c:pt idx="3">
                  <c:v>249.33934513406956</c:v>
                </c:pt>
                <c:pt idx="4">
                  <c:v>289.23064872981058</c:v>
                </c:pt>
                <c:pt idx="5">
                  <c:v>237.7543845871711</c:v>
                </c:pt>
                <c:pt idx="6">
                  <c:v>228.57746470858061</c:v>
                </c:pt>
                <c:pt idx="7">
                  <c:v>106.67293755979466</c:v>
                </c:pt>
              </c:numCache>
            </c:numRef>
          </c:val>
        </c:ser>
        <c:dLbls>
          <c:showLegendKey val="0"/>
          <c:showVal val="0"/>
          <c:showCatName val="0"/>
          <c:showSerName val="0"/>
          <c:showPercent val="0"/>
          <c:showBubbleSize val="0"/>
        </c:dLbls>
        <c:gapWidth val="83"/>
        <c:overlap val="-27"/>
        <c:axId val="358559744"/>
        <c:axId val="358561280"/>
      </c:barChart>
      <c:catAx>
        <c:axId val="358559744"/>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58561280"/>
        <c:crosses val="autoZero"/>
        <c:auto val="1"/>
        <c:lblAlgn val="ctr"/>
        <c:lblOffset val="100"/>
        <c:noMultiLvlLbl val="0"/>
      </c:catAx>
      <c:valAx>
        <c:axId val="358561280"/>
        <c:scaling>
          <c:orientation val="minMax"/>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58559744"/>
        <c:crosses val="autoZero"/>
        <c:crossBetween val="between"/>
      </c:valAx>
      <c:spPr>
        <a:noFill/>
        <a:ln w="0">
          <a:noFill/>
        </a:ln>
        <a:effectLst/>
      </c:spPr>
    </c:plotArea>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8025371828521428E-2"/>
          <c:y val="2.5428331875182269E-2"/>
          <c:w val="0.90530796150481185"/>
          <c:h val="0.89032042869641292"/>
        </c:manualLayout>
      </c:layout>
      <c:barChart>
        <c:barDir val="col"/>
        <c:grouping val="clustered"/>
        <c:varyColors val="0"/>
        <c:ser>
          <c:idx val="0"/>
          <c:order val="0"/>
          <c:invertIfNegative val="0"/>
          <c:dLbls>
            <c:numFmt formatCode="&quot;$&quot;#,##0" sourceLinked="0"/>
            <c:showLegendKey val="0"/>
            <c:showVal val="1"/>
            <c:showCatName val="0"/>
            <c:showSerName val="0"/>
            <c:showPercent val="0"/>
            <c:showBubbleSize val="0"/>
            <c:showLeaderLines val="0"/>
          </c:dLbls>
          <c:cat>
            <c:strRef>
              <c:f>'DCF Bull'!$Z$7:$AG$7</c:f>
              <c:strCache>
                <c:ptCount val="8"/>
                <c:pt idx="0">
                  <c:v>Q1 2015</c:v>
                </c:pt>
                <c:pt idx="1">
                  <c:v>Q2 2015</c:v>
                </c:pt>
                <c:pt idx="2">
                  <c:v>Q3 2015</c:v>
                </c:pt>
                <c:pt idx="3">
                  <c:v>Q4 2015</c:v>
                </c:pt>
                <c:pt idx="4">
                  <c:v>Q1 2016 Est</c:v>
                </c:pt>
                <c:pt idx="5">
                  <c:v>Q2 2016 Est</c:v>
                </c:pt>
                <c:pt idx="6">
                  <c:v>Q3 2016 Est</c:v>
                </c:pt>
                <c:pt idx="7">
                  <c:v>Q4 2016 Est</c:v>
                </c:pt>
              </c:strCache>
            </c:strRef>
          </c:cat>
          <c:val>
            <c:numRef>
              <c:f>'DCF Bull'!$Z$30:$AG$30</c:f>
              <c:numCache>
                <c:formatCode>#,##0.0</c:formatCode>
                <c:ptCount val="8"/>
                <c:pt idx="0">
                  <c:v>243.17635783752556</c:v>
                </c:pt>
                <c:pt idx="1">
                  <c:v>190.71943084186796</c:v>
                </c:pt>
                <c:pt idx="2">
                  <c:v>153.43345962427833</c:v>
                </c:pt>
                <c:pt idx="3">
                  <c:v>249.33934513406956</c:v>
                </c:pt>
                <c:pt idx="4">
                  <c:v>331.86079001114604</c:v>
                </c:pt>
                <c:pt idx="5">
                  <c:v>273.25299251623602</c:v>
                </c:pt>
                <c:pt idx="6">
                  <c:v>264.6519916515972</c:v>
                </c:pt>
                <c:pt idx="7">
                  <c:v>140.15188374158996</c:v>
                </c:pt>
              </c:numCache>
            </c:numRef>
          </c:val>
        </c:ser>
        <c:dLbls>
          <c:showLegendKey val="0"/>
          <c:showVal val="0"/>
          <c:showCatName val="0"/>
          <c:showSerName val="0"/>
          <c:showPercent val="0"/>
          <c:showBubbleSize val="0"/>
        </c:dLbls>
        <c:gapWidth val="83"/>
        <c:overlap val="-27"/>
        <c:axId val="358980992"/>
        <c:axId val="359061376"/>
      </c:barChart>
      <c:catAx>
        <c:axId val="358980992"/>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59061376"/>
        <c:crosses val="autoZero"/>
        <c:auto val="1"/>
        <c:lblAlgn val="ctr"/>
        <c:lblOffset val="100"/>
        <c:noMultiLvlLbl val="0"/>
      </c:catAx>
      <c:valAx>
        <c:axId val="359061376"/>
        <c:scaling>
          <c:orientation val="minMax"/>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358980992"/>
        <c:crosses val="autoZero"/>
        <c:crossBetween val="between"/>
      </c:valAx>
      <c:spPr>
        <a:noFill/>
        <a:ln w="0">
          <a:noFill/>
        </a:ln>
        <a:effectLst/>
      </c:spPr>
    </c:plotArea>
    <c:plotVisOnly val="1"/>
    <c:dispBlanksAs val="gap"/>
    <c:showDLblsOverMax val="0"/>
  </c:chart>
  <c:spPr>
    <a:solidFill>
      <a:schemeClr val="bg1"/>
    </a:solidFill>
    <a:ln w="6350"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7.png"/><Relationship Id="rId18" Type="http://schemas.openxmlformats.org/officeDocument/2006/relationships/chart" Target="../charts/chart19.xml"/><Relationship Id="rId26" Type="http://schemas.openxmlformats.org/officeDocument/2006/relationships/chart" Target="../charts/chart27.xml"/><Relationship Id="rId3" Type="http://schemas.openxmlformats.org/officeDocument/2006/relationships/chart" Target="../charts/chart7.xml"/><Relationship Id="rId21" Type="http://schemas.openxmlformats.org/officeDocument/2006/relationships/chart" Target="../charts/chart22.xml"/><Relationship Id="rId7" Type="http://schemas.openxmlformats.org/officeDocument/2006/relationships/chart" Target="../charts/chart11.xml"/><Relationship Id="rId12" Type="http://schemas.openxmlformats.org/officeDocument/2006/relationships/image" Target="../media/image6.png"/><Relationship Id="rId17" Type="http://schemas.openxmlformats.org/officeDocument/2006/relationships/chart" Target="../charts/chart18.xml"/><Relationship Id="rId25" Type="http://schemas.openxmlformats.org/officeDocument/2006/relationships/chart" Target="../charts/chart26.xml"/><Relationship Id="rId2" Type="http://schemas.openxmlformats.org/officeDocument/2006/relationships/chart" Target="../charts/chart6.xml"/><Relationship Id="rId16" Type="http://schemas.openxmlformats.org/officeDocument/2006/relationships/chart" Target="../charts/chart17.xml"/><Relationship Id="rId20" Type="http://schemas.openxmlformats.org/officeDocument/2006/relationships/chart" Target="../charts/chart21.xml"/><Relationship Id="rId29" Type="http://schemas.openxmlformats.org/officeDocument/2006/relationships/chart" Target="../charts/chart3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image" Target="../media/image5.png"/><Relationship Id="rId24" Type="http://schemas.openxmlformats.org/officeDocument/2006/relationships/chart" Target="../charts/chart25.xml"/><Relationship Id="rId5" Type="http://schemas.openxmlformats.org/officeDocument/2006/relationships/chart" Target="../charts/chart9.xml"/><Relationship Id="rId15" Type="http://schemas.openxmlformats.org/officeDocument/2006/relationships/chart" Target="../charts/chart16.xml"/><Relationship Id="rId23" Type="http://schemas.openxmlformats.org/officeDocument/2006/relationships/chart" Target="../charts/chart24.xml"/><Relationship Id="rId28" Type="http://schemas.openxmlformats.org/officeDocument/2006/relationships/chart" Target="../charts/chart29.xml"/><Relationship Id="rId10" Type="http://schemas.openxmlformats.org/officeDocument/2006/relationships/chart" Target="../charts/chart14.xml"/><Relationship Id="rId19" Type="http://schemas.openxmlformats.org/officeDocument/2006/relationships/chart" Target="../charts/chart20.xml"/><Relationship Id="rId31" Type="http://schemas.openxmlformats.org/officeDocument/2006/relationships/chart" Target="../charts/chart32.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5.xml"/><Relationship Id="rId22" Type="http://schemas.openxmlformats.org/officeDocument/2006/relationships/chart" Target="../charts/chart23.xml"/><Relationship Id="rId27" Type="http://schemas.openxmlformats.org/officeDocument/2006/relationships/chart" Target="../charts/chart28.xml"/><Relationship Id="rId30" Type="http://schemas.openxmlformats.org/officeDocument/2006/relationships/chart" Target="../charts/chart31.xml"/></Relationships>
</file>

<file path=xl/drawings/_rels/vmlDrawing10.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4</xdr:col>
      <xdr:colOff>504825</xdr:colOff>
      <xdr:row>12</xdr:row>
      <xdr:rowOff>0</xdr:rowOff>
    </xdr:to>
    <xdr:pic>
      <xdr:nvPicPr>
        <xdr:cNvPr id="2" name="Picture 1" descr="http://www.dividend.com/blog/wp-content/uploads/storypics/mead-johnson.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238125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438150</xdr:colOff>
      <xdr:row>16</xdr:row>
      <xdr:rowOff>85725</xdr:rowOff>
    </xdr:from>
    <xdr:to>
      <xdr:col>22</xdr:col>
      <xdr:colOff>552450</xdr:colOff>
      <xdr:row>37</xdr:row>
      <xdr:rowOff>57150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xdr:colOff>
      <xdr:row>130</xdr:row>
      <xdr:rowOff>142875</xdr:rowOff>
    </xdr:from>
    <xdr:to>
      <xdr:col>8</xdr:col>
      <xdr:colOff>351775</xdr:colOff>
      <xdr:row>146</xdr:row>
      <xdr:rowOff>85351</xdr:rowOff>
    </xdr:to>
    <xdr:pic>
      <xdr:nvPicPr>
        <xdr:cNvPr id="2" name="Picture 1"/>
        <xdr:cNvPicPr>
          <a:picLocks noChangeAspect="1"/>
        </xdr:cNvPicPr>
      </xdr:nvPicPr>
      <xdr:blipFill>
        <a:blip xmlns:r="http://schemas.openxmlformats.org/officeDocument/2006/relationships" r:embed="rId1"/>
        <a:stretch>
          <a:fillRect/>
        </a:stretch>
      </xdr:blipFill>
      <xdr:spPr>
        <a:xfrm>
          <a:off x="619125" y="6581775"/>
          <a:ext cx="5200000" cy="29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13</xdr:col>
      <xdr:colOff>0</xdr:colOff>
      <xdr:row>25</xdr:row>
      <xdr:rowOff>0</xdr:rowOff>
    </xdr:from>
    <xdr:to>
      <xdr:col>14</xdr:col>
      <xdr:colOff>0</xdr:colOff>
      <xdr:row>26</xdr:row>
      <xdr:rowOff>0</xdr:rowOff>
    </xdr:to>
    <xdr:sp macro="" textlink="">
      <xdr:nvSpPr>
        <xdr:cNvPr id="2" name="Rectangle 24"/>
        <xdr:cNvSpPr>
          <a:spLocks noChangeArrowheads="1"/>
        </xdr:cNvSpPr>
      </xdr:nvSpPr>
      <xdr:spPr bwMode="auto">
        <a:xfrm>
          <a:off x="7677150" y="4162425"/>
          <a:ext cx="609600" cy="161925"/>
        </a:xfrm>
        <a:prstGeom prst="rect">
          <a:avLst/>
        </a:prstGeom>
        <a:noFill/>
        <a:ln w="9525">
          <a:solidFill>
            <a:srgbClr val="00008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0</xdr:colOff>
      <xdr:row>32</xdr:row>
      <xdr:rowOff>0</xdr:rowOff>
    </xdr:from>
    <xdr:to>
      <xdr:col>14</xdr:col>
      <xdr:colOff>0</xdr:colOff>
      <xdr:row>33</xdr:row>
      <xdr:rowOff>0</xdr:rowOff>
    </xdr:to>
    <xdr:sp macro="" textlink="">
      <xdr:nvSpPr>
        <xdr:cNvPr id="3" name="Rectangle 26"/>
        <xdr:cNvSpPr>
          <a:spLocks noChangeArrowheads="1"/>
        </xdr:cNvSpPr>
      </xdr:nvSpPr>
      <xdr:spPr bwMode="auto">
        <a:xfrm>
          <a:off x="7677150" y="5314950"/>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0</xdr:colOff>
      <xdr:row>35</xdr:row>
      <xdr:rowOff>0</xdr:rowOff>
    </xdr:from>
    <xdr:to>
      <xdr:col>14</xdr:col>
      <xdr:colOff>0</xdr:colOff>
      <xdr:row>36</xdr:row>
      <xdr:rowOff>0</xdr:rowOff>
    </xdr:to>
    <xdr:sp macro="" textlink="">
      <xdr:nvSpPr>
        <xdr:cNvPr id="4" name="Rectangle 27"/>
        <xdr:cNvSpPr>
          <a:spLocks noChangeArrowheads="1"/>
        </xdr:cNvSpPr>
      </xdr:nvSpPr>
      <xdr:spPr bwMode="auto">
        <a:xfrm>
          <a:off x="7677150" y="5800725"/>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0</xdr:colOff>
      <xdr:row>38</xdr:row>
      <xdr:rowOff>0</xdr:rowOff>
    </xdr:from>
    <xdr:to>
      <xdr:col>14</xdr:col>
      <xdr:colOff>0</xdr:colOff>
      <xdr:row>39</xdr:row>
      <xdr:rowOff>0</xdr:rowOff>
    </xdr:to>
    <xdr:sp macro="" textlink="">
      <xdr:nvSpPr>
        <xdr:cNvPr id="5" name="Rectangle 28"/>
        <xdr:cNvSpPr>
          <a:spLocks noChangeArrowheads="1"/>
        </xdr:cNvSpPr>
      </xdr:nvSpPr>
      <xdr:spPr bwMode="auto">
        <a:xfrm>
          <a:off x="7677150" y="6286500"/>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0</xdr:colOff>
      <xdr:row>37</xdr:row>
      <xdr:rowOff>0</xdr:rowOff>
    </xdr:from>
    <xdr:to>
      <xdr:col>16</xdr:col>
      <xdr:colOff>0</xdr:colOff>
      <xdr:row>38</xdr:row>
      <xdr:rowOff>0</xdr:rowOff>
    </xdr:to>
    <xdr:sp macro="" textlink="">
      <xdr:nvSpPr>
        <xdr:cNvPr id="6" name="Rectangle 29"/>
        <xdr:cNvSpPr>
          <a:spLocks noChangeArrowheads="1"/>
        </xdr:cNvSpPr>
      </xdr:nvSpPr>
      <xdr:spPr bwMode="auto">
        <a:xfrm>
          <a:off x="8896350" y="6124575"/>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0</xdr:colOff>
      <xdr:row>34</xdr:row>
      <xdr:rowOff>0</xdr:rowOff>
    </xdr:from>
    <xdr:to>
      <xdr:col>16</xdr:col>
      <xdr:colOff>0</xdr:colOff>
      <xdr:row>35</xdr:row>
      <xdr:rowOff>0</xdr:rowOff>
    </xdr:to>
    <xdr:sp macro="" textlink="">
      <xdr:nvSpPr>
        <xdr:cNvPr id="7" name="Rectangle 30"/>
        <xdr:cNvSpPr>
          <a:spLocks noChangeArrowheads="1"/>
        </xdr:cNvSpPr>
      </xdr:nvSpPr>
      <xdr:spPr bwMode="auto">
        <a:xfrm>
          <a:off x="8896350" y="5638800"/>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0</xdr:colOff>
      <xdr:row>30</xdr:row>
      <xdr:rowOff>0</xdr:rowOff>
    </xdr:from>
    <xdr:to>
      <xdr:col>16</xdr:col>
      <xdr:colOff>0</xdr:colOff>
      <xdr:row>31</xdr:row>
      <xdr:rowOff>0</xdr:rowOff>
    </xdr:to>
    <xdr:sp macro="" textlink="">
      <xdr:nvSpPr>
        <xdr:cNvPr id="8" name="Rectangle 31"/>
        <xdr:cNvSpPr>
          <a:spLocks noChangeArrowheads="1"/>
        </xdr:cNvSpPr>
      </xdr:nvSpPr>
      <xdr:spPr bwMode="auto">
        <a:xfrm>
          <a:off x="8896350" y="4972050"/>
          <a:ext cx="609600" cy="180975"/>
        </a:xfrm>
        <a:prstGeom prst="rect">
          <a:avLst/>
        </a:prstGeom>
        <a:noFill/>
        <a:ln w="9525">
          <a:solidFill>
            <a:srgbClr val="00008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0</xdr:colOff>
      <xdr:row>27</xdr:row>
      <xdr:rowOff>0</xdr:rowOff>
    </xdr:from>
    <xdr:to>
      <xdr:col>16</xdr:col>
      <xdr:colOff>0</xdr:colOff>
      <xdr:row>28</xdr:row>
      <xdr:rowOff>0</xdr:rowOff>
    </xdr:to>
    <xdr:sp macro="" textlink="">
      <xdr:nvSpPr>
        <xdr:cNvPr id="9" name="Rectangle 32"/>
        <xdr:cNvSpPr>
          <a:spLocks noChangeArrowheads="1"/>
        </xdr:cNvSpPr>
      </xdr:nvSpPr>
      <xdr:spPr bwMode="auto">
        <a:xfrm>
          <a:off x="8896350" y="4486275"/>
          <a:ext cx="609600" cy="161925"/>
        </a:xfrm>
        <a:prstGeom prst="rect">
          <a:avLst/>
        </a:prstGeom>
        <a:noFill/>
        <a:ln w="9525">
          <a:solidFill>
            <a:srgbClr val="00008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0</xdr:colOff>
      <xdr:row>28</xdr:row>
      <xdr:rowOff>0</xdr:rowOff>
    </xdr:from>
    <xdr:to>
      <xdr:col>18</xdr:col>
      <xdr:colOff>0</xdr:colOff>
      <xdr:row>29</xdr:row>
      <xdr:rowOff>0</xdr:rowOff>
    </xdr:to>
    <xdr:sp macro="" textlink="">
      <xdr:nvSpPr>
        <xdr:cNvPr id="10" name="Rectangle 33"/>
        <xdr:cNvSpPr>
          <a:spLocks noChangeArrowheads="1"/>
        </xdr:cNvSpPr>
      </xdr:nvSpPr>
      <xdr:spPr bwMode="auto">
        <a:xfrm>
          <a:off x="10115550" y="4648200"/>
          <a:ext cx="609600" cy="161925"/>
        </a:xfrm>
        <a:prstGeom prst="rect">
          <a:avLst/>
        </a:prstGeom>
        <a:noFill/>
        <a:ln w="9525">
          <a:solidFill>
            <a:srgbClr val="00008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0</xdr:colOff>
      <xdr:row>35</xdr:row>
      <xdr:rowOff>0</xdr:rowOff>
    </xdr:from>
    <xdr:to>
      <xdr:col>18</xdr:col>
      <xdr:colOff>0</xdr:colOff>
      <xdr:row>36</xdr:row>
      <xdr:rowOff>0</xdr:rowOff>
    </xdr:to>
    <xdr:sp macro="" textlink="">
      <xdr:nvSpPr>
        <xdr:cNvPr id="11" name="Rectangle 34"/>
        <xdr:cNvSpPr>
          <a:spLocks noChangeArrowheads="1"/>
        </xdr:cNvSpPr>
      </xdr:nvSpPr>
      <xdr:spPr bwMode="auto">
        <a:xfrm>
          <a:off x="10115550" y="5800725"/>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0</xdr:colOff>
      <xdr:row>31</xdr:row>
      <xdr:rowOff>0</xdr:rowOff>
    </xdr:from>
    <xdr:to>
      <xdr:col>20</xdr:col>
      <xdr:colOff>0</xdr:colOff>
      <xdr:row>32</xdr:row>
      <xdr:rowOff>0</xdr:rowOff>
    </xdr:to>
    <xdr:sp macro="" textlink="">
      <xdr:nvSpPr>
        <xdr:cNvPr id="12" name="Rectangle 35"/>
        <xdr:cNvSpPr>
          <a:spLocks noChangeArrowheads="1"/>
        </xdr:cNvSpPr>
      </xdr:nvSpPr>
      <xdr:spPr bwMode="auto">
        <a:xfrm>
          <a:off x="11334750" y="5153025"/>
          <a:ext cx="609600" cy="16192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0</xdr:colOff>
      <xdr:row>27</xdr:row>
      <xdr:rowOff>95250</xdr:rowOff>
    </xdr:from>
    <xdr:to>
      <xdr:col>15</xdr:col>
      <xdr:colOff>0</xdr:colOff>
      <xdr:row>28</xdr:row>
      <xdr:rowOff>95250</xdr:rowOff>
    </xdr:to>
    <xdr:cxnSp macro="">
      <xdr:nvCxnSpPr>
        <xdr:cNvPr id="13" name="AutoShape 36"/>
        <xdr:cNvCxnSpPr>
          <a:cxnSpLocks noChangeShapeType="1"/>
          <a:stCxn id="24" idx="3"/>
          <a:endCxn id="9" idx="1"/>
        </xdr:cNvCxnSpPr>
      </xdr:nvCxnSpPr>
      <xdr:spPr bwMode="auto">
        <a:xfrm flipV="1">
          <a:off x="8286750" y="4581525"/>
          <a:ext cx="609600" cy="161925"/>
        </a:xfrm>
        <a:prstGeom prst="bentConnector3">
          <a:avLst>
            <a:gd name="adj1" fmla="val 49495"/>
          </a:avLst>
        </a:prstGeom>
        <a:noFill/>
        <a:ln w="9525">
          <a:solidFill>
            <a:srgbClr val="00008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0</xdr:colOff>
      <xdr:row>25</xdr:row>
      <xdr:rowOff>95250</xdr:rowOff>
    </xdr:from>
    <xdr:to>
      <xdr:col>15</xdr:col>
      <xdr:colOff>0</xdr:colOff>
      <xdr:row>27</xdr:row>
      <xdr:rowOff>95250</xdr:rowOff>
    </xdr:to>
    <xdr:cxnSp macro="">
      <xdr:nvCxnSpPr>
        <xdr:cNvPr id="14" name="AutoShape 37"/>
        <xdr:cNvCxnSpPr>
          <a:cxnSpLocks noChangeShapeType="1"/>
          <a:stCxn id="2" idx="3"/>
          <a:endCxn id="9" idx="1"/>
        </xdr:cNvCxnSpPr>
      </xdr:nvCxnSpPr>
      <xdr:spPr bwMode="auto">
        <a:xfrm>
          <a:off x="8286750" y="4257675"/>
          <a:ext cx="609600" cy="323850"/>
        </a:xfrm>
        <a:prstGeom prst="bentConnector3">
          <a:avLst>
            <a:gd name="adj1" fmla="val 49495"/>
          </a:avLst>
        </a:prstGeom>
        <a:noFill/>
        <a:ln w="9525">
          <a:solidFill>
            <a:srgbClr val="00008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0</xdr:colOff>
      <xdr:row>28</xdr:row>
      <xdr:rowOff>95250</xdr:rowOff>
    </xdr:from>
    <xdr:to>
      <xdr:col>17</xdr:col>
      <xdr:colOff>0</xdr:colOff>
      <xdr:row>30</xdr:row>
      <xdr:rowOff>95250</xdr:rowOff>
    </xdr:to>
    <xdr:cxnSp macro="">
      <xdr:nvCxnSpPr>
        <xdr:cNvPr id="15" name="AutoShape 38"/>
        <xdr:cNvCxnSpPr>
          <a:cxnSpLocks noChangeShapeType="1"/>
          <a:stCxn id="8" idx="3"/>
          <a:endCxn id="10" idx="1"/>
        </xdr:cNvCxnSpPr>
      </xdr:nvCxnSpPr>
      <xdr:spPr bwMode="auto">
        <a:xfrm flipV="1">
          <a:off x="9505950" y="4743450"/>
          <a:ext cx="609600" cy="323850"/>
        </a:xfrm>
        <a:prstGeom prst="bentConnector3">
          <a:avLst>
            <a:gd name="adj1" fmla="val 49463"/>
          </a:avLst>
        </a:prstGeom>
        <a:noFill/>
        <a:ln w="9525">
          <a:solidFill>
            <a:srgbClr val="00008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0</xdr:colOff>
      <xdr:row>27</xdr:row>
      <xdr:rowOff>95250</xdr:rowOff>
    </xdr:from>
    <xdr:to>
      <xdr:col>17</xdr:col>
      <xdr:colOff>0</xdr:colOff>
      <xdr:row>28</xdr:row>
      <xdr:rowOff>95250</xdr:rowOff>
    </xdr:to>
    <xdr:cxnSp macro="">
      <xdr:nvCxnSpPr>
        <xdr:cNvPr id="16" name="AutoShape 39"/>
        <xdr:cNvCxnSpPr>
          <a:cxnSpLocks noChangeShapeType="1"/>
          <a:stCxn id="9" idx="3"/>
          <a:endCxn id="10" idx="1"/>
        </xdr:cNvCxnSpPr>
      </xdr:nvCxnSpPr>
      <xdr:spPr bwMode="auto">
        <a:xfrm>
          <a:off x="9505950" y="4581525"/>
          <a:ext cx="609600" cy="161925"/>
        </a:xfrm>
        <a:prstGeom prst="bentConnector3">
          <a:avLst>
            <a:gd name="adj1" fmla="val 49463"/>
          </a:avLst>
        </a:prstGeom>
        <a:noFill/>
        <a:ln w="9525">
          <a:solidFill>
            <a:srgbClr val="00008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18</xdr:col>
      <xdr:colOff>0</xdr:colOff>
      <xdr:row>28</xdr:row>
      <xdr:rowOff>95250</xdr:rowOff>
    </xdr:from>
    <xdr:to>
      <xdr:col>19</xdr:col>
      <xdr:colOff>0</xdr:colOff>
      <xdr:row>31</xdr:row>
      <xdr:rowOff>95250</xdr:rowOff>
    </xdr:to>
    <xdr:cxnSp macro="">
      <xdr:nvCxnSpPr>
        <xdr:cNvPr id="17" name="AutoShape 40"/>
        <xdr:cNvCxnSpPr>
          <a:cxnSpLocks noChangeShapeType="1"/>
          <a:stCxn id="10" idx="3"/>
          <a:endCxn id="12" idx="1"/>
        </xdr:cNvCxnSpPr>
      </xdr:nvCxnSpPr>
      <xdr:spPr bwMode="auto">
        <a:xfrm>
          <a:off x="10725150" y="4743450"/>
          <a:ext cx="609600" cy="504825"/>
        </a:xfrm>
        <a:prstGeom prst="bentConnector3">
          <a:avLst>
            <a:gd name="adj1" fmla="val 49074"/>
          </a:avLst>
        </a:prstGeom>
        <a:noFill/>
        <a:ln w="9525">
          <a:solidFill>
            <a:srgbClr val="00008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18</xdr:col>
      <xdr:colOff>0</xdr:colOff>
      <xdr:row>31</xdr:row>
      <xdr:rowOff>95250</xdr:rowOff>
    </xdr:from>
    <xdr:to>
      <xdr:col>19</xdr:col>
      <xdr:colOff>0</xdr:colOff>
      <xdr:row>35</xdr:row>
      <xdr:rowOff>95250</xdr:rowOff>
    </xdr:to>
    <xdr:cxnSp macro="">
      <xdr:nvCxnSpPr>
        <xdr:cNvPr id="18" name="AutoShape 41"/>
        <xdr:cNvCxnSpPr>
          <a:cxnSpLocks noChangeShapeType="1"/>
          <a:stCxn id="11" idx="3"/>
          <a:endCxn id="12" idx="1"/>
        </xdr:cNvCxnSpPr>
      </xdr:nvCxnSpPr>
      <xdr:spPr bwMode="auto">
        <a:xfrm flipV="1">
          <a:off x="10725150" y="5248275"/>
          <a:ext cx="609600" cy="647700"/>
        </a:xfrm>
        <a:prstGeom prst="bentConnector3">
          <a:avLst>
            <a:gd name="adj1" fmla="val 49074"/>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0</xdr:colOff>
      <xdr:row>35</xdr:row>
      <xdr:rowOff>95250</xdr:rowOff>
    </xdr:from>
    <xdr:to>
      <xdr:col>15</xdr:col>
      <xdr:colOff>0</xdr:colOff>
      <xdr:row>37</xdr:row>
      <xdr:rowOff>95250</xdr:rowOff>
    </xdr:to>
    <xdr:cxnSp macro="">
      <xdr:nvCxnSpPr>
        <xdr:cNvPr id="19" name="AutoShape 42"/>
        <xdr:cNvCxnSpPr>
          <a:cxnSpLocks noChangeShapeType="1"/>
          <a:stCxn id="4" idx="3"/>
          <a:endCxn id="6" idx="1"/>
        </xdr:cNvCxnSpPr>
      </xdr:nvCxnSpPr>
      <xdr:spPr bwMode="auto">
        <a:xfrm>
          <a:off x="8286750" y="5895975"/>
          <a:ext cx="609600" cy="323850"/>
        </a:xfrm>
        <a:prstGeom prst="bentConnector3">
          <a:avLst>
            <a:gd name="adj1" fmla="val 49495"/>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0</xdr:colOff>
      <xdr:row>32</xdr:row>
      <xdr:rowOff>95250</xdr:rowOff>
    </xdr:from>
    <xdr:to>
      <xdr:col>15</xdr:col>
      <xdr:colOff>0</xdr:colOff>
      <xdr:row>37</xdr:row>
      <xdr:rowOff>95250</xdr:rowOff>
    </xdr:to>
    <xdr:cxnSp macro="">
      <xdr:nvCxnSpPr>
        <xdr:cNvPr id="20" name="AutoShape 43"/>
        <xdr:cNvCxnSpPr>
          <a:cxnSpLocks noChangeShapeType="1"/>
          <a:stCxn id="3" idx="3"/>
          <a:endCxn id="6" idx="1"/>
        </xdr:cNvCxnSpPr>
      </xdr:nvCxnSpPr>
      <xdr:spPr bwMode="auto">
        <a:xfrm>
          <a:off x="8286750" y="5410200"/>
          <a:ext cx="609600" cy="809625"/>
        </a:xfrm>
        <a:prstGeom prst="bentConnector3">
          <a:avLst>
            <a:gd name="adj1" fmla="val 49495"/>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0</xdr:colOff>
      <xdr:row>37</xdr:row>
      <xdr:rowOff>95250</xdr:rowOff>
    </xdr:from>
    <xdr:to>
      <xdr:col>15</xdr:col>
      <xdr:colOff>0</xdr:colOff>
      <xdr:row>38</xdr:row>
      <xdr:rowOff>95250</xdr:rowOff>
    </xdr:to>
    <xdr:cxnSp macro="">
      <xdr:nvCxnSpPr>
        <xdr:cNvPr id="21" name="AutoShape 44"/>
        <xdr:cNvCxnSpPr>
          <a:cxnSpLocks noChangeShapeType="1"/>
          <a:stCxn id="5" idx="3"/>
          <a:endCxn id="6" idx="1"/>
        </xdr:cNvCxnSpPr>
      </xdr:nvCxnSpPr>
      <xdr:spPr bwMode="auto">
        <a:xfrm flipV="1">
          <a:off x="8286750" y="6219825"/>
          <a:ext cx="609600" cy="161925"/>
        </a:xfrm>
        <a:prstGeom prst="bentConnector3">
          <a:avLst>
            <a:gd name="adj1" fmla="val 49495"/>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0</xdr:colOff>
      <xdr:row>35</xdr:row>
      <xdr:rowOff>95250</xdr:rowOff>
    </xdr:from>
    <xdr:to>
      <xdr:col>17</xdr:col>
      <xdr:colOff>0</xdr:colOff>
      <xdr:row>37</xdr:row>
      <xdr:rowOff>95250</xdr:rowOff>
    </xdr:to>
    <xdr:cxnSp macro="">
      <xdr:nvCxnSpPr>
        <xdr:cNvPr id="22" name="AutoShape 45"/>
        <xdr:cNvCxnSpPr>
          <a:cxnSpLocks noChangeShapeType="1"/>
          <a:stCxn id="6" idx="3"/>
          <a:endCxn id="11" idx="1"/>
        </xdr:cNvCxnSpPr>
      </xdr:nvCxnSpPr>
      <xdr:spPr bwMode="auto">
        <a:xfrm flipV="1">
          <a:off x="9505950" y="5895975"/>
          <a:ext cx="609600" cy="323850"/>
        </a:xfrm>
        <a:prstGeom prst="bentConnector3">
          <a:avLst>
            <a:gd name="adj1" fmla="val 49463"/>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0</xdr:colOff>
      <xdr:row>34</xdr:row>
      <xdr:rowOff>95250</xdr:rowOff>
    </xdr:from>
    <xdr:to>
      <xdr:col>17</xdr:col>
      <xdr:colOff>0</xdr:colOff>
      <xdr:row>35</xdr:row>
      <xdr:rowOff>95250</xdr:rowOff>
    </xdr:to>
    <xdr:cxnSp macro="">
      <xdr:nvCxnSpPr>
        <xdr:cNvPr id="23" name="AutoShape 46"/>
        <xdr:cNvCxnSpPr>
          <a:cxnSpLocks noChangeShapeType="1"/>
          <a:stCxn id="7" idx="3"/>
          <a:endCxn id="11" idx="1"/>
        </xdr:cNvCxnSpPr>
      </xdr:nvCxnSpPr>
      <xdr:spPr bwMode="auto">
        <a:xfrm>
          <a:off x="9505950" y="5734050"/>
          <a:ext cx="609600" cy="161925"/>
        </a:xfrm>
        <a:prstGeom prst="bentConnector3">
          <a:avLst>
            <a:gd name="adj1" fmla="val 49463"/>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28</xdr:row>
      <xdr:rowOff>0</xdr:rowOff>
    </xdr:from>
    <xdr:to>
      <xdr:col>14</xdr:col>
      <xdr:colOff>0</xdr:colOff>
      <xdr:row>29</xdr:row>
      <xdr:rowOff>0</xdr:rowOff>
    </xdr:to>
    <xdr:sp macro="" textlink="">
      <xdr:nvSpPr>
        <xdr:cNvPr id="24" name="Rectangle 55"/>
        <xdr:cNvSpPr>
          <a:spLocks noChangeArrowheads="1"/>
        </xdr:cNvSpPr>
      </xdr:nvSpPr>
      <xdr:spPr bwMode="auto">
        <a:xfrm>
          <a:off x="7677150" y="4648200"/>
          <a:ext cx="609600" cy="161925"/>
        </a:xfrm>
        <a:prstGeom prst="rect">
          <a:avLst/>
        </a:prstGeom>
        <a:noFill/>
        <a:ln w="9525">
          <a:solidFill>
            <a:srgbClr val="00008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0</xdr:colOff>
      <xdr:row>41</xdr:row>
      <xdr:rowOff>0</xdr:rowOff>
    </xdr:from>
    <xdr:to>
      <xdr:col>14</xdr:col>
      <xdr:colOff>0</xdr:colOff>
      <xdr:row>42</xdr:row>
      <xdr:rowOff>0</xdr:rowOff>
    </xdr:to>
    <xdr:sp macro="" textlink="">
      <xdr:nvSpPr>
        <xdr:cNvPr id="25" name="Rectangle 28"/>
        <xdr:cNvSpPr>
          <a:spLocks noChangeArrowheads="1"/>
        </xdr:cNvSpPr>
      </xdr:nvSpPr>
      <xdr:spPr bwMode="auto">
        <a:xfrm>
          <a:off x="7677150" y="6772275"/>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0</xdr:colOff>
      <xdr:row>37</xdr:row>
      <xdr:rowOff>95250</xdr:rowOff>
    </xdr:from>
    <xdr:to>
      <xdr:col>15</xdr:col>
      <xdr:colOff>0</xdr:colOff>
      <xdr:row>41</xdr:row>
      <xdr:rowOff>95250</xdr:rowOff>
    </xdr:to>
    <xdr:cxnSp macro="">
      <xdr:nvCxnSpPr>
        <xdr:cNvPr id="26" name="AutoShape 44"/>
        <xdr:cNvCxnSpPr>
          <a:cxnSpLocks noChangeShapeType="1"/>
          <a:stCxn id="25" idx="3"/>
          <a:endCxn id="6" idx="1"/>
        </xdr:cNvCxnSpPr>
      </xdr:nvCxnSpPr>
      <xdr:spPr bwMode="auto">
        <a:xfrm flipV="1">
          <a:off x="8286750" y="6219825"/>
          <a:ext cx="609600" cy="647700"/>
        </a:xfrm>
        <a:prstGeom prst="bentConnector3">
          <a:avLst>
            <a:gd name="adj1" fmla="val 49495"/>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73</xdr:row>
      <xdr:rowOff>0</xdr:rowOff>
    </xdr:from>
    <xdr:to>
      <xdr:col>14</xdr:col>
      <xdr:colOff>0</xdr:colOff>
      <xdr:row>74</xdr:row>
      <xdr:rowOff>0</xdr:rowOff>
    </xdr:to>
    <xdr:sp macro="" textlink="">
      <xdr:nvSpPr>
        <xdr:cNvPr id="27" name="Rectangle 24"/>
        <xdr:cNvSpPr>
          <a:spLocks noChangeArrowheads="1"/>
        </xdr:cNvSpPr>
      </xdr:nvSpPr>
      <xdr:spPr bwMode="auto">
        <a:xfrm>
          <a:off x="7677150" y="12030075"/>
          <a:ext cx="609600" cy="161925"/>
        </a:xfrm>
        <a:prstGeom prst="rect">
          <a:avLst/>
        </a:prstGeom>
        <a:noFill/>
        <a:ln w="9525">
          <a:solidFill>
            <a:srgbClr val="00008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0</xdr:colOff>
      <xdr:row>80</xdr:row>
      <xdr:rowOff>0</xdr:rowOff>
    </xdr:from>
    <xdr:to>
      <xdr:col>14</xdr:col>
      <xdr:colOff>0</xdr:colOff>
      <xdr:row>81</xdr:row>
      <xdr:rowOff>0</xdr:rowOff>
    </xdr:to>
    <xdr:sp macro="" textlink="">
      <xdr:nvSpPr>
        <xdr:cNvPr id="28" name="Rectangle 26"/>
        <xdr:cNvSpPr>
          <a:spLocks noChangeArrowheads="1"/>
        </xdr:cNvSpPr>
      </xdr:nvSpPr>
      <xdr:spPr bwMode="auto">
        <a:xfrm>
          <a:off x="7677150" y="13182600"/>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0</xdr:colOff>
      <xdr:row>83</xdr:row>
      <xdr:rowOff>0</xdr:rowOff>
    </xdr:from>
    <xdr:to>
      <xdr:col>14</xdr:col>
      <xdr:colOff>0</xdr:colOff>
      <xdr:row>84</xdr:row>
      <xdr:rowOff>0</xdr:rowOff>
    </xdr:to>
    <xdr:sp macro="" textlink="">
      <xdr:nvSpPr>
        <xdr:cNvPr id="29" name="Rectangle 27"/>
        <xdr:cNvSpPr>
          <a:spLocks noChangeArrowheads="1"/>
        </xdr:cNvSpPr>
      </xdr:nvSpPr>
      <xdr:spPr bwMode="auto">
        <a:xfrm>
          <a:off x="7677150" y="13668375"/>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0</xdr:colOff>
      <xdr:row>86</xdr:row>
      <xdr:rowOff>0</xdr:rowOff>
    </xdr:from>
    <xdr:to>
      <xdr:col>14</xdr:col>
      <xdr:colOff>0</xdr:colOff>
      <xdr:row>87</xdr:row>
      <xdr:rowOff>0</xdr:rowOff>
    </xdr:to>
    <xdr:sp macro="" textlink="">
      <xdr:nvSpPr>
        <xdr:cNvPr id="30" name="Rectangle 28"/>
        <xdr:cNvSpPr>
          <a:spLocks noChangeArrowheads="1"/>
        </xdr:cNvSpPr>
      </xdr:nvSpPr>
      <xdr:spPr bwMode="auto">
        <a:xfrm>
          <a:off x="7677150" y="14154150"/>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447675</xdr:colOff>
      <xdr:row>83</xdr:row>
      <xdr:rowOff>66675</xdr:rowOff>
    </xdr:from>
    <xdr:to>
      <xdr:col>16</xdr:col>
      <xdr:colOff>447675</xdr:colOff>
      <xdr:row>84</xdr:row>
      <xdr:rowOff>66675</xdr:rowOff>
    </xdr:to>
    <xdr:sp macro="" textlink="">
      <xdr:nvSpPr>
        <xdr:cNvPr id="31" name="Rectangle 29"/>
        <xdr:cNvSpPr>
          <a:spLocks noChangeArrowheads="1"/>
        </xdr:cNvSpPr>
      </xdr:nvSpPr>
      <xdr:spPr bwMode="auto">
        <a:xfrm>
          <a:off x="9344025" y="13735050"/>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0</xdr:colOff>
      <xdr:row>82</xdr:row>
      <xdr:rowOff>0</xdr:rowOff>
    </xdr:from>
    <xdr:to>
      <xdr:col>16</xdr:col>
      <xdr:colOff>0</xdr:colOff>
      <xdr:row>83</xdr:row>
      <xdr:rowOff>0</xdr:rowOff>
    </xdr:to>
    <xdr:sp macro="" textlink="">
      <xdr:nvSpPr>
        <xdr:cNvPr id="32" name="Rectangle 30"/>
        <xdr:cNvSpPr>
          <a:spLocks noChangeArrowheads="1"/>
        </xdr:cNvSpPr>
      </xdr:nvSpPr>
      <xdr:spPr bwMode="auto">
        <a:xfrm>
          <a:off x="8896350" y="13506450"/>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0</xdr:colOff>
      <xdr:row>78</xdr:row>
      <xdr:rowOff>0</xdr:rowOff>
    </xdr:from>
    <xdr:to>
      <xdr:col>16</xdr:col>
      <xdr:colOff>0</xdr:colOff>
      <xdr:row>79</xdr:row>
      <xdr:rowOff>0</xdr:rowOff>
    </xdr:to>
    <xdr:sp macro="" textlink="">
      <xdr:nvSpPr>
        <xdr:cNvPr id="33" name="Rectangle 31"/>
        <xdr:cNvSpPr>
          <a:spLocks noChangeArrowheads="1"/>
        </xdr:cNvSpPr>
      </xdr:nvSpPr>
      <xdr:spPr bwMode="auto">
        <a:xfrm>
          <a:off x="8896350" y="12839700"/>
          <a:ext cx="609600" cy="180975"/>
        </a:xfrm>
        <a:prstGeom prst="rect">
          <a:avLst/>
        </a:prstGeom>
        <a:noFill/>
        <a:ln w="9525">
          <a:solidFill>
            <a:srgbClr val="00008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0</xdr:colOff>
      <xdr:row>75</xdr:row>
      <xdr:rowOff>0</xdr:rowOff>
    </xdr:from>
    <xdr:to>
      <xdr:col>16</xdr:col>
      <xdr:colOff>0</xdr:colOff>
      <xdr:row>76</xdr:row>
      <xdr:rowOff>0</xdr:rowOff>
    </xdr:to>
    <xdr:sp macro="" textlink="">
      <xdr:nvSpPr>
        <xdr:cNvPr id="34" name="Rectangle 32"/>
        <xdr:cNvSpPr>
          <a:spLocks noChangeArrowheads="1"/>
        </xdr:cNvSpPr>
      </xdr:nvSpPr>
      <xdr:spPr bwMode="auto">
        <a:xfrm>
          <a:off x="8896350" y="12353925"/>
          <a:ext cx="609600" cy="161925"/>
        </a:xfrm>
        <a:prstGeom prst="rect">
          <a:avLst/>
        </a:prstGeom>
        <a:noFill/>
        <a:ln w="9525">
          <a:solidFill>
            <a:srgbClr val="00008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0</xdr:colOff>
      <xdr:row>76</xdr:row>
      <xdr:rowOff>0</xdr:rowOff>
    </xdr:from>
    <xdr:to>
      <xdr:col>18</xdr:col>
      <xdr:colOff>0</xdr:colOff>
      <xdr:row>77</xdr:row>
      <xdr:rowOff>0</xdr:rowOff>
    </xdr:to>
    <xdr:sp macro="" textlink="">
      <xdr:nvSpPr>
        <xdr:cNvPr id="35" name="Rectangle 33"/>
        <xdr:cNvSpPr>
          <a:spLocks noChangeArrowheads="1"/>
        </xdr:cNvSpPr>
      </xdr:nvSpPr>
      <xdr:spPr bwMode="auto">
        <a:xfrm>
          <a:off x="10115550" y="12515850"/>
          <a:ext cx="609600" cy="161925"/>
        </a:xfrm>
        <a:prstGeom prst="rect">
          <a:avLst/>
        </a:prstGeom>
        <a:noFill/>
        <a:ln w="9525">
          <a:solidFill>
            <a:srgbClr val="00008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0</xdr:colOff>
      <xdr:row>83</xdr:row>
      <xdr:rowOff>0</xdr:rowOff>
    </xdr:from>
    <xdr:to>
      <xdr:col>18</xdr:col>
      <xdr:colOff>0</xdr:colOff>
      <xdr:row>84</xdr:row>
      <xdr:rowOff>0</xdr:rowOff>
    </xdr:to>
    <xdr:sp macro="" textlink="">
      <xdr:nvSpPr>
        <xdr:cNvPr id="36" name="Rectangle 34"/>
        <xdr:cNvSpPr>
          <a:spLocks noChangeArrowheads="1"/>
        </xdr:cNvSpPr>
      </xdr:nvSpPr>
      <xdr:spPr bwMode="auto">
        <a:xfrm>
          <a:off x="10115550" y="13668375"/>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0</xdr:colOff>
      <xdr:row>79</xdr:row>
      <xdr:rowOff>0</xdr:rowOff>
    </xdr:from>
    <xdr:to>
      <xdr:col>20</xdr:col>
      <xdr:colOff>0</xdr:colOff>
      <xdr:row>80</xdr:row>
      <xdr:rowOff>0</xdr:rowOff>
    </xdr:to>
    <xdr:sp macro="" textlink="">
      <xdr:nvSpPr>
        <xdr:cNvPr id="37" name="Rectangle 35"/>
        <xdr:cNvSpPr>
          <a:spLocks noChangeArrowheads="1"/>
        </xdr:cNvSpPr>
      </xdr:nvSpPr>
      <xdr:spPr bwMode="auto">
        <a:xfrm>
          <a:off x="11334750" y="13020675"/>
          <a:ext cx="609600" cy="16192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0</xdr:colOff>
      <xdr:row>75</xdr:row>
      <xdr:rowOff>95250</xdr:rowOff>
    </xdr:from>
    <xdr:to>
      <xdr:col>15</xdr:col>
      <xdr:colOff>0</xdr:colOff>
      <xdr:row>76</xdr:row>
      <xdr:rowOff>95250</xdr:rowOff>
    </xdr:to>
    <xdr:cxnSp macro="">
      <xdr:nvCxnSpPr>
        <xdr:cNvPr id="38" name="AutoShape 36"/>
        <xdr:cNvCxnSpPr>
          <a:cxnSpLocks noChangeShapeType="1"/>
          <a:stCxn id="49" idx="3"/>
          <a:endCxn id="34" idx="1"/>
        </xdr:cNvCxnSpPr>
      </xdr:nvCxnSpPr>
      <xdr:spPr bwMode="auto">
        <a:xfrm flipV="1">
          <a:off x="8286750" y="12449175"/>
          <a:ext cx="609600" cy="161925"/>
        </a:xfrm>
        <a:prstGeom prst="bentConnector3">
          <a:avLst>
            <a:gd name="adj1" fmla="val 49495"/>
          </a:avLst>
        </a:prstGeom>
        <a:noFill/>
        <a:ln w="9525">
          <a:solidFill>
            <a:srgbClr val="00008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0</xdr:colOff>
      <xdr:row>73</xdr:row>
      <xdr:rowOff>95250</xdr:rowOff>
    </xdr:from>
    <xdr:to>
      <xdr:col>15</xdr:col>
      <xdr:colOff>0</xdr:colOff>
      <xdr:row>75</xdr:row>
      <xdr:rowOff>95250</xdr:rowOff>
    </xdr:to>
    <xdr:cxnSp macro="">
      <xdr:nvCxnSpPr>
        <xdr:cNvPr id="39" name="AutoShape 37"/>
        <xdr:cNvCxnSpPr>
          <a:cxnSpLocks noChangeShapeType="1"/>
          <a:stCxn id="27" idx="3"/>
          <a:endCxn id="34" idx="1"/>
        </xdr:cNvCxnSpPr>
      </xdr:nvCxnSpPr>
      <xdr:spPr bwMode="auto">
        <a:xfrm>
          <a:off x="8286750" y="12125325"/>
          <a:ext cx="609600" cy="323850"/>
        </a:xfrm>
        <a:prstGeom prst="bentConnector3">
          <a:avLst>
            <a:gd name="adj1" fmla="val 49495"/>
          </a:avLst>
        </a:prstGeom>
        <a:noFill/>
        <a:ln w="9525">
          <a:solidFill>
            <a:srgbClr val="00008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0</xdr:colOff>
      <xdr:row>76</xdr:row>
      <xdr:rowOff>95250</xdr:rowOff>
    </xdr:from>
    <xdr:to>
      <xdr:col>17</xdr:col>
      <xdr:colOff>0</xdr:colOff>
      <xdr:row>78</xdr:row>
      <xdr:rowOff>95250</xdr:rowOff>
    </xdr:to>
    <xdr:cxnSp macro="">
      <xdr:nvCxnSpPr>
        <xdr:cNvPr id="40" name="AutoShape 38"/>
        <xdr:cNvCxnSpPr>
          <a:cxnSpLocks noChangeShapeType="1"/>
          <a:stCxn id="33" idx="3"/>
          <a:endCxn id="35" idx="1"/>
        </xdr:cNvCxnSpPr>
      </xdr:nvCxnSpPr>
      <xdr:spPr bwMode="auto">
        <a:xfrm flipV="1">
          <a:off x="9505950" y="12611100"/>
          <a:ext cx="609600" cy="323850"/>
        </a:xfrm>
        <a:prstGeom prst="bentConnector3">
          <a:avLst>
            <a:gd name="adj1" fmla="val 49463"/>
          </a:avLst>
        </a:prstGeom>
        <a:noFill/>
        <a:ln w="9525">
          <a:solidFill>
            <a:srgbClr val="00008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0</xdr:colOff>
      <xdr:row>75</xdr:row>
      <xdr:rowOff>95250</xdr:rowOff>
    </xdr:from>
    <xdr:to>
      <xdr:col>17</xdr:col>
      <xdr:colOff>0</xdr:colOff>
      <xdr:row>76</xdr:row>
      <xdr:rowOff>95250</xdr:rowOff>
    </xdr:to>
    <xdr:cxnSp macro="">
      <xdr:nvCxnSpPr>
        <xdr:cNvPr id="41" name="AutoShape 39"/>
        <xdr:cNvCxnSpPr>
          <a:cxnSpLocks noChangeShapeType="1"/>
          <a:stCxn id="34" idx="3"/>
          <a:endCxn id="35" idx="1"/>
        </xdr:cNvCxnSpPr>
      </xdr:nvCxnSpPr>
      <xdr:spPr bwMode="auto">
        <a:xfrm>
          <a:off x="9505950" y="12449175"/>
          <a:ext cx="609600" cy="161925"/>
        </a:xfrm>
        <a:prstGeom prst="bentConnector3">
          <a:avLst>
            <a:gd name="adj1" fmla="val 49463"/>
          </a:avLst>
        </a:prstGeom>
        <a:noFill/>
        <a:ln w="9525">
          <a:solidFill>
            <a:srgbClr val="00008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18</xdr:col>
      <xdr:colOff>0</xdr:colOff>
      <xdr:row>76</xdr:row>
      <xdr:rowOff>95250</xdr:rowOff>
    </xdr:from>
    <xdr:to>
      <xdr:col>19</xdr:col>
      <xdr:colOff>0</xdr:colOff>
      <xdr:row>79</xdr:row>
      <xdr:rowOff>95250</xdr:rowOff>
    </xdr:to>
    <xdr:cxnSp macro="">
      <xdr:nvCxnSpPr>
        <xdr:cNvPr id="42" name="AutoShape 40"/>
        <xdr:cNvCxnSpPr>
          <a:cxnSpLocks noChangeShapeType="1"/>
          <a:stCxn id="35" idx="3"/>
          <a:endCxn id="37" idx="1"/>
        </xdr:cNvCxnSpPr>
      </xdr:nvCxnSpPr>
      <xdr:spPr bwMode="auto">
        <a:xfrm>
          <a:off x="10725150" y="12611100"/>
          <a:ext cx="609600" cy="504825"/>
        </a:xfrm>
        <a:prstGeom prst="bentConnector3">
          <a:avLst>
            <a:gd name="adj1" fmla="val 49074"/>
          </a:avLst>
        </a:prstGeom>
        <a:noFill/>
        <a:ln w="9525">
          <a:solidFill>
            <a:srgbClr val="00008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18</xdr:col>
      <xdr:colOff>0</xdr:colOff>
      <xdr:row>79</xdr:row>
      <xdr:rowOff>95250</xdr:rowOff>
    </xdr:from>
    <xdr:to>
      <xdr:col>19</xdr:col>
      <xdr:colOff>0</xdr:colOff>
      <xdr:row>83</xdr:row>
      <xdr:rowOff>95250</xdr:rowOff>
    </xdr:to>
    <xdr:cxnSp macro="">
      <xdr:nvCxnSpPr>
        <xdr:cNvPr id="43" name="AutoShape 41"/>
        <xdr:cNvCxnSpPr>
          <a:cxnSpLocks noChangeShapeType="1"/>
          <a:stCxn id="36" idx="3"/>
          <a:endCxn id="37" idx="1"/>
        </xdr:cNvCxnSpPr>
      </xdr:nvCxnSpPr>
      <xdr:spPr bwMode="auto">
        <a:xfrm flipV="1">
          <a:off x="10725150" y="13115925"/>
          <a:ext cx="609600" cy="647700"/>
        </a:xfrm>
        <a:prstGeom prst="bentConnector3">
          <a:avLst>
            <a:gd name="adj1" fmla="val 49074"/>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0</xdr:colOff>
      <xdr:row>83</xdr:row>
      <xdr:rowOff>85725</xdr:rowOff>
    </xdr:from>
    <xdr:to>
      <xdr:col>15</xdr:col>
      <xdr:colOff>447675</xdr:colOff>
      <xdr:row>83</xdr:row>
      <xdr:rowOff>152400</xdr:rowOff>
    </xdr:to>
    <xdr:cxnSp macro="">
      <xdr:nvCxnSpPr>
        <xdr:cNvPr id="44" name="AutoShape 42"/>
        <xdr:cNvCxnSpPr>
          <a:cxnSpLocks noChangeShapeType="1"/>
          <a:stCxn id="29" idx="3"/>
          <a:endCxn id="31" idx="1"/>
        </xdr:cNvCxnSpPr>
      </xdr:nvCxnSpPr>
      <xdr:spPr bwMode="auto">
        <a:xfrm>
          <a:off x="8286750" y="13754100"/>
          <a:ext cx="1057275" cy="66675"/>
        </a:xfrm>
        <a:prstGeom prst="bentConnector3">
          <a:avLst>
            <a:gd name="adj1" fmla="val 50000"/>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0</xdr:colOff>
      <xdr:row>80</xdr:row>
      <xdr:rowOff>85725</xdr:rowOff>
    </xdr:from>
    <xdr:to>
      <xdr:col>15</xdr:col>
      <xdr:colOff>447675</xdr:colOff>
      <xdr:row>83</xdr:row>
      <xdr:rowOff>152400</xdr:rowOff>
    </xdr:to>
    <xdr:cxnSp macro="">
      <xdr:nvCxnSpPr>
        <xdr:cNvPr id="45" name="AutoShape 43"/>
        <xdr:cNvCxnSpPr>
          <a:cxnSpLocks noChangeShapeType="1"/>
          <a:stCxn id="28" idx="3"/>
          <a:endCxn id="31" idx="1"/>
        </xdr:cNvCxnSpPr>
      </xdr:nvCxnSpPr>
      <xdr:spPr bwMode="auto">
        <a:xfrm>
          <a:off x="8286750" y="13268325"/>
          <a:ext cx="1057275" cy="552450"/>
        </a:xfrm>
        <a:prstGeom prst="bentConnector3">
          <a:avLst>
            <a:gd name="adj1" fmla="val 50000"/>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0</xdr:colOff>
      <xdr:row>83</xdr:row>
      <xdr:rowOff>152400</xdr:rowOff>
    </xdr:from>
    <xdr:to>
      <xdr:col>15</xdr:col>
      <xdr:colOff>447675</xdr:colOff>
      <xdr:row>86</xdr:row>
      <xdr:rowOff>85725</xdr:rowOff>
    </xdr:to>
    <xdr:cxnSp macro="">
      <xdr:nvCxnSpPr>
        <xdr:cNvPr id="46" name="AutoShape 44"/>
        <xdr:cNvCxnSpPr>
          <a:cxnSpLocks noChangeShapeType="1"/>
          <a:stCxn id="30" idx="3"/>
          <a:endCxn id="31" idx="1"/>
        </xdr:cNvCxnSpPr>
      </xdr:nvCxnSpPr>
      <xdr:spPr bwMode="auto">
        <a:xfrm flipV="1">
          <a:off x="8286750" y="13820775"/>
          <a:ext cx="1057275" cy="419100"/>
        </a:xfrm>
        <a:prstGeom prst="bentConnector3">
          <a:avLst>
            <a:gd name="adj1" fmla="val 50000"/>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447675</xdr:colOff>
      <xdr:row>83</xdr:row>
      <xdr:rowOff>85725</xdr:rowOff>
    </xdr:from>
    <xdr:to>
      <xdr:col>17</xdr:col>
      <xdr:colOff>0</xdr:colOff>
      <xdr:row>83</xdr:row>
      <xdr:rowOff>152400</xdr:rowOff>
    </xdr:to>
    <xdr:cxnSp macro="">
      <xdr:nvCxnSpPr>
        <xdr:cNvPr id="47" name="AutoShape 45"/>
        <xdr:cNvCxnSpPr>
          <a:cxnSpLocks noChangeShapeType="1"/>
          <a:stCxn id="31" idx="3"/>
          <a:endCxn id="36" idx="1"/>
        </xdr:cNvCxnSpPr>
      </xdr:nvCxnSpPr>
      <xdr:spPr bwMode="auto">
        <a:xfrm flipV="1">
          <a:off x="9953625" y="13754100"/>
          <a:ext cx="161925" cy="66675"/>
        </a:xfrm>
        <a:prstGeom prst="bentConnector3">
          <a:avLst>
            <a:gd name="adj1" fmla="val 50000"/>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0</xdr:colOff>
      <xdr:row>82</xdr:row>
      <xdr:rowOff>95250</xdr:rowOff>
    </xdr:from>
    <xdr:to>
      <xdr:col>17</xdr:col>
      <xdr:colOff>0</xdr:colOff>
      <xdr:row>83</xdr:row>
      <xdr:rowOff>95250</xdr:rowOff>
    </xdr:to>
    <xdr:cxnSp macro="">
      <xdr:nvCxnSpPr>
        <xdr:cNvPr id="48" name="AutoShape 46"/>
        <xdr:cNvCxnSpPr>
          <a:cxnSpLocks noChangeShapeType="1"/>
          <a:stCxn id="32" idx="3"/>
          <a:endCxn id="36" idx="1"/>
        </xdr:cNvCxnSpPr>
      </xdr:nvCxnSpPr>
      <xdr:spPr bwMode="auto">
        <a:xfrm>
          <a:off x="9505950" y="13601700"/>
          <a:ext cx="609600" cy="161925"/>
        </a:xfrm>
        <a:prstGeom prst="bentConnector3">
          <a:avLst>
            <a:gd name="adj1" fmla="val 49463"/>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76</xdr:row>
      <xdr:rowOff>0</xdr:rowOff>
    </xdr:from>
    <xdr:to>
      <xdr:col>14</xdr:col>
      <xdr:colOff>0</xdr:colOff>
      <xdr:row>77</xdr:row>
      <xdr:rowOff>0</xdr:rowOff>
    </xdr:to>
    <xdr:sp macro="" textlink="">
      <xdr:nvSpPr>
        <xdr:cNvPr id="49" name="Rectangle 55"/>
        <xdr:cNvSpPr>
          <a:spLocks noChangeArrowheads="1"/>
        </xdr:cNvSpPr>
      </xdr:nvSpPr>
      <xdr:spPr bwMode="auto">
        <a:xfrm>
          <a:off x="7677150" y="12515850"/>
          <a:ext cx="609600" cy="161925"/>
        </a:xfrm>
        <a:prstGeom prst="rect">
          <a:avLst/>
        </a:prstGeom>
        <a:noFill/>
        <a:ln w="9525">
          <a:solidFill>
            <a:srgbClr val="00008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0</xdr:colOff>
      <xdr:row>89</xdr:row>
      <xdr:rowOff>0</xdr:rowOff>
    </xdr:from>
    <xdr:to>
      <xdr:col>14</xdr:col>
      <xdr:colOff>0</xdr:colOff>
      <xdr:row>90</xdr:row>
      <xdr:rowOff>0</xdr:rowOff>
    </xdr:to>
    <xdr:sp macro="" textlink="">
      <xdr:nvSpPr>
        <xdr:cNvPr id="50" name="Rectangle 28"/>
        <xdr:cNvSpPr>
          <a:spLocks noChangeArrowheads="1"/>
        </xdr:cNvSpPr>
      </xdr:nvSpPr>
      <xdr:spPr bwMode="auto">
        <a:xfrm>
          <a:off x="7677150" y="14639925"/>
          <a:ext cx="609600" cy="161925"/>
        </a:xfrm>
        <a:prstGeom prst="rect">
          <a:avLst/>
        </a:prstGeom>
        <a:noFill/>
        <a:ln w="9525">
          <a:solidFill>
            <a:srgbClr val="0066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0</xdr:colOff>
      <xdr:row>83</xdr:row>
      <xdr:rowOff>152400</xdr:rowOff>
    </xdr:from>
    <xdr:to>
      <xdr:col>15</xdr:col>
      <xdr:colOff>447675</xdr:colOff>
      <xdr:row>89</xdr:row>
      <xdr:rowOff>85725</xdr:rowOff>
    </xdr:to>
    <xdr:cxnSp macro="">
      <xdr:nvCxnSpPr>
        <xdr:cNvPr id="51" name="AutoShape 44"/>
        <xdr:cNvCxnSpPr>
          <a:cxnSpLocks noChangeShapeType="1"/>
          <a:stCxn id="50" idx="3"/>
          <a:endCxn id="31" idx="1"/>
        </xdr:cNvCxnSpPr>
      </xdr:nvCxnSpPr>
      <xdr:spPr bwMode="auto">
        <a:xfrm flipV="1">
          <a:off x="8286750" y="13820775"/>
          <a:ext cx="1057275" cy="904875"/>
        </a:xfrm>
        <a:prstGeom prst="bentConnector3">
          <a:avLst>
            <a:gd name="adj1" fmla="val 50000"/>
          </a:avLst>
        </a:prstGeom>
        <a:noFill/>
        <a:ln w="9525">
          <a:solidFill>
            <a:srgbClr val="0066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0</xdr:colOff>
      <xdr:row>1</xdr:row>
      <xdr:rowOff>0</xdr:rowOff>
    </xdr:from>
    <xdr:to>
      <xdr:col>21</xdr:col>
      <xdr:colOff>304800</xdr:colOff>
      <xdr:row>17</xdr:row>
      <xdr:rowOff>123825</xdr:rowOff>
    </xdr:to>
    <xdr:graphicFrame macro="">
      <xdr:nvGraphicFramePr>
        <xdr:cNvPr id="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19</xdr:row>
      <xdr:rowOff>0</xdr:rowOff>
    </xdr:from>
    <xdr:to>
      <xdr:col>21</xdr:col>
      <xdr:colOff>304800</xdr:colOff>
      <xdr:row>35</xdr:row>
      <xdr:rowOff>171450</xdr:rowOff>
    </xdr:to>
    <xdr:graphicFrame macro="">
      <xdr:nvGraphicFramePr>
        <xdr:cNvPr id="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1</xdr:row>
      <xdr:rowOff>0</xdr:rowOff>
    </xdr:from>
    <xdr:to>
      <xdr:col>2</xdr:col>
      <xdr:colOff>438150</xdr:colOff>
      <xdr:row>4</xdr:row>
      <xdr:rowOff>95250</xdr:rowOff>
    </xdr:to>
    <xdr:pic>
      <xdr:nvPicPr>
        <xdr:cNvPr id="2" name="Picture 0" descr="2740fb42884f4263b9b741c2ecf0d67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0" y="9525"/>
          <a:ext cx="438150"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76200</xdr:colOff>
      <xdr:row>6</xdr:row>
      <xdr:rowOff>0</xdr:rowOff>
    </xdr:from>
    <xdr:to>
      <xdr:col>21</xdr:col>
      <xdr:colOff>524436</xdr:colOff>
      <xdr:row>28</xdr:row>
      <xdr:rowOff>123265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152399</xdr:colOff>
      <xdr:row>27</xdr:row>
      <xdr:rowOff>57149</xdr:rowOff>
    </xdr:from>
    <xdr:to>
      <xdr:col>6</xdr:col>
      <xdr:colOff>1209674</xdr:colOff>
      <xdr:row>43</xdr:row>
      <xdr:rowOff>47624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27</xdr:row>
      <xdr:rowOff>85725</xdr:rowOff>
    </xdr:from>
    <xdr:to>
      <xdr:col>17</xdr:col>
      <xdr:colOff>47625</xdr:colOff>
      <xdr:row>43</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590550</xdr:colOff>
      <xdr:row>50</xdr:row>
      <xdr:rowOff>76200</xdr:rowOff>
    </xdr:from>
    <xdr:to>
      <xdr:col>5</xdr:col>
      <xdr:colOff>885825</xdr:colOff>
      <xdr:row>64</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1066800</xdr:colOff>
      <xdr:row>75</xdr:row>
      <xdr:rowOff>133350</xdr:rowOff>
    </xdr:from>
    <xdr:to>
      <xdr:col>13</xdr:col>
      <xdr:colOff>159852</xdr:colOff>
      <xdr:row>86</xdr:row>
      <xdr:rowOff>171450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55</xdr:row>
      <xdr:rowOff>0</xdr:rowOff>
    </xdr:from>
    <xdr:to>
      <xdr:col>12</xdr:col>
      <xdr:colOff>95250</xdr:colOff>
      <xdr:row>69</xdr:row>
      <xdr:rowOff>76200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276225</xdr:colOff>
      <xdr:row>27</xdr:row>
      <xdr:rowOff>57150</xdr:rowOff>
    </xdr:from>
    <xdr:to>
      <xdr:col>7</xdr:col>
      <xdr:colOff>19050</xdr:colOff>
      <xdr:row>43</xdr:row>
      <xdr:rowOff>47625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152400</xdr:colOff>
      <xdr:row>85</xdr:row>
      <xdr:rowOff>57150</xdr:rowOff>
    </xdr:from>
    <xdr:to>
      <xdr:col>6</xdr:col>
      <xdr:colOff>190500</xdr:colOff>
      <xdr:row>101</xdr:row>
      <xdr:rowOff>47625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92</xdr:row>
      <xdr:rowOff>0</xdr:rowOff>
    </xdr:from>
    <xdr:to>
      <xdr:col>17</xdr:col>
      <xdr:colOff>152400</xdr:colOff>
      <xdr:row>111</xdr:row>
      <xdr:rowOff>185737</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152400</xdr:colOff>
      <xdr:row>112</xdr:row>
      <xdr:rowOff>104775</xdr:rowOff>
    </xdr:from>
    <xdr:to>
      <xdr:col>17</xdr:col>
      <xdr:colOff>170251</xdr:colOff>
      <xdr:row>125</xdr:row>
      <xdr:rowOff>48739</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0</xdr:colOff>
      <xdr:row>126</xdr:row>
      <xdr:rowOff>0</xdr:rowOff>
    </xdr:from>
    <xdr:to>
      <xdr:col>17</xdr:col>
      <xdr:colOff>17851</xdr:colOff>
      <xdr:row>138</xdr:row>
      <xdr:rowOff>134464</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xdr:from>
          <xdr:col>4</xdr:col>
          <xdr:colOff>228600</xdr:colOff>
          <xdr:row>140</xdr:row>
          <xdr:rowOff>66675</xdr:rowOff>
        </xdr:from>
        <xdr:to>
          <xdr:col>16</xdr:col>
          <xdr:colOff>123825</xdr:colOff>
          <xdr:row>151</xdr:row>
          <xdr:rowOff>85725</xdr:rowOff>
        </xdr:to>
        <xdr:sp macro="" textlink="">
          <xdr:nvSpPr>
            <xdr:cNvPr id="16392" name="Object 12" hidden="1">
              <a:extLst>
                <a:ext uri="{63B3BB69-23CF-44E3-9099-C40C66FF867C}">
                  <a14:compatExt spid="_x0000_s16392"/>
                </a:ext>
              </a:extLst>
            </xdr:cNvPr>
            <xdr:cNvSpPr/>
          </xdr:nvSpPr>
          <xdr:spPr>
            <a:xfrm>
              <a:off x="0" y="0"/>
              <a:ext cx="0" cy="0"/>
            </a:xfrm>
            <a:prstGeom prst="rect">
              <a:avLst/>
            </a:prstGeom>
          </xdr:spPr>
        </xdr:sp>
        <xdr:clientData/>
      </xdr:twoCellAnchor>
    </mc:Choice>
    <mc:Fallback/>
  </mc:AlternateContent>
  <xdr:twoCellAnchor editAs="oneCell">
    <xdr:from>
      <xdr:col>4</xdr:col>
      <xdr:colOff>0</xdr:colOff>
      <xdr:row>153</xdr:row>
      <xdr:rowOff>0</xdr:rowOff>
    </xdr:from>
    <xdr:to>
      <xdr:col>11</xdr:col>
      <xdr:colOff>467518</xdr:colOff>
      <xdr:row>163</xdr:row>
      <xdr:rowOff>76372</xdr:rowOff>
    </xdr:to>
    <xdr:pic>
      <xdr:nvPicPr>
        <xdr:cNvPr id="3" name="Picture 2"/>
        <xdr:cNvPicPr>
          <a:picLocks noChangeAspect="1"/>
        </xdr:cNvPicPr>
      </xdr:nvPicPr>
      <xdr:blipFill>
        <a:blip xmlns:r="http://schemas.openxmlformats.org/officeDocument/2006/relationships" r:embed="rId11"/>
        <a:stretch>
          <a:fillRect/>
        </a:stretch>
      </xdr:blipFill>
      <xdr:spPr>
        <a:xfrm>
          <a:off x="4162425" y="27765375"/>
          <a:ext cx="9144793" cy="1981372"/>
        </a:xfrm>
        <a:prstGeom prst="rect">
          <a:avLst/>
        </a:prstGeom>
      </xdr:spPr>
    </xdr:pic>
    <xdr:clientData/>
  </xdr:twoCellAnchor>
  <xdr:twoCellAnchor editAs="oneCell">
    <xdr:from>
      <xdr:col>4</xdr:col>
      <xdr:colOff>0</xdr:colOff>
      <xdr:row>165</xdr:row>
      <xdr:rowOff>0</xdr:rowOff>
    </xdr:from>
    <xdr:to>
      <xdr:col>5</xdr:col>
      <xdr:colOff>1152201</xdr:colOff>
      <xdr:row>173</xdr:row>
      <xdr:rowOff>18857</xdr:rowOff>
    </xdr:to>
    <xdr:pic>
      <xdr:nvPicPr>
        <xdr:cNvPr id="19" name="Picture 18"/>
        <xdr:cNvPicPr>
          <a:picLocks noChangeAspect="1"/>
        </xdr:cNvPicPr>
      </xdr:nvPicPr>
      <xdr:blipFill>
        <a:blip xmlns:r="http://schemas.openxmlformats.org/officeDocument/2006/relationships" r:embed="rId12"/>
        <a:stretch>
          <a:fillRect/>
        </a:stretch>
      </xdr:blipFill>
      <xdr:spPr>
        <a:xfrm>
          <a:off x="4162425" y="30051375"/>
          <a:ext cx="2590476" cy="1542857"/>
        </a:xfrm>
        <a:prstGeom prst="rect">
          <a:avLst/>
        </a:prstGeom>
      </xdr:spPr>
    </xdr:pic>
    <xdr:clientData/>
  </xdr:twoCellAnchor>
  <xdr:twoCellAnchor editAs="oneCell">
    <xdr:from>
      <xdr:col>7</xdr:col>
      <xdr:colOff>0</xdr:colOff>
      <xdr:row>165</xdr:row>
      <xdr:rowOff>0</xdr:rowOff>
    </xdr:from>
    <xdr:to>
      <xdr:col>10</xdr:col>
      <xdr:colOff>790087</xdr:colOff>
      <xdr:row>177</xdr:row>
      <xdr:rowOff>37809</xdr:rowOff>
    </xdr:to>
    <xdr:pic>
      <xdr:nvPicPr>
        <xdr:cNvPr id="20" name="Picture 19"/>
        <xdr:cNvPicPr>
          <a:picLocks noChangeAspect="1"/>
        </xdr:cNvPicPr>
      </xdr:nvPicPr>
      <xdr:blipFill>
        <a:blip xmlns:r="http://schemas.openxmlformats.org/officeDocument/2006/relationships" r:embed="rId13"/>
        <a:stretch>
          <a:fillRect/>
        </a:stretch>
      </xdr:blipFill>
      <xdr:spPr>
        <a:xfrm>
          <a:off x="7419975" y="30051375"/>
          <a:ext cx="3904762" cy="2323809"/>
        </a:xfrm>
        <a:prstGeom prst="rect">
          <a:avLst/>
        </a:prstGeom>
      </xdr:spPr>
    </xdr:pic>
    <xdr:clientData/>
  </xdr:twoCellAnchor>
  <xdr:twoCellAnchor>
    <xdr:from>
      <xdr:col>12</xdr:col>
      <xdr:colOff>304800</xdr:colOff>
      <xdr:row>177</xdr:row>
      <xdr:rowOff>19050</xdr:rowOff>
    </xdr:from>
    <xdr:to>
      <xdr:col>19</xdr:col>
      <xdr:colOff>217002</xdr:colOff>
      <xdr:row>188</xdr:row>
      <xdr:rowOff>57150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0</xdr:colOff>
      <xdr:row>189</xdr:row>
      <xdr:rowOff>0</xdr:rowOff>
    </xdr:from>
    <xdr:to>
      <xdr:col>19</xdr:col>
      <xdr:colOff>521802</xdr:colOff>
      <xdr:row>200</xdr:row>
      <xdr:rowOff>38100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0</xdr:colOff>
      <xdr:row>207</xdr:row>
      <xdr:rowOff>0</xdr:rowOff>
    </xdr:from>
    <xdr:to>
      <xdr:col>8</xdr:col>
      <xdr:colOff>197952</xdr:colOff>
      <xdr:row>218</xdr:row>
      <xdr:rowOff>38100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0</xdr:colOff>
      <xdr:row>255</xdr:row>
      <xdr:rowOff>0</xdr:rowOff>
    </xdr:from>
    <xdr:to>
      <xdr:col>8</xdr:col>
      <xdr:colOff>333375</xdr:colOff>
      <xdr:row>266</xdr:row>
      <xdr:rowOff>38100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676275</xdr:colOff>
      <xdr:row>272</xdr:row>
      <xdr:rowOff>57150</xdr:rowOff>
    </xdr:from>
    <xdr:to>
      <xdr:col>6</xdr:col>
      <xdr:colOff>1181100</xdr:colOff>
      <xdr:row>286</xdr:row>
      <xdr:rowOff>133350</xdr:rowOff>
    </xdr:to>
    <xdr:graphicFrame macro="">
      <xdr:nvGraphicFramePr>
        <xdr:cNvPr id="26" name="Chart 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0</xdr:colOff>
      <xdr:row>291</xdr:row>
      <xdr:rowOff>0</xdr:rowOff>
    </xdr:from>
    <xdr:to>
      <xdr:col>6</xdr:col>
      <xdr:colOff>112227</xdr:colOff>
      <xdr:row>302</xdr:row>
      <xdr:rowOff>38100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0</xdr:colOff>
      <xdr:row>307</xdr:row>
      <xdr:rowOff>0</xdr:rowOff>
    </xdr:from>
    <xdr:to>
      <xdr:col>7</xdr:col>
      <xdr:colOff>178902</xdr:colOff>
      <xdr:row>318</xdr:row>
      <xdr:rowOff>38100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xdr:col>
      <xdr:colOff>0</xdr:colOff>
      <xdr:row>325</xdr:row>
      <xdr:rowOff>0</xdr:rowOff>
    </xdr:from>
    <xdr:to>
      <xdr:col>6</xdr:col>
      <xdr:colOff>112227</xdr:colOff>
      <xdr:row>336</xdr:row>
      <xdr:rowOff>38100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904875</xdr:colOff>
      <xdr:row>336</xdr:row>
      <xdr:rowOff>161925</xdr:rowOff>
    </xdr:from>
    <xdr:to>
      <xdr:col>15</xdr:col>
      <xdr:colOff>209550</xdr:colOff>
      <xdr:row>352</xdr:row>
      <xdr:rowOff>152400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xdr:col>
      <xdr:colOff>0</xdr:colOff>
      <xdr:row>354</xdr:row>
      <xdr:rowOff>0</xdr:rowOff>
    </xdr:from>
    <xdr:to>
      <xdr:col>13</xdr:col>
      <xdr:colOff>523875</xdr:colOff>
      <xdr:row>369</xdr:row>
      <xdr:rowOff>180975</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xdr:col>
      <xdr:colOff>0</xdr:colOff>
      <xdr:row>372</xdr:row>
      <xdr:rowOff>0</xdr:rowOff>
    </xdr:from>
    <xdr:to>
      <xdr:col>13</xdr:col>
      <xdr:colOff>523875</xdr:colOff>
      <xdr:row>387</xdr:row>
      <xdr:rowOff>180975</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352425</xdr:colOff>
      <xdr:row>388</xdr:row>
      <xdr:rowOff>0</xdr:rowOff>
    </xdr:from>
    <xdr:to>
      <xdr:col>21</xdr:col>
      <xdr:colOff>9525</xdr:colOff>
      <xdr:row>403</xdr:row>
      <xdr:rowOff>180975</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9</xdr:col>
      <xdr:colOff>0</xdr:colOff>
      <xdr:row>410</xdr:row>
      <xdr:rowOff>0</xdr:rowOff>
    </xdr:from>
    <xdr:to>
      <xdr:col>21</xdr:col>
      <xdr:colOff>295275</xdr:colOff>
      <xdr:row>425</xdr:row>
      <xdr:rowOff>180975</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16</xdr:col>
      <xdr:colOff>0</xdr:colOff>
      <xdr:row>427</xdr:row>
      <xdr:rowOff>0</xdr:rowOff>
    </xdr:from>
    <xdr:to>
      <xdr:col>25</xdr:col>
      <xdr:colOff>159852</xdr:colOff>
      <xdr:row>438</xdr:row>
      <xdr:rowOff>38100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15</xdr:col>
      <xdr:colOff>171451</xdr:colOff>
      <xdr:row>437</xdr:row>
      <xdr:rowOff>133351</xdr:rowOff>
    </xdr:from>
    <xdr:to>
      <xdr:col>26</xdr:col>
      <xdr:colOff>314325</xdr:colOff>
      <xdr:row>452</xdr:row>
      <xdr:rowOff>104775</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12</xdr:col>
      <xdr:colOff>0</xdr:colOff>
      <xdr:row>454</xdr:row>
      <xdr:rowOff>0</xdr:rowOff>
    </xdr:from>
    <xdr:to>
      <xdr:col>17</xdr:col>
      <xdr:colOff>578952</xdr:colOff>
      <xdr:row>465</xdr:row>
      <xdr:rowOff>38100</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12</xdr:col>
      <xdr:colOff>0</xdr:colOff>
      <xdr:row>466</xdr:row>
      <xdr:rowOff>0</xdr:rowOff>
    </xdr:from>
    <xdr:to>
      <xdr:col>17</xdr:col>
      <xdr:colOff>578952</xdr:colOff>
      <xdr:row>477</xdr:row>
      <xdr:rowOff>38100</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12</xdr:col>
      <xdr:colOff>0</xdr:colOff>
      <xdr:row>478</xdr:row>
      <xdr:rowOff>0</xdr:rowOff>
    </xdr:from>
    <xdr:to>
      <xdr:col>17</xdr:col>
      <xdr:colOff>578952</xdr:colOff>
      <xdr:row>489</xdr:row>
      <xdr:rowOff>38100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alay/AppData/Local/Temp/Rar$DIa0.796/05-03-Valuation-DCF-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Valay/AppData/Local/Temp/Rar$DIa0.742/05-03-Valuation-DCF-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waterlooca-my.sharepoint.com/personal/sw2youn_uwaterloo_ca/Documents/3A/SIF/Dana%20WACC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Valay/Downloads/Charts%20(1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alay/Downloads/Charts%20(2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Valay/Downloads/Charts%20(2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Public Comps"/>
      <sheetName val="M&amp;A-Comps"/>
      <sheetName val="DCF"/>
      <sheetName val="WACC"/>
      <sheetName val="ValSum"/>
      <sheetName val="Valuation Graph"/>
    </sheetNames>
    <sheetDataSet>
      <sheetData sheetId="0">
        <row r="11">
          <cell r="E11">
            <v>54.927714999999999</v>
          </cell>
          <cell r="I11">
            <v>0.36</v>
          </cell>
        </row>
      </sheetData>
      <sheetData sheetId="1"/>
      <sheetData sheetId="2" refreshError="1"/>
      <sheetData sheetId="3" refreshError="1"/>
      <sheetData sheetId="4"/>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Public Comps"/>
      <sheetName val="M&amp;A-Comps"/>
      <sheetName val="DCF"/>
      <sheetName val="WACC"/>
      <sheetName val="ValSum"/>
      <sheetName val="Valuation Graph"/>
    </sheetNames>
    <sheetDataSet>
      <sheetData sheetId="0">
        <row r="3">
          <cell r="B3" t="str">
            <v>($ in Millions Except Per Share Data)</v>
          </cell>
        </row>
        <row r="8">
          <cell r="E8" t="str">
            <v>Ralcorp Holdings</v>
          </cell>
        </row>
        <row r="9">
          <cell r="E9">
            <v>65.31</v>
          </cell>
        </row>
        <row r="14">
          <cell r="E14">
            <v>56.177105296279279</v>
          </cell>
        </row>
        <row r="22">
          <cell r="E22">
            <v>6233.2267468999989</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QChart3"/>
      <sheetName val="CIQChart3Data"/>
      <sheetName val="CIQChart2"/>
      <sheetName val="CIQChart2Data"/>
      <sheetName val="CIQChart1"/>
      <sheetName val="CIQ_ChartParameters"/>
      <sheetName val="CIQChart1Data"/>
      <sheetName val="WACC Analysis"/>
      <sheetName val="Graphing"/>
      <sheetName val="Capital Structure Details"/>
      <sheetName val="DCF"/>
      <sheetName val="_CIQHiddenCacheSheet"/>
      <sheetName val="Football"/>
      <sheetName val="DCF - Operating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N1">
            <v>42329</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sheetName val="1 - Chart Data"/>
    </sheetNames>
    <sheetDataSet>
      <sheetData sheetId="0" refreshError="1"/>
      <sheetData sheetId="1">
        <row r="2">
          <cell r="A2">
            <v>40609</v>
          </cell>
          <cell r="B2">
            <v>100</v>
          </cell>
          <cell r="C2">
            <v>100</v>
          </cell>
          <cell r="D2">
            <v>100</v>
          </cell>
          <cell r="E2">
            <v>100</v>
          </cell>
          <cell r="F2">
            <v>59.2</v>
          </cell>
        </row>
        <row r="3">
          <cell r="A3">
            <v>40610</v>
          </cell>
          <cell r="B3">
            <v>100.601440660186</v>
          </cell>
          <cell r="C3">
            <v>99.958856202427398</v>
          </cell>
          <cell r="D3">
            <v>100.049939656248</v>
          </cell>
          <cell r="E3">
            <v>100.186046511627</v>
          </cell>
          <cell r="F3">
            <v>59.11</v>
          </cell>
        </row>
        <row r="4">
          <cell r="A4">
            <v>40611</v>
          </cell>
          <cell r="B4">
            <v>100.587453668088</v>
          </cell>
          <cell r="C4">
            <v>99.753137214564902</v>
          </cell>
          <cell r="D4">
            <v>99.725331890632106</v>
          </cell>
          <cell r="E4">
            <v>100.08387342737301</v>
          </cell>
          <cell r="F4">
            <v>59.17</v>
          </cell>
        </row>
        <row r="5">
          <cell r="A5">
            <v>40612</v>
          </cell>
          <cell r="B5">
            <v>101.328764249248</v>
          </cell>
          <cell r="C5">
            <v>100.236576836041</v>
          </cell>
          <cell r="D5">
            <v>99.667068958342</v>
          </cell>
          <cell r="E5">
            <v>100.291269538696</v>
          </cell>
          <cell r="F5">
            <v>57.85</v>
          </cell>
        </row>
        <row r="6">
          <cell r="A6">
            <v>40613</v>
          </cell>
          <cell r="B6">
            <v>101.076998391495</v>
          </cell>
          <cell r="C6">
            <v>100.380580127545</v>
          </cell>
          <cell r="D6">
            <v>99.508926713554402</v>
          </cell>
          <cell r="E6">
            <v>100.301944338543</v>
          </cell>
          <cell r="F6">
            <v>57.7</v>
          </cell>
        </row>
        <row r="7">
          <cell r="A7">
            <v>40616</v>
          </cell>
          <cell r="B7">
            <v>100.02797398419401</v>
          </cell>
          <cell r="C7">
            <v>100.30857848179301</v>
          </cell>
          <cell r="D7">
            <v>99.225935328145098</v>
          </cell>
          <cell r="E7">
            <v>100.198246282882</v>
          </cell>
          <cell r="F7">
            <v>57.35</v>
          </cell>
        </row>
        <row r="8">
          <cell r="A8">
            <v>40617</v>
          </cell>
          <cell r="B8">
            <v>100.08392195258401</v>
          </cell>
          <cell r="C8">
            <v>100.95659329356</v>
          </cell>
          <cell r="D8">
            <v>99.916767239585496</v>
          </cell>
          <cell r="E8">
            <v>100.26534502478</v>
          </cell>
          <cell r="F8">
            <v>56.34</v>
          </cell>
        </row>
        <row r="9">
          <cell r="A9">
            <v>40618</v>
          </cell>
          <cell r="B9">
            <v>100.46157073921199</v>
          </cell>
          <cell r="C9">
            <v>102.00576013166</v>
          </cell>
          <cell r="D9">
            <v>100.624245703108</v>
          </cell>
          <cell r="E9">
            <v>100.25619519634</v>
          </cell>
          <cell r="F9">
            <v>55.81</v>
          </cell>
        </row>
        <row r="10">
          <cell r="A10">
            <v>40619</v>
          </cell>
          <cell r="B10">
            <v>99.664312189663605</v>
          </cell>
          <cell r="C10">
            <v>101.604608105328</v>
          </cell>
          <cell r="D10">
            <v>100.707478463523</v>
          </cell>
          <cell r="E10">
            <v>100.32786885245901</v>
          </cell>
          <cell r="F10">
            <v>55.36</v>
          </cell>
        </row>
        <row r="11">
          <cell r="A11">
            <v>40620</v>
          </cell>
          <cell r="B11">
            <v>98.741170711238496</v>
          </cell>
          <cell r="C11">
            <v>101.203456078996</v>
          </cell>
          <cell r="D11">
            <v>100.357900869782</v>
          </cell>
          <cell r="E11">
            <v>100.224170796797</v>
          </cell>
          <cell r="F11">
            <v>55.9</v>
          </cell>
        </row>
        <row r="12">
          <cell r="A12">
            <v>40623</v>
          </cell>
          <cell r="B12">
            <v>98.405482900902101</v>
          </cell>
          <cell r="C12">
            <v>100.483439621477</v>
          </cell>
          <cell r="D12">
            <v>99.558866369803098</v>
          </cell>
          <cell r="E12">
            <v>100.167746854746</v>
          </cell>
          <cell r="F12">
            <v>57.08</v>
          </cell>
        </row>
        <row r="13">
          <cell r="A13">
            <v>40624</v>
          </cell>
          <cell r="B13">
            <v>98.489404853486207</v>
          </cell>
          <cell r="C13">
            <v>100.534869368442</v>
          </cell>
          <cell r="D13">
            <v>99.717008614590696</v>
          </cell>
          <cell r="E13">
            <v>99.939001143728504</v>
          </cell>
          <cell r="F13">
            <v>56.77</v>
          </cell>
        </row>
        <row r="14">
          <cell r="A14">
            <v>40625</v>
          </cell>
          <cell r="B14">
            <v>99.048884537380204</v>
          </cell>
          <cell r="C14">
            <v>100.833161900843</v>
          </cell>
          <cell r="D14">
            <v>99.833534479171007</v>
          </cell>
          <cell r="E14">
            <v>100.05032405642299</v>
          </cell>
          <cell r="F14">
            <v>57.03</v>
          </cell>
        </row>
        <row r="15">
          <cell r="A15">
            <v>40626</v>
          </cell>
          <cell r="B15">
            <v>98.601300790265</v>
          </cell>
          <cell r="C15">
            <v>100.34972227936601</v>
          </cell>
          <cell r="D15">
            <v>99.442340505222802</v>
          </cell>
          <cell r="E15">
            <v>100.073198627525</v>
          </cell>
          <cell r="F15">
            <v>57.59</v>
          </cell>
        </row>
        <row r="16">
          <cell r="A16">
            <v>40627</v>
          </cell>
          <cell r="B16">
            <v>99.258689418840405</v>
          </cell>
          <cell r="C16">
            <v>100.668586710553</v>
          </cell>
          <cell r="D16">
            <v>99.492280161471498</v>
          </cell>
          <cell r="E16">
            <v>100.035074342356</v>
          </cell>
          <cell r="F16">
            <v>58.79</v>
          </cell>
        </row>
        <row r="17">
          <cell r="A17">
            <v>40630</v>
          </cell>
          <cell r="B17">
            <v>99.160780474158997</v>
          </cell>
          <cell r="C17">
            <v>100.32915038058</v>
          </cell>
          <cell r="D17">
            <v>99.5338965416788</v>
          </cell>
          <cell r="E17">
            <v>100.129622569576</v>
          </cell>
          <cell r="F17">
            <v>58.36</v>
          </cell>
        </row>
        <row r="18">
          <cell r="A18">
            <v>40631</v>
          </cell>
          <cell r="B18">
            <v>99.314637387229794</v>
          </cell>
          <cell r="C18">
            <v>100.360008228759</v>
          </cell>
          <cell r="D18">
            <v>99.617129302093304</v>
          </cell>
          <cell r="E18">
            <v>100.091498284407</v>
          </cell>
          <cell r="F18">
            <v>58.14</v>
          </cell>
        </row>
        <row r="19">
          <cell r="A19">
            <v>40632</v>
          </cell>
          <cell r="B19">
            <v>99.244702426743103</v>
          </cell>
          <cell r="C19">
            <v>99.948570253034305</v>
          </cell>
          <cell r="D19">
            <v>99.167672395855007</v>
          </cell>
          <cell r="E19">
            <v>100.038124285169</v>
          </cell>
          <cell r="F19">
            <v>58.4</v>
          </cell>
        </row>
        <row r="20">
          <cell r="A20">
            <v>40633</v>
          </cell>
          <cell r="B20">
            <v>98.629274774459702</v>
          </cell>
          <cell r="C20">
            <v>99.907426455461803</v>
          </cell>
          <cell r="D20">
            <v>99.192642223979306</v>
          </cell>
          <cell r="E20">
            <v>99.852077773541694</v>
          </cell>
          <cell r="F20">
            <v>57.93</v>
          </cell>
        </row>
        <row r="21">
          <cell r="A21">
            <v>40634</v>
          </cell>
          <cell r="B21">
            <v>98.643261766557103</v>
          </cell>
          <cell r="C21">
            <v>99.187409997942794</v>
          </cell>
          <cell r="D21">
            <v>98.568396520870607</v>
          </cell>
          <cell r="E21">
            <v>99.8673274876096</v>
          </cell>
          <cell r="F21">
            <v>58.33</v>
          </cell>
        </row>
        <row r="22">
          <cell r="A22">
            <v>40637</v>
          </cell>
          <cell r="B22">
            <v>98.447443877194203</v>
          </cell>
          <cell r="C22">
            <v>99.557704176095399</v>
          </cell>
          <cell r="D22">
            <v>98.684922385450903</v>
          </cell>
          <cell r="E22">
            <v>99.786504003049899</v>
          </cell>
          <cell r="F22">
            <v>58.26</v>
          </cell>
        </row>
        <row r="23">
          <cell r="A23">
            <v>40638</v>
          </cell>
          <cell r="B23">
            <v>98.405482900902101</v>
          </cell>
          <cell r="C23">
            <v>99.156552149763399</v>
          </cell>
          <cell r="D23">
            <v>98.576719796912002</v>
          </cell>
          <cell r="E23">
            <v>99.784979031643104</v>
          </cell>
          <cell r="F23">
            <v>58.47</v>
          </cell>
        </row>
        <row r="24">
          <cell r="A24">
            <v>40639</v>
          </cell>
          <cell r="B24">
            <v>97.538289390866396</v>
          </cell>
          <cell r="C24">
            <v>98.570253034355005</v>
          </cell>
          <cell r="D24">
            <v>98.110616338590802</v>
          </cell>
          <cell r="E24">
            <v>99.812428516965298</v>
          </cell>
          <cell r="F24">
            <v>59.02</v>
          </cell>
        </row>
        <row r="25">
          <cell r="A25">
            <v>40640</v>
          </cell>
          <cell r="B25">
            <v>97.859990209105504</v>
          </cell>
          <cell r="C25">
            <v>98.775972022217601</v>
          </cell>
          <cell r="D25">
            <v>98.351991343792903</v>
          </cell>
          <cell r="E25">
            <v>99.784979031643104</v>
          </cell>
          <cell r="F25">
            <v>58.85</v>
          </cell>
        </row>
        <row r="26">
          <cell r="A26">
            <v>40641</v>
          </cell>
          <cell r="B26">
            <v>96.894887754388407</v>
          </cell>
          <cell r="C26">
            <v>98.374819995885602</v>
          </cell>
          <cell r="D26">
            <v>97.769362020891407</v>
          </cell>
          <cell r="E26">
            <v>99.733130003812406</v>
          </cell>
          <cell r="F26">
            <v>59</v>
          </cell>
        </row>
        <row r="27">
          <cell r="A27">
            <v>40644</v>
          </cell>
          <cell r="B27">
            <v>96.769004825512198</v>
          </cell>
          <cell r="C27">
            <v>98.189672906809207</v>
          </cell>
          <cell r="D27">
            <v>97.669482708394</v>
          </cell>
          <cell r="E27">
            <v>99.751429660693802</v>
          </cell>
          <cell r="F27">
            <v>59.35</v>
          </cell>
        </row>
        <row r="28">
          <cell r="A28">
            <v>40645</v>
          </cell>
          <cell r="B28">
            <v>96.852926778096304</v>
          </cell>
          <cell r="C28">
            <v>99.094836453404596</v>
          </cell>
          <cell r="D28">
            <v>98.476840484414595</v>
          </cell>
          <cell r="E28">
            <v>99.809378574151694</v>
          </cell>
          <cell r="F28">
            <v>59.39</v>
          </cell>
        </row>
        <row r="29">
          <cell r="A29">
            <v>40646</v>
          </cell>
          <cell r="B29">
            <v>96.587173928246699</v>
          </cell>
          <cell r="C29">
            <v>99.063978605225202</v>
          </cell>
          <cell r="D29">
            <v>98.1355861667152</v>
          </cell>
          <cell r="E29">
            <v>99.676706061761294</v>
          </cell>
          <cell r="F29">
            <v>59.61</v>
          </cell>
        </row>
        <row r="30">
          <cell r="A30">
            <v>40647</v>
          </cell>
          <cell r="B30">
            <v>96.769004825512198</v>
          </cell>
          <cell r="C30">
            <v>98.991976959473305</v>
          </cell>
          <cell r="D30">
            <v>98.035706854217807</v>
          </cell>
          <cell r="E30">
            <v>99.644681662218801</v>
          </cell>
          <cell r="F30">
            <v>60.25</v>
          </cell>
        </row>
        <row r="31">
          <cell r="A31">
            <v>40648</v>
          </cell>
          <cell r="B31">
            <v>96.838939785999003</v>
          </cell>
          <cell r="C31">
            <v>98.899403414935094</v>
          </cell>
          <cell r="D31">
            <v>97.361521494860298</v>
          </cell>
          <cell r="E31">
            <v>99.679756004574898</v>
          </cell>
          <cell r="F31">
            <v>60.92</v>
          </cell>
        </row>
        <row r="32">
          <cell r="A32">
            <v>40651</v>
          </cell>
          <cell r="B32">
            <v>98.545352821875596</v>
          </cell>
          <cell r="C32">
            <v>99.691421518206099</v>
          </cell>
          <cell r="D32">
            <v>98.102293062549407</v>
          </cell>
          <cell r="E32">
            <v>99.6065573770491</v>
          </cell>
          <cell r="F32">
            <v>60.27</v>
          </cell>
        </row>
        <row r="33">
          <cell r="A33">
            <v>40652</v>
          </cell>
          <cell r="B33">
            <v>97.720120288131994</v>
          </cell>
          <cell r="C33">
            <v>98.518823287389395</v>
          </cell>
          <cell r="D33">
            <v>97.353198218818903</v>
          </cell>
          <cell r="E33">
            <v>99.630956919557704</v>
          </cell>
          <cell r="F33">
            <v>61.49</v>
          </cell>
        </row>
        <row r="34">
          <cell r="A34">
            <v>40653</v>
          </cell>
          <cell r="B34">
            <v>96.433317015175803</v>
          </cell>
          <cell r="C34">
            <v>97.994239868339804</v>
          </cell>
          <cell r="D34">
            <v>96.753922343834503</v>
          </cell>
          <cell r="E34">
            <v>99.530308806709797</v>
          </cell>
          <cell r="F34">
            <v>61.36</v>
          </cell>
        </row>
        <row r="35">
          <cell r="A35">
            <v>40654</v>
          </cell>
          <cell r="B35">
            <v>95.929785299671295</v>
          </cell>
          <cell r="C35">
            <v>97.9119522731948</v>
          </cell>
          <cell r="D35">
            <v>96.637396479254207</v>
          </cell>
          <cell r="E35">
            <v>99.077392298894296</v>
          </cell>
          <cell r="F35">
            <v>60.82</v>
          </cell>
        </row>
        <row r="36">
          <cell r="A36">
            <v>40655</v>
          </cell>
          <cell r="B36">
            <v>96.181551157423499</v>
          </cell>
          <cell r="C36">
            <v>98.097099362271095</v>
          </cell>
          <cell r="D36">
            <v>96.579133546964002</v>
          </cell>
          <cell r="E36">
            <v>99.272588638963001</v>
          </cell>
          <cell r="F36">
            <v>60.82</v>
          </cell>
        </row>
        <row r="37">
          <cell r="A37">
            <v>40658</v>
          </cell>
          <cell r="B37">
            <v>96.153577173228797</v>
          </cell>
          <cell r="C37">
            <v>98.292532400740498</v>
          </cell>
          <cell r="D37">
            <v>96.8038620000832</v>
          </cell>
          <cell r="E37">
            <v>99.618757148303402</v>
          </cell>
          <cell r="F37">
            <v>61.28</v>
          </cell>
        </row>
        <row r="38">
          <cell r="A38">
            <v>40659</v>
          </cell>
          <cell r="B38">
            <v>95.650045457724303</v>
          </cell>
          <cell r="C38">
            <v>97.809092779263494</v>
          </cell>
          <cell r="D38">
            <v>96.362728369886298</v>
          </cell>
          <cell r="E38">
            <v>99.5638581776591</v>
          </cell>
          <cell r="F38">
            <v>61.63</v>
          </cell>
        </row>
        <row r="39">
          <cell r="A39">
            <v>40660</v>
          </cell>
          <cell r="B39">
            <v>95.454227568361404</v>
          </cell>
          <cell r="C39">
            <v>98.292532400740498</v>
          </cell>
          <cell r="D39">
            <v>96.454284406342296</v>
          </cell>
          <cell r="E39">
            <v>99.367136866183699</v>
          </cell>
          <cell r="F39">
            <v>61.99</v>
          </cell>
        </row>
        <row r="40">
          <cell r="A40">
            <v>40661</v>
          </cell>
          <cell r="B40">
            <v>94.363242184768097</v>
          </cell>
          <cell r="C40">
            <v>97.613659740794006</v>
          </cell>
          <cell r="D40">
            <v>96.029797328228298</v>
          </cell>
          <cell r="E40">
            <v>99.222264582538998</v>
          </cell>
          <cell r="F40">
            <v>65.150000000000006</v>
          </cell>
        </row>
        <row r="41">
          <cell r="A41">
            <v>40662</v>
          </cell>
          <cell r="B41">
            <v>94.293307224281406</v>
          </cell>
          <cell r="C41">
            <v>97.665089487759701</v>
          </cell>
          <cell r="D41">
            <v>95.963211119896698</v>
          </cell>
          <cell r="E41">
            <v>99.046892870758597</v>
          </cell>
          <cell r="F41">
            <v>66.88</v>
          </cell>
        </row>
        <row r="42">
          <cell r="A42">
            <v>40665</v>
          </cell>
          <cell r="B42">
            <v>93.915658437652894</v>
          </cell>
          <cell r="C42">
            <v>97.603373791400898</v>
          </cell>
          <cell r="D42">
            <v>95.696866286570298</v>
          </cell>
          <cell r="E42">
            <v>99.031643156690805</v>
          </cell>
          <cell r="F42">
            <v>65.680000000000007</v>
          </cell>
        </row>
        <row r="43">
          <cell r="A43">
            <v>40666</v>
          </cell>
          <cell r="B43">
            <v>94.083502342821106</v>
          </cell>
          <cell r="C43">
            <v>97.726805184118405</v>
          </cell>
          <cell r="D43">
            <v>96.179616296974402</v>
          </cell>
          <cell r="E43">
            <v>99.130766298131903</v>
          </cell>
          <cell r="F43">
            <v>66.099999999999994</v>
          </cell>
        </row>
        <row r="44">
          <cell r="A44">
            <v>40667</v>
          </cell>
          <cell r="B44">
            <v>94.097489334918507</v>
          </cell>
          <cell r="C44">
            <v>98.559967084961897</v>
          </cell>
          <cell r="D44">
            <v>96.753922343834503</v>
          </cell>
          <cell r="E44">
            <v>99.085017155928298</v>
          </cell>
          <cell r="F44">
            <v>66.08</v>
          </cell>
        </row>
        <row r="45">
          <cell r="A45">
            <v>40668</v>
          </cell>
          <cell r="B45">
            <v>95.817889362892501</v>
          </cell>
          <cell r="C45">
            <v>99.588562024274793</v>
          </cell>
          <cell r="D45">
            <v>97.453077531316296</v>
          </cell>
          <cell r="E45">
            <v>99.065192527640093</v>
          </cell>
          <cell r="F45">
            <v>66.02</v>
          </cell>
        </row>
        <row r="46">
          <cell r="A46">
            <v>40669</v>
          </cell>
          <cell r="B46">
            <v>96.461290999370505</v>
          </cell>
          <cell r="C46">
            <v>98.755400123431301</v>
          </cell>
          <cell r="D46">
            <v>96.4709309584252</v>
          </cell>
          <cell r="E46">
            <v>99.034693099504295</v>
          </cell>
          <cell r="F46">
            <v>66.400000000000006</v>
          </cell>
        </row>
        <row r="47">
          <cell r="A47">
            <v>40672</v>
          </cell>
          <cell r="B47">
            <v>97.957899153786897</v>
          </cell>
          <cell r="C47">
            <v>99.475416580950395</v>
          </cell>
          <cell r="D47">
            <v>96.962004244870698</v>
          </cell>
          <cell r="E47">
            <v>99.100266869996105</v>
          </cell>
          <cell r="F47">
            <v>65.73</v>
          </cell>
        </row>
        <row r="48">
          <cell r="A48">
            <v>40673</v>
          </cell>
          <cell r="B48">
            <v>97.440380446185003</v>
          </cell>
          <cell r="C48">
            <v>98.878831516148907</v>
          </cell>
          <cell r="D48">
            <v>96.579133546964002</v>
          </cell>
          <cell r="E48">
            <v>99.013343499809295</v>
          </cell>
          <cell r="F48">
            <v>66.459999999999994</v>
          </cell>
        </row>
        <row r="49">
          <cell r="A49">
            <v>40674</v>
          </cell>
          <cell r="B49">
            <v>97.7900552486187</v>
          </cell>
          <cell r="C49">
            <v>98.436535692244306</v>
          </cell>
          <cell r="D49">
            <v>96.420991302176503</v>
          </cell>
          <cell r="E49">
            <v>99.043842927945093</v>
          </cell>
          <cell r="F49">
            <v>66.36</v>
          </cell>
        </row>
        <row r="50">
          <cell r="A50">
            <v>40675</v>
          </cell>
          <cell r="B50">
            <v>98.279599972026006</v>
          </cell>
          <cell r="C50">
            <v>99.331413289446601</v>
          </cell>
          <cell r="D50">
            <v>97.145116317782595</v>
          </cell>
          <cell r="E50">
            <v>99.150590926420094</v>
          </cell>
          <cell r="F50">
            <v>67.72</v>
          </cell>
        </row>
        <row r="51">
          <cell r="A51">
            <v>40676</v>
          </cell>
          <cell r="B51">
            <v>98.741170711238496</v>
          </cell>
          <cell r="C51">
            <v>99.691421518206099</v>
          </cell>
          <cell r="D51">
            <v>97.619543052145303</v>
          </cell>
          <cell r="E51">
            <v>99.142966069386105</v>
          </cell>
          <cell r="F51">
            <v>68.3</v>
          </cell>
        </row>
        <row r="52">
          <cell r="A52">
            <v>40679</v>
          </cell>
          <cell r="B52">
            <v>98.335547940415395</v>
          </cell>
          <cell r="C52">
            <v>99.845710759103</v>
          </cell>
          <cell r="D52">
            <v>97.461400807357705</v>
          </cell>
          <cell r="E52">
            <v>99.281738467403699</v>
          </cell>
          <cell r="F52">
            <v>67.16</v>
          </cell>
        </row>
        <row r="53">
          <cell r="A53">
            <v>40680</v>
          </cell>
          <cell r="B53">
            <v>98.811105671725201</v>
          </cell>
          <cell r="C53">
            <v>100.55544126722801</v>
          </cell>
          <cell r="D53">
            <v>97.969120645886207</v>
          </cell>
          <cell r="E53">
            <v>99.283263438810494</v>
          </cell>
          <cell r="F53">
            <v>67.27</v>
          </cell>
        </row>
        <row r="54">
          <cell r="A54">
            <v>40681</v>
          </cell>
          <cell r="B54">
            <v>98.181691027344499</v>
          </cell>
          <cell r="C54">
            <v>100.15428924089601</v>
          </cell>
          <cell r="D54">
            <v>97.6028965000624</v>
          </cell>
          <cell r="E54">
            <v>99.220739611132203</v>
          </cell>
          <cell r="F54">
            <v>67.47</v>
          </cell>
        </row>
        <row r="55">
          <cell r="A55">
            <v>40682</v>
          </cell>
          <cell r="B55">
            <v>98.069795090565705</v>
          </cell>
          <cell r="C55">
            <v>99.773709113351103</v>
          </cell>
          <cell r="D55">
            <v>97.078530109450995</v>
          </cell>
          <cell r="E55">
            <v>99.207777354174596</v>
          </cell>
          <cell r="F55">
            <v>67.849999999999994</v>
          </cell>
        </row>
        <row r="56">
          <cell r="A56">
            <v>40683</v>
          </cell>
          <cell r="B56">
            <v>98.657248758654404</v>
          </cell>
          <cell r="C56">
            <v>100.06171569635799</v>
          </cell>
          <cell r="D56">
            <v>97.003620625078</v>
          </cell>
          <cell r="E56">
            <v>99.069767441860407</v>
          </cell>
          <cell r="F56">
            <v>67.3</v>
          </cell>
        </row>
        <row r="57">
          <cell r="A57">
            <v>40686</v>
          </cell>
          <cell r="B57">
            <v>99.8041821106371</v>
          </cell>
          <cell r="C57">
            <v>100.75087430569801</v>
          </cell>
          <cell r="D57">
            <v>97.661159432352505</v>
          </cell>
          <cell r="E57">
            <v>99.252764010674696</v>
          </cell>
          <cell r="F57">
            <v>66.3</v>
          </cell>
        </row>
        <row r="58">
          <cell r="A58">
            <v>40687</v>
          </cell>
          <cell r="B58">
            <v>99.090845513672207</v>
          </cell>
          <cell r="C58">
            <v>100.586299115408</v>
          </cell>
          <cell r="D58">
            <v>97.386491322984696</v>
          </cell>
          <cell r="E58">
            <v>99.161265726267601</v>
          </cell>
          <cell r="F58">
            <v>66.23</v>
          </cell>
        </row>
        <row r="59">
          <cell r="A59">
            <v>40688</v>
          </cell>
          <cell r="B59">
            <v>99.244702426743103</v>
          </cell>
          <cell r="C59">
            <v>100.360008228759</v>
          </cell>
          <cell r="D59">
            <v>97.353198218818903</v>
          </cell>
          <cell r="E59">
            <v>99.062142584826503</v>
          </cell>
          <cell r="F59">
            <v>66.349999999999994</v>
          </cell>
        </row>
        <row r="60">
          <cell r="A60">
            <v>40689</v>
          </cell>
          <cell r="B60">
            <v>99.202741450451001</v>
          </cell>
          <cell r="C60">
            <v>100.90516354659501</v>
          </cell>
          <cell r="D60">
            <v>97.278288734445795</v>
          </cell>
          <cell r="E60">
            <v>99.039268013724694</v>
          </cell>
          <cell r="F60">
            <v>67.56</v>
          </cell>
        </row>
        <row r="61">
          <cell r="A61">
            <v>40690</v>
          </cell>
          <cell r="B61">
            <v>98.041821106371003</v>
          </cell>
          <cell r="C61">
            <v>100.473153672083</v>
          </cell>
          <cell r="D61">
            <v>96.67068958342</v>
          </cell>
          <cell r="E61">
            <v>99.031643156690805</v>
          </cell>
          <cell r="F61">
            <v>68.37</v>
          </cell>
        </row>
        <row r="62">
          <cell r="A62">
            <v>40693</v>
          </cell>
          <cell r="B62">
            <v>97.971886145884298</v>
          </cell>
          <cell r="C62">
            <v>100.49372557087</v>
          </cell>
          <cell r="D62">
            <v>96.620749927171303</v>
          </cell>
          <cell r="E62">
            <v>98.905070529927499</v>
          </cell>
          <cell r="F62">
            <v>68.37</v>
          </cell>
        </row>
        <row r="63">
          <cell r="A63">
            <v>40694</v>
          </cell>
          <cell r="B63">
            <v>97.286523533114206</v>
          </cell>
          <cell r="C63">
            <v>99.650277720633596</v>
          </cell>
          <cell r="D63">
            <v>96.296142161554698</v>
          </cell>
          <cell r="E63">
            <v>99.092642012962202</v>
          </cell>
          <cell r="F63">
            <v>67.790000000000006</v>
          </cell>
        </row>
        <row r="64">
          <cell r="A64">
            <v>40695</v>
          </cell>
          <cell r="B64">
            <v>96.755017833414897</v>
          </cell>
          <cell r="C64">
            <v>99.917712404854896</v>
          </cell>
          <cell r="D64">
            <v>96.787215448000296</v>
          </cell>
          <cell r="E64">
            <v>98.804422417079607</v>
          </cell>
          <cell r="F64">
            <v>66.959999999999994</v>
          </cell>
        </row>
        <row r="65">
          <cell r="A65">
            <v>40696</v>
          </cell>
          <cell r="B65">
            <v>97.062731659556604</v>
          </cell>
          <cell r="C65">
            <v>100.894877597202</v>
          </cell>
          <cell r="D65">
            <v>97.178409421948402</v>
          </cell>
          <cell r="E65">
            <v>98.905070529927499</v>
          </cell>
          <cell r="F65">
            <v>67.239999999999995</v>
          </cell>
        </row>
        <row r="66">
          <cell r="A66">
            <v>40697</v>
          </cell>
          <cell r="B66">
            <v>95.999720260158</v>
          </cell>
          <cell r="C66">
            <v>100.79201810327</v>
          </cell>
          <cell r="D66">
            <v>97.170086145907007</v>
          </cell>
          <cell r="E66">
            <v>98.8577964163171</v>
          </cell>
          <cell r="F66">
            <v>66.5</v>
          </cell>
        </row>
        <row r="67">
          <cell r="A67">
            <v>40700</v>
          </cell>
          <cell r="B67">
            <v>95.705993426113693</v>
          </cell>
          <cell r="C67">
            <v>100.67887265994599</v>
          </cell>
          <cell r="D67">
            <v>97.336551666736</v>
          </cell>
          <cell r="E67">
            <v>98.847121616469593</v>
          </cell>
          <cell r="F67">
            <v>65.58</v>
          </cell>
        </row>
        <row r="68">
          <cell r="A68">
            <v>40701</v>
          </cell>
          <cell r="B68">
            <v>95.356318623679897</v>
          </cell>
          <cell r="C68">
            <v>100.30857848179301</v>
          </cell>
          <cell r="D68">
            <v>97.644512880269602</v>
          </cell>
          <cell r="E68">
            <v>98.883720930232499</v>
          </cell>
          <cell r="F68">
            <v>65.5</v>
          </cell>
        </row>
        <row r="69">
          <cell r="A69">
            <v>40702</v>
          </cell>
          <cell r="B69">
            <v>95.985733268060699</v>
          </cell>
          <cell r="C69">
            <v>100.81259000205699</v>
          </cell>
          <cell r="D69">
            <v>98.2021723750468</v>
          </cell>
          <cell r="E69">
            <v>98.825772016774593</v>
          </cell>
          <cell r="F69">
            <v>65.47</v>
          </cell>
        </row>
        <row r="70">
          <cell r="A70">
            <v>40703</v>
          </cell>
          <cell r="B70">
            <v>96.391356038883799</v>
          </cell>
          <cell r="C70">
            <v>100.318864431186</v>
          </cell>
          <cell r="D70">
            <v>98.260435307336905</v>
          </cell>
          <cell r="E70">
            <v>98.799847502859294</v>
          </cell>
          <cell r="F70">
            <v>64.989999999999995</v>
          </cell>
        </row>
        <row r="71">
          <cell r="A71">
            <v>40704</v>
          </cell>
          <cell r="B71">
            <v>97.370445485698298</v>
          </cell>
          <cell r="C71">
            <v>100.534869368442</v>
          </cell>
          <cell r="D71">
            <v>98.843064630238402</v>
          </cell>
          <cell r="E71">
            <v>98.866946244757898</v>
          </cell>
          <cell r="F71">
            <v>63.89</v>
          </cell>
        </row>
        <row r="72">
          <cell r="A72">
            <v>40707</v>
          </cell>
          <cell r="B72">
            <v>97.300510525211493</v>
          </cell>
          <cell r="C72">
            <v>100.534869368442</v>
          </cell>
          <cell r="D72">
            <v>98.7348620416996</v>
          </cell>
          <cell r="E72">
            <v>98.914220358368198</v>
          </cell>
          <cell r="F72">
            <v>65.099999999999994</v>
          </cell>
        </row>
        <row r="73">
          <cell r="A73">
            <v>40708</v>
          </cell>
          <cell r="B73">
            <v>96.657108888733404</v>
          </cell>
          <cell r="C73">
            <v>99.650277720633596</v>
          </cell>
          <cell r="D73">
            <v>98.193849099005305</v>
          </cell>
          <cell r="E73">
            <v>98.8577964163171</v>
          </cell>
          <cell r="F73">
            <v>65.540000000000006</v>
          </cell>
        </row>
        <row r="74">
          <cell r="A74">
            <v>40709</v>
          </cell>
          <cell r="B74">
            <v>97.957899153786897</v>
          </cell>
          <cell r="C74">
            <v>100.12343139271699</v>
          </cell>
          <cell r="D74">
            <v>98.626659453160698</v>
          </cell>
          <cell r="E74">
            <v>98.871521158978197</v>
          </cell>
          <cell r="F74">
            <v>64.819999999999993</v>
          </cell>
        </row>
        <row r="75">
          <cell r="A75">
            <v>40710</v>
          </cell>
          <cell r="B75">
            <v>98.825092663822602</v>
          </cell>
          <cell r="C75">
            <v>101.15202633203</v>
          </cell>
          <cell r="D75">
            <v>99.575512921886002</v>
          </cell>
          <cell r="E75">
            <v>98.810522302706801</v>
          </cell>
          <cell r="F75">
            <v>64.78</v>
          </cell>
        </row>
        <row r="76">
          <cell r="A76">
            <v>40711</v>
          </cell>
          <cell r="B76">
            <v>97.636198335547903</v>
          </cell>
          <cell r="C76">
            <v>100.81259000205699</v>
          </cell>
          <cell r="D76">
            <v>99.042823255233202</v>
          </cell>
          <cell r="E76">
            <v>98.719024018299606</v>
          </cell>
          <cell r="F76">
            <v>64.959999999999994</v>
          </cell>
        </row>
        <row r="77">
          <cell r="A77">
            <v>40714</v>
          </cell>
          <cell r="B77">
            <v>97.664172319742605</v>
          </cell>
          <cell r="C77">
            <v>100.730302406912</v>
          </cell>
          <cell r="D77">
            <v>98.992883598984506</v>
          </cell>
          <cell r="E77">
            <v>98.749523446435305</v>
          </cell>
          <cell r="F77">
            <v>65.27</v>
          </cell>
        </row>
        <row r="78">
          <cell r="A78">
            <v>40715</v>
          </cell>
          <cell r="B78">
            <v>97.230575564724802</v>
          </cell>
          <cell r="C78">
            <v>100</v>
          </cell>
          <cell r="D78">
            <v>98.260435307336905</v>
          </cell>
          <cell r="E78">
            <v>98.647350362180703</v>
          </cell>
          <cell r="F78">
            <v>65.42</v>
          </cell>
        </row>
        <row r="79">
          <cell r="A79">
            <v>40716</v>
          </cell>
          <cell r="B79">
            <v>96.936848730680396</v>
          </cell>
          <cell r="C79">
            <v>99.989714050606807</v>
          </cell>
          <cell r="D79">
            <v>98.002413750052</v>
          </cell>
          <cell r="E79">
            <v>98.604651162790603</v>
          </cell>
          <cell r="F79">
            <v>65.08</v>
          </cell>
        </row>
        <row r="80">
          <cell r="A80">
            <v>40717</v>
          </cell>
          <cell r="B80">
            <v>98.853066648017304</v>
          </cell>
          <cell r="C80">
            <v>100.936021394774</v>
          </cell>
          <cell r="D80">
            <v>98.976237046901602</v>
          </cell>
          <cell r="E80">
            <v>98.670224933282498</v>
          </cell>
          <cell r="F80">
            <v>65.22</v>
          </cell>
        </row>
        <row r="81">
          <cell r="A81">
            <v>40718</v>
          </cell>
          <cell r="B81">
            <v>98.615287782362401</v>
          </cell>
          <cell r="C81">
            <v>101.224027977782</v>
          </cell>
          <cell r="D81">
            <v>98.926297390652906</v>
          </cell>
          <cell r="E81">
            <v>98.719024018299606</v>
          </cell>
          <cell r="F81">
            <v>65.37</v>
          </cell>
        </row>
        <row r="82">
          <cell r="A82">
            <v>40721</v>
          </cell>
          <cell r="B82">
            <v>98.013847122176301</v>
          </cell>
          <cell r="C82">
            <v>101.52232051018299</v>
          </cell>
          <cell r="D82">
            <v>99.0677930833576</v>
          </cell>
          <cell r="E82">
            <v>98.894395730080007</v>
          </cell>
          <cell r="F82">
            <v>65.86</v>
          </cell>
        </row>
        <row r="83">
          <cell r="A83">
            <v>40722</v>
          </cell>
          <cell r="B83">
            <v>97.3984194698929</v>
          </cell>
          <cell r="C83">
            <v>101.15202633203</v>
          </cell>
          <cell r="D83">
            <v>98.651629281285096</v>
          </cell>
          <cell r="E83">
            <v>98.708349218452099</v>
          </cell>
          <cell r="F83">
            <v>66.36</v>
          </cell>
        </row>
        <row r="84">
          <cell r="A84">
            <v>40723</v>
          </cell>
          <cell r="B84">
            <v>96.908874746485694</v>
          </cell>
          <cell r="C84">
            <v>99.7119934169923</v>
          </cell>
          <cell r="D84">
            <v>97.877564609430195</v>
          </cell>
          <cell r="E84">
            <v>98.607701105604207</v>
          </cell>
          <cell r="F84">
            <v>67</v>
          </cell>
        </row>
        <row r="85">
          <cell r="A85">
            <v>40724</v>
          </cell>
          <cell r="B85">
            <v>96.335408070494395</v>
          </cell>
          <cell r="C85">
            <v>99.207981896728995</v>
          </cell>
          <cell r="D85">
            <v>97.552956843813703</v>
          </cell>
          <cell r="E85">
            <v>98.609226077011002</v>
          </cell>
          <cell r="F85">
            <v>67.55</v>
          </cell>
        </row>
        <row r="86">
          <cell r="A86">
            <v>40725</v>
          </cell>
          <cell r="B86">
            <v>96.363382054689097</v>
          </cell>
          <cell r="C86">
            <v>98.868545566755799</v>
          </cell>
          <cell r="D86">
            <v>96.837155104249007</v>
          </cell>
          <cell r="E86">
            <v>98.632100648112797</v>
          </cell>
          <cell r="F86">
            <v>69.040000000000006</v>
          </cell>
        </row>
        <row r="87">
          <cell r="A87">
            <v>40728</v>
          </cell>
          <cell r="B87">
            <v>96.405343030981101</v>
          </cell>
          <cell r="C87">
            <v>98.827401769183197</v>
          </cell>
          <cell r="D87">
            <v>96.479254234466595</v>
          </cell>
          <cell r="E87">
            <v>98.601601219977098</v>
          </cell>
          <cell r="F87">
            <v>69.040000000000006</v>
          </cell>
        </row>
        <row r="88">
          <cell r="A88">
            <v>40729</v>
          </cell>
          <cell r="B88">
            <v>96.741030841317496</v>
          </cell>
          <cell r="C88">
            <v>98.919975313721395</v>
          </cell>
          <cell r="D88">
            <v>96.745599067792995</v>
          </cell>
          <cell r="E88">
            <v>98.627525733892398</v>
          </cell>
          <cell r="F88">
            <v>69.930000000000007</v>
          </cell>
        </row>
        <row r="89">
          <cell r="A89">
            <v>40730</v>
          </cell>
          <cell r="B89">
            <v>97.608224351353201</v>
          </cell>
          <cell r="C89">
            <v>99.341699238839695</v>
          </cell>
          <cell r="D89">
            <v>96.895418036539098</v>
          </cell>
          <cell r="E89">
            <v>98.665650019062099</v>
          </cell>
          <cell r="F89">
            <v>69.03</v>
          </cell>
        </row>
        <row r="90">
          <cell r="A90">
            <v>40731</v>
          </cell>
          <cell r="B90">
            <v>97.468354430379705</v>
          </cell>
          <cell r="C90">
            <v>98.529109236782503</v>
          </cell>
          <cell r="D90">
            <v>96.371051645927807</v>
          </cell>
          <cell r="E90">
            <v>98.619900876858495</v>
          </cell>
          <cell r="F90">
            <v>69</v>
          </cell>
        </row>
        <row r="91">
          <cell r="A91">
            <v>40732</v>
          </cell>
          <cell r="B91">
            <v>98.307573956220693</v>
          </cell>
          <cell r="C91">
            <v>99.135980250977099</v>
          </cell>
          <cell r="D91">
            <v>96.887094760497703</v>
          </cell>
          <cell r="E91">
            <v>98.630575676706002</v>
          </cell>
          <cell r="F91">
            <v>69.150000000000006</v>
          </cell>
        </row>
        <row r="92">
          <cell r="A92">
            <v>40735</v>
          </cell>
          <cell r="B92">
            <v>99.706273165955594</v>
          </cell>
          <cell r="C92">
            <v>99.444558732771</v>
          </cell>
          <cell r="D92">
            <v>97.586249947979496</v>
          </cell>
          <cell r="E92">
            <v>98.667174990468894</v>
          </cell>
          <cell r="F92">
            <v>68.41</v>
          </cell>
        </row>
        <row r="93">
          <cell r="A93">
            <v>40736</v>
          </cell>
          <cell r="B93">
            <v>99.958039023707897</v>
          </cell>
          <cell r="C93">
            <v>99.609133923060995</v>
          </cell>
          <cell r="D93">
            <v>98.193849099005305</v>
          </cell>
          <cell r="E93">
            <v>98.780022874571102</v>
          </cell>
          <cell r="F93">
            <v>68.78</v>
          </cell>
        </row>
        <row r="94">
          <cell r="A94">
            <v>40737</v>
          </cell>
          <cell r="B94">
            <v>98.615287782362401</v>
          </cell>
          <cell r="C94">
            <v>98.580538983748099</v>
          </cell>
          <cell r="D94">
            <v>97.436430979233407</v>
          </cell>
          <cell r="E94">
            <v>98.673274876096002</v>
          </cell>
          <cell r="F94">
            <v>68.959999999999994</v>
          </cell>
        </row>
        <row r="95">
          <cell r="A95">
            <v>40738</v>
          </cell>
          <cell r="B95">
            <v>98.727183719141095</v>
          </cell>
          <cell r="C95">
            <v>98.611396831927493</v>
          </cell>
          <cell r="D95">
            <v>97.486370635482103</v>
          </cell>
          <cell r="E95">
            <v>98.551277163553095</v>
          </cell>
          <cell r="F95">
            <v>68.790000000000006</v>
          </cell>
        </row>
        <row r="96">
          <cell r="A96">
            <v>40739</v>
          </cell>
          <cell r="B96">
            <v>98.867053640114605</v>
          </cell>
          <cell r="C96">
            <v>98.1999588562024</v>
          </cell>
          <cell r="D96">
            <v>97.453077531316296</v>
          </cell>
          <cell r="E96">
            <v>98.581776591688893</v>
          </cell>
          <cell r="F96">
            <v>69.27</v>
          </cell>
        </row>
        <row r="97">
          <cell r="A97">
            <v>40742</v>
          </cell>
          <cell r="B97">
            <v>99.5943772291768</v>
          </cell>
          <cell r="C97">
            <v>98.827401769183197</v>
          </cell>
          <cell r="D97">
            <v>98.177202546922402</v>
          </cell>
          <cell r="E97">
            <v>98.680899733130005</v>
          </cell>
          <cell r="F97">
            <v>68.55</v>
          </cell>
        </row>
        <row r="98">
          <cell r="A98">
            <v>40743</v>
          </cell>
          <cell r="B98">
            <v>98.657248758654404</v>
          </cell>
          <cell r="C98">
            <v>97.829664678049696</v>
          </cell>
          <cell r="D98">
            <v>97.361521494860298</v>
          </cell>
          <cell r="E98">
            <v>98.619900876858495</v>
          </cell>
          <cell r="F98">
            <v>69.84</v>
          </cell>
        </row>
        <row r="99">
          <cell r="A99">
            <v>40744</v>
          </cell>
          <cell r="B99">
            <v>98.503391845583593</v>
          </cell>
          <cell r="C99">
            <v>97.387368854145194</v>
          </cell>
          <cell r="D99">
            <v>97.036913729243807</v>
          </cell>
          <cell r="E99">
            <v>98.513152878383494</v>
          </cell>
          <cell r="F99">
            <v>68.95</v>
          </cell>
        </row>
        <row r="100">
          <cell r="A100">
            <v>40745</v>
          </cell>
          <cell r="B100">
            <v>97.300510525211493</v>
          </cell>
          <cell r="C100">
            <v>97.191935815675706</v>
          </cell>
          <cell r="D100">
            <v>96.795538724041705</v>
          </cell>
          <cell r="E100">
            <v>98.444529165078094</v>
          </cell>
          <cell r="F100">
            <v>69.77</v>
          </cell>
        </row>
        <row r="101">
          <cell r="A101">
            <v>40746</v>
          </cell>
          <cell r="B101">
            <v>97.3984194698929</v>
          </cell>
          <cell r="C101">
            <v>97.706233285332203</v>
          </cell>
          <cell r="D101">
            <v>96.945357692787795</v>
          </cell>
          <cell r="E101">
            <v>98.356080823484504</v>
          </cell>
          <cell r="F101">
            <v>69.08</v>
          </cell>
        </row>
        <row r="102">
          <cell r="A102">
            <v>40749</v>
          </cell>
          <cell r="B102">
            <v>97.356458493600897</v>
          </cell>
          <cell r="C102">
            <v>97.191935815675706</v>
          </cell>
          <cell r="D102">
            <v>97.020267177160903</v>
          </cell>
          <cell r="E102">
            <v>98.360655737704903</v>
          </cell>
          <cell r="F102">
            <v>68.959999999999994</v>
          </cell>
        </row>
        <row r="103">
          <cell r="A103">
            <v>40750</v>
          </cell>
          <cell r="B103">
            <v>96.433317015175803</v>
          </cell>
          <cell r="C103">
            <v>97.058218473565105</v>
          </cell>
          <cell r="D103">
            <v>96.679012859461395</v>
          </cell>
          <cell r="E103">
            <v>98.246282882195899</v>
          </cell>
          <cell r="F103">
            <v>68.84</v>
          </cell>
        </row>
        <row r="104">
          <cell r="A104">
            <v>40751</v>
          </cell>
          <cell r="B104">
            <v>97.286523533114206</v>
          </cell>
          <cell r="C104">
            <v>97.459370499897105</v>
          </cell>
          <cell r="D104">
            <v>96.862124932373305</v>
          </cell>
          <cell r="E104">
            <v>98.305756767060601</v>
          </cell>
          <cell r="F104">
            <v>67.48</v>
          </cell>
        </row>
        <row r="105">
          <cell r="A105">
            <v>40752</v>
          </cell>
          <cell r="B105">
            <v>97.734107280229296</v>
          </cell>
          <cell r="C105">
            <v>97.531372145649001</v>
          </cell>
          <cell r="D105">
            <v>97.145116317782595</v>
          </cell>
          <cell r="E105">
            <v>98.307281738467395</v>
          </cell>
          <cell r="F105">
            <v>71.760000000000005</v>
          </cell>
        </row>
        <row r="106">
          <cell r="A106">
            <v>40753</v>
          </cell>
          <cell r="B106">
            <v>97.2026015805301</v>
          </cell>
          <cell r="C106">
            <v>98.251388603167996</v>
          </cell>
          <cell r="D106">
            <v>97.619543052145303</v>
          </cell>
          <cell r="E106">
            <v>98.170034311856597</v>
          </cell>
          <cell r="F106">
            <v>71.37</v>
          </cell>
        </row>
        <row r="107">
          <cell r="A107">
            <v>40756</v>
          </cell>
          <cell r="B107">
            <v>98.321560948317995</v>
          </cell>
          <cell r="C107">
            <v>98.6216827813207</v>
          </cell>
          <cell r="D107">
            <v>97.744392192766995</v>
          </cell>
          <cell r="E107">
            <v>98.157834540602295</v>
          </cell>
          <cell r="F107">
            <v>71.19</v>
          </cell>
        </row>
        <row r="108">
          <cell r="A108">
            <v>40757</v>
          </cell>
          <cell r="B108">
            <v>98.391495908804799</v>
          </cell>
          <cell r="C108">
            <v>98.786257971610695</v>
          </cell>
          <cell r="D108">
            <v>97.960797369844698</v>
          </cell>
          <cell r="E108">
            <v>98.253907739229803</v>
          </cell>
          <cell r="F108">
            <v>70.05</v>
          </cell>
        </row>
        <row r="109">
          <cell r="A109">
            <v>40758</v>
          </cell>
          <cell r="B109">
            <v>97.818029232813402</v>
          </cell>
          <cell r="C109">
            <v>99.115408352190897</v>
          </cell>
          <cell r="D109">
            <v>98.585043072953496</v>
          </cell>
          <cell r="E109">
            <v>98.192908882958406</v>
          </cell>
          <cell r="F109">
            <v>70.459999999999994</v>
          </cell>
        </row>
        <row r="110">
          <cell r="A110">
            <v>40759</v>
          </cell>
          <cell r="B110">
            <v>98.783131687530499</v>
          </cell>
          <cell r="C110">
            <v>100.236576836041</v>
          </cell>
          <cell r="D110">
            <v>99.525573265637306</v>
          </cell>
          <cell r="E110">
            <v>98.246282882195899</v>
          </cell>
          <cell r="F110">
            <v>68.53</v>
          </cell>
        </row>
        <row r="111">
          <cell r="A111">
            <v>40760</v>
          </cell>
          <cell r="B111">
            <v>98.559339813972997</v>
          </cell>
          <cell r="C111">
            <v>101.17259823081601</v>
          </cell>
          <cell r="D111">
            <v>99.825211203129498</v>
          </cell>
          <cell r="E111">
            <v>98.250857796416298</v>
          </cell>
          <cell r="F111">
            <v>68.92</v>
          </cell>
        </row>
        <row r="112">
          <cell r="A112">
            <v>40763</v>
          </cell>
          <cell r="B112">
            <v>98.461430869291505</v>
          </cell>
          <cell r="C112">
            <v>101.748611396831</v>
          </cell>
          <cell r="D112">
            <v>101.38166382288</v>
          </cell>
          <cell r="E112">
            <v>98.150209683568406</v>
          </cell>
          <cell r="F112">
            <v>65.209999999999994</v>
          </cell>
        </row>
        <row r="113">
          <cell r="A113">
            <v>40764</v>
          </cell>
          <cell r="B113">
            <v>98.391495908804799</v>
          </cell>
          <cell r="C113">
            <v>101.933758485908</v>
          </cell>
          <cell r="D113">
            <v>102.688418161388</v>
          </cell>
          <cell r="E113">
            <v>98.1090354555852</v>
          </cell>
          <cell r="F113">
            <v>68.260000000000005</v>
          </cell>
        </row>
        <row r="114">
          <cell r="A114">
            <v>40765</v>
          </cell>
          <cell r="B114">
            <v>98.573326806070298</v>
          </cell>
          <cell r="C114">
            <v>102.211479119522</v>
          </cell>
          <cell r="D114">
            <v>103.221107828041</v>
          </cell>
          <cell r="E114">
            <v>97.909264201296196</v>
          </cell>
          <cell r="F114">
            <v>66.040000000000006</v>
          </cell>
        </row>
        <row r="115">
          <cell r="A115">
            <v>40766</v>
          </cell>
          <cell r="B115">
            <v>98.209665011539201</v>
          </cell>
          <cell r="C115">
            <v>101.892614688335</v>
          </cell>
          <cell r="D115">
            <v>103.529069041574</v>
          </cell>
          <cell r="E115">
            <v>97.552420892108202</v>
          </cell>
          <cell r="F115">
            <v>66.77</v>
          </cell>
        </row>
        <row r="116">
          <cell r="A116">
            <v>40767</v>
          </cell>
          <cell r="B116">
            <v>98.237638995733903</v>
          </cell>
          <cell r="C116">
            <v>101.851470890763</v>
          </cell>
          <cell r="D116">
            <v>102.405426775979</v>
          </cell>
          <cell r="E116">
            <v>97.482272207396093</v>
          </cell>
          <cell r="F116">
            <v>69.180000000000007</v>
          </cell>
        </row>
        <row r="117">
          <cell r="A117">
            <v>40770</v>
          </cell>
          <cell r="B117">
            <v>96.755017833414897</v>
          </cell>
          <cell r="C117">
            <v>101.26517177535401</v>
          </cell>
          <cell r="D117">
            <v>101.94764659369901</v>
          </cell>
          <cell r="E117">
            <v>97.4975219214639</v>
          </cell>
          <cell r="F117">
            <v>69.069999999999993</v>
          </cell>
        </row>
        <row r="118">
          <cell r="A118">
            <v>40771</v>
          </cell>
          <cell r="B118">
            <v>97.118679627945994</v>
          </cell>
          <cell r="C118">
            <v>101.01830898991901</v>
          </cell>
          <cell r="D118">
            <v>102.072495734321</v>
          </cell>
          <cell r="E118">
            <v>97.372474266107503</v>
          </cell>
          <cell r="F118">
            <v>70.569999999999993</v>
          </cell>
        </row>
        <row r="119">
          <cell r="A119">
            <v>40772</v>
          </cell>
          <cell r="B119">
            <v>96.880900762291006</v>
          </cell>
          <cell r="C119">
            <v>100.90516354659501</v>
          </cell>
          <cell r="D119">
            <v>101.32340089058999</v>
          </cell>
          <cell r="E119">
            <v>97.418223408310993</v>
          </cell>
          <cell r="F119">
            <v>71.03</v>
          </cell>
        </row>
        <row r="120">
          <cell r="A120">
            <v>40773</v>
          </cell>
          <cell r="B120">
            <v>97.650185327645204</v>
          </cell>
          <cell r="C120">
            <v>102.07776177741199</v>
          </cell>
          <cell r="D120">
            <v>102.904823338466</v>
          </cell>
          <cell r="E120">
            <v>97.479222264582503</v>
          </cell>
          <cell r="F120">
            <v>69.959999999999994</v>
          </cell>
        </row>
        <row r="121">
          <cell r="A121">
            <v>40774</v>
          </cell>
          <cell r="B121">
            <v>97.2026015805301</v>
          </cell>
          <cell r="C121">
            <v>101.46060481382401</v>
          </cell>
          <cell r="D121">
            <v>102.030879354113</v>
          </cell>
          <cell r="E121">
            <v>97.511246664124997</v>
          </cell>
          <cell r="F121">
            <v>66.73</v>
          </cell>
        </row>
        <row r="122">
          <cell r="A122">
            <v>40777</v>
          </cell>
          <cell r="B122">
            <v>97.230575564724802</v>
          </cell>
          <cell r="C122">
            <v>101.686895700473</v>
          </cell>
          <cell r="D122">
            <v>102.130758666611</v>
          </cell>
          <cell r="E122">
            <v>97.657643919176493</v>
          </cell>
          <cell r="F122">
            <v>66.260000000000005</v>
          </cell>
        </row>
        <row r="123">
          <cell r="A123">
            <v>40778</v>
          </cell>
          <cell r="B123">
            <v>97.090705643751306</v>
          </cell>
          <cell r="C123">
            <v>101.76918329561801</v>
          </cell>
          <cell r="D123">
            <v>102.755004369719</v>
          </cell>
          <cell r="E123">
            <v>97.595120091498202</v>
          </cell>
          <cell r="F123">
            <v>68.459999999999994</v>
          </cell>
        </row>
        <row r="124">
          <cell r="A124">
            <v>40779</v>
          </cell>
          <cell r="B124">
            <v>97.146653612140696</v>
          </cell>
          <cell r="C124">
            <v>101.6457519029</v>
          </cell>
          <cell r="D124">
            <v>103.01302592700399</v>
          </cell>
          <cell r="E124">
            <v>97.465497521921407</v>
          </cell>
          <cell r="F124">
            <v>67.989999999999995</v>
          </cell>
        </row>
        <row r="125">
          <cell r="A125">
            <v>40780</v>
          </cell>
          <cell r="B125">
            <v>97.286523533114206</v>
          </cell>
          <cell r="C125">
            <v>101.224027977782</v>
          </cell>
          <cell r="D125">
            <v>103.271047484289</v>
          </cell>
          <cell r="E125">
            <v>97.499046892870695</v>
          </cell>
          <cell r="F125">
            <v>67.319999999999993</v>
          </cell>
        </row>
        <row r="126">
          <cell r="A126">
            <v>40781</v>
          </cell>
          <cell r="B126">
            <v>97.020770683264502</v>
          </cell>
          <cell r="C126">
            <v>101.41946101625101</v>
          </cell>
          <cell r="D126">
            <v>104.236547505098</v>
          </cell>
          <cell r="E126">
            <v>97.460922607701093</v>
          </cell>
          <cell r="F126">
            <v>68.13</v>
          </cell>
        </row>
        <row r="127">
          <cell r="A127">
            <v>40784</v>
          </cell>
          <cell r="B127">
            <v>96.349395062591697</v>
          </cell>
          <cell r="C127">
            <v>100.56572721662199</v>
          </cell>
          <cell r="D127">
            <v>103.287694036372</v>
          </cell>
          <cell r="E127">
            <v>97.377049180327802</v>
          </cell>
          <cell r="F127">
            <v>69.81</v>
          </cell>
        </row>
        <row r="128">
          <cell r="A128">
            <v>40785</v>
          </cell>
          <cell r="B128">
            <v>96.866913770193705</v>
          </cell>
          <cell r="C128">
            <v>100.740588356305</v>
          </cell>
          <cell r="D128">
            <v>103.803737150942</v>
          </cell>
          <cell r="E128">
            <v>97.335874952344597</v>
          </cell>
          <cell r="F128">
            <v>70.63</v>
          </cell>
        </row>
        <row r="129">
          <cell r="A129">
            <v>40786</v>
          </cell>
          <cell r="B129">
            <v>96.9927966990698</v>
          </cell>
          <cell r="C129">
            <v>100.514297469656</v>
          </cell>
          <cell r="D129">
            <v>102.81326730201</v>
          </cell>
          <cell r="E129">
            <v>97.279451010293499</v>
          </cell>
          <cell r="F129">
            <v>71.25</v>
          </cell>
        </row>
        <row r="130">
          <cell r="A130">
            <v>40787</v>
          </cell>
          <cell r="B130">
            <v>98.055808098468404</v>
          </cell>
          <cell r="C130">
            <v>100.2982925324</v>
          </cell>
          <cell r="D130">
            <v>102.097465562445</v>
          </cell>
          <cell r="E130">
            <v>97.352649637819198</v>
          </cell>
          <cell r="F130">
            <v>70.83</v>
          </cell>
        </row>
        <row r="131">
          <cell r="A131">
            <v>40788</v>
          </cell>
          <cell r="B131">
            <v>98.335547940415395</v>
          </cell>
          <cell r="C131">
            <v>100.874305698415</v>
          </cell>
          <cell r="D131">
            <v>102.904823338466</v>
          </cell>
          <cell r="E131">
            <v>97.373999237514198</v>
          </cell>
          <cell r="F131">
            <v>70.209999999999994</v>
          </cell>
        </row>
        <row r="132">
          <cell r="A132">
            <v>40791</v>
          </cell>
          <cell r="B132">
            <v>99.202741450451001</v>
          </cell>
          <cell r="C132">
            <v>102.01604608105301</v>
          </cell>
          <cell r="D132">
            <v>104.353073369678</v>
          </cell>
          <cell r="E132">
            <v>97.396873808615993</v>
          </cell>
          <cell r="F132">
            <v>70.209999999999994</v>
          </cell>
        </row>
        <row r="133">
          <cell r="A133">
            <v>40792</v>
          </cell>
          <cell r="B133">
            <v>99.874117071123806</v>
          </cell>
          <cell r="C133">
            <v>101.964616334087</v>
          </cell>
          <cell r="D133">
            <v>104.286487161346</v>
          </cell>
          <cell r="E133">
            <v>97.495996950057105</v>
          </cell>
          <cell r="F133">
            <v>70.2</v>
          </cell>
        </row>
        <row r="134">
          <cell r="A134">
            <v>40793</v>
          </cell>
          <cell r="B134">
            <v>99.3985593398139</v>
          </cell>
          <cell r="C134">
            <v>101.6457519029</v>
          </cell>
          <cell r="D134">
            <v>103.687211286362</v>
          </cell>
          <cell r="E134">
            <v>97.560045749142205</v>
          </cell>
          <cell r="F134">
            <v>72.209999999999994</v>
          </cell>
        </row>
        <row r="135">
          <cell r="A135">
            <v>40794</v>
          </cell>
          <cell r="B135">
            <v>100.041960976292</v>
          </cell>
          <cell r="C135">
            <v>101.285743674141</v>
          </cell>
          <cell r="D135">
            <v>104.028465604061</v>
          </cell>
          <cell r="E135">
            <v>97.366374380480295</v>
          </cell>
          <cell r="F135">
            <v>71.84</v>
          </cell>
        </row>
        <row r="136">
          <cell r="A136">
            <v>40795</v>
          </cell>
          <cell r="B136">
            <v>102.32184068815999</v>
          </cell>
          <cell r="C136">
            <v>102.53034355070901</v>
          </cell>
          <cell r="D136">
            <v>105.260310458196</v>
          </cell>
          <cell r="E136">
            <v>97.459397636294298</v>
          </cell>
          <cell r="F136">
            <v>70.14</v>
          </cell>
        </row>
        <row r="137">
          <cell r="A137">
            <v>40798</v>
          </cell>
          <cell r="B137">
            <v>102.573606545912</v>
          </cell>
          <cell r="C137">
            <v>102.32462456284701</v>
          </cell>
          <cell r="D137">
            <v>106.125931166507</v>
          </cell>
          <cell r="E137">
            <v>97.438048036599298</v>
          </cell>
          <cell r="F137">
            <v>71.349999999999994</v>
          </cell>
        </row>
        <row r="138">
          <cell r="A138">
            <v>40799</v>
          </cell>
          <cell r="B138">
            <v>102.349814672354</v>
          </cell>
          <cell r="C138">
            <v>102.00576013166</v>
          </cell>
          <cell r="D138">
            <v>108.04860793208201</v>
          </cell>
          <cell r="E138">
            <v>97.575295463209997</v>
          </cell>
          <cell r="F138">
            <v>72.52</v>
          </cell>
        </row>
        <row r="139">
          <cell r="A139">
            <v>40800</v>
          </cell>
          <cell r="B139">
            <v>102.042100846213</v>
          </cell>
          <cell r="C139">
            <v>101.964616334087</v>
          </cell>
          <cell r="D139">
            <v>107.84884930708699</v>
          </cell>
          <cell r="E139">
            <v>97.537171178040396</v>
          </cell>
          <cell r="F139">
            <v>75.25</v>
          </cell>
        </row>
        <row r="140">
          <cell r="A140">
            <v>40801</v>
          </cell>
          <cell r="B140">
            <v>100.89516749422999</v>
          </cell>
          <cell r="C140">
            <v>101.59432215593399</v>
          </cell>
          <cell r="D140">
            <v>107.474301885222</v>
          </cell>
          <cell r="E140">
            <v>97.544796035074299</v>
          </cell>
          <cell r="F140">
            <v>75.27</v>
          </cell>
        </row>
        <row r="141">
          <cell r="A141">
            <v>40802</v>
          </cell>
          <cell r="B141">
            <v>101.48262116231901</v>
          </cell>
          <cell r="C141">
            <v>101.244599876568</v>
          </cell>
          <cell r="D141">
            <v>107.99034499979101</v>
          </cell>
          <cell r="E141">
            <v>97.3648494090735</v>
          </cell>
          <cell r="F141">
            <v>76.09</v>
          </cell>
        </row>
        <row r="142">
          <cell r="A142">
            <v>40805</v>
          </cell>
          <cell r="B142">
            <v>102.53164556962</v>
          </cell>
          <cell r="C142">
            <v>101.933758485908</v>
          </cell>
          <cell r="D142">
            <v>109.854758833076</v>
          </cell>
          <cell r="E142">
            <v>97.468547464734996</v>
          </cell>
          <cell r="F142">
            <v>75.8</v>
          </cell>
        </row>
        <row r="143">
          <cell r="A143">
            <v>40806</v>
          </cell>
          <cell r="B143">
            <v>102.05608783831001</v>
          </cell>
          <cell r="C143">
            <v>102.026332030446</v>
          </cell>
          <cell r="D143">
            <v>109.463564859128</v>
          </cell>
          <cell r="E143">
            <v>97.398398780022802</v>
          </cell>
          <cell r="F143">
            <v>75.430000000000007</v>
          </cell>
        </row>
        <row r="144">
          <cell r="A144">
            <v>40807</v>
          </cell>
          <cell r="B144">
            <v>102.042100846213</v>
          </cell>
          <cell r="C144">
            <v>102.715490639786</v>
          </cell>
          <cell r="D144">
            <v>111.752465770527</v>
          </cell>
          <cell r="E144">
            <v>97.360274494853201</v>
          </cell>
          <cell r="F144">
            <v>74.23</v>
          </cell>
        </row>
        <row r="145">
          <cell r="A145">
            <v>40808</v>
          </cell>
          <cell r="B145">
            <v>103.88838380306299</v>
          </cell>
          <cell r="C145">
            <v>106.006994445587</v>
          </cell>
          <cell r="D145">
            <v>115.631112405842</v>
          </cell>
          <cell r="E145">
            <v>97.483797178802803</v>
          </cell>
          <cell r="F145">
            <v>72.989999999999995</v>
          </cell>
        </row>
        <row r="146">
          <cell r="A146">
            <v>40809</v>
          </cell>
          <cell r="B146">
            <v>103.342891111266</v>
          </cell>
          <cell r="C146">
            <v>105.533840773503</v>
          </cell>
          <cell r="D146">
            <v>114.37429772358399</v>
          </cell>
          <cell r="E146">
            <v>97.436523065192503</v>
          </cell>
          <cell r="F146">
            <v>74.45</v>
          </cell>
        </row>
        <row r="147">
          <cell r="A147">
            <v>40812</v>
          </cell>
          <cell r="B147">
            <v>103.44080005594699</v>
          </cell>
          <cell r="C147">
            <v>106.356716724953</v>
          </cell>
          <cell r="D147">
            <v>113.766698572558</v>
          </cell>
          <cell r="E147">
            <v>97.636294319481493</v>
          </cell>
          <cell r="F147">
            <v>75.23</v>
          </cell>
        </row>
        <row r="148">
          <cell r="A148">
            <v>40813</v>
          </cell>
          <cell r="B148">
            <v>102.797398419469</v>
          </cell>
          <cell r="C148">
            <v>104.854968113556</v>
          </cell>
          <cell r="D148">
            <v>111.103250239294</v>
          </cell>
          <cell r="E148">
            <v>97.611894776972903</v>
          </cell>
          <cell r="F148">
            <v>74.64</v>
          </cell>
        </row>
        <row r="149">
          <cell r="A149">
            <v>40814</v>
          </cell>
          <cell r="B149">
            <v>102.727463458983</v>
          </cell>
          <cell r="C149">
            <v>105.36926558321299</v>
          </cell>
          <cell r="D149">
            <v>111.65258645802901</v>
          </cell>
          <cell r="E149">
            <v>97.567670606176094</v>
          </cell>
          <cell r="F149">
            <v>72.069999999999993</v>
          </cell>
        </row>
        <row r="150">
          <cell r="A150">
            <v>40815</v>
          </cell>
          <cell r="B150">
            <v>102.48968459332799</v>
          </cell>
          <cell r="C150">
            <v>106.099567990125</v>
          </cell>
          <cell r="D150">
            <v>112.010487327812</v>
          </cell>
          <cell r="E150">
            <v>97.595120091498202</v>
          </cell>
          <cell r="F150">
            <v>71.209999999999994</v>
          </cell>
        </row>
        <row r="151">
          <cell r="A151">
            <v>40816</v>
          </cell>
          <cell r="B151">
            <v>104.014266731939</v>
          </cell>
          <cell r="C151">
            <v>106.850442295823</v>
          </cell>
          <cell r="D151">
            <v>114.782138249615</v>
          </cell>
          <cell r="E151">
            <v>97.340449866564995</v>
          </cell>
          <cell r="F151">
            <v>68.83</v>
          </cell>
        </row>
        <row r="152">
          <cell r="A152">
            <v>40819</v>
          </cell>
          <cell r="B152">
            <v>105.46891391006299</v>
          </cell>
          <cell r="C152">
            <v>107.724747994239</v>
          </cell>
          <cell r="D152">
            <v>116.030629655832</v>
          </cell>
          <cell r="E152">
            <v>97.2321768966831</v>
          </cell>
          <cell r="F152">
            <v>68.11</v>
          </cell>
        </row>
        <row r="153">
          <cell r="A153">
            <v>40820</v>
          </cell>
          <cell r="B153">
            <v>105.45492691796601</v>
          </cell>
          <cell r="C153">
            <v>109.20592470685</v>
          </cell>
          <cell r="D153">
            <v>116.28865121311701</v>
          </cell>
          <cell r="E153">
            <v>97.259626382005294</v>
          </cell>
          <cell r="F153">
            <v>68.09</v>
          </cell>
        </row>
        <row r="154">
          <cell r="A154">
            <v>40821</v>
          </cell>
          <cell r="B154">
            <v>105.175187076019</v>
          </cell>
          <cell r="C154">
            <v>107.827607488171</v>
          </cell>
          <cell r="D154">
            <v>113.899870989221</v>
          </cell>
          <cell r="E154">
            <v>97.259626382005294</v>
          </cell>
          <cell r="F154">
            <v>69.36</v>
          </cell>
        </row>
        <row r="155">
          <cell r="A155">
            <v>40822</v>
          </cell>
          <cell r="B155">
            <v>104.196097629204</v>
          </cell>
          <cell r="C155">
            <v>107.28245217033501</v>
          </cell>
          <cell r="D155">
            <v>112.767905447584</v>
          </cell>
          <cell r="E155">
            <v>97.285550895920693</v>
          </cell>
          <cell r="F155">
            <v>69.989999999999995</v>
          </cell>
        </row>
        <row r="156">
          <cell r="A156">
            <v>40823</v>
          </cell>
          <cell r="B156">
            <v>103.538709000629</v>
          </cell>
          <cell r="C156">
            <v>106.058424192552</v>
          </cell>
          <cell r="D156">
            <v>110.65379333305501</v>
          </cell>
          <cell r="E156">
            <v>97.285550895920693</v>
          </cell>
          <cell r="F156">
            <v>71.17</v>
          </cell>
        </row>
        <row r="157">
          <cell r="A157">
            <v>40826</v>
          </cell>
          <cell r="B157">
            <v>102.223931743478</v>
          </cell>
          <cell r="C157">
            <v>105.626414318041</v>
          </cell>
          <cell r="D157">
            <v>110.445711432019</v>
          </cell>
          <cell r="E157">
            <v>97.055280213495905</v>
          </cell>
          <cell r="F157">
            <v>71.34</v>
          </cell>
        </row>
        <row r="158">
          <cell r="A158">
            <v>40827</v>
          </cell>
          <cell r="B158">
            <v>102.615567522204</v>
          </cell>
          <cell r="C158">
            <v>106.089282040732</v>
          </cell>
          <cell r="D158">
            <v>110.920138166382</v>
          </cell>
          <cell r="E158">
            <v>97.224552039649197</v>
          </cell>
          <cell r="F158">
            <v>72.59</v>
          </cell>
        </row>
        <row r="159">
          <cell r="A159">
            <v>40828</v>
          </cell>
          <cell r="B159">
            <v>101.328764249248</v>
          </cell>
          <cell r="C159">
            <v>104.556675581156</v>
          </cell>
          <cell r="D159">
            <v>110.146073494527</v>
          </cell>
          <cell r="E159">
            <v>97.008006099885606</v>
          </cell>
          <cell r="F159">
            <v>71.86</v>
          </cell>
        </row>
        <row r="160">
          <cell r="A160">
            <v>40829</v>
          </cell>
          <cell r="B160">
            <v>101.88824393314199</v>
          </cell>
          <cell r="C160">
            <v>105.35897963382</v>
          </cell>
          <cell r="D160">
            <v>111.352948520537</v>
          </cell>
          <cell r="E160">
            <v>97.366374380480295</v>
          </cell>
          <cell r="F160">
            <v>73.73</v>
          </cell>
        </row>
        <row r="161">
          <cell r="A161">
            <v>40830</v>
          </cell>
          <cell r="B161">
            <v>100.965102454717</v>
          </cell>
          <cell r="C161">
            <v>104.361242542686</v>
          </cell>
          <cell r="D161">
            <v>110.637146780972</v>
          </cell>
          <cell r="E161">
            <v>97.3389248951582</v>
          </cell>
          <cell r="F161">
            <v>74.069999999999993</v>
          </cell>
        </row>
        <row r="162">
          <cell r="A162">
            <v>40833</v>
          </cell>
          <cell r="B162">
            <v>101.580530107</v>
          </cell>
          <cell r="C162">
            <v>104.433244188438</v>
          </cell>
          <cell r="D162">
            <v>110.495651088268</v>
          </cell>
          <cell r="E162">
            <v>97.183377811666006</v>
          </cell>
          <cell r="F162">
            <v>73.36</v>
          </cell>
        </row>
        <row r="163">
          <cell r="A163">
            <v>40834</v>
          </cell>
          <cell r="B163">
            <v>102.195957759283</v>
          </cell>
          <cell r="C163">
            <v>104.957827607488</v>
          </cell>
          <cell r="D163">
            <v>112.09372008822599</v>
          </cell>
          <cell r="E163">
            <v>97.3221502096835</v>
          </cell>
          <cell r="F163">
            <v>73.41</v>
          </cell>
        </row>
        <row r="164">
          <cell r="A164">
            <v>40835</v>
          </cell>
          <cell r="B164">
            <v>101.398699209734</v>
          </cell>
          <cell r="C164">
            <v>104.021806212713</v>
          </cell>
          <cell r="D164">
            <v>111.19480627575</v>
          </cell>
          <cell r="E164">
            <v>97.323675181090294</v>
          </cell>
          <cell r="F164">
            <v>71.5</v>
          </cell>
        </row>
        <row r="165">
          <cell r="A165">
            <v>40836</v>
          </cell>
          <cell r="B165">
            <v>102.181970767186</v>
          </cell>
          <cell r="C165">
            <v>105.153260645957</v>
          </cell>
          <cell r="D165">
            <v>114.058013234008</v>
          </cell>
          <cell r="E165">
            <v>97.390773922988899</v>
          </cell>
          <cell r="F165">
            <v>72.17</v>
          </cell>
        </row>
        <row r="166">
          <cell r="A166">
            <v>40837</v>
          </cell>
          <cell r="B166">
            <v>100.741310581159</v>
          </cell>
          <cell r="C166">
            <v>103.785229376671</v>
          </cell>
          <cell r="D166">
            <v>112.884431312164</v>
          </cell>
          <cell r="E166">
            <v>97.383149065954996</v>
          </cell>
          <cell r="F166">
            <v>72.8</v>
          </cell>
        </row>
        <row r="167">
          <cell r="A167">
            <v>40840</v>
          </cell>
          <cell r="B167">
            <v>100.391635778725</v>
          </cell>
          <cell r="C167">
            <v>103.168072413083</v>
          </cell>
          <cell r="D167">
            <v>112.102043364268</v>
          </cell>
          <cell r="E167">
            <v>97.258101410598499</v>
          </cell>
          <cell r="F167">
            <v>72.53</v>
          </cell>
        </row>
        <row r="168">
          <cell r="A168">
            <v>40841</v>
          </cell>
          <cell r="B168">
            <v>100.68536261277001</v>
          </cell>
          <cell r="C168">
            <v>104.484673935404</v>
          </cell>
          <cell r="D168">
            <v>111.927254567397</v>
          </cell>
          <cell r="E168">
            <v>97.072054898970606</v>
          </cell>
          <cell r="F168">
            <v>71.8</v>
          </cell>
        </row>
        <row r="169">
          <cell r="A169">
            <v>40842</v>
          </cell>
          <cell r="B169">
            <v>101.076998391495</v>
          </cell>
          <cell r="C169">
            <v>104.114379757251</v>
          </cell>
          <cell r="D169">
            <v>112.251862333014</v>
          </cell>
          <cell r="E169">
            <v>96.962256957682001</v>
          </cell>
          <cell r="F169">
            <v>71.819999999999993</v>
          </cell>
        </row>
        <row r="170">
          <cell r="A170">
            <v>40843</v>
          </cell>
          <cell r="B170">
            <v>98.755157703335797</v>
          </cell>
          <cell r="C170">
            <v>102.33491051224</v>
          </cell>
          <cell r="D170">
            <v>109.93799159349101</v>
          </cell>
          <cell r="E170">
            <v>97.049180327868797</v>
          </cell>
          <cell r="F170">
            <v>72.760000000000005</v>
          </cell>
        </row>
        <row r="171">
          <cell r="A171">
            <v>40844</v>
          </cell>
          <cell r="B171">
            <v>98.713196727043794</v>
          </cell>
          <cell r="C171">
            <v>102.314338613454</v>
          </cell>
          <cell r="D171">
            <v>109.055724333097</v>
          </cell>
          <cell r="E171">
            <v>97.017155928326304</v>
          </cell>
          <cell r="F171">
            <v>73.400000000000006</v>
          </cell>
        </row>
        <row r="172">
          <cell r="A172">
            <v>40847</v>
          </cell>
          <cell r="B172">
            <v>100.545492691796</v>
          </cell>
          <cell r="C172">
            <v>102.43777000617099</v>
          </cell>
          <cell r="D172">
            <v>109.96296142161501</v>
          </cell>
          <cell r="E172">
            <v>96.956157072054793</v>
          </cell>
          <cell r="F172">
            <v>71.849999999999994</v>
          </cell>
        </row>
        <row r="173">
          <cell r="A173">
            <v>40848</v>
          </cell>
          <cell r="B173">
            <v>102.209944751381</v>
          </cell>
          <cell r="C173">
            <v>104.77268051841099</v>
          </cell>
          <cell r="D173">
            <v>113.541970119439</v>
          </cell>
          <cell r="E173">
            <v>96.927182615325904</v>
          </cell>
          <cell r="F173">
            <v>70.209999999999994</v>
          </cell>
        </row>
        <row r="174">
          <cell r="A174">
            <v>40849</v>
          </cell>
          <cell r="B174">
            <v>101.524582138611</v>
          </cell>
          <cell r="C174">
            <v>104.093807858465</v>
          </cell>
          <cell r="D174">
            <v>112.593116650713</v>
          </cell>
          <cell r="E174">
            <v>96.9881814715974</v>
          </cell>
          <cell r="F174">
            <v>70.64</v>
          </cell>
        </row>
        <row r="175">
          <cell r="A175">
            <v>40850</v>
          </cell>
          <cell r="B175">
            <v>101.622491083292</v>
          </cell>
          <cell r="C175">
            <v>104.01152026331999</v>
          </cell>
          <cell r="D175">
            <v>111.777435598651</v>
          </cell>
          <cell r="E175">
            <v>96.901258101410505</v>
          </cell>
          <cell r="F175">
            <v>71.39</v>
          </cell>
        </row>
        <row r="176">
          <cell r="A176">
            <v>40851</v>
          </cell>
          <cell r="B176">
            <v>101.706413035876</v>
          </cell>
          <cell r="C176">
            <v>104.741822670232</v>
          </cell>
          <cell r="D176">
            <v>112.085396812185</v>
          </cell>
          <cell r="E176">
            <v>96.751810903545504</v>
          </cell>
          <cell r="F176">
            <v>71.260000000000005</v>
          </cell>
        </row>
        <row r="177">
          <cell r="A177">
            <v>40854</v>
          </cell>
          <cell r="B177">
            <v>101.804321980558</v>
          </cell>
          <cell r="C177">
            <v>104.793252417198</v>
          </cell>
          <cell r="D177">
            <v>111.927254567397</v>
          </cell>
          <cell r="E177">
            <v>96.847884102172998</v>
          </cell>
          <cell r="F177">
            <v>71.63</v>
          </cell>
        </row>
        <row r="178">
          <cell r="A178">
            <v>40855</v>
          </cell>
          <cell r="B178">
            <v>101.48262116231901</v>
          </cell>
          <cell r="C178">
            <v>104.3406706439</v>
          </cell>
          <cell r="D178">
            <v>111.461151109076</v>
          </cell>
          <cell r="E178">
            <v>96.802134959969507</v>
          </cell>
          <cell r="F178">
            <v>72.34</v>
          </cell>
        </row>
        <row r="179">
          <cell r="A179">
            <v>40856</v>
          </cell>
          <cell r="B179">
            <v>102.881320372053</v>
          </cell>
          <cell r="C179">
            <v>104.731536720839</v>
          </cell>
          <cell r="D179">
            <v>112.418327853843</v>
          </cell>
          <cell r="E179">
            <v>96.736561189477598</v>
          </cell>
          <cell r="F179">
            <v>69.23</v>
          </cell>
        </row>
        <row r="180">
          <cell r="A180">
            <v>40857</v>
          </cell>
          <cell r="B180">
            <v>103.09112525351399</v>
          </cell>
          <cell r="C180">
            <v>105.091544949598</v>
          </cell>
          <cell r="D180">
            <v>112.97598734862</v>
          </cell>
          <cell r="E180">
            <v>96.799847502859294</v>
          </cell>
          <cell r="F180">
            <v>70.150000000000006</v>
          </cell>
        </row>
        <row r="181">
          <cell r="A181">
            <v>40858</v>
          </cell>
          <cell r="B181">
            <v>101.580530107</v>
          </cell>
          <cell r="C181">
            <v>104.21723925118199</v>
          </cell>
          <cell r="D181">
            <v>111.61929335386399</v>
          </cell>
          <cell r="E181">
            <v>96.728936332443695</v>
          </cell>
          <cell r="F181">
            <v>71.900000000000006</v>
          </cell>
        </row>
        <row r="182">
          <cell r="A182">
            <v>40861</v>
          </cell>
          <cell r="B182">
            <v>102.601580530107</v>
          </cell>
          <cell r="C182">
            <v>104.56696153054899</v>
          </cell>
          <cell r="D182">
            <v>112.22689250488899</v>
          </cell>
          <cell r="E182">
            <v>96.951582157834494</v>
          </cell>
          <cell r="F182">
            <v>71.75</v>
          </cell>
        </row>
        <row r="183">
          <cell r="A183">
            <v>40862</v>
          </cell>
          <cell r="B183">
            <v>103.566682984824</v>
          </cell>
          <cell r="C183">
            <v>105.27669203867499</v>
          </cell>
          <cell r="D183">
            <v>113.025927004869</v>
          </cell>
          <cell r="E183">
            <v>96.818909645444094</v>
          </cell>
          <cell r="F183">
            <v>72.14</v>
          </cell>
        </row>
        <row r="184">
          <cell r="A184">
            <v>40863</v>
          </cell>
          <cell r="B184">
            <v>103.580669976921</v>
          </cell>
          <cell r="C184">
            <v>105.02982925324</v>
          </cell>
          <cell r="D184">
            <v>113.109159765283</v>
          </cell>
          <cell r="E184">
            <v>96.815859702630505</v>
          </cell>
          <cell r="F184">
            <v>70.989999999999995</v>
          </cell>
        </row>
        <row r="185">
          <cell r="A185">
            <v>40864</v>
          </cell>
          <cell r="B185">
            <v>103.538709000629</v>
          </cell>
          <cell r="C185">
            <v>105.35897963382</v>
          </cell>
          <cell r="D185">
            <v>113.55861667152099</v>
          </cell>
          <cell r="E185">
            <v>96.872283644681602</v>
          </cell>
          <cell r="F185">
            <v>70.16</v>
          </cell>
        </row>
        <row r="186">
          <cell r="A186">
            <v>40865</v>
          </cell>
          <cell r="B186">
            <v>103.510735016434</v>
          </cell>
          <cell r="C186">
            <v>105.472125077144</v>
          </cell>
          <cell r="D186">
            <v>113.93316409338701</v>
          </cell>
          <cell r="E186">
            <v>96.989706443004096</v>
          </cell>
          <cell r="F186">
            <v>70.64</v>
          </cell>
        </row>
        <row r="187">
          <cell r="A187">
            <v>40868</v>
          </cell>
          <cell r="B187">
            <v>103.510735016434</v>
          </cell>
          <cell r="C187">
            <v>106.809298498251</v>
          </cell>
          <cell r="D187">
            <v>116.663198634982</v>
          </cell>
          <cell r="E187">
            <v>97.043080442241703</v>
          </cell>
          <cell r="F187">
            <v>70.010000000000005</v>
          </cell>
        </row>
        <row r="188">
          <cell r="A188">
            <v>40869</v>
          </cell>
          <cell r="B188">
            <v>103.622630953213</v>
          </cell>
          <cell r="C188">
            <v>106.70643900432</v>
          </cell>
          <cell r="D188">
            <v>116.579965874568</v>
          </cell>
          <cell r="E188">
            <v>97.038505528021304</v>
          </cell>
          <cell r="F188">
            <v>71.84</v>
          </cell>
        </row>
        <row r="189">
          <cell r="A189">
            <v>40870</v>
          </cell>
          <cell r="B189">
            <v>104.89544723407199</v>
          </cell>
          <cell r="C189">
            <v>107.827607488171</v>
          </cell>
          <cell r="D189">
            <v>117.75354779641199</v>
          </cell>
          <cell r="E189">
            <v>97.154403354937003</v>
          </cell>
          <cell r="F189">
            <v>71.03</v>
          </cell>
        </row>
        <row r="190">
          <cell r="A190">
            <v>40871</v>
          </cell>
          <cell r="B190">
            <v>104.937408210364</v>
          </cell>
          <cell r="C190">
            <v>107.827607488171</v>
          </cell>
          <cell r="D190">
            <v>118.02821590578</v>
          </cell>
          <cell r="E190">
            <v>97.041555470834894</v>
          </cell>
          <cell r="F190">
            <v>71.03</v>
          </cell>
        </row>
        <row r="191">
          <cell r="A191">
            <v>40872</v>
          </cell>
          <cell r="B191">
            <v>105.580809846842</v>
          </cell>
          <cell r="C191">
            <v>107.69389014606</v>
          </cell>
          <cell r="D191">
            <v>118.569228848474</v>
          </cell>
          <cell r="E191">
            <v>97.341974837971705</v>
          </cell>
          <cell r="F191">
            <v>70.989999999999995</v>
          </cell>
        </row>
        <row r="192">
          <cell r="A192">
            <v>40875</v>
          </cell>
          <cell r="B192">
            <v>104.83949926568199</v>
          </cell>
          <cell r="C192">
            <v>106.243571281629</v>
          </cell>
          <cell r="D192">
            <v>116.796371051645</v>
          </cell>
          <cell r="E192">
            <v>97.328250095310693</v>
          </cell>
          <cell r="F192">
            <v>72.63</v>
          </cell>
        </row>
        <row r="193">
          <cell r="A193">
            <v>40876</v>
          </cell>
          <cell r="B193">
            <v>104.881460241974</v>
          </cell>
          <cell r="C193">
            <v>105.92470685044201</v>
          </cell>
          <cell r="D193">
            <v>116.105539140205</v>
          </cell>
          <cell r="E193">
            <v>97.110179184140193</v>
          </cell>
          <cell r="F193">
            <v>73.48</v>
          </cell>
        </row>
        <row r="194">
          <cell r="A194">
            <v>40877</v>
          </cell>
          <cell r="B194">
            <v>103.944331771452</v>
          </cell>
          <cell r="C194">
            <v>104.649249125694</v>
          </cell>
          <cell r="D194">
            <v>113.22568562986299</v>
          </cell>
          <cell r="E194">
            <v>97.316050324056405</v>
          </cell>
          <cell r="F194">
            <v>75.36</v>
          </cell>
        </row>
        <row r="195">
          <cell r="A195">
            <v>40878</v>
          </cell>
          <cell r="B195">
            <v>103.874396810965</v>
          </cell>
          <cell r="C195">
            <v>104.793252417198</v>
          </cell>
          <cell r="D195">
            <v>113.192392525698</v>
          </cell>
          <cell r="E195">
            <v>97.044605413648398</v>
          </cell>
          <cell r="F195">
            <v>75.33</v>
          </cell>
        </row>
        <row r="196">
          <cell r="A196">
            <v>40879</v>
          </cell>
          <cell r="B196">
            <v>104.503811455346</v>
          </cell>
          <cell r="C196">
            <v>104.50524583419001</v>
          </cell>
          <cell r="D196">
            <v>112.742935619459</v>
          </cell>
          <cell r="E196">
            <v>96.895158215783397</v>
          </cell>
          <cell r="F196">
            <v>74.91</v>
          </cell>
        </row>
        <row r="197">
          <cell r="A197">
            <v>40882</v>
          </cell>
          <cell r="B197">
            <v>103.972305755647</v>
          </cell>
          <cell r="C197">
            <v>104.320098745114</v>
          </cell>
          <cell r="D197">
            <v>112.29347871322101</v>
          </cell>
          <cell r="E197">
            <v>96.878383530308795</v>
          </cell>
          <cell r="F197">
            <v>75.64</v>
          </cell>
        </row>
        <row r="198">
          <cell r="A198">
            <v>40883</v>
          </cell>
          <cell r="B198">
            <v>104.503811455346</v>
          </cell>
          <cell r="C198">
            <v>104.155523554824</v>
          </cell>
          <cell r="D198">
            <v>112.31012526530399</v>
          </cell>
          <cell r="E198">
            <v>97.133053755242003</v>
          </cell>
          <cell r="F198">
            <v>75.14</v>
          </cell>
        </row>
        <row r="199">
          <cell r="A199">
            <v>40884</v>
          </cell>
          <cell r="B199">
            <v>104.447863486957</v>
          </cell>
          <cell r="C199">
            <v>103.97037646574699</v>
          </cell>
          <cell r="D199">
            <v>112.51820716634001</v>
          </cell>
          <cell r="E199">
            <v>96.905833015630904</v>
          </cell>
          <cell r="F199">
            <v>75.27</v>
          </cell>
        </row>
        <row r="200">
          <cell r="A200">
            <v>40885</v>
          </cell>
          <cell r="B200">
            <v>105.147213091824</v>
          </cell>
          <cell r="C200">
            <v>104.885825961736</v>
          </cell>
          <cell r="D200">
            <v>114.09130633817399</v>
          </cell>
          <cell r="E200">
            <v>96.959207014868397</v>
          </cell>
          <cell r="F200">
            <v>74.16</v>
          </cell>
        </row>
        <row r="201">
          <cell r="A201">
            <v>40886</v>
          </cell>
          <cell r="B201">
            <v>104.573746415833</v>
          </cell>
          <cell r="C201">
            <v>104.96811355688099</v>
          </cell>
          <cell r="D201">
            <v>113.333888218402</v>
          </cell>
          <cell r="E201">
            <v>96.670224933282498</v>
          </cell>
          <cell r="F201">
            <v>75.12</v>
          </cell>
        </row>
        <row r="202">
          <cell r="A202">
            <v>40889</v>
          </cell>
          <cell r="B202">
            <v>105.86054968878901</v>
          </cell>
          <cell r="C202">
            <v>105.554412672289</v>
          </cell>
          <cell r="D202">
            <v>115.148362395438</v>
          </cell>
          <cell r="E202">
            <v>96.879146016012101</v>
          </cell>
          <cell r="F202">
            <v>74.47</v>
          </cell>
        </row>
        <row r="203">
          <cell r="A203">
            <v>40890</v>
          </cell>
          <cell r="B203">
            <v>106.86761311979799</v>
          </cell>
          <cell r="C203">
            <v>105.92470685044201</v>
          </cell>
          <cell r="D203">
            <v>114.95692704648501</v>
          </cell>
          <cell r="E203">
            <v>96.939382386580206</v>
          </cell>
          <cell r="F203">
            <v>73.89</v>
          </cell>
        </row>
        <row r="204">
          <cell r="A204">
            <v>40891</v>
          </cell>
          <cell r="B204">
            <v>107.88866354290499</v>
          </cell>
          <cell r="C204">
            <v>107.107591030652</v>
          </cell>
          <cell r="D204">
            <v>116.06392275999799</v>
          </cell>
          <cell r="E204">
            <v>97.038505528021304</v>
          </cell>
          <cell r="F204">
            <v>72.58</v>
          </cell>
        </row>
        <row r="205">
          <cell r="A205">
            <v>40892</v>
          </cell>
          <cell r="B205">
            <v>107.45506678788701</v>
          </cell>
          <cell r="C205">
            <v>106.397860522526</v>
          </cell>
          <cell r="D205">
            <v>115.006866702734</v>
          </cell>
          <cell r="E205">
            <v>97.021730842546702</v>
          </cell>
          <cell r="F205">
            <v>72.67</v>
          </cell>
        </row>
        <row r="206">
          <cell r="A206">
            <v>40893</v>
          </cell>
          <cell r="B206">
            <v>107.245261906427</v>
          </cell>
          <cell r="C206">
            <v>106.655009257354</v>
          </cell>
          <cell r="D206">
            <v>115.21494860377</v>
          </cell>
          <cell r="E206">
            <v>96.5970263057567</v>
          </cell>
          <cell r="F206">
            <v>72.92</v>
          </cell>
        </row>
        <row r="207">
          <cell r="A207">
            <v>40896</v>
          </cell>
          <cell r="B207">
            <v>107.39911881949701</v>
          </cell>
          <cell r="C207">
            <v>106.53157786463601</v>
          </cell>
          <cell r="D207">
            <v>115.356444296475</v>
          </cell>
          <cell r="E207">
            <v>96.651162790697597</v>
          </cell>
          <cell r="F207">
            <v>73.12</v>
          </cell>
        </row>
        <row r="208">
          <cell r="A208">
            <v>40897</v>
          </cell>
          <cell r="B208">
            <v>106.797678159311</v>
          </cell>
          <cell r="C208">
            <v>105.760131660152</v>
          </cell>
          <cell r="D208">
            <v>114.58237962462</v>
          </cell>
          <cell r="E208">
            <v>96.562714449104007</v>
          </cell>
          <cell r="F208">
            <v>74.39</v>
          </cell>
        </row>
        <row r="209">
          <cell r="A209">
            <v>40898</v>
          </cell>
          <cell r="B209">
            <v>107.28722288271901</v>
          </cell>
          <cell r="C209">
            <v>105.83213330590399</v>
          </cell>
          <cell r="D209">
            <v>115.31482791626701</v>
          </cell>
          <cell r="E209">
            <v>96.736561189477598</v>
          </cell>
          <cell r="F209">
            <v>76.48</v>
          </cell>
        </row>
        <row r="210">
          <cell r="A210">
            <v>40899</v>
          </cell>
          <cell r="B210">
            <v>107.245261906427</v>
          </cell>
          <cell r="C210">
            <v>105.12240279777799</v>
          </cell>
          <cell r="D210">
            <v>115.048483082941</v>
          </cell>
          <cell r="E210">
            <v>96.442241707967895</v>
          </cell>
          <cell r="F210">
            <v>68.760000000000005</v>
          </cell>
        </row>
        <row r="211">
          <cell r="A211">
            <v>40900</v>
          </cell>
          <cell r="B211">
            <v>107.315196866913</v>
          </cell>
          <cell r="C211">
            <v>104.937255708701</v>
          </cell>
          <cell r="D211">
            <v>114.998543426692</v>
          </cell>
          <cell r="E211">
            <v>96.538314906595502</v>
          </cell>
          <cell r="F211">
            <v>65.290000000000006</v>
          </cell>
        </row>
        <row r="212">
          <cell r="A212">
            <v>40903</v>
          </cell>
          <cell r="B212">
            <v>107.021470032869</v>
          </cell>
          <cell r="C212">
            <v>104.83439621477</v>
          </cell>
          <cell r="D212">
            <v>115.21494860377</v>
          </cell>
          <cell r="E212">
            <v>96.436141822340801</v>
          </cell>
          <cell r="F212">
            <v>65.290000000000006</v>
          </cell>
        </row>
        <row r="213">
          <cell r="A213">
            <v>40904</v>
          </cell>
          <cell r="B213">
            <v>106.993496048674</v>
          </cell>
          <cell r="C213">
            <v>104.978399506274</v>
          </cell>
          <cell r="D213">
            <v>116.24703483291</v>
          </cell>
          <cell r="E213">
            <v>96.469691193290103</v>
          </cell>
          <cell r="F213">
            <v>69.08</v>
          </cell>
        </row>
        <row r="214">
          <cell r="A214">
            <v>40905</v>
          </cell>
          <cell r="B214">
            <v>108.05650744807301</v>
          </cell>
          <cell r="C214">
            <v>105.21497634231601</v>
          </cell>
          <cell r="D214">
            <v>116.438470181863</v>
          </cell>
          <cell r="E214">
            <v>96.411742279832197</v>
          </cell>
          <cell r="F214">
            <v>67.98</v>
          </cell>
        </row>
        <row r="215">
          <cell r="A215">
            <v>40906</v>
          </cell>
          <cell r="B215">
            <v>108.308273305825</v>
          </cell>
          <cell r="C215">
            <v>105.112116848385</v>
          </cell>
          <cell r="D215">
            <v>116.355237421449</v>
          </cell>
          <cell r="E215">
            <v>96.3743804803659</v>
          </cell>
          <cell r="F215">
            <v>68.64</v>
          </cell>
        </row>
        <row r="216">
          <cell r="A216">
            <v>40907</v>
          </cell>
          <cell r="B216">
            <v>107.66487166934699</v>
          </cell>
          <cell r="C216">
            <v>104.56696153054899</v>
          </cell>
          <cell r="D216">
            <v>116.038952931873</v>
          </cell>
          <cell r="E216">
            <v>96.135722455203904</v>
          </cell>
          <cell r="F216">
            <v>68.73</v>
          </cell>
        </row>
        <row r="217">
          <cell r="A217">
            <v>40910</v>
          </cell>
          <cell r="B217">
            <v>108.210364361144</v>
          </cell>
          <cell r="C217">
            <v>104.99897140506</v>
          </cell>
          <cell r="D217">
            <v>116.022306379791</v>
          </cell>
          <cell r="E217">
            <v>96.057948913457807</v>
          </cell>
          <cell r="F217">
            <v>68.73</v>
          </cell>
        </row>
        <row r="218">
          <cell r="A218">
            <v>40911</v>
          </cell>
          <cell r="B218">
            <v>107.049444017064</v>
          </cell>
          <cell r="C218">
            <v>103.867516971816</v>
          </cell>
          <cell r="D218">
            <v>113.86657788505499</v>
          </cell>
          <cell r="E218">
            <v>96.04269919939</v>
          </cell>
          <cell r="F218">
            <v>71.349999999999994</v>
          </cell>
        </row>
        <row r="219">
          <cell r="A219">
            <v>40912</v>
          </cell>
          <cell r="B219">
            <v>108.182390376949</v>
          </cell>
          <cell r="C219">
            <v>104.3406706439</v>
          </cell>
          <cell r="D219">
            <v>114.166215822547</v>
          </cell>
          <cell r="E219">
            <v>96.144872283644602</v>
          </cell>
          <cell r="F219">
            <v>71.13</v>
          </cell>
        </row>
        <row r="220">
          <cell r="A220">
            <v>40913</v>
          </cell>
          <cell r="B220">
            <v>109.273375760542</v>
          </cell>
          <cell r="C220">
            <v>104.896111911129</v>
          </cell>
          <cell r="D220">
            <v>114.249448582962</v>
          </cell>
          <cell r="E220">
            <v>96.282119710255401</v>
          </cell>
          <cell r="F220">
            <v>71.7</v>
          </cell>
        </row>
        <row r="221">
          <cell r="A221">
            <v>40914</v>
          </cell>
          <cell r="B221">
            <v>109.986712357507</v>
          </cell>
          <cell r="C221">
            <v>105.30754988685401</v>
          </cell>
          <cell r="D221">
            <v>114.29106496316901</v>
          </cell>
          <cell r="E221">
            <v>96.320243995425002</v>
          </cell>
          <cell r="F221">
            <v>71.150000000000006</v>
          </cell>
        </row>
        <row r="222">
          <cell r="A222">
            <v>40917</v>
          </cell>
          <cell r="B222">
            <v>109.818868452339</v>
          </cell>
          <cell r="C222">
            <v>105.79098950833099</v>
          </cell>
          <cell r="D222">
            <v>114.42423737983199</v>
          </cell>
          <cell r="E222">
            <v>96.3553183377811</v>
          </cell>
          <cell r="F222">
            <v>71.37</v>
          </cell>
        </row>
        <row r="223">
          <cell r="A223">
            <v>40918</v>
          </cell>
          <cell r="B223">
            <v>109.413245681516</v>
          </cell>
          <cell r="C223">
            <v>104.649249125694</v>
          </cell>
          <cell r="D223">
            <v>113.475383911107</v>
          </cell>
          <cell r="E223">
            <v>96.330918795272495</v>
          </cell>
          <cell r="F223">
            <v>71.83</v>
          </cell>
        </row>
        <row r="224">
          <cell r="A224">
            <v>40919</v>
          </cell>
          <cell r="B224">
            <v>110.420309112525</v>
          </cell>
          <cell r="C224">
            <v>104.937255708701</v>
          </cell>
          <cell r="D224">
            <v>113.858254609014</v>
          </cell>
          <cell r="E224">
            <v>96.375142966069305</v>
          </cell>
          <cell r="F224">
            <v>72.61</v>
          </cell>
        </row>
        <row r="225">
          <cell r="A225">
            <v>40920</v>
          </cell>
          <cell r="B225">
            <v>109.105531855374</v>
          </cell>
          <cell r="C225">
            <v>104.978399506274</v>
          </cell>
          <cell r="D225">
            <v>113.22568562986299</v>
          </cell>
          <cell r="E225">
            <v>96.353793366374305</v>
          </cell>
          <cell r="F225">
            <v>72.48</v>
          </cell>
        </row>
        <row r="226">
          <cell r="A226">
            <v>40921</v>
          </cell>
          <cell r="B226">
            <v>110.378348136233</v>
          </cell>
          <cell r="C226">
            <v>105.35897963382</v>
          </cell>
          <cell r="D226">
            <v>113.31724166631901</v>
          </cell>
          <cell r="E226">
            <v>96.3080442241707</v>
          </cell>
          <cell r="F226">
            <v>71.75</v>
          </cell>
        </row>
        <row r="227">
          <cell r="A227">
            <v>40924</v>
          </cell>
          <cell r="B227">
            <v>110.350374152038</v>
          </cell>
          <cell r="C227">
            <v>104.649249125694</v>
          </cell>
          <cell r="D227">
            <v>112.701319239252</v>
          </cell>
          <cell r="E227">
            <v>96.4193671368661</v>
          </cell>
          <cell r="F227">
            <v>71.75</v>
          </cell>
        </row>
        <row r="228">
          <cell r="A228">
            <v>40925</v>
          </cell>
          <cell r="B228">
            <v>109.762920483949</v>
          </cell>
          <cell r="C228">
            <v>104.237811149969</v>
          </cell>
          <cell r="D228">
            <v>112.010487327812</v>
          </cell>
          <cell r="E228">
            <v>96.378192908882895</v>
          </cell>
          <cell r="F228">
            <v>73.180000000000007</v>
          </cell>
        </row>
        <row r="229">
          <cell r="A229">
            <v>40926</v>
          </cell>
          <cell r="B229">
            <v>109.119518847471</v>
          </cell>
          <cell r="C229">
            <v>104.227525200576</v>
          </cell>
          <cell r="D229">
            <v>111.04498730700401</v>
          </cell>
          <cell r="E229">
            <v>96.306519252764005</v>
          </cell>
          <cell r="F229">
            <v>73.16</v>
          </cell>
        </row>
        <row r="230">
          <cell r="A230">
            <v>40927</v>
          </cell>
          <cell r="B230">
            <v>108.406182250507</v>
          </cell>
          <cell r="C230">
            <v>103.785229376671</v>
          </cell>
          <cell r="D230">
            <v>110.037870905988</v>
          </cell>
          <cell r="E230">
            <v>96.294319481509703</v>
          </cell>
          <cell r="F230">
            <v>73.59</v>
          </cell>
        </row>
        <row r="231">
          <cell r="A231">
            <v>40928</v>
          </cell>
          <cell r="B231">
            <v>108.12644240856</v>
          </cell>
          <cell r="C231">
            <v>104.278954947541</v>
          </cell>
          <cell r="D231">
            <v>110.146073494527</v>
          </cell>
          <cell r="E231">
            <v>96.487990850171499</v>
          </cell>
          <cell r="F231">
            <v>73.790000000000006</v>
          </cell>
        </row>
        <row r="232">
          <cell r="A232">
            <v>40931</v>
          </cell>
          <cell r="B232">
            <v>107.25924889852401</v>
          </cell>
          <cell r="C232">
            <v>103.58979633820201</v>
          </cell>
          <cell r="D232">
            <v>109.213866577885</v>
          </cell>
          <cell r="E232">
            <v>96.279069767441797</v>
          </cell>
          <cell r="F232">
            <v>72.52</v>
          </cell>
        </row>
        <row r="233">
          <cell r="A233">
            <v>40932</v>
          </cell>
          <cell r="B233">
            <v>107.59493670886</v>
          </cell>
          <cell r="C233">
            <v>103.898374819995</v>
          </cell>
          <cell r="D233">
            <v>109.613383827874</v>
          </cell>
          <cell r="E233">
            <v>96.478841021730801</v>
          </cell>
          <cell r="F233">
            <v>70.75</v>
          </cell>
        </row>
        <row r="234">
          <cell r="A234">
            <v>40933</v>
          </cell>
          <cell r="B234">
            <v>107.776767606126</v>
          </cell>
          <cell r="C234">
            <v>104.052664060892</v>
          </cell>
          <cell r="D234">
            <v>109.388655374755</v>
          </cell>
          <cell r="E234">
            <v>96.283644681662196</v>
          </cell>
          <cell r="F234">
            <v>72.599999999999994</v>
          </cell>
        </row>
        <row r="235">
          <cell r="A235">
            <v>40934</v>
          </cell>
          <cell r="B235">
            <v>106.26617245961199</v>
          </cell>
          <cell r="C235">
            <v>102.72577658917901</v>
          </cell>
          <cell r="D235">
            <v>107.51591826542899</v>
          </cell>
          <cell r="E235">
            <v>96.474266107510402</v>
          </cell>
          <cell r="F235">
            <v>74.010000000000005</v>
          </cell>
        </row>
        <row r="236">
          <cell r="A236">
            <v>40935</v>
          </cell>
          <cell r="B236">
            <v>106.154276522833</v>
          </cell>
          <cell r="C236">
            <v>102.941781526434</v>
          </cell>
          <cell r="D236">
            <v>107.71567689042401</v>
          </cell>
          <cell r="E236">
            <v>96.096073198627494</v>
          </cell>
          <cell r="F236">
            <v>74.03</v>
          </cell>
        </row>
        <row r="237">
          <cell r="A237">
            <v>40938</v>
          </cell>
          <cell r="B237">
            <v>106.769704175117</v>
          </cell>
          <cell r="C237">
            <v>103.373791400946</v>
          </cell>
          <cell r="D237">
            <v>108.32327604144901</v>
          </cell>
          <cell r="E237">
            <v>96.248570339306099</v>
          </cell>
          <cell r="F237">
            <v>73.86</v>
          </cell>
        </row>
        <row r="238">
          <cell r="A238">
            <v>40939</v>
          </cell>
          <cell r="B238">
            <v>106.923561088187</v>
          </cell>
          <cell r="C238">
            <v>103.30178975519399</v>
          </cell>
          <cell r="D238">
            <v>108.448125182071</v>
          </cell>
          <cell r="E238">
            <v>96.202821197102494</v>
          </cell>
          <cell r="F238">
            <v>74.09</v>
          </cell>
        </row>
        <row r="239">
          <cell r="A239">
            <v>40940</v>
          </cell>
          <cell r="B239">
            <v>106.01440660186</v>
          </cell>
          <cell r="C239">
            <v>102.602345196461</v>
          </cell>
          <cell r="D239">
            <v>107.124724291481</v>
          </cell>
          <cell r="E239">
            <v>96.164696911932893</v>
          </cell>
          <cell r="F239">
            <v>73.34</v>
          </cell>
        </row>
        <row r="240">
          <cell r="A240">
            <v>40941</v>
          </cell>
          <cell r="B240">
            <v>106.196237499125</v>
          </cell>
          <cell r="C240">
            <v>102.694918740999</v>
          </cell>
          <cell r="D240">
            <v>106.475508760248</v>
          </cell>
          <cell r="E240">
            <v>96.146397255051397</v>
          </cell>
          <cell r="F240">
            <v>74.39</v>
          </cell>
        </row>
        <row r="241">
          <cell r="A241">
            <v>40942</v>
          </cell>
          <cell r="B241">
            <v>106.62983425414301</v>
          </cell>
          <cell r="C241">
            <v>102.273194815881</v>
          </cell>
          <cell r="D241">
            <v>105.834616505056</v>
          </cell>
          <cell r="E241">
            <v>96.123522683949602</v>
          </cell>
          <cell r="F241">
            <v>75.23</v>
          </cell>
        </row>
        <row r="242">
          <cell r="A242">
            <v>40945</v>
          </cell>
          <cell r="B242">
            <v>106.69976921463</v>
          </cell>
          <cell r="C242">
            <v>102.406912157992</v>
          </cell>
          <cell r="D242">
            <v>105.118814765491</v>
          </cell>
          <cell r="E242">
            <v>96.164696911932893</v>
          </cell>
          <cell r="F242">
            <v>75.739999999999995</v>
          </cell>
        </row>
        <row r="243">
          <cell r="A243">
            <v>40946</v>
          </cell>
          <cell r="B243">
            <v>105.48290090216</v>
          </cell>
          <cell r="C243">
            <v>102.32462456284701</v>
          </cell>
          <cell r="D243">
            <v>105.127138041533</v>
          </cell>
          <cell r="E243">
            <v>96.157072054898904</v>
          </cell>
          <cell r="F243">
            <v>74.87</v>
          </cell>
        </row>
        <row r="244">
          <cell r="A244">
            <v>40947</v>
          </cell>
          <cell r="B244">
            <v>105.63675781523099</v>
          </cell>
          <cell r="C244">
            <v>102.602345196461</v>
          </cell>
          <cell r="D244">
            <v>105.618211327978</v>
          </cell>
          <cell r="E244">
            <v>96.050324056423904</v>
          </cell>
          <cell r="F244">
            <v>74.3</v>
          </cell>
        </row>
        <row r="245">
          <cell r="A245">
            <v>40948</v>
          </cell>
          <cell r="B245">
            <v>105.175187076019</v>
          </cell>
          <cell r="C245">
            <v>102.314338613454</v>
          </cell>
          <cell r="D245">
            <v>105.98443547380199</v>
          </cell>
          <cell r="E245">
            <v>96.056423942050998</v>
          </cell>
          <cell r="F245">
            <v>75.45</v>
          </cell>
        </row>
        <row r="246">
          <cell r="A246">
            <v>40949</v>
          </cell>
          <cell r="B246">
            <v>106.126302538639</v>
          </cell>
          <cell r="C246">
            <v>103.065212919152</v>
          </cell>
          <cell r="D246">
            <v>106.691913937325</v>
          </cell>
          <cell r="E246">
            <v>96.056423942050998</v>
          </cell>
          <cell r="F246">
            <v>74.19</v>
          </cell>
        </row>
        <row r="247">
          <cell r="A247">
            <v>40952</v>
          </cell>
          <cell r="B247">
            <v>105.83257570459401</v>
          </cell>
          <cell r="C247">
            <v>102.849207981896</v>
          </cell>
          <cell r="D247">
            <v>106.001082025885</v>
          </cell>
          <cell r="E247">
            <v>95.974075486084601</v>
          </cell>
          <cell r="F247">
            <v>75.17</v>
          </cell>
        </row>
        <row r="248">
          <cell r="A248">
            <v>40953</v>
          </cell>
          <cell r="B248">
            <v>106.448003356878</v>
          </cell>
          <cell r="C248">
            <v>102.88006583007601</v>
          </cell>
          <cell r="D248">
            <v>106.350659619626</v>
          </cell>
          <cell r="E248">
            <v>96.0472741136103</v>
          </cell>
          <cell r="F248">
            <v>75.94</v>
          </cell>
        </row>
        <row r="249">
          <cell r="A249">
            <v>40954</v>
          </cell>
          <cell r="B249">
            <v>106.951535072382</v>
          </cell>
          <cell r="C249">
            <v>102.561201398889</v>
          </cell>
          <cell r="D249">
            <v>106.284073411294</v>
          </cell>
          <cell r="E249">
            <v>96.088448341593505</v>
          </cell>
          <cell r="F249">
            <v>75.150000000000006</v>
          </cell>
        </row>
        <row r="250">
          <cell r="A250">
            <v>40955</v>
          </cell>
          <cell r="B250">
            <v>107.189313938037</v>
          </cell>
          <cell r="C250">
            <v>102.797778234931</v>
          </cell>
          <cell r="D250">
            <v>107.399392400848</v>
          </cell>
          <cell r="E250">
            <v>96.086923370186796</v>
          </cell>
          <cell r="F250">
            <v>76.31</v>
          </cell>
        </row>
        <row r="251">
          <cell r="A251">
            <v>40956</v>
          </cell>
          <cell r="B251">
            <v>106.392055388488</v>
          </cell>
          <cell r="C251">
            <v>102.643488994034</v>
          </cell>
          <cell r="D251">
            <v>106.60868117691101</v>
          </cell>
          <cell r="E251">
            <v>96.033549370949203</v>
          </cell>
          <cell r="F251">
            <v>75.510000000000005</v>
          </cell>
        </row>
        <row r="252">
          <cell r="A252">
            <v>40959</v>
          </cell>
          <cell r="B252">
            <v>105.46891391006299</v>
          </cell>
          <cell r="C252">
            <v>102.108619625591</v>
          </cell>
          <cell r="D252">
            <v>105.501685463398</v>
          </cell>
          <cell r="E252">
            <v>96.0899733130003</v>
          </cell>
          <cell r="F252">
            <v>75.510000000000005</v>
          </cell>
        </row>
        <row r="253">
          <cell r="A253">
            <v>40960</v>
          </cell>
          <cell r="B253">
            <v>105.42695293377101</v>
          </cell>
          <cell r="C253">
            <v>102.341082081876</v>
          </cell>
          <cell r="D253">
            <v>106.084314786299</v>
          </cell>
          <cell r="E253">
            <v>96.051849027830698</v>
          </cell>
          <cell r="F253">
            <v>76.709999999999994</v>
          </cell>
        </row>
        <row r="254">
          <cell r="A254">
            <v>40961</v>
          </cell>
          <cell r="B254">
            <v>105.53884887055</v>
          </cell>
          <cell r="C254">
            <v>102.827607488171</v>
          </cell>
          <cell r="D254">
            <v>106.666944109201</v>
          </cell>
          <cell r="E254">
            <v>96.0472741136103</v>
          </cell>
          <cell r="F254">
            <v>77.709999999999994</v>
          </cell>
        </row>
        <row r="255">
          <cell r="A255">
            <v>40962</v>
          </cell>
          <cell r="B255">
            <v>105.06329113923999</v>
          </cell>
          <cell r="C255">
            <v>102.640403209216</v>
          </cell>
          <cell r="D255">
            <v>106.725207041491</v>
          </cell>
          <cell r="E255">
            <v>96.086923370186796</v>
          </cell>
          <cell r="F255">
            <v>77.36</v>
          </cell>
        </row>
        <row r="256">
          <cell r="A256">
            <v>40963</v>
          </cell>
          <cell r="B256">
            <v>103.846422826771</v>
          </cell>
          <cell r="C256">
            <v>102.702118905574</v>
          </cell>
          <cell r="D256">
            <v>107.108077739398</v>
          </cell>
          <cell r="E256">
            <v>96.051849027830698</v>
          </cell>
          <cell r="F256">
            <v>78.02</v>
          </cell>
        </row>
        <row r="257">
          <cell r="A257">
            <v>40966</v>
          </cell>
          <cell r="B257">
            <v>104.349954542275</v>
          </cell>
          <cell r="C257">
            <v>102.73914832339</v>
          </cell>
          <cell r="D257">
            <v>107.083107911273</v>
          </cell>
          <cell r="E257">
            <v>96.125047655356397</v>
          </cell>
          <cell r="F257">
            <v>78</v>
          </cell>
        </row>
        <row r="258">
          <cell r="A258">
            <v>40967</v>
          </cell>
          <cell r="B258">
            <v>103.88838380306299</v>
          </cell>
          <cell r="C258">
            <v>102.38016868957</v>
          </cell>
          <cell r="D258">
            <v>106.98322859877599</v>
          </cell>
          <cell r="E258">
            <v>96.074723598932493</v>
          </cell>
          <cell r="F258">
            <v>77.53</v>
          </cell>
        </row>
        <row r="259">
          <cell r="A259">
            <v>40968</v>
          </cell>
          <cell r="B259">
            <v>104.741590321001</v>
          </cell>
          <cell r="C259">
            <v>101.54906397860501</v>
          </cell>
          <cell r="D259">
            <v>106.666944109201</v>
          </cell>
          <cell r="E259">
            <v>96.030499428135698</v>
          </cell>
          <cell r="F259">
            <v>77.75</v>
          </cell>
        </row>
        <row r="260">
          <cell r="A260">
            <v>40969</v>
          </cell>
          <cell r="B260">
            <v>104.909434226169</v>
          </cell>
          <cell r="C260">
            <v>101.352602345196</v>
          </cell>
          <cell r="D260">
            <v>106.20916392692099</v>
          </cell>
          <cell r="E260">
            <v>96.102173084254602</v>
          </cell>
          <cell r="F260">
            <v>78.05</v>
          </cell>
        </row>
        <row r="261">
          <cell r="A261">
            <v>40970</v>
          </cell>
          <cell r="B261">
            <v>105.972445625568</v>
          </cell>
          <cell r="C261">
            <v>101.65912363711099</v>
          </cell>
          <cell r="D261">
            <v>106.250780307128</v>
          </cell>
          <cell r="E261">
            <v>96.080823484559602</v>
          </cell>
          <cell r="F261">
            <v>78.260000000000005</v>
          </cell>
        </row>
        <row r="262">
          <cell r="A262">
            <v>40973</v>
          </cell>
          <cell r="B262">
            <v>105.678718791523</v>
          </cell>
          <cell r="C262">
            <v>102.223822258794</v>
          </cell>
          <cell r="D262">
            <v>106.700237213367</v>
          </cell>
          <cell r="E262">
            <v>96.240945482272195</v>
          </cell>
          <cell r="F262">
            <v>78.959999999999994</v>
          </cell>
        </row>
        <row r="263">
          <cell r="A263">
            <v>40974</v>
          </cell>
          <cell r="B263">
            <v>106.559899293656</v>
          </cell>
          <cell r="C263">
            <v>102.891380374408</v>
          </cell>
          <cell r="D263">
            <v>107.89878896333499</v>
          </cell>
          <cell r="E263">
            <v>96.314144109797894</v>
          </cell>
          <cell r="F263">
            <v>78.459999999999994</v>
          </cell>
        </row>
        <row r="264">
          <cell r="A264">
            <v>40975</v>
          </cell>
          <cell r="B264">
            <v>106.406042380586</v>
          </cell>
          <cell r="C264">
            <v>102.831721867928</v>
          </cell>
          <cell r="D264">
            <v>107.707353614382</v>
          </cell>
          <cell r="E264">
            <v>96.323293938238606</v>
          </cell>
          <cell r="F264">
            <v>79.069999999999993</v>
          </cell>
        </row>
        <row r="265">
          <cell r="A265">
            <v>40976</v>
          </cell>
          <cell r="B265">
            <v>105.46891391006299</v>
          </cell>
          <cell r="C265">
            <v>102.00576013166</v>
          </cell>
          <cell r="D265">
            <v>106.27575013525301</v>
          </cell>
          <cell r="E265">
            <v>96.340068623713293</v>
          </cell>
          <cell r="F265">
            <v>79.319999999999993</v>
          </cell>
        </row>
        <row r="266">
          <cell r="A266">
            <v>40977</v>
          </cell>
          <cell r="B266">
            <v>106.755717183019</v>
          </cell>
          <cell r="C266">
            <v>101.807241308372</v>
          </cell>
          <cell r="D266">
            <v>105.093844937367</v>
          </cell>
          <cell r="E266">
            <v>96.314144109797894</v>
          </cell>
          <cell r="F266">
            <v>79.42</v>
          </cell>
        </row>
        <row r="267">
          <cell r="A267">
            <v>40980</v>
          </cell>
          <cell r="B267">
            <v>106.364081404294</v>
          </cell>
          <cell r="C267">
            <v>102.196050195433</v>
          </cell>
          <cell r="D267">
            <v>105.809646676932</v>
          </cell>
          <cell r="E267">
            <v>96.497140678612197</v>
          </cell>
          <cell r="F267">
            <v>79.989999999999995</v>
          </cell>
        </row>
        <row r="268">
          <cell r="A268">
            <v>40981</v>
          </cell>
          <cell r="B268">
            <v>106.68578222253301</v>
          </cell>
          <cell r="C268">
            <v>101.79798395391801</v>
          </cell>
          <cell r="D268">
            <v>105.202047525906</v>
          </cell>
          <cell r="E268">
            <v>96.545939763629406</v>
          </cell>
          <cell r="F268">
            <v>80.37</v>
          </cell>
        </row>
        <row r="269">
          <cell r="A269">
            <v>40982</v>
          </cell>
          <cell r="B269">
            <v>107.39911881949701</v>
          </cell>
          <cell r="C269">
            <v>102.03764657477799</v>
          </cell>
          <cell r="D269">
            <v>105.56827167172899</v>
          </cell>
          <cell r="E269">
            <v>96.587113991612597</v>
          </cell>
          <cell r="F269">
            <v>80.290000000000006</v>
          </cell>
        </row>
        <row r="270">
          <cell r="A270">
            <v>40983</v>
          </cell>
          <cell r="B270">
            <v>106.951535072382</v>
          </cell>
          <cell r="C270">
            <v>102.003702941781</v>
          </cell>
          <cell r="D270">
            <v>105.4018061509</v>
          </cell>
          <cell r="E270">
            <v>96.5306900495615</v>
          </cell>
          <cell r="F270">
            <v>79.66</v>
          </cell>
        </row>
        <row r="271">
          <cell r="A271">
            <v>40984</v>
          </cell>
          <cell r="B271">
            <v>106.22421148332</v>
          </cell>
          <cell r="C271">
            <v>101.976959473359</v>
          </cell>
          <cell r="D271">
            <v>105.43509925506601</v>
          </cell>
          <cell r="E271">
            <v>96.4620663362561</v>
          </cell>
          <cell r="F271">
            <v>79.760000000000005</v>
          </cell>
        </row>
        <row r="272">
          <cell r="A272">
            <v>40987</v>
          </cell>
          <cell r="B272">
            <v>105.650744807329</v>
          </cell>
          <cell r="C272">
            <v>101.529520674758</v>
          </cell>
          <cell r="D272">
            <v>105.11049148945</v>
          </cell>
          <cell r="E272">
            <v>96.459016393442596</v>
          </cell>
          <cell r="F272">
            <v>80.64</v>
          </cell>
        </row>
        <row r="273">
          <cell r="A273">
            <v>40988</v>
          </cell>
          <cell r="B273">
            <v>105.762640744107</v>
          </cell>
          <cell r="C273">
            <v>102.131248714256</v>
          </cell>
          <cell r="D273">
            <v>105.726413916517</v>
          </cell>
          <cell r="E273">
            <v>96.460541364849405</v>
          </cell>
          <cell r="F273">
            <v>80.099999999999994</v>
          </cell>
        </row>
        <row r="274">
          <cell r="A274">
            <v>40989</v>
          </cell>
          <cell r="B274">
            <v>105.916497657178</v>
          </cell>
          <cell r="C274">
            <v>102.091133511623</v>
          </cell>
          <cell r="D274">
            <v>105.65150443214399</v>
          </cell>
          <cell r="E274">
            <v>96.365993137628607</v>
          </cell>
          <cell r="F274">
            <v>81.650000000000006</v>
          </cell>
        </row>
        <row r="275">
          <cell r="A275">
            <v>40990</v>
          </cell>
          <cell r="B275">
            <v>106.01440660186</v>
          </cell>
          <cell r="C275">
            <v>102.78852088047699</v>
          </cell>
          <cell r="D275">
            <v>106.816763077947</v>
          </cell>
          <cell r="E275">
            <v>96.128097598170001</v>
          </cell>
          <cell r="F275">
            <v>82.64</v>
          </cell>
        </row>
        <row r="276">
          <cell r="A276">
            <v>40991</v>
          </cell>
          <cell r="B276">
            <v>105.42695293377101</v>
          </cell>
          <cell r="C276">
            <v>102.78852088047699</v>
          </cell>
          <cell r="D276">
            <v>106.62532772899399</v>
          </cell>
          <cell r="E276">
            <v>96.204346168509304</v>
          </cell>
          <cell r="F276">
            <v>81.92</v>
          </cell>
        </row>
        <row r="277">
          <cell r="A277">
            <v>40994</v>
          </cell>
          <cell r="B277">
            <v>104.993356178753</v>
          </cell>
          <cell r="C277">
            <v>102.05513268874699</v>
          </cell>
          <cell r="D277">
            <v>105.460069083191</v>
          </cell>
          <cell r="E277">
            <v>96.337018680899703</v>
          </cell>
          <cell r="F277">
            <v>82.21</v>
          </cell>
        </row>
        <row r="278">
          <cell r="A278">
            <v>40995</v>
          </cell>
          <cell r="B278">
            <v>104.909434226169</v>
          </cell>
          <cell r="C278">
            <v>102.111705410409</v>
          </cell>
          <cell r="D278">
            <v>105.368513046735</v>
          </cell>
          <cell r="E278">
            <v>96.141822340831098</v>
          </cell>
          <cell r="F278">
            <v>82.43</v>
          </cell>
        </row>
        <row r="279">
          <cell r="A279">
            <v>40996</v>
          </cell>
          <cell r="B279">
            <v>105.189174068116</v>
          </cell>
          <cell r="C279">
            <v>102.53034355070901</v>
          </cell>
          <cell r="D279">
            <v>106.425569103999</v>
          </cell>
          <cell r="E279">
            <v>96.101410598551197</v>
          </cell>
          <cell r="F279">
            <v>82.95</v>
          </cell>
        </row>
        <row r="280">
          <cell r="A280">
            <v>40997</v>
          </cell>
          <cell r="B280">
            <v>105.42695293377101</v>
          </cell>
          <cell r="C280">
            <v>102.870808475622</v>
          </cell>
          <cell r="D280">
            <v>107.09975446335601</v>
          </cell>
          <cell r="E280">
            <v>96.186046511627893</v>
          </cell>
          <cell r="F280">
            <v>83.2</v>
          </cell>
        </row>
        <row r="281">
          <cell r="A281">
            <v>40998</v>
          </cell>
          <cell r="B281">
            <v>104.92342121826699</v>
          </cell>
          <cell r="C281">
            <v>102.650689158609</v>
          </cell>
          <cell r="D281">
            <v>106.600357900869</v>
          </cell>
          <cell r="E281">
            <v>96.088448341593505</v>
          </cell>
          <cell r="F281">
            <v>82.48</v>
          </cell>
        </row>
        <row r="282">
          <cell r="A282">
            <v>41001</v>
          </cell>
          <cell r="B282">
            <v>105.049304147143</v>
          </cell>
          <cell r="C282">
            <v>102.12507714461999</v>
          </cell>
          <cell r="D282">
            <v>106.242457031087</v>
          </cell>
          <cell r="E282">
            <v>95.913076629813105</v>
          </cell>
          <cell r="F282">
            <v>84.19</v>
          </cell>
        </row>
        <row r="283">
          <cell r="A283">
            <v>41002</v>
          </cell>
          <cell r="B283">
            <v>104.89544723407199</v>
          </cell>
          <cell r="C283">
            <v>101.88232873894199</v>
          </cell>
          <cell r="D283">
            <v>106.00940530192599</v>
          </cell>
          <cell r="E283">
            <v>95.878002287457093</v>
          </cell>
          <cell r="F283">
            <v>83.48</v>
          </cell>
        </row>
        <row r="284">
          <cell r="A284">
            <v>41003</v>
          </cell>
          <cell r="B284">
            <v>106.559899293656</v>
          </cell>
          <cell r="C284">
            <v>102.50771446204401</v>
          </cell>
          <cell r="D284">
            <v>106.708560489408</v>
          </cell>
          <cell r="E284">
            <v>96.035074342355998</v>
          </cell>
          <cell r="F284">
            <v>83.45</v>
          </cell>
        </row>
        <row r="285">
          <cell r="A285">
            <v>41004</v>
          </cell>
          <cell r="B285">
            <v>107.06343100916099</v>
          </cell>
          <cell r="C285">
            <v>102.01398889117399</v>
          </cell>
          <cell r="D285">
            <v>106.691913937325</v>
          </cell>
          <cell r="E285">
            <v>96.256195196340002</v>
          </cell>
          <cell r="F285">
            <v>83.73</v>
          </cell>
        </row>
        <row r="286">
          <cell r="A286">
            <v>41005</v>
          </cell>
          <cell r="B286">
            <v>106.86761311979799</v>
          </cell>
          <cell r="C286">
            <v>102.58897346225</v>
          </cell>
          <cell r="D286">
            <v>108.215073452911</v>
          </cell>
          <cell r="E286">
            <v>96.176896683187096</v>
          </cell>
          <cell r="F286">
            <v>83.73</v>
          </cell>
        </row>
        <row r="287">
          <cell r="A287">
            <v>41008</v>
          </cell>
          <cell r="B287">
            <v>106.993496048674</v>
          </cell>
          <cell r="C287">
            <v>102.717547829664</v>
          </cell>
          <cell r="D287">
            <v>108.190103624786</v>
          </cell>
          <cell r="E287">
            <v>96.2180709111704</v>
          </cell>
          <cell r="F287">
            <v>83.34</v>
          </cell>
        </row>
        <row r="288">
          <cell r="A288">
            <v>41009</v>
          </cell>
          <cell r="B288">
            <v>106.951535072382</v>
          </cell>
          <cell r="C288">
            <v>103.12384283069299</v>
          </cell>
          <cell r="D288">
            <v>109.638353655999</v>
          </cell>
          <cell r="E288">
            <v>96.251620282119703</v>
          </cell>
          <cell r="F288">
            <v>82.17</v>
          </cell>
        </row>
        <row r="289">
          <cell r="A289">
            <v>41010</v>
          </cell>
          <cell r="B289">
            <v>106.68578222253301</v>
          </cell>
          <cell r="C289">
            <v>103.149557704176</v>
          </cell>
          <cell r="D289">
            <v>109.372008822672</v>
          </cell>
          <cell r="E289">
            <v>96.210446054136398</v>
          </cell>
          <cell r="F289">
            <v>82.71</v>
          </cell>
        </row>
        <row r="290">
          <cell r="A290">
            <v>41011</v>
          </cell>
          <cell r="B290">
            <v>106.182250507028</v>
          </cell>
          <cell r="C290">
            <v>102.4542275252</v>
          </cell>
          <cell r="D290">
            <v>108.73943984352201</v>
          </cell>
          <cell r="E290">
            <v>96.129622569576796</v>
          </cell>
          <cell r="F290">
            <v>82.66</v>
          </cell>
        </row>
        <row r="291">
          <cell r="A291">
            <v>41012</v>
          </cell>
          <cell r="B291">
            <v>106.96552206448</v>
          </cell>
          <cell r="C291">
            <v>102.63834601933701</v>
          </cell>
          <cell r="D291">
            <v>109.51350451537699</v>
          </cell>
          <cell r="E291">
            <v>96.131147540983605</v>
          </cell>
          <cell r="F291">
            <v>83.1</v>
          </cell>
        </row>
        <row r="292">
          <cell r="A292">
            <v>41015</v>
          </cell>
          <cell r="B292">
            <v>107.007483040772</v>
          </cell>
          <cell r="C292">
            <v>103.04361242542601</v>
          </cell>
          <cell r="D292">
            <v>109.879728661201</v>
          </cell>
          <cell r="E292">
            <v>96.321768966831797</v>
          </cell>
          <cell r="F292">
            <v>84.04</v>
          </cell>
        </row>
        <row r="293">
          <cell r="A293">
            <v>41016</v>
          </cell>
          <cell r="B293">
            <v>106.378068396391</v>
          </cell>
          <cell r="C293">
            <v>101.56860728245201</v>
          </cell>
          <cell r="D293">
            <v>108.84764243206099</v>
          </cell>
          <cell r="E293">
            <v>96.146397255051397</v>
          </cell>
          <cell r="F293">
            <v>83.61</v>
          </cell>
        </row>
        <row r="294">
          <cell r="A294">
            <v>41017</v>
          </cell>
          <cell r="B294">
            <v>106.65780823833801</v>
          </cell>
          <cell r="C294">
            <v>101.852499485702</v>
          </cell>
          <cell r="D294">
            <v>109.40530192683801</v>
          </cell>
          <cell r="E294">
            <v>96.163171940526098</v>
          </cell>
          <cell r="F294">
            <v>81.66</v>
          </cell>
        </row>
        <row r="295">
          <cell r="A295">
            <v>41018</v>
          </cell>
          <cell r="B295">
            <v>106.503951325267</v>
          </cell>
          <cell r="C295">
            <v>102.176506891586</v>
          </cell>
          <cell r="D295">
            <v>110.16272004661</v>
          </cell>
          <cell r="E295">
            <v>96.160884483415899</v>
          </cell>
          <cell r="F295">
            <v>82.95</v>
          </cell>
        </row>
        <row r="296">
          <cell r="A296">
            <v>41019</v>
          </cell>
          <cell r="B296">
            <v>105.846562696692</v>
          </cell>
          <cell r="C296">
            <v>101.94713022011901</v>
          </cell>
          <cell r="D296">
            <v>109.18057347371899</v>
          </cell>
          <cell r="E296">
            <v>96.157072054898904</v>
          </cell>
          <cell r="F296">
            <v>84.05</v>
          </cell>
        </row>
        <row r="297">
          <cell r="A297">
            <v>41022</v>
          </cell>
          <cell r="B297">
            <v>106.531925309462</v>
          </cell>
          <cell r="C297">
            <v>102.31948158815</v>
          </cell>
          <cell r="D297">
            <v>109.98793124973901</v>
          </cell>
          <cell r="E297">
            <v>96.249332825009503</v>
          </cell>
          <cell r="F297">
            <v>81.16</v>
          </cell>
        </row>
        <row r="298">
          <cell r="A298">
            <v>41023</v>
          </cell>
          <cell r="B298">
            <v>105.902510665081</v>
          </cell>
          <cell r="C298">
            <v>101.63443735856799</v>
          </cell>
          <cell r="D298">
            <v>109.38033209871401</v>
          </cell>
          <cell r="E298">
            <v>96.211971025543207</v>
          </cell>
          <cell r="F298">
            <v>80.900000000000006</v>
          </cell>
        </row>
        <row r="299">
          <cell r="A299">
            <v>41024</v>
          </cell>
          <cell r="B299">
            <v>105.944471641373</v>
          </cell>
          <cell r="C299">
            <v>101.277514914626</v>
          </cell>
          <cell r="D299">
            <v>109.596737275791</v>
          </cell>
          <cell r="E299">
            <v>96.207396111322893</v>
          </cell>
          <cell r="F299">
            <v>83.07</v>
          </cell>
        </row>
        <row r="300">
          <cell r="A300">
            <v>41025</v>
          </cell>
          <cell r="B300">
            <v>105.650744807329</v>
          </cell>
          <cell r="C300">
            <v>101.163340876362</v>
          </cell>
          <cell r="D300">
            <v>109.904698489325</v>
          </cell>
          <cell r="E300">
            <v>96.233320625238207</v>
          </cell>
          <cell r="F300">
            <v>86.53</v>
          </cell>
        </row>
        <row r="301">
          <cell r="A301">
            <v>41026</v>
          </cell>
          <cell r="B301">
            <v>105.53884887055</v>
          </cell>
          <cell r="C301">
            <v>100.904134951656</v>
          </cell>
          <cell r="D301">
            <v>108.33992259353199</v>
          </cell>
          <cell r="E301">
            <v>96.291269538696099</v>
          </cell>
          <cell r="F301">
            <v>85.97</v>
          </cell>
        </row>
        <row r="302">
          <cell r="A302">
            <v>41029</v>
          </cell>
          <cell r="B302">
            <v>105.706692775718</v>
          </cell>
          <cell r="C302">
            <v>101.72495371322699</v>
          </cell>
          <cell r="D302">
            <v>108.215073452911</v>
          </cell>
          <cell r="E302">
            <v>95.775829203202406</v>
          </cell>
          <cell r="F302">
            <v>85.56</v>
          </cell>
        </row>
        <row r="303">
          <cell r="A303">
            <v>41030</v>
          </cell>
          <cell r="B303">
            <v>105.762640744107</v>
          </cell>
          <cell r="C303">
            <v>101.199341699238</v>
          </cell>
          <cell r="D303">
            <v>107.3494527446</v>
          </cell>
          <cell r="E303">
            <v>95.743804803659899</v>
          </cell>
          <cell r="F303">
            <v>84.57</v>
          </cell>
        </row>
        <row r="304">
          <cell r="A304">
            <v>41031</v>
          </cell>
          <cell r="B304">
            <v>106.378068396391</v>
          </cell>
          <cell r="C304">
            <v>101.81341287800799</v>
          </cell>
          <cell r="D304">
            <v>107.92375879146</v>
          </cell>
          <cell r="E304">
            <v>96.256195196340002</v>
          </cell>
          <cell r="F304">
            <v>85.55</v>
          </cell>
        </row>
        <row r="305">
          <cell r="A305">
            <v>41032</v>
          </cell>
          <cell r="B305">
            <v>106.336107420099</v>
          </cell>
          <cell r="C305">
            <v>101.50277720633601</v>
          </cell>
          <cell r="D305">
            <v>107.99034499979101</v>
          </cell>
          <cell r="E305">
            <v>96.172321768966796</v>
          </cell>
          <cell r="F305">
            <v>84.81</v>
          </cell>
        </row>
        <row r="306">
          <cell r="A306">
            <v>41033</v>
          </cell>
          <cell r="B306">
            <v>106.727743198825</v>
          </cell>
          <cell r="C306">
            <v>102.30713844887801</v>
          </cell>
          <cell r="D306">
            <v>109.363685546631</v>
          </cell>
          <cell r="E306">
            <v>96.060236370568006</v>
          </cell>
          <cell r="F306">
            <v>84.36</v>
          </cell>
        </row>
        <row r="307">
          <cell r="A307">
            <v>41036</v>
          </cell>
          <cell r="B307">
            <v>107.161339953842</v>
          </cell>
          <cell r="C307">
            <v>102.317424398271</v>
          </cell>
          <cell r="D307">
            <v>109.596737275791</v>
          </cell>
          <cell r="E307">
            <v>96.207396111322893</v>
          </cell>
          <cell r="F307">
            <v>84.01</v>
          </cell>
        </row>
        <row r="308">
          <cell r="A308">
            <v>41037</v>
          </cell>
          <cell r="B308">
            <v>107.65088467725</v>
          </cell>
          <cell r="C308">
            <v>102.967496399917</v>
          </cell>
          <cell r="D308">
            <v>111.061633859086</v>
          </cell>
          <cell r="E308">
            <v>96.237895539458606</v>
          </cell>
          <cell r="F308">
            <v>83.41</v>
          </cell>
        </row>
        <row r="309">
          <cell r="A309">
            <v>41038</v>
          </cell>
          <cell r="B309">
            <v>108.04252045597499</v>
          </cell>
          <cell r="C309">
            <v>103.10532812178501</v>
          </cell>
          <cell r="D309">
            <v>112.210245952807</v>
          </cell>
          <cell r="E309">
            <v>96.086923370186796</v>
          </cell>
          <cell r="F309">
            <v>82.77</v>
          </cell>
        </row>
        <row r="310">
          <cell r="A310">
            <v>41039</v>
          </cell>
          <cell r="B310">
            <v>107.930624519197</v>
          </cell>
          <cell r="C310">
            <v>103.032297881094</v>
          </cell>
          <cell r="D310">
            <v>111.98551749968701</v>
          </cell>
          <cell r="E310">
            <v>96.304994281357196</v>
          </cell>
          <cell r="F310">
            <v>83</v>
          </cell>
        </row>
        <row r="311">
          <cell r="A311">
            <v>41040</v>
          </cell>
          <cell r="B311">
            <v>108.12644240856</v>
          </cell>
          <cell r="C311">
            <v>102.440855790989</v>
          </cell>
          <cell r="D311">
            <v>112.276832161138</v>
          </cell>
          <cell r="E311">
            <v>96.245520396492495</v>
          </cell>
          <cell r="F311">
            <v>83.22</v>
          </cell>
        </row>
        <row r="312">
          <cell r="A312">
            <v>41043</v>
          </cell>
          <cell r="B312">
            <v>108.89572697391399</v>
          </cell>
          <cell r="C312">
            <v>103.044641020366</v>
          </cell>
          <cell r="D312">
            <v>113.750052020475</v>
          </cell>
          <cell r="E312">
            <v>96.321768966831797</v>
          </cell>
          <cell r="F312">
            <v>82.62</v>
          </cell>
        </row>
        <row r="313">
          <cell r="A313">
            <v>41044</v>
          </cell>
          <cell r="B313">
            <v>109.623050562976</v>
          </cell>
          <cell r="C313">
            <v>103.359391071795</v>
          </cell>
          <cell r="D313">
            <v>114.51579341628801</v>
          </cell>
          <cell r="E313">
            <v>96.410217308425402</v>
          </cell>
          <cell r="F313">
            <v>83.26</v>
          </cell>
        </row>
        <row r="314">
          <cell r="A314">
            <v>41045</v>
          </cell>
          <cell r="B314">
            <v>109.97272536541</v>
          </cell>
          <cell r="C314">
            <v>103.97037646574699</v>
          </cell>
          <cell r="D314">
            <v>115.006866702734</v>
          </cell>
          <cell r="E314">
            <v>96.420892108272895</v>
          </cell>
          <cell r="F314">
            <v>84.26</v>
          </cell>
        </row>
        <row r="315">
          <cell r="A315">
            <v>41046</v>
          </cell>
          <cell r="B315">
            <v>110.098608294286</v>
          </cell>
          <cell r="C315">
            <v>104.52890351779401</v>
          </cell>
          <cell r="D315">
            <v>114.773814973573</v>
          </cell>
          <cell r="E315">
            <v>96.501715592832596</v>
          </cell>
          <cell r="F315">
            <v>82.53</v>
          </cell>
        </row>
        <row r="316">
          <cell r="A316">
            <v>41047</v>
          </cell>
          <cell r="B316">
            <v>109.86082942863101</v>
          </cell>
          <cell r="C316">
            <v>104.815881505862</v>
          </cell>
          <cell r="D316">
            <v>114.632319280868</v>
          </cell>
          <cell r="E316">
            <v>96.547464735036201</v>
          </cell>
          <cell r="F316">
            <v>81</v>
          </cell>
        </row>
        <row r="317">
          <cell r="A317">
            <v>41050</v>
          </cell>
          <cell r="B317">
            <v>109.553115602489</v>
          </cell>
          <cell r="C317">
            <v>105.131660152232</v>
          </cell>
          <cell r="D317">
            <v>114.82375462982201</v>
          </cell>
          <cell r="E317">
            <v>96.506290507052896</v>
          </cell>
          <cell r="F317">
            <v>82.13</v>
          </cell>
        </row>
        <row r="318">
          <cell r="A318">
            <v>41051</v>
          </cell>
          <cell r="B318">
            <v>109.69298552346299</v>
          </cell>
          <cell r="C318">
            <v>104.693478708084</v>
          </cell>
          <cell r="D318">
            <v>114.06633651004999</v>
          </cell>
          <cell r="E318">
            <v>96.439191765154405</v>
          </cell>
          <cell r="F318">
            <v>82.12</v>
          </cell>
        </row>
        <row r="319">
          <cell r="A319">
            <v>41052</v>
          </cell>
          <cell r="B319">
            <v>111.147632701587</v>
          </cell>
          <cell r="C319">
            <v>105.710759103065</v>
          </cell>
          <cell r="D319">
            <v>116.713138291231</v>
          </cell>
          <cell r="E319">
            <v>96.533739992375104</v>
          </cell>
          <cell r="F319">
            <v>81.290000000000006</v>
          </cell>
        </row>
        <row r="320">
          <cell r="A320">
            <v>41053</v>
          </cell>
          <cell r="B320">
            <v>111.06371074900299</v>
          </cell>
          <cell r="C320">
            <v>105.533840773503</v>
          </cell>
          <cell r="D320">
            <v>116.39685380165599</v>
          </cell>
          <cell r="E320">
            <v>96.584064048798993</v>
          </cell>
          <cell r="F320">
            <v>82.19</v>
          </cell>
        </row>
        <row r="321">
          <cell r="A321">
            <v>41054</v>
          </cell>
          <cell r="B321">
            <v>111.65116441709201</v>
          </cell>
          <cell r="C321">
            <v>105.73235959679</v>
          </cell>
          <cell r="D321">
            <v>116.62158225477501</v>
          </cell>
          <cell r="E321">
            <v>96.765535646206601</v>
          </cell>
          <cell r="F321">
            <v>83.02</v>
          </cell>
        </row>
        <row r="322">
          <cell r="A322">
            <v>41057</v>
          </cell>
          <cell r="B322">
            <v>111.595216448702</v>
          </cell>
          <cell r="C322">
            <v>105.476239456901</v>
          </cell>
          <cell r="D322">
            <v>116.130508968329</v>
          </cell>
          <cell r="E322">
            <v>96.779260388867698</v>
          </cell>
          <cell r="F322">
            <v>83.02</v>
          </cell>
        </row>
        <row r="323">
          <cell r="A323">
            <v>41058</v>
          </cell>
          <cell r="B323">
            <v>111.65116441709201</v>
          </cell>
          <cell r="C323">
            <v>105.310635671672</v>
          </cell>
          <cell r="D323">
            <v>115.747638270423</v>
          </cell>
          <cell r="E323">
            <v>96.625238276782298</v>
          </cell>
          <cell r="F323">
            <v>83.46</v>
          </cell>
        </row>
        <row r="324">
          <cell r="A324">
            <v>41059</v>
          </cell>
          <cell r="B324">
            <v>112.798097769074</v>
          </cell>
          <cell r="C324">
            <v>105.848590824933</v>
          </cell>
          <cell r="D324">
            <v>117.037746056847</v>
          </cell>
          <cell r="E324">
            <v>96.972931757529494</v>
          </cell>
          <cell r="F324">
            <v>81.650000000000006</v>
          </cell>
        </row>
        <row r="325">
          <cell r="A325">
            <v>41060</v>
          </cell>
          <cell r="B325">
            <v>113.24568151618899</v>
          </cell>
          <cell r="C325">
            <v>106.50483439621399</v>
          </cell>
          <cell r="D325">
            <v>119.26006075991501</v>
          </cell>
          <cell r="E325">
            <v>96.905833015630904</v>
          </cell>
          <cell r="F325">
            <v>80.739999999999995</v>
          </cell>
        </row>
        <row r="326">
          <cell r="A326">
            <v>41061</v>
          </cell>
          <cell r="B326">
            <v>112.97992866634</v>
          </cell>
          <cell r="C326">
            <v>106.919358156757</v>
          </cell>
          <cell r="D326">
            <v>119.917599567189</v>
          </cell>
          <cell r="E326">
            <v>97.203202439954197</v>
          </cell>
          <cell r="F326">
            <v>78.150000000000006</v>
          </cell>
        </row>
        <row r="327">
          <cell r="A327">
            <v>41064</v>
          </cell>
          <cell r="B327">
            <v>111.916917266941</v>
          </cell>
          <cell r="C327">
            <v>107.16827813207099</v>
          </cell>
          <cell r="D327">
            <v>118.50264264014299</v>
          </cell>
          <cell r="E327">
            <v>97.067479984750193</v>
          </cell>
          <cell r="F327">
            <v>79.02</v>
          </cell>
        </row>
        <row r="328">
          <cell r="A328">
            <v>41065</v>
          </cell>
          <cell r="B328">
            <v>112.29456605356999</v>
          </cell>
          <cell r="C328">
            <v>107.026332030446</v>
          </cell>
          <cell r="D328">
            <v>118.577552124516</v>
          </cell>
          <cell r="E328">
            <v>97.114754098360606</v>
          </cell>
          <cell r="F328">
            <v>79.400000000000006</v>
          </cell>
        </row>
        <row r="329">
          <cell r="A329">
            <v>41066</v>
          </cell>
          <cell r="B329">
            <v>111.721099377578</v>
          </cell>
          <cell r="C329">
            <v>105.95247891380301</v>
          </cell>
          <cell r="D329">
            <v>117.39564692662999</v>
          </cell>
          <cell r="E329">
            <v>97.062905070529894</v>
          </cell>
          <cell r="F329">
            <v>81.44</v>
          </cell>
        </row>
        <row r="330">
          <cell r="A330">
            <v>41067</v>
          </cell>
          <cell r="B330">
            <v>111.371424575145</v>
          </cell>
          <cell r="C330">
            <v>105.405266406089</v>
          </cell>
          <cell r="D330">
            <v>115.997336551666</v>
          </cell>
          <cell r="E330">
            <v>97.064430041936703</v>
          </cell>
          <cell r="F330">
            <v>81.12</v>
          </cell>
        </row>
        <row r="331">
          <cell r="A331">
            <v>41068</v>
          </cell>
          <cell r="B331">
            <v>112.098748164207</v>
          </cell>
          <cell r="C331">
            <v>106.199341699238</v>
          </cell>
          <cell r="D331">
            <v>116.88792708810099</v>
          </cell>
          <cell r="E331">
            <v>97.216927182615294</v>
          </cell>
          <cell r="F331">
            <v>81.45</v>
          </cell>
        </row>
        <row r="332">
          <cell r="A332">
            <v>41071</v>
          </cell>
          <cell r="B332">
            <v>111.930904259039</v>
          </cell>
          <cell r="C332">
            <v>105.849619419872</v>
          </cell>
          <cell r="D332">
            <v>116.147155520412</v>
          </cell>
          <cell r="E332">
            <v>96.823484559664493</v>
          </cell>
          <cell r="F332">
            <v>81.13</v>
          </cell>
        </row>
        <row r="333">
          <cell r="A333">
            <v>41072</v>
          </cell>
          <cell r="B333">
            <v>112.112735156304</v>
          </cell>
          <cell r="C333">
            <v>105.599670849619</v>
          </cell>
          <cell r="D333">
            <v>116.280327937076</v>
          </cell>
          <cell r="E333">
            <v>97.1635531833778</v>
          </cell>
          <cell r="F333">
            <v>81.58</v>
          </cell>
        </row>
        <row r="334">
          <cell r="A334">
            <v>41073</v>
          </cell>
          <cell r="B334">
            <v>111.119658717392</v>
          </cell>
          <cell r="C334">
            <v>105.62127134334401</v>
          </cell>
          <cell r="D334">
            <v>116.296974489158</v>
          </cell>
          <cell r="E334">
            <v>96.809759817003396</v>
          </cell>
          <cell r="F334">
            <v>82.17</v>
          </cell>
        </row>
        <row r="335">
          <cell r="A335">
            <v>41074</v>
          </cell>
          <cell r="B335">
            <v>110.965801804321</v>
          </cell>
          <cell r="C335">
            <v>105.398066241514</v>
          </cell>
          <cell r="D335">
            <v>116.438470181863</v>
          </cell>
          <cell r="E335">
            <v>97.166603126191305</v>
          </cell>
          <cell r="F335">
            <v>85.72</v>
          </cell>
        </row>
        <row r="336">
          <cell r="A336">
            <v>41075</v>
          </cell>
          <cell r="B336">
            <v>110.672074970277</v>
          </cell>
          <cell r="C336">
            <v>105.250977165192</v>
          </cell>
          <cell r="D336">
            <v>115.764284822506</v>
          </cell>
          <cell r="E336">
            <v>97.084254670224894</v>
          </cell>
          <cell r="F336">
            <v>85.32</v>
          </cell>
        </row>
        <row r="337">
          <cell r="A337">
            <v>41078</v>
          </cell>
          <cell r="B337">
            <v>111.301489614658</v>
          </cell>
          <cell r="C337">
            <v>105.5677844065</v>
          </cell>
          <cell r="D337">
            <v>115.84751758292001</v>
          </cell>
          <cell r="E337">
            <v>96.965306900495605</v>
          </cell>
          <cell r="F337">
            <v>86.77</v>
          </cell>
        </row>
        <row r="338">
          <cell r="A338">
            <v>41079</v>
          </cell>
          <cell r="B338">
            <v>110.210504231065</v>
          </cell>
          <cell r="C338">
            <v>104.67907837893399</v>
          </cell>
          <cell r="D338">
            <v>113.974780473594</v>
          </cell>
          <cell r="E338">
            <v>96.922607701105605</v>
          </cell>
          <cell r="F338">
            <v>86.34</v>
          </cell>
        </row>
        <row r="339">
          <cell r="A339">
            <v>41080</v>
          </cell>
          <cell r="B339">
            <v>110.02867333379901</v>
          </cell>
          <cell r="C339">
            <v>104.832339024891</v>
          </cell>
          <cell r="D339">
            <v>114.18286237463001</v>
          </cell>
          <cell r="E339">
            <v>97.030880670987401</v>
          </cell>
          <cell r="F339">
            <v>85.66</v>
          </cell>
        </row>
        <row r="340">
          <cell r="A340">
            <v>41081</v>
          </cell>
          <cell r="B340">
            <v>111.217567662074</v>
          </cell>
          <cell r="C340">
            <v>105.5677844065</v>
          </cell>
          <cell r="D340">
            <v>114.715552041283</v>
          </cell>
          <cell r="E340">
            <v>97.0781547845977</v>
          </cell>
          <cell r="F340">
            <v>85.87</v>
          </cell>
        </row>
        <row r="341">
          <cell r="A341">
            <v>41082</v>
          </cell>
          <cell r="B341">
            <v>111.66515140918899</v>
          </cell>
          <cell r="C341">
            <v>105.65727216622</v>
          </cell>
          <cell r="D341">
            <v>115.448000332931</v>
          </cell>
          <cell r="E341">
            <v>97.067479984750193</v>
          </cell>
          <cell r="F341">
            <v>88.64</v>
          </cell>
        </row>
        <row r="342">
          <cell r="A342">
            <v>41085</v>
          </cell>
          <cell r="B342">
            <v>112.04280019581699</v>
          </cell>
          <cell r="C342">
            <v>105.96790783789299</v>
          </cell>
          <cell r="D342">
            <v>116.15547879645401</v>
          </cell>
          <cell r="E342">
            <v>97.081967213114694</v>
          </cell>
          <cell r="F342">
            <v>87</v>
          </cell>
        </row>
        <row r="343">
          <cell r="A343">
            <v>41086</v>
          </cell>
          <cell r="B343">
            <v>112.23861808517999</v>
          </cell>
          <cell r="C343">
            <v>105.74675992594101</v>
          </cell>
          <cell r="D343">
            <v>115.59781930167701</v>
          </cell>
          <cell r="E343">
            <v>97.044605413648398</v>
          </cell>
          <cell r="F343">
            <v>86.4</v>
          </cell>
        </row>
        <row r="344">
          <cell r="A344">
            <v>41087</v>
          </cell>
          <cell r="B344">
            <v>112.364501014056</v>
          </cell>
          <cell r="C344">
            <v>105.561612836864</v>
          </cell>
          <cell r="D344">
            <v>113.766698572558</v>
          </cell>
          <cell r="E344">
            <v>96.963781929088796</v>
          </cell>
          <cell r="F344">
            <v>86.61</v>
          </cell>
        </row>
        <row r="345">
          <cell r="A345">
            <v>41088</v>
          </cell>
          <cell r="B345">
            <v>112.448422966641</v>
          </cell>
          <cell r="C345">
            <v>106.291915243777</v>
          </cell>
          <cell r="D345">
            <v>113.675142536102</v>
          </cell>
          <cell r="E345">
            <v>96.965306900495605</v>
          </cell>
          <cell r="F345">
            <v>85.65</v>
          </cell>
        </row>
        <row r="346">
          <cell r="A346">
            <v>41089</v>
          </cell>
          <cell r="B346">
            <v>110.336387159941</v>
          </cell>
          <cell r="C346">
            <v>104.917712404854</v>
          </cell>
          <cell r="D346">
            <v>111.810728702817</v>
          </cell>
          <cell r="E346">
            <v>96.934807472359793</v>
          </cell>
          <cell r="F346">
            <v>80.510000000000005</v>
          </cell>
        </row>
        <row r="347">
          <cell r="A347">
            <v>41092</v>
          </cell>
          <cell r="B347">
            <v>111.24554164626799</v>
          </cell>
          <cell r="C347">
            <v>104.914626620037</v>
          </cell>
          <cell r="D347">
            <v>111.777435598651</v>
          </cell>
          <cell r="E347">
            <v>96.855508959207</v>
          </cell>
          <cell r="F347">
            <v>80.83</v>
          </cell>
        </row>
        <row r="348">
          <cell r="A348">
            <v>41093</v>
          </cell>
          <cell r="B348">
            <v>110.909853835932</v>
          </cell>
          <cell r="C348">
            <v>104.12775149146201</v>
          </cell>
          <cell r="D348">
            <v>110.64547005701399</v>
          </cell>
          <cell r="E348">
            <v>96.889058330156303</v>
          </cell>
          <cell r="F348">
            <v>81.73</v>
          </cell>
        </row>
        <row r="349">
          <cell r="A349">
            <v>41094</v>
          </cell>
          <cell r="B349">
            <v>111.69312539338399</v>
          </cell>
          <cell r="C349">
            <v>104.248097099362</v>
          </cell>
          <cell r="D349">
            <v>111.28636231220599</v>
          </cell>
          <cell r="E349">
            <v>96.813572245520305</v>
          </cell>
          <cell r="F349">
            <v>81.73</v>
          </cell>
        </row>
        <row r="350">
          <cell r="A350">
            <v>41095</v>
          </cell>
          <cell r="B350">
            <v>112.993915658437</v>
          </cell>
          <cell r="C350">
            <v>104.18946718782099</v>
          </cell>
          <cell r="D350">
            <v>111.04498730700401</v>
          </cell>
          <cell r="E350">
            <v>96.971406786122699</v>
          </cell>
          <cell r="F350">
            <v>80.400000000000006</v>
          </cell>
        </row>
        <row r="351">
          <cell r="A351">
            <v>41096</v>
          </cell>
          <cell r="B351">
            <v>113.707252255402</v>
          </cell>
          <cell r="C351">
            <v>104.914626620037</v>
          </cell>
          <cell r="D351">
            <v>112.301801989262</v>
          </cell>
          <cell r="E351">
            <v>97.101029355699495</v>
          </cell>
          <cell r="F351">
            <v>80.02</v>
          </cell>
        </row>
        <row r="352">
          <cell r="A352">
            <v>41099</v>
          </cell>
          <cell r="B352">
            <v>113.707252255402</v>
          </cell>
          <cell r="C352">
            <v>104.95062744291199</v>
          </cell>
          <cell r="D352">
            <v>111.85234508302401</v>
          </cell>
          <cell r="E352">
            <v>97.2108272969881</v>
          </cell>
          <cell r="F352">
            <v>78.7</v>
          </cell>
        </row>
        <row r="353">
          <cell r="A353">
            <v>41100</v>
          </cell>
          <cell r="B353">
            <v>114.210783970907</v>
          </cell>
          <cell r="C353">
            <v>104.99074264554601</v>
          </cell>
          <cell r="D353">
            <v>110.637146780972</v>
          </cell>
          <cell r="E353">
            <v>97.090354555852002</v>
          </cell>
          <cell r="F353">
            <v>75.290000000000006</v>
          </cell>
        </row>
        <row r="354">
          <cell r="A354">
            <v>41101</v>
          </cell>
          <cell r="B354">
            <v>114.308692915588</v>
          </cell>
          <cell r="C354">
            <v>104.92388397449</v>
          </cell>
          <cell r="D354">
            <v>110.97840109867199</v>
          </cell>
          <cell r="E354">
            <v>97.160503240564196</v>
          </cell>
          <cell r="F354">
            <v>78.28</v>
          </cell>
        </row>
        <row r="355">
          <cell r="A355">
            <v>41102</v>
          </cell>
          <cell r="B355">
            <v>114.756276662703</v>
          </cell>
          <cell r="C355">
            <v>105.18823287389399</v>
          </cell>
          <cell r="D355">
            <v>112.17695284864099</v>
          </cell>
          <cell r="E355">
            <v>97.212352268394895</v>
          </cell>
          <cell r="F355">
            <v>77.540000000000006</v>
          </cell>
        </row>
        <row r="356">
          <cell r="A356">
            <v>41103</v>
          </cell>
          <cell r="B356">
            <v>114.35065389188</v>
          </cell>
          <cell r="C356">
            <v>104.41164369471301</v>
          </cell>
          <cell r="D356">
            <v>111.211452827833</v>
          </cell>
          <cell r="E356">
            <v>97.473122378955296</v>
          </cell>
          <cell r="F356">
            <v>77.02</v>
          </cell>
        </row>
        <row r="357">
          <cell r="A357">
            <v>41106</v>
          </cell>
          <cell r="B357">
            <v>114.04294006573799</v>
          </cell>
          <cell r="C357">
            <v>104.421929644106</v>
          </cell>
          <cell r="D357">
            <v>110.479004536185</v>
          </cell>
          <cell r="E357">
            <v>97.290125810141006</v>
          </cell>
          <cell r="F357">
            <v>73</v>
          </cell>
        </row>
        <row r="358">
          <cell r="A358">
            <v>41107</v>
          </cell>
          <cell r="B358">
            <v>114.49052381285399</v>
          </cell>
          <cell r="C358">
            <v>104.488788315161</v>
          </cell>
          <cell r="D358">
            <v>110.304215739314</v>
          </cell>
          <cell r="E358">
            <v>97.229126953869596</v>
          </cell>
          <cell r="F358">
            <v>73.59</v>
          </cell>
        </row>
        <row r="359">
          <cell r="A359">
            <v>41108</v>
          </cell>
          <cell r="B359">
            <v>114.126862018322</v>
          </cell>
          <cell r="C359">
            <v>104.03517794692399</v>
          </cell>
          <cell r="D359">
            <v>109.163926921636</v>
          </cell>
          <cell r="E359">
            <v>97.147540983606504</v>
          </cell>
          <cell r="F359">
            <v>73.010000000000005</v>
          </cell>
        </row>
        <row r="360">
          <cell r="A360">
            <v>41109</v>
          </cell>
          <cell r="B360">
            <v>114.08490104203</v>
          </cell>
          <cell r="C360">
            <v>103.644311869985</v>
          </cell>
          <cell r="D360">
            <v>109.754879520579</v>
          </cell>
          <cell r="E360">
            <v>97.200152497140607</v>
          </cell>
          <cell r="F360">
            <v>74.930000000000007</v>
          </cell>
        </row>
        <row r="361">
          <cell r="A361">
            <v>41110</v>
          </cell>
          <cell r="B361">
            <v>114.89614658367699</v>
          </cell>
          <cell r="C361">
            <v>103.979633820201</v>
          </cell>
          <cell r="D361">
            <v>110.553914020558</v>
          </cell>
          <cell r="E361">
            <v>97.238276782310294</v>
          </cell>
          <cell r="F361">
            <v>74.08</v>
          </cell>
        </row>
        <row r="362">
          <cell r="A362">
            <v>41113</v>
          </cell>
          <cell r="B362">
            <v>115.483600251765</v>
          </cell>
          <cell r="C362">
            <v>104.615305492696</v>
          </cell>
          <cell r="D362">
            <v>112.60143992675501</v>
          </cell>
          <cell r="E362">
            <v>97.412123522683899</v>
          </cell>
          <cell r="F362">
            <v>72.94</v>
          </cell>
        </row>
        <row r="363">
          <cell r="A363">
            <v>41114</v>
          </cell>
          <cell r="B363">
            <v>115.77732708581</v>
          </cell>
          <cell r="C363">
            <v>104.862168278132</v>
          </cell>
          <cell r="D363">
            <v>113.84160805693099</v>
          </cell>
          <cell r="E363">
            <v>97.425848265344996</v>
          </cell>
          <cell r="F363">
            <v>73.11</v>
          </cell>
        </row>
        <row r="364">
          <cell r="A364">
            <v>41115</v>
          </cell>
          <cell r="B364">
            <v>115.413665291279</v>
          </cell>
          <cell r="C364">
            <v>104.79119522731899</v>
          </cell>
          <cell r="D364">
            <v>113.84160805693099</v>
          </cell>
          <cell r="E364">
            <v>97.465497521921407</v>
          </cell>
          <cell r="F364">
            <v>72.98</v>
          </cell>
        </row>
        <row r="365">
          <cell r="A365">
            <v>41116</v>
          </cell>
          <cell r="B365">
            <v>113.763200223791</v>
          </cell>
          <cell r="C365">
            <v>103.901460604813</v>
          </cell>
          <cell r="D365">
            <v>111.85234508302401</v>
          </cell>
          <cell r="E365">
            <v>97.370949294700694</v>
          </cell>
          <cell r="F365">
            <v>70.69</v>
          </cell>
        </row>
        <row r="366">
          <cell r="A366">
            <v>41117</v>
          </cell>
          <cell r="B366">
            <v>113.077837611021</v>
          </cell>
          <cell r="C366">
            <v>103.52602345196399</v>
          </cell>
          <cell r="D366">
            <v>110.454034708061</v>
          </cell>
          <cell r="E366">
            <v>97.313000381242801</v>
          </cell>
          <cell r="F366">
            <v>72.02</v>
          </cell>
        </row>
        <row r="367">
          <cell r="A367">
            <v>41120</v>
          </cell>
          <cell r="B367">
            <v>114.196796978809</v>
          </cell>
          <cell r="C367">
            <v>103.209216210656</v>
          </cell>
          <cell r="D367">
            <v>110.420741603895</v>
          </cell>
          <cell r="E367">
            <v>97.300800609988499</v>
          </cell>
          <cell r="F367">
            <v>72.599999999999994</v>
          </cell>
        </row>
        <row r="368">
          <cell r="A368">
            <v>41121</v>
          </cell>
          <cell r="B368">
            <v>113.609343310721</v>
          </cell>
          <cell r="C368">
            <v>102.998354248097</v>
          </cell>
          <cell r="D368">
            <v>110.462357984102</v>
          </cell>
          <cell r="E368">
            <v>97.029355699580606</v>
          </cell>
          <cell r="F368">
            <v>72.959999999999994</v>
          </cell>
        </row>
        <row r="369">
          <cell r="A369">
            <v>41122</v>
          </cell>
          <cell r="B369">
            <v>113.735226239597</v>
          </cell>
          <cell r="C369">
            <v>102.991154083521</v>
          </cell>
          <cell r="D369">
            <v>110.662116609097</v>
          </cell>
          <cell r="E369">
            <v>97.139153640869196</v>
          </cell>
          <cell r="F369">
            <v>72.31</v>
          </cell>
        </row>
        <row r="370">
          <cell r="A370">
            <v>41123</v>
          </cell>
          <cell r="B370">
            <v>115.119938457234</v>
          </cell>
          <cell r="C370">
            <v>103.32236165398</v>
          </cell>
          <cell r="D370">
            <v>111.452827833035</v>
          </cell>
          <cell r="E370">
            <v>97.116279069767401</v>
          </cell>
          <cell r="F370">
            <v>72.08</v>
          </cell>
        </row>
        <row r="371">
          <cell r="A371">
            <v>41124</v>
          </cell>
          <cell r="B371">
            <v>113.133785579411</v>
          </cell>
          <cell r="C371">
            <v>102.69903312075699</v>
          </cell>
          <cell r="D371">
            <v>109.255482958092</v>
          </cell>
          <cell r="E371">
            <v>97.194052611513499</v>
          </cell>
          <cell r="F371">
            <v>73.84</v>
          </cell>
        </row>
        <row r="372">
          <cell r="A372">
            <v>41127</v>
          </cell>
          <cell r="B372">
            <v>112.588292887614</v>
          </cell>
          <cell r="C372">
            <v>102.744291298086</v>
          </cell>
          <cell r="D372">
            <v>108.67285363518999</v>
          </cell>
          <cell r="E372">
            <v>97.215402211208499</v>
          </cell>
          <cell r="F372">
            <v>72.69</v>
          </cell>
        </row>
        <row r="373">
          <cell r="A373">
            <v>41128</v>
          </cell>
          <cell r="B373">
            <v>112.616266871809</v>
          </cell>
          <cell r="C373">
            <v>102.562229993828</v>
          </cell>
          <cell r="D373">
            <v>109.73823296849601</v>
          </cell>
          <cell r="E373">
            <v>97.134578726648797</v>
          </cell>
          <cell r="F373">
            <v>73.02</v>
          </cell>
        </row>
        <row r="374">
          <cell r="A374">
            <v>41129</v>
          </cell>
          <cell r="B374">
            <v>113.09182460311899</v>
          </cell>
          <cell r="C374">
            <v>102.23719399300499</v>
          </cell>
          <cell r="D374">
            <v>109.62170710391599</v>
          </cell>
          <cell r="E374">
            <v>97.023255813953398</v>
          </cell>
          <cell r="F374">
            <v>73.22</v>
          </cell>
        </row>
        <row r="375">
          <cell r="A375">
            <v>41130</v>
          </cell>
          <cell r="B375">
            <v>113.791174207986</v>
          </cell>
          <cell r="C375">
            <v>102.00884591647799</v>
          </cell>
          <cell r="D375">
            <v>109.07237088518001</v>
          </cell>
          <cell r="E375">
            <v>97.020205871139893</v>
          </cell>
          <cell r="F375">
            <v>73.209999999999994</v>
          </cell>
        </row>
        <row r="376">
          <cell r="A376">
            <v>41131</v>
          </cell>
          <cell r="B376">
            <v>113.777187215889</v>
          </cell>
          <cell r="C376">
            <v>101.983131042995</v>
          </cell>
          <cell r="D376">
            <v>109.089017437263</v>
          </cell>
          <cell r="E376">
            <v>97.006481128478796</v>
          </cell>
          <cell r="F376">
            <v>73</v>
          </cell>
        </row>
        <row r="377">
          <cell r="A377">
            <v>41134</v>
          </cell>
          <cell r="B377">
            <v>113.315616476676</v>
          </cell>
          <cell r="C377">
            <v>102.157992182678</v>
          </cell>
          <cell r="D377">
            <v>109.438595031004</v>
          </cell>
          <cell r="E377">
            <v>97.061380099123099</v>
          </cell>
          <cell r="F377">
            <v>72.959999999999994</v>
          </cell>
        </row>
        <row r="378">
          <cell r="A378">
            <v>41135</v>
          </cell>
          <cell r="B378">
            <v>113.525421358136</v>
          </cell>
          <cell r="C378">
            <v>102.01604608105301</v>
          </cell>
          <cell r="D378">
            <v>109.33871571850599</v>
          </cell>
          <cell r="E378">
            <v>96.9881814715974</v>
          </cell>
          <cell r="F378">
            <v>73</v>
          </cell>
        </row>
        <row r="379">
          <cell r="A379">
            <v>41136</v>
          </cell>
          <cell r="B379">
            <v>113.819148192181</v>
          </cell>
          <cell r="C379">
            <v>101.827813207159</v>
          </cell>
          <cell r="D379">
            <v>109.596737275791</v>
          </cell>
          <cell r="E379">
            <v>97.0781547845977</v>
          </cell>
          <cell r="F379">
            <v>72.92</v>
          </cell>
        </row>
        <row r="380">
          <cell r="A380">
            <v>41137</v>
          </cell>
          <cell r="B380">
            <v>113.1897335478</v>
          </cell>
          <cell r="C380">
            <v>101.643694713022</v>
          </cell>
          <cell r="D380">
            <v>109.363685546631</v>
          </cell>
          <cell r="E380">
            <v>97.0995043842927</v>
          </cell>
          <cell r="F380">
            <v>73.08</v>
          </cell>
        </row>
        <row r="381">
          <cell r="A381">
            <v>41138</v>
          </cell>
          <cell r="B381">
            <v>113.66529127910999</v>
          </cell>
          <cell r="C381">
            <v>101.719810738531</v>
          </cell>
          <cell r="D381">
            <v>109.904698489325</v>
          </cell>
          <cell r="E381">
            <v>96.979794128859993</v>
          </cell>
          <cell r="F381">
            <v>72.930000000000007</v>
          </cell>
        </row>
        <row r="382">
          <cell r="A382">
            <v>41141</v>
          </cell>
          <cell r="B382">
            <v>113.301629484579</v>
          </cell>
          <cell r="C382">
            <v>101.759925941164</v>
          </cell>
          <cell r="D382">
            <v>109.147280369553</v>
          </cell>
          <cell r="E382">
            <v>96.9927563858177</v>
          </cell>
          <cell r="F382">
            <v>72.349999999999994</v>
          </cell>
        </row>
        <row r="383">
          <cell r="A383">
            <v>41142</v>
          </cell>
          <cell r="B383">
            <v>112.098748164207</v>
          </cell>
          <cell r="C383">
            <v>101.347459370499</v>
          </cell>
          <cell r="D383">
            <v>108.814349327895</v>
          </cell>
          <cell r="E383">
            <v>96.972931757529494</v>
          </cell>
          <cell r="F383">
            <v>70.930000000000007</v>
          </cell>
        </row>
        <row r="384">
          <cell r="A384">
            <v>41143</v>
          </cell>
          <cell r="B384">
            <v>112.23861808517999</v>
          </cell>
          <cell r="C384">
            <v>102.150792018103</v>
          </cell>
          <cell r="D384">
            <v>109.64667693203999</v>
          </cell>
          <cell r="E384">
            <v>96.8814334731223</v>
          </cell>
          <cell r="F384">
            <v>71.709999999999994</v>
          </cell>
        </row>
        <row r="385">
          <cell r="A385">
            <v>41144</v>
          </cell>
          <cell r="B385">
            <v>111.147632701587</v>
          </cell>
          <cell r="C385">
            <v>102.009874511417</v>
          </cell>
          <cell r="D385">
            <v>109.113987265387</v>
          </cell>
          <cell r="E385">
            <v>96.943957300800605</v>
          </cell>
          <cell r="F385">
            <v>72.16</v>
          </cell>
        </row>
        <row r="386">
          <cell r="A386">
            <v>41145</v>
          </cell>
          <cell r="B386">
            <v>111.511294496118</v>
          </cell>
          <cell r="C386">
            <v>101.93272989096801</v>
          </cell>
          <cell r="D386">
            <v>109.580090723708</v>
          </cell>
          <cell r="E386">
            <v>96.956157072054793</v>
          </cell>
          <cell r="F386">
            <v>72.81</v>
          </cell>
        </row>
        <row r="387">
          <cell r="A387">
            <v>41148</v>
          </cell>
          <cell r="B387">
            <v>111.749073361773</v>
          </cell>
          <cell r="C387">
            <v>101.777412055132</v>
          </cell>
          <cell r="D387">
            <v>109.56344417162499</v>
          </cell>
          <cell r="E387">
            <v>96.989706443004096</v>
          </cell>
          <cell r="F387">
            <v>72.930000000000007</v>
          </cell>
        </row>
        <row r="388">
          <cell r="A388">
            <v>41149</v>
          </cell>
          <cell r="B388">
            <v>111.329463598853</v>
          </cell>
          <cell r="C388">
            <v>101.45340464924899</v>
          </cell>
          <cell r="D388">
            <v>109.796495900786</v>
          </cell>
          <cell r="E388">
            <v>96.9241326725123</v>
          </cell>
          <cell r="F388">
            <v>73.33</v>
          </cell>
        </row>
        <row r="389">
          <cell r="A389">
            <v>41150</v>
          </cell>
          <cell r="B389">
            <v>111.55325547241</v>
          </cell>
          <cell r="C389">
            <v>101.656037852293</v>
          </cell>
          <cell r="D389">
            <v>110.528944192434</v>
          </cell>
          <cell r="E389">
            <v>96.878383530308795</v>
          </cell>
          <cell r="F389">
            <v>72.44</v>
          </cell>
        </row>
        <row r="390">
          <cell r="A390">
            <v>41151</v>
          </cell>
          <cell r="B390">
            <v>111.846982306454</v>
          </cell>
          <cell r="C390">
            <v>102.052046903929</v>
          </cell>
          <cell r="D390">
            <v>111.352948520537</v>
          </cell>
          <cell r="E390">
            <v>96.844834159359493</v>
          </cell>
          <cell r="F390">
            <v>72.31</v>
          </cell>
        </row>
        <row r="391">
          <cell r="A391">
            <v>41152</v>
          </cell>
          <cell r="B391">
            <v>111.06371074900299</v>
          </cell>
          <cell r="C391">
            <v>101.389631763011</v>
          </cell>
          <cell r="D391">
            <v>110.00457780182199</v>
          </cell>
          <cell r="E391">
            <v>96.857033930613795</v>
          </cell>
          <cell r="F391">
            <v>73.33</v>
          </cell>
        </row>
        <row r="392">
          <cell r="A392">
            <v>41155</v>
          </cell>
          <cell r="B392">
            <v>110.993775788516</v>
          </cell>
          <cell r="C392">
            <v>101.44209010491601</v>
          </cell>
          <cell r="D392">
            <v>109.771526072662</v>
          </cell>
          <cell r="E392">
            <v>96.704536789935105</v>
          </cell>
          <cell r="F392">
            <v>73.33</v>
          </cell>
        </row>
        <row r="393">
          <cell r="A393">
            <v>41156</v>
          </cell>
          <cell r="B393">
            <v>111.301489614658</v>
          </cell>
          <cell r="C393">
            <v>101.475005142974</v>
          </cell>
          <cell r="D393">
            <v>109.813142452869</v>
          </cell>
          <cell r="E393">
            <v>96.809759817003396</v>
          </cell>
          <cell r="F393">
            <v>73.59</v>
          </cell>
        </row>
        <row r="394">
          <cell r="A394">
            <v>41157</v>
          </cell>
          <cell r="B394">
            <v>110.937827820127</v>
          </cell>
          <cell r="C394">
            <v>101.94815881505799</v>
          </cell>
          <cell r="D394">
            <v>109.122310541429</v>
          </cell>
          <cell r="E394">
            <v>96.867708730461302</v>
          </cell>
          <cell r="F394">
            <v>75.95</v>
          </cell>
        </row>
        <row r="395">
          <cell r="A395">
            <v>41158</v>
          </cell>
          <cell r="B395">
            <v>110.742009930764</v>
          </cell>
          <cell r="C395">
            <v>101.071795926764</v>
          </cell>
          <cell r="D395">
            <v>108.6145907029</v>
          </cell>
          <cell r="E395">
            <v>96.779260388867698</v>
          </cell>
          <cell r="F395">
            <v>75.7</v>
          </cell>
        </row>
        <row r="396">
          <cell r="A396">
            <v>41159</v>
          </cell>
          <cell r="B396">
            <v>109.39925868941801</v>
          </cell>
          <cell r="C396">
            <v>100.572927381197</v>
          </cell>
          <cell r="D396">
            <v>108.223396728952</v>
          </cell>
          <cell r="E396">
            <v>96.742661075104806</v>
          </cell>
          <cell r="F396">
            <v>75.98</v>
          </cell>
        </row>
        <row r="397">
          <cell r="A397">
            <v>41162</v>
          </cell>
          <cell r="B397">
            <v>109.315336736834</v>
          </cell>
          <cell r="C397">
            <v>100.401152026332</v>
          </cell>
          <cell r="D397">
            <v>108.148487244579</v>
          </cell>
          <cell r="E397">
            <v>96.692337018680803</v>
          </cell>
          <cell r="F397">
            <v>75.78</v>
          </cell>
        </row>
        <row r="398">
          <cell r="A398">
            <v>41163</v>
          </cell>
          <cell r="B398">
            <v>108.699909084551</v>
          </cell>
          <cell r="C398">
            <v>99.991771240485406</v>
          </cell>
          <cell r="D398">
            <v>108.07357776020601</v>
          </cell>
          <cell r="E398">
            <v>96.651162790697597</v>
          </cell>
          <cell r="F398">
            <v>74.709999999999994</v>
          </cell>
        </row>
        <row r="399">
          <cell r="A399">
            <v>41164</v>
          </cell>
          <cell r="B399">
            <v>108.392195258409</v>
          </cell>
          <cell r="C399">
            <v>100.362065418638</v>
          </cell>
          <cell r="D399">
            <v>108.448125182071</v>
          </cell>
          <cell r="E399">
            <v>96.498665650019007</v>
          </cell>
          <cell r="F399">
            <v>74.56</v>
          </cell>
        </row>
        <row r="400">
          <cell r="A400">
            <v>41165</v>
          </cell>
          <cell r="B400">
            <v>108.350234282117</v>
          </cell>
          <cell r="C400">
            <v>100.301378317218</v>
          </cell>
          <cell r="D400">
            <v>108.065254484164</v>
          </cell>
          <cell r="E400">
            <v>96.545939763629406</v>
          </cell>
          <cell r="F400">
            <v>75.540000000000006</v>
          </cell>
        </row>
        <row r="401">
          <cell r="A401">
            <v>41166</v>
          </cell>
          <cell r="B401">
            <v>106.392055388488</v>
          </cell>
          <cell r="C401">
            <v>99.660563670026704</v>
          </cell>
          <cell r="D401">
            <v>105.976112197761</v>
          </cell>
          <cell r="E401">
            <v>96.370568051849006</v>
          </cell>
          <cell r="F401">
            <v>75.16</v>
          </cell>
        </row>
        <row r="402">
          <cell r="A402">
            <v>41169</v>
          </cell>
          <cell r="B402">
            <v>106.545912301559</v>
          </cell>
          <cell r="C402">
            <v>100.06068710141901</v>
          </cell>
          <cell r="D402">
            <v>106.18419409879699</v>
          </cell>
          <cell r="E402">
            <v>96.3507434235608</v>
          </cell>
          <cell r="F402">
            <v>74.02</v>
          </cell>
        </row>
        <row r="403">
          <cell r="A403">
            <v>41170</v>
          </cell>
          <cell r="B403">
            <v>107.077418001258</v>
          </cell>
          <cell r="C403">
            <v>100.186175684015</v>
          </cell>
          <cell r="D403">
            <v>106.583711348786</v>
          </cell>
          <cell r="E403">
            <v>96.402592451391499</v>
          </cell>
          <cell r="F403">
            <v>75.72</v>
          </cell>
        </row>
        <row r="404">
          <cell r="A404">
            <v>41171</v>
          </cell>
          <cell r="B404">
            <v>107.03545702496601</v>
          </cell>
          <cell r="C404">
            <v>100.341493519851</v>
          </cell>
          <cell r="D404">
            <v>106.74185359357401</v>
          </cell>
          <cell r="E404">
            <v>96.237895539458606</v>
          </cell>
          <cell r="F404">
            <v>77.05</v>
          </cell>
        </row>
        <row r="405">
          <cell r="A405">
            <v>41172</v>
          </cell>
          <cell r="B405">
            <v>108.05650744807301</v>
          </cell>
          <cell r="C405">
            <v>100.65830076116001</v>
          </cell>
          <cell r="D405">
            <v>107.507594989387</v>
          </cell>
          <cell r="E405">
            <v>96.133434998093705</v>
          </cell>
          <cell r="F405">
            <v>76.53</v>
          </cell>
        </row>
        <row r="406">
          <cell r="A406">
            <v>41173</v>
          </cell>
          <cell r="B406">
            <v>107.69284565354199</v>
          </cell>
          <cell r="C406">
            <v>100.39395186175599</v>
          </cell>
          <cell r="D406">
            <v>106.866702734196</v>
          </cell>
          <cell r="E406">
            <v>96.170796797560001</v>
          </cell>
          <cell r="F406">
            <v>77.569999999999993</v>
          </cell>
        </row>
        <row r="407">
          <cell r="A407">
            <v>41176</v>
          </cell>
          <cell r="B407">
            <v>108.364221274214</v>
          </cell>
          <cell r="C407">
            <v>100.76630322978799</v>
          </cell>
          <cell r="D407">
            <v>107.43268550501401</v>
          </cell>
          <cell r="E407">
            <v>96.230270682424702</v>
          </cell>
          <cell r="F407">
            <v>74.77</v>
          </cell>
        </row>
        <row r="408">
          <cell r="A408">
            <v>41177</v>
          </cell>
          <cell r="B408">
            <v>107.972585495489</v>
          </cell>
          <cell r="C408">
            <v>100.423781114996</v>
          </cell>
          <cell r="D408">
            <v>106.666944109201</v>
          </cell>
          <cell r="E408">
            <v>96.178421654593905</v>
          </cell>
          <cell r="F408">
            <v>73.64</v>
          </cell>
        </row>
        <row r="409">
          <cell r="A409">
            <v>41178</v>
          </cell>
          <cell r="B409">
            <v>108.797818029232</v>
          </cell>
          <cell r="C409">
            <v>101.21374202838901</v>
          </cell>
          <cell r="D409">
            <v>107.54088809355299</v>
          </cell>
          <cell r="E409">
            <v>96.117422798322494</v>
          </cell>
          <cell r="F409">
            <v>73.37</v>
          </cell>
        </row>
        <row r="410">
          <cell r="A410">
            <v>41179</v>
          </cell>
          <cell r="B410">
            <v>108.909713966011</v>
          </cell>
          <cell r="C410">
            <v>101.198313104299</v>
          </cell>
          <cell r="D410">
            <v>107.141370843564</v>
          </cell>
          <cell r="E410">
            <v>96.152497140678605</v>
          </cell>
          <cell r="F410">
            <v>74.36</v>
          </cell>
        </row>
        <row r="411">
          <cell r="A411">
            <v>41180</v>
          </cell>
          <cell r="B411">
            <v>108.909713966011</v>
          </cell>
          <cell r="C411">
            <v>101.319687307138</v>
          </cell>
          <cell r="D411">
            <v>107.158017395646</v>
          </cell>
          <cell r="E411">
            <v>95.881052230270598</v>
          </cell>
          <cell r="F411">
            <v>73.28</v>
          </cell>
        </row>
        <row r="412">
          <cell r="A412">
            <v>41183</v>
          </cell>
          <cell r="B412">
            <v>108.28029932163</v>
          </cell>
          <cell r="C412">
            <v>100.877391483233</v>
          </cell>
          <cell r="D412">
            <v>106.558741520662</v>
          </cell>
          <cell r="E412">
            <v>95.855127716355298</v>
          </cell>
          <cell r="F412">
            <v>72.959999999999994</v>
          </cell>
        </row>
        <row r="413">
          <cell r="A413">
            <v>41184</v>
          </cell>
          <cell r="B413">
            <v>107.986572487586</v>
          </cell>
          <cell r="C413">
            <v>101.067681547006</v>
          </cell>
          <cell r="D413">
            <v>106.77514669774</v>
          </cell>
          <cell r="E413">
            <v>95.905451772779202</v>
          </cell>
          <cell r="F413">
            <v>72.45</v>
          </cell>
        </row>
        <row r="414">
          <cell r="A414">
            <v>41185</v>
          </cell>
          <cell r="B414">
            <v>108.364221274214</v>
          </cell>
          <cell r="C414">
            <v>101.50277720633601</v>
          </cell>
          <cell r="D414">
            <v>106.924965666486</v>
          </cell>
          <cell r="E414">
            <v>96.181471597407494</v>
          </cell>
          <cell r="F414">
            <v>72.61</v>
          </cell>
        </row>
        <row r="415">
          <cell r="A415">
            <v>41186</v>
          </cell>
          <cell r="B415">
            <v>107.622910693055</v>
          </cell>
          <cell r="C415">
            <v>101.05945278749201</v>
          </cell>
          <cell r="D415">
            <v>106.250780307128</v>
          </cell>
          <cell r="E415">
            <v>96.455966450629006</v>
          </cell>
          <cell r="F415">
            <v>72.650000000000006</v>
          </cell>
        </row>
        <row r="416">
          <cell r="A416">
            <v>41187</v>
          </cell>
          <cell r="B416">
            <v>107.20330093013401</v>
          </cell>
          <cell r="C416">
            <v>100.442295823904</v>
          </cell>
          <cell r="D416">
            <v>105.693120812351</v>
          </cell>
          <cell r="E416">
            <v>96.434616850934006</v>
          </cell>
          <cell r="F416">
            <v>72.599999999999994</v>
          </cell>
        </row>
        <row r="417">
          <cell r="A417">
            <v>41190</v>
          </cell>
          <cell r="B417">
            <v>107.804741590321</v>
          </cell>
          <cell r="C417">
            <v>100.37337996297001</v>
          </cell>
          <cell r="D417">
            <v>106.866702734196</v>
          </cell>
          <cell r="E417">
            <v>95.939001143728504</v>
          </cell>
          <cell r="F417">
            <v>72.16</v>
          </cell>
        </row>
        <row r="418">
          <cell r="A418">
            <v>41191</v>
          </cell>
          <cell r="B418">
            <v>108.574026155675</v>
          </cell>
          <cell r="C418">
            <v>100.857848179386</v>
          </cell>
          <cell r="D418">
            <v>107.249573432102</v>
          </cell>
          <cell r="E418">
            <v>95.9359512009149</v>
          </cell>
          <cell r="F418">
            <v>71.7</v>
          </cell>
        </row>
        <row r="419">
          <cell r="A419">
            <v>41192</v>
          </cell>
          <cell r="B419">
            <v>108.448143226799</v>
          </cell>
          <cell r="C419">
            <v>100.65830076116001</v>
          </cell>
          <cell r="D419">
            <v>107.241250156061</v>
          </cell>
          <cell r="E419">
            <v>96.071673656118904</v>
          </cell>
          <cell r="F419">
            <v>71.069999999999993</v>
          </cell>
        </row>
        <row r="420">
          <cell r="A420">
            <v>41193</v>
          </cell>
          <cell r="B420">
            <v>108.154416392754</v>
          </cell>
          <cell r="C420">
            <v>100.561612836864</v>
          </cell>
          <cell r="D420">
            <v>107.20795705189499</v>
          </cell>
          <cell r="E420">
            <v>95.752954632100597</v>
          </cell>
          <cell r="F420">
            <v>71.010000000000005</v>
          </cell>
        </row>
        <row r="421">
          <cell r="A421">
            <v>41194</v>
          </cell>
          <cell r="B421">
            <v>108.02853346387801</v>
          </cell>
          <cell r="C421">
            <v>100.757045875334</v>
          </cell>
          <cell r="D421">
            <v>107.3494527446</v>
          </cell>
          <cell r="E421">
            <v>95.566908120472704</v>
          </cell>
          <cell r="F421">
            <v>70.61</v>
          </cell>
        </row>
        <row r="422">
          <cell r="A422">
            <v>41197</v>
          </cell>
          <cell r="B422">
            <v>108.07049444016999</v>
          </cell>
          <cell r="C422">
            <v>100.764246039909</v>
          </cell>
          <cell r="D422">
            <v>106.76682342169801</v>
          </cell>
          <cell r="E422">
            <v>95.618757148303402</v>
          </cell>
          <cell r="F422">
            <v>70.77</v>
          </cell>
        </row>
        <row r="423">
          <cell r="A423">
            <v>41198</v>
          </cell>
          <cell r="B423">
            <v>107.28722288271901</v>
          </cell>
          <cell r="C423">
            <v>101.342316395803</v>
          </cell>
          <cell r="D423">
            <v>106.458862208165</v>
          </cell>
          <cell r="E423">
            <v>95.565383149065894</v>
          </cell>
          <cell r="F423">
            <v>71.37</v>
          </cell>
        </row>
        <row r="424">
          <cell r="A424">
            <v>41199</v>
          </cell>
          <cell r="B424">
            <v>106.573886285754</v>
          </cell>
          <cell r="C424">
            <v>100.880477268051</v>
          </cell>
          <cell r="D424">
            <v>106.583711348786</v>
          </cell>
          <cell r="E424">
            <v>95.391536408692303</v>
          </cell>
          <cell r="F424">
            <v>71.77</v>
          </cell>
        </row>
        <row r="425">
          <cell r="A425">
            <v>41200</v>
          </cell>
          <cell r="B425">
            <v>106.783691167214</v>
          </cell>
          <cell r="C425">
            <v>100.996708496194</v>
          </cell>
          <cell r="D425">
            <v>106.800116525864</v>
          </cell>
          <cell r="E425">
            <v>95.347312237895494</v>
          </cell>
          <cell r="F425">
            <v>71.44</v>
          </cell>
        </row>
        <row r="426">
          <cell r="A426">
            <v>41201</v>
          </cell>
          <cell r="B426">
            <v>107.413105811595</v>
          </cell>
          <cell r="C426">
            <v>102.068504422958</v>
          </cell>
          <cell r="D426">
            <v>107.07478463523201</v>
          </cell>
          <cell r="E426">
            <v>95.379336637438001</v>
          </cell>
          <cell r="F426">
            <v>70.22</v>
          </cell>
        </row>
        <row r="427">
          <cell r="A427">
            <v>41204</v>
          </cell>
          <cell r="B427">
            <v>107.077418001258</v>
          </cell>
          <cell r="C427">
            <v>102.27422341082</v>
          </cell>
          <cell r="D427">
            <v>107.058138083149</v>
          </cell>
          <cell r="E427">
            <v>95.421273351124597</v>
          </cell>
          <cell r="F427">
            <v>69.77</v>
          </cell>
        </row>
        <row r="428">
          <cell r="A428">
            <v>41205</v>
          </cell>
          <cell r="B428">
            <v>107.902650535002</v>
          </cell>
          <cell r="C428">
            <v>102.157992182678</v>
          </cell>
          <cell r="D428">
            <v>108.123517416455</v>
          </cell>
          <cell r="E428">
            <v>95.345787266488699</v>
          </cell>
          <cell r="F428">
            <v>69.989999999999995</v>
          </cell>
        </row>
        <row r="429">
          <cell r="A429">
            <v>41206</v>
          </cell>
          <cell r="B429">
            <v>107.916637527099</v>
          </cell>
          <cell r="C429">
            <v>101.959473359391</v>
          </cell>
          <cell r="D429">
            <v>107.932082067501</v>
          </cell>
          <cell r="E429">
            <v>95.290888295844397</v>
          </cell>
          <cell r="F429">
            <v>69.510000000000005</v>
          </cell>
        </row>
        <row r="430">
          <cell r="A430">
            <v>41207</v>
          </cell>
          <cell r="B430">
            <v>108.04252045597499</v>
          </cell>
          <cell r="C430">
            <v>102.28450936021299</v>
          </cell>
          <cell r="D430">
            <v>108.04860793208201</v>
          </cell>
          <cell r="E430">
            <v>95.231414410979696</v>
          </cell>
          <cell r="F430">
            <v>63.53</v>
          </cell>
        </row>
        <row r="431">
          <cell r="A431">
            <v>41208</v>
          </cell>
          <cell r="B431">
            <v>108.112455416462</v>
          </cell>
          <cell r="C431">
            <v>102.585887677432</v>
          </cell>
          <cell r="D431">
            <v>108.28998293728399</v>
          </cell>
          <cell r="E431">
            <v>95.356462066336206</v>
          </cell>
          <cell r="F431">
            <v>62</v>
          </cell>
        </row>
        <row r="432">
          <cell r="A432">
            <v>41211</v>
          </cell>
          <cell r="B432">
            <v>108.518078187285</v>
          </cell>
          <cell r="C432">
            <v>102.92635260234501</v>
          </cell>
          <cell r="D432">
            <v>109.00578467684799</v>
          </cell>
          <cell r="E432">
            <v>95.228364468166205</v>
          </cell>
          <cell r="F432">
            <v>62</v>
          </cell>
        </row>
        <row r="433">
          <cell r="A433">
            <v>41212</v>
          </cell>
          <cell r="B433">
            <v>107.818728582418</v>
          </cell>
          <cell r="C433">
            <v>102.79880682987</v>
          </cell>
          <cell r="D433">
            <v>108.6145907029</v>
          </cell>
          <cell r="E433">
            <v>95.181090354555806</v>
          </cell>
          <cell r="F433">
            <v>62</v>
          </cell>
        </row>
        <row r="434">
          <cell r="A434">
            <v>41213</v>
          </cell>
          <cell r="B434">
            <v>107.930624519197</v>
          </cell>
          <cell r="C434">
            <v>102.925324007405</v>
          </cell>
          <cell r="D434">
            <v>108.96416829664101</v>
          </cell>
          <cell r="E434">
            <v>95.162790697674396</v>
          </cell>
          <cell r="F434">
            <v>61.66</v>
          </cell>
        </row>
        <row r="435">
          <cell r="A435">
            <v>41214</v>
          </cell>
          <cell r="B435">
            <v>108.07049444016999</v>
          </cell>
          <cell r="C435">
            <v>102.537543715284</v>
          </cell>
          <cell r="D435">
            <v>108.523034666444</v>
          </cell>
          <cell r="E435">
            <v>95.239039268013698</v>
          </cell>
          <cell r="F435">
            <v>63.72</v>
          </cell>
        </row>
        <row r="436">
          <cell r="A436">
            <v>41215</v>
          </cell>
          <cell r="B436">
            <v>108.909713966011</v>
          </cell>
          <cell r="C436">
            <v>102.354453816087</v>
          </cell>
          <cell r="D436">
            <v>108.07357776020601</v>
          </cell>
          <cell r="E436">
            <v>95.252764010674696</v>
          </cell>
          <cell r="F436">
            <v>64.97</v>
          </cell>
        </row>
        <row r="437">
          <cell r="A437">
            <v>41218</v>
          </cell>
          <cell r="B437">
            <v>109.39925868941801</v>
          </cell>
          <cell r="C437">
            <v>102.486113968319</v>
          </cell>
          <cell r="D437">
            <v>108.523034666444</v>
          </cell>
          <cell r="E437">
            <v>95.258863896301904</v>
          </cell>
          <cell r="F437">
            <v>65.62</v>
          </cell>
        </row>
        <row r="438">
          <cell r="A438">
            <v>41219</v>
          </cell>
          <cell r="B438">
            <v>109.189453807958</v>
          </cell>
          <cell r="C438">
            <v>102.317424398271</v>
          </cell>
          <cell r="D438">
            <v>108.065254484164</v>
          </cell>
          <cell r="E438">
            <v>95.698055661456294</v>
          </cell>
          <cell r="F438">
            <v>66.27</v>
          </cell>
        </row>
        <row r="439">
          <cell r="A439">
            <v>41220</v>
          </cell>
          <cell r="B439">
            <v>109.595076578781</v>
          </cell>
          <cell r="C439">
            <v>102.57354453815999</v>
          </cell>
          <cell r="D439">
            <v>108.806026051854</v>
          </cell>
          <cell r="E439">
            <v>95.583682805947305</v>
          </cell>
          <cell r="F439">
            <v>66.239999999999995</v>
          </cell>
        </row>
        <row r="440">
          <cell r="A440">
            <v>41221</v>
          </cell>
          <cell r="B440">
            <v>109.70697251556</v>
          </cell>
          <cell r="C440">
            <v>102.712404854968</v>
          </cell>
          <cell r="D440">
            <v>109.122310541429</v>
          </cell>
          <cell r="E440">
            <v>95.303088067098699</v>
          </cell>
          <cell r="F440">
            <v>65.510000000000005</v>
          </cell>
        </row>
        <row r="441">
          <cell r="A441">
            <v>41222</v>
          </cell>
          <cell r="B441">
            <v>110.05664731799401</v>
          </cell>
          <cell r="C441">
            <v>103.027154906397</v>
          </cell>
          <cell r="D441">
            <v>109.754879520579</v>
          </cell>
          <cell r="E441">
            <v>95.252764010674696</v>
          </cell>
          <cell r="F441">
            <v>65.7</v>
          </cell>
        </row>
        <row r="442">
          <cell r="A442">
            <v>41225</v>
          </cell>
          <cell r="B442">
            <v>110.02867333379901</v>
          </cell>
          <cell r="C442">
            <v>102.89960913392299</v>
          </cell>
          <cell r="D442">
            <v>109.813142452869</v>
          </cell>
          <cell r="E442">
            <v>95.066717499046803</v>
          </cell>
          <cell r="F442">
            <v>65.849999999999994</v>
          </cell>
        </row>
        <row r="443">
          <cell r="A443">
            <v>41226</v>
          </cell>
          <cell r="B443">
            <v>109.97272536541</v>
          </cell>
          <cell r="C443">
            <v>103.049783995062</v>
          </cell>
          <cell r="D443">
            <v>110.146073494527</v>
          </cell>
          <cell r="E443">
            <v>95.0545177277926</v>
          </cell>
          <cell r="F443">
            <v>67.7</v>
          </cell>
        </row>
        <row r="444">
          <cell r="A444">
            <v>41227</v>
          </cell>
          <cell r="B444">
            <v>109.748933491852</v>
          </cell>
          <cell r="C444">
            <v>103.095042172392</v>
          </cell>
          <cell r="D444">
            <v>110.079487286195</v>
          </cell>
          <cell r="E444">
            <v>94.9477697293175</v>
          </cell>
          <cell r="F444">
            <v>66.64</v>
          </cell>
        </row>
        <row r="445">
          <cell r="A445">
            <v>41228</v>
          </cell>
          <cell r="B445">
            <v>109.371284705224</v>
          </cell>
          <cell r="C445">
            <v>103.14338613453999</v>
          </cell>
          <cell r="D445">
            <v>110.28756918723199</v>
          </cell>
          <cell r="E445">
            <v>95.0972169271826</v>
          </cell>
          <cell r="F445">
            <v>66.67</v>
          </cell>
        </row>
        <row r="446">
          <cell r="A446">
            <v>41229</v>
          </cell>
          <cell r="B446">
            <v>110.154556262675</v>
          </cell>
          <cell r="C446">
            <v>103.39024891997499</v>
          </cell>
          <cell r="D446">
            <v>110.27924591119</v>
          </cell>
          <cell r="E446">
            <v>95.161265726267601</v>
          </cell>
          <cell r="F446">
            <v>65.97</v>
          </cell>
        </row>
        <row r="447">
          <cell r="A447">
            <v>41232</v>
          </cell>
          <cell r="B447">
            <v>109.189453807958</v>
          </cell>
          <cell r="C447">
            <v>102.472742234108</v>
          </cell>
          <cell r="D447">
            <v>108.76440967164601</v>
          </cell>
          <cell r="E447">
            <v>95.135341212352202</v>
          </cell>
          <cell r="F447">
            <v>66.819999999999993</v>
          </cell>
        </row>
        <row r="448">
          <cell r="A448">
            <v>41233</v>
          </cell>
          <cell r="B448">
            <v>109.161479823763</v>
          </cell>
          <cell r="C448">
            <v>102.5745731331</v>
          </cell>
          <cell r="D448">
            <v>108.348245869574</v>
          </cell>
          <cell r="E448">
            <v>95.1231414410979</v>
          </cell>
          <cell r="F448">
            <v>66.12</v>
          </cell>
        </row>
        <row r="449">
          <cell r="A449">
            <v>41234</v>
          </cell>
          <cell r="B449">
            <v>109.09154486327699</v>
          </cell>
          <cell r="C449">
            <v>102.632174449701</v>
          </cell>
          <cell r="D449">
            <v>108.53968121852699</v>
          </cell>
          <cell r="E449">
            <v>95.071292413267201</v>
          </cell>
          <cell r="F449">
            <v>66.12</v>
          </cell>
        </row>
        <row r="450">
          <cell r="A450">
            <v>41235</v>
          </cell>
          <cell r="B450">
            <v>108.588013147772</v>
          </cell>
          <cell r="C450">
            <v>102.563258588767</v>
          </cell>
          <cell r="D450">
            <v>108.348245869574</v>
          </cell>
          <cell r="E450">
            <v>95.081967213114694</v>
          </cell>
          <cell r="F450">
            <v>66.12</v>
          </cell>
        </row>
        <row r="451">
          <cell r="A451">
            <v>41236</v>
          </cell>
          <cell r="B451">
            <v>107.902650535002</v>
          </cell>
          <cell r="C451">
            <v>102.04073235959601</v>
          </cell>
          <cell r="D451">
            <v>107.98202172374999</v>
          </cell>
          <cell r="E451">
            <v>95.048417842165406</v>
          </cell>
          <cell r="F451">
            <v>67.400000000000006</v>
          </cell>
        </row>
        <row r="452">
          <cell r="A452">
            <v>41239</v>
          </cell>
          <cell r="B452">
            <v>107.930624519197</v>
          </cell>
          <cell r="C452">
            <v>102.362682575601</v>
          </cell>
          <cell r="D452">
            <v>108.331599317491</v>
          </cell>
          <cell r="E452">
            <v>94.952344643537899</v>
          </cell>
          <cell r="F452">
            <v>67.33</v>
          </cell>
        </row>
        <row r="453">
          <cell r="A453">
            <v>41240</v>
          </cell>
          <cell r="B453">
            <v>108.154416392754</v>
          </cell>
          <cell r="C453">
            <v>102.299938284303</v>
          </cell>
          <cell r="D453">
            <v>108.131840692496</v>
          </cell>
          <cell r="E453">
            <v>94.903545558520705</v>
          </cell>
          <cell r="F453">
            <v>67.209999999999994</v>
          </cell>
        </row>
        <row r="454">
          <cell r="A454">
            <v>41241</v>
          </cell>
          <cell r="B454">
            <v>108.224351353241</v>
          </cell>
          <cell r="C454">
            <v>102.09730508125899</v>
          </cell>
          <cell r="D454">
            <v>108.331599317491</v>
          </cell>
          <cell r="E454">
            <v>94.908120472741103</v>
          </cell>
          <cell r="F454">
            <v>68.34</v>
          </cell>
        </row>
        <row r="455">
          <cell r="A455">
            <v>41242</v>
          </cell>
          <cell r="B455">
            <v>107.762780614028</v>
          </cell>
          <cell r="C455">
            <v>102.04073235959601</v>
          </cell>
          <cell r="D455">
            <v>107.798909650838</v>
          </cell>
          <cell r="E455">
            <v>95.022493328249993</v>
          </cell>
          <cell r="F455">
            <v>68.37</v>
          </cell>
        </row>
        <row r="456">
          <cell r="A456">
            <v>41243</v>
          </cell>
          <cell r="B456">
            <v>107.49702776417899</v>
          </cell>
          <cell r="C456">
            <v>102.179592676404</v>
          </cell>
          <cell r="D456">
            <v>107.54088809355299</v>
          </cell>
          <cell r="E456">
            <v>95.027068242470406</v>
          </cell>
          <cell r="F456">
            <v>68.19</v>
          </cell>
        </row>
        <row r="457">
          <cell r="A457">
            <v>41246</v>
          </cell>
          <cell r="B457">
            <v>107.049444017064</v>
          </cell>
          <cell r="C457">
            <v>102.234108208187</v>
          </cell>
          <cell r="D457">
            <v>107.690707062299</v>
          </cell>
          <cell r="E457">
            <v>95.020968356843298</v>
          </cell>
          <cell r="F457">
            <v>68.05</v>
          </cell>
        </row>
        <row r="458">
          <cell r="A458">
            <v>41247</v>
          </cell>
          <cell r="B458">
            <v>106.951535072382</v>
          </cell>
          <cell r="C458">
            <v>102.186792840979</v>
          </cell>
          <cell r="D458">
            <v>107.95705189562599</v>
          </cell>
          <cell r="E458">
            <v>94.982844071673597</v>
          </cell>
          <cell r="F458">
            <v>67.61</v>
          </cell>
        </row>
        <row r="459">
          <cell r="A459">
            <v>41248</v>
          </cell>
          <cell r="B459">
            <v>107.007483040772</v>
          </cell>
          <cell r="C459">
            <v>102.089076321744</v>
          </cell>
          <cell r="D459">
            <v>107.67406051021599</v>
          </cell>
          <cell r="E459">
            <v>94.952344643537899</v>
          </cell>
          <cell r="F459">
            <v>67.569999999999993</v>
          </cell>
        </row>
        <row r="460">
          <cell r="A460">
            <v>41249</v>
          </cell>
          <cell r="B460">
            <v>107.846702566613</v>
          </cell>
          <cell r="C460">
            <v>101.84118494137</v>
          </cell>
          <cell r="D460">
            <v>107.424362228973</v>
          </cell>
          <cell r="E460">
            <v>94.975219214639694</v>
          </cell>
          <cell r="F460">
            <v>66.83</v>
          </cell>
        </row>
        <row r="461">
          <cell r="A461">
            <v>41250</v>
          </cell>
          <cell r="B461">
            <v>108.05650744807301</v>
          </cell>
          <cell r="C461">
            <v>101.725982308167</v>
          </cell>
          <cell r="D461">
            <v>106.933288942527</v>
          </cell>
          <cell r="E461">
            <v>94.935569958063198</v>
          </cell>
          <cell r="F461">
            <v>66.819999999999993</v>
          </cell>
        </row>
        <row r="462">
          <cell r="A462">
            <v>41253</v>
          </cell>
          <cell r="B462">
            <v>108.196377369046</v>
          </cell>
          <cell r="C462">
            <v>101.54700678872599</v>
          </cell>
          <cell r="D462">
            <v>106.508801864413</v>
          </cell>
          <cell r="E462">
            <v>95.174990468928698</v>
          </cell>
          <cell r="F462">
            <v>66.47</v>
          </cell>
        </row>
        <row r="463">
          <cell r="A463">
            <v>41254</v>
          </cell>
          <cell r="B463">
            <v>107.678858661444</v>
          </cell>
          <cell r="C463">
            <v>101.470890763217</v>
          </cell>
          <cell r="D463">
            <v>106.192517374838</v>
          </cell>
          <cell r="E463">
            <v>95.251239039268</v>
          </cell>
          <cell r="F463">
            <v>66.540000000000006</v>
          </cell>
        </row>
        <row r="464">
          <cell r="A464">
            <v>41255</v>
          </cell>
          <cell r="B464">
            <v>107.245261906427</v>
          </cell>
          <cell r="C464">
            <v>101.365974079407</v>
          </cell>
          <cell r="D464">
            <v>105.98443547380199</v>
          </cell>
          <cell r="E464">
            <v>95.390011437285494</v>
          </cell>
          <cell r="F464">
            <v>66.040000000000006</v>
          </cell>
        </row>
        <row r="465">
          <cell r="A465">
            <v>41256</v>
          </cell>
          <cell r="B465">
            <v>106.923561088187</v>
          </cell>
          <cell r="C465">
            <v>101.285743674141</v>
          </cell>
          <cell r="D465">
            <v>106.65029755711799</v>
          </cell>
          <cell r="E465">
            <v>95.104841784216504</v>
          </cell>
          <cell r="F465">
            <v>65.63</v>
          </cell>
        </row>
        <row r="466">
          <cell r="A466">
            <v>41257</v>
          </cell>
          <cell r="B466">
            <v>106.46199034897499</v>
          </cell>
          <cell r="C466">
            <v>101.426661180826</v>
          </cell>
          <cell r="D466">
            <v>106.350659619626</v>
          </cell>
          <cell r="E466">
            <v>95.249714067861206</v>
          </cell>
          <cell r="F466">
            <v>65.86</v>
          </cell>
        </row>
        <row r="467">
          <cell r="A467">
            <v>41260</v>
          </cell>
          <cell r="B467">
            <v>106.22421148332</v>
          </cell>
          <cell r="C467">
            <v>101.273400534869</v>
          </cell>
          <cell r="D467">
            <v>106.250780307128</v>
          </cell>
          <cell r="E467">
            <v>95.168890583301504</v>
          </cell>
          <cell r="F467">
            <v>66</v>
          </cell>
        </row>
        <row r="468">
          <cell r="A468">
            <v>41261</v>
          </cell>
          <cell r="B468">
            <v>105.734666759913</v>
          </cell>
          <cell r="C468">
            <v>101.33203044641</v>
          </cell>
          <cell r="D468">
            <v>105.85958633318</v>
          </cell>
          <cell r="E468">
            <v>95.112466641250407</v>
          </cell>
          <cell r="F468">
            <v>66.2</v>
          </cell>
        </row>
        <row r="469">
          <cell r="A469">
            <v>41262</v>
          </cell>
          <cell r="B469">
            <v>105.510874886355</v>
          </cell>
          <cell r="C469">
            <v>101.500720016457</v>
          </cell>
          <cell r="D469">
            <v>106.017728577968</v>
          </cell>
          <cell r="E469">
            <v>95.069767441860407</v>
          </cell>
          <cell r="F469">
            <v>65.83</v>
          </cell>
        </row>
        <row r="470">
          <cell r="A470">
            <v>41263</v>
          </cell>
          <cell r="B470">
            <v>105.8046017204</v>
          </cell>
          <cell r="C470">
            <v>101.683809915655</v>
          </cell>
          <cell r="D470">
            <v>106.38395272379201</v>
          </cell>
          <cell r="E470">
            <v>95.085017155928298</v>
          </cell>
          <cell r="F470">
            <v>66.27</v>
          </cell>
        </row>
        <row r="471">
          <cell r="A471">
            <v>41264</v>
          </cell>
          <cell r="B471">
            <v>106.154276522833</v>
          </cell>
          <cell r="C471">
            <v>102.299938284303</v>
          </cell>
          <cell r="D471">
            <v>107.23292688001899</v>
          </cell>
          <cell r="E471">
            <v>95.042317956538298</v>
          </cell>
          <cell r="F471">
            <v>65.73</v>
          </cell>
        </row>
        <row r="472">
          <cell r="A472">
            <v>41267</v>
          </cell>
          <cell r="B472">
            <v>106.112315546541</v>
          </cell>
          <cell r="C472">
            <v>102.010903106356</v>
          </cell>
          <cell r="D472">
            <v>108.056931208123</v>
          </cell>
          <cell r="E472">
            <v>95.135341212352202</v>
          </cell>
          <cell r="F472">
            <v>66.13</v>
          </cell>
        </row>
        <row r="473">
          <cell r="A473">
            <v>41268</v>
          </cell>
          <cell r="B473">
            <v>106.04238058605399</v>
          </cell>
          <cell r="C473">
            <v>102.134334499074</v>
          </cell>
          <cell r="D473">
            <v>108.198426900828</v>
          </cell>
          <cell r="E473">
            <v>95.088067098741803</v>
          </cell>
          <cell r="F473">
            <v>66.13</v>
          </cell>
        </row>
        <row r="474">
          <cell r="A474">
            <v>41269</v>
          </cell>
          <cell r="B474">
            <v>105.8046017204</v>
          </cell>
          <cell r="C474">
            <v>102.300966879242</v>
          </cell>
          <cell r="D474">
            <v>108.15681052062</v>
          </cell>
          <cell r="E474">
            <v>95.179565383148997</v>
          </cell>
          <cell r="F474">
            <v>65.66</v>
          </cell>
        </row>
        <row r="475">
          <cell r="A475">
            <v>41270</v>
          </cell>
          <cell r="B475">
            <v>105.74865375201</v>
          </cell>
          <cell r="C475">
            <v>102.29788109442499</v>
          </cell>
          <cell r="D475">
            <v>108.306629489367</v>
          </cell>
          <cell r="E475">
            <v>95.146016012199695</v>
          </cell>
          <cell r="F475">
            <v>65.569999999999993</v>
          </cell>
        </row>
        <row r="476">
          <cell r="A476">
            <v>41271</v>
          </cell>
          <cell r="B476">
            <v>105.818588712497</v>
          </cell>
          <cell r="C476">
            <v>102.37091133511601</v>
          </cell>
          <cell r="D476">
            <v>108.115194140413</v>
          </cell>
          <cell r="E476">
            <v>95.056042699199295</v>
          </cell>
          <cell r="F476">
            <v>65.11</v>
          </cell>
        </row>
        <row r="477">
          <cell r="A477">
            <v>41274</v>
          </cell>
          <cell r="B477">
            <v>106.08434156234701</v>
          </cell>
          <cell r="C477">
            <v>102.52520057601301</v>
          </cell>
          <cell r="D477">
            <v>108.04860793208201</v>
          </cell>
          <cell r="E477">
            <v>95.056042699199295</v>
          </cell>
          <cell r="F477">
            <v>65.89</v>
          </cell>
        </row>
        <row r="478">
          <cell r="A478">
            <v>41275</v>
          </cell>
          <cell r="B478">
            <v>105.8046017204</v>
          </cell>
          <cell r="C478">
            <v>102.242336967702</v>
          </cell>
          <cell r="D478">
            <v>107.149694119605</v>
          </cell>
          <cell r="E478">
            <v>95.136866183758997</v>
          </cell>
          <cell r="F478">
            <v>65.89</v>
          </cell>
        </row>
        <row r="479">
          <cell r="A479">
            <v>41276</v>
          </cell>
          <cell r="B479">
            <v>106.01440660186</v>
          </cell>
          <cell r="C479">
            <v>101.379345813618</v>
          </cell>
          <cell r="D479">
            <v>106.175870822755</v>
          </cell>
          <cell r="E479">
            <v>95.081967213114694</v>
          </cell>
          <cell r="F479">
            <v>68.81</v>
          </cell>
        </row>
        <row r="480">
          <cell r="A480">
            <v>41277</v>
          </cell>
          <cell r="B480">
            <v>106.68578222253301</v>
          </cell>
          <cell r="C480">
            <v>101.298086813412</v>
          </cell>
          <cell r="D480">
            <v>106.067668234216</v>
          </cell>
          <cell r="E480">
            <v>95.071292413267201</v>
          </cell>
          <cell r="F480">
            <v>69.95</v>
          </cell>
        </row>
        <row r="481">
          <cell r="A481">
            <v>41278</v>
          </cell>
          <cell r="B481">
            <v>107.245261906427</v>
          </cell>
          <cell r="C481">
            <v>101.39374614276799</v>
          </cell>
          <cell r="D481">
            <v>106.23413375504499</v>
          </cell>
          <cell r="E481">
            <v>95.030118185283996</v>
          </cell>
          <cell r="F481">
            <v>69.989999999999995</v>
          </cell>
        </row>
        <row r="482">
          <cell r="A482">
            <v>41281</v>
          </cell>
          <cell r="B482">
            <v>106.769704175117</v>
          </cell>
          <cell r="C482">
            <v>101.403003497222</v>
          </cell>
          <cell r="D482">
            <v>106.23413375504499</v>
          </cell>
          <cell r="E482">
            <v>95.017918414029694</v>
          </cell>
          <cell r="F482">
            <v>69.739999999999995</v>
          </cell>
        </row>
        <row r="483">
          <cell r="A483">
            <v>41282</v>
          </cell>
          <cell r="B483">
            <v>107.06343100916099</v>
          </cell>
          <cell r="C483">
            <v>101.557292738119</v>
          </cell>
          <cell r="D483">
            <v>106.56706479670299</v>
          </cell>
          <cell r="E483">
            <v>94.930995043842898</v>
          </cell>
          <cell r="F483">
            <v>69.11</v>
          </cell>
        </row>
        <row r="484">
          <cell r="A484">
            <v>41283</v>
          </cell>
          <cell r="B484">
            <v>107.217287922232</v>
          </cell>
          <cell r="C484">
            <v>101.537749434272</v>
          </cell>
          <cell r="D484">
            <v>106.109284614424</v>
          </cell>
          <cell r="E484">
            <v>95.020968356843298</v>
          </cell>
          <cell r="F484">
            <v>68.239999999999995</v>
          </cell>
        </row>
        <row r="485">
          <cell r="A485">
            <v>41284</v>
          </cell>
          <cell r="B485">
            <v>105.8046017204</v>
          </cell>
          <cell r="C485">
            <v>101.422546801069</v>
          </cell>
          <cell r="D485">
            <v>105.31857339048599</v>
          </cell>
          <cell r="E485">
            <v>94.938619900876802</v>
          </cell>
          <cell r="F485">
            <v>68.19</v>
          </cell>
        </row>
        <row r="486">
          <cell r="A486">
            <v>41285</v>
          </cell>
          <cell r="B486">
            <v>104.79753828939</v>
          </cell>
          <cell r="C486">
            <v>101.224027977782</v>
          </cell>
          <cell r="D486">
            <v>105.38515959881801</v>
          </cell>
          <cell r="E486">
            <v>94.804422417079607</v>
          </cell>
          <cell r="F486">
            <v>69.16</v>
          </cell>
        </row>
        <row r="487">
          <cell r="A487">
            <v>41288</v>
          </cell>
          <cell r="B487">
            <v>104.68564235261201</v>
          </cell>
          <cell r="C487">
            <v>101.323801686895</v>
          </cell>
          <cell r="D487">
            <v>105.30192683840301</v>
          </cell>
          <cell r="E487">
            <v>94.914220358368198</v>
          </cell>
          <cell r="F487">
            <v>69.489999999999995</v>
          </cell>
        </row>
        <row r="488">
          <cell r="A488">
            <v>41289</v>
          </cell>
          <cell r="B488">
            <v>104.909434226169</v>
          </cell>
          <cell r="C488">
            <v>101.28060069944399</v>
          </cell>
          <cell r="D488">
            <v>105.351866494652</v>
          </cell>
          <cell r="E488">
            <v>94.827296988181402</v>
          </cell>
          <cell r="F488">
            <v>69.239999999999995</v>
          </cell>
        </row>
        <row r="489">
          <cell r="A489">
            <v>41290</v>
          </cell>
          <cell r="B489">
            <v>105.119239107629</v>
          </cell>
          <cell r="C489">
            <v>101.347459370499</v>
          </cell>
          <cell r="D489">
            <v>105.060551833201</v>
          </cell>
          <cell r="E489">
            <v>94.868471216164593</v>
          </cell>
          <cell r="F489">
            <v>66.959999999999994</v>
          </cell>
        </row>
        <row r="490">
          <cell r="A490">
            <v>41291</v>
          </cell>
          <cell r="B490">
            <v>104.755577313098</v>
          </cell>
          <cell r="C490">
            <v>101.359802509771</v>
          </cell>
          <cell r="D490">
            <v>104.752590619667</v>
          </cell>
          <cell r="E490">
            <v>94.860846359130704</v>
          </cell>
          <cell r="F490">
            <v>66.52</v>
          </cell>
        </row>
        <row r="491">
          <cell r="A491">
            <v>41292</v>
          </cell>
          <cell r="B491">
            <v>105.203161060214</v>
          </cell>
          <cell r="C491">
            <v>102.210450524583</v>
          </cell>
          <cell r="D491">
            <v>105.29360356236199</v>
          </cell>
          <cell r="E491">
            <v>94.845596645062898</v>
          </cell>
          <cell r="F491">
            <v>66.8</v>
          </cell>
        </row>
        <row r="492">
          <cell r="A492">
            <v>41295</v>
          </cell>
          <cell r="B492">
            <v>105.06329113923999</v>
          </cell>
          <cell r="C492">
            <v>102.19090722073599</v>
          </cell>
          <cell r="D492">
            <v>105.80132340089</v>
          </cell>
          <cell r="E492">
            <v>94.944719786503995</v>
          </cell>
          <cell r="F492">
            <v>66.8</v>
          </cell>
        </row>
        <row r="493">
          <cell r="A493">
            <v>41296</v>
          </cell>
          <cell r="B493">
            <v>105.175187076019</v>
          </cell>
          <cell r="C493">
            <v>102.177535486525</v>
          </cell>
          <cell r="D493">
            <v>105.56827167172899</v>
          </cell>
          <cell r="E493">
            <v>94.9218452154022</v>
          </cell>
          <cell r="F493">
            <v>67.78</v>
          </cell>
        </row>
        <row r="494">
          <cell r="A494">
            <v>41297</v>
          </cell>
          <cell r="B494">
            <v>105.23113504440801</v>
          </cell>
          <cell r="C494">
            <v>102.79674963999101</v>
          </cell>
          <cell r="D494">
            <v>105.376836322776</v>
          </cell>
          <cell r="E494">
            <v>94.891345787266403</v>
          </cell>
          <cell r="F494">
            <v>68.5</v>
          </cell>
        </row>
        <row r="495">
          <cell r="A495">
            <v>41298</v>
          </cell>
          <cell r="B495">
            <v>104.545772431638</v>
          </cell>
          <cell r="C495">
            <v>103.154700678872</v>
          </cell>
          <cell r="D495">
            <v>105.035582005077</v>
          </cell>
          <cell r="E495">
            <v>94.822722073961103</v>
          </cell>
          <cell r="F495">
            <v>69.540000000000006</v>
          </cell>
        </row>
        <row r="496">
          <cell r="A496">
            <v>41299</v>
          </cell>
          <cell r="B496">
            <v>103.958318763549</v>
          </cell>
          <cell r="C496">
            <v>103.805801275457</v>
          </cell>
          <cell r="D496">
            <v>105.709767364434</v>
          </cell>
          <cell r="E496">
            <v>94.932520015249693</v>
          </cell>
          <cell r="F496">
            <v>70.03</v>
          </cell>
        </row>
        <row r="497">
          <cell r="A497">
            <v>41302</v>
          </cell>
          <cell r="B497">
            <v>103.930344779355</v>
          </cell>
          <cell r="C497">
            <v>103.754371528492</v>
          </cell>
          <cell r="D497">
            <v>106.37562944775</v>
          </cell>
          <cell r="E497">
            <v>94.963019443385406</v>
          </cell>
          <cell r="F497">
            <v>68.53</v>
          </cell>
        </row>
        <row r="498">
          <cell r="A498">
            <v>41303</v>
          </cell>
          <cell r="B498">
            <v>103.804461850479</v>
          </cell>
          <cell r="C498">
            <v>103.249331413289</v>
          </cell>
          <cell r="D498">
            <v>105.693120812351</v>
          </cell>
          <cell r="E498">
            <v>94.9904689287075</v>
          </cell>
          <cell r="F498">
            <v>68.709999999999994</v>
          </cell>
        </row>
        <row r="499">
          <cell r="A499">
            <v>41304</v>
          </cell>
          <cell r="B499">
            <v>103.049164277222</v>
          </cell>
          <cell r="C499">
            <v>103.1135568813</v>
          </cell>
          <cell r="D499">
            <v>106.10096133838201</v>
          </cell>
          <cell r="E499">
            <v>94.934044986656502</v>
          </cell>
          <cell r="F499">
            <v>68.150000000000006</v>
          </cell>
        </row>
        <row r="500">
          <cell r="A500">
            <v>41305</v>
          </cell>
          <cell r="B500">
            <v>102.979229316735</v>
          </cell>
          <cell r="C500">
            <v>102.83480765274599</v>
          </cell>
          <cell r="D500">
            <v>105.809646676932</v>
          </cell>
          <cell r="E500">
            <v>94.906595501334294</v>
          </cell>
          <cell r="F500">
            <v>76</v>
          </cell>
        </row>
        <row r="501">
          <cell r="A501">
            <v>41306</v>
          </cell>
          <cell r="B501">
            <v>102.140009790894</v>
          </cell>
          <cell r="C501">
            <v>102.81937872865601</v>
          </cell>
          <cell r="D501">
            <v>105.21037080194699</v>
          </cell>
          <cell r="E501">
            <v>95.039268013724694</v>
          </cell>
          <cell r="F501">
            <v>75.05</v>
          </cell>
        </row>
        <row r="502">
          <cell r="A502">
            <v>41309</v>
          </cell>
          <cell r="B502">
            <v>103.272956150779</v>
          </cell>
          <cell r="C502">
            <v>102.73914832339</v>
          </cell>
          <cell r="D502">
            <v>105.584918223812</v>
          </cell>
          <cell r="E502">
            <v>95.120091498284395</v>
          </cell>
          <cell r="F502">
            <v>75.06</v>
          </cell>
        </row>
        <row r="503">
          <cell r="A503">
            <v>41310</v>
          </cell>
          <cell r="B503">
            <v>102.937268340443</v>
          </cell>
          <cell r="C503">
            <v>102.641431804155</v>
          </cell>
          <cell r="D503">
            <v>105.05222855716001</v>
          </cell>
          <cell r="E503">
            <v>95.066717499046803</v>
          </cell>
          <cell r="F503">
            <v>76.16</v>
          </cell>
        </row>
        <row r="504">
          <cell r="A504">
            <v>41311</v>
          </cell>
          <cell r="B504">
            <v>103.342891111266</v>
          </cell>
          <cell r="C504">
            <v>102.382225879448</v>
          </cell>
          <cell r="D504">
            <v>105.460069083191</v>
          </cell>
          <cell r="E504">
            <v>95.104841784216504</v>
          </cell>
          <cell r="F504">
            <v>77.2</v>
          </cell>
        </row>
        <row r="505">
          <cell r="A505">
            <v>41312</v>
          </cell>
          <cell r="B505">
            <v>104.391915518567</v>
          </cell>
          <cell r="C505">
            <v>102.714462044846</v>
          </cell>
          <cell r="D505">
            <v>105.817969952973</v>
          </cell>
          <cell r="E505">
            <v>95.118566526877601</v>
          </cell>
          <cell r="F505">
            <v>76.849999999999994</v>
          </cell>
        </row>
        <row r="506">
          <cell r="A506">
            <v>41313</v>
          </cell>
          <cell r="B506">
            <v>104.559759423735</v>
          </cell>
          <cell r="C506">
            <v>103.079613248302</v>
          </cell>
          <cell r="D506">
            <v>105.951142369636</v>
          </cell>
          <cell r="E506">
            <v>95.115516584063997</v>
          </cell>
          <cell r="F506">
            <v>77.510000000000005</v>
          </cell>
        </row>
        <row r="507">
          <cell r="A507">
            <v>41316</v>
          </cell>
          <cell r="B507">
            <v>104.26603258969099</v>
          </cell>
          <cell r="C507">
            <v>103.539395186175</v>
          </cell>
          <cell r="D507">
            <v>106.20916392692099</v>
          </cell>
          <cell r="E507">
            <v>95.115516584063997</v>
          </cell>
          <cell r="F507">
            <v>77.33</v>
          </cell>
        </row>
        <row r="508">
          <cell r="A508">
            <v>41317</v>
          </cell>
          <cell r="B508">
            <v>103.944331771452</v>
          </cell>
          <cell r="C508">
            <v>103.183501337173</v>
          </cell>
          <cell r="D508">
            <v>105.94281909359501</v>
          </cell>
          <cell r="E508">
            <v>95.115516584063997</v>
          </cell>
          <cell r="F508">
            <v>77.650000000000006</v>
          </cell>
        </row>
        <row r="509">
          <cell r="A509">
            <v>41318</v>
          </cell>
          <cell r="B509">
            <v>104.08420169242601</v>
          </cell>
          <cell r="C509">
            <v>103.12384283069299</v>
          </cell>
          <cell r="D509">
            <v>105.834616505056</v>
          </cell>
          <cell r="E509">
            <v>95.115516584063997</v>
          </cell>
          <cell r="F509">
            <v>77.84</v>
          </cell>
        </row>
        <row r="510">
          <cell r="A510">
            <v>41319</v>
          </cell>
          <cell r="B510">
            <v>104.909434226169</v>
          </cell>
          <cell r="C510">
            <v>102.953096070767</v>
          </cell>
          <cell r="D510">
            <v>105.643181156103</v>
          </cell>
          <cell r="E510">
            <v>95.115516584063997</v>
          </cell>
          <cell r="F510">
            <v>78.400000000000006</v>
          </cell>
        </row>
        <row r="511">
          <cell r="A511">
            <v>41320</v>
          </cell>
          <cell r="B511">
            <v>104.727603328904</v>
          </cell>
          <cell r="C511">
            <v>103.53013783172101</v>
          </cell>
          <cell r="D511">
            <v>105.584918223812</v>
          </cell>
          <cell r="E511">
            <v>95.113991612657202</v>
          </cell>
          <cell r="F511">
            <v>78.95</v>
          </cell>
        </row>
        <row r="512">
          <cell r="A512">
            <v>41323</v>
          </cell>
          <cell r="B512">
            <v>104.769564305196</v>
          </cell>
          <cell r="C512">
            <v>103.827401769183</v>
          </cell>
          <cell r="D512">
            <v>105.643181156103</v>
          </cell>
          <cell r="E512">
            <v>95.272588638963001</v>
          </cell>
          <cell r="F512">
            <v>78.95</v>
          </cell>
        </row>
        <row r="513">
          <cell r="A513">
            <v>41324</v>
          </cell>
          <cell r="B513">
            <v>104.62969438422201</v>
          </cell>
          <cell r="C513">
            <v>104.102036617979</v>
          </cell>
          <cell r="D513">
            <v>105.584918223812</v>
          </cell>
          <cell r="E513">
            <v>95.295463210064796</v>
          </cell>
          <cell r="F513">
            <v>80.400000000000006</v>
          </cell>
        </row>
        <row r="514">
          <cell r="A514">
            <v>41325</v>
          </cell>
          <cell r="B514">
            <v>104.769564305196</v>
          </cell>
          <cell r="C514">
            <v>104.577247479942</v>
          </cell>
          <cell r="D514">
            <v>105.526655291522</v>
          </cell>
          <cell r="E514">
            <v>95.194815097216903</v>
          </cell>
          <cell r="F514">
            <v>79.05</v>
          </cell>
        </row>
        <row r="515">
          <cell r="A515">
            <v>41326</v>
          </cell>
          <cell r="B515">
            <v>105.86054968878901</v>
          </cell>
          <cell r="C515">
            <v>104.808681341287</v>
          </cell>
          <cell r="D515">
            <v>106.32568979150101</v>
          </cell>
          <cell r="E515">
            <v>95.237514296606903</v>
          </cell>
          <cell r="F515">
            <v>78.069999999999993</v>
          </cell>
        </row>
        <row r="516">
          <cell r="A516">
            <v>41327</v>
          </cell>
          <cell r="B516">
            <v>106.25218546751501</v>
          </cell>
          <cell r="C516">
            <v>105.272577658917</v>
          </cell>
          <cell r="D516">
            <v>106.125931166507</v>
          </cell>
          <cell r="E516">
            <v>95.150590926420094</v>
          </cell>
          <cell r="F516">
            <v>78.959999999999994</v>
          </cell>
        </row>
        <row r="517">
          <cell r="A517">
            <v>41330</v>
          </cell>
          <cell r="B517">
            <v>105.930484649276</v>
          </cell>
          <cell r="C517">
            <v>105.557498457107</v>
          </cell>
          <cell r="D517">
            <v>105.80132340089</v>
          </cell>
          <cell r="E517">
            <v>95.135341212352202</v>
          </cell>
          <cell r="F517">
            <v>75.319999999999993</v>
          </cell>
        </row>
        <row r="518">
          <cell r="A518">
            <v>41331</v>
          </cell>
          <cell r="B518">
            <v>107.11937897755</v>
          </cell>
          <cell r="C518">
            <v>105.829047521086</v>
          </cell>
          <cell r="D518">
            <v>107.31615964043399</v>
          </cell>
          <cell r="E518">
            <v>95.069767441860407</v>
          </cell>
          <cell r="F518">
            <v>74.42</v>
          </cell>
        </row>
        <row r="519">
          <cell r="A519">
            <v>41332</v>
          </cell>
          <cell r="B519">
            <v>106.741730190922</v>
          </cell>
          <cell r="C519">
            <v>105.46389631763</v>
          </cell>
          <cell r="D519">
            <v>106.76682342169801</v>
          </cell>
          <cell r="E519">
            <v>95.016393442622899</v>
          </cell>
          <cell r="F519">
            <v>74.650000000000006</v>
          </cell>
        </row>
        <row r="520">
          <cell r="A520">
            <v>41333</v>
          </cell>
          <cell r="B520">
            <v>106.89558710399299</v>
          </cell>
          <cell r="C520">
            <v>105.77144620448399</v>
          </cell>
          <cell r="D520">
            <v>106.30071996337701</v>
          </cell>
          <cell r="E520">
            <v>94.9477697293175</v>
          </cell>
          <cell r="F520">
            <v>74.91</v>
          </cell>
        </row>
        <row r="521">
          <cell r="A521">
            <v>41334</v>
          </cell>
          <cell r="B521">
            <v>107.748793621931</v>
          </cell>
          <cell r="C521">
            <v>105.898991976959</v>
          </cell>
          <cell r="D521">
            <v>106.558741520662</v>
          </cell>
          <cell r="E521">
            <v>94.967594357605705</v>
          </cell>
          <cell r="F521">
            <v>75.27</v>
          </cell>
        </row>
        <row r="522">
          <cell r="A522">
            <v>41337</v>
          </cell>
          <cell r="B522">
            <v>107.580949716763</v>
          </cell>
          <cell r="C522">
            <v>105.90722073647299</v>
          </cell>
          <cell r="D522">
            <v>106.267426859211</v>
          </cell>
          <cell r="E522">
            <v>94.998093785741503</v>
          </cell>
          <cell r="F522">
            <v>75.209999999999994</v>
          </cell>
        </row>
        <row r="523">
          <cell r="A523">
            <v>41338</v>
          </cell>
          <cell r="B523">
            <v>107.44107979578899</v>
          </cell>
          <cell r="C523">
            <v>105.810532812178</v>
          </cell>
          <cell r="D523">
            <v>106.042698406092</v>
          </cell>
          <cell r="E523">
            <v>94.937094929470007</v>
          </cell>
          <cell r="F523">
            <v>75.45</v>
          </cell>
        </row>
        <row r="524">
          <cell r="A524">
            <v>41339</v>
          </cell>
          <cell r="B524">
            <v>107.622910693055</v>
          </cell>
          <cell r="C524">
            <v>106.026537749434</v>
          </cell>
          <cell r="D524">
            <v>106.067668234216</v>
          </cell>
          <cell r="E524">
            <v>94.895920701486801</v>
          </cell>
          <cell r="F524">
            <v>75.59</v>
          </cell>
        </row>
        <row r="525">
          <cell r="A525">
            <v>41340</v>
          </cell>
          <cell r="B525">
            <v>106.811665151409</v>
          </cell>
          <cell r="C525">
            <v>105.980250977165</v>
          </cell>
          <cell r="D525">
            <v>106.467185484206</v>
          </cell>
          <cell r="E525">
            <v>94.929470072436104</v>
          </cell>
          <cell r="F525">
            <v>74.73</v>
          </cell>
        </row>
        <row r="526">
          <cell r="A526">
            <v>41341</v>
          </cell>
          <cell r="B526">
            <v>107.69284565354199</v>
          </cell>
          <cell r="C526">
            <v>105.67784406500699</v>
          </cell>
          <cell r="D526">
            <v>105.468392359232</v>
          </cell>
          <cell r="E526">
            <v>94.845596645062898</v>
          </cell>
          <cell r="F526">
            <v>74.930000000000007</v>
          </cell>
        </row>
        <row r="527">
          <cell r="A527">
            <v>41344</v>
          </cell>
          <cell r="B527">
            <v>107.511014756276</v>
          </cell>
          <cell r="C527">
            <v>105.587327710347</v>
          </cell>
          <cell r="D527">
            <v>104.336426817595</v>
          </cell>
          <cell r="E527">
            <v>94.873046130385006</v>
          </cell>
          <cell r="F527">
            <v>72.72</v>
          </cell>
        </row>
        <row r="528">
          <cell r="A528">
            <v>41345</v>
          </cell>
          <cell r="B528">
            <v>107.329183859011</v>
          </cell>
          <cell r="C528">
            <v>105.544126722896</v>
          </cell>
          <cell r="D528">
            <v>103.66224145823701</v>
          </cell>
          <cell r="E528">
            <v>94.865421273351103</v>
          </cell>
          <cell r="F528">
            <v>71.7</v>
          </cell>
        </row>
        <row r="529">
          <cell r="A529">
            <v>41346</v>
          </cell>
          <cell r="B529">
            <v>107.986572487586</v>
          </cell>
          <cell r="C529">
            <v>105.664472330796</v>
          </cell>
          <cell r="D529">
            <v>103.121228515543</v>
          </cell>
          <cell r="E529">
            <v>94.831871902401801</v>
          </cell>
          <cell r="F529">
            <v>70.5</v>
          </cell>
        </row>
        <row r="530">
          <cell r="A530">
            <v>41347</v>
          </cell>
          <cell r="B530">
            <v>107.65088467725</v>
          </cell>
          <cell r="C530">
            <v>105.32297881094399</v>
          </cell>
          <cell r="D530">
            <v>103.737150942611</v>
          </cell>
          <cell r="E530">
            <v>94.845596645062898</v>
          </cell>
          <cell r="F530">
            <v>72.7</v>
          </cell>
        </row>
        <row r="531">
          <cell r="A531">
            <v>41348</v>
          </cell>
          <cell r="B531">
            <v>107.049444017064</v>
          </cell>
          <cell r="C531">
            <v>104.876568607282</v>
          </cell>
          <cell r="D531">
            <v>103.487452661367</v>
          </cell>
          <cell r="E531">
            <v>94.825772016774593</v>
          </cell>
          <cell r="F531">
            <v>73.349999999999994</v>
          </cell>
        </row>
        <row r="532">
          <cell r="A532">
            <v>41351</v>
          </cell>
          <cell r="B532">
            <v>107.762780614028</v>
          </cell>
          <cell r="C532">
            <v>105.045258177329</v>
          </cell>
          <cell r="D532">
            <v>103.43751300511801</v>
          </cell>
          <cell r="E532">
            <v>94.860846359130704</v>
          </cell>
          <cell r="F532">
            <v>74.3</v>
          </cell>
        </row>
        <row r="533">
          <cell r="A533">
            <v>41352</v>
          </cell>
          <cell r="B533">
            <v>108.54605217148</v>
          </cell>
          <cell r="C533">
            <v>105.68298703970299</v>
          </cell>
          <cell r="D533">
            <v>103.512422489491</v>
          </cell>
          <cell r="E533">
            <v>94.856271444910405</v>
          </cell>
          <cell r="F533">
            <v>73.489999999999995</v>
          </cell>
        </row>
        <row r="534">
          <cell r="A534">
            <v>41353</v>
          </cell>
          <cell r="B534">
            <v>107.972585495489</v>
          </cell>
          <cell r="C534">
            <v>105.52664060892801</v>
          </cell>
          <cell r="D534">
            <v>103.18781472387499</v>
          </cell>
          <cell r="E534">
            <v>94.799847502859294</v>
          </cell>
          <cell r="F534">
            <v>74.52</v>
          </cell>
        </row>
        <row r="535">
          <cell r="A535">
            <v>41354</v>
          </cell>
          <cell r="B535">
            <v>108.33624729002</v>
          </cell>
          <cell r="C535">
            <v>105.316807241308</v>
          </cell>
          <cell r="D535">
            <v>102.99637937492101</v>
          </cell>
          <cell r="E535">
            <v>94.837971788028895</v>
          </cell>
          <cell r="F535">
            <v>75.72</v>
          </cell>
        </row>
        <row r="536">
          <cell r="A536">
            <v>41355</v>
          </cell>
          <cell r="B536">
            <v>107.706832645639</v>
          </cell>
          <cell r="C536">
            <v>105.16457519028999</v>
          </cell>
          <cell r="D536">
            <v>103.037995755129</v>
          </cell>
          <cell r="E536">
            <v>94.807472359893197</v>
          </cell>
          <cell r="F536">
            <v>75.81</v>
          </cell>
        </row>
        <row r="537">
          <cell r="A537">
            <v>41358</v>
          </cell>
          <cell r="B537">
            <v>108.65794810825901</v>
          </cell>
          <cell r="C537">
            <v>105.158403620654</v>
          </cell>
          <cell r="D537">
            <v>102.77165092180201</v>
          </cell>
          <cell r="E537">
            <v>94.784597788791402</v>
          </cell>
          <cell r="F537">
            <v>77</v>
          </cell>
        </row>
        <row r="538">
          <cell r="A538">
            <v>41359</v>
          </cell>
          <cell r="B538">
            <v>108.85376599762201</v>
          </cell>
          <cell r="C538">
            <v>104.611191112939</v>
          </cell>
          <cell r="D538">
            <v>102.796620749927</v>
          </cell>
          <cell r="E538">
            <v>94.789172703011801</v>
          </cell>
          <cell r="F538">
            <v>76.900000000000006</v>
          </cell>
        </row>
        <row r="539">
          <cell r="A539">
            <v>41360</v>
          </cell>
          <cell r="B539">
            <v>109.46919364990499</v>
          </cell>
          <cell r="C539">
            <v>104.56696153054899</v>
          </cell>
          <cell r="D539">
            <v>102.863206958258</v>
          </cell>
          <cell r="E539">
            <v>94.830346930995006</v>
          </cell>
          <cell r="F539">
            <v>77.13</v>
          </cell>
        </row>
        <row r="540">
          <cell r="A540">
            <v>41361</v>
          </cell>
          <cell r="B540">
            <v>109.06357087908199</v>
          </cell>
          <cell r="C540">
            <v>104.562847150792</v>
          </cell>
          <cell r="D540">
            <v>102.74668109367801</v>
          </cell>
          <cell r="E540">
            <v>94.841021730842499</v>
          </cell>
          <cell r="F540">
            <v>77.45</v>
          </cell>
        </row>
        <row r="541">
          <cell r="A541">
            <v>41362</v>
          </cell>
          <cell r="B541">
            <v>109.161479823763</v>
          </cell>
          <cell r="C541">
            <v>104.62456284715</v>
          </cell>
          <cell r="D541">
            <v>102.496982812434</v>
          </cell>
          <cell r="E541">
            <v>94.784597788791402</v>
          </cell>
          <cell r="F541">
            <v>77.45</v>
          </cell>
        </row>
        <row r="542">
          <cell r="A542">
            <v>41365</v>
          </cell>
          <cell r="B542">
            <v>108.741870060843</v>
          </cell>
          <cell r="C542">
            <v>104.54638963176301</v>
          </cell>
          <cell r="D542">
            <v>102.788297473885</v>
          </cell>
          <cell r="E542">
            <v>94.784597788791402</v>
          </cell>
          <cell r="F542">
            <v>76.94</v>
          </cell>
        </row>
        <row r="543">
          <cell r="A543">
            <v>41366</v>
          </cell>
          <cell r="B543">
            <v>108.951674942303</v>
          </cell>
          <cell r="C543">
            <v>104.46307344167801</v>
          </cell>
          <cell r="D543">
            <v>102.139081942652</v>
          </cell>
          <cell r="E543">
            <v>94.5970263057567</v>
          </cell>
          <cell r="F543">
            <v>76.8</v>
          </cell>
        </row>
        <row r="544">
          <cell r="A544">
            <v>41367</v>
          </cell>
          <cell r="B544">
            <v>108.923700958108</v>
          </cell>
          <cell r="C544">
            <v>104.264554618391</v>
          </cell>
          <cell r="D544">
            <v>102.52195264055899</v>
          </cell>
          <cell r="E544">
            <v>94.632100648112797</v>
          </cell>
          <cell r="F544">
            <v>75.8</v>
          </cell>
        </row>
        <row r="545">
          <cell r="A545">
            <v>41368</v>
          </cell>
          <cell r="B545">
            <v>108.741870060843</v>
          </cell>
          <cell r="C545">
            <v>104.28615511211601</v>
          </cell>
          <cell r="D545">
            <v>102.513629364517</v>
          </cell>
          <cell r="E545">
            <v>94.6397255051467</v>
          </cell>
          <cell r="F545">
            <v>75.5</v>
          </cell>
        </row>
        <row r="546">
          <cell r="A546">
            <v>41369</v>
          </cell>
          <cell r="B546">
            <v>107.343170851108</v>
          </cell>
          <cell r="C546">
            <v>104.843653569224</v>
          </cell>
          <cell r="D546">
            <v>101.980939697865</v>
          </cell>
          <cell r="E546">
            <v>94.621425848265304</v>
          </cell>
          <cell r="F546">
            <v>75.760000000000005</v>
          </cell>
        </row>
        <row r="547">
          <cell r="A547">
            <v>41372</v>
          </cell>
          <cell r="B547">
            <v>107.552975732568</v>
          </cell>
          <cell r="C547">
            <v>104.889940341493</v>
          </cell>
          <cell r="D547">
            <v>101.098672437471</v>
          </cell>
          <cell r="E547">
            <v>94.670224933282498</v>
          </cell>
          <cell r="F547">
            <v>76.64</v>
          </cell>
        </row>
        <row r="548">
          <cell r="A548">
            <v>41373</v>
          </cell>
          <cell r="B548">
            <v>106.797678159311</v>
          </cell>
          <cell r="C548">
            <v>104.54638963176301</v>
          </cell>
          <cell r="D548">
            <v>101.040409505181</v>
          </cell>
          <cell r="E548">
            <v>94.654975219214606</v>
          </cell>
          <cell r="F548">
            <v>75.73</v>
          </cell>
        </row>
        <row r="549">
          <cell r="A549">
            <v>41374</v>
          </cell>
          <cell r="B549">
            <v>106.951535072382</v>
          </cell>
          <cell r="C549">
            <v>104.39210039086601</v>
          </cell>
          <cell r="D549">
            <v>100.757418119771</v>
          </cell>
          <cell r="E549">
            <v>94.525352649637796</v>
          </cell>
          <cell r="F549">
            <v>77.069999999999993</v>
          </cell>
        </row>
        <row r="550">
          <cell r="A550">
            <v>41375</v>
          </cell>
          <cell r="B550">
            <v>106.60186026994801</v>
          </cell>
          <cell r="C550">
            <v>103.988891174655</v>
          </cell>
          <cell r="D550">
            <v>100.424487078113</v>
          </cell>
          <cell r="E550">
            <v>94.5284025924513</v>
          </cell>
          <cell r="F550">
            <v>77.569999999999993</v>
          </cell>
        </row>
        <row r="551">
          <cell r="A551">
            <v>41376</v>
          </cell>
          <cell r="B551">
            <v>106.82565214350601</v>
          </cell>
          <cell r="C551">
            <v>104.246039909483</v>
          </cell>
          <cell r="D551">
            <v>100.65753880727399</v>
          </cell>
          <cell r="E551">
            <v>94.490278307281699</v>
          </cell>
          <cell r="F551">
            <v>77.510000000000005</v>
          </cell>
        </row>
        <row r="552">
          <cell r="A552">
            <v>41379</v>
          </cell>
          <cell r="B552">
            <v>106.89558710399299</v>
          </cell>
          <cell r="C552">
            <v>104.985599670849</v>
          </cell>
          <cell r="D552">
            <v>101.28178451038301</v>
          </cell>
          <cell r="E552">
            <v>94.418604651162696</v>
          </cell>
          <cell r="F552">
            <v>77.77</v>
          </cell>
        </row>
        <row r="553">
          <cell r="A553">
            <v>41380</v>
          </cell>
          <cell r="B553">
            <v>106.475977341072</v>
          </cell>
          <cell r="C553">
            <v>105.20880477268</v>
          </cell>
          <cell r="D553">
            <v>101.340047442673</v>
          </cell>
          <cell r="E553">
            <v>94.304231795653806</v>
          </cell>
          <cell r="F553">
            <v>80.760000000000005</v>
          </cell>
        </row>
        <row r="554">
          <cell r="A554">
            <v>41381</v>
          </cell>
          <cell r="B554">
            <v>107.20330093013401</v>
          </cell>
          <cell r="C554">
            <v>105.576013166015</v>
          </cell>
          <cell r="D554">
            <v>101.922676765574</v>
          </cell>
          <cell r="E554">
            <v>94.194433854365201</v>
          </cell>
          <cell r="F554">
            <v>80.2</v>
          </cell>
        </row>
        <row r="555">
          <cell r="A555">
            <v>41382</v>
          </cell>
          <cell r="B555">
            <v>107.021470032869</v>
          </cell>
          <cell r="C555">
            <v>105.46183912775101</v>
          </cell>
          <cell r="D555">
            <v>101.889383661409</v>
          </cell>
          <cell r="E555">
            <v>94.334731223789504</v>
          </cell>
          <cell r="F555">
            <v>80.66</v>
          </cell>
        </row>
        <row r="556">
          <cell r="A556">
            <v>41383</v>
          </cell>
          <cell r="B556">
            <v>106.923561088187</v>
          </cell>
          <cell r="C556">
            <v>105.559555646986</v>
          </cell>
          <cell r="D556">
            <v>101.623038828082</v>
          </cell>
          <cell r="E556">
            <v>94.273732367518093</v>
          </cell>
          <cell r="F556">
            <v>81.13</v>
          </cell>
        </row>
        <row r="557">
          <cell r="A557">
            <v>41386</v>
          </cell>
          <cell r="B557">
            <v>107.343170851108</v>
          </cell>
          <cell r="C557">
            <v>105.67887265994599</v>
          </cell>
          <cell r="D557">
            <v>102.61350867701501</v>
          </cell>
          <cell r="E557">
            <v>94.3530308806709</v>
          </cell>
          <cell r="F557">
            <v>81.72</v>
          </cell>
        </row>
        <row r="558">
          <cell r="A558">
            <v>41387</v>
          </cell>
          <cell r="B558">
            <v>107.49702776417899</v>
          </cell>
          <cell r="C558">
            <v>105.56675581156099</v>
          </cell>
          <cell r="D558">
            <v>101.95596986974</v>
          </cell>
          <cell r="E558">
            <v>94.266107510484105</v>
          </cell>
          <cell r="F558">
            <v>80.86</v>
          </cell>
        </row>
        <row r="559">
          <cell r="A559">
            <v>41388</v>
          </cell>
          <cell r="B559">
            <v>107.63689768515199</v>
          </cell>
          <cell r="C559">
            <v>105.699444558732</v>
          </cell>
          <cell r="D559">
            <v>102.263931083274</v>
          </cell>
          <cell r="E559">
            <v>94.2889820815859</v>
          </cell>
          <cell r="F559">
            <v>80.989999999999995</v>
          </cell>
        </row>
        <row r="560">
          <cell r="A560">
            <v>41389</v>
          </cell>
          <cell r="B560">
            <v>107.49702776417899</v>
          </cell>
          <cell r="C560">
            <v>104.83851059452699</v>
          </cell>
          <cell r="D560">
            <v>100.707478463523</v>
          </cell>
          <cell r="E560">
            <v>94.174609226076996</v>
          </cell>
          <cell r="F560">
            <v>79.75</v>
          </cell>
        </row>
        <row r="561">
          <cell r="A561">
            <v>41390</v>
          </cell>
          <cell r="B561">
            <v>107.371144835303</v>
          </cell>
          <cell r="C561">
            <v>104.503188644311</v>
          </cell>
          <cell r="D561">
            <v>101.098672437471</v>
          </cell>
          <cell r="E561">
            <v>94.083110941669801</v>
          </cell>
          <cell r="F561">
            <v>79.97</v>
          </cell>
        </row>
        <row r="562">
          <cell r="A562">
            <v>41393</v>
          </cell>
          <cell r="B562">
            <v>106.69976921463</v>
          </cell>
          <cell r="C562">
            <v>104.25941164369399</v>
          </cell>
          <cell r="D562">
            <v>100.86562070831</v>
          </cell>
          <cell r="E562">
            <v>94.083110941669801</v>
          </cell>
          <cell r="F562">
            <v>79.55</v>
          </cell>
        </row>
        <row r="563">
          <cell r="A563">
            <v>41394</v>
          </cell>
          <cell r="B563">
            <v>106.210224491223</v>
          </cell>
          <cell r="C563">
            <v>103.59596790783699</v>
          </cell>
          <cell r="D563">
            <v>100.99879312497301</v>
          </cell>
          <cell r="E563">
            <v>94.083110941669801</v>
          </cell>
          <cell r="F563">
            <v>81.09</v>
          </cell>
        </row>
        <row r="564">
          <cell r="A564">
            <v>41395</v>
          </cell>
          <cell r="B564">
            <v>106.00041960976201</v>
          </cell>
          <cell r="C564">
            <v>103.704998971405</v>
          </cell>
          <cell r="D564">
            <v>101.697948312455</v>
          </cell>
          <cell r="E564">
            <v>94.083110941669801</v>
          </cell>
          <cell r="F564">
            <v>80.78</v>
          </cell>
        </row>
        <row r="565">
          <cell r="A565">
            <v>41396</v>
          </cell>
          <cell r="B565">
            <v>107.23127491432901</v>
          </cell>
          <cell r="C565">
            <v>103.689570047315</v>
          </cell>
          <cell r="D565">
            <v>101.34837071871399</v>
          </cell>
          <cell r="E565">
            <v>93.945863515059003</v>
          </cell>
          <cell r="F565">
            <v>79.8</v>
          </cell>
        </row>
        <row r="566">
          <cell r="A566">
            <v>41397</v>
          </cell>
          <cell r="B566">
            <v>106.62983425414301</v>
          </cell>
          <cell r="C566">
            <v>103.74819995885601</v>
          </cell>
          <cell r="D566">
            <v>100.707478463523</v>
          </cell>
          <cell r="E566">
            <v>93.945863515059003</v>
          </cell>
          <cell r="F566">
            <v>80.72</v>
          </cell>
        </row>
        <row r="567">
          <cell r="A567">
            <v>41400</v>
          </cell>
          <cell r="B567">
            <v>107.007483040772</v>
          </cell>
          <cell r="C567">
            <v>103.713227730919</v>
          </cell>
          <cell r="D567">
            <v>100.77406467185401</v>
          </cell>
          <cell r="E567">
            <v>94.1136103698055</v>
          </cell>
          <cell r="F567">
            <v>80.209999999999994</v>
          </cell>
        </row>
        <row r="568">
          <cell r="A568">
            <v>41401</v>
          </cell>
          <cell r="B568">
            <v>106.923561088187</v>
          </cell>
          <cell r="C568">
            <v>103.36761983130999</v>
          </cell>
          <cell r="D568">
            <v>100.565982770818</v>
          </cell>
          <cell r="E568">
            <v>93.919939001143703</v>
          </cell>
          <cell r="F568">
            <v>80.180000000000007</v>
          </cell>
        </row>
        <row r="569">
          <cell r="A569">
            <v>41402</v>
          </cell>
          <cell r="B569">
            <v>106.098328554444</v>
          </cell>
          <cell r="C569">
            <v>103.094013577453</v>
          </cell>
          <cell r="D569">
            <v>100.17478879687</v>
          </cell>
          <cell r="E569">
            <v>93.724742661075098</v>
          </cell>
          <cell r="F569">
            <v>79.83</v>
          </cell>
        </row>
        <row r="570">
          <cell r="A570">
            <v>41403</v>
          </cell>
          <cell r="B570">
            <v>106.797678159311</v>
          </cell>
          <cell r="C570">
            <v>103.159843653569</v>
          </cell>
          <cell r="D570">
            <v>99.692038786466298</v>
          </cell>
          <cell r="E570">
            <v>93.569958063286293</v>
          </cell>
          <cell r="F570">
            <v>78.92</v>
          </cell>
        </row>
        <row r="571">
          <cell r="A571">
            <v>41404</v>
          </cell>
          <cell r="B571">
            <v>108.00055947968301</v>
          </cell>
          <cell r="C571">
            <v>104.110265377494</v>
          </cell>
          <cell r="D571">
            <v>101.090349161429</v>
          </cell>
          <cell r="E571">
            <v>93.732367518109001</v>
          </cell>
          <cell r="F571">
            <v>78.97</v>
          </cell>
        </row>
        <row r="572">
          <cell r="A572">
            <v>41407</v>
          </cell>
          <cell r="B572">
            <v>107.818728582418</v>
          </cell>
          <cell r="C572">
            <v>104.022834807652</v>
          </cell>
          <cell r="D572">
            <v>101.32340089058999</v>
          </cell>
          <cell r="E572">
            <v>93.808616088448304</v>
          </cell>
          <cell r="F572">
            <v>79.349999999999994</v>
          </cell>
        </row>
        <row r="573">
          <cell r="A573">
            <v>41408</v>
          </cell>
          <cell r="B573">
            <v>107.790754598223</v>
          </cell>
          <cell r="C573">
            <v>104.44558732771</v>
          </cell>
          <cell r="D573">
            <v>101.065379333305</v>
          </cell>
          <cell r="E573">
            <v>93.747617232176793</v>
          </cell>
          <cell r="F573">
            <v>80.66</v>
          </cell>
        </row>
        <row r="574">
          <cell r="A574">
            <v>41409</v>
          </cell>
          <cell r="B574">
            <v>108.81180502133</v>
          </cell>
          <cell r="C574">
            <v>104.76753754371499</v>
          </cell>
          <cell r="D574">
            <v>101.797827624953</v>
          </cell>
          <cell r="E574">
            <v>93.788791460160098</v>
          </cell>
          <cell r="F574">
            <v>81.28</v>
          </cell>
        </row>
        <row r="575">
          <cell r="A575">
            <v>41410</v>
          </cell>
          <cell r="B575">
            <v>108.476117210993</v>
          </cell>
          <cell r="C575">
            <v>104.49084550504</v>
          </cell>
          <cell r="D575">
            <v>101.822797453077</v>
          </cell>
          <cell r="E575">
            <v>93.839115516584002</v>
          </cell>
          <cell r="F575">
            <v>80.52</v>
          </cell>
        </row>
        <row r="576">
          <cell r="A576">
            <v>41411</v>
          </cell>
          <cell r="B576">
            <v>109.077557871179</v>
          </cell>
          <cell r="C576">
            <v>105.68092984982501</v>
          </cell>
          <cell r="D576">
            <v>102.496982812434</v>
          </cell>
          <cell r="E576">
            <v>93.724742661075098</v>
          </cell>
          <cell r="F576">
            <v>80.47</v>
          </cell>
        </row>
        <row r="577">
          <cell r="A577">
            <v>41414</v>
          </cell>
          <cell r="B577">
            <v>108.68592209245401</v>
          </cell>
          <cell r="C577">
            <v>105.67270109031</v>
          </cell>
          <cell r="D577">
            <v>102.671771609305</v>
          </cell>
          <cell r="E577">
            <v>93.686618375905397</v>
          </cell>
          <cell r="F577">
            <v>79.5</v>
          </cell>
        </row>
        <row r="578">
          <cell r="A578">
            <v>41415</v>
          </cell>
          <cell r="B578">
            <v>108.420169242604</v>
          </cell>
          <cell r="C578">
            <v>105.92470685044201</v>
          </cell>
          <cell r="D578">
            <v>102.938116442631</v>
          </cell>
          <cell r="E578">
            <v>93.636294319481493</v>
          </cell>
          <cell r="F578">
            <v>80.849999999999994</v>
          </cell>
        </row>
        <row r="579">
          <cell r="A579">
            <v>41416</v>
          </cell>
          <cell r="B579">
            <v>108.615987131967</v>
          </cell>
          <cell r="C579">
            <v>106.198313104299</v>
          </cell>
          <cell r="D579">
            <v>102.513629364517</v>
          </cell>
          <cell r="E579">
            <v>93.547845977887903</v>
          </cell>
          <cell r="F579">
            <v>85.9</v>
          </cell>
        </row>
        <row r="580">
          <cell r="A580">
            <v>41417</v>
          </cell>
          <cell r="B580">
            <v>108.322260297922</v>
          </cell>
          <cell r="C580">
            <v>106.351573750257</v>
          </cell>
          <cell r="D580">
            <v>103.97020267177101</v>
          </cell>
          <cell r="E580">
            <v>93.584445291650695</v>
          </cell>
          <cell r="F580">
            <v>84.37</v>
          </cell>
        </row>
        <row r="581">
          <cell r="A581">
            <v>41418</v>
          </cell>
          <cell r="B581">
            <v>108.23833834533799</v>
          </cell>
          <cell r="C581">
            <v>106.219913598025</v>
          </cell>
          <cell r="D581">
            <v>104.361396645719</v>
          </cell>
          <cell r="E581">
            <v>93.532596263819997</v>
          </cell>
          <cell r="F581">
            <v>84.44</v>
          </cell>
        </row>
        <row r="582">
          <cell r="A582">
            <v>41421</v>
          </cell>
          <cell r="B582">
            <v>108.154416392754</v>
          </cell>
          <cell r="C582">
            <v>106.23637111705401</v>
          </cell>
          <cell r="D582">
            <v>103.90361646344</v>
          </cell>
          <cell r="E582">
            <v>93.419748379717802</v>
          </cell>
          <cell r="F582">
            <v>84.44</v>
          </cell>
        </row>
        <row r="583">
          <cell r="A583">
            <v>41422</v>
          </cell>
          <cell r="B583">
            <v>108.699909084551</v>
          </cell>
          <cell r="C583">
            <v>106.73626825756</v>
          </cell>
          <cell r="D583">
            <v>104.228224229056</v>
          </cell>
          <cell r="E583">
            <v>93.422798322531406</v>
          </cell>
          <cell r="F583">
            <v>86.19</v>
          </cell>
        </row>
        <row r="584">
          <cell r="A584">
            <v>41423</v>
          </cell>
          <cell r="B584">
            <v>107.972585495489</v>
          </cell>
          <cell r="C584">
            <v>106.754782966467</v>
          </cell>
          <cell r="D584">
            <v>105.30192683840301</v>
          </cell>
          <cell r="E584">
            <v>93.463972550514598</v>
          </cell>
          <cell r="F584">
            <v>85.02</v>
          </cell>
        </row>
        <row r="585">
          <cell r="A585">
            <v>41424</v>
          </cell>
          <cell r="B585">
            <v>107.23127491432901</v>
          </cell>
          <cell r="C585">
            <v>106.024480559555</v>
          </cell>
          <cell r="D585">
            <v>106.400599275874</v>
          </cell>
          <cell r="E585">
            <v>93.564620663362504</v>
          </cell>
          <cell r="F585">
            <v>83.12</v>
          </cell>
        </row>
        <row r="586">
          <cell r="A586">
            <v>41425</v>
          </cell>
          <cell r="B586">
            <v>107.88866354290499</v>
          </cell>
          <cell r="C586">
            <v>106.388603168072</v>
          </cell>
          <cell r="D586">
            <v>106.334013067543</v>
          </cell>
          <cell r="E586">
            <v>93.625619519634</v>
          </cell>
          <cell r="F586">
            <v>81.069999999999993</v>
          </cell>
        </row>
        <row r="587">
          <cell r="A587">
            <v>41428</v>
          </cell>
          <cell r="B587">
            <v>106.90957409609</v>
          </cell>
          <cell r="C587">
            <v>105.941164369471</v>
          </cell>
          <cell r="D587">
            <v>106.883349286279</v>
          </cell>
          <cell r="E587">
            <v>93.572245520396393</v>
          </cell>
          <cell r="F587">
            <v>82.62</v>
          </cell>
        </row>
        <row r="588">
          <cell r="A588">
            <v>41429</v>
          </cell>
          <cell r="B588">
            <v>106.96552206448</v>
          </cell>
          <cell r="C588">
            <v>106.486319687307</v>
          </cell>
          <cell r="D588">
            <v>105.834616505056</v>
          </cell>
          <cell r="E588">
            <v>93.534121235226806</v>
          </cell>
          <cell r="F588">
            <v>81.75</v>
          </cell>
        </row>
        <row r="589">
          <cell r="A589">
            <v>41430</v>
          </cell>
          <cell r="B589">
            <v>106.90957409609</v>
          </cell>
          <cell r="C589">
            <v>106.46060481382401</v>
          </cell>
          <cell r="D589">
            <v>106.683590661284</v>
          </cell>
          <cell r="E589">
            <v>93.495996950057105</v>
          </cell>
          <cell r="F589">
            <v>79.92</v>
          </cell>
        </row>
        <row r="590">
          <cell r="A590">
            <v>41431</v>
          </cell>
          <cell r="B590">
            <v>106.05636757815201</v>
          </cell>
          <cell r="C590">
            <v>106.095453610368</v>
          </cell>
          <cell r="D590">
            <v>107.40771567689001</v>
          </cell>
          <cell r="E590">
            <v>93.640869233701807</v>
          </cell>
          <cell r="F590">
            <v>79.78</v>
          </cell>
        </row>
        <row r="591">
          <cell r="A591">
            <v>41432</v>
          </cell>
          <cell r="B591">
            <v>105.88852367298399</v>
          </cell>
          <cell r="C591">
            <v>105.16868957004699</v>
          </cell>
          <cell r="D591">
            <v>105.80132340089</v>
          </cell>
          <cell r="E591">
            <v>93.602744948532205</v>
          </cell>
          <cell r="F591">
            <v>82.63</v>
          </cell>
        </row>
        <row r="592">
          <cell r="A592">
            <v>41435</v>
          </cell>
          <cell r="B592">
            <v>105.74865375201</v>
          </cell>
          <cell r="C592">
            <v>104.707879037235</v>
          </cell>
          <cell r="D592">
            <v>107.116401015439</v>
          </cell>
          <cell r="E592">
            <v>93.570720548989698</v>
          </cell>
          <cell r="F592">
            <v>82.08</v>
          </cell>
        </row>
        <row r="593">
          <cell r="A593">
            <v>41436</v>
          </cell>
          <cell r="B593">
            <v>105.44093992586799</v>
          </cell>
          <cell r="C593">
            <v>104.80456696153</v>
          </cell>
          <cell r="D593">
            <v>107.174663947729</v>
          </cell>
          <cell r="E593">
            <v>93.570720548989698</v>
          </cell>
          <cell r="F593">
            <v>81.64</v>
          </cell>
        </row>
        <row r="594">
          <cell r="A594">
            <v>41437</v>
          </cell>
          <cell r="B594">
            <v>104.89544723407199</v>
          </cell>
          <cell r="C594">
            <v>104.846739354042</v>
          </cell>
          <cell r="D594">
            <v>106.933288942527</v>
          </cell>
          <cell r="E594">
            <v>93.570720548989698</v>
          </cell>
          <cell r="F594">
            <v>81.290000000000006</v>
          </cell>
        </row>
        <row r="595">
          <cell r="A595">
            <v>41438</v>
          </cell>
          <cell r="B595">
            <v>104.965382194559</v>
          </cell>
          <cell r="C595">
            <v>104.623534252211</v>
          </cell>
          <cell r="D595">
            <v>106.242457031087</v>
          </cell>
          <cell r="E595">
            <v>93.617994662599997</v>
          </cell>
          <cell r="F595">
            <v>82.23</v>
          </cell>
        </row>
        <row r="596">
          <cell r="A596">
            <v>41439</v>
          </cell>
          <cell r="B596">
            <v>104.83949926568199</v>
          </cell>
          <cell r="C596">
            <v>104.65644929026899</v>
          </cell>
          <cell r="D596">
            <v>105.501685463398</v>
          </cell>
          <cell r="E596">
            <v>93.564620663362504</v>
          </cell>
          <cell r="F596">
            <v>81.349999999999994</v>
          </cell>
        </row>
        <row r="597">
          <cell r="A597">
            <v>41442</v>
          </cell>
          <cell r="B597">
            <v>104.89544723407199</v>
          </cell>
          <cell r="C597">
            <v>104.66982102448</v>
          </cell>
          <cell r="D597">
            <v>106.175870822755</v>
          </cell>
          <cell r="E597">
            <v>93.473122378955296</v>
          </cell>
          <cell r="F597">
            <v>83.01</v>
          </cell>
        </row>
        <row r="598">
          <cell r="A598">
            <v>41443</v>
          </cell>
          <cell r="B598">
            <v>104.307993565983</v>
          </cell>
          <cell r="C598">
            <v>104.95474182267</v>
          </cell>
          <cell r="D598">
            <v>107.199633775854</v>
          </cell>
          <cell r="E598">
            <v>93.529546321006407</v>
          </cell>
          <cell r="F598">
            <v>83.24</v>
          </cell>
        </row>
        <row r="599">
          <cell r="A599">
            <v>41444</v>
          </cell>
          <cell r="B599">
            <v>104.349954542275</v>
          </cell>
          <cell r="C599">
            <v>104.77165192347201</v>
          </cell>
          <cell r="D599">
            <v>107.091431187315</v>
          </cell>
          <cell r="E599">
            <v>93.499046892870695</v>
          </cell>
          <cell r="F599">
            <v>80.83</v>
          </cell>
        </row>
        <row r="600">
          <cell r="A600">
            <v>41445</v>
          </cell>
          <cell r="B600">
            <v>105.986432617665</v>
          </cell>
          <cell r="C600">
            <v>106.613865459781</v>
          </cell>
          <cell r="D600">
            <v>111.66923301011199</v>
          </cell>
          <cell r="E600">
            <v>93.5188715211589</v>
          </cell>
          <cell r="F600">
            <v>78.11</v>
          </cell>
        </row>
        <row r="601">
          <cell r="A601">
            <v>41446</v>
          </cell>
          <cell r="B601">
            <v>106.60186026994801</v>
          </cell>
          <cell r="C601">
            <v>107.759720222176</v>
          </cell>
          <cell r="D601">
            <v>111.71084939032001</v>
          </cell>
          <cell r="E601">
            <v>93.595120091498202</v>
          </cell>
          <cell r="F601">
            <v>78.25</v>
          </cell>
        </row>
        <row r="602">
          <cell r="A602">
            <v>41449</v>
          </cell>
          <cell r="B602">
            <v>106.82565214350601</v>
          </cell>
          <cell r="C602">
            <v>108.434478502365</v>
          </cell>
          <cell r="D602">
            <v>111.594323525739</v>
          </cell>
          <cell r="E602">
            <v>93.770491803278603</v>
          </cell>
          <cell r="F602">
            <v>76.94</v>
          </cell>
        </row>
        <row r="603">
          <cell r="A603">
            <v>41450</v>
          </cell>
          <cell r="B603">
            <v>106.951535072382</v>
          </cell>
          <cell r="C603">
            <v>108.224645134745</v>
          </cell>
          <cell r="D603">
            <v>110.420741603895</v>
          </cell>
          <cell r="E603">
            <v>93.778116660312605</v>
          </cell>
          <cell r="F603">
            <v>77.3</v>
          </cell>
        </row>
        <row r="604">
          <cell r="A604">
            <v>41451</v>
          </cell>
          <cell r="B604">
            <v>107.66487166934699</v>
          </cell>
          <cell r="C604">
            <v>107.840979222382</v>
          </cell>
          <cell r="D604">
            <v>109.96296142161501</v>
          </cell>
          <cell r="E604">
            <v>93.808616088448304</v>
          </cell>
          <cell r="F604">
            <v>78.709999999999994</v>
          </cell>
        </row>
        <row r="605">
          <cell r="A605">
            <v>41452</v>
          </cell>
          <cell r="B605">
            <v>107.45506678788701</v>
          </cell>
          <cell r="C605">
            <v>107.991154083521</v>
          </cell>
          <cell r="D605">
            <v>108.62291397894199</v>
          </cell>
          <cell r="E605">
            <v>93.839115516584002</v>
          </cell>
          <cell r="F605">
            <v>78.760000000000005</v>
          </cell>
        </row>
        <row r="606">
          <cell r="A606">
            <v>41453</v>
          </cell>
          <cell r="B606">
            <v>107.59493670886</v>
          </cell>
          <cell r="C606">
            <v>108.399506274429</v>
          </cell>
          <cell r="D606">
            <v>108.373215697698</v>
          </cell>
          <cell r="E606">
            <v>93.666793747617206</v>
          </cell>
          <cell r="F606">
            <v>79.23</v>
          </cell>
        </row>
        <row r="607">
          <cell r="A607">
            <v>41456</v>
          </cell>
          <cell r="B607">
            <v>107.133365969648</v>
          </cell>
          <cell r="C607">
            <v>108.003497222793</v>
          </cell>
          <cell r="D607">
            <v>107.266219984185</v>
          </cell>
          <cell r="E607">
            <v>93.595120091498202</v>
          </cell>
          <cell r="F607">
            <v>79.430000000000007</v>
          </cell>
        </row>
        <row r="608">
          <cell r="A608">
            <v>41457</v>
          </cell>
          <cell r="B608">
            <v>107.329183859011</v>
          </cell>
          <cell r="C608">
            <v>108.354248097099</v>
          </cell>
          <cell r="D608">
            <v>108.165133796662</v>
          </cell>
          <cell r="E608">
            <v>93.599695005718601</v>
          </cell>
          <cell r="F608">
            <v>74.900000000000006</v>
          </cell>
        </row>
        <row r="609">
          <cell r="A609">
            <v>41458</v>
          </cell>
          <cell r="B609">
            <v>107.511014756276</v>
          </cell>
          <cell r="C609">
            <v>108.314132894466</v>
          </cell>
          <cell r="D609">
            <v>108.548004494569</v>
          </cell>
          <cell r="E609">
            <v>93.564620663362504</v>
          </cell>
          <cell r="F609">
            <v>68.849999999999994</v>
          </cell>
        </row>
        <row r="610">
          <cell r="A610">
            <v>41459</v>
          </cell>
          <cell r="B610">
            <v>108.23833834533799</v>
          </cell>
          <cell r="C610">
            <v>108.199958856202</v>
          </cell>
          <cell r="D610">
            <v>107.399392400848</v>
          </cell>
          <cell r="E610">
            <v>93.476934807472304</v>
          </cell>
          <cell r="F610">
            <v>68.849999999999994</v>
          </cell>
        </row>
        <row r="611">
          <cell r="A611">
            <v>41460</v>
          </cell>
          <cell r="B611">
            <v>108.951674942303</v>
          </cell>
          <cell r="C611">
            <v>108.826373174243</v>
          </cell>
          <cell r="D611">
            <v>108.71447001539801</v>
          </cell>
          <cell r="E611">
            <v>93.590545177277903</v>
          </cell>
          <cell r="F611">
            <v>69.33</v>
          </cell>
        </row>
        <row r="612">
          <cell r="A612">
            <v>41463</v>
          </cell>
          <cell r="B612">
            <v>108.68592209245401</v>
          </cell>
          <cell r="C612">
            <v>108.611396831927</v>
          </cell>
          <cell r="D612">
            <v>107.507594989387</v>
          </cell>
          <cell r="E612">
            <v>93.610369805566094</v>
          </cell>
          <cell r="F612">
            <v>69.959999999999994</v>
          </cell>
        </row>
        <row r="613">
          <cell r="A613">
            <v>41464</v>
          </cell>
          <cell r="B613">
            <v>109.45520665780801</v>
          </cell>
          <cell r="C613">
            <v>108.379962970582</v>
          </cell>
          <cell r="D613">
            <v>107.116401015439</v>
          </cell>
          <cell r="E613">
            <v>93.544796035074299</v>
          </cell>
          <cell r="F613">
            <v>70.25</v>
          </cell>
        </row>
        <row r="614">
          <cell r="A614">
            <v>41465</v>
          </cell>
          <cell r="B614">
            <v>108.923700958108</v>
          </cell>
          <cell r="C614">
            <v>108.152643488994</v>
          </cell>
          <cell r="D614">
            <v>107.882142411253</v>
          </cell>
          <cell r="E614">
            <v>93.593595120091393</v>
          </cell>
          <cell r="F614">
            <v>72.95</v>
          </cell>
        </row>
        <row r="615">
          <cell r="A615">
            <v>41466</v>
          </cell>
          <cell r="B615">
            <v>107.189313938037</v>
          </cell>
          <cell r="C615">
            <v>106.739354042378</v>
          </cell>
          <cell r="D615">
            <v>106.94993549461</v>
          </cell>
          <cell r="E615">
            <v>93.633244376667903</v>
          </cell>
          <cell r="F615">
            <v>74.13</v>
          </cell>
        </row>
        <row r="616">
          <cell r="A616">
            <v>41467</v>
          </cell>
          <cell r="B616">
            <v>107.161339953842</v>
          </cell>
          <cell r="C616">
            <v>106.926558321333</v>
          </cell>
          <cell r="D616">
            <v>106.683590661284</v>
          </cell>
          <cell r="E616">
            <v>93.666793747617206</v>
          </cell>
          <cell r="F616">
            <v>74.27</v>
          </cell>
        </row>
        <row r="617">
          <cell r="A617">
            <v>41470</v>
          </cell>
          <cell r="B617">
            <v>107.273235890621</v>
          </cell>
          <cell r="C617">
            <v>107.130220119317</v>
          </cell>
          <cell r="D617">
            <v>106.001082025885</v>
          </cell>
          <cell r="E617">
            <v>93.666793747617206</v>
          </cell>
          <cell r="F617">
            <v>73.88</v>
          </cell>
        </row>
        <row r="618">
          <cell r="A618">
            <v>41471</v>
          </cell>
          <cell r="B618">
            <v>106.406042380586</v>
          </cell>
          <cell r="C618">
            <v>106.87821435918499</v>
          </cell>
          <cell r="D618">
            <v>105.018935452994</v>
          </cell>
          <cell r="E618">
            <v>93.625619519634</v>
          </cell>
          <cell r="F618">
            <v>73.63</v>
          </cell>
        </row>
        <row r="619">
          <cell r="A619">
            <v>41472</v>
          </cell>
          <cell r="B619">
            <v>106.797678159311</v>
          </cell>
          <cell r="C619">
            <v>107.291709524789</v>
          </cell>
          <cell r="D619">
            <v>104.4779225103</v>
          </cell>
          <cell r="E619">
            <v>93.633244376667903</v>
          </cell>
          <cell r="F619">
            <v>72.22</v>
          </cell>
        </row>
        <row r="620">
          <cell r="A620">
            <v>41473</v>
          </cell>
          <cell r="B620">
            <v>106.90957409609</v>
          </cell>
          <cell r="C620">
            <v>106.902900637728</v>
          </cell>
          <cell r="D620">
            <v>104.01181905197799</v>
          </cell>
          <cell r="E620">
            <v>93.717117804041095</v>
          </cell>
          <cell r="F620">
            <v>72.02</v>
          </cell>
        </row>
        <row r="621">
          <cell r="A621">
            <v>41474</v>
          </cell>
          <cell r="B621">
            <v>106.43401636478001</v>
          </cell>
          <cell r="C621">
            <v>106.670438181444</v>
          </cell>
          <cell r="D621">
            <v>104.403013025927</v>
          </cell>
          <cell r="E621">
            <v>93.671368661837505</v>
          </cell>
          <cell r="F621">
            <v>73.3</v>
          </cell>
        </row>
        <row r="622">
          <cell r="A622">
            <v>41477</v>
          </cell>
          <cell r="B622">
            <v>106.04238058605399</v>
          </cell>
          <cell r="C622">
            <v>106.333059041349</v>
          </cell>
          <cell r="D622">
            <v>104.19493112489</v>
          </cell>
          <cell r="E622">
            <v>93.712542889820796</v>
          </cell>
          <cell r="F622">
            <v>72.73</v>
          </cell>
        </row>
        <row r="623">
          <cell r="A623">
            <v>41478</v>
          </cell>
          <cell r="B623">
            <v>105.83257570459401</v>
          </cell>
          <cell r="C623">
            <v>105.946307344167</v>
          </cell>
          <cell r="D623">
            <v>104.10337508843401</v>
          </cell>
          <cell r="E623">
            <v>93.640869233701807</v>
          </cell>
          <cell r="F623">
            <v>71.61</v>
          </cell>
        </row>
        <row r="624">
          <cell r="A624">
            <v>41479</v>
          </cell>
          <cell r="B624">
            <v>105.734666759913</v>
          </cell>
          <cell r="C624">
            <v>105.865048343962</v>
          </cell>
          <cell r="D624">
            <v>105.218694077989</v>
          </cell>
          <cell r="E624">
            <v>93.640869233701807</v>
          </cell>
          <cell r="F624">
            <v>70.67</v>
          </cell>
        </row>
        <row r="625">
          <cell r="A625">
            <v>41480</v>
          </cell>
          <cell r="B625">
            <v>105.720679767815</v>
          </cell>
          <cell r="C625">
            <v>105.739559761365</v>
          </cell>
          <cell r="D625">
            <v>105.4018061509</v>
          </cell>
          <cell r="E625">
            <v>93.625619519634</v>
          </cell>
          <cell r="F625">
            <v>74.45</v>
          </cell>
        </row>
        <row r="626">
          <cell r="A626">
            <v>41481</v>
          </cell>
          <cell r="B626">
            <v>105.44093992586799</v>
          </cell>
          <cell r="C626">
            <v>105.92882123019901</v>
          </cell>
          <cell r="D626">
            <v>105.776353572766</v>
          </cell>
          <cell r="E626">
            <v>93.579870377430396</v>
          </cell>
          <cell r="F626">
            <v>73.680000000000007</v>
          </cell>
        </row>
        <row r="627">
          <cell r="A627">
            <v>41484</v>
          </cell>
          <cell r="B627">
            <v>105.552835862647</v>
          </cell>
          <cell r="C627">
            <v>105.55132688747101</v>
          </cell>
          <cell r="D627">
            <v>105.926172541512</v>
          </cell>
          <cell r="E627">
            <v>93.587495234464299</v>
          </cell>
          <cell r="F627">
            <v>72.89</v>
          </cell>
        </row>
        <row r="628">
          <cell r="A628">
            <v>41485</v>
          </cell>
          <cell r="B628">
            <v>105.53884887055</v>
          </cell>
          <cell r="C628">
            <v>105.922649660563</v>
          </cell>
          <cell r="D628">
            <v>106.20916392692099</v>
          </cell>
          <cell r="E628">
            <v>93.579870377430396</v>
          </cell>
          <cell r="F628">
            <v>73.040000000000006</v>
          </cell>
        </row>
        <row r="629">
          <cell r="A629">
            <v>41486</v>
          </cell>
          <cell r="B629">
            <v>105.384991957479</v>
          </cell>
          <cell r="C629">
            <v>105.917506685867</v>
          </cell>
          <cell r="D629">
            <v>106.94993549461</v>
          </cell>
          <cell r="E629">
            <v>93.529546321006407</v>
          </cell>
          <cell r="F629">
            <v>72.84</v>
          </cell>
        </row>
        <row r="630">
          <cell r="A630">
            <v>41487</v>
          </cell>
          <cell r="B630">
            <v>105.678718791523</v>
          </cell>
          <cell r="C630">
            <v>106.156140711787</v>
          </cell>
          <cell r="D630">
            <v>106.38395272379201</v>
          </cell>
          <cell r="E630">
            <v>93.556995806328601</v>
          </cell>
          <cell r="F630">
            <v>72.84</v>
          </cell>
        </row>
        <row r="631">
          <cell r="A631">
            <v>41488</v>
          </cell>
          <cell r="B631">
            <v>105.245122036506</v>
          </cell>
          <cell r="C631">
            <v>106.61180826990299</v>
          </cell>
          <cell r="D631">
            <v>105.476715635274</v>
          </cell>
          <cell r="E631">
            <v>93.544796035074299</v>
          </cell>
          <cell r="F631">
            <v>76</v>
          </cell>
        </row>
        <row r="632">
          <cell r="A632">
            <v>41491</v>
          </cell>
          <cell r="B632">
            <v>105.510874886355</v>
          </cell>
          <cell r="C632">
            <v>106.89981485291</v>
          </cell>
          <cell r="D632">
            <v>105.54330184360499</v>
          </cell>
          <cell r="E632">
            <v>93.473122378955296</v>
          </cell>
          <cell r="F632">
            <v>78.05</v>
          </cell>
        </row>
        <row r="633">
          <cell r="A633">
            <v>41492</v>
          </cell>
          <cell r="B633">
            <v>105.119239107629</v>
          </cell>
          <cell r="C633">
            <v>106.781526434889</v>
          </cell>
          <cell r="D633">
            <v>105.22701735403</v>
          </cell>
          <cell r="E633">
            <v>93.233701868089895</v>
          </cell>
          <cell r="F633">
            <v>77.27</v>
          </cell>
        </row>
        <row r="634">
          <cell r="A634">
            <v>41493</v>
          </cell>
          <cell r="B634">
            <v>104.92342121826699</v>
          </cell>
          <cell r="C634">
            <v>107.177535486525</v>
          </cell>
          <cell r="D634">
            <v>105.601564775895</v>
          </cell>
          <cell r="E634">
            <v>93.3861990087685</v>
          </cell>
          <cell r="F634">
            <v>79.05</v>
          </cell>
        </row>
        <row r="635">
          <cell r="A635">
            <v>41494</v>
          </cell>
          <cell r="B635">
            <v>104.46185047905399</v>
          </cell>
          <cell r="C635">
            <v>106.533635054515</v>
          </cell>
          <cell r="D635">
            <v>105.376836322776</v>
          </cell>
          <cell r="E635">
            <v>93.421273351124597</v>
          </cell>
          <cell r="F635">
            <v>78.08</v>
          </cell>
        </row>
        <row r="636">
          <cell r="A636">
            <v>41495</v>
          </cell>
          <cell r="B636">
            <v>104.86747324987699</v>
          </cell>
          <cell r="C636">
            <v>105.809504217239</v>
          </cell>
          <cell r="D636">
            <v>104.82750010404</v>
          </cell>
          <cell r="E636">
            <v>93.427373236751805</v>
          </cell>
          <cell r="F636">
            <v>77.84</v>
          </cell>
        </row>
        <row r="637">
          <cell r="A637">
            <v>41498</v>
          </cell>
          <cell r="B637">
            <v>105.09126512343499</v>
          </cell>
          <cell r="C637">
            <v>105.94733593910701</v>
          </cell>
          <cell r="D637">
            <v>104.586125098838</v>
          </cell>
          <cell r="E637">
            <v>93.4288982081585</v>
          </cell>
          <cell r="F637">
            <v>77.56</v>
          </cell>
        </row>
        <row r="638">
          <cell r="A638">
            <v>41499</v>
          </cell>
          <cell r="B638">
            <v>105.608783831037</v>
          </cell>
          <cell r="C638">
            <v>106.413289446615</v>
          </cell>
          <cell r="D638">
            <v>106.175870822755</v>
          </cell>
          <cell r="E638">
            <v>93.360274494853201</v>
          </cell>
          <cell r="F638">
            <v>77.209999999999994</v>
          </cell>
        </row>
        <row r="639">
          <cell r="A639">
            <v>41500</v>
          </cell>
          <cell r="B639">
            <v>105.566822854745</v>
          </cell>
          <cell r="C639">
            <v>106.247685661386</v>
          </cell>
          <cell r="D639">
            <v>105.951142369636</v>
          </cell>
          <cell r="E639">
            <v>93.320625238276705</v>
          </cell>
          <cell r="F639">
            <v>76.75</v>
          </cell>
        </row>
        <row r="640">
          <cell r="A640">
            <v>41501</v>
          </cell>
          <cell r="B640">
            <v>105.510874886355</v>
          </cell>
          <cell r="C640">
            <v>106.36905986422499</v>
          </cell>
          <cell r="D640">
            <v>106.85005618211299</v>
          </cell>
          <cell r="E640">
            <v>93.216927182615294</v>
          </cell>
          <cell r="F640">
            <v>76.349999999999994</v>
          </cell>
        </row>
        <row r="641">
          <cell r="A641">
            <v>41502</v>
          </cell>
          <cell r="B641">
            <v>104.993356178753</v>
          </cell>
          <cell r="C641">
            <v>106.44209010491601</v>
          </cell>
          <cell r="D641">
            <v>107.024844978983</v>
          </cell>
          <cell r="E641">
            <v>93.248951582157801</v>
          </cell>
          <cell r="F641">
            <v>76.11</v>
          </cell>
        </row>
        <row r="642">
          <cell r="A642">
            <v>41505</v>
          </cell>
          <cell r="B642">
            <v>104.811525281488</v>
          </cell>
          <cell r="C642">
            <v>106.248714256325</v>
          </cell>
          <cell r="D642">
            <v>108.173457072703</v>
          </cell>
          <cell r="E642">
            <v>93.373999237514198</v>
          </cell>
          <cell r="F642">
            <v>76.53</v>
          </cell>
        </row>
        <row r="643">
          <cell r="A643">
            <v>41506</v>
          </cell>
          <cell r="B643">
            <v>104.154136652912</v>
          </cell>
          <cell r="C643">
            <v>106.85455667558099</v>
          </cell>
          <cell r="D643">
            <v>108.173457072703</v>
          </cell>
          <cell r="E643">
            <v>93.396873808615993</v>
          </cell>
          <cell r="F643">
            <v>76.349999999999994</v>
          </cell>
        </row>
        <row r="644">
          <cell r="A644">
            <v>41507</v>
          </cell>
          <cell r="B644">
            <v>104.67165536051399</v>
          </cell>
          <cell r="C644">
            <v>107.487142563258</v>
          </cell>
          <cell r="D644">
            <v>109.571767447667</v>
          </cell>
          <cell r="E644">
            <v>93.378574151734597</v>
          </cell>
          <cell r="F644">
            <v>76.19</v>
          </cell>
        </row>
        <row r="645">
          <cell r="A645">
            <v>41508</v>
          </cell>
          <cell r="B645">
            <v>104.699629344709</v>
          </cell>
          <cell r="C645">
            <v>108.140300349722</v>
          </cell>
          <cell r="D645">
            <v>109.679970036206</v>
          </cell>
          <cell r="E645">
            <v>93.425848265344996</v>
          </cell>
          <cell r="F645">
            <v>76.36</v>
          </cell>
        </row>
        <row r="646">
          <cell r="A646">
            <v>41509</v>
          </cell>
          <cell r="B646">
            <v>104.447863486957</v>
          </cell>
          <cell r="C646">
            <v>108.32956181855501</v>
          </cell>
          <cell r="D646">
            <v>108.223396728952</v>
          </cell>
          <cell r="E646">
            <v>93.335874952344597</v>
          </cell>
          <cell r="F646">
            <v>76.95</v>
          </cell>
        </row>
        <row r="647">
          <cell r="A647">
            <v>41512</v>
          </cell>
          <cell r="B647">
            <v>104.60172040002701</v>
          </cell>
          <cell r="C647">
            <v>108.116642666118</v>
          </cell>
          <cell r="D647">
            <v>109.022431228931</v>
          </cell>
          <cell r="E647">
            <v>93.335874952344597</v>
          </cell>
          <cell r="F647">
            <v>75.92</v>
          </cell>
        </row>
        <row r="648">
          <cell r="A648">
            <v>41513</v>
          </cell>
          <cell r="B648">
            <v>104.46185047905399</v>
          </cell>
          <cell r="C648">
            <v>108.041555235548</v>
          </cell>
          <cell r="D648">
            <v>110.93678471846501</v>
          </cell>
          <cell r="E648">
            <v>93.390773922988899</v>
          </cell>
          <cell r="F648">
            <v>74.66</v>
          </cell>
        </row>
        <row r="649">
          <cell r="A649">
            <v>41514</v>
          </cell>
          <cell r="B649">
            <v>104.937408210364</v>
          </cell>
          <cell r="C649">
            <v>107.909895083316</v>
          </cell>
          <cell r="D649">
            <v>110.22930625494099</v>
          </cell>
          <cell r="E649">
            <v>93.335874952344597</v>
          </cell>
          <cell r="F649">
            <v>74.099999999999994</v>
          </cell>
        </row>
        <row r="650">
          <cell r="A650">
            <v>41515</v>
          </cell>
          <cell r="B650">
            <v>105.776627736205</v>
          </cell>
          <cell r="C650">
            <v>108.156757868751</v>
          </cell>
          <cell r="D650">
            <v>110.479004536185</v>
          </cell>
          <cell r="E650">
            <v>93.3389248951582</v>
          </cell>
          <cell r="F650">
            <v>74.459999999999994</v>
          </cell>
        </row>
        <row r="651">
          <cell r="A651">
            <v>41516</v>
          </cell>
          <cell r="B651">
            <v>105.944471641373</v>
          </cell>
          <cell r="C651">
            <v>108.50750874305599</v>
          </cell>
          <cell r="D651">
            <v>110.811935577843</v>
          </cell>
          <cell r="E651">
            <v>93.323675181090294</v>
          </cell>
          <cell r="F651">
            <v>75.03</v>
          </cell>
        </row>
        <row r="652">
          <cell r="A652">
            <v>41519</v>
          </cell>
          <cell r="B652">
            <v>106.01440660186</v>
          </cell>
          <cell r="C652">
            <v>108.50750874305599</v>
          </cell>
          <cell r="D652">
            <v>110.878521786175</v>
          </cell>
          <cell r="E652">
            <v>93.3221502096835</v>
          </cell>
          <cell r="F652">
            <v>75.03</v>
          </cell>
        </row>
        <row r="653">
          <cell r="A653">
            <v>41520</v>
          </cell>
          <cell r="B653">
            <v>106.280159451709</v>
          </cell>
          <cell r="C653">
            <v>108.415963793458</v>
          </cell>
          <cell r="D653">
            <v>111.902284739273</v>
          </cell>
          <cell r="E653">
            <v>93.377049180327802</v>
          </cell>
          <cell r="F653">
            <v>75.28</v>
          </cell>
        </row>
        <row r="654">
          <cell r="A654">
            <v>41521</v>
          </cell>
          <cell r="B654">
            <v>105.88852367298399</v>
          </cell>
          <cell r="C654">
            <v>107.821435918535</v>
          </cell>
          <cell r="D654">
            <v>110.545590744517</v>
          </cell>
          <cell r="E654">
            <v>93.332825009531007</v>
          </cell>
          <cell r="F654">
            <v>75.09</v>
          </cell>
        </row>
        <row r="655">
          <cell r="A655">
            <v>41522</v>
          </cell>
          <cell r="B655">
            <v>106.615847262046</v>
          </cell>
          <cell r="C655">
            <v>108.084756222999</v>
          </cell>
          <cell r="D655">
            <v>111.502767489283</v>
          </cell>
          <cell r="E655">
            <v>93.319100266869896</v>
          </cell>
          <cell r="F655">
            <v>74.92</v>
          </cell>
        </row>
        <row r="656">
          <cell r="A656">
            <v>41523</v>
          </cell>
          <cell r="B656">
            <v>106.196237499125</v>
          </cell>
          <cell r="C656">
            <v>106.81547006788701</v>
          </cell>
          <cell r="D656">
            <v>110.079487286195</v>
          </cell>
          <cell r="E656">
            <v>93.3389248951582</v>
          </cell>
          <cell r="F656">
            <v>74.760000000000005</v>
          </cell>
        </row>
        <row r="657">
          <cell r="A657">
            <v>41526</v>
          </cell>
          <cell r="B657">
            <v>105.524861878453</v>
          </cell>
          <cell r="C657">
            <v>106.718782143591</v>
          </cell>
          <cell r="D657">
            <v>109.521827791418</v>
          </cell>
          <cell r="E657">
            <v>93.346549752192104</v>
          </cell>
          <cell r="F657">
            <v>75.23</v>
          </cell>
        </row>
        <row r="658">
          <cell r="A658">
            <v>41527</v>
          </cell>
          <cell r="B658">
            <v>105.46891391006299</v>
          </cell>
          <cell r="C658">
            <v>106.52540629500101</v>
          </cell>
          <cell r="D658">
            <v>109.147280369553</v>
          </cell>
          <cell r="E658">
            <v>93.328250095310693</v>
          </cell>
          <cell r="F658">
            <v>74.86</v>
          </cell>
        </row>
        <row r="659">
          <cell r="A659">
            <v>41528</v>
          </cell>
          <cell r="B659">
            <v>105.09126512343499</v>
          </cell>
          <cell r="C659">
            <v>106.310429952684</v>
          </cell>
          <cell r="D659">
            <v>108.93919846851701</v>
          </cell>
          <cell r="E659">
            <v>93.299275638581705</v>
          </cell>
          <cell r="F659">
            <v>74.900000000000006</v>
          </cell>
        </row>
        <row r="660">
          <cell r="A660">
            <v>41529</v>
          </cell>
          <cell r="B660">
            <v>105.03531715504501</v>
          </cell>
          <cell r="C660">
            <v>106.10676815470001</v>
          </cell>
          <cell r="D660">
            <v>109.055724333097</v>
          </cell>
          <cell r="E660">
            <v>93.300800609988499</v>
          </cell>
          <cell r="F660">
            <v>74.75</v>
          </cell>
        </row>
        <row r="661">
          <cell r="A661">
            <v>41530</v>
          </cell>
          <cell r="B661">
            <v>105.32904398909</v>
          </cell>
          <cell r="C661">
            <v>106.312487142563</v>
          </cell>
          <cell r="D661">
            <v>108.6145907029</v>
          </cell>
          <cell r="E661">
            <v>93.313000381242801</v>
          </cell>
          <cell r="F661">
            <v>75.64</v>
          </cell>
        </row>
        <row r="662">
          <cell r="A662">
            <v>41533</v>
          </cell>
          <cell r="B662">
            <v>104.727603328904</v>
          </cell>
          <cell r="C662">
            <v>106.10162518000401</v>
          </cell>
          <cell r="D662">
            <v>107.63244413000901</v>
          </cell>
          <cell r="E662">
            <v>93.335874952344597</v>
          </cell>
          <cell r="F662">
            <v>76.11</v>
          </cell>
        </row>
        <row r="663">
          <cell r="A663">
            <v>41534</v>
          </cell>
          <cell r="B663">
            <v>104.713616336806</v>
          </cell>
          <cell r="C663">
            <v>105.820818761571</v>
          </cell>
          <cell r="D663">
            <v>107.490948437304</v>
          </cell>
          <cell r="E663">
            <v>93.355699580632802</v>
          </cell>
          <cell r="F663">
            <v>77.86</v>
          </cell>
        </row>
        <row r="664">
          <cell r="A664">
            <v>41535</v>
          </cell>
          <cell r="B664">
            <v>104.783551297293</v>
          </cell>
          <cell r="C664">
            <v>106.04196667352301</v>
          </cell>
          <cell r="D664">
            <v>107.96537517166701</v>
          </cell>
          <cell r="E664">
            <v>93.377049180327802</v>
          </cell>
          <cell r="F664">
            <v>78.48</v>
          </cell>
        </row>
        <row r="665">
          <cell r="A665">
            <v>41536</v>
          </cell>
          <cell r="B665">
            <v>103.370865095461</v>
          </cell>
          <cell r="C665">
            <v>105.263320304464</v>
          </cell>
          <cell r="D665">
            <v>106.10096133838201</v>
          </cell>
          <cell r="E665">
            <v>93.349599695005693</v>
          </cell>
          <cell r="F665">
            <v>77.75</v>
          </cell>
        </row>
        <row r="666">
          <cell r="A666">
            <v>41537</v>
          </cell>
          <cell r="B666">
            <v>103.44080005594699</v>
          </cell>
          <cell r="C666">
            <v>105.823904546389</v>
          </cell>
          <cell r="D666">
            <v>106.27575013525301</v>
          </cell>
          <cell r="E666">
            <v>93.351124666412503</v>
          </cell>
          <cell r="F666">
            <v>77.47</v>
          </cell>
        </row>
        <row r="667">
          <cell r="A667">
            <v>41540</v>
          </cell>
          <cell r="B667">
            <v>103.69256591369999</v>
          </cell>
          <cell r="C667">
            <v>105.781732153877</v>
          </cell>
          <cell r="D667">
            <v>106.350659619626</v>
          </cell>
          <cell r="E667">
            <v>93.3434998093785</v>
          </cell>
          <cell r="F667">
            <v>76.95</v>
          </cell>
        </row>
        <row r="668">
          <cell r="A668">
            <v>41541</v>
          </cell>
          <cell r="B668">
            <v>103.720539897894</v>
          </cell>
          <cell r="C668">
            <v>105.98950833161901</v>
          </cell>
          <cell r="D668">
            <v>107.191310499812</v>
          </cell>
          <cell r="E668">
            <v>93.346549752192104</v>
          </cell>
          <cell r="F668">
            <v>76.17</v>
          </cell>
        </row>
        <row r="669">
          <cell r="A669">
            <v>41542</v>
          </cell>
          <cell r="B669">
            <v>103.398839079655</v>
          </cell>
          <cell r="C669">
            <v>105.909277926352</v>
          </cell>
          <cell r="D669">
            <v>107.67406051021599</v>
          </cell>
          <cell r="E669">
            <v>93.325200152497104</v>
          </cell>
          <cell r="F669">
            <v>75.61</v>
          </cell>
        </row>
        <row r="670">
          <cell r="A670">
            <v>41543</v>
          </cell>
          <cell r="B670">
            <v>103.69256591369999</v>
          </cell>
          <cell r="C670">
            <v>106.245628471507</v>
          </cell>
          <cell r="D670">
            <v>108.589620874776</v>
          </cell>
          <cell r="E670">
            <v>93.326725123903898</v>
          </cell>
          <cell r="F670">
            <v>75.95</v>
          </cell>
        </row>
        <row r="671">
          <cell r="A671">
            <v>41544</v>
          </cell>
          <cell r="B671">
            <v>103.300930134974</v>
          </cell>
          <cell r="C671">
            <v>106.039909483645</v>
          </cell>
          <cell r="D671">
            <v>109.438595031004</v>
          </cell>
          <cell r="E671">
            <v>93.302325581395294</v>
          </cell>
          <cell r="F671">
            <v>75.239999999999995</v>
          </cell>
        </row>
        <row r="672">
          <cell r="A672">
            <v>41547</v>
          </cell>
          <cell r="B672">
            <v>103.342891111266</v>
          </cell>
          <cell r="C672">
            <v>105.81670438181401</v>
          </cell>
          <cell r="D672">
            <v>109.488534687252</v>
          </cell>
          <cell r="E672">
            <v>93.348074723598899</v>
          </cell>
          <cell r="F672">
            <v>74.260000000000005</v>
          </cell>
        </row>
        <row r="673">
          <cell r="A673">
            <v>41548</v>
          </cell>
          <cell r="B673">
            <v>103.356878103363</v>
          </cell>
          <cell r="C673">
            <v>106.289858053898</v>
          </cell>
          <cell r="D673">
            <v>109.546797619543</v>
          </cell>
          <cell r="E673">
            <v>93.335874952344597</v>
          </cell>
          <cell r="F673">
            <v>74.150000000000006</v>
          </cell>
        </row>
        <row r="674">
          <cell r="A674">
            <v>41549</v>
          </cell>
          <cell r="B674">
            <v>102.85334638785901</v>
          </cell>
          <cell r="C674">
            <v>106.27237193993</v>
          </cell>
          <cell r="D674">
            <v>109.47188813517</v>
          </cell>
          <cell r="E674">
            <v>93.335874952344597</v>
          </cell>
          <cell r="F674">
            <v>74.25</v>
          </cell>
        </row>
        <row r="675">
          <cell r="A675">
            <v>41550</v>
          </cell>
          <cell r="B675">
            <v>102.615567522204</v>
          </cell>
          <cell r="C675">
            <v>106.17054104093801</v>
          </cell>
          <cell r="D675">
            <v>110.304215739314</v>
          </cell>
          <cell r="E675">
            <v>93.3434998093785</v>
          </cell>
          <cell r="F675">
            <v>74.040000000000006</v>
          </cell>
        </row>
        <row r="676">
          <cell r="A676">
            <v>41551</v>
          </cell>
          <cell r="B676">
            <v>102.85334638785901</v>
          </cell>
          <cell r="C676">
            <v>106.00185147089</v>
          </cell>
          <cell r="D676">
            <v>108.95584502059999</v>
          </cell>
          <cell r="E676">
            <v>93.332825009531007</v>
          </cell>
          <cell r="F676">
            <v>75.12</v>
          </cell>
        </row>
        <row r="677">
          <cell r="A677">
            <v>41554</v>
          </cell>
          <cell r="B677">
            <v>102.965242324638</v>
          </cell>
          <cell r="C677">
            <v>105.978193787286</v>
          </cell>
          <cell r="D677">
            <v>108.972491572683</v>
          </cell>
          <cell r="E677">
            <v>93.316050324056405</v>
          </cell>
          <cell r="F677">
            <v>75.09</v>
          </cell>
        </row>
        <row r="678">
          <cell r="A678">
            <v>41555</v>
          </cell>
          <cell r="B678">
            <v>102.965242324638</v>
          </cell>
          <cell r="C678">
            <v>106.212713433449</v>
          </cell>
          <cell r="D678">
            <v>109.363685546631</v>
          </cell>
          <cell r="E678">
            <v>93.3434998093785</v>
          </cell>
          <cell r="F678">
            <v>75.09</v>
          </cell>
        </row>
        <row r="679">
          <cell r="A679">
            <v>41556</v>
          </cell>
          <cell r="B679">
            <v>103.48276103224001</v>
          </cell>
          <cell r="C679">
            <v>107.00884591647799</v>
          </cell>
          <cell r="D679">
            <v>110.054517458071</v>
          </cell>
          <cell r="E679">
            <v>93.348074723598899</v>
          </cell>
          <cell r="F679">
            <v>74.680000000000007</v>
          </cell>
        </row>
        <row r="680">
          <cell r="A680">
            <v>41557</v>
          </cell>
          <cell r="B680">
            <v>103.300930134974</v>
          </cell>
          <cell r="C680">
            <v>106.70541040937999</v>
          </cell>
          <cell r="D680">
            <v>108.98913812476501</v>
          </cell>
          <cell r="E680">
            <v>93.267251239039197</v>
          </cell>
          <cell r="F680">
            <v>76.48</v>
          </cell>
        </row>
        <row r="681">
          <cell r="A681">
            <v>41558</v>
          </cell>
          <cell r="B681">
            <v>103.133086229806</v>
          </cell>
          <cell r="C681">
            <v>106.81135568813001</v>
          </cell>
          <cell r="D681">
            <v>108.814349327895</v>
          </cell>
          <cell r="E681">
            <v>93.3389248951582</v>
          </cell>
          <cell r="F681">
            <v>76.73</v>
          </cell>
        </row>
        <row r="682">
          <cell r="A682">
            <v>41561</v>
          </cell>
          <cell r="B682">
            <v>102.965242324638</v>
          </cell>
          <cell r="C682">
            <v>106.515120345607</v>
          </cell>
          <cell r="D682">
            <v>108.781056223729</v>
          </cell>
          <cell r="E682">
            <v>93.140678612276005</v>
          </cell>
          <cell r="F682">
            <v>75.42</v>
          </cell>
        </row>
        <row r="683">
          <cell r="A683">
            <v>41562</v>
          </cell>
          <cell r="B683">
            <v>103.734526889992</v>
          </cell>
          <cell r="C683">
            <v>106.67763834601899</v>
          </cell>
          <cell r="D683">
            <v>107.773939822714</v>
          </cell>
          <cell r="E683">
            <v>93.069004956157002</v>
          </cell>
          <cell r="F683">
            <v>77.16</v>
          </cell>
        </row>
        <row r="684">
          <cell r="A684">
            <v>41563</v>
          </cell>
          <cell r="B684">
            <v>103.650604937408</v>
          </cell>
          <cell r="C684">
            <v>106.48117671260999</v>
          </cell>
          <cell r="D684">
            <v>107.191310499812</v>
          </cell>
          <cell r="E684">
            <v>93.008006099885606</v>
          </cell>
          <cell r="F684">
            <v>78.930000000000007</v>
          </cell>
        </row>
        <row r="685">
          <cell r="A685">
            <v>41564</v>
          </cell>
          <cell r="B685">
            <v>102.32184068815999</v>
          </cell>
          <cell r="C685">
            <v>105.787903723513</v>
          </cell>
          <cell r="D685">
            <v>106.350659619626</v>
          </cell>
          <cell r="E685">
            <v>93.000381242851603</v>
          </cell>
          <cell r="F685">
            <v>79.34</v>
          </cell>
        </row>
        <row r="686">
          <cell r="A686">
            <v>41565</v>
          </cell>
          <cell r="B686">
            <v>102.140009790894</v>
          </cell>
          <cell r="C686">
            <v>105.739559761365</v>
          </cell>
          <cell r="D686">
            <v>106.49215531233</v>
          </cell>
          <cell r="E686">
            <v>92.9881814715974</v>
          </cell>
          <cell r="F686">
            <v>78.81</v>
          </cell>
        </row>
        <row r="687">
          <cell r="A687">
            <v>41568</v>
          </cell>
          <cell r="B687">
            <v>102.279879711867</v>
          </cell>
          <cell r="C687">
            <v>105.877391483233</v>
          </cell>
          <cell r="D687">
            <v>107.590827749802</v>
          </cell>
          <cell r="E687">
            <v>92.454441479222197</v>
          </cell>
          <cell r="F687">
            <v>80.41</v>
          </cell>
        </row>
        <row r="688">
          <cell r="A688">
            <v>41569</v>
          </cell>
          <cell r="B688">
            <v>101.538569130708</v>
          </cell>
          <cell r="C688">
            <v>105.805389837481</v>
          </cell>
          <cell r="D688">
            <v>107.224603603978</v>
          </cell>
          <cell r="E688">
            <v>92.927182615325904</v>
          </cell>
          <cell r="F688">
            <v>81.34</v>
          </cell>
        </row>
        <row r="689">
          <cell r="A689">
            <v>41570</v>
          </cell>
          <cell r="B689">
            <v>101.510595146513</v>
          </cell>
          <cell r="C689">
            <v>106.74758280189199</v>
          </cell>
          <cell r="D689">
            <v>107.67406051021599</v>
          </cell>
          <cell r="E689">
            <v>92.814334731223695</v>
          </cell>
          <cell r="F689">
            <v>82.36</v>
          </cell>
        </row>
        <row r="690">
          <cell r="A690">
            <v>41571</v>
          </cell>
          <cell r="B690">
            <v>101.356738233442</v>
          </cell>
          <cell r="C690">
            <v>107.261880271549</v>
          </cell>
          <cell r="D690">
            <v>108.04028465604</v>
          </cell>
          <cell r="E690">
            <v>92.7487609607319</v>
          </cell>
          <cell r="F690">
            <v>80.319999999999993</v>
          </cell>
        </row>
        <row r="691">
          <cell r="A691">
            <v>41572</v>
          </cell>
          <cell r="B691">
            <v>101.412686201832</v>
          </cell>
          <cell r="C691">
            <v>107.496399917712</v>
          </cell>
          <cell r="D691">
            <v>107.23292688001899</v>
          </cell>
          <cell r="E691">
            <v>92.779260388867698</v>
          </cell>
          <cell r="F691">
            <v>81.09</v>
          </cell>
        </row>
        <row r="692">
          <cell r="A692">
            <v>41575</v>
          </cell>
          <cell r="B692">
            <v>101.45464717812401</v>
          </cell>
          <cell r="C692">
            <v>107.404854968113</v>
          </cell>
          <cell r="D692">
            <v>107.249573432102</v>
          </cell>
          <cell r="E692">
            <v>92.809759817003396</v>
          </cell>
          <cell r="F692">
            <v>80.98</v>
          </cell>
        </row>
        <row r="693">
          <cell r="A693">
            <v>41576</v>
          </cell>
          <cell r="B693">
            <v>101.776347996363</v>
          </cell>
          <cell r="C693">
            <v>107.6033737914</v>
          </cell>
          <cell r="D693">
            <v>107.307836364393</v>
          </cell>
          <cell r="E693">
            <v>92.892108272969807</v>
          </cell>
          <cell r="F693">
            <v>82.8</v>
          </cell>
        </row>
        <row r="694">
          <cell r="A694">
            <v>41577</v>
          </cell>
          <cell r="B694">
            <v>101.594517099097</v>
          </cell>
          <cell r="C694">
            <v>107.636288829458</v>
          </cell>
          <cell r="D694">
            <v>107.124724291481</v>
          </cell>
          <cell r="E694">
            <v>92.975981700343098</v>
          </cell>
          <cell r="F694">
            <v>82.19</v>
          </cell>
        </row>
        <row r="695">
          <cell r="A695">
            <v>41578</v>
          </cell>
          <cell r="B695">
            <v>102.89530736415099</v>
          </cell>
          <cell r="C695">
            <v>107.295823904546</v>
          </cell>
          <cell r="D695">
            <v>108.43147862998801</v>
          </cell>
          <cell r="E695">
            <v>92.942432329393796</v>
          </cell>
          <cell r="F695">
            <v>81.66</v>
          </cell>
        </row>
        <row r="696">
          <cell r="A696">
            <v>41579</v>
          </cell>
          <cell r="B696">
            <v>103.734526889992</v>
          </cell>
          <cell r="C696">
            <v>107.39251182884099</v>
          </cell>
          <cell r="D696">
            <v>108.797702775812</v>
          </cell>
          <cell r="E696">
            <v>93.020205871139893</v>
          </cell>
          <cell r="F696">
            <v>81.95</v>
          </cell>
        </row>
        <row r="697">
          <cell r="A697">
            <v>41582</v>
          </cell>
          <cell r="B697">
            <v>103.42681306385001</v>
          </cell>
          <cell r="C697">
            <v>107.12404854968101</v>
          </cell>
          <cell r="D697">
            <v>108.198426900828</v>
          </cell>
          <cell r="E697">
            <v>93.000381242851603</v>
          </cell>
          <cell r="F697">
            <v>81.56</v>
          </cell>
        </row>
        <row r="698">
          <cell r="A698">
            <v>41583</v>
          </cell>
          <cell r="B698">
            <v>103.804461850479</v>
          </cell>
          <cell r="C698">
            <v>107.472742234108</v>
          </cell>
          <cell r="D698">
            <v>109.396978650796</v>
          </cell>
          <cell r="E698">
            <v>93.0354555852077</v>
          </cell>
          <cell r="F698">
            <v>82.07</v>
          </cell>
        </row>
        <row r="699">
          <cell r="A699">
            <v>41584</v>
          </cell>
          <cell r="B699">
            <v>103.44080005594699</v>
          </cell>
          <cell r="C699">
            <v>107.15284920798101</v>
          </cell>
          <cell r="D699">
            <v>109.555120895584</v>
          </cell>
          <cell r="E699">
            <v>92.916507815478397</v>
          </cell>
          <cell r="F699">
            <v>82.01</v>
          </cell>
        </row>
        <row r="700">
          <cell r="A700">
            <v>41585</v>
          </cell>
          <cell r="B700">
            <v>104.419889502762</v>
          </cell>
          <cell r="C700">
            <v>107.435712816292</v>
          </cell>
          <cell r="D700">
            <v>110.07116401015401</v>
          </cell>
          <cell r="E700">
            <v>92.886008387342699</v>
          </cell>
          <cell r="F700">
            <v>79.930000000000007</v>
          </cell>
        </row>
        <row r="701">
          <cell r="A701">
            <v>41586</v>
          </cell>
          <cell r="B701">
            <v>104.783551297293</v>
          </cell>
          <cell r="C701">
            <v>107.920181032709</v>
          </cell>
          <cell r="D701">
            <v>110.437388155978</v>
          </cell>
          <cell r="E701">
            <v>92.8814334731223</v>
          </cell>
          <cell r="F701">
            <v>80.48</v>
          </cell>
        </row>
        <row r="702">
          <cell r="A702">
            <v>41589</v>
          </cell>
          <cell r="B702">
            <v>104.32198055808</v>
          </cell>
          <cell r="C702">
            <v>107.761777412055</v>
          </cell>
          <cell r="D702">
            <v>110.17936659869299</v>
          </cell>
          <cell r="E702">
            <v>92.895158215783397</v>
          </cell>
          <cell r="F702">
            <v>79.97</v>
          </cell>
        </row>
        <row r="703">
          <cell r="A703">
            <v>41590</v>
          </cell>
          <cell r="B703">
            <v>104.126162668718</v>
          </cell>
          <cell r="C703">
            <v>107.957210450524</v>
          </cell>
          <cell r="D703">
            <v>109.71326314037201</v>
          </cell>
          <cell r="E703">
            <v>92.925657643919095</v>
          </cell>
          <cell r="F703">
            <v>80.05</v>
          </cell>
        </row>
        <row r="704">
          <cell r="A704">
            <v>41591</v>
          </cell>
          <cell r="B704">
            <v>104.140149660815</v>
          </cell>
          <cell r="C704">
            <v>107.716519234725</v>
          </cell>
          <cell r="D704">
            <v>109.00578467684799</v>
          </cell>
          <cell r="E704">
            <v>92.916507815478397</v>
          </cell>
          <cell r="F704">
            <v>80.78</v>
          </cell>
        </row>
        <row r="705">
          <cell r="A705">
            <v>41592</v>
          </cell>
          <cell r="B705">
            <v>103.790474858381</v>
          </cell>
          <cell r="C705">
            <v>108.004525817732</v>
          </cell>
          <cell r="D705">
            <v>108.215073452911</v>
          </cell>
          <cell r="E705">
            <v>92.908882958444494</v>
          </cell>
          <cell r="F705">
            <v>80.88</v>
          </cell>
        </row>
        <row r="706">
          <cell r="A706">
            <v>41593</v>
          </cell>
          <cell r="B706">
            <v>103.762500874187</v>
          </cell>
          <cell r="C706">
            <v>107.600288006583</v>
          </cell>
          <cell r="D706">
            <v>107.823879478962</v>
          </cell>
          <cell r="E706">
            <v>92.908882958444494</v>
          </cell>
          <cell r="F706">
            <v>84.85</v>
          </cell>
        </row>
        <row r="707">
          <cell r="A707">
            <v>41596</v>
          </cell>
          <cell r="B707">
            <v>103.44080005594699</v>
          </cell>
          <cell r="C707">
            <v>107.298909689364</v>
          </cell>
          <cell r="D707">
            <v>107.133047567522</v>
          </cell>
          <cell r="E707">
            <v>92.905833015630904</v>
          </cell>
          <cell r="F707">
            <v>82.69</v>
          </cell>
        </row>
        <row r="708">
          <cell r="A708">
            <v>41597</v>
          </cell>
          <cell r="B708">
            <v>103.398839079655</v>
          </cell>
          <cell r="C708">
            <v>107.555029829253</v>
          </cell>
          <cell r="D708">
            <v>107.27454326022701</v>
          </cell>
          <cell r="E708">
            <v>92.911932901258098</v>
          </cell>
          <cell r="F708">
            <v>83</v>
          </cell>
        </row>
        <row r="709">
          <cell r="A709">
            <v>41598</v>
          </cell>
          <cell r="B709">
            <v>103.986292747744</v>
          </cell>
          <cell r="C709">
            <v>107.472742234108</v>
          </cell>
          <cell r="D709">
            <v>108.015314827916</v>
          </cell>
          <cell r="E709">
            <v>92.916507815478397</v>
          </cell>
          <cell r="F709">
            <v>83.07</v>
          </cell>
        </row>
        <row r="710">
          <cell r="A710">
            <v>41599</v>
          </cell>
          <cell r="B710">
            <v>103.804461850479</v>
          </cell>
          <cell r="C710">
            <v>108.067270109031</v>
          </cell>
          <cell r="D710">
            <v>108.664530359149</v>
          </cell>
          <cell r="E710">
            <v>92.918032786885206</v>
          </cell>
          <cell r="F710">
            <v>83.7</v>
          </cell>
        </row>
        <row r="711">
          <cell r="A711">
            <v>41600</v>
          </cell>
          <cell r="B711">
            <v>103.356878103363</v>
          </cell>
          <cell r="C711">
            <v>108.28327504628599</v>
          </cell>
          <cell r="D711">
            <v>108.43147862998801</v>
          </cell>
          <cell r="E711">
            <v>92.931757529546303</v>
          </cell>
          <cell r="F711">
            <v>84.09</v>
          </cell>
        </row>
        <row r="712">
          <cell r="A712">
            <v>41603</v>
          </cell>
          <cell r="B712">
            <v>103.622630953213</v>
          </cell>
          <cell r="C712">
            <v>108.57642460399001</v>
          </cell>
          <cell r="D712">
            <v>108.43980190603</v>
          </cell>
          <cell r="E712">
            <v>92.925657643919095</v>
          </cell>
          <cell r="F712">
            <v>83.93</v>
          </cell>
        </row>
        <row r="713">
          <cell r="A713">
            <v>41604</v>
          </cell>
          <cell r="B713">
            <v>103.189034198195</v>
          </cell>
          <cell r="C713">
            <v>108.448878831516</v>
          </cell>
          <cell r="D713">
            <v>108.73943984352201</v>
          </cell>
          <cell r="E713">
            <v>92.907357987037699</v>
          </cell>
          <cell r="F713">
            <v>84.73</v>
          </cell>
        </row>
        <row r="714">
          <cell r="A714">
            <v>41605</v>
          </cell>
          <cell r="B714">
            <v>103.00720330093</v>
          </cell>
          <cell r="C714">
            <v>108.900432009874</v>
          </cell>
          <cell r="D714">
            <v>108.880935536227</v>
          </cell>
          <cell r="E714">
            <v>92.914982844071602</v>
          </cell>
          <cell r="F714">
            <v>84.79</v>
          </cell>
        </row>
        <row r="715">
          <cell r="A715">
            <v>41606</v>
          </cell>
          <cell r="B715">
            <v>102.82537240366401</v>
          </cell>
          <cell r="C715">
            <v>108.939518617568</v>
          </cell>
          <cell r="D715">
            <v>108.89758208830899</v>
          </cell>
          <cell r="E715">
            <v>92.914982844071602</v>
          </cell>
          <cell r="F715">
            <v>84.79</v>
          </cell>
        </row>
        <row r="716">
          <cell r="A716">
            <v>41607</v>
          </cell>
          <cell r="B716">
            <v>102.783411427372</v>
          </cell>
          <cell r="C716">
            <v>108.940547212507</v>
          </cell>
          <cell r="D716">
            <v>109.24715968205</v>
          </cell>
          <cell r="E716">
            <v>92.936332443766602</v>
          </cell>
          <cell r="F716">
            <v>84.51</v>
          </cell>
        </row>
        <row r="717">
          <cell r="A717">
            <v>41610</v>
          </cell>
          <cell r="B717">
            <v>103.21700818239</v>
          </cell>
          <cell r="C717">
            <v>109.37049989713999</v>
          </cell>
          <cell r="D717">
            <v>110.012901077864</v>
          </cell>
          <cell r="E717">
            <v>92.916507815478397</v>
          </cell>
          <cell r="F717">
            <v>84.56</v>
          </cell>
        </row>
        <row r="718">
          <cell r="A718">
            <v>41611</v>
          </cell>
          <cell r="B718">
            <v>102.92328134834599</v>
          </cell>
          <cell r="C718">
            <v>109.72433655626401</v>
          </cell>
          <cell r="D718">
            <v>110.212659702859</v>
          </cell>
          <cell r="E718">
            <v>92.910407929851303</v>
          </cell>
          <cell r="F718">
            <v>85.24</v>
          </cell>
        </row>
        <row r="719">
          <cell r="A719">
            <v>41612</v>
          </cell>
          <cell r="B719">
            <v>103.119099237708</v>
          </cell>
          <cell r="C719">
            <v>110.024686278543</v>
          </cell>
          <cell r="D719">
            <v>108.972491572683</v>
          </cell>
          <cell r="E719">
            <v>92.893633244376602</v>
          </cell>
          <cell r="F719">
            <v>85.26</v>
          </cell>
        </row>
        <row r="720">
          <cell r="A720">
            <v>41613</v>
          </cell>
          <cell r="B720">
            <v>102.391775648646</v>
          </cell>
          <cell r="C720">
            <v>109.444558732771</v>
          </cell>
          <cell r="D720">
            <v>108.456448458113</v>
          </cell>
          <cell r="E720">
            <v>92.902020587113896</v>
          </cell>
          <cell r="F720">
            <v>85.08</v>
          </cell>
        </row>
        <row r="721">
          <cell r="A721">
            <v>41614</v>
          </cell>
          <cell r="B721">
            <v>102.153996782991</v>
          </cell>
          <cell r="C721">
            <v>109.449701707467</v>
          </cell>
          <cell r="D721">
            <v>107.46597860918</v>
          </cell>
          <cell r="E721">
            <v>92.7487609607319</v>
          </cell>
          <cell r="F721">
            <v>85.58</v>
          </cell>
        </row>
        <row r="722">
          <cell r="A722">
            <v>41617</v>
          </cell>
          <cell r="B722">
            <v>101.972165885726</v>
          </cell>
          <cell r="C722">
            <v>109.510388808887</v>
          </cell>
          <cell r="D722">
            <v>107.033168255025</v>
          </cell>
          <cell r="E722">
            <v>92.602363705680503</v>
          </cell>
          <cell r="F722">
            <v>85.49</v>
          </cell>
        </row>
        <row r="723">
          <cell r="A723">
            <v>41618</v>
          </cell>
          <cell r="B723">
            <v>101.608504091195</v>
          </cell>
          <cell r="C723">
            <v>109.28306932729799</v>
          </cell>
          <cell r="D723">
            <v>107.033168255025</v>
          </cell>
          <cell r="E723">
            <v>92.581014105985503</v>
          </cell>
          <cell r="F723">
            <v>85</v>
          </cell>
        </row>
        <row r="724">
          <cell r="A724">
            <v>41619</v>
          </cell>
          <cell r="B724">
            <v>101.44066018602599</v>
          </cell>
          <cell r="C724">
            <v>109.152437770006</v>
          </cell>
          <cell r="D724">
            <v>107.707353614382</v>
          </cell>
          <cell r="E724">
            <v>92.588638963019406</v>
          </cell>
          <cell r="F724">
            <v>85</v>
          </cell>
        </row>
        <row r="725">
          <cell r="A725">
            <v>41620</v>
          </cell>
          <cell r="B725">
            <v>101.69242604377899</v>
          </cell>
          <cell r="C725">
            <v>109.442501542892</v>
          </cell>
          <cell r="D725">
            <v>108.855965708102</v>
          </cell>
          <cell r="E725">
            <v>92.588638963019406</v>
          </cell>
          <cell r="F725">
            <v>83.95</v>
          </cell>
        </row>
        <row r="726">
          <cell r="A726">
            <v>41621</v>
          </cell>
          <cell r="B726">
            <v>101.916217917336</v>
          </cell>
          <cell r="C726">
            <v>109.11540835219</v>
          </cell>
          <cell r="D726">
            <v>107.95705189562599</v>
          </cell>
          <cell r="E726">
            <v>92.588638963019406</v>
          </cell>
          <cell r="F726">
            <v>83.16</v>
          </cell>
        </row>
        <row r="727">
          <cell r="A727">
            <v>41624</v>
          </cell>
          <cell r="B727">
            <v>101.63647807538899</v>
          </cell>
          <cell r="C727">
            <v>108.76980045258099</v>
          </cell>
          <cell r="D727">
            <v>107.74064671854801</v>
          </cell>
          <cell r="E727">
            <v>92.591688905832996</v>
          </cell>
          <cell r="F727">
            <v>82.94</v>
          </cell>
        </row>
        <row r="728">
          <cell r="A728">
            <v>41625</v>
          </cell>
          <cell r="B728">
            <v>101.748374012168</v>
          </cell>
          <cell r="C728">
            <v>109.08146471919299</v>
          </cell>
          <cell r="D728">
            <v>107.92375879146</v>
          </cell>
          <cell r="E728">
            <v>92.581014105985503</v>
          </cell>
          <cell r="F728">
            <v>82.99</v>
          </cell>
        </row>
        <row r="729">
          <cell r="A729">
            <v>41626</v>
          </cell>
          <cell r="B729">
            <v>101.580530107</v>
          </cell>
          <cell r="C729">
            <v>109.47541658095</v>
          </cell>
          <cell r="D729">
            <v>108.18178034874499</v>
          </cell>
          <cell r="E729">
            <v>92.591688905832996</v>
          </cell>
          <cell r="F729">
            <v>83.92</v>
          </cell>
        </row>
        <row r="730">
          <cell r="A730">
            <v>41627</v>
          </cell>
          <cell r="B730">
            <v>102.377788656549</v>
          </cell>
          <cell r="C730">
            <v>109.871425632585</v>
          </cell>
          <cell r="D730">
            <v>108.065254484164</v>
          </cell>
          <cell r="E730">
            <v>92.588638963019406</v>
          </cell>
          <cell r="F730">
            <v>83.35</v>
          </cell>
        </row>
        <row r="731">
          <cell r="A731">
            <v>41628</v>
          </cell>
          <cell r="B731">
            <v>102.23791873557499</v>
          </cell>
          <cell r="C731">
            <v>109.785023657683</v>
          </cell>
          <cell r="D731">
            <v>107.84884930708699</v>
          </cell>
          <cell r="E731">
            <v>92.590163934426201</v>
          </cell>
          <cell r="F731">
            <v>82.89</v>
          </cell>
        </row>
        <row r="732">
          <cell r="A732">
            <v>41631</v>
          </cell>
          <cell r="B732">
            <v>102.042100846213</v>
          </cell>
          <cell r="C732">
            <v>109.03826373174201</v>
          </cell>
          <cell r="D732">
            <v>107.95705189562599</v>
          </cell>
          <cell r="E732">
            <v>92.565764391917597</v>
          </cell>
          <cell r="F732">
            <v>83.12</v>
          </cell>
        </row>
        <row r="733">
          <cell r="A733">
            <v>41632</v>
          </cell>
          <cell r="B733">
            <v>102.29386670396499</v>
          </cell>
          <cell r="C733">
            <v>109.23883974490801</v>
          </cell>
          <cell r="D733">
            <v>108.373215697698</v>
          </cell>
          <cell r="E733">
            <v>92.591688905832996</v>
          </cell>
          <cell r="F733">
            <v>83.33</v>
          </cell>
        </row>
        <row r="734">
          <cell r="A734">
            <v>41633</v>
          </cell>
          <cell r="B734">
            <v>102.167983775089</v>
          </cell>
          <cell r="C734">
            <v>109.241925529726</v>
          </cell>
          <cell r="D734">
            <v>108.414832077905</v>
          </cell>
          <cell r="E734">
            <v>92.593213877239805</v>
          </cell>
          <cell r="F734">
            <v>83.33</v>
          </cell>
        </row>
        <row r="735">
          <cell r="A735">
            <v>41634</v>
          </cell>
          <cell r="B735">
            <v>102.167983775089</v>
          </cell>
          <cell r="C735">
            <v>109.45484468216399</v>
          </cell>
          <cell r="D735">
            <v>108.64788380706599</v>
          </cell>
          <cell r="E735">
            <v>92.591688905832996</v>
          </cell>
          <cell r="F735">
            <v>83.35</v>
          </cell>
        </row>
        <row r="736">
          <cell r="A736">
            <v>41635</v>
          </cell>
          <cell r="B736">
            <v>101.538569130708</v>
          </cell>
          <cell r="C736">
            <v>110.046286772269</v>
          </cell>
          <cell r="D736">
            <v>108.73111656748</v>
          </cell>
          <cell r="E736">
            <v>92.545939763629406</v>
          </cell>
          <cell r="F736">
            <v>82.95</v>
          </cell>
        </row>
        <row r="737">
          <cell r="A737">
            <v>41638</v>
          </cell>
          <cell r="B737">
            <v>101.25882928876101</v>
          </cell>
          <cell r="C737">
            <v>109.50421723925101</v>
          </cell>
          <cell r="D737">
            <v>108.581297598734</v>
          </cell>
          <cell r="E737">
            <v>92.443766679374704</v>
          </cell>
          <cell r="F737">
            <v>83.1</v>
          </cell>
        </row>
        <row r="738">
          <cell r="A738">
            <v>41639</v>
          </cell>
          <cell r="B738">
            <v>101.566543114903</v>
          </cell>
          <cell r="C738">
            <v>109.273811972845</v>
          </cell>
          <cell r="D738">
            <v>108.930875192475</v>
          </cell>
          <cell r="E738">
            <v>92.321768966831797</v>
          </cell>
          <cell r="F738">
            <v>83.76</v>
          </cell>
        </row>
        <row r="739">
          <cell r="A739">
            <v>41640</v>
          </cell>
          <cell r="B739">
            <v>101.594517099097</v>
          </cell>
          <cell r="C739">
            <v>109.22135363094</v>
          </cell>
          <cell r="D739">
            <v>108.506388114361</v>
          </cell>
          <cell r="E739">
            <v>92.347693480747196</v>
          </cell>
          <cell r="F739">
            <v>83.76</v>
          </cell>
        </row>
        <row r="740">
          <cell r="A740">
            <v>41641</v>
          </cell>
          <cell r="B740">
            <v>102.419749632841</v>
          </cell>
          <cell r="C740">
            <v>109.39312898580501</v>
          </cell>
          <cell r="D740">
            <v>109.01410795289</v>
          </cell>
          <cell r="E740">
            <v>92.295844452916498</v>
          </cell>
          <cell r="F740">
            <v>83.17</v>
          </cell>
        </row>
        <row r="741">
          <cell r="A741">
            <v>41642</v>
          </cell>
          <cell r="B741">
            <v>102.769424435275</v>
          </cell>
          <cell r="C741">
            <v>109.25838304875499</v>
          </cell>
          <cell r="D741">
            <v>108.947521744558</v>
          </cell>
          <cell r="E741">
            <v>92.309569195577495</v>
          </cell>
          <cell r="F741">
            <v>83.44</v>
          </cell>
        </row>
        <row r="742">
          <cell r="A742">
            <v>41645</v>
          </cell>
          <cell r="B742">
            <v>102.503671585425</v>
          </cell>
          <cell r="C742">
            <v>109.649249125694</v>
          </cell>
          <cell r="D742">
            <v>108.922551916434</v>
          </cell>
          <cell r="E742">
            <v>92.304994281357196</v>
          </cell>
          <cell r="F742">
            <v>83</v>
          </cell>
        </row>
        <row r="743">
          <cell r="A743">
            <v>41646</v>
          </cell>
          <cell r="B743">
            <v>102.727463458983</v>
          </cell>
          <cell r="C743">
            <v>110.43303846945</v>
          </cell>
          <cell r="D743">
            <v>108.53968121852699</v>
          </cell>
          <cell r="E743">
            <v>92.285169653069005</v>
          </cell>
          <cell r="F743">
            <v>84</v>
          </cell>
        </row>
        <row r="744">
          <cell r="A744">
            <v>41647</v>
          </cell>
          <cell r="B744">
            <v>102.937268340443</v>
          </cell>
          <cell r="C744">
            <v>111.16642666118</v>
          </cell>
          <cell r="D744">
            <v>108.922551916434</v>
          </cell>
          <cell r="E744">
            <v>92.283644681662196</v>
          </cell>
          <cell r="F744">
            <v>84.26</v>
          </cell>
        </row>
        <row r="745">
          <cell r="A745">
            <v>41648</v>
          </cell>
          <cell r="B745">
            <v>102.909294356248</v>
          </cell>
          <cell r="C745">
            <v>111.61592264966001</v>
          </cell>
          <cell r="D745">
            <v>109.47188813517</v>
          </cell>
          <cell r="E745">
            <v>92.335493709492894</v>
          </cell>
          <cell r="F745">
            <v>84.23</v>
          </cell>
        </row>
        <row r="746">
          <cell r="A746">
            <v>41649</v>
          </cell>
          <cell r="B746">
            <v>102.349814672354</v>
          </cell>
          <cell r="C746">
            <v>112.26085167660899</v>
          </cell>
          <cell r="D746">
            <v>108.148487244579</v>
          </cell>
          <cell r="E746">
            <v>92.295844452916498</v>
          </cell>
          <cell r="F746">
            <v>83.83</v>
          </cell>
        </row>
        <row r="747">
          <cell r="A747">
            <v>41652</v>
          </cell>
          <cell r="B747">
            <v>102.48968459332799</v>
          </cell>
          <cell r="C747">
            <v>111.808269903312</v>
          </cell>
          <cell r="D747">
            <v>108.131840692496</v>
          </cell>
          <cell r="E747">
            <v>92.161646969119303</v>
          </cell>
          <cell r="F747">
            <v>82.9</v>
          </cell>
        </row>
        <row r="748">
          <cell r="A748">
            <v>41653</v>
          </cell>
          <cell r="B748">
            <v>102.29386670396499</v>
          </cell>
          <cell r="C748">
            <v>112.53034355070901</v>
          </cell>
          <cell r="D748">
            <v>109.00578467684799</v>
          </cell>
          <cell r="E748">
            <v>92.118947769729303</v>
          </cell>
          <cell r="F748">
            <v>83.95</v>
          </cell>
        </row>
        <row r="749">
          <cell r="A749">
            <v>41654</v>
          </cell>
          <cell r="B749">
            <v>102.881320372053</v>
          </cell>
          <cell r="C749">
            <v>112.34931084138999</v>
          </cell>
          <cell r="D749">
            <v>109.638353655999</v>
          </cell>
          <cell r="E749">
            <v>92.204346168509304</v>
          </cell>
          <cell r="F749">
            <v>83.49</v>
          </cell>
        </row>
        <row r="750">
          <cell r="A750">
            <v>41655</v>
          </cell>
          <cell r="B750">
            <v>102.783411427372</v>
          </cell>
          <cell r="C750">
            <v>112.396626208599</v>
          </cell>
          <cell r="D750">
            <v>110.56223729659899</v>
          </cell>
          <cell r="E750">
            <v>92.3553183377811</v>
          </cell>
          <cell r="F750">
            <v>83.35</v>
          </cell>
        </row>
        <row r="751">
          <cell r="A751">
            <v>41656</v>
          </cell>
          <cell r="B751">
            <v>103.133086229806</v>
          </cell>
          <cell r="C751">
            <v>112.687718576424</v>
          </cell>
          <cell r="D751">
            <v>110.40409505181201</v>
          </cell>
          <cell r="E751">
            <v>92.268394967594304</v>
          </cell>
          <cell r="F751">
            <v>82.28</v>
          </cell>
        </row>
        <row r="752">
          <cell r="A752">
            <v>41659</v>
          </cell>
          <cell r="B752">
            <v>103.09112525351399</v>
          </cell>
          <cell r="C752">
            <v>112.789549475416</v>
          </cell>
          <cell r="D752">
            <v>110.196013150776</v>
          </cell>
          <cell r="E752">
            <v>92.327868852459005</v>
          </cell>
          <cell r="F752">
            <v>82.28</v>
          </cell>
        </row>
        <row r="753">
          <cell r="A753">
            <v>41660</v>
          </cell>
          <cell r="B753">
            <v>103.189034198195</v>
          </cell>
          <cell r="C753">
            <v>112.898580538983</v>
          </cell>
          <cell r="D753">
            <v>110.71205626534601</v>
          </cell>
          <cell r="E753">
            <v>92.271444910407894</v>
          </cell>
          <cell r="F753">
            <v>82.28</v>
          </cell>
        </row>
        <row r="754">
          <cell r="A754">
            <v>41661</v>
          </cell>
          <cell r="B754">
            <v>103.175047206098</v>
          </cell>
          <cell r="C754">
            <v>113.807858465336</v>
          </cell>
          <cell r="D754">
            <v>110.87019851013299</v>
          </cell>
          <cell r="E754">
            <v>92.280594738848606</v>
          </cell>
          <cell r="F754">
            <v>82.89</v>
          </cell>
        </row>
        <row r="755">
          <cell r="A755">
            <v>41662</v>
          </cell>
          <cell r="B755">
            <v>102.26589271976999</v>
          </cell>
          <cell r="C755">
            <v>114.518617568401</v>
          </cell>
          <cell r="D755">
            <v>111.327978692413</v>
          </cell>
          <cell r="E755">
            <v>92.291269538696099</v>
          </cell>
          <cell r="F755">
            <v>80.59</v>
          </cell>
        </row>
        <row r="756">
          <cell r="A756">
            <v>41663</v>
          </cell>
          <cell r="B756">
            <v>102.209944751381</v>
          </cell>
          <cell r="C756">
            <v>113.94980456696101</v>
          </cell>
          <cell r="D756">
            <v>112.484914062174</v>
          </cell>
          <cell r="E756">
            <v>92.2439954250857</v>
          </cell>
          <cell r="F756">
            <v>78.290000000000006</v>
          </cell>
        </row>
        <row r="757">
          <cell r="A757">
            <v>41666</v>
          </cell>
          <cell r="B757">
            <v>102.307853696062</v>
          </cell>
          <cell r="C757">
            <v>113.96626208599</v>
          </cell>
          <cell r="D757">
            <v>111.819051978858</v>
          </cell>
          <cell r="E757">
            <v>92.230270682424702</v>
          </cell>
          <cell r="F757">
            <v>77.819999999999993</v>
          </cell>
        </row>
        <row r="758">
          <cell r="A758">
            <v>41667</v>
          </cell>
          <cell r="B758">
            <v>102.363801664452</v>
          </cell>
          <cell r="C758">
            <v>114.741822670232</v>
          </cell>
          <cell r="D758">
            <v>110.820258853884</v>
          </cell>
          <cell r="E758">
            <v>92.234845596645002</v>
          </cell>
          <cell r="F758">
            <v>79.87</v>
          </cell>
        </row>
        <row r="759">
          <cell r="A759">
            <v>41668</v>
          </cell>
          <cell r="B759">
            <v>102.405762640744</v>
          </cell>
          <cell r="C759">
            <v>114.61221970787901</v>
          </cell>
          <cell r="D759">
            <v>110.97840109867199</v>
          </cell>
          <cell r="E759">
            <v>92.349218452154005</v>
          </cell>
          <cell r="F759">
            <v>77.8</v>
          </cell>
        </row>
        <row r="760">
          <cell r="A760">
            <v>41669</v>
          </cell>
          <cell r="B760">
            <v>103.189034198195</v>
          </cell>
          <cell r="C760">
            <v>114.989714050606</v>
          </cell>
          <cell r="D760">
            <v>110.97840109867199</v>
          </cell>
          <cell r="E760">
            <v>92.420892108272895</v>
          </cell>
          <cell r="F760">
            <v>79.37</v>
          </cell>
        </row>
        <row r="761">
          <cell r="A761">
            <v>41670</v>
          </cell>
          <cell r="B761">
            <v>103.622630953213</v>
          </cell>
          <cell r="C761">
            <v>114.513474593704</v>
          </cell>
          <cell r="D761">
            <v>111.29468558824701</v>
          </cell>
          <cell r="E761">
            <v>92.420892108272895</v>
          </cell>
          <cell r="F761">
            <v>76.89</v>
          </cell>
        </row>
        <row r="762">
          <cell r="A762">
            <v>41673</v>
          </cell>
          <cell r="B762">
            <v>103.356878103363</v>
          </cell>
          <cell r="C762">
            <v>113.852088047726</v>
          </cell>
          <cell r="D762">
            <v>111.918931291356</v>
          </cell>
          <cell r="E762">
            <v>92.420892108272895</v>
          </cell>
          <cell r="F762">
            <v>75.45</v>
          </cell>
        </row>
        <row r="763">
          <cell r="A763">
            <v>41674</v>
          </cell>
          <cell r="B763">
            <v>103.580669976921</v>
          </cell>
          <cell r="C763">
            <v>113.821230199547</v>
          </cell>
          <cell r="D763">
            <v>111.569353697615</v>
          </cell>
          <cell r="E763">
            <v>92.420892108272895</v>
          </cell>
          <cell r="F763">
            <v>74.83</v>
          </cell>
        </row>
        <row r="764">
          <cell r="A764">
            <v>41675</v>
          </cell>
          <cell r="B764">
            <v>103.342891111266</v>
          </cell>
          <cell r="C764">
            <v>114.107179592676</v>
          </cell>
          <cell r="D764">
            <v>111.144866619501</v>
          </cell>
          <cell r="E764">
            <v>92.420892108272895</v>
          </cell>
          <cell r="F764">
            <v>73.66</v>
          </cell>
        </row>
        <row r="765">
          <cell r="A765">
            <v>41676</v>
          </cell>
          <cell r="B765">
            <v>102.811385411567</v>
          </cell>
          <cell r="C765">
            <v>113.783172186792</v>
          </cell>
          <cell r="D765">
            <v>110.079487286195</v>
          </cell>
          <cell r="E765">
            <v>92.420892108272895</v>
          </cell>
          <cell r="F765">
            <v>75.95</v>
          </cell>
        </row>
        <row r="766">
          <cell r="A766">
            <v>41677</v>
          </cell>
          <cell r="B766">
            <v>102.727463458983</v>
          </cell>
          <cell r="C766">
            <v>113.317218679284</v>
          </cell>
          <cell r="D766">
            <v>111.020017478879</v>
          </cell>
          <cell r="E766">
            <v>92.463591307662895</v>
          </cell>
          <cell r="F766">
            <v>75.95</v>
          </cell>
        </row>
        <row r="767">
          <cell r="A767">
            <v>41680</v>
          </cell>
          <cell r="B767">
            <v>102.517658577522</v>
          </cell>
          <cell r="C767">
            <v>113.603168072413</v>
          </cell>
          <cell r="D767">
            <v>110.903491614299</v>
          </cell>
          <cell r="E767">
            <v>92.414792222645801</v>
          </cell>
          <cell r="F767">
            <v>77.66</v>
          </cell>
        </row>
        <row r="768">
          <cell r="A768">
            <v>41681</v>
          </cell>
          <cell r="B768">
            <v>102.26589271976999</v>
          </cell>
          <cell r="C768">
            <v>113.477679489816</v>
          </cell>
          <cell r="D768">
            <v>110.587207124724</v>
          </cell>
          <cell r="E768">
            <v>92.420892108272895</v>
          </cell>
          <cell r="F768">
            <v>78.12</v>
          </cell>
        </row>
        <row r="769">
          <cell r="A769">
            <v>41682</v>
          </cell>
          <cell r="B769">
            <v>102.86733337995599</v>
          </cell>
          <cell r="C769">
            <v>113.07755605842399</v>
          </cell>
          <cell r="D769">
            <v>110.786965749719</v>
          </cell>
          <cell r="E769">
            <v>92.443766679374704</v>
          </cell>
          <cell r="F769">
            <v>77.89</v>
          </cell>
        </row>
        <row r="770">
          <cell r="A770">
            <v>41683</v>
          </cell>
          <cell r="B770">
            <v>102.349814672354</v>
          </cell>
          <cell r="C770">
            <v>112.964410615099</v>
          </cell>
          <cell r="D770">
            <v>110.97840109867199</v>
          </cell>
          <cell r="E770">
            <v>92.466641250476499</v>
          </cell>
          <cell r="F770">
            <v>78.23</v>
          </cell>
        </row>
        <row r="771">
          <cell r="A771">
            <v>41684</v>
          </cell>
          <cell r="B771">
            <v>102.181970767186</v>
          </cell>
          <cell r="C771">
            <v>112.898580538983</v>
          </cell>
          <cell r="D771">
            <v>110.304215739314</v>
          </cell>
          <cell r="E771">
            <v>92.520015249714007</v>
          </cell>
          <cell r="F771">
            <v>77.67</v>
          </cell>
        </row>
        <row r="772">
          <cell r="A772">
            <v>41687</v>
          </cell>
          <cell r="B772">
            <v>102.05608783831001</v>
          </cell>
          <cell r="C772">
            <v>112.821435918535</v>
          </cell>
          <cell r="D772">
            <v>109.754879520579</v>
          </cell>
          <cell r="E772">
            <v>92.497140678612197</v>
          </cell>
          <cell r="F772">
            <v>77.67</v>
          </cell>
        </row>
        <row r="773">
          <cell r="A773">
            <v>41688</v>
          </cell>
          <cell r="B773">
            <v>101.69242604377899</v>
          </cell>
          <cell r="C773">
            <v>112.624974285126</v>
          </cell>
          <cell r="D773">
            <v>110.04619418203001</v>
          </cell>
          <cell r="E773">
            <v>92.5306900495615</v>
          </cell>
          <cell r="F773">
            <v>77.25</v>
          </cell>
        </row>
        <row r="774">
          <cell r="A774">
            <v>41689</v>
          </cell>
          <cell r="B774">
            <v>101.63647807538899</v>
          </cell>
          <cell r="C774">
            <v>113.509565932935</v>
          </cell>
          <cell r="D774">
            <v>110.39577177577</v>
          </cell>
          <cell r="E774">
            <v>92.703011818528395</v>
          </cell>
          <cell r="F774">
            <v>78.63</v>
          </cell>
        </row>
        <row r="775">
          <cell r="A775">
            <v>41690</v>
          </cell>
          <cell r="B775">
            <v>102.08406182250501</v>
          </cell>
          <cell r="C775">
            <v>114.14215182061299</v>
          </cell>
          <cell r="D775">
            <v>110.728702817428</v>
          </cell>
          <cell r="E775">
            <v>92.771635531833695</v>
          </cell>
          <cell r="F775">
            <v>80.73</v>
          </cell>
        </row>
        <row r="776">
          <cell r="A776">
            <v>41691</v>
          </cell>
          <cell r="B776">
            <v>101.902230925239</v>
          </cell>
          <cell r="C776">
            <v>114.54330384694499</v>
          </cell>
          <cell r="D776">
            <v>110.56223729659899</v>
          </cell>
          <cell r="E776">
            <v>92.896683187190206</v>
          </cell>
          <cell r="F776">
            <v>80.900000000000006</v>
          </cell>
        </row>
        <row r="777">
          <cell r="A777">
            <v>41694</v>
          </cell>
          <cell r="B777">
            <v>101.748374012168</v>
          </cell>
          <cell r="C777">
            <v>113.808887060275</v>
          </cell>
          <cell r="D777">
            <v>109.95463814557399</v>
          </cell>
          <cell r="E777">
            <v>92.995806328631303</v>
          </cell>
          <cell r="F777">
            <v>80.959999999999994</v>
          </cell>
        </row>
        <row r="778">
          <cell r="A778">
            <v>41695</v>
          </cell>
          <cell r="B778">
            <v>101.706413035876</v>
          </cell>
          <cell r="C778">
            <v>113.912775149146</v>
          </cell>
          <cell r="D778">
            <v>109.888051937242</v>
          </cell>
          <cell r="E778">
            <v>93.399923751429597</v>
          </cell>
          <cell r="F778">
            <v>81.48</v>
          </cell>
        </row>
        <row r="779">
          <cell r="A779">
            <v>41696</v>
          </cell>
          <cell r="B779">
            <v>102.349814672354</v>
          </cell>
          <cell r="C779">
            <v>114.253240074058</v>
          </cell>
          <cell r="D779">
            <v>110.662116609097</v>
          </cell>
          <cell r="E779">
            <v>93.398398780022802</v>
          </cell>
          <cell r="F779">
            <v>80.73</v>
          </cell>
        </row>
        <row r="780">
          <cell r="A780">
            <v>41697</v>
          </cell>
          <cell r="B780">
            <v>102.00013986992001</v>
          </cell>
          <cell r="C780">
            <v>114.611191112939</v>
          </cell>
          <cell r="D780">
            <v>110.67043988513799</v>
          </cell>
          <cell r="E780">
            <v>93.532596263819997</v>
          </cell>
          <cell r="F780">
            <v>81.62</v>
          </cell>
        </row>
        <row r="781">
          <cell r="A781">
            <v>41698</v>
          </cell>
          <cell r="B781">
            <v>101.300790265053</v>
          </cell>
          <cell r="C781">
            <v>113.999177124048</v>
          </cell>
          <cell r="D781">
            <v>110.254276083066</v>
          </cell>
          <cell r="E781">
            <v>93.714067861227605</v>
          </cell>
          <cell r="F781">
            <v>81.55</v>
          </cell>
        </row>
        <row r="782">
          <cell r="A782">
            <v>41701</v>
          </cell>
          <cell r="B782">
            <v>101.538569130708</v>
          </cell>
          <cell r="C782">
            <v>114.03517794692399</v>
          </cell>
          <cell r="D782">
            <v>110.71205626534601</v>
          </cell>
          <cell r="E782">
            <v>93.732367518109001</v>
          </cell>
          <cell r="F782">
            <v>82.51</v>
          </cell>
        </row>
        <row r="783">
          <cell r="A783">
            <v>41702</v>
          </cell>
          <cell r="B783">
            <v>101.818308972655</v>
          </cell>
          <cell r="C783">
            <v>114.246039909483</v>
          </cell>
          <cell r="D783">
            <v>110.479004536185</v>
          </cell>
          <cell r="E783">
            <v>93.685093404498602</v>
          </cell>
          <cell r="F783">
            <v>84.06</v>
          </cell>
        </row>
        <row r="784">
          <cell r="A784">
            <v>41703</v>
          </cell>
          <cell r="B784">
            <v>101.818308972655</v>
          </cell>
          <cell r="C784">
            <v>113.763628882945</v>
          </cell>
          <cell r="D784">
            <v>110.362478671605</v>
          </cell>
          <cell r="E784">
            <v>93.457872664887503</v>
          </cell>
          <cell r="F784">
            <v>82.94</v>
          </cell>
        </row>
        <row r="785">
          <cell r="A785">
            <v>41704</v>
          </cell>
          <cell r="B785">
            <v>101.007063431009</v>
          </cell>
          <cell r="C785">
            <v>112.806006994445</v>
          </cell>
          <cell r="D785">
            <v>109.496857963294</v>
          </cell>
          <cell r="E785">
            <v>93.309950438429198</v>
          </cell>
          <cell r="F785">
            <v>83.04</v>
          </cell>
        </row>
        <row r="786">
          <cell r="A786">
            <v>41705</v>
          </cell>
          <cell r="B786">
            <v>100.85320651793801</v>
          </cell>
          <cell r="C786">
            <v>113.96831927586901</v>
          </cell>
          <cell r="D786">
            <v>109.71326314037201</v>
          </cell>
          <cell r="E786">
            <v>93.424323293938201</v>
          </cell>
          <cell r="F786">
            <v>83.18</v>
          </cell>
        </row>
        <row r="787">
          <cell r="A787">
            <v>41708</v>
          </cell>
          <cell r="B787">
            <v>100.811245541646</v>
          </cell>
          <cell r="C787">
            <v>114.25941164369399</v>
          </cell>
          <cell r="D787">
            <v>110.054517458071</v>
          </cell>
          <cell r="E787">
            <v>93.613419748379698</v>
          </cell>
          <cell r="F787">
            <v>83.17</v>
          </cell>
        </row>
        <row r="788">
          <cell r="A788">
            <v>41709</v>
          </cell>
          <cell r="B788">
            <v>100.86719351003499</v>
          </cell>
          <cell r="C788">
            <v>114.090722073647</v>
          </cell>
          <cell r="D788">
            <v>110.27924591119</v>
          </cell>
          <cell r="E788">
            <v>93.634769348074698</v>
          </cell>
          <cell r="F788">
            <v>82.99</v>
          </cell>
        </row>
        <row r="789">
          <cell r="A789">
            <v>41710</v>
          </cell>
          <cell r="B789">
            <v>100.573466675991</v>
          </cell>
          <cell r="C789">
            <v>114.34889940341399</v>
          </cell>
          <cell r="D789">
            <v>110.462357984102</v>
          </cell>
          <cell r="E789">
            <v>93.714067861227605</v>
          </cell>
          <cell r="F789">
            <v>83.53</v>
          </cell>
        </row>
        <row r="790">
          <cell r="A790">
            <v>41711</v>
          </cell>
          <cell r="B790">
            <v>100.503531715504</v>
          </cell>
          <cell r="C790">
            <v>113.74922855379501</v>
          </cell>
          <cell r="D790">
            <v>110.27924591119</v>
          </cell>
          <cell r="E790">
            <v>93.576820434616806</v>
          </cell>
          <cell r="F790">
            <v>82.72</v>
          </cell>
        </row>
        <row r="791">
          <cell r="A791">
            <v>41712</v>
          </cell>
          <cell r="B791">
            <v>100.531505699699</v>
          </cell>
          <cell r="C791">
            <v>114.134951656037</v>
          </cell>
          <cell r="D791">
            <v>110.09613383827801</v>
          </cell>
          <cell r="E791">
            <v>93.793366374380398</v>
          </cell>
          <cell r="F791">
            <v>82.2</v>
          </cell>
        </row>
        <row r="792">
          <cell r="A792">
            <v>41715</v>
          </cell>
          <cell r="B792">
            <v>100.46157073921199</v>
          </cell>
          <cell r="C792">
            <v>113.650483439621</v>
          </cell>
          <cell r="D792">
            <v>109.679970036206</v>
          </cell>
          <cell r="E792">
            <v>94.292032024399504</v>
          </cell>
          <cell r="F792">
            <v>82.91</v>
          </cell>
        </row>
        <row r="793">
          <cell r="A793">
            <v>41716</v>
          </cell>
          <cell r="B793">
            <v>100.559479683893</v>
          </cell>
          <cell r="C793">
            <v>113.988891174655</v>
          </cell>
          <cell r="D793">
            <v>109.613383827874</v>
          </cell>
          <cell r="E793">
            <v>94.429279451010203</v>
          </cell>
          <cell r="F793">
            <v>83.07</v>
          </cell>
        </row>
        <row r="794">
          <cell r="A794">
            <v>41717</v>
          </cell>
          <cell r="B794">
            <v>100.559479683893</v>
          </cell>
          <cell r="C794">
            <v>114.938284303641</v>
          </cell>
          <cell r="D794">
            <v>109.638353655999</v>
          </cell>
          <cell r="E794">
            <v>94.453678993518807</v>
          </cell>
          <cell r="F794">
            <v>81.67</v>
          </cell>
        </row>
        <row r="795">
          <cell r="A795">
            <v>41718</v>
          </cell>
          <cell r="B795">
            <v>101.49660815441599</v>
          </cell>
          <cell r="C795">
            <v>115.641843242131</v>
          </cell>
          <cell r="D795">
            <v>110.237629530983</v>
          </cell>
          <cell r="E795">
            <v>94.970644300419295</v>
          </cell>
          <cell r="F795">
            <v>82.3</v>
          </cell>
        </row>
        <row r="796">
          <cell r="A796">
            <v>41719</v>
          </cell>
          <cell r="B796">
            <v>101.46863417022099</v>
          </cell>
          <cell r="C796">
            <v>115.274634848796</v>
          </cell>
          <cell r="D796">
            <v>110.021224353905</v>
          </cell>
          <cell r="E796">
            <v>94.934044986656502</v>
          </cell>
          <cell r="F796">
            <v>82.09</v>
          </cell>
        </row>
        <row r="797">
          <cell r="A797">
            <v>41722</v>
          </cell>
          <cell r="B797">
            <v>101.44066018602599</v>
          </cell>
          <cell r="C797">
            <v>115.390866076938</v>
          </cell>
          <cell r="D797">
            <v>109.87140538515899</v>
          </cell>
          <cell r="E797">
            <v>94.525352649637796</v>
          </cell>
          <cell r="F797">
            <v>81.400000000000006</v>
          </cell>
        </row>
        <row r="798">
          <cell r="A798">
            <v>41723</v>
          </cell>
          <cell r="B798">
            <v>101.538569130708</v>
          </cell>
          <cell r="C798">
            <v>114.960913392306</v>
          </cell>
          <cell r="D798">
            <v>109.413625202879</v>
          </cell>
          <cell r="E798">
            <v>94.612276019824606</v>
          </cell>
          <cell r="F798">
            <v>82.1</v>
          </cell>
        </row>
        <row r="799">
          <cell r="A799">
            <v>41724</v>
          </cell>
          <cell r="B799">
            <v>101.384712217637</v>
          </cell>
          <cell r="C799">
            <v>114.473359391071</v>
          </cell>
          <cell r="D799">
            <v>109.213866577885</v>
          </cell>
          <cell r="E799">
            <v>94.680899733130005</v>
          </cell>
          <cell r="F799">
            <v>82.99</v>
          </cell>
        </row>
        <row r="800">
          <cell r="A800">
            <v>41725</v>
          </cell>
          <cell r="B800">
            <v>101.84628295685</v>
          </cell>
          <cell r="C800">
            <v>113.773914832339</v>
          </cell>
          <cell r="D800">
            <v>108.880935536227</v>
          </cell>
          <cell r="E800">
            <v>94.741898589401401</v>
          </cell>
          <cell r="F800">
            <v>83.14</v>
          </cell>
        </row>
        <row r="801">
          <cell r="A801">
            <v>41726</v>
          </cell>
          <cell r="B801">
            <v>101.720400027973</v>
          </cell>
          <cell r="C801">
            <v>113.895289035177</v>
          </cell>
          <cell r="D801">
            <v>108.889258812268</v>
          </cell>
          <cell r="E801">
            <v>94.731223789553894</v>
          </cell>
          <cell r="F801">
            <v>83</v>
          </cell>
        </row>
        <row r="802">
          <cell r="A802">
            <v>41729</v>
          </cell>
          <cell r="B802">
            <v>101.510595146513</v>
          </cell>
          <cell r="C802">
            <v>113.48282246451301</v>
          </cell>
          <cell r="D802">
            <v>108.67285363518999</v>
          </cell>
          <cell r="E802">
            <v>94.804422417079607</v>
          </cell>
          <cell r="F802">
            <v>83.14</v>
          </cell>
        </row>
        <row r="803">
          <cell r="A803">
            <v>41730</v>
          </cell>
          <cell r="B803">
            <v>101.300790265053</v>
          </cell>
          <cell r="C803">
            <v>113.400534869368</v>
          </cell>
          <cell r="D803">
            <v>108.456448458113</v>
          </cell>
          <cell r="E803">
            <v>94.651925276401002</v>
          </cell>
          <cell r="F803">
            <v>85.46</v>
          </cell>
        </row>
        <row r="804">
          <cell r="A804">
            <v>41731</v>
          </cell>
          <cell r="B804">
            <v>101.66445205958399</v>
          </cell>
          <cell r="C804">
            <v>113.419049578276</v>
          </cell>
          <cell r="D804">
            <v>108.972491572683</v>
          </cell>
          <cell r="E804">
            <v>94.638200533739905</v>
          </cell>
          <cell r="F804">
            <v>86.18</v>
          </cell>
        </row>
        <row r="805">
          <cell r="A805">
            <v>41732</v>
          </cell>
          <cell r="B805">
            <v>102.014126862018</v>
          </cell>
          <cell r="C805">
            <v>113.495165603785</v>
          </cell>
          <cell r="D805">
            <v>109.263806234133</v>
          </cell>
          <cell r="E805">
            <v>94.708349218452099</v>
          </cell>
          <cell r="F805">
            <v>86.65</v>
          </cell>
        </row>
        <row r="806">
          <cell r="A806">
            <v>41733</v>
          </cell>
          <cell r="B806">
            <v>102.07007483040699</v>
          </cell>
          <cell r="C806">
            <v>112.895494754165</v>
          </cell>
          <cell r="D806">
            <v>108.38153897374001</v>
          </cell>
          <cell r="E806">
            <v>94.735798703774293</v>
          </cell>
          <cell r="F806">
            <v>85.11</v>
          </cell>
        </row>
        <row r="807">
          <cell r="A807">
            <v>41736</v>
          </cell>
          <cell r="B807">
            <v>101.79033498846</v>
          </cell>
          <cell r="C807">
            <v>112.890351779469</v>
          </cell>
          <cell r="D807">
            <v>108.348245869574</v>
          </cell>
          <cell r="E807">
            <v>94.734273732367498</v>
          </cell>
          <cell r="F807">
            <v>85.54</v>
          </cell>
        </row>
        <row r="808">
          <cell r="A808">
            <v>41737</v>
          </cell>
          <cell r="B808">
            <v>101.342751241345</v>
          </cell>
          <cell r="C808">
            <v>112.36885414523699</v>
          </cell>
          <cell r="D808">
            <v>107.798909650838</v>
          </cell>
          <cell r="E808">
            <v>94.502478078536001</v>
          </cell>
          <cell r="F808">
            <v>83.94</v>
          </cell>
        </row>
        <row r="809">
          <cell r="A809">
            <v>41738</v>
          </cell>
          <cell r="B809">
            <v>101.188894328274</v>
          </cell>
          <cell r="C809">
            <v>112.10244805595499</v>
          </cell>
          <cell r="D809">
            <v>108.6145907029</v>
          </cell>
          <cell r="E809">
            <v>94.555852077773494</v>
          </cell>
          <cell r="F809">
            <v>85.28</v>
          </cell>
        </row>
        <row r="810">
          <cell r="A810">
            <v>41739</v>
          </cell>
          <cell r="B810">
            <v>100.67137562067199</v>
          </cell>
          <cell r="C810">
            <v>112.204278954947</v>
          </cell>
          <cell r="D810">
            <v>108.55632777061</v>
          </cell>
          <cell r="E810">
            <v>94.821197102554294</v>
          </cell>
          <cell r="F810">
            <v>83.96</v>
          </cell>
        </row>
        <row r="811">
          <cell r="A811">
            <v>41740</v>
          </cell>
          <cell r="B811">
            <v>100.643401636478</v>
          </cell>
          <cell r="C811">
            <v>112.728862373997</v>
          </cell>
          <cell r="D811">
            <v>108.772732947688</v>
          </cell>
          <cell r="E811">
            <v>94.723598932520005</v>
          </cell>
          <cell r="F811">
            <v>82.2</v>
          </cell>
        </row>
        <row r="812">
          <cell r="A812">
            <v>41743</v>
          </cell>
          <cell r="B812">
            <v>101.23085530456601</v>
          </cell>
          <cell r="C812">
            <v>112.77309195638701</v>
          </cell>
          <cell r="D812">
            <v>108.63123725498301</v>
          </cell>
          <cell r="E812">
            <v>94.879146016012101</v>
          </cell>
          <cell r="F812">
            <v>82.96</v>
          </cell>
        </row>
        <row r="813">
          <cell r="A813">
            <v>41744</v>
          </cell>
          <cell r="B813">
            <v>101.272816280858</v>
          </cell>
          <cell r="C813">
            <v>113.04052664060799</v>
          </cell>
          <cell r="D813">
            <v>109.030754504973</v>
          </cell>
          <cell r="E813">
            <v>94.905070529927499</v>
          </cell>
          <cell r="F813">
            <v>82.21</v>
          </cell>
        </row>
        <row r="814">
          <cell r="A814">
            <v>41745</v>
          </cell>
          <cell r="B814">
            <v>101.25882928876101</v>
          </cell>
          <cell r="C814">
            <v>113.31001851470801</v>
          </cell>
          <cell r="D814">
            <v>108.664530359149</v>
          </cell>
          <cell r="E814">
            <v>94.863896301944294</v>
          </cell>
          <cell r="F814">
            <v>83.74</v>
          </cell>
        </row>
        <row r="815">
          <cell r="A815">
            <v>41746</v>
          </cell>
          <cell r="B815">
            <v>101.076998391495</v>
          </cell>
          <cell r="C815">
            <v>113.044641020366</v>
          </cell>
          <cell r="D815">
            <v>108.706146739356</v>
          </cell>
          <cell r="E815">
            <v>94.841021730842499</v>
          </cell>
          <cell r="F815">
            <v>84.45</v>
          </cell>
        </row>
        <row r="816">
          <cell r="A816">
            <v>41747</v>
          </cell>
          <cell r="B816">
            <v>101.23085530456601</v>
          </cell>
          <cell r="C816">
            <v>113.384077350339</v>
          </cell>
          <cell r="D816">
            <v>108.65620708310701</v>
          </cell>
          <cell r="E816">
            <v>94.9218452154022</v>
          </cell>
          <cell r="F816">
            <v>84.45</v>
          </cell>
        </row>
        <row r="817">
          <cell r="A817">
            <v>41750</v>
          </cell>
          <cell r="B817">
            <v>101.412686201832</v>
          </cell>
          <cell r="C817">
            <v>113.356305286977</v>
          </cell>
          <cell r="D817">
            <v>108.51471139040299</v>
          </cell>
          <cell r="E817">
            <v>94.991993900114295</v>
          </cell>
          <cell r="F817">
            <v>84.5</v>
          </cell>
        </row>
        <row r="818">
          <cell r="A818">
            <v>41751</v>
          </cell>
          <cell r="B818">
            <v>101.398699209734</v>
          </cell>
          <cell r="C818">
            <v>113.485908249331</v>
          </cell>
          <cell r="D818">
            <v>108.572974322693</v>
          </cell>
          <cell r="E818">
            <v>95.124666412504695</v>
          </cell>
          <cell r="F818">
            <v>85.17</v>
          </cell>
        </row>
        <row r="819">
          <cell r="A819">
            <v>41752</v>
          </cell>
          <cell r="B819">
            <v>101.244842296664</v>
          </cell>
          <cell r="C819">
            <v>113.450936021394</v>
          </cell>
          <cell r="D819">
            <v>109.030754504973</v>
          </cell>
          <cell r="E819">
            <v>95.124666412504695</v>
          </cell>
          <cell r="F819">
            <v>84.27</v>
          </cell>
        </row>
        <row r="820">
          <cell r="A820">
            <v>41753</v>
          </cell>
          <cell r="B820">
            <v>101.146933351982</v>
          </cell>
          <cell r="C820">
            <v>113.421106768154</v>
          </cell>
          <cell r="D820">
            <v>109.122310541429</v>
          </cell>
          <cell r="E820">
            <v>95.293938238658001</v>
          </cell>
          <cell r="F820">
            <v>88.22</v>
          </cell>
        </row>
        <row r="821">
          <cell r="A821">
            <v>41754</v>
          </cell>
          <cell r="B821">
            <v>101.09098538359299</v>
          </cell>
          <cell r="C821">
            <v>113.50133717342101</v>
          </cell>
          <cell r="D821">
            <v>109.363685546631</v>
          </cell>
          <cell r="E821">
            <v>95.368661837590494</v>
          </cell>
          <cell r="F821">
            <v>87.1</v>
          </cell>
        </row>
        <row r="822">
          <cell r="A822">
            <v>41757</v>
          </cell>
          <cell r="B822">
            <v>101.021050423106</v>
          </cell>
          <cell r="C822">
            <v>113.513680312692</v>
          </cell>
          <cell r="D822">
            <v>109.40530192683801</v>
          </cell>
          <cell r="E822">
            <v>95.348837209302303</v>
          </cell>
          <cell r="F822">
            <v>87.88</v>
          </cell>
        </row>
        <row r="823">
          <cell r="A823">
            <v>41758</v>
          </cell>
          <cell r="B823">
            <v>101.25882928876101</v>
          </cell>
          <cell r="C823">
            <v>112.763834601933</v>
          </cell>
          <cell r="D823">
            <v>109.055724333097</v>
          </cell>
          <cell r="E823">
            <v>95.435760579489099</v>
          </cell>
          <cell r="F823">
            <v>88.05</v>
          </cell>
        </row>
        <row r="824">
          <cell r="A824">
            <v>41759</v>
          </cell>
          <cell r="B824">
            <v>100.88118050213301</v>
          </cell>
          <cell r="C824">
            <v>112.801892614688</v>
          </cell>
          <cell r="D824">
            <v>108.89758208830899</v>
          </cell>
          <cell r="E824">
            <v>95.457872664887503</v>
          </cell>
          <cell r="F824">
            <v>88.26</v>
          </cell>
        </row>
        <row r="825">
          <cell r="A825">
            <v>41760</v>
          </cell>
          <cell r="B825">
            <v>100.89516749422999</v>
          </cell>
          <cell r="C825">
            <v>112.911952273194</v>
          </cell>
          <cell r="D825">
            <v>108.639560531025</v>
          </cell>
          <cell r="E825">
            <v>95.466260007624797</v>
          </cell>
          <cell r="F825">
            <v>87.66</v>
          </cell>
        </row>
        <row r="826">
          <cell r="A826">
            <v>41761</v>
          </cell>
          <cell r="B826">
            <v>100.85320651793801</v>
          </cell>
          <cell r="C826">
            <v>112.89960913392299</v>
          </cell>
          <cell r="D826">
            <v>108.40650880186401</v>
          </cell>
          <cell r="E826">
            <v>95.455585207777304</v>
          </cell>
          <cell r="F826">
            <v>87.82</v>
          </cell>
        </row>
        <row r="827">
          <cell r="A827">
            <v>41764</v>
          </cell>
          <cell r="B827">
            <v>100.783271557451</v>
          </cell>
          <cell r="C827">
            <v>112.755605842419</v>
          </cell>
          <cell r="D827">
            <v>108.31495276540799</v>
          </cell>
          <cell r="E827">
            <v>95.245139153640807</v>
          </cell>
          <cell r="F827">
            <v>87.67</v>
          </cell>
        </row>
        <row r="828">
          <cell r="A828">
            <v>41765</v>
          </cell>
          <cell r="B828">
            <v>100.405622770823</v>
          </cell>
          <cell r="C828">
            <v>112.03970376465701</v>
          </cell>
          <cell r="D828">
            <v>108.356569145615</v>
          </cell>
          <cell r="E828">
            <v>94.944719786503995</v>
          </cell>
          <cell r="F828">
            <v>86.12</v>
          </cell>
        </row>
        <row r="829">
          <cell r="A829">
            <v>41766</v>
          </cell>
          <cell r="B829">
            <v>100.475557731309</v>
          </cell>
          <cell r="C829">
            <v>112.03661797983899</v>
          </cell>
          <cell r="D829">
            <v>108.131840692496</v>
          </cell>
          <cell r="E829">
            <v>95.074342356080805</v>
          </cell>
          <cell r="F829">
            <v>87.08</v>
          </cell>
        </row>
        <row r="830">
          <cell r="A830">
            <v>41767</v>
          </cell>
          <cell r="B830">
            <v>100.89516749422999</v>
          </cell>
          <cell r="C830">
            <v>111.715696358773</v>
          </cell>
          <cell r="D830">
            <v>107.823879478962</v>
          </cell>
          <cell r="E830">
            <v>94.979794128859993</v>
          </cell>
          <cell r="F830">
            <v>86.55</v>
          </cell>
        </row>
        <row r="831">
          <cell r="A831">
            <v>41768</v>
          </cell>
          <cell r="B831">
            <v>101.608504091195</v>
          </cell>
          <cell r="C831">
            <v>112.090104916683</v>
          </cell>
          <cell r="D831">
            <v>108.106870864372</v>
          </cell>
          <cell r="E831">
            <v>94.970644300419295</v>
          </cell>
          <cell r="F831">
            <v>86.13</v>
          </cell>
        </row>
        <row r="832">
          <cell r="A832">
            <v>41771</v>
          </cell>
          <cell r="B832">
            <v>101.69242604377899</v>
          </cell>
          <cell r="C832">
            <v>112.03764657477799</v>
          </cell>
          <cell r="D832">
            <v>107.798909650838</v>
          </cell>
          <cell r="E832">
            <v>95.124666412504695</v>
          </cell>
          <cell r="F832">
            <v>86.9</v>
          </cell>
        </row>
        <row r="833">
          <cell r="A833">
            <v>41772</v>
          </cell>
          <cell r="B833">
            <v>102.07007483040699</v>
          </cell>
          <cell r="C833">
            <v>112.069533017897</v>
          </cell>
          <cell r="D833">
            <v>107.58250447376</v>
          </cell>
          <cell r="E833">
            <v>94.998093785741503</v>
          </cell>
          <cell r="F833">
            <v>87.67</v>
          </cell>
        </row>
        <row r="834">
          <cell r="A834">
            <v>41773</v>
          </cell>
          <cell r="B834">
            <v>102.00013986992001</v>
          </cell>
          <cell r="C834">
            <v>112.051018308989</v>
          </cell>
          <cell r="D834">
            <v>107.416038952931</v>
          </cell>
          <cell r="E834">
            <v>94.993518871521104</v>
          </cell>
          <cell r="F834">
            <v>86.96</v>
          </cell>
        </row>
        <row r="835">
          <cell r="A835">
            <v>41774</v>
          </cell>
          <cell r="B835">
            <v>101.930204909434</v>
          </cell>
          <cell r="C835">
            <v>111.973873688541</v>
          </cell>
          <cell r="D835">
            <v>108.190103624786</v>
          </cell>
          <cell r="E835">
            <v>95.019443385436503</v>
          </cell>
          <cell r="F835">
            <v>85.64</v>
          </cell>
        </row>
        <row r="836">
          <cell r="A836">
            <v>41775</v>
          </cell>
          <cell r="B836">
            <v>102.07007483040699</v>
          </cell>
          <cell r="C836">
            <v>111.85867105533799</v>
          </cell>
          <cell r="D836">
            <v>107.574181197719</v>
          </cell>
          <cell r="E836">
            <v>95.062142584826503</v>
          </cell>
          <cell r="F836">
            <v>86.28</v>
          </cell>
        </row>
        <row r="837">
          <cell r="A837">
            <v>41778</v>
          </cell>
          <cell r="B837">
            <v>101.958178893628</v>
          </cell>
          <cell r="C837">
            <v>111.711581979016</v>
          </cell>
          <cell r="D837">
            <v>107.366099296683</v>
          </cell>
          <cell r="E837">
            <v>95.1231414410979</v>
          </cell>
          <cell r="F837">
            <v>85.43</v>
          </cell>
        </row>
        <row r="838">
          <cell r="A838">
            <v>41779</v>
          </cell>
          <cell r="B838">
            <v>102.126022798797</v>
          </cell>
          <cell r="C838">
            <v>112.107591030652</v>
          </cell>
          <cell r="D838">
            <v>107.665737234175</v>
          </cell>
          <cell r="E838">
            <v>95.130766298131903</v>
          </cell>
          <cell r="F838">
            <v>85.97</v>
          </cell>
        </row>
        <row r="839">
          <cell r="A839">
            <v>41780</v>
          </cell>
          <cell r="B839">
            <v>102.419749632841</v>
          </cell>
          <cell r="C839">
            <v>112.466570664472</v>
          </cell>
          <cell r="D839">
            <v>107.532564817512</v>
          </cell>
          <cell r="E839">
            <v>95.078917270301105</v>
          </cell>
          <cell r="F839">
            <v>86.19</v>
          </cell>
        </row>
        <row r="840">
          <cell r="A840">
            <v>41781</v>
          </cell>
          <cell r="B840">
            <v>102.419749632841</v>
          </cell>
          <cell r="C840">
            <v>112.107591030652</v>
          </cell>
          <cell r="D840">
            <v>107.23292688001899</v>
          </cell>
          <cell r="E840">
            <v>95.086542127335093</v>
          </cell>
          <cell r="F840">
            <v>85.77</v>
          </cell>
        </row>
        <row r="841">
          <cell r="A841">
            <v>41782</v>
          </cell>
          <cell r="B841">
            <v>102.601580530107</v>
          </cell>
          <cell r="C841">
            <v>111.84118494137</v>
          </cell>
          <cell r="D841">
            <v>107.083107911273</v>
          </cell>
          <cell r="E841">
            <v>95.109416698436902</v>
          </cell>
          <cell r="F841">
            <v>86.19</v>
          </cell>
        </row>
        <row r="842">
          <cell r="A842">
            <v>41785</v>
          </cell>
          <cell r="B842">
            <v>102.447723617036</v>
          </cell>
          <cell r="C842">
            <v>111.655009257354</v>
          </cell>
          <cell r="D842">
            <v>107.041491531066</v>
          </cell>
          <cell r="E842">
            <v>95.188715211589695</v>
          </cell>
          <cell r="F842">
            <v>86.19</v>
          </cell>
        </row>
        <row r="843">
          <cell r="A843">
            <v>41786</v>
          </cell>
          <cell r="B843">
            <v>102.67151549059299</v>
          </cell>
          <cell r="C843">
            <v>111.77124048549599</v>
          </cell>
          <cell r="D843">
            <v>107.32448291647501</v>
          </cell>
          <cell r="E843">
            <v>95.321387723980095</v>
          </cell>
          <cell r="F843">
            <v>86.98</v>
          </cell>
        </row>
        <row r="844">
          <cell r="A844">
            <v>41787</v>
          </cell>
          <cell r="B844">
            <v>102.83935939576099</v>
          </cell>
          <cell r="C844">
            <v>111.743468422135</v>
          </cell>
          <cell r="D844">
            <v>107.041491531066</v>
          </cell>
          <cell r="E844">
            <v>95.066717499046803</v>
          </cell>
          <cell r="F844">
            <v>87.13</v>
          </cell>
        </row>
        <row r="845">
          <cell r="A845">
            <v>41788</v>
          </cell>
          <cell r="B845">
            <v>102.74145045108</v>
          </cell>
          <cell r="C845">
            <v>111.412260851676</v>
          </cell>
          <cell r="D845">
            <v>106.816763077947</v>
          </cell>
          <cell r="E845">
            <v>95.127716355318299</v>
          </cell>
          <cell r="F845">
            <v>88.1</v>
          </cell>
        </row>
        <row r="846">
          <cell r="A846">
            <v>41789</v>
          </cell>
          <cell r="B846">
            <v>102.559619553814</v>
          </cell>
          <cell r="C846">
            <v>111.693067270109</v>
          </cell>
          <cell r="D846">
            <v>107.07478463523201</v>
          </cell>
          <cell r="E846">
            <v>95.272588638963001</v>
          </cell>
          <cell r="F846">
            <v>89.47</v>
          </cell>
        </row>
        <row r="847">
          <cell r="A847">
            <v>41792</v>
          </cell>
          <cell r="B847">
            <v>102.82537240366401</v>
          </cell>
          <cell r="C847">
            <v>112.09524789138</v>
          </cell>
          <cell r="D847">
            <v>107.416038952931</v>
          </cell>
          <cell r="E847">
            <v>95.261913839115493</v>
          </cell>
          <cell r="F847">
            <v>89.68</v>
          </cell>
        </row>
        <row r="848">
          <cell r="A848">
            <v>41793</v>
          </cell>
          <cell r="B848">
            <v>102.643541506399</v>
          </cell>
          <cell r="C848">
            <v>112.28759514503101</v>
          </cell>
          <cell r="D848">
            <v>107.699030338341</v>
          </cell>
          <cell r="E848">
            <v>95.371711780404098</v>
          </cell>
          <cell r="F848">
            <v>89.45</v>
          </cell>
        </row>
        <row r="849">
          <cell r="A849">
            <v>41794</v>
          </cell>
          <cell r="B849">
            <v>102.74145045108</v>
          </cell>
          <cell r="C849">
            <v>112.608516766097</v>
          </cell>
          <cell r="D849">
            <v>107.84884930708699</v>
          </cell>
          <cell r="E849">
            <v>95.309187952725793</v>
          </cell>
          <cell r="F849">
            <v>88.5</v>
          </cell>
        </row>
        <row r="850">
          <cell r="A850">
            <v>41795</v>
          </cell>
          <cell r="B850">
            <v>102.67151549059299</v>
          </cell>
          <cell r="C850">
            <v>112.54577247479899</v>
          </cell>
          <cell r="D850">
            <v>107.266219984185</v>
          </cell>
          <cell r="E850">
            <v>95.386961494471905</v>
          </cell>
          <cell r="F850">
            <v>89</v>
          </cell>
        </row>
        <row r="851">
          <cell r="A851">
            <v>41796</v>
          </cell>
          <cell r="B851">
            <v>102.545632561717</v>
          </cell>
          <cell r="C851">
            <v>112.43262703147499</v>
          </cell>
          <cell r="D851">
            <v>107.282866536268</v>
          </cell>
          <cell r="E851">
            <v>95.315287838353001</v>
          </cell>
          <cell r="F851">
            <v>89.82</v>
          </cell>
        </row>
        <row r="852">
          <cell r="A852">
            <v>41799</v>
          </cell>
          <cell r="B852">
            <v>102.92328134834599</v>
          </cell>
          <cell r="C852">
            <v>112.19913598025001</v>
          </cell>
          <cell r="D852">
            <v>108.031961379999</v>
          </cell>
          <cell r="E852">
            <v>95.161265726267601</v>
          </cell>
          <cell r="F852">
            <v>87.39</v>
          </cell>
        </row>
        <row r="853">
          <cell r="A853">
            <v>41800</v>
          </cell>
          <cell r="B853">
            <v>103.244982166585</v>
          </cell>
          <cell r="C853">
            <v>112.24542275252</v>
          </cell>
          <cell r="D853">
            <v>108.572974322693</v>
          </cell>
          <cell r="E853">
            <v>95.161265726267601</v>
          </cell>
          <cell r="F853">
            <v>87.61</v>
          </cell>
        </row>
        <row r="854">
          <cell r="A854">
            <v>41801</v>
          </cell>
          <cell r="B854">
            <v>103.370865095461</v>
          </cell>
          <cell r="C854">
            <v>111.828841802098</v>
          </cell>
          <cell r="D854">
            <v>108.481418286237</v>
          </cell>
          <cell r="E854">
            <v>94.978269157453198</v>
          </cell>
          <cell r="F854">
            <v>86.75</v>
          </cell>
        </row>
        <row r="855">
          <cell r="A855">
            <v>41802</v>
          </cell>
          <cell r="B855">
            <v>103.161060214</v>
          </cell>
          <cell r="C855">
            <v>111.530549269697</v>
          </cell>
          <cell r="D855">
            <v>108.023638103957</v>
          </cell>
          <cell r="E855">
            <v>94.822722073961103</v>
          </cell>
          <cell r="F855">
            <v>86.65</v>
          </cell>
        </row>
        <row r="856">
          <cell r="A856">
            <v>41803</v>
          </cell>
          <cell r="B856">
            <v>103.384852087558</v>
          </cell>
          <cell r="C856">
            <v>111.77124048549599</v>
          </cell>
          <cell r="D856">
            <v>108.423155353947</v>
          </cell>
          <cell r="E856">
            <v>94.693099504384193</v>
          </cell>
          <cell r="F856">
            <v>87.45</v>
          </cell>
        </row>
        <row r="857">
          <cell r="A857">
            <v>41806</v>
          </cell>
          <cell r="B857">
            <v>103.06315126931899</v>
          </cell>
          <cell r="C857">
            <v>111.641637523143</v>
          </cell>
          <cell r="D857">
            <v>108.49806483832</v>
          </cell>
          <cell r="E857">
            <v>94.920320243995405</v>
          </cell>
          <cell r="F857">
            <v>87.79</v>
          </cell>
        </row>
        <row r="858">
          <cell r="A858">
            <v>41807</v>
          </cell>
          <cell r="B858">
            <v>103.25896915868201</v>
          </cell>
          <cell r="C858">
            <v>111.668380991565</v>
          </cell>
          <cell r="D858">
            <v>109.064047609138</v>
          </cell>
          <cell r="E858">
            <v>93.836065573770398</v>
          </cell>
          <cell r="F858">
            <v>89.19</v>
          </cell>
        </row>
        <row r="859">
          <cell r="A859">
            <v>41808</v>
          </cell>
          <cell r="B859">
            <v>103.06315126931899</v>
          </cell>
          <cell r="C859">
            <v>111.764040320921</v>
          </cell>
          <cell r="D859">
            <v>108.797702775812</v>
          </cell>
          <cell r="E859">
            <v>94.860846359130704</v>
          </cell>
          <cell r="F859">
            <v>91.88</v>
          </cell>
        </row>
        <row r="860">
          <cell r="A860">
            <v>41809</v>
          </cell>
          <cell r="B860">
            <v>102.699489474788</v>
          </cell>
          <cell r="C860">
            <v>111.34848796543901</v>
          </cell>
          <cell r="D860">
            <v>108.106870864372</v>
          </cell>
          <cell r="E860">
            <v>94.993518871521104</v>
          </cell>
          <cell r="F860">
            <v>92.56</v>
          </cell>
        </row>
        <row r="861">
          <cell r="A861">
            <v>41810</v>
          </cell>
          <cell r="B861">
            <v>102.95125533254</v>
          </cell>
          <cell r="C861">
            <v>110.776589179181</v>
          </cell>
          <cell r="D861">
            <v>108.32327604144901</v>
          </cell>
          <cell r="E861">
            <v>94.9218452154022</v>
          </cell>
          <cell r="F861">
            <v>93.14</v>
          </cell>
        </row>
        <row r="862">
          <cell r="A862">
            <v>41813</v>
          </cell>
          <cell r="B862">
            <v>102.89530736415099</v>
          </cell>
          <cell r="C862">
            <v>110.455667558115</v>
          </cell>
          <cell r="D862">
            <v>108.29830621332501</v>
          </cell>
          <cell r="E862">
            <v>94.937094929470007</v>
          </cell>
          <cell r="F862">
            <v>92.98</v>
          </cell>
        </row>
        <row r="863">
          <cell r="A863">
            <v>41814</v>
          </cell>
          <cell r="B863">
            <v>102.92328134834599</v>
          </cell>
          <cell r="C863">
            <v>110.43303846945</v>
          </cell>
          <cell r="D863">
            <v>108.364892421657</v>
          </cell>
          <cell r="E863">
            <v>95.100266869996105</v>
          </cell>
          <cell r="F863">
            <v>93.32</v>
          </cell>
        </row>
        <row r="864">
          <cell r="A864">
            <v>41815</v>
          </cell>
          <cell r="B864">
            <v>102.587593538009</v>
          </cell>
          <cell r="C864">
            <v>110.30549269697499</v>
          </cell>
          <cell r="D864">
            <v>108.40650880186401</v>
          </cell>
          <cell r="E864">
            <v>95.0972169271826</v>
          </cell>
          <cell r="F864">
            <v>92.28</v>
          </cell>
        </row>
        <row r="865">
          <cell r="A865">
            <v>41816</v>
          </cell>
          <cell r="B865">
            <v>102.881320372053</v>
          </cell>
          <cell r="C865">
            <v>110.23554824110199</v>
          </cell>
          <cell r="D865">
            <v>108.456448458113</v>
          </cell>
          <cell r="E865">
            <v>94.9477697293175</v>
          </cell>
          <cell r="F865">
            <v>92.4</v>
          </cell>
        </row>
        <row r="866">
          <cell r="A866">
            <v>41817</v>
          </cell>
          <cell r="B866">
            <v>102.601580530107</v>
          </cell>
          <cell r="C866">
            <v>109.786052252622</v>
          </cell>
          <cell r="D866">
            <v>108.198426900828</v>
          </cell>
          <cell r="E866">
            <v>94.830346930995006</v>
          </cell>
          <cell r="F866">
            <v>92.67</v>
          </cell>
        </row>
        <row r="867">
          <cell r="A867">
            <v>41820</v>
          </cell>
          <cell r="B867">
            <v>102.167983775089</v>
          </cell>
          <cell r="C867">
            <v>109.707879037235</v>
          </cell>
          <cell r="D867">
            <v>107.948728619584</v>
          </cell>
          <cell r="E867">
            <v>94.830346930995006</v>
          </cell>
          <cell r="F867">
            <v>93.17</v>
          </cell>
        </row>
        <row r="868">
          <cell r="A868">
            <v>41821</v>
          </cell>
          <cell r="B868">
            <v>102.209944751381</v>
          </cell>
          <cell r="C868">
            <v>109.56696153054899</v>
          </cell>
          <cell r="D868">
            <v>107.76561654667201</v>
          </cell>
          <cell r="E868">
            <v>94.540602363705602</v>
          </cell>
          <cell r="F868">
            <v>93.21</v>
          </cell>
        </row>
        <row r="869">
          <cell r="A869">
            <v>41822</v>
          </cell>
          <cell r="B869">
            <v>102.46171060913299</v>
          </cell>
          <cell r="C869">
            <v>109.68730713844801</v>
          </cell>
          <cell r="D869">
            <v>107.948728619584</v>
          </cell>
          <cell r="E869">
            <v>94.790697674418595</v>
          </cell>
          <cell r="F869">
            <v>93.39</v>
          </cell>
        </row>
        <row r="870">
          <cell r="A870">
            <v>41823</v>
          </cell>
          <cell r="B870">
            <v>102.811385411567</v>
          </cell>
          <cell r="C870">
            <v>109.466159226496</v>
          </cell>
          <cell r="D870">
            <v>108.090224312289</v>
          </cell>
          <cell r="E870">
            <v>94.731223789553894</v>
          </cell>
          <cell r="F870">
            <v>93.73</v>
          </cell>
        </row>
        <row r="871">
          <cell r="A871">
            <v>41824</v>
          </cell>
          <cell r="B871">
            <v>102.89530736415099</v>
          </cell>
          <cell r="C871">
            <v>109.402386340259</v>
          </cell>
          <cell r="D871">
            <v>107.998668275833</v>
          </cell>
          <cell r="E871">
            <v>94.685474647350304</v>
          </cell>
          <cell r="F871">
            <v>93.73</v>
          </cell>
        </row>
        <row r="872">
          <cell r="A872">
            <v>41827</v>
          </cell>
          <cell r="B872">
            <v>102.82537240366401</v>
          </cell>
          <cell r="C872">
            <v>109.72536515120299</v>
          </cell>
          <cell r="D872">
            <v>108.18178034874499</v>
          </cell>
          <cell r="E872">
            <v>94.609226077011002</v>
          </cell>
          <cell r="F872">
            <v>93.47</v>
          </cell>
        </row>
        <row r="873">
          <cell r="A873">
            <v>41828</v>
          </cell>
          <cell r="B873">
            <v>102.74145045108</v>
          </cell>
          <cell r="C873">
            <v>109.766508948775</v>
          </cell>
          <cell r="D873">
            <v>108.256689833118</v>
          </cell>
          <cell r="E873">
            <v>94.616850934044905</v>
          </cell>
          <cell r="F873">
            <v>92.65</v>
          </cell>
        </row>
        <row r="874">
          <cell r="A874">
            <v>41829</v>
          </cell>
          <cell r="B874">
            <v>102.587593538009</v>
          </cell>
          <cell r="C874">
            <v>109.602962353425</v>
          </cell>
          <cell r="D874">
            <v>107.99034499979101</v>
          </cell>
          <cell r="E874">
            <v>94.546702249332796</v>
          </cell>
          <cell r="F874">
            <v>93.26</v>
          </cell>
        </row>
        <row r="875">
          <cell r="A875">
            <v>41830</v>
          </cell>
          <cell r="B875">
            <v>102.83935939576099</v>
          </cell>
          <cell r="C875">
            <v>109.648220530754</v>
          </cell>
          <cell r="D875">
            <v>108.265013109159</v>
          </cell>
          <cell r="E875">
            <v>94.626000762485702</v>
          </cell>
          <cell r="F875">
            <v>93.12</v>
          </cell>
        </row>
        <row r="876">
          <cell r="A876">
            <v>41831</v>
          </cell>
          <cell r="B876">
            <v>102.86733337995599</v>
          </cell>
          <cell r="C876">
            <v>110.221147911952</v>
          </cell>
          <cell r="D876">
            <v>108.090224312289</v>
          </cell>
          <cell r="E876">
            <v>94.685474647350304</v>
          </cell>
          <cell r="F876">
            <v>92.59</v>
          </cell>
        </row>
        <row r="877">
          <cell r="A877">
            <v>41834</v>
          </cell>
          <cell r="B877">
            <v>102.643541506399</v>
          </cell>
          <cell r="C877">
            <v>110.267434684221</v>
          </cell>
          <cell r="D877">
            <v>108.015314827916</v>
          </cell>
          <cell r="E877">
            <v>94.644300419367099</v>
          </cell>
          <cell r="F877">
            <v>92.87</v>
          </cell>
        </row>
        <row r="878">
          <cell r="A878">
            <v>41835</v>
          </cell>
          <cell r="B878">
            <v>103.049164277222</v>
          </cell>
          <cell r="C878">
            <v>110.601728039498</v>
          </cell>
          <cell r="D878">
            <v>107.92375879146</v>
          </cell>
          <cell r="E878">
            <v>94.670224933282498</v>
          </cell>
          <cell r="F878">
            <v>92.62</v>
          </cell>
        </row>
        <row r="879">
          <cell r="A879">
            <v>41836</v>
          </cell>
          <cell r="B879">
            <v>103.356878103363</v>
          </cell>
          <cell r="C879">
            <v>110.72515943221499</v>
          </cell>
          <cell r="D879">
            <v>107.67406051021599</v>
          </cell>
          <cell r="E879">
            <v>94.609226077011002</v>
          </cell>
          <cell r="F879">
            <v>93.01</v>
          </cell>
        </row>
        <row r="880">
          <cell r="A880">
            <v>41837</v>
          </cell>
          <cell r="B880">
            <v>103.412826071753</v>
          </cell>
          <cell r="C880">
            <v>110.637728862373</v>
          </cell>
          <cell r="D880">
            <v>107.790586374797</v>
          </cell>
          <cell r="E880">
            <v>94.606176134197398</v>
          </cell>
          <cell r="F880">
            <v>91.92</v>
          </cell>
        </row>
        <row r="881">
          <cell r="A881">
            <v>41838</v>
          </cell>
          <cell r="B881">
            <v>103.510735016434</v>
          </cell>
          <cell r="C881">
            <v>110.444353013783</v>
          </cell>
          <cell r="D881">
            <v>107.857172583128</v>
          </cell>
          <cell r="E881">
            <v>94.671749904689193</v>
          </cell>
          <cell r="F881">
            <v>92.61</v>
          </cell>
        </row>
        <row r="882">
          <cell r="A882">
            <v>41841</v>
          </cell>
          <cell r="B882">
            <v>103.44080005594699</v>
          </cell>
          <cell r="C882">
            <v>110.453610368236</v>
          </cell>
          <cell r="D882">
            <v>107.99034499979101</v>
          </cell>
          <cell r="E882">
            <v>94.659550133434905</v>
          </cell>
          <cell r="F882">
            <v>92.27</v>
          </cell>
        </row>
        <row r="883">
          <cell r="A883">
            <v>41842</v>
          </cell>
          <cell r="B883">
            <v>103.818448842576</v>
          </cell>
          <cell r="C883">
            <v>110.54721250771399</v>
          </cell>
          <cell r="D883">
            <v>107.67406051021599</v>
          </cell>
          <cell r="E883">
            <v>94.593976362943096</v>
          </cell>
          <cell r="F883">
            <v>95.42</v>
          </cell>
        </row>
        <row r="884">
          <cell r="A884">
            <v>41843</v>
          </cell>
          <cell r="B884">
            <v>103.86040981886801</v>
          </cell>
          <cell r="C884">
            <v>110.50092573544499</v>
          </cell>
          <cell r="D884">
            <v>107.64909068209199</v>
          </cell>
          <cell r="E884">
            <v>94.5284025924513</v>
          </cell>
          <cell r="F884">
            <v>95.08</v>
          </cell>
        </row>
        <row r="885">
          <cell r="A885">
            <v>41844</v>
          </cell>
          <cell r="B885">
            <v>103.846422826771</v>
          </cell>
          <cell r="C885">
            <v>110.490639786052</v>
          </cell>
          <cell r="D885">
            <v>107.80723292688</v>
          </cell>
          <cell r="E885">
            <v>94.470453678993493</v>
          </cell>
          <cell r="F885">
            <v>95.34</v>
          </cell>
        </row>
        <row r="886">
          <cell r="A886">
            <v>41845</v>
          </cell>
          <cell r="B886">
            <v>104.140149660815</v>
          </cell>
          <cell r="C886">
            <v>111.089282040732</v>
          </cell>
          <cell r="D886">
            <v>107.748969994589</v>
          </cell>
          <cell r="E886">
            <v>94.423179565383094</v>
          </cell>
          <cell r="F886">
            <v>94.64</v>
          </cell>
        </row>
        <row r="887">
          <cell r="A887">
            <v>41848</v>
          </cell>
          <cell r="B887">
            <v>104.05622770823101</v>
          </cell>
          <cell r="C887">
            <v>111.111911129397</v>
          </cell>
          <cell r="D887">
            <v>107.99034499979101</v>
          </cell>
          <cell r="E887">
            <v>94.357605794891299</v>
          </cell>
          <cell r="F887">
            <v>96.05</v>
          </cell>
        </row>
        <row r="888">
          <cell r="A888">
            <v>41849</v>
          </cell>
          <cell r="B888">
            <v>104.280019581788</v>
          </cell>
          <cell r="C888">
            <v>111.557292738119</v>
          </cell>
          <cell r="D888">
            <v>108.772732947688</v>
          </cell>
          <cell r="E888">
            <v>94.250857796416298</v>
          </cell>
          <cell r="F888">
            <v>94.88</v>
          </cell>
        </row>
        <row r="889">
          <cell r="A889">
            <v>41850</v>
          </cell>
          <cell r="B889">
            <v>104.573746415833</v>
          </cell>
          <cell r="C889">
            <v>112.17033532195001</v>
          </cell>
          <cell r="D889">
            <v>109.255482958092</v>
          </cell>
          <cell r="E889">
            <v>94.116660312619103</v>
          </cell>
          <cell r="F889">
            <v>93.1</v>
          </cell>
        </row>
        <row r="890">
          <cell r="A890">
            <v>41851</v>
          </cell>
          <cell r="B890">
            <v>104.503811455346</v>
          </cell>
          <cell r="C890">
            <v>111.90598642254599</v>
          </cell>
          <cell r="D890">
            <v>110.112780390361</v>
          </cell>
          <cell r="E890">
            <v>94.154784597788705</v>
          </cell>
          <cell r="F890">
            <v>91.44</v>
          </cell>
        </row>
        <row r="891">
          <cell r="A891">
            <v>41852</v>
          </cell>
          <cell r="B891">
            <v>104.154136652912</v>
          </cell>
          <cell r="C891">
            <v>112.248508537337</v>
          </cell>
          <cell r="D891">
            <v>109.804819176827</v>
          </cell>
          <cell r="E891">
            <v>94.246282882195899</v>
          </cell>
          <cell r="F891">
            <v>92.64</v>
          </cell>
        </row>
        <row r="892">
          <cell r="A892">
            <v>41855</v>
          </cell>
          <cell r="B892">
            <v>104.25204559759401</v>
          </cell>
          <cell r="C892">
            <v>112.25673729685199</v>
          </cell>
          <cell r="D892">
            <v>109.84643555703499</v>
          </cell>
          <cell r="E892">
            <v>94.240182996568805</v>
          </cell>
          <cell r="F892">
            <v>92.83</v>
          </cell>
        </row>
        <row r="893">
          <cell r="A893">
            <v>41856</v>
          </cell>
          <cell r="B893">
            <v>104.615707392125</v>
          </cell>
          <cell r="C893">
            <v>112.790578070355</v>
          </cell>
          <cell r="D893">
            <v>110.53726746847499</v>
          </cell>
          <cell r="E893">
            <v>94.105985512771596</v>
          </cell>
          <cell r="F893">
            <v>92.64</v>
          </cell>
        </row>
        <row r="894">
          <cell r="A894">
            <v>41857</v>
          </cell>
          <cell r="B894">
            <v>104.769564305196</v>
          </cell>
          <cell r="C894">
            <v>112.448055955564</v>
          </cell>
          <cell r="D894">
            <v>110.445711432019</v>
          </cell>
          <cell r="E894">
            <v>93.983987800228704</v>
          </cell>
          <cell r="F894">
            <v>93.64</v>
          </cell>
        </row>
        <row r="895">
          <cell r="A895">
            <v>41858</v>
          </cell>
          <cell r="B895">
            <v>104.741590321001</v>
          </cell>
          <cell r="C895">
            <v>112.316395803332</v>
          </cell>
          <cell r="D895">
            <v>110.27092263514901</v>
          </cell>
          <cell r="E895">
            <v>93.973313000381197</v>
          </cell>
          <cell r="F895">
            <v>92.24</v>
          </cell>
        </row>
        <row r="896">
          <cell r="A896">
            <v>41859</v>
          </cell>
          <cell r="B896">
            <v>104.23805860549599</v>
          </cell>
          <cell r="C896">
            <v>112.914009463073</v>
          </cell>
          <cell r="D896">
            <v>110.10445711432</v>
          </cell>
          <cell r="E896">
            <v>93.877239801753703</v>
          </cell>
          <cell r="F896">
            <v>93.11</v>
          </cell>
        </row>
        <row r="897">
          <cell r="A897">
            <v>41862</v>
          </cell>
          <cell r="B897">
            <v>104.503811455346</v>
          </cell>
          <cell r="C897">
            <v>112.555029829253</v>
          </cell>
          <cell r="D897">
            <v>109.89637521328299</v>
          </cell>
          <cell r="E897">
            <v>93.916889058330099</v>
          </cell>
          <cell r="F897">
            <v>93.85</v>
          </cell>
        </row>
        <row r="898">
          <cell r="A898">
            <v>41863</v>
          </cell>
          <cell r="B898">
            <v>104.713616336806</v>
          </cell>
          <cell r="C898">
            <v>112.5745731331</v>
          </cell>
          <cell r="D898">
            <v>109.546797619543</v>
          </cell>
          <cell r="E898">
            <v>93.907739229889401</v>
          </cell>
          <cell r="F898">
            <v>93.63</v>
          </cell>
        </row>
        <row r="899">
          <cell r="A899">
            <v>41864</v>
          </cell>
          <cell r="B899">
            <v>104.573746415833</v>
          </cell>
          <cell r="C899">
            <v>112.405883563052</v>
          </cell>
          <cell r="D899">
            <v>109.022431228931</v>
          </cell>
          <cell r="E899">
            <v>93.884102173084202</v>
          </cell>
          <cell r="F899">
            <v>94.26</v>
          </cell>
        </row>
        <row r="900">
          <cell r="A900">
            <v>41865</v>
          </cell>
          <cell r="B900">
            <v>104.559759423735</v>
          </cell>
          <cell r="C900">
            <v>112.205307549886</v>
          </cell>
          <cell r="D900">
            <v>108.789379499771</v>
          </cell>
          <cell r="E900">
            <v>93.8696149447197</v>
          </cell>
          <cell r="F900">
            <v>94.5</v>
          </cell>
        </row>
        <row r="901">
          <cell r="A901">
            <v>41866</v>
          </cell>
          <cell r="B901">
            <v>104.419889502762</v>
          </cell>
          <cell r="C901">
            <v>112.182678461221</v>
          </cell>
          <cell r="D901">
            <v>108.98913812476501</v>
          </cell>
          <cell r="E901">
            <v>93.747617232176793</v>
          </cell>
          <cell r="F901">
            <v>94.22</v>
          </cell>
        </row>
        <row r="902">
          <cell r="A902">
            <v>41869</v>
          </cell>
          <cell r="B902">
            <v>104.727603328904</v>
          </cell>
          <cell r="C902">
            <v>112.002674346842</v>
          </cell>
          <cell r="D902">
            <v>108.6145907029</v>
          </cell>
          <cell r="E902">
            <v>93.722455203964898</v>
          </cell>
          <cell r="F902">
            <v>94.75</v>
          </cell>
        </row>
        <row r="903">
          <cell r="A903">
            <v>41870</v>
          </cell>
          <cell r="B903">
            <v>105.021330162948</v>
          </cell>
          <cell r="C903">
            <v>112.403826373174</v>
          </cell>
          <cell r="D903">
            <v>108.67285363518999</v>
          </cell>
          <cell r="E903">
            <v>93.653069004956095</v>
          </cell>
          <cell r="F903">
            <v>94.37</v>
          </cell>
        </row>
        <row r="904">
          <cell r="A904">
            <v>41871</v>
          </cell>
          <cell r="B904">
            <v>105.189174068116</v>
          </cell>
          <cell r="C904">
            <v>112.52622917095201</v>
          </cell>
          <cell r="D904">
            <v>108.889258812268</v>
          </cell>
          <cell r="E904">
            <v>93.724742661075098</v>
          </cell>
          <cell r="F904">
            <v>94.48</v>
          </cell>
        </row>
        <row r="905">
          <cell r="A905">
            <v>41872</v>
          </cell>
          <cell r="B905">
            <v>105.315056996992</v>
          </cell>
          <cell r="C905">
            <v>112.623945690187</v>
          </cell>
          <cell r="D905">
            <v>108.972491572683</v>
          </cell>
          <cell r="E905">
            <v>93.808616088448304</v>
          </cell>
          <cell r="F905">
            <v>94.42</v>
          </cell>
        </row>
        <row r="906">
          <cell r="A906">
            <v>41873</v>
          </cell>
          <cell r="B906">
            <v>105.66473179942599</v>
          </cell>
          <cell r="C906">
            <v>112.631145854762</v>
          </cell>
          <cell r="D906">
            <v>109.32206916642301</v>
          </cell>
          <cell r="E906">
            <v>93.808616088448304</v>
          </cell>
          <cell r="F906">
            <v>94.34</v>
          </cell>
        </row>
        <row r="907">
          <cell r="A907">
            <v>41876</v>
          </cell>
          <cell r="B907">
            <v>105.95845863347</v>
          </cell>
          <cell r="C907">
            <v>112.842007817321</v>
          </cell>
          <cell r="D907">
            <v>109.31374589038199</v>
          </cell>
          <cell r="E907">
            <v>93.854365230651894</v>
          </cell>
          <cell r="F907">
            <v>95.61</v>
          </cell>
        </row>
        <row r="908">
          <cell r="A908">
            <v>41877</v>
          </cell>
          <cell r="B908">
            <v>105.986432617665</v>
          </cell>
          <cell r="C908">
            <v>112.635260234519</v>
          </cell>
          <cell r="D908">
            <v>109.039077781014</v>
          </cell>
          <cell r="E908">
            <v>93.865040030499401</v>
          </cell>
          <cell r="F908">
            <v>95.15</v>
          </cell>
        </row>
        <row r="909">
          <cell r="A909">
            <v>41878</v>
          </cell>
          <cell r="B909">
            <v>106.01440660186</v>
          </cell>
          <cell r="C909">
            <v>112.051018308989</v>
          </cell>
          <cell r="D909">
            <v>108.914228640392</v>
          </cell>
          <cell r="E909">
            <v>93.726267632481793</v>
          </cell>
          <cell r="F909">
            <v>94.81</v>
          </cell>
        </row>
        <row r="910">
          <cell r="A910">
            <v>41879</v>
          </cell>
          <cell r="B910">
            <v>106.168263514931</v>
          </cell>
          <cell r="C910">
            <v>111.643694713022</v>
          </cell>
          <cell r="D910">
            <v>109.138957093512</v>
          </cell>
          <cell r="E910">
            <v>93.717117804041095</v>
          </cell>
          <cell r="F910">
            <v>95.05</v>
          </cell>
        </row>
        <row r="911">
          <cell r="A911">
            <v>41880</v>
          </cell>
          <cell r="B911">
            <v>106.392055388488</v>
          </cell>
          <cell r="C911">
            <v>111.674552561201</v>
          </cell>
          <cell r="D911">
            <v>108.89758208830899</v>
          </cell>
          <cell r="E911">
            <v>93.714067861227605</v>
          </cell>
          <cell r="F911">
            <v>95.6</v>
          </cell>
        </row>
        <row r="912">
          <cell r="A912">
            <v>41883</v>
          </cell>
          <cell r="B912">
            <v>106.48996433316999</v>
          </cell>
          <cell r="C912">
            <v>111.775354865254</v>
          </cell>
          <cell r="D912">
            <v>108.914228640392</v>
          </cell>
          <cell r="E912">
            <v>93.707967975600397</v>
          </cell>
          <cell r="F912">
            <v>95.6</v>
          </cell>
        </row>
        <row r="913">
          <cell r="A913">
            <v>41884</v>
          </cell>
          <cell r="B913">
            <v>106.587873277851</v>
          </cell>
          <cell r="C913">
            <v>112.378111499691</v>
          </cell>
          <cell r="D913">
            <v>109.305422614341</v>
          </cell>
          <cell r="E913">
            <v>93.8032786885245</v>
          </cell>
          <cell r="F913">
            <v>95.38</v>
          </cell>
        </row>
        <row r="914">
          <cell r="A914">
            <v>41885</v>
          </cell>
          <cell r="B914">
            <v>106.448003356878</v>
          </cell>
          <cell r="C914">
            <v>111.926558321333</v>
          </cell>
          <cell r="D914">
            <v>108.95584502059999</v>
          </cell>
          <cell r="E914">
            <v>93.653069004956095</v>
          </cell>
          <cell r="F914">
            <v>93.93</v>
          </cell>
        </row>
        <row r="915">
          <cell r="A915">
            <v>41886</v>
          </cell>
          <cell r="B915">
            <v>107.83271557451501</v>
          </cell>
          <cell r="C915">
            <v>111.500720016457</v>
          </cell>
          <cell r="D915">
            <v>108.98913812476501</v>
          </cell>
          <cell r="E915">
            <v>93.614944719786493</v>
          </cell>
          <cell r="F915">
            <v>97.05</v>
          </cell>
        </row>
        <row r="916">
          <cell r="A916">
            <v>41887</v>
          </cell>
          <cell r="B916">
            <v>107.916637527099</v>
          </cell>
          <cell r="C916">
            <v>111.964616334087</v>
          </cell>
          <cell r="D916">
            <v>108.797702775812</v>
          </cell>
          <cell r="E916">
            <v>93.640869233701807</v>
          </cell>
          <cell r="F916">
            <v>97.71</v>
          </cell>
        </row>
        <row r="917">
          <cell r="A917">
            <v>41890</v>
          </cell>
          <cell r="B917">
            <v>108.05650744807301</v>
          </cell>
          <cell r="C917">
            <v>112.471713639168</v>
          </cell>
          <cell r="D917">
            <v>108.84764243206099</v>
          </cell>
          <cell r="E917">
            <v>93.640869233701807</v>
          </cell>
          <cell r="F917">
            <v>97</v>
          </cell>
        </row>
        <row r="918">
          <cell r="A918">
            <v>41891</v>
          </cell>
          <cell r="B918">
            <v>108.29428631372799</v>
          </cell>
          <cell r="C918">
            <v>113.25550298292499</v>
          </cell>
          <cell r="D918">
            <v>109.921345041408</v>
          </cell>
          <cell r="E918">
            <v>93.5829203202439</v>
          </cell>
          <cell r="F918">
            <v>96.87</v>
          </cell>
        </row>
        <row r="919">
          <cell r="A919">
            <v>41892</v>
          </cell>
          <cell r="B919">
            <v>108.364221274214</v>
          </cell>
          <cell r="C919">
            <v>112.832750462867</v>
          </cell>
          <cell r="D919">
            <v>109.96296142161501</v>
          </cell>
          <cell r="E919">
            <v>93.560045749142205</v>
          </cell>
          <cell r="F919">
            <v>96.44</v>
          </cell>
        </row>
        <row r="920">
          <cell r="A920">
            <v>41893</v>
          </cell>
          <cell r="B920">
            <v>108.168403384852</v>
          </cell>
          <cell r="C920">
            <v>113.43653569224401</v>
          </cell>
          <cell r="D920">
            <v>110.079487286195</v>
          </cell>
          <cell r="E920">
            <v>93.480747235989298</v>
          </cell>
          <cell r="F920">
            <v>97.01</v>
          </cell>
        </row>
        <row r="921">
          <cell r="A921">
            <v>41894</v>
          </cell>
          <cell r="B921">
            <v>108.02853346387801</v>
          </cell>
          <cell r="C921">
            <v>113.895289035177</v>
          </cell>
          <cell r="D921">
            <v>110.553914020558</v>
          </cell>
          <cell r="E921">
            <v>93.555470834921806</v>
          </cell>
          <cell r="F921">
            <v>96.69</v>
          </cell>
        </row>
        <row r="922">
          <cell r="A922">
            <v>41897</v>
          </cell>
          <cell r="B922">
            <v>108.04252045597499</v>
          </cell>
          <cell r="C922">
            <v>113.737914009463</v>
          </cell>
          <cell r="D922">
            <v>110.129426942444</v>
          </cell>
          <cell r="E922">
            <v>93.663743804803602</v>
          </cell>
          <cell r="F922">
            <v>96.62</v>
          </cell>
        </row>
        <row r="923">
          <cell r="A923">
            <v>41898</v>
          </cell>
          <cell r="B923">
            <v>108.098468424365</v>
          </cell>
          <cell r="C923">
            <v>113.425221147911</v>
          </cell>
          <cell r="D923">
            <v>110.00457780182199</v>
          </cell>
          <cell r="E923">
            <v>93.729317575295397</v>
          </cell>
          <cell r="F923">
            <v>98.3</v>
          </cell>
        </row>
        <row r="924">
          <cell r="A924">
            <v>41899</v>
          </cell>
          <cell r="B924">
            <v>108.04252045597499</v>
          </cell>
          <cell r="C924">
            <v>112.606459576218</v>
          </cell>
          <cell r="D924">
            <v>109.721586416413</v>
          </cell>
          <cell r="E924">
            <v>93.617994662599997</v>
          </cell>
          <cell r="F924">
            <v>97.63</v>
          </cell>
        </row>
        <row r="925">
          <cell r="A925">
            <v>41900</v>
          </cell>
          <cell r="B925">
            <v>108.364221274214</v>
          </cell>
          <cell r="C925">
            <v>112.608516766097</v>
          </cell>
          <cell r="D925">
            <v>110.27092263514901</v>
          </cell>
          <cell r="E925">
            <v>93.640869233701807</v>
          </cell>
          <cell r="F925">
            <v>97.94</v>
          </cell>
        </row>
        <row r="926">
          <cell r="A926">
            <v>41901</v>
          </cell>
          <cell r="B926">
            <v>108.909713966011</v>
          </cell>
          <cell r="C926">
            <v>112.64966056367</v>
          </cell>
          <cell r="D926">
            <v>110.087810562237</v>
          </cell>
          <cell r="E926">
            <v>93.645444147922206</v>
          </cell>
          <cell r="F926">
            <v>97.46</v>
          </cell>
        </row>
        <row r="927">
          <cell r="A927">
            <v>41904</v>
          </cell>
          <cell r="B927">
            <v>109.007622910693</v>
          </cell>
          <cell r="C927">
            <v>113.21333059041299</v>
          </cell>
          <cell r="D927">
            <v>110.32086229139701</v>
          </cell>
          <cell r="E927">
            <v>93.640869233701807</v>
          </cell>
          <cell r="F927">
            <v>96.5</v>
          </cell>
        </row>
        <row r="928">
          <cell r="A928">
            <v>41905</v>
          </cell>
          <cell r="B928">
            <v>108.727883068746</v>
          </cell>
          <cell r="C928">
            <v>113.665912363711</v>
          </cell>
          <cell r="D928">
            <v>110.570560572641</v>
          </cell>
          <cell r="E928">
            <v>93.592070148684698</v>
          </cell>
          <cell r="F928">
            <v>96.64</v>
          </cell>
        </row>
        <row r="929">
          <cell r="A929">
            <v>41906</v>
          </cell>
          <cell r="B929">
            <v>109.39925868941801</v>
          </cell>
          <cell r="C929">
            <v>114.138037440855</v>
          </cell>
          <cell r="D929">
            <v>110.728702817428</v>
          </cell>
          <cell r="E929">
            <v>93.653069004956095</v>
          </cell>
          <cell r="F929">
            <v>97.21</v>
          </cell>
        </row>
        <row r="930">
          <cell r="A930">
            <v>41907</v>
          </cell>
          <cell r="B930">
            <v>109.86082942863101</v>
          </cell>
          <cell r="C930">
            <v>114.32318452993201</v>
          </cell>
          <cell r="D930">
            <v>111.42785800490999</v>
          </cell>
          <cell r="E930">
            <v>93.572245520396393</v>
          </cell>
          <cell r="F930">
            <v>95.72</v>
          </cell>
        </row>
        <row r="931">
          <cell r="A931">
            <v>41908</v>
          </cell>
          <cell r="B931">
            <v>110.154556262675</v>
          </cell>
          <cell r="C931">
            <v>114.688335733388</v>
          </cell>
          <cell r="D931">
            <v>111.810728702817</v>
          </cell>
          <cell r="E931">
            <v>93.434998093785694</v>
          </cell>
          <cell r="F931">
            <v>96.17</v>
          </cell>
        </row>
        <row r="932">
          <cell r="A932">
            <v>41911</v>
          </cell>
          <cell r="B932">
            <v>110.168543254773</v>
          </cell>
          <cell r="C932">
            <v>114.645134745937</v>
          </cell>
          <cell r="D932">
            <v>112.251862333014</v>
          </cell>
          <cell r="E932">
            <v>93.785741517346494</v>
          </cell>
          <cell r="F932">
            <v>96.81</v>
          </cell>
        </row>
        <row r="933">
          <cell r="A933">
            <v>41912</v>
          </cell>
          <cell r="B933">
            <v>110.82593188334801</v>
          </cell>
          <cell r="C933">
            <v>114.989714050606</v>
          </cell>
          <cell r="D933">
            <v>111.73581921844401</v>
          </cell>
          <cell r="E933">
            <v>93.610369805566094</v>
          </cell>
          <cell r="F933">
            <v>96.22</v>
          </cell>
        </row>
        <row r="934">
          <cell r="A934">
            <v>41913</v>
          </cell>
          <cell r="B934">
            <v>110.979788796419</v>
          </cell>
          <cell r="C934">
            <v>115.040115202633</v>
          </cell>
          <cell r="D934">
            <v>112.010487327812</v>
          </cell>
          <cell r="E934">
            <v>93.610369805566094</v>
          </cell>
          <cell r="F934">
            <v>95.5</v>
          </cell>
        </row>
        <row r="935">
          <cell r="A935">
            <v>41914</v>
          </cell>
          <cell r="B935">
            <v>110.63011399398501</v>
          </cell>
          <cell r="C935">
            <v>114.863196873071</v>
          </cell>
          <cell r="D935">
            <v>111.569353697615</v>
          </cell>
          <cell r="E935">
            <v>93.610369805566094</v>
          </cell>
          <cell r="F935">
            <v>94.18</v>
          </cell>
        </row>
        <row r="936">
          <cell r="A936">
            <v>41915</v>
          </cell>
          <cell r="B936">
            <v>111.707112385481</v>
          </cell>
          <cell r="C936">
            <v>115.808475622299</v>
          </cell>
          <cell r="D936">
            <v>112.143659744475</v>
          </cell>
          <cell r="E936">
            <v>93.617994662599997</v>
          </cell>
          <cell r="F936">
            <v>96.54</v>
          </cell>
        </row>
        <row r="937">
          <cell r="A937">
            <v>41918</v>
          </cell>
          <cell r="B937">
            <v>111.23155465417101</v>
          </cell>
          <cell r="C937">
            <v>115.082287595145</v>
          </cell>
          <cell r="D937">
            <v>111.61929335386399</v>
          </cell>
          <cell r="E937">
            <v>93.617994662599997</v>
          </cell>
          <cell r="F937">
            <v>96.94</v>
          </cell>
        </row>
        <row r="938">
          <cell r="A938">
            <v>41919</v>
          </cell>
          <cell r="B938">
            <v>110.742009930764</v>
          </cell>
          <cell r="C938">
            <v>115.017486113968</v>
          </cell>
          <cell r="D938">
            <v>111.85234508302401</v>
          </cell>
          <cell r="E938">
            <v>93.617994662599997</v>
          </cell>
          <cell r="F938">
            <v>96.34</v>
          </cell>
        </row>
        <row r="939">
          <cell r="A939">
            <v>41920</v>
          </cell>
          <cell r="B939">
            <v>110.364361144135</v>
          </cell>
          <cell r="C939">
            <v>115.101830898991</v>
          </cell>
          <cell r="D939">
            <v>112.260185609055</v>
          </cell>
          <cell r="E939">
            <v>93.654593976362904</v>
          </cell>
          <cell r="F939">
            <v>97.69</v>
          </cell>
        </row>
        <row r="940">
          <cell r="A940">
            <v>41921</v>
          </cell>
          <cell r="B940">
            <v>110.168543254773</v>
          </cell>
          <cell r="C940">
            <v>114.541246657066</v>
          </cell>
          <cell r="D940">
            <v>111.327978692413</v>
          </cell>
          <cell r="E940">
            <v>93.485322150209598</v>
          </cell>
          <cell r="F940">
            <v>95.83</v>
          </cell>
        </row>
        <row r="941">
          <cell r="A941">
            <v>41922</v>
          </cell>
          <cell r="B941">
            <v>110.728022938667</v>
          </cell>
          <cell r="C941">
            <v>115.049372557087</v>
          </cell>
          <cell r="D941">
            <v>111.94390111948</v>
          </cell>
          <cell r="E941">
            <v>93.523446435379299</v>
          </cell>
          <cell r="F941">
            <v>94.14</v>
          </cell>
        </row>
        <row r="942">
          <cell r="A942">
            <v>41925</v>
          </cell>
          <cell r="B942">
            <v>110.39233512833</v>
          </cell>
          <cell r="C942">
            <v>115.218062127134</v>
          </cell>
          <cell r="D942">
            <v>111.810728702817</v>
          </cell>
          <cell r="E942">
            <v>93.401448722836406</v>
          </cell>
          <cell r="F942">
            <v>92.43</v>
          </cell>
        </row>
        <row r="943">
          <cell r="A943">
            <v>41926</v>
          </cell>
          <cell r="B943">
            <v>110.44828309672</v>
          </cell>
          <cell r="C943">
            <v>115.545155317835</v>
          </cell>
          <cell r="D943">
            <v>111.677556286154</v>
          </cell>
          <cell r="E943">
            <v>93.409073579870295</v>
          </cell>
          <cell r="F943">
            <v>92.8</v>
          </cell>
        </row>
        <row r="944">
          <cell r="A944">
            <v>41927</v>
          </cell>
          <cell r="B944">
            <v>109.595076578781</v>
          </cell>
          <cell r="C944">
            <v>116.228142357539</v>
          </cell>
          <cell r="D944">
            <v>112.53485371842299</v>
          </cell>
          <cell r="E944">
            <v>93.409073579870295</v>
          </cell>
          <cell r="F944">
            <v>90.99</v>
          </cell>
        </row>
        <row r="945">
          <cell r="A945">
            <v>41928</v>
          </cell>
          <cell r="B945">
            <v>109.217427792153</v>
          </cell>
          <cell r="C945">
            <v>115.856819584447</v>
          </cell>
          <cell r="D945">
            <v>112.65137958300301</v>
          </cell>
          <cell r="E945">
            <v>93.381624094548201</v>
          </cell>
          <cell r="F945">
            <v>91.21</v>
          </cell>
        </row>
        <row r="946">
          <cell r="A946">
            <v>41929</v>
          </cell>
          <cell r="B946">
            <v>109.734946499755</v>
          </cell>
          <cell r="C946">
            <v>115.741616951244</v>
          </cell>
          <cell r="D946">
            <v>112.60143992675501</v>
          </cell>
          <cell r="E946">
            <v>93.393823865802503</v>
          </cell>
          <cell r="F946">
            <v>100.23</v>
          </cell>
        </row>
        <row r="947">
          <cell r="A947">
            <v>41932</v>
          </cell>
          <cell r="B947">
            <v>109.42723267361301</v>
          </cell>
          <cell r="C947">
            <v>115.99567990125399</v>
          </cell>
          <cell r="D947">
            <v>112.742935619459</v>
          </cell>
          <cell r="E947">
            <v>93.3861990087685</v>
          </cell>
          <cell r="F947">
            <v>97.02</v>
          </cell>
        </row>
        <row r="948">
          <cell r="A948">
            <v>41933</v>
          </cell>
          <cell r="B948">
            <v>109.958738373312</v>
          </cell>
          <cell r="C948">
            <v>115.474182267023</v>
          </cell>
          <cell r="D948">
            <v>112.410004577801</v>
          </cell>
          <cell r="E948">
            <v>93.3434998093785</v>
          </cell>
          <cell r="F948">
            <v>100.36</v>
          </cell>
        </row>
        <row r="949">
          <cell r="A949">
            <v>41934</v>
          </cell>
          <cell r="B949">
            <v>110.546192041401</v>
          </cell>
          <cell r="C949">
            <v>115.290063772886</v>
          </cell>
          <cell r="D949">
            <v>112.792875275708</v>
          </cell>
          <cell r="E949">
            <v>93.329012581014098</v>
          </cell>
          <cell r="F949">
            <v>99.93</v>
          </cell>
        </row>
        <row r="950">
          <cell r="A950">
            <v>41935</v>
          </cell>
          <cell r="B950">
            <v>110.60214000979001</v>
          </cell>
          <cell r="C950">
            <v>115.722073647397</v>
          </cell>
          <cell r="D950">
            <v>112.584793374672</v>
          </cell>
          <cell r="E950">
            <v>93.320625238276705</v>
          </cell>
          <cell r="F950">
            <v>100.66</v>
          </cell>
        </row>
        <row r="951">
          <cell r="A951">
            <v>41936</v>
          </cell>
          <cell r="B951">
            <v>110.39233512833</v>
          </cell>
          <cell r="C951">
            <v>115.39189467187801</v>
          </cell>
          <cell r="D951">
            <v>112.584793374672</v>
          </cell>
          <cell r="E951">
            <v>93.287075867327403</v>
          </cell>
          <cell r="F951">
            <v>103.39</v>
          </cell>
        </row>
        <row r="952">
          <cell r="A952">
            <v>41939</v>
          </cell>
          <cell r="B952">
            <v>110.00069934960401</v>
          </cell>
          <cell r="C952">
            <v>115.649043406706</v>
          </cell>
          <cell r="D952">
            <v>112.93437096841301</v>
          </cell>
          <cell r="E952">
            <v>93.2748760960731</v>
          </cell>
          <cell r="F952">
            <v>101.52</v>
          </cell>
        </row>
        <row r="953">
          <cell r="A953">
            <v>41940</v>
          </cell>
          <cell r="B953">
            <v>109.748933491852</v>
          </cell>
          <cell r="C953">
            <v>115.003085784817</v>
          </cell>
          <cell r="D953">
            <v>112.168629572599</v>
          </cell>
          <cell r="E953">
            <v>93.229126953869596</v>
          </cell>
          <cell r="F953">
            <v>102.9</v>
          </cell>
        </row>
        <row r="954">
          <cell r="A954">
            <v>41941</v>
          </cell>
          <cell r="B954">
            <v>109.63703755507299</v>
          </cell>
          <cell r="C954">
            <v>114.561818555852</v>
          </cell>
          <cell r="D954">
            <v>111.71084939032001</v>
          </cell>
          <cell r="E954">
            <v>93.183377811666006</v>
          </cell>
          <cell r="F954">
            <v>102.94</v>
          </cell>
        </row>
        <row r="955">
          <cell r="A955">
            <v>41942</v>
          </cell>
          <cell r="B955">
            <v>110.769983914959</v>
          </cell>
          <cell r="C955">
            <v>115.105945278749</v>
          </cell>
          <cell r="D955">
            <v>111.785758874693</v>
          </cell>
          <cell r="E955">
            <v>93.244376667937402</v>
          </cell>
          <cell r="F955">
            <v>103.57</v>
          </cell>
        </row>
        <row r="956">
          <cell r="A956">
            <v>41943</v>
          </cell>
          <cell r="B956">
            <v>111.66515140918899</v>
          </cell>
          <cell r="C956">
            <v>116.04093807858401</v>
          </cell>
          <cell r="D956">
            <v>112.17695284864099</v>
          </cell>
          <cell r="E956">
            <v>93.216927182615294</v>
          </cell>
          <cell r="F956">
            <v>99.31</v>
          </cell>
        </row>
        <row r="957">
          <cell r="A957">
            <v>41946</v>
          </cell>
          <cell r="B957">
            <v>111.958878243233</v>
          </cell>
          <cell r="C957">
            <v>116.375231433861</v>
          </cell>
          <cell r="D957">
            <v>112.742935619459</v>
          </cell>
          <cell r="E957">
            <v>93.302325581395294</v>
          </cell>
          <cell r="F957">
            <v>100.26</v>
          </cell>
        </row>
        <row r="958">
          <cell r="A958">
            <v>41947</v>
          </cell>
          <cell r="B958">
            <v>111.39939855933901</v>
          </cell>
          <cell r="C958">
            <v>117.228965233491</v>
          </cell>
          <cell r="D958">
            <v>113.142452869449</v>
          </cell>
          <cell r="E958">
            <v>93.259626382005294</v>
          </cell>
          <cell r="F958">
            <v>98.41</v>
          </cell>
        </row>
        <row r="959">
          <cell r="A959">
            <v>41948</v>
          </cell>
          <cell r="B959">
            <v>112.07077418001199</v>
          </cell>
          <cell r="C959">
            <v>117.277309195638</v>
          </cell>
          <cell r="D959">
            <v>113.300595114236</v>
          </cell>
          <cell r="E959">
            <v>93.236751810903499</v>
          </cell>
          <cell r="F959">
            <v>98.79</v>
          </cell>
        </row>
        <row r="960">
          <cell r="A960">
            <v>41949</v>
          </cell>
          <cell r="B960">
            <v>112.64424085600299</v>
          </cell>
          <cell r="C960">
            <v>117.562229993828</v>
          </cell>
          <cell r="D960">
            <v>113.28394856215399</v>
          </cell>
          <cell r="E960">
            <v>93.244376667937402</v>
          </cell>
          <cell r="F960">
            <v>98.84</v>
          </cell>
        </row>
        <row r="961">
          <cell r="A961">
            <v>41950</v>
          </cell>
          <cell r="B961">
            <v>112.64424085600299</v>
          </cell>
          <cell r="C961">
            <v>116.824727422341</v>
          </cell>
          <cell r="D961">
            <v>112.909401140288</v>
          </cell>
          <cell r="E961">
            <v>93.381624094548201</v>
          </cell>
          <cell r="F961">
            <v>98.39</v>
          </cell>
        </row>
        <row r="962">
          <cell r="A962">
            <v>41953</v>
          </cell>
          <cell r="B962">
            <v>112.448422966641</v>
          </cell>
          <cell r="C962">
            <v>116.50380580127501</v>
          </cell>
          <cell r="D962">
            <v>112.701319239252</v>
          </cell>
          <cell r="E962">
            <v>93.3434998093785</v>
          </cell>
          <cell r="F962">
            <v>99.32</v>
          </cell>
        </row>
        <row r="963">
          <cell r="A963">
            <v>41954</v>
          </cell>
          <cell r="B963">
            <v>112.364501014056</v>
          </cell>
          <cell r="C963">
            <v>116.55009257354401</v>
          </cell>
          <cell r="D963">
            <v>113.06754338507599</v>
          </cell>
          <cell r="E963">
            <v>93.459397636294298</v>
          </cell>
          <cell r="F963">
            <v>99.26</v>
          </cell>
        </row>
        <row r="964">
          <cell r="A964">
            <v>41955</v>
          </cell>
          <cell r="B964">
            <v>112.182670116791</v>
          </cell>
          <cell r="C964">
            <v>116.16745525611999</v>
          </cell>
          <cell r="D964">
            <v>112.834491655915</v>
          </cell>
          <cell r="E964">
            <v>93.422798322531406</v>
          </cell>
          <cell r="F964">
            <v>99.61</v>
          </cell>
        </row>
        <row r="965">
          <cell r="A965">
            <v>41956</v>
          </cell>
          <cell r="B965">
            <v>112.140709140499</v>
          </cell>
          <cell r="C965">
            <v>116.709524789138</v>
          </cell>
          <cell r="D965">
            <v>113.192392525698</v>
          </cell>
          <cell r="E965">
            <v>93.401448722836406</v>
          </cell>
          <cell r="F965">
            <v>99.65</v>
          </cell>
        </row>
        <row r="966">
          <cell r="A966">
            <v>41957</v>
          </cell>
          <cell r="B966">
            <v>112.084761172109</v>
          </cell>
          <cell r="C966">
            <v>116.276486319687</v>
          </cell>
          <cell r="D966">
            <v>112.659702859045</v>
          </cell>
          <cell r="E966">
            <v>93.473122378955296</v>
          </cell>
          <cell r="F966">
            <v>100.68</v>
          </cell>
        </row>
        <row r="967">
          <cell r="A967">
            <v>41960</v>
          </cell>
          <cell r="B967">
            <v>112.280579061472</v>
          </cell>
          <cell r="C967">
            <v>116.347459370499</v>
          </cell>
          <cell r="D967">
            <v>113.109159765283</v>
          </cell>
          <cell r="E967">
            <v>93.399923751429597</v>
          </cell>
          <cell r="F967">
            <v>100.7</v>
          </cell>
        </row>
        <row r="968">
          <cell r="A968">
            <v>41961</v>
          </cell>
          <cell r="B968">
            <v>111.581229456605</v>
          </cell>
          <cell r="C968">
            <v>116.356716724953</v>
          </cell>
          <cell r="D968">
            <v>112.701319239252</v>
          </cell>
          <cell r="E968">
            <v>93.348074723598899</v>
          </cell>
          <cell r="F968">
            <v>102.06</v>
          </cell>
        </row>
        <row r="969">
          <cell r="A969">
            <v>41962</v>
          </cell>
          <cell r="B969">
            <v>111.483320511923</v>
          </cell>
          <cell r="C969">
            <v>116.667352396626</v>
          </cell>
          <cell r="D969">
            <v>113.31724166631901</v>
          </cell>
          <cell r="E969">
            <v>93.320625238276705</v>
          </cell>
          <cell r="F969">
            <v>102.64</v>
          </cell>
        </row>
        <row r="970">
          <cell r="A970">
            <v>41963</v>
          </cell>
          <cell r="B970">
            <v>111.6092034408</v>
          </cell>
          <cell r="C970">
            <v>116.23328533223599</v>
          </cell>
          <cell r="D970">
            <v>113.28394856215399</v>
          </cell>
          <cell r="E970">
            <v>93.381624094548201</v>
          </cell>
          <cell r="F970">
            <v>101.61</v>
          </cell>
        </row>
        <row r="971">
          <cell r="A971">
            <v>41964</v>
          </cell>
          <cell r="B971">
            <v>112.742149800685</v>
          </cell>
          <cell r="C971">
            <v>115.50298292532401</v>
          </cell>
          <cell r="D971">
            <v>113.29227183819501</v>
          </cell>
          <cell r="E971">
            <v>93.402973694243201</v>
          </cell>
          <cell r="F971">
            <v>102.33</v>
          </cell>
        </row>
        <row r="972">
          <cell r="A972">
            <v>41967</v>
          </cell>
          <cell r="B972">
            <v>112.40646199034801</v>
          </cell>
          <cell r="C972">
            <v>115.92984982513801</v>
          </cell>
          <cell r="D972">
            <v>113.53364684339699</v>
          </cell>
          <cell r="E972">
            <v>93.659168890583302</v>
          </cell>
          <cell r="F972">
            <v>101.07</v>
          </cell>
        </row>
        <row r="973">
          <cell r="A973">
            <v>41968</v>
          </cell>
          <cell r="B973">
            <v>112.098748164207</v>
          </cell>
          <cell r="C973">
            <v>115.82287595145</v>
          </cell>
          <cell r="D973">
            <v>113.60023305172901</v>
          </cell>
          <cell r="E973">
            <v>93.572245520396393</v>
          </cell>
          <cell r="F973">
            <v>101.39</v>
          </cell>
        </row>
        <row r="974">
          <cell r="A974">
            <v>41969</v>
          </cell>
          <cell r="B974">
            <v>111.80502133016201</v>
          </cell>
          <cell r="C974">
            <v>115.609956799012</v>
          </cell>
          <cell r="D974">
            <v>114.099629614216</v>
          </cell>
          <cell r="E974">
            <v>93.617994662599997</v>
          </cell>
          <cell r="F974">
            <v>103.41</v>
          </cell>
        </row>
        <row r="975">
          <cell r="A975">
            <v>41970</v>
          </cell>
          <cell r="B975">
            <v>112.05678718791501</v>
          </cell>
          <cell r="C975">
            <v>116.78872659946499</v>
          </cell>
          <cell r="D975">
            <v>114.64896583295101</v>
          </cell>
          <cell r="E975">
            <v>93.587495234464299</v>
          </cell>
          <cell r="F975">
            <v>103.41</v>
          </cell>
        </row>
        <row r="976">
          <cell r="A976">
            <v>41971</v>
          </cell>
          <cell r="B976">
            <v>112.476396950835</v>
          </cell>
          <cell r="C976">
            <v>117.369882740176</v>
          </cell>
          <cell r="D976">
            <v>115.82254775479601</v>
          </cell>
          <cell r="E976">
            <v>93.685093404498602</v>
          </cell>
          <cell r="F976">
            <v>103.84</v>
          </cell>
        </row>
        <row r="977">
          <cell r="A977">
            <v>41974</v>
          </cell>
          <cell r="B977">
            <v>112.05678718791501</v>
          </cell>
          <cell r="C977">
            <v>116.81238428306899</v>
          </cell>
          <cell r="D977">
            <v>116.105539140205</v>
          </cell>
          <cell r="E977">
            <v>93.816240945482207</v>
          </cell>
          <cell r="F977">
            <v>103.92</v>
          </cell>
        </row>
        <row r="978">
          <cell r="A978">
            <v>41975</v>
          </cell>
          <cell r="B978">
            <v>112.89600671375599</v>
          </cell>
          <cell r="C978">
            <v>117.221765068915</v>
          </cell>
          <cell r="D978">
            <v>117.120978817262</v>
          </cell>
          <cell r="E978">
            <v>93.778116660312605</v>
          </cell>
          <cell r="F978">
            <v>102.87</v>
          </cell>
        </row>
        <row r="979">
          <cell r="A979">
            <v>41976</v>
          </cell>
          <cell r="B979">
            <v>113.63731729491499</v>
          </cell>
          <cell r="C979">
            <v>116.81135568813001</v>
          </cell>
          <cell r="D979">
            <v>117.270797786008</v>
          </cell>
          <cell r="E979">
            <v>93.790316431566893</v>
          </cell>
          <cell r="F979">
            <v>102.65</v>
          </cell>
        </row>
        <row r="980">
          <cell r="A980">
            <v>41977</v>
          </cell>
          <cell r="B980">
            <v>112.364501014056</v>
          </cell>
          <cell r="C980">
            <v>117.007817321538</v>
          </cell>
          <cell r="D980">
            <v>117.370677098505</v>
          </cell>
          <cell r="E980">
            <v>93.825390773922905</v>
          </cell>
          <cell r="F980">
            <v>101.96</v>
          </cell>
        </row>
        <row r="981">
          <cell r="A981">
            <v>41978</v>
          </cell>
          <cell r="B981">
            <v>113.707252255402</v>
          </cell>
          <cell r="C981">
            <v>117.510800246862</v>
          </cell>
          <cell r="D981">
            <v>119.027009030754</v>
          </cell>
          <cell r="E981">
            <v>93.785741517346494</v>
          </cell>
          <cell r="F981">
            <v>103.38</v>
          </cell>
        </row>
        <row r="982">
          <cell r="A982">
            <v>41981</v>
          </cell>
          <cell r="B982">
            <v>113.749213231694</v>
          </cell>
          <cell r="C982">
            <v>117.86155112116801</v>
          </cell>
          <cell r="D982">
            <v>119.86765991094001</v>
          </cell>
          <cell r="E982">
            <v>94.136484940907295</v>
          </cell>
          <cell r="F982">
            <v>102.3</v>
          </cell>
        </row>
        <row r="983">
          <cell r="A983">
            <v>41982</v>
          </cell>
          <cell r="B983">
            <v>112.672214840198</v>
          </cell>
          <cell r="C983">
            <v>117.511828841802</v>
          </cell>
          <cell r="D983">
            <v>119.543052145324</v>
          </cell>
          <cell r="E983">
            <v>94.334731223789504</v>
          </cell>
          <cell r="F983">
            <v>102.54</v>
          </cell>
        </row>
        <row r="984">
          <cell r="A984">
            <v>41983</v>
          </cell>
          <cell r="B984">
            <v>112.616266871809</v>
          </cell>
          <cell r="C984">
            <v>118.004525817732</v>
          </cell>
          <cell r="D984">
            <v>120.808190103624</v>
          </cell>
          <cell r="E984">
            <v>94.194433854365201</v>
          </cell>
          <cell r="F984">
            <v>100.8</v>
          </cell>
        </row>
        <row r="985">
          <cell r="A985">
            <v>41984</v>
          </cell>
          <cell r="B985">
            <v>112.86803272956099</v>
          </cell>
          <cell r="C985">
            <v>118.650483439621</v>
          </cell>
          <cell r="D985">
            <v>122.25644013483701</v>
          </cell>
          <cell r="E985">
            <v>94.372855508959205</v>
          </cell>
          <cell r="F985">
            <v>101.99</v>
          </cell>
        </row>
        <row r="986">
          <cell r="A986">
            <v>41985</v>
          </cell>
          <cell r="B986">
            <v>112.084761172109</v>
          </cell>
          <cell r="C986">
            <v>118.473565110059</v>
          </cell>
          <cell r="D986">
            <v>122.988888426484</v>
          </cell>
          <cell r="E986">
            <v>94.348455966450601</v>
          </cell>
          <cell r="F986">
            <v>97.81</v>
          </cell>
        </row>
        <row r="987">
          <cell r="A987">
            <v>41988</v>
          </cell>
          <cell r="B987">
            <v>112.224631093083</v>
          </cell>
          <cell r="C987">
            <v>119.563875745731</v>
          </cell>
          <cell r="D987">
            <v>123.246909983769</v>
          </cell>
          <cell r="E987">
            <v>94.403354937094903</v>
          </cell>
          <cell r="F987">
            <v>96.2</v>
          </cell>
        </row>
        <row r="988">
          <cell r="A988">
            <v>41989</v>
          </cell>
          <cell r="B988">
            <v>112.00083921952501</v>
          </cell>
          <cell r="C988">
            <v>119.606048138243</v>
          </cell>
          <cell r="D988">
            <v>122.84739273378</v>
          </cell>
          <cell r="E988">
            <v>94.388105223026997</v>
          </cell>
          <cell r="F988">
            <v>95.45</v>
          </cell>
        </row>
        <row r="989">
          <cell r="A989">
            <v>41990</v>
          </cell>
          <cell r="B989">
            <v>112.71417581649</v>
          </cell>
          <cell r="C989">
            <v>119.77576630322901</v>
          </cell>
          <cell r="D989">
            <v>121.49902201506499</v>
          </cell>
          <cell r="E989">
            <v>94.502478078536001</v>
          </cell>
          <cell r="F989">
            <v>98.58</v>
          </cell>
        </row>
        <row r="990">
          <cell r="A990">
            <v>41991</v>
          </cell>
          <cell r="B990">
            <v>113.88908315266799</v>
          </cell>
          <cell r="C990">
            <v>119.39004320098699</v>
          </cell>
          <cell r="D990">
            <v>121.24100045778</v>
          </cell>
          <cell r="E990">
            <v>94.769348074723496</v>
          </cell>
          <cell r="F990">
            <v>100.58</v>
          </cell>
        </row>
        <row r="991">
          <cell r="A991">
            <v>41992</v>
          </cell>
          <cell r="B991">
            <v>114.196796978809</v>
          </cell>
          <cell r="C991">
            <v>119.466159226496</v>
          </cell>
          <cell r="D991">
            <v>121.981772025469</v>
          </cell>
          <cell r="E991">
            <v>94.853221502096801</v>
          </cell>
          <cell r="F991">
            <v>100.35</v>
          </cell>
        </row>
        <row r="992">
          <cell r="A992">
            <v>41995</v>
          </cell>
          <cell r="B992">
            <v>114.098888034128</v>
          </cell>
          <cell r="C992">
            <v>119.72433655626401</v>
          </cell>
          <cell r="D992">
            <v>121.798659952557</v>
          </cell>
          <cell r="E992">
            <v>94.879146016012101</v>
          </cell>
          <cell r="F992">
            <v>101.28</v>
          </cell>
        </row>
        <row r="993">
          <cell r="A993">
            <v>41996</v>
          </cell>
          <cell r="B993">
            <v>114.82621162319001</v>
          </cell>
          <cell r="C993">
            <v>119.607076733182</v>
          </cell>
          <cell r="D993">
            <v>122.30637979108501</v>
          </cell>
          <cell r="E993">
            <v>94.944719786503995</v>
          </cell>
          <cell r="F993">
            <v>101.56</v>
          </cell>
        </row>
        <row r="994">
          <cell r="A994">
            <v>41997</v>
          </cell>
          <cell r="B994">
            <v>114.742289670606</v>
          </cell>
          <cell r="C994">
            <v>119.47541658095</v>
          </cell>
          <cell r="D994">
            <v>122.805776353572</v>
          </cell>
          <cell r="E994">
            <v>94.781547845977798</v>
          </cell>
          <cell r="F994">
            <v>102.04</v>
          </cell>
        </row>
        <row r="995">
          <cell r="A995">
            <v>41998</v>
          </cell>
          <cell r="B995">
            <v>114.154836002517</v>
          </cell>
          <cell r="C995">
            <v>119.56439004320001</v>
          </cell>
          <cell r="D995">
            <v>122.49781514003899</v>
          </cell>
          <cell r="E995">
            <v>94.568051849027796</v>
          </cell>
          <cell r="F995">
            <v>102.04</v>
          </cell>
        </row>
        <row r="996">
          <cell r="A996">
            <v>41999</v>
          </cell>
          <cell r="B996">
            <v>114.882159591579</v>
          </cell>
          <cell r="C996">
            <v>119.422958239045</v>
          </cell>
          <cell r="D996">
            <v>122.323026343168</v>
          </cell>
          <cell r="E996">
            <v>94.781547845977798</v>
          </cell>
          <cell r="F996">
            <v>102.49</v>
          </cell>
        </row>
        <row r="997">
          <cell r="A997">
            <v>42002</v>
          </cell>
          <cell r="B997">
            <v>114.812224631093</v>
          </cell>
          <cell r="C997">
            <v>119.665706644723</v>
          </cell>
          <cell r="D997">
            <v>122.381289275458</v>
          </cell>
          <cell r="E997">
            <v>94.886770873046103</v>
          </cell>
          <cell r="F997">
            <v>101.96</v>
          </cell>
        </row>
        <row r="998">
          <cell r="A998">
            <v>42003</v>
          </cell>
          <cell r="B998">
            <v>114.924120567871</v>
          </cell>
          <cell r="C998">
            <v>119.364328327504</v>
          </cell>
          <cell r="D998">
            <v>122.606017728577</v>
          </cell>
          <cell r="E998">
            <v>94.616850934044905</v>
          </cell>
          <cell r="F998">
            <v>101.47</v>
          </cell>
        </row>
        <row r="999">
          <cell r="A999">
            <v>42004</v>
          </cell>
          <cell r="B999">
            <v>115.553535212252</v>
          </cell>
          <cell r="C999">
            <v>119.118494137008</v>
          </cell>
          <cell r="D999">
            <v>122.86403928586201</v>
          </cell>
          <cell r="E999">
            <v>94.578726648875303</v>
          </cell>
          <cell r="F999">
            <v>100.54</v>
          </cell>
        </row>
        <row r="1000">
          <cell r="A1000">
            <v>42005</v>
          </cell>
          <cell r="B1000">
            <v>115.609483180642</v>
          </cell>
          <cell r="C1000">
            <v>119.503702941781</v>
          </cell>
          <cell r="D1000">
            <v>122.780806525448</v>
          </cell>
          <cell r="E1000">
            <v>94.668699961875703</v>
          </cell>
          <cell r="F1000">
            <v>100.54</v>
          </cell>
        </row>
        <row r="1001">
          <cell r="A1001">
            <v>42006</v>
          </cell>
          <cell r="B1001">
            <v>116.308832785509</v>
          </cell>
          <cell r="C1001">
            <v>120.556469862168</v>
          </cell>
          <cell r="D1001">
            <v>123.296849640018</v>
          </cell>
          <cell r="E1001">
            <v>94.654975219214606</v>
          </cell>
          <cell r="F1001">
            <v>99.94</v>
          </cell>
        </row>
        <row r="1002">
          <cell r="A1002">
            <v>42009</v>
          </cell>
          <cell r="B1002">
            <v>117.24596125603099</v>
          </cell>
          <cell r="C1002">
            <v>121.27957210450499</v>
          </cell>
          <cell r="D1002">
            <v>124.63689708269099</v>
          </cell>
          <cell r="E1002">
            <v>94.876096073198596</v>
          </cell>
          <cell r="F1002">
            <v>98.13</v>
          </cell>
        </row>
        <row r="1003">
          <cell r="A1003">
            <v>42010</v>
          </cell>
          <cell r="B1003">
            <v>117.273935240226</v>
          </cell>
          <cell r="C1003">
            <v>121.371117054104</v>
          </cell>
          <cell r="D1003">
            <v>123.646427233759</v>
          </cell>
          <cell r="E1003">
            <v>94.7464735036218</v>
          </cell>
          <cell r="F1003">
            <v>97.75</v>
          </cell>
        </row>
        <row r="1004">
          <cell r="A1004">
            <v>42011</v>
          </cell>
          <cell r="B1004">
            <v>118.43485558430601</v>
          </cell>
          <cell r="C1004">
            <v>122.03661797983899</v>
          </cell>
          <cell r="D1004">
            <v>123.513254817096</v>
          </cell>
          <cell r="E1004">
            <v>94.749523446435305</v>
          </cell>
          <cell r="F1004">
            <v>99.48</v>
          </cell>
        </row>
        <row r="1005">
          <cell r="A1005">
            <v>42012</v>
          </cell>
          <cell r="B1005">
            <v>118.504790544793</v>
          </cell>
          <cell r="C1005">
            <v>121.534663649454</v>
          </cell>
          <cell r="D1005">
            <v>121.81530650464001</v>
          </cell>
          <cell r="E1005">
            <v>94.776972931757498</v>
          </cell>
          <cell r="F1005">
            <v>101.41</v>
          </cell>
        </row>
        <row r="1006">
          <cell r="A1006">
            <v>42013</v>
          </cell>
          <cell r="B1006">
            <v>118.23903769494299</v>
          </cell>
          <cell r="C1006">
            <v>122.10244805595499</v>
          </cell>
          <cell r="D1006">
            <v>121.515668567148</v>
          </cell>
          <cell r="E1006">
            <v>94.685474647350304</v>
          </cell>
          <cell r="F1006">
            <v>101.97</v>
          </cell>
        </row>
        <row r="1007">
          <cell r="A1007">
            <v>42016</v>
          </cell>
          <cell r="B1007">
            <v>118.350933631722</v>
          </cell>
          <cell r="C1007">
            <v>122.728862373997</v>
          </cell>
          <cell r="D1007">
            <v>121.92350909317901</v>
          </cell>
          <cell r="E1007">
            <v>94.5970263057567</v>
          </cell>
          <cell r="F1007">
            <v>100.09</v>
          </cell>
        </row>
        <row r="1008">
          <cell r="A1008">
            <v>42017</v>
          </cell>
          <cell r="B1008">
            <v>118.63067347366901</v>
          </cell>
          <cell r="C1008">
            <v>122.72783377905699</v>
          </cell>
          <cell r="D1008">
            <v>121.207707353614</v>
          </cell>
          <cell r="E1008">
            <v>94.510102935569904</v>
          </cell>
          <cell r="F1008">
            <v>99.39</v>
          </cell>
        </row>
        <row r="1009">
          <cell r="A1009">
            <v>42018</v>
          </cell>
          <cell r="B1009">
            <v>118.448842576403</v>
          </cell>
          <cell r="C1009">
            <v>122.83892203250301</v>
          </cell>
          <cell r="D1009">
            <v>121.232677181738</v>
          </cell>
          <cell r="E1009">
            <v>94.487228364468095</v>
          </cell>
          <cell r="F1009">
            <v>98.72</v>
          </cell>
        </row>
        <row r="1010">
          <cell r="A1010">
            <v>42019</v>
          </cell>
          <cell r="B1010">
            <v>120.686761311979</v>
          </cell>
          <cell r="C1010">
            <v>122.578687512857</v>
          </cell>
          <cell r="D1010">
            <v>121.87356943693</v>
          </cell>
          <cell r="E1010">
            <v>94.357605794891299</v>
          </cell>
          <cell r="F1010">
            <v>98.55</v>
          </cell>
        </row>
        <row r="1011">
          <cell r="A1011">
            <v>42020</v>
          </cell>
          <cell r="B1011">
            <v>121.511993845723</v>
          </cell>
          <cell r="C1011">
            <v>123.16910100802301</v>
          </cell>
          <cell r="D1011">
            <v>121.715427192142</v>
          </cell>
          <cell r="E1011">
            <v>94.674799847502797</v>
          </cell>
          <cell r="F1011">
            <v>100.35</v>
          </cell>
        </row>
        <row r="1012">
          <cell r="A1012">
            <v>42023</v>
          </cell>
          <cell r="B1012">
            <v>120.26715154905899</v>
          </cell>
          <cell r="C1012">
            <v>123.088870602756</v>
          </cell>
          <cell r="D1012">
            <v>121.99009530151</v>
          </cell>
          <cell r="E1012">
            <v>94.845596645062898</v>
          </cell>
          <cell r="F1012">
            <v>100.35</v>
          </cell>
        </row>
        <row r="1013">
          <cell r="A1013">
            <v>42024</v>
          </cell>
          <cell r="B1013">
            <v>120.952514161829</v>
          </cell>
          <cell r="C1013">
            <v>124.224439415758</v>
          </cell>
          <cell r="D1013">
            <v>121.906862541096</v>
          </cell>
          <cell r="E1013">
            <v>94.845596645062898</v>
          </cell>
          <cell r="F1013">
            <v>100.47</v>
          </cell>
        </row>
        <row r="1014">
          <cell r="A1014">
            <v>42025</v>
          </cell>
          <cell r="B1014">
            <v>120.63081334359001</v>
          </cell>
          <cell r="C1014">
            <v>127.12096276486299</v>
          </cell>
          <cell r="D1014">
            <v>122.356319447334</v>
          </cell>
          <cell r="E1014">
            <v>94.726648875333495</v>
          </cell>
          <cell r="F1014">
            <v>100.52</v>
          </cell>
        </row>
        <row r="1015">
          <cell r="A1015">
            <v>42026</v>
          </cell>
          <cell r="B1015">
            <v>122.421148332051</v>
          </cell>
          <cell r="C1015">
            <v>127.12096276486299</v>
          </cell>
          <cell r="D1015">
            <v>121.53231511923001</v>
          </cell>
          <cell r="E1015">
            <v>94.685474647350304</v>
          </cell>
          <cell r="F1015">
            <v>99.95</v>
          </cell>
        </row>
        <row r="1016">
          <cell r="A1016">
            <v>42027</v>
          </cell>
          <cell r="B1016">
            <v>124.00167843905101</v>
          </cell>
          <cell r="C1016">
            <v>127.486113968319</v>
          </cell>
          <cell r="D1016">
            <v>121.740397020267</v>
          </cell>
          <cell r="E1016">
            <v>94.979794128859993</v>
          </cell>
          <cell r="F1016">
            <v>98.36</v>
          </cell>
        </row>
        <row r="1017">
          <cell r="A1017">
            <v>42030</v>
          </cell>
          <cell r="B1017">
            <v>124.07161339953799</v>
          </cell>
          <cell r="C1017">
            <v>127.808064184324</v>
          </cell>
          <cell r="D1017">
            <v>121.54896167131299</v>
          </cell>
          <cell r="E1017">
            <v>95.371711780404098</v>
          </cell>
          <cell r="F1017">
            <v>98.14</v>
          </cell>
        </row>
        <row r="1018">
          <cell r="A1018">
            <v>42031</v>
          </cell>
          <cell r="B1018">
            <v>122.910693055458</v>
          </cell>
          <cell r="C1018">
            <v>127.536515120345</v>
          </cell>
          <cell r="D1018">
            <v>121.224353905697</v>
          </cell>
          <cell r="E1018">
            <v>95.211589782691505</v>
          </cell>
          <cell r="F1018">
            <v>99.43</v>
          </cell>
        </row>
        <row r="1019">
          <cell r="A1019">
            <v>42032</v>
          </cell>
          <cell r="B1019">
            <v>123.386250786768</v>
          </cell>
          <cell r="C1019">
            <v>128.053898374819</v>
          </cell>
          <cell r="D1019">
            <v>122.422905655666</v>
          </cell>
          <cell r="E1019">
            <v>95.280213495996904</v>
          </cell>
          <cell r="F1019">
            <v>98.69</v>
          </cell>
        </row>
        <row r="1020">
          <cell r="A1020">
            <v>42033</v>
          </cell>
          <cell r="B1020">
            <v>123.63801664451999</v>
          </cell>
          <cell r="C1020">
            <v>130.05040115202601</v>
          </cell>
          <cell r="D1020">
            <v>123.59648757751</v>
          </cell>
          <cell r="E1020">
            <v>95.260388867708699</v>
          </cell>
          <cell r="F1020">
            <v>101.76</v>
          </cell>
        </row>
        <row r="1021">
          <cell r="A1021">
            <v>42034</v>
          </cell>
          <cell r="B1021">
            <v>123.889782502272</v>
          </cell>
          <cell r="C1021">
            <v>130.538983748199</v>
          </cell>
          <cell r="D1021">
            <v>124.83665570768601</v>
          </cell>
          <cell r="E1021">
            <v>95.327487609607303</v>
          </cell>
          <cell r="F1021">
            <v>98.49</v>
          </cell>
        </row>
        <row r="1022">
          <cell r="A1022">
            <v>42037</v>
          </cell>
          <cell r="B1022">
            <v>123.42821176306001</v>
          </cell>
          <cell r="C1022">
            <v>129.76033737914</v>
          </cell>
          <cell r="D1022">
            <v>123.929418619168</v>
          </cell>
          <cell r="E1022">
            <v>95.467784979031606</v>
          </cell>
          <cell r="F1022">
            <v>99.61</v>
          </cell>
        </row>
        <row r="1023">
          <cell r="A1023">
            <v>42038</v>
          </cell>
          <cell r="B1023">
            <v>121.83369466396201</v>
          </cell>
          <cell r="C1023">
            <v>127.911952273194</v>
          </cell>
          <cell r="D1023">
            <v>122.789129801489</v>
          </cell>
          <cell r="E1023">
            <v>95.438810522302703</v>
          </cell>
          <cell r="F1023">
            <v>100.08</v>
          </cell>
        </row>
        <row r="1024">
          <cell r="A1024">
            <v>42039</v>
          </cell>
          <cell r="B1024">
            <v>122.519057276732</v>
          </cell>
          <cell r="C1024">
            <v>129.022834807652</v>
          </cell>
          <cell r="D1024">
            <v>122.889009113987</v>
          </cell>
          <cell r="E1024">
            <v>95.275638581776505</v>
          </cell>
          <cell r="F1024">
            <v>99.49</v>
          </cell>
        </row>
        <row r="1025">
          <cell r="A1025">
            <v>42040</v>
          </cell>
          <cell r="B1025">
            <v>122.43513532414801</v>
          </cell>
          <cell r="C1025">
            <v>127.866694095865</v>
          </cell>
          <cell r="D1025">
            <v>122.797453077531</v>
          </cell>
          <cell r="E1025">
            <v>95.3412123522683</v>
          </cell>
          <cell r="F1025">
            <v>100.11</v>
          </cell>
        </row>
        <row r="1026">
          <cell r="A1026">
            <v>42041</v>
          </cell>
          <cell r="B1026">
            <v>123.40023777886501</v>
          </cell>
          <cell r="C1026">
            <v>128.71528492079801</v>
          </cell>
          <cell r="D1026">
            <v>124.453785009779</v>
          </cell>
          <cell r="E1026">
            <v>95.219214639725493</v>
          </cell>
          <cell r="F1026">
            <v>99.61</v>
          </cell>
        </row>
        <row r="1027">
          <cell r="A1027">
            <v>42044</v>
          </cell>
          <cell r="B1027">
            <v>123.484159731449</v>
          </cell>
          <cell r="C1027">
            <v>128.00555441267201</v>
          </cell>
          <cell r="D1027">
            <v>123.180323775438</v>
          </cell>
          <cell r="E1027">
            <v>95.268013724742602</v>
          </cell>
          <cell r="F1027">
            <v>98.43</v>
          </cell>
        </row>
        <row r="1028">
          <cell r="A1028">
            <v>42045</v>
          </cell>
          <cell r="B1028">
            <v>123.596055668228</v>
          </cell>
          <cell r="C1028">
            <v>128.755400123431</v>
          </cell>
          <cell r="D1028">
            <v>124.34558242124101</v>
          </cell>
          <cell r="E1028">
            <v>95.173465497521903</v>
          </cell>
          <cell r="F1028">
            <v>98.82</v>
          </cell>
        </row>
        <row r="1029">
          <cell r="A1029">
            <v>42046</v>
          </cell>
          <cell r="B1029">
            <v>123.707951605007</v>
          </cell>
          <cell r="C1029">
            <v>129.83645340464901</v>
          </cell>
          <cell r="D1029">
            <v>125.569103999334</v>
          </cell>
          <cell r="E1029">
            <v>95.199390011437202</v>
          </cell>
          <cell r="F1029">
            <v>98.87</v>
          </cell>
        </row>
        <row r="1030">
          <cell r="A1030">
            <v>42047</v>
          </cell>
          <cell r="B1030">
            <v>122.728862158192</v>
          </cell>
          <cell r="C1030">
            <v>128.38099156552099</v>
          </cell>
          <cell r="D1030">
            <v>124.179116900412</v>
          </cell>
          <cell r="E1030">
            <v>95.226839496759396</v>
          </cell>
          <cell r="F1030">
            <v>99.57</v>
          </cell>
        </row>
        <row r="1031">
          <cell r="A1031">
            <v>42048</v>
          </cell>
          <cell r="B1031">
            <v>122.533044268829</v>
          </cell>
          <cell r="C1031">
            <v>128.026126311458</v>
          </cell>
          <cell r="D1031">
            <v>123.72965999417301</v>
          </cell>
          <cell r="E1031">
            <v>95.164315669081205</v>
          </cell>
          <cell r="F1031">
            <v>101.89</v>
          </cell>
        </row>
        <row r="1032">
          <cell r="A1032">
            <v>42051</v>
          </cell>
          <cell r="B1032">
            <v>122.770823134484</v>
          </cell>
          <cell r="C1032">
            <v>128.246245628471</v>
          </cell>
          <cell r="D1032">
            <v>123.9960048275</v>
          </cell>
          <cell r="E1032">
            <v>95.290888295844397</v>
          </cell>
          <cell r="F1032">
            <v>101.89</v>
          </cell>
        </row>
        <row r="1033">
          <cell r="A1033">
            <v>42052</v>
          </cell>
          <cell r="B1033">
            <v>122.700888173998</v>
          </cell>
          <cell r="C1033">
            <v>127.688747171363</v>
          </cell>
          <cell r="D1033">
            <v>123.954388447292</v>
          </cell>
          <cell r="E1033">
            <v>95.386961494471905</v>
          </cell>
          <cell r="F1033">
            <v>103.49</v>
          </cell>
        </row>
        <row r="1034">
          <cell r="A1034">
            <v>42053</v>
          </cell>
          <cell r="B1034">
            <v>123.06454996852899</v>
          </cell>
          <cell r="C1034">
            <v>128.019954741822</v>
          </cell>
          <cell r="D1034">
            <v>124.453785009779</v>
          </cell>
          <cell r="E1034">
            <v>95.399161265726207</v>
          </cell>
          <cell r="F1034">
            <v>104.02</v>
          </cell>
        </row>
        <row r="1035">
          <cell r="A1035">
            <v>42054</v>
          </cell>
          <cell r="B1035">
            <v>122.82677110287401</v>
          </cell>
          <cell r="C1035">
            <v>128.69677021189</v>
          </cell>
          <cell r="D1035">
            <v>124.39552207748901</v>
          </cell>
          <cell r="E1035">
            <v>95.396111322912603</v>
          </cell>
          <cell r="F1035">
            <v>104.71</v>
          </cell>
        </row>
        <row r="1036">
          <cell r="A1036">
            <v>42055</v>
          </cell>
          <cell r="B1036">
            <v>123.148471921113</v>
          </cell>
          <cell r="C1036">
            <v>128.755400123431</v>
          </cell>
          <cell r="D1036">
            <v>125.39431520246301</v>
          </cell>
          <cell r="E1036">
            <v>95.403736179946605</v>
          </cell>
          <cell r="F1036">
            <v>105.01</v>
          </cell>
        </row>
        <row r="1037">
          <cell r="A1037">
            <v>42058</v>
          </cell>
          <cell r="B1037">
            <v>123.23239387369701</v>
          </cell>
          <cell r="C1037">
            <v>129.27175478296601</v>
          </cell>
          <cell r="D1037">
            <v>125.510841067043</v>
          </cell>
          <cell r="E1037">
            <v>95.386961494471905</v>
          </cell>
          <cell r="F1037">
            <v>105.07</v>
          </cell>
        </row>
        <row r="1038">
          <cell r="A1038">
            <v>42059</v>
          </cell>
          <cell r="B1038">
            <v>123.414224770963</v>
          </cell>
          <cell r="C1038">
            <v>129.510388808887</v>
          </cell>
          <cell r="D1038">
            <v>124.50372466602801</v>
          </cell>
          <cell r="E1038">
            <v>95.386961494471905</v>
          </cell>
          <cell r="F1038">
            <v>104.88</v>
          </cell>
        </row>
        <row r="1039">
          <cell r="A1039">
            <v>42060</v>
          </cell>
          <cell r="B1039">
            <v>123.190432897405</v>
          </cell>
          <cell r="C1039">
            <v>127.92635260234501</v>
          </cell>
          <cell r="D1039">
            <v>124.25402638478501</v>
          </cell>
          <cell r="E1039">
            <v>95.470834921845196</v>
          </cell>
          <cell r="F1039">
            <v>104.74</v>
          </cell>
        </row>
        <row r="1040">
          <cell r="A1040">
            <v>42061</v>
          </cell>
          <cell r="B1040">
            <v>124.687041051821</v>
          </cell>
          <cell r="C1040">
            <v>128.38510594527801</v>
          </cell>
          <cell r="D1040">
            <v>124.50372466602801</v>
          </cell>
          <cell r="E1040">
            <v>95.451010293556905</v>
          </cell>
          <cell r="F1040">
            <v>104.35</v>
          </cell>
        </row>
        <row r="1041">
          <cell r="A1041">
            <v>42062</v>
          </cell>
          <cell r="B1041">
            <v>124.742989020211</v>
          </cell>
          <cell r="C1041">
            <v>128.70191318658701</v>
          </cell>
          <cell r="D1041">
            <v>124.378875525406</v>
          </cell>
          <cell r="E1041">
            <v>95.446435379336606</v>
          </cell>
          <cell r="F1041">
            <v>104.76</v>
          </cell>
        </row>
        <row r="1042">
          <cell r="A1042">
            <v>42065</v>
          </cell>
          <cell r="B1042">
            <v>125.106650814742</v>
          </cell>
          <cell r="C1042">
            <v>129.033120757045</v>
          </cell>
          <cell r="D1042">
            <v>124.928211744142</v>
          </cell>
          <cell r="E1042">
            <v>95.653831490659499</v>
          </cell>
          <cell r="F1042">
            <v>104.64</v>
          </cell>
        </row>
        <row r="1043">
          <cell r="A1043">
            <v>42066</v>
          </cell>
          <cell r="B1043">
            <v>124.952793901671</v>
          </cell>
          <cell r="C1043">
            <v>128.163958033326</v>
          </cell>
          <cell r="D1043">
            <v>124.487078113945</v>
          </cell>
          <cell r="E1043">
            <v>95.684330918795197</v>
          </cell>
          <cell r="F1043">
            <v>104.12</v>
          </cell>
        </row>
        <row r="1044">
          <cell r="A1044">
            <v>42067</v>
          </cell>
          <cell r="B1044">
            <v>126.26757115882199</v>
          </cell>
          <cell r="C1044">
            <v>127.871837070561</v>
          </cell>
          <cell r="D1044">
            <v>125.577427275375</v>
          </cell>
          <cell r="E1044">
            <v>95.623332062523801</v>
          </cell>
          <cell r="F1044">
            <v>102.85</v>
          </cell>
        </row>
        <row r="1045">
          <cell r="A1045">
            <v>42068</v>
          </cell>
          <cell r="B1045">
            <v>126.882998811105</v>
          </cell>
          <cell r="C1045">
            <v>128.44373585681899</v>
          </cell>
          <cell r="D1045">
            <v>126.19334970244201</v>
          </cell>
          <cell r="E1045">
            <v>95.5592832634388</v>
          </cell>
          <cell r="F1045">
            <v>102.97</v>
          </cell>
        </row>
        <row r="1046">
          <cell r="A1046">
            <v>42069</v>
          </cell>
          <cell r="B1046">
            <v>128.71529477585801</v>
          </cell>
          <cell r="C1046">
            <v>129.55461839127699</v>
          </cell>
          <cell r="D1046">
            <v>128.52386699404801</v>
          </cell>
          <cell r="E1046">
            <v>95.501334349980894</v>
          </cell>
          <cell r="F1046">
            <v>101.36</v>
          </cell>
        </row>
        <row r="1047">
          <cell r="A1047">
            <v>42072</v>
          </cell>
          <cell r="B1047">
            <v>128.939086649416</v>
          </cell>
          <cell r="C1047">
            <v>129.534046492491</v>
          </cell>
          <cell r="D1047">
            <v>128.77356527529199</v>
          </cell>
          <cell r="E1047">
            <v>95.524208921082703</v>
          </cell>
          <cell r="F1047">
            <v>101.77</v>
          </cell>
        </row>
        <row r="1048">
          <cell r="A1048">
            <v>42073</v>
          </cell>
          <cell r="B1048">
            <v>130.61752570109701</v>
          </cell>
          <cell r="C1048">
            <v>130.28080641843201</v>
          </cell>
          <cell r="D1048">
            <v>129.880560988805</v>
          </cell>
          <cell r="E1048">
            <v>95.515059092642005</v>
          </cell>
          <cell r="F1048">
            <v>99.51</v>
          </cell>
        </row>
        <row r="1049">
          <cell r="A1049">
            <v>42074</v>
          </cell>
          <cell r="B1049">
            <v>132.05818588712401</v>
          </cell>
          <cell r="C1049">
            <v>131.24254268668901</v>
          </cell>
          <cell r="D1049">
            <v>128.37404802530199</v>
          </cell>
          <cell r="E1049">
            <v>95.489134578726606</v>
          </cell>
          <cell r="F1049">
            <v>98.44</v>
          </cell>
        </row>
        <row r="1050">
          <cell r="A1050">
            <v>42075</v>
          </cell>
          <cell r="B1050">
            <v>131.75047206098299</v>
          </cell>
          <cell r="C1050">
            <v>130.57498457107499</v>
          </cell>
          <cell r="D1050">
            <v>127.999500603437</v>
          </cell>
          <cell r="E1050">
            <v>95.489134578726606</v>
          </cell>
          <cell r="F1050">
            <v>99.69</v>
          </cell>
        </row>
        <row r="1051">
          <cell r="A1051">
            <v>42076</v>
          </cell>
          <cell r="B1051">
            <v>132.883418420868</v>
          </cell>
          <cell r="C1051">
            <v>131.53260645957599</v>
          </cell>
          <cell r="D1051">
            <v>128.973323900287</v>
          </cell>
          <cell r="E1051">
            <v>95.447960350743401</v>
          </cell>
          <cell r="F1051">
            <v>99.4</v>
          </cell>
        </row>
        <row r="1052">
          <cell r="A1052">
            <v>42079</v>
          </cell>
          <cell r="B1052">
            <v>132.11413385551401</v>
          </cell>
          <cell r="C1052">
            <v>131.27340053486901</v>
          </cell>
          <cell r="D1052">
            <v>128.20758250447301</v>
          </cell>
          <cell r="E1052">
            <v>95.501334349980894</v>
          </cell>
          <cell r="F1052">
            <v>101.13</v>
          </cell>
        </row>
        <row r="1053">
          <cell r="A1053">
            <v>42080</v>
          </cell>
          <cell r="B1053">
            <v>132.04419889502699</v>
          </cell>
          <cell r="C1053">
            <v>131.380374408557</v>
          </cell>
          <cell r="D1053">
            <v>128.41566440551</v>
          </cell>
          <cell r="E1053">
            <v>95.2558139534883</v>
          </cell>
          <cell r="F1053">
            <v>99.99</v>
          </cell>
        </row>
        <row r="1054">
          <cell r="A1054">
            <v>42081</v>
          </cell>
          <cell r="B1054">
            <v>131.40079725854901</v>
          </cell>
          <cell r="C1054">
            <v>131.276486319687</v>
          </cell>
          <cell r="D1054">
            <v>128.47392733780001</v>
          </cell>
          <cell r="E1054">
            <v>94.9904689287075</v>
          </cell>
          <cell r="F1054">
            <v>101.38</v>
          </cell>
        </row>
        <row r="1055">
          <cell r="A1055">
            <v>42082</v>
          </cell>
          <cell r="B1055">
            <v>131.56864116371699</v>
          </cell>
          <cell r="C1055">
            <v>131.11191112939699</v>
          </cell>
          <cell r="D1055">
            <v>127.267052311789</v>
          </cell>
          <cell r="E1055">
            <v>94.487228364468095</v>
          </cell>
          <cell r="F1055">
            <v>100.2</v>
          </cell>
        </row>
        <row r="1056">
          <cell r="A1056">
            <v>42083</v>
          </cell>
          <cell r="B1056">
            <v>129.42863137282299</v>
          </cell>
          <cell r="C1056">
            <v>129.31289858053799</v>
          </cell>
          <cell r="D1056">
            <v>125.127970369137</v>
          </cell>
          <cell r="E1056">
            <v>94.609226077011002</v>
          </cell>
          <cell r="F1056">
            <v>102.28</v>
          </cell>
        </row>
        <row r="1057">
          <cell r="A1057">
            <v>42086</v>
          </cell>
          <cell r="B1057">
            <v>127.890062242114</v>
          </cell>
          <cell r="C1057">
            <v>128.688541452376</v>
          </cell>
          <cell r="D1057">
            <v>124.30396604103299</v>
          </cell>
          <cell r="E1057">
            <v>94.761723217689607</v>
          </cell>
          <cell r="F1057">
            <v>101.89</v>
          </cell>
        </row>
        <row r="1058">
          <cell r="A1058">
            <v>42087</v>
          </cell>
          <cell r="B1058">
            <v>128.11385411567201</v>
          </cell>
          <cell r="C1058">
            <v>128.578481793869</v>
          </cell>
          <cell r="D1058">
            <v>124.39552207748901</v>
          </cell>
          <cell r="E1058">
            <v>94.624475791078893</v>
          </cell>
          <cell r="F1058">
            <v>100.04</v>
          </cell>
        </row>
        <row r="1059">
          <cell r="A1059">
            <v>42088</v>
          </cell>
          <cell r="B1059">
            <v>127.456465487096</v>
          </cell>
          <cell r="C1059">
            <v>128.86648837687699</v>
          </cell>
          <cell r="D1059">
            <v>124.37055224936501</v>
          </cell>
          <cell r="E1059">
            <v>94.760198246282798</v>
          </cell>
          <cell r="F1059">
            <v>99.96</v>
          </cell>
        </row>
        <row r="1060">
          <cell r="A1060">
            <v>42089</v>
          </cell>
          <cell r="B1060">
            <v>128.155815091964</v>
          </cell>
          <cell r="C1060">
            <v>128.29458959061901</v>
          </cell>
          <cell r="D1060">
            <v>125.627366931624</v>
          </cell>
          <cell r="E1060">
            <v>94.711399161265703</v>
          </cell>
          <cell r="F1060">
            <v>99.31</v>
          </cell>
        </row>
        <row r="1061">
          <cell r="A1061">
            <v>42090</v>
          </cell>
          <cell r="B1061">
            <v>128.28169802084</v>
          </cell>
          <cell r="C1061">
            <v>129.361242542686</v>
          </cell>
          <cell r="D1061">
            <v>126.25161263473299</v>
          </cell>
          <cell r="E1061">
            <v>94.796797560045704</v>
          </cell>
          <cell r="F1061">
            <v>100.05</v>
          </cell>
        </row>
        <row r="1062">
          <cell r="A1062">
            <v>42093</v>
          </cell>
          <cell r="B1062">
            <v>129.26078746765501</v>
          </cell>
          <cell r="C1062">
            <v>130.61818555852699</v>
          </cell>
          <cell r="D1062">
            <v>126.875858337841</v>
          </cell>
          <cell r="E1062">
            <v>94.654975219214606</v>
          </cell>
          <cell r="F1062">
            <v>101.54</v>
          </cell>
        </row>
        <row r="1063">
          <cell r="A1063">
            <v>42094</v>
          </cell>
          <cell r="B1063">
            <v>130.197915938177</v>
          </cell>
          <cell r="C1063">
            <v>130.241719810738</v>
          </cell>
          <cell r="D1063">
            <v>126.83424195763401</v>
          </cell>
          <cell r="E1063">
            <v>94.540602363705602</v>
          </cell>
          <cell r="F1063">
            <v>100.53</v>
          </cell>
        </row>
        <row r="1064">
          <cell r="A1064">
            <v>42095</v>
          </cell>
          <cell r="B1064">
            <v>129.86222812784101</v>
          </cell>
          <cell r="C1064">
            <v>129.73770829047501</v>
          </cell>
          <cell r="D1064">
            <v>125.793832452453</v>
          </cell>
          <cell r="E1064">
            <v>94.517727792603793</v>
          </cell>
          <cell r="F1064">
            <v>101.15</v>
          </cell>
        </row>
        <row r="1065">
          <cell r="A1065">
            <v>42096</v>
          </cell>
          <cell r="B1065">
            <v>128.58941184698199</v>
          </cell>
          <cell r="C1065">
            <v>129.46307344167801</v>
          </cell>
          <cell r="D1065">
            <v>125.37766865038</v>
          </cell>
          <cell r="E1065">
            <v>94.536027449485303</v>
          </cell>
          <cell r="F1065">
            <v>103.11</v>
          </cell>
        </row>
        <row r="1066">
          <cell r="A1066">
            <v>42097</v>
          </cell>
          <cell r="B1066">
            <v>127.288621581928</v>
          </cell>
          <cell r="C1066">
            <v>128.11561407117799</v>
          </cell>
          <cell r="D1066">
            <v>123.17200049939601</v>
          </cell>
          <cell r="E1066">
            <v>94.459778879146</v>
          </cell>
          <cell r="F1066">
            <v>103.11</v>
          </cell>
        </row>
        <row r="1067">
          <cell r="A1067">
            <v>42100</v>
          </cell>
          <cell r="B1067">
            <v>126.82705084271601</v>
          </cell>
          <cell r="C1067">
            <v>128.12178564081401</v>
          </cell>
          <cell r="D1067">
            <v>123.19697032752001</v>
          </cell>
          <cell r="E1067">
            <v>93.510484178421606</v>
          </cell>
          <cell r="F1067">
            <v>103.01</v>
          </cell>
        </row>
        <row r="1068">
          <cell r="A1068">
            <v>42101</v>
          </cell>
          <cell r="B1068">
            <v>128.86915168892901</v>
          </cell>
          <cell r="C1068">
            <v>128.47253651512</v>
          </cell>
          <cell r="D1068">
            <v>124.18744017645299</v>
          </cell>
          <cell r="E1068">
            <v>94.511627906976699</v>
          </cell>
          <cell r="F1068">
            <v>102.64</v>
          </cell>
        </row>
        <row r="1069">
          <cell r="A1069">
            <v>42102</v>
          </cell>
          <cell r="B1069">
            <v>129.512553325407</v>
          </cell>
          <cell r="C1069">
            <v>128.889117465542</v>
          </cell>
          <cell r="D1069">
            <v>124.11253069208</v>
          </cell>
          <cell r="E1069">
            <v>94.586351505909207</v>
          </cell>
          <cell r="F1069">
            <v>102.12</v>
          </cell>
        </row>
        <row r="1070">
          <cell r="A1070">
            <v>42103</v>
          </cell>
          <cell r="B1070">
            <v>130.981187495629</v>
          </cell>
          <cell r="C1070">
            <v>129.473359391071</v>
          </cell>
          <cell r="D1070">
            <v>125.50251779100201</v>
          </cell>
          <cell r="E1070">
            <v>94.632100648112797</v>
          </cell>
          <cell r="F1070">
            <v>101.49</v>
          </cell>
        </row>
        <row r="1071">
          <cell r="A1071">
            <v>42104</v>
          </cell>
          <cell r="B1071">
            <v>131.80642002937199</v>
          </cell>
          <cell r="C1071">
            <v>129.47850236576801</v>
          </cell>
          <cell r="D1071">
            <v>126.201672978484</v>
          </cell>
          <cell r="E1071">
            <v>94.677849790316401</v>
          </cell>
          <cell r="F1071">
            <v>102.68</v>
          </cell>
        </row>
        <row r="1072">
          <cell r="A1072">
            <v>42107</v>
          </cell>
          <cell r="B1072">
            <v>132.184068816001</v>
          </cell>
          <cell r="C1072">
            <v>129.57621888500299</v>
          </cell>
          <cell r="D1072">
            <v>127.44184110866</v>
          </cell>
          <cell r="E1072">
            <v>94.787647731605006</v>
          </cell>
          <cell r="F1072">
            <v>101.1</v>
          </cell>
        </row>
        <row r="1073">
          <cell r="A1073">
            <v>42108</v>
          </cell>
          <cell r="B1073">
            <v>131.06510944821301</v>
          </cell>
          <cell r="C1073">
            <v>128.30281835013301</v>
          </cell>
          <cell r="D1073">
            <v>126.592866952432</v>
          </cell>
          <cell r="E1073">
            <v>94.723598932520005</v>
          </cell>
          <cell r="F1073">
            <v>101.3</v>
          </cell>
        </row>
        <row r="1074">
          <cell r="A1074">
            <v>42109</v>
          </cell>
          <cell r="B1074">
            <v>131.918315966151</v>
          </cell>
          <cell r="C1074">
            <v>127.427484056778</v>
          </cell>
          <cell r="D1074">
            <v>128.08273336385199</v>
          </cell>
          <cell r="E1074">
            <v>94.632100648112797</v>
          </cell>
          <cell r="F1074">
            <v>101.03</v>
          </cell>
        </row>
        <row r="1075">
          <cell r="A1075">
            <v>42110</v>
          </cell>
          <cell r="B1075">
            <v>130.379746835443</v>
          </cell>
          <cell r="C1075">
            <v>125.65727216622</v>
          </cell>
          <cell r="D1075">
            <v>126.80927212951001</v>
          </cell>
          <cell r="E1075">
            <v>94.471978650400303</v>
          </cell>
          <cell r="F1075">
            <v>100.9</v>
          </cell>
        </row>
        <row r="1076">
          <cell r="A1076">
            <v>42111</v>
          </cell>
          <cell r="B1076">
            <v>129.80628015945101</v>
          </cell>
          <cell r="C1076">
            <v>125.92573544538099</v>
          </cell>
          <cell r="D1076">
            <v>127.624953181572</v>
          </cell>
          <cell r="E1076">
            <v>94.508577964163095</v>
          </cell>
          <cell r="F1076">
            <v>100.16</v>
          </cell>
        </row>
        <row r="1077">
          <cell r="A1077">
            <v>42114</v>
          </cell>
          <cell r="B1077">
            <v>130.03007203300899</v>
          </cell>
          <cell r="C1077">
            <v>125.578070355893</v>
          </cell>
          <cell r="D1077">
            <v>128.199259228432</v>
          </cell>
          <cell r="E1077">
            <v>94.563476934807397</v>
          </cell>
          <cell r="F1077">
            <v>100.25</v>
          </cell>
        </row>
        <row r="1078">
          <cell r="A1078">
            <v>42115</v>
          </cell>
          <cell r="B1078">
            <v>130.04405902510601</v>
          </cell>
          <cell r="C1078">
            <v>126.133511623122</v>
          </cell>
          <cell r="D1078">
            <v>127.882974738857</v>
          </cell>
          <cell r="E1078">
            <v>94.5711017918414</v>
          </cell>
          <cell r="F1078">
            <v>99.92</v>
          </cell>
        </row>
        <row r="1079">
          <cell r="A1079">
            <v>42116</v>
          </cell>
          <cell r="B1079">
            <v>130.351772851248</v>
          </cell>
          <cell r="C1079">
            <v>125.965850648014</v>
          </cell>
          <cell r="D1079">
            <v>128.756918723209</v>
          </cell>
          <cell r="E1079">
            <v>94.456728936332397</v>
          </cell>
          <cell r="F1079">
            <v>98.92</v>
          </cell>
        </row>
        <row r="1080">
          <cell r="A1080">
            <v>42117</v>
          </cell>
          <cell r="B1080">
            <v>129.330722428141</v>
          </cell>
          <cell r="C1080">
            <v>124.870397037646</v>
          </cell>
          <cell r="D1080">
            <v>127.874651462815</v>
          </cell>
          <cell r="E1080">
            <v>94.502478078536001</v>
          </cell>
          <cell r="F1080">
            <v>96.41</v>
          </cell>
        </row>
        <row r="1081">
          <cell r="A1081">
            <v>42118</v>
          </cell>
          <cell r="B1081">
            <v>128.785229736345</v>
          </cell>
          <cell r="C1081">
            <v>125.16868957004699</v>
          </cell>
          <cell r="D1081">
            <v>128.091056639893</v>
          </cell>
          <cell r="E1081">
            <v>94.449104079298493</v>
          </cell>
          <cell r="F1081">
            <v>97.94</v>
          </cell>
        </row>
        <row r="1082">
          <cell r="A1082">
            <v>42121</v>
          </cell>
          <cell r="B1082">
            <v>128.393593957619</v>
          </cell>
          <cell r="C1082">
            <v>124.50627442912899</v>
          </cell>
          <cell r="D1082">
            <v>127.44184110866</v>
          </cell>
          <cell r="E1082">
            <v>94.850171559283197</v>
          </cell>
          <cell r="F1082">
            <v>96.22</v>
          </cell>
        </row>
        <row r="1083">
          <cell r="A1083">
            <v>42122</v>
          </cell>
          <cell r="B1083">
            <v>127.540387439681</v>
          </cell>
          <cell r="C1083">
            <v>123.839744908455</v>
          </cell>
          <cell r="D1083">
            <v>126.784302301385</v>
          </cell>
          <cell r="E1083">
            <v>94.658025162028196</v>
          </cell>
          <cell r="F1083">
            <v>97.61</v>
          </cell>
        </row>
        <row r="1084">
          <cell r="A1084">
            <v>42123</v>
          </cell>
          <cell r="B1084">
            <v>125.48429960137</v>
          </cell>
          <cell r="C1084">
            <v>123.03949804566901</v>
          </cell>
          <cell r="D1084">
            <v>126.418078155562</v>
          </cell>
          <cell r="E1084">
            <v>94.537552420892098</v>
          </cell>
          <cell r="F1084">
            <v>97.19</v>
          </cell>
        </row>
        <row r="1085">
          <cell r="A1085">
            <v>42124</v>
          </cell>
          <cell r="B1085">
            <v>124.938806909574</v>
          </cell>
          <cell r="C1085">
            <v>124.561818555852</v>
          </cell>
          <cell r="D1085">
            <v>127.96620749927099</v>
          </cell>
          <cell r="E1085">
            <v>94.583301563095603</v>
          </cell>
          <cell r="F1085">
            <v>95.92</v>
          </cell>
        </row>
        <row r="1086">
          <cell r="A1086">
            <v>42125</v>
          </cell>
          <cell r="B1086">
            <v>124.82691097279501</v>
          </cell>
          <cell r="C1086">
            <v>125.197490228348</v>
          </cell>
          <cell r="D1086">
            <v>129.530983395064</v>
          </cell>
          <cell r="E1086">
            <v>94.583301563095603</v>
          </cell>
          <cell r="F1086">
            <v>96.25</v>
          </cell>
        </row>
        <row r="1087">
          <cell r="A1087">
            <v>42128</v>
          </cell>
          <cell r="B1087">
            <v>125.42835163298101</v>
          </cell>
          <cell r="C1087">
            <v>124.57519029006301</v>
          </cell>
          <cell r="D1087">
            <v>129.14811269715699</v>
          </cell>
          <cell r="E1087">
            <v>94.685474647350304</v>
          </cell>
          <cell r="F1087">
            <v>96.74</v>
          </cell>
        </row>
        <row r="1088">
          <cell r="A1088">
            <v>42129</v>
          </cell>
          <cell r="B1088">
            <v>124.910832925379</v>
          </cell>
          <cell r="C1088">
            <v>123.74202838922</v>
          </cell>
          <cell r="D1088">
            <v>127.649923009696</v>
          </cell>
          <cell r="E1088">
            <v>94.644300419367099</v>
          </cell>
          <cell r="F1088">
            <v>97.05</v>
          </cell>
        </row>
        <row r="1089">
          <cell r="A1089">
            <v>42130</v>
          </cell>
          <cell r="B1089">
            <v>123.37226379467</v>
          </cell>
          <cell r="C1089">
            <v>123.224645134745</v>
          </cell>
          <cell r="D1089">
            <v>127.108910067002</v>
          </cell>
          <cell r="E1089">
            <v>94.555852077773494</v>
          </cell>
          <cell r="F1089">
            <v>96.67</v>
          </cell>
        </row>
        <row r="1090">
          <cell r="A1090">
            <v>42131</v>
          </cell>
          <cell r="B1090">
            <v>124.099587383733</v>
          </cell>
          <cell r="C1090">
            <v>124.913598025097</v>
          </cell>
          <cell r="D1090">
            <v>127.666569561779</v>
          </cell>
          <cell r="E1090">
            <v>94.651925276401002</v>
          </cell>
          <cell r="F1090">
            <v>96.21</v>
          </cell>
        </row>
        <row r="1091">
          <cell r="A1091">
            <v>42132</v>
          </cell>
          <cell r="B1091">
            <v>124.491223162458</v>
          </cell>
          <cell r="C1091">
            <v>124.41370088459099</v>
          </cell>
          <cell r="D1091">
            <v>125.976944525365</v>
          </cell>
          <cell r="E1091">
            <v>94.683949675943495</v>
          </cell>
          <cell r="F1091">
            <v>96</v>
          </cell>
        </row>
        <row r="1092">
          <cell r="A1092">
            <v>42135</v>
          </cell>
          <cell r="B1092">
            <v>125.41436464088299</v>
          </cell>
          <cell r="C1092">
            <v>124.405472125077</v>
          </cell>
          <cell r="D1092">
            <v>127.07561696283599</v>
          </cell>
          <cell r="E1092">
            <v>94.685474647350304</v>
          </cell>
          <cell r="F1092">
            <v>95.43</v>
          </cell>
        </row>
        <row r="1093">
          <cell r="A1093">
            <v>42136</v>
          </cell>
          <cell r="B1093">
            <v>124.491223162458</v>
          </cell>
          <cell r="C1093">
            <v>123.43242131248699</v>
          </cell>
          <cell r="D1093">
            <v>127.491780764909</v>
          </cell>
          <cell r="E1093">
            <v>94.694624475791002</v>
          </cell>
          <cell r="F1093">
            <v>95.9</v>
          </cell>
        </row>
        <row r="1094">
          <cell r="A1094">
            <v>42137</v>
          </cell>
          <cell r="B1094">
            <v>123.16245891321</v>
          </cell>
          <cell r="C1094">
            <v>123.076527463484</v>
          </cell>
          <cell r="D1094">
            <v>126.900828165966</v>
          </cell>
          <cell r="E1094">
            <v>94.621425848265304</v>
          </cell>
          <cell r="F1094">
            <v>95.6</v>
          </cell>
        </row>
        <row r="1095">
          <cell r="A1095">
            <v>42138</v>
          </cell>
          <cell r="B1095">
            <v>123.26036785789201</v>
          </cell>
          <cell r="C1095">
            <v>123.323390248919</v>
          </cell>
          <cell r="D1095">
            <v>126.03520745765501</v>
          </cell>
          <cell r="E1095">
            <v>94.580251620282098</v>
          </cell>
          <cell r="F1095">
            <v>97.75</v>
          </cell>
        </row>
        <row r="1096">
          <cell r="A1096">
            <v>42139</v>
          </cell>
          <cell r="B1096">
            <v>122.337226379467</v>
          </cell>
          <cell r="C1096">
            <v>123.619625591442</v>
          </cell>
          <cell r="D1096">
            <v>125.119647093095</v>
          </cell>
          <cell r="E1096">
            <v>94.632100648112797</v>
          </cell>
          <cell r="F1096">
            <v>97.86</v>
          </cell>
        </row>
        <row r="1097">
          <cell r="A1097">
            <v>42142</v>
          </cell>
          <cell r="B1097">
            <v>123.190432897405</v>
          </cell>
          <cell r="C1097">
            <v>125.001028594939</v>
          </cell>
          <cell r="D1097">
            <v>125.843772108701</v>
          </cell>
          <cell r="E1097">
            <v>94.615325962638195</v>
          </cell>
          <cell r="F1097">
            <v>97.8</v>
          </cell>
        </row>
        <row r="1098">
          <cell r="A1098">
            <v>42143</v>
          </cell>
          <cell r="B1098">
            <v>125.596195538149</v>
          </cell>
          <cell r="C1098">
            <v>125.898991976959</v>
          </cell>
          <cell r="D1098">
            <v>126.551250572225</v>
          </cell>
          <cell r="E1098">
            <v>94.651925276401002</v>
          </cell>
          <cell r="F1098">
            <v>97.26</v>
          </cell>
        </row>
        <row r="1099">
          <cell r="A1099">
            <v>42144</v>
          </cell>
          <cell r="B1099">
            <v>126.05776627736201</v>
          </cell>
          <cell r="C1099">
            <v>125.650072001645</v>
          </cell>
          <cell r="D1099">
            <v>126.576220400349</v>
          </cell>
          <cell r="E1099">
            <v>94.609226077011002</v>
          </cell>
          <cell r="F1099">
            <v>97.02</v>
          </cell>
        </row>
        <row r="1100">
          <cell r="A1100">
            <v>42145</v>
          </cell>
          <cell r="B1100">
            <v>125.764039443317</v>
          </cell>
          <cell r="C1100">
            <v>125.521497634231</v>
          </cell>
          <cell r="D1100">
            <v>126.80927212951001</v>
          </cell>
          <cell r="E1100">
            <v>94.491803278688494</v>
          </cell>
          <cell r="F1100">
            <v>97.74</v>
          </cell>
        </row>
        <row r="1101">
          <cell r="A1101">
            <v>42146</v>
          </cell>
          <cell r="B1101">
            <v>126.729141898034</v>
          </cell>
          <cell r="C1101">
            <v>126.35054515531699</v>
          </cell>
          <cell r="D1101">
            <v>127.25040575970699</v>
          </cell>
          <cell r="E1101">
            <v>94.513152878383494</v>
          </cell>
          <cell r="F1101">
            <v>98</v>
          </cell>
        </row>
        <row r="1102">
          <cell r="A1102">
            <v>42149</v>
          </cell>
          <cell r="B1102">
            <v>127.42849150290201</v>
          </cell>
          <cell r="C1102">
            <v>126.501748611396</v>
          </cell>
          <cell r="D1102">
            <v>127.000707478463</v>
          </cell>
          <cell r="E1102">
            <v>94.5497521921463</v>
          </cell>
          <cell r="F1102">
            <v>98</v>
          </cell>
        </row>
        <row r="1103">
          <cell r="A1103">
            <v>42150</v>
          </cell>
          <cell r="B1103">
            <v>128.46352891810599</v>
          </cell>
          <cell r="C1103">
            <v>127.79160666529501</v>
          </cell>
          <cell r="D1103">
            <v>127.58333680136499</v>
          </cell>
          <cell r="E1103">
            <v>94.595501334349905</v>
          </cell>
          <cell r="F1103">
            <v>97.59</v>
          </cell>
        </row>
        <row r="1104">
          <cell r="A1104">
            <v>42151</v>
          </cell>
          <cell r="B1104">
            <v>128.63137282327401</v>
          </cell>
          <cell r="C1104">
            <v>128.336761983131</v>
          </cell>
          <cell r="D1104">
            <v>127.94123767114699</v>
          </cell>
          <cell r="E1104">
            <v>94.5711017918414</v>
          </cell>
          <cell r="F1104">
            <v>97.73</v>
          </cell>
        </row>
        <row r="1105">
          <cell r="A1105">
            <v>42152</v>
          </cell>
          <cell r="B1105">
            <v>128.19777606825599</v>
          </cell>
          <cell r="C1105">
            <v>128.55379551532599</v>
          </cell>
          <cell r="D1105">
            <v>127.974530775313</v>
          </cell>
          <cell r="E1105">
            <v>94.555852077773494</v>
          </cell>
          <cell r="F1105">
            <v>96.89</v>
          </cell>
        </row>
        <row r="1106">
          <cell r="A1106">
            <v>42153</v>
          </cell>
          <cell r="B1106">
            <v>127.44247849499899</v>
          </cell>
          <cell r="C1106">
            <v>128.580538983748</v>
          </cell>
          <cell r="D1106">
            <v>128.13267302009999</v>
          </cell>
          <cell r="E1106">
            <v>94.525352649637796</v>
          </cell>
          <cell r="F1106">
            <v>97.3</v>
          </cell>
        </row>
        <row r="1107">
          <cell r="A1107">
            <v>42156</v>
          </cell>
          <cell r="B1107">
            <v>128.393593957619</v>
          </cell>
          <cell r="C1107">
            <v>129.17095247891299</v>
          </cell>
          <cell r="D1107">
            <v>128.93170752007899</v>
          </cell>
          <cell r="E1107">
            <v>94.532977506671699</v>
          </cell>
          <cell r="F1107">
            <v>96.96</v>
          </cell>
        </row>
        <row r="1108">
          <cell r="A1108">
            <v>42157</v>
          </cell>
          <cell r="B1108">
            <v>125.792013427512</v>
          </cell>
          <cell r="C1108">
            <v>128.07858465336301</v>
          </cell>
          <cell r="D1108">
            <v>128.32410836905399</v>
          </cell>
          <cell r="E1108">
            <v>94.525352649637796</v>
          </cell>
          <cell r="F1108">
            <v>95.99</v>
          </cell>
        </row>
        <row r="1109">
          <cell r="A1109">
            <v>42158</v>
          </cell>
          <cell r="B1109">
            <v>124.07161339953799</v>
          </cell>
          <cell r="C1109">
            <v>127.856408146471</v>
          </cell>
          <cell r="D1109">
            <v>128.74027217112601</v>
          </cell>
          <cell r="E1109">
            <v>94.517727792603793</v>
          </cell>
          <cell r="F1109">
            <v>96.5</v>
          </cell>
        </row>
        <row r="1110">
          <cell r="A1110">
            <v>42159</v>
          </cell>
          <cell r="B1110">
            <v>124.085600391635</v>
          </cell>
          <cell r="C1110">
            <v>128.354248097099</v>
          </cell>
          <cell r="D1110">
            <v>129.36451787423499</v>
          </cell>
          <cell r="E1110">
            <v>94.563476934807397</v>
          </cell>
          <cell r="F1110">
            <v>95.4</v>
          </cell>
        </row>
        <row r="1111">
          <cell r="A1111">
            <v>42160</v>
          </cell>
          <cell r="B1111">
            <v>125.75005245122</v>
          </cell>
          <cell r="C1111">
            <v>128.22155934992699</v>
          </cell>
          <cell r="D1111">
            <v>130.463190311706</v>
          </cell>
          <cell r="E1111">
            <v>94.5924513915364</v>
          </cell>
          <cell r="F1111">
            <v>94.84</v>
          </cell>
        </row>
        <row r="1112">
          <cell r="A1112">
            <v>42163</v>
          </cell>
          <cell r="B1112">
            <v>124.7989369886</v>
          </cell>
          <cell r="C1112">
            <v>127.921209627648</v>
          </cell>
          <cell r="D1112">
            <v>130.55474634816201</v>
          </cell>
          <cell r="E1112">
            <v>94.635150590926401</v>
          </cell>
          <cell r="F1112">
            <v>94.12</v>
          </cell>
        </row>
        <row r="1113">
          <cell r="A1113">
            <v>42164</v>
          </cell>
          <cell r="B1113">
            <v>124.155535352122</v>
          </cell>
          <cell r="C1113">
            <v>126.68586710553301</v>
          </cell>
          <cell r="D1113">
            <v>129.59756960339499</v>
          </cell>
          <cell r="E1113">
            <v>94.627525733892398</v>
          </cell>
          <cell r="F1113">
            <v>92.71</v>
          </cell>
        </row>
        <row r="1114">
          <cell r="A1114">
            <v>42165</v>
          </cell>
          <cell r="B1114">
            <v>123.568081684033</v>
          </cell>
          <cell r="C1114">
            <v>126.075910306521</v>
          </cell>
          <cell r="D1114">
            <v>128.682009238836</v>
          </cell>
          <cell r="E1114">
            <v>94.6397255051467</v>
          </cell>
          <cell r="F1114">
            <v>90.95</v>
          </cell>
        </row>
        <row r="1115">
          <cell r="A1115">
            <v>42166</v>
          </cell>
          <cell r="B1115">
            <v>124.337366249388</v>
          </cell>
          <cell r="C1115">
            <v>126.564492902694</v>
          </cell>
          <cell r="D1115">
            <v>128.10770319197599</v>
          </cell>
          <cell r="E1115">
            <v>94.654975219214606</v>
          </cell>
          <cell r="F1115">
            <v>90.92</v>
          </cell>
        </row>
        <row r="1116">
          <cell r="A1116">
            <v>42167</v>
          </cell>
          <cell r="B1116">
            <v>124.099587383733</v>
          </cell>
          <cell r="C1116">
            <v>126.599465130631</v>
          </cell>
          <cell r="D1116">
            <v>128.282491988846</v>
          </cell>
          <cell r="E1116">
            <v>94.676324818909606</v>
          </cell>
          <cell r="F1116">
            <v>90.78</v>
          </cell>
        </row>
        <row r="1117">
          <cell r="A1117">
            <v>42170</v>
          </cell>
          <cell r="B1117">
            <v>124.40730120987401</v>
          </cell>
          <cell r="C1117">
            <v>126.90598642254599</v>
          </cell>
          <cell r="D1117">
            <v>128.53219027009001</v>
          </cell>
          <cell r="E1117">
            <v>94.677849790316401</v>
          </cell>
          <cell r="F1117">
            <v>90.96</v>
          </cell>
        </row>
        <row r="1118">
          <cell r="A1118">
            <v>42171</v>
          </cell>
          <cell r="B1118">
            <v>124.477236170361</v>
          </cell>
          <cell r="C1118">
            <v>126.778440650072</v>
          </cell>
          <cell r="D1118">
            <v>128.38237130134399</v>
          </cell>
          <cell r="E1118">
            <v>94.685474647350304</v>
          </cell>
          <cell r="F1118">
            <v>92.03</v>
          </cell>
        </row>
        <row r="1119">
          <cell r="A1119">
            <v>42172</v>
          </cell>
          <cell r="B1119">
            <v>124.365340233582</v>
          </cell>
          <cell r="C1119">
            <v>126.55009257354401</v>
          </cell>
          <cell r="D1119">
            <v>128.43231095759199</v>
          </cell>
          <cell r="E1119">
            <v>94.685474647350304</v>
          </cell>
          <cell r="F1119">
            <v>91.74</v>
          </cell>
        </row>
        <row r="1120">
          <cell r="A1120">
            <v>42173</v>
          </cell>
          <cell r="B1120">
            <v>122.533044268829</v>
          </cell>
          <cell r="C1120">
            <v>125.364122608516</v>
          </cell>
          <cell r="D1120">
            <v>126.850888509717</v>
          </cell>
          <cell r="E1120">
            <v>94.670224933282498</v>
          </cell>
          <cell r="F1120">
            <v>91.86</v>
          </cell>
        </row>
        <row r="1121">
          <cell r="A1121">
            <v>42174</v>
          </cell>
          <cell r="B1121">
            <v>123.45618574725501</v>
          </cell>
          <cell r="C1121">
            <v>126.37728862373901</v>
          </cell>
          <cell r="D1121">
            <v>127.71650921802799</v>
          </cell>
          <cell r="E1121">
            <v>94.685474647350304</v>
          </cell>
          <cell r="F1121">
            <v>91.2</v>
          </cell>
        </row>
        <row r="1122">
          <cell r="A1122">
            <v>42177</v>
          </cell>
          <cell r="B1122">
            <v>122.756836142387</v>
          </cell>
          <cell r="C1122">
            <v>126.374202838922</v>
          </cell>
          <cell r="D1122">
            <v>127.375254900328</v>
          </cell>
          <cell r="E1122">
            <v>94.685474647350304</v>
          </cell>
          <cell r="F1122">
            <v>91.29</v>
          </cell>
        </row>
        <row r="1123">
          <cell r="A1123">
            <v>42178</v>
          </cell>
          <cell r="B1123">
            <v>124.966780893768</v>
          </cell>
          <cell r="C1123">
            <v>126.687924295412</v>
          </cell>
          <cell r="D1123">
            <v>128.18261267634901</v>
          </cell>
          <cell r="E1123">
            <v>94.654975219214606</v>
          </cell>
          <cell r="F1123">
            <v>92.95</v>
          </cell>
        </row>
        <row r="1124">
          <cell r="A1124">
            <v>42179</v>
          </cell>
          <cell r="B1124">
            <v>125.03671585425499</v>
          </cell>
          <cell r="C1124">
            <v>127.61057395597599</v>
          </cell>
          <cell r="D1124">
            <v>128.50722044196499</v>
          </cell>
          <cell r="E1124">
            <v>94.647350362180703</v>
          </cell>
          <cell r="F1124">
            <v>91.82</v>
          </cell>
        </row>
        <row r="1125">
          <cell r="A1125">
            <v>42180</v>
          </cell>
          <cell r="B1125">
            <v>124.882858941184</v>
          </cell>
          <cell r="C1125">
            <v>126.996502777206</v>
          </cell>
          <cell r="D1125">
            <v>128.82350493154101</v>
          </cell>
          <cell r="E1125">
            <v>94.683949675943495</v>
          </cell>
          <cell r="F1125">
            <v>91.05</v>
          </cell>
        </row>
        <row r="1126">
          <cell r="A1126">
            <v>42181</v>
          </cell>
          <cell r="B1126">
            <v>125.386390656689</v>
          </cell>
          <cell r="C1126">
            <v>127.157992182678</v>
          </cell>
          <cell r="D1126">
            <v>129.555953223188</v>
          </cell>
          <cell r="E1126">
            <v>94.677849790316401</v>
          </cell>
          <cell r="F1126">
            <v>91.49</v>
          </cell>
        </row>
        <row r="1127">
          <cell r="A1127">
            <v>42184</v>
          </cell>
          <cell r="B1127">
            <v>124.980767885866</v>
          </cell>
          <cell r="C1127">
            <v>127.36885414523699</v>
          </cell>
          <cell r="D1127">
            <v>130.21349203046299</v>
          </cell>
          <cell r="E1127">
            <v>94.685474647350304</v>
          </cell>
          <cell r="F1127">
            <v>89.79</v>
          </cell>
        </row>
        <row r="1128">
          <cell r="A1128">
            <v>42185</v>
          </cell>
          <cell r="B1128">
            <v>125.568221553954</v>
          </cell>
          <cell r="C1128">
            <v>128.33984776794799</v>
          </cell>
          <cell r="D1128">
            <v>130.57971617628601</v>
          </cell>
          <cell r="E1128">
            <v>94.555852077773494</v>
          </cell>
          <cell r="F1128">
            <v>90.22</v>
          </cell>
        </row>
        <row r="1129">
          <cell r="A1129">
            <v>42186</v>
          </cell>
          <cell r="B1129">
            <v>126.141688229946</v>
          </cell>
          <cell r="C1129">
            <v>129.10357951038799</v>
          </cell>
          <cell r="D1129">
            <v>131.30384119189301</v>
          </cell>
          <cell r="E1129">
            <v>94.580251620282098</v>
          </cell>
          <cell r="F1129">
            <v>90.96</v>
          </cell>
        </row>
        <row r="1130">
          <cell r="A1130">
            <v>42187</v>
          </cell>
          <cell r="B1130">
            <v>125.987831316875</v>
          </cell>
          <cell r="C1130">
            <v>129.27792635260201</v>
          </cell>
          <cell r="D1130">
            <v>130.41325065545701</v>
          </cell>
          <cell r="E1130">
            <v>94.622950819672099</v>
          </cell>
          <cell r="F1130">
            <v>90.88</v>
          </cell>
        </row>
        <row r="1131">
          <cell r="A1131">
            <v>42188</v>
          </cell>
          <cell r="B1131">
            <v>126.00181830897201</v>
          </cell>
          <cell r="C1131">
            <v>129.41472947953</v>
          </cell>
          <cell r="D1131">
            <v>130.82941445752999</v>
          </cell>
          <cell r="E1131">
            <v>94.563476934807397</v>
          </cell>
          <cell r="F1131">
            <v>90.88</v>
          </cell>
        </row>
        <row r="1132">
          <cell r="A1132">
            <v>42191</v>
          </cell>
          <cell r="B1132">
            <v>126.40744107979501</v>
          </cell>
          <cell r="C1132">
            <v>129.95062744291201</v>
          </cell>
          <cell r="D1132">
            <v>131.22060843147801</v>
          </cell>
          <cell r="E1132">
            <v>94.690049561570703</v>
          </cell>
          <cell r="F1132">
            <v>89.7</v>
          </cell>
        </row>
        <row r="1133">
          <cell r="A1133">
            <v>42192</v>
          </cell>
          <cell r="B1133">
            <v>127.80614028953001</v>
          </cell>
          <cell r="C1133">
            <v>131.33203044640999</v>
          </cell>
          <cell r="D1133">
            <v>131.91976361895999</v>
          </cell>
          <cell r="E1133">
            <v>94.700724361418196</v>
          </cell>
          <cell r="F1133">
            <v>90.33</v>
          </cell>
        </row>
        <row r="1134">
          <cell r="A1134">
            <v>42193</v>
          </cell>
          <cell r="B1134">
            <v>126.16966221414</v>
          </cell>
          <cell r="C1134">
            <v>130.75396009051599</v>
          </cell>
          <cell r="D1134">
            <v>131.54521619709499</v>
          </cell>
          <cell r="E1134">
            <v>94.735798703774293</v>
          </cell>
          <cell r="F1134">
            <v>88.44</v>
          </cell>
        </row>
        <row r="1135">
          <cell r="A1135">
            <v>42194</v>
          </cell>
          <cell r="B1135">
            <v>126.757115882229</v>
          </cell>
          <cell r="C1135">
            <v>130.92059247068499</v>
          </cell>
          <cell r="D1135">
            <v>131.49527654084599</v>
          </cell>
          <cell r="E1135">
            <v>94.674799847502797</v>
          </cell>
          <cell r="F1135">
            <v>88.14</v>
          </cell>
        </row>
        <row r="1136">
          <cell r="A1136">
            <v>42195</v>
          </cell>
          <cell r="B1136">
            <v>125.526260577662</v>
          </cell>
          <cell r="C1136">
            <v>131.000822875951</v>
          </cell>
          <cell r="D1136">
            <v>131.04581963460799</v>
          </cell>
          <cell r="E1136">
            <v>94.696149447197797</v>
          </cell>
          <cell r="F1136">
            <v>88.45</v>
          </cell>
        </row>
        <row r="1137">
          <cell r="A1137">
            <v>42198</v>
          </cell>
          <cell r="B1137">
            <v>126.86901181900799</v>
          </cell>
          <cell r="C1137">
            <v>131.20859905369201</v>
          </cell>
          <cell r="D1137">
            <v>130.97923342627601</v>
          </cell>
          <cell r="E1137">
            <v>94.677849790316401</v>
          </cell>
          <cell r="F1137">
            <v>89.59</v>
          </cell>
        </row>
        <row r="1138">
          <cell r="A1138">
            <v>42199</v>
          </cell>
          <cell r="B1138">
            <v>126.952933771592</v>
          </cell>
          <cell r="C1138">
            <v>131.123225673729</v>
          </cell>
          <cell r="D1138">
            <v>130.438220483582</v>
          </cell>
          <cell r="E1138">
            <v>94.712924132672498</v>
          </cell>
          <cell r="F1138">
            <v>88.13</v>
          </cell>
        </row>
        <row r="1139">
          <cell r="A1139">
            <v>42200</v>
          </cell>
          <cell r="B1139">
            <v>127.652283376459</v>
          </cell>
          <cell r="C1139">
            <v>132.86977988068199</v>
          </cell>
          <cell r="D1139">
            <v>131.154022223147</v>
          </cell>
          <cell r="E1139">
            <v>94.680899733130005</v>
          </cell>
          <cell r="F1139">
            <v>86.51</v>
          </cell>
        </row>
        <row r="1140">
          <cell r="A1140">
            <v>42201</v>
          </cell>
          <cell r="B1140">
            <v>128.33764598923</v>
          </cell>
          <cell r="C1140">
            <v>133.108413906603</v>
          </cell>
          <cell r="D1140">
            <v>131.528569645012</v>
          </cell>
          <cell r="E1140">
            <v>94.717499046892797</v>
          </cell>
          <cell r="F1140">
            <v>87.75</v>
          </cell>
        </row>
        <row r="1141">
          <cell r="A1141">
            <v>42202</v>
          </cell>
          <cell r="B1141">
            <v>128.86915168892901</v>
          </cell>
          <cell r="C1141">
            <v>133.608311047109</v>
          </cell>
          <cell r="D1141">
            <v>132.46909983769601</v>
          </cell>
          <cell r="E1141">
            <v>94.685474647350304</v>
          </cell>
          <cell r="F1141">
            <v>87.79</v>
          </cell>
        </row>
        <row r="1142">
          <cell r="A1142">
            <v>42205</v>
          </cell>
          <cell r="B1142">
            <v>128.911112665221</v>
          </cell>
          <cell r="C1142">
            <v>133.50339436329901</v>
          </cell>
          <cell r="D1142">
            <v>133.018436056431</v>
          </cell>
          <cell r="E1142">
            <v>94.700724361418196</v>
          </cell>
          <cell r="F1142">
            <v>87.81</v>
          </cell>
        </row>
        <row r="1143">
          <cell r="A1143">
            <v>42206</v>
          </cell>
          <cell r="B1143">
            <v>128.05790614728301</v>
          </cell>
          <cell r="C1143">
            <v>133.30693272989001</v>
          </cell>
          <cell r="D1143">
            <v>133.03508260851399</v>
          </cell>
          <cell r="E1143">
            <v>94.696149447197797</v>
          </cell>
          <cell r="F1143">
            <v>88.13</v>
          </cell>
        </row>
        <row r="1144">
          <cell r="A1144">
            <v>42207</v>
          </cell>
          <cell r="B1144">
            <v>128.35163298132699</v>
          </cell>
          <cell r="C1144">
            <v>134.050606871014</v>
          </cell>
          <cell r="D1144">
            <v>133.925673144949</v>
          </cell>
          <cell r="E1144">
            <v>94.693099504384193</v>
          </cell>
          <cell r="F1144">
            <v>88.97</v>
          </cell>
        </row>
        <row r="1145">
          <cell r="A1145">
            <v>42208</v>
          </cell>
          <cell r="B1145">
            <v>127.42849150290201</v>
          </cell>
          <cell r="C1145">
            <v>133.73071384488699</v>
          </cell>
          <cell r="D1145">
            <v>134.07549211369499</v>
          </cell>
          <cell r="E1145">
            <v>94.697674418604606</v>
          </cell>
          <cell r="F1145">
            <v>91.17</v>
          </cell>
        </row>
        <row r="1146">
          <cell r="A1146">
            <v>42209</v>
          </cell>
          <cell r="B1146">
            <v>127.44247849499899</v>
          </cell>
          <cell r="C1146">
            <v>134.23575396008999</v>
          </cell>
          <cell r="D1146">
            <v>134.916142993882</v>
          </cell>
          <cell r="E1146">
            <v>94.700724361418196</v>
          </cell>
          <cell r="F1146">
            <v>89.93</v>
          </cell>
        </row>
        <row r="1147">
          <cell r="A1147">
            <v>42212</v>
          </cell>
          <cell r="B1147">
            <v>125.987831316875</v>
          </cell>
          <cell r="C1147">
            <v>134.018720427895</v>
          </cell>
          <cell r="D1147">
            <v>135.415539556369</v>
          </cell>
          <cell r="E1147">
            <v>94.693099504384193</v>
          </cell>
          <cell r="F1147">
            <v>89.52</v>
          </cell>
        </row>
        <row r="1148">
          <cell r="A1148">
            <v>42213</v>
          </cell>
          <cell r="B1148">
            <v>126.60325896915801</v>
          </cell>
          <cell r="C1148">
            <v>133.23287389426</v>
          </cell>
          <cell r="D1148">
            <v>135.340630071996</v>
          </cell>
          <cell r="E1148">
            <v>94.683949675943495</v>
          </cell>
          <cell r="F1148">
            <v>90.09</v>
          </cell>
        </row>
        <row r="1149">
          <cell r="A1149">
            <v>42214</v>
          </cell>
          <cell r="B1149">
            <v>126.9109727953</v>
          </cell>
          <cell r="C1149">
            <v>132.597202221765</v>
          </cell>
          <cell r="D1149">
            <v>135.02434558242101</v>
          </cell>
          <cell r="E1149">
            <v>94.691574532977498</v>
          </cell>
          <cell r="F1149">
            <v>90.3</v>
          </cell>
        </row>
        <row r="1150">
          <cell r="A1150">
            <v>42215</v>
          </cell>
          <cell r="B1150">
            <v>128.00195817889301</v>
          </cell>
          <cell r="C1150">
            <v>134.003291503805</v>
          </cell>
          <cell r="D1150">
            <v>137.06354821257599</v>
          </cell>
          <cell r="E1150">
            <v>94.700724361418196</v>
          </cell>
          <cell r="F1150">
            <v>89.48</v>
          </cell>
        </row>
        <row r="1151">
          <cell r="A1151">
            <v>42216</v>
          </cell>
          <cell r="B1151">
            <v>126.60325896915801</v>
          </cell>
          <cell r="C1151">
            <v>133.86134540218001</v>
          </cell>
          <cell r="D1151">
            <v>133.559448999126</v>
          </cell>
          <cell r="E1151">
            <v>94.7037743042317</v>
          </cell>
          <cell r="F1151">
            <v>88.39</v>
          </cell>
        </row>
        <row r="1152">
          <cell r="A1152">
            <v>42219</v>
          </cell>
          <cell r="B1152">
            <v>127.59633540807</v>
          </cell>
          <cell r="C1152">
            <v>135.141946101625</v>
          </cell>
          <cell r="D1152">
            <v>134.10046194181999</v>
          </cell>
          <cell r="E1152">
            <v>94.693099504384193</v>
          </cell>
          <cell r="F1152">
            <v>87.98</v>
          </cell>
        </row>
        <row r="1153">
          <cell r="A1153">
            <v>42220</v>
          </cell>
          <cell r="B1153">
            <v>127.61032240016701</v>
          </cell>
          <cell r="C1153">
            <v>134.95577041760899</v>
          </cell>
          <cell r="D1153">
            <v>134.49997919180899</v>
          </cell>
          <cell r="E1153">
            <v>94.694624475791002</v>
          </cell>
          <cell r="F1153">
            <v>87.75</v>
          </cell>
        </row>
        <row r="1154">
          <cell r="A1154">
            <v>42221</v>
          </cell>
          <cell r="B1154">
            <v>128.64535981537099</v>
          </cell>
          <cell r="C1154">
            <v>135.48138243159801</v>
          </cell>
          <cell r="D1154">
            <v>136.19792750426501</v>
          </cell>
          <cell r="E1154">
            <v>94.700724361418196</v>
          </cell>
          <cell r="F1154">
            <v>87.93</v>
          </cell>
        </row>
        <row r="1155">
          <cell r="A1155">
            <v>42222</v>
          </cell>
          <cell r="B1155">
            <v>128.155815091964</v>
          </cell>
          <cell r="C1155">
            <v>135.446410203661</v>
          </cell>
          <cell r="D1155">
            <v>136.114694743851</v>
          </cell>
          <cell r="E1155">
            <v>94.697674418604606</v>
          </cell>
          <cell r="F1155">
            <v>88.06</v>
          </cell>
        </row>
        <row r="1156">
          <cell r="A1156">
            <v>42223</v>
          </cell>
          <cell r="B1156">
            <v>127.820127281628</v>
          </cell>
          <cell r="C1156">
            <v>134.79942398683301</v>
          </cell>
          <cell r="D1156">
            <v>134.591535228265</v>
          </cell>
          <cell r="E1156">
            <v>94.685474647350304</v>
          </cell>
          <cell r="F1156">
            <v>88.16</v>
          </cell>
        </row>
        <row r="1157">
          <cell r="A1157">
            <v>42226</v>
          </cell>
          <cell r="B1157">
            <v>127.302608574026</v>
          </cell>
          <cell r="C1157">
            <v>134.34478502365701</v>
          </cell>
          <cell r="D1157">
            <v>134.51662574389201</v>
          </cell>
          <cell r="E1157">
            <v>94.696149447197797</v>
          </cell>
          <cell r="F1157">
            <v>89.39</v>
          </cell>
        </row>
        <row r="1158">
          <cell r="A1158">
            <v>42227</v>
          </cell>
          <cell r="B1158">
            <v>126.43541506399001</v>
          </cell>
          <cell r="C1158">
            <v>135.16971816498599</v>
          </cell>
          <cell r="D1158">
            <v>135.898289566773</v>
          </cell>
          <cell r="E1158">
            <v>96.431566908120402</v>
          </cell>
          <cell r="F1158">
            <v>86.94</v>
          </cell>
        </row>
        <row r="1159">
          <cell r="A1159">
            <v>42228</v>
          </cell>
          <cell r="B1159">
            <v>124.84089796489199</v>
          </cell>
          <cell r="C1159">
            <v>133.53013783172099</v>
          </cell>
          <cell r="D1159">
            <v>135.88164301469001</v>
          </cell>
          <cell r="E1159">
            <v>97.369424323293899</v>
          </cell>
          <cell r="F1159">
            <v>84.87</v>
          </cell>
        </row>
        <row r="1160">
          <cell r="A1160">
            <v>42229</v>
          </cell>
          <cell r="B1160">
            <v>125.526260577662</v>
          </cell>
          <cell r="C1160">
            <v>134.402386340259</v>
          </cell>
          <cell r="D1160">
            <v>136.38103957717701</v>
          </cell>
          <cell r="E1160">
            <v>97.578345406023601</v>
          </cell>
          <cell r="F1160">
            <v>84.03</v>
          </cell>
        </row>
        <row r="1161">
          <cell r="A1161">
            <v>42230</v>
          </cell>
          <cell r="B1161">
            <v>125.903909364291</v>
          </cell>
          <cell r="C1161">
            <v>134.35198518823199</v>
          </cell>
          <cell r="D1161">
            <v>136.189604228224</v>
          </cell>
          <cell r="E1161">
            <v>97.465497521921407</v>
          </cell>
          <cell r="F1161">
            <v>83.83</v>
          </cell>
        </row>
        <row r="1162">
          <cell r="A1162">
            <v>42233</v>
          </cell>
          <cell r="B1162">
            <v>126.295545143016</v>
          </cell>
          <cell r="C1162">
            <v>134.74696564492899</v>
          </cell>
          <cell r="D1162">
            <v>136.539181821965</v>
          </cell>
          <cell r="E1162">
            <v>97.506671749904598</v>
          </cell>
          <cell r="F1162">
            <v>84.41</v>
          </cell>
        </row>
        <row r="1163">
          <cell r="A1163">
            <v>42234</v>
          </cell>
          <cell r="B1163">
            <v>126.84103783481299</v>
          </cell>
          <cell r="C1163">
            <v>134.44250154289199</v>
          </cell>
          <cell r="D1163">
            <v>136.75558699904201</v>
          </cell>
          <cell r="E1163">
            <v>97.495996950057105</v>
          </cell>
          <cell r="F1163">
            <v>83.71</v>
          </cell>
        </row>
        <row r="1164">
          <cell r="A1164">
            <v>42235</v>
          </cell>
          <cell r="B1164">
            <v>126.40744107979501</v>
          </cell>
          <cell r="C1164">
            <v>135.187204278954</v>
          </cell>
          <cell r="D1164">
            <v>137.55462149902201</v>
          </cell>
          <cell r="E1164">
            <v>97.537171178040396</v>
          </cell>
          <cell r="F1164">
            <v>82.4</v>
          </cell>
        </row>
        <row r="1165">
          <cell r="A1165">
            <v>42236</v>
          </cell>
          <cell r="B1165">
            <v>124.980767885866</v>
          </cell>
          <cell r="C1165">
            <v>134.455873277103</v>
          </cell>
          <cell r="D1165">
            <v>139.15269049898001</v>
          </cell>
          <cell r="E1165">
            <v>97.422798322531406</v>
          </cell>
          <cell r="F1165">
            <v>79.599999999999994</v>
          </cell>
        </row>
        <row r="1166">
          <cell r="A1166">
            <v>42237</v>
          </cell>
          <cell r="B1166">
            <v>123.316315826281</v>
          </cell>
          <cell r="C1166">
            <v>135.42583830487499</v>
          </cell>
          <cell r="D1166">
            <v>140.87560863956</v>
          </cell>
          <cell r="E1166">
            <v>97.433473122378899</v>
          </cell>
          <cell r="F1166">
            <v>78.52</v>
          </cell>
        </row>
        <row r="1167">
          <cell r="A1167">
            <v>42240</v>
          </cell>
          <cell r="B1167">
            <v>120.43499545422701</v>
          </cell>
          <cell r="C1167">
            <v>136.25180004114301</v>
          </cell>
          <cell r="D1167">
            <v>142.36547505098</v>
          </cell>
          <cell r="E1167">
            <v>97.648494090735696</v>
          </cell>
          <cell r="F1167">
            <v>76.819999999999993</v>
          </cell>
        </row>
        <row r="1168">
          <cell r="A1168">
            <v>42241</v>
          </cell>
          <cell r="B1168">
            <v>122.575005245122</v>
          </cell>
          <cell r="C1168">
            <v>136.41637523143299</v>
          </cell>
          <cell r="D1168">
            <v>141.358358649964</v>
          </cell>
          <cell r="E1168">
            <v>97.776591688905796</v>
          </cell>
          <cell r="F1168">
            <v>75.430000000000007</v>
          </cell>
        </row>
        <row r="1169">
          <cell r="A1169">
            <v>42242</v>
          </cell>
          <cell r="B1169">
            <v>122.81278411077599</v>
          </cell>
          <cell r="C1169">
            <v>136.69409586504801</v>
          </cell>
          <cell r="D1169">
            <v>141.999250905156</v>
          </cell>
          <cell r="E1169">
            <v>97.750667174990397</v>
          </cell>
          <cell r="F1169">
            <v>78.180000000000007</v>
          </cell>
        </row>
        <row r="1170">
          <cell r="A1170">
            <v>42243</v>
          </cell>
          <cell r="B1170">
            <v>124.46324917826399</v>
          </cell>
          <cell r="C1170">
            <v>135.95865048343899</v>
          </cell>
          <cell r="D1170">
            <v>140.32627242082401</v>
          </cell>
          <cell r="E1170">
            <v>97.663743804803602</v>
          </cell>
          <cell r="F1170">
            <v>78.37</v>
          </cell>
        </row>
        <row r="1171">
          <cell r="A1171">
            <v>42244</v>
          </cell>
          <cell r="B1171">
            <v>124.547171130848</v>
          </cell>
          <cell r="C1171">
            <v>135.931907015017</v>
          </cell>
          <cell r="D1171">
            <v>139.227599983353</v>
          </cell>
          <cell r="E1171">
            <v>97.399923751429597</v>
          </cell>
          <cell r="F1171">
            <v>78.569999999999993</v>
          </cell>
        </row>
        <row r="1172">
          <cell r="A1172">
            <v>42247</v>
          </cell>
          <cell r="B1172">
            <v>124.86887194908699</v>
          </cell>
          <cell r="C1172">
            <v>136.37728862373899</v>
          </cell>
          <cell r="D1172">
            <v>139.444005160431</v>
          </cell>
          <cell r="E1172">
            <v>97.239801753717103</v>
          </cell>
          <cell r="F1172">
            <v>78.34</v>
          </cell>
        </row>
        <row r="1173">
          <cell r="A1173">
            <v>42248</v>
          </cell>
          <cell r="B1173">
            <v>124.225470312609</v>
          </cell>
          <cell r="C1173">
            <v>135.62744291298</v>
          </cell>
          <cell r="D1173">
            <v>140.551000873943</v>
          </cell>
          <cell r="E1173">
            <v>97.041555470834894</v>
          </cell>
          <cell r="F1173">
            <v>76.040000000000006</v>
          </cell>
        </row>
        <row r="1174">
          <cell r="A1174">
            <v>42249</v>
          </cell>
          <cell r="B1174">
            <v>124.505210154556</v>
          </cell>
          <cell r="C1174">
            <v>136.67558115614</v>
          </cell>
          <cell r="D1174">
            <v>141.02542760830599</v>
          </cell>
          <cell r="E1174">
            <v>96.910407929851303</v>
          </cell>
          <cell r="F1174">
            <v>76.73</v>
          </cell>
        </row>
        <row r="1175">
          <cell r="A1175">
            <v>42250</v>
          </cell>
          <cell r="B1175">
            <v>125.903909364291</v>
          </cell>
          <cell r="C1175">
            <v>135.67578687512801</v>
          </cell>
          <cell r="D1175">
            <v>139.80190603021299</v>
          </cell>
          <cell r="E1175">
            <v>96.916507815478397</v>
          </cell>
          <cell r="F1175">
            <v>77.36</v>
          </cell>
        </row>
        <row r="1176">
          <cell r="A1176">
            <v>42251</v>
          </cell>
          <cell r="B1176">
            <v>125.889922372193</v>
          </cell>
          <cell r="C1176">
            <v>136.56655009257301</v>
          </cell>
          <cell r="D1176">
            <v>140.392858629156</v>
          </cell>
          <cell r="E1176">
            <v>96.916507815478397</v>
          </cell>
          <cell r="F1176">
            <v>75.569999999999993</v>
          </cell>
        </row>
        <row r="1177">
          <cell r="A1177">
            <v>42254</v>
          </cell>
          <cell r="B1177">
            <v>125.288481712007</v>
          </cell>
          <cell r="C1177">
            <v>136.86072824521699</v>
          </cell>
          <cell r="D1177">
            <v>141.37500520204699</v>
          </cell>
          <cell r="E1177">
            <v>96.918032786885206</v>
          </cell>
          <cell r="F1177">
            <v>75.569999999999993</v>
          </cell>
        </row>
        <row r="1178">
          <cell r="A1178">
            <v>42255</v>
          </cell>
          <cell r="B1178">
            <v>125.022728862158</v>
          </cell>
          <cell r="C1178">
            <v>135.79818967290601</v>
          </cell>
          <cell r="D1178">
            <v>139.53556119688699</v>
          </cell>
          <cell r="E1178">
            <v>97.079679756004495</v>
          </cell>
          <cell r="F1178">
            <v>76.19</v>
          </cell>
        </row>
        <row r="1179">
          <cell r="A1179">
            <v>42256</v>
          </cell>
          <cell r="B1179">
            <v>125.386390656689</v>
          </cell>
          <cell r="C1179">
            <v>136.048138243159</v>
          </cell>
          <cell r="D1179">
            <v>139.751966373964</v>
          </cell>
          <cell r="E1179">
            <v>97.252001524971405</v>
          </cell>
          <cell r="F1179">
            <v>75.17</v>
          </cell>
        </row>
        <row r="1180">
          <cell r="A1180">
            <v>42257</v>
          </cell>
          <cell r="B1180">
            <v>124.02965242324601</v>
          </cell>
          <cell r="C1180">
            <v>136.17259823081599</v>
          </cell>
          <cell r="D1180">
            <v>139.943401722918</v>
          </cell>
          <cell r="E1180">
            <v>97.250476553564596</v>
          </cell>
          <cell r="F1180">
            <v>74.849999999999994</v>
          </cell>
        </row>
        <row r="1181">
          <cell r="A1181">
            <v>42258</v>
          </cell>
          <cell r="B1181">
            <v>123.61004266032501</v>
          </cell>
          <cell r="C1181">
            <v>136.63340876362801</v>
          </cell>
          <cell r="D1181">
            <v>140.06825086353899</v>
          </cell>
          <cell r="E1181">
            <v>97.201677468547402</v>
          </cell>
          <cell r="F1181">
            <v>75.62</v>
          </cell>
        </row>
        <row r="1182">
          <cell r="A1182">
            <v>42261</v>
          </cell>
          <cell r="B1182">
            <v>123.66599062871499</v>
          </cell>
          <cell r="C1182">
            <v>136.38140300349701</v>
          </cell>
          <cell r="D1182">
            <v>139.90178534271001</v>
          </cell>
          <cell r="E1182">
            <v>97.093404498665606</v>
          </cell>
          <cell r="F1182">
            <v>75.14</v>
          </cell>
        </row>
        <row r="1183">
          <cell r="A1183">
            <v>42262</v>
          </cell>
          <cell r="B1183">
            <v>124.127561367927</v>
          </cell>
          <cell r="C1183">
            <v>136.39580333264701</v>
          </cell>
          <cell r="D1183">
            <v>139.66873361354999</v>
          </cell>
          <cell r="E1183">
            <v>97.125428898208099</v>
          </cell>
          <cell r="F1183">
            <v>75.8</v>
          </cell>
        </row>
        <row r="1184">
          <cell r="A1184">
            <v>42263</v>
          </cell>
          <cell r="B1184">
            <v>123.777886565494</v>
          </cell>
          <cell r="C1184">
            <v>135.48138243159801</v>
          </cell>
          <cell r="D1184">
            <v>137.88755254067999</v>
          </cell>
          <cell r="E1184">
            <v>97.139153640869196</v>
          </cell>
          <cell r="F1184">
            <v>74.81</v>
          </cell>
        </row>
        <row r="1185">
          <cell r="A1185">
            <v>42264</v>
          </cell>
          <cell r="B1185">
            <v>123.707951605007</v>
          </cell>
          <cell r="C1185">
            <v>135.64390043200899</v>
          </cell>
          <cell r="D1185">
            <v>137.77102667609901</v>
          </cell>
          <cell r="E1185">
            <v>97.064430041936703</v>
          </cell>
          <cell r="F1185">
            <v>75.319999999999993</v>
          </cell>
        </row>
        <row r="1186">
          <cell r="A1186">
            <v>42265</v>
          </cell>
          <cell r="B1186">
            <v>122.980628015945</v>
          </cell>
          <cell r="C1186">
            <v>134.933141328944</v>
          </cell>
          <cell r="D1186">
            <v>137.56294477506299</v>
          </cell>
          <cell r="E1186">
            <v>97.0354555852077</v>
          </cell>
          <cell r="F1186">
            <v>74.63</v>
          </cell>
        </row>
        <row r="1187">
          <cell r="A1187">
            <v>42268</v>
          </cell>
          <cell r="B1187">
            <v>125.00874187006001</v>
          </cell>
          <cell r="C1187">
            <v>136.24254268668901</v>
          </cell>
          <cell r="D1187">
            <v>138.878022389612</v>
          </cell>
          <cell r="E1187">
            <v>97.110179184140193</v>
          </cell>
          <cell r="F1187">
            <v>75.040000000000006</v>
          </cell>
        </row>
        <row r="1188">
          <cell r="A1188">
            <v>42269</v>
          </cell>
          <cell r="B1188">
            <v>125.512273585565</v>
          </cell>
          <cell r="C1188">
            <v>136.54494959884701</v>
          </cell>
          <cell r="D1188">
            <v>140.49273794165299</v>
          </cell>
          <cell r="E1188">
            <v>97.216927182615294</v>
          </cell>
          <cell r="F1188">
            <v>73.540000000000006</v>
          </cell>
        </row>
        <row r="1189">
          <cell r="A1189">
            <v>42270</v>
          </cell>
          <cell r="B1189">
            <v>125.386390656689</v>
          </cell>
          <cell r="C1189">
            <v>136.77021189055699</v>
          </cell>
          <cell r="D1189">
            <v>142.207332806192</v>
          </cell>
          <cell r="E1189">
            <v>97.354174609226007</v>
          </cell>
          <cell r="F1189">
            <v>72.72</v>
          </cell>
        </row>
        <row r="1190">
          <cell r="A1190">
            <v>42271</v>
          </cell>
          <cell r="B1190">
            <v>124.05762640744101</v>
          </cell>
          <cell r="C1190">
            <v>137.22896523349101</v>
          </cell>
          <cell r="D1190">
            <v>142.78996212909399</v>
          </cell>
          <cell r="E1190">
            <v>97.323675181090294</v>
          </cell>
          <cell r="F1190">
            <v>74.73</v>
          </cell>
        </row>
        <row r="1191">
          <cell r="A1191">
            <v>42272</v>
          </cell>
          <cell r="B1191">
            <v>124.82691097279501</v>
          </cell>
          <cell r="C1191">
            <v>137.025303435507</v>
          </cell>
          <cell r="D1191">
            <v>141.225186233301</v>
          </cell>
          <cell r="E1191">
            <v>97.204727411361006</v>
          </cell>
          <cell r="F1191">
            <v>71.540000000000006</v>
          </cell>
        </row>
        <row r="1192">
          <cell r="A1192">
            <v>42275</v>
          </cell>
          <cell r="B1192">
            <v>124.60311909923701</v>
          </cell>
          <cell r="C1192">
            <v>137.51182884180199</v>
          </cell>
          <cell r="D1192">
            <v>141.50817761870999</v>
          </cell>
          <cell r="E1192">
            <v>97.430423179565295</v>
          </cell>
          <cell r="F1192">
            <v>70.22</v>
          </cell>
        </row>
        <row r="1193">
          <cell r="A1193">
            <v>42276</v>
          </cell>
          <cell r="B1193">
            <v>124.505210154556</v>
          </cell>
          <cell r="C1193">
            <v>137.94281012137401</v>
          </cell>
          <cell r="D1193">
            <v>142.02422073328</v>
          </cell>
          <cell r="E1193">
            <v>97.026305756767002</v>
          </cell>
          <cell r="F1193">
            <v>69.64</v>
          </cell>
        </row>
        <row r="1194">
          <cell r="A1194">
            <v>42277</v>
          </cell>
          <cell r="B1194">
            <v>125.330442688299</v>
          </cell>
          <cell r="C1194">
            <v>137.78954947541601</v>
          </cell>
          <cell r="D1194">
            <v>140.800699155187</v>
          </cell>
          <cell r="E1194">
            <v>96.939382386580206</v>
          </cell>
          <cell r="F1194">
            <v>70.400000000000006</v>
          </cell>
        </row>
        <row r="1195">
          <cell r="A1195">
            <v>42278</v>
          </cell>
          <cell r="B1195">
            <v>124.980767885866</v>
          </cell>
          <cell r="C1195">
            <v>136.075910306521</v>
          </cell>
          <cell r="D1195">
            <v>140.209746556244</v>
          </cell>
          <cell r="E1195">
            <v>96.933282500953098</v>
          </cell>
          <cell r="F1195">
            <v>70.5</v>
          </cell>
        </row>
        <row r="1196">
          <cell r="A1196">
            <v>42279</v>
          </cell>
          <cell r="B1196">
            <v>124.07161339953799</v>
          </cell>
          <cell r="C1196">
            <v>135.91956387574501</v>
          </cell>
          <cell r="D1196">
            <v>140.00998793124899</v>
          </cell>
          <cell r="E1196">
            <v>96.971406786122699</v>
          </cell>
          <cell r="F1196">
            <v>73.12</v>
          </cell>
        </row>
        <row r="1197">
          <cell r="A1197">
            <v>42282</v>
          </cell>
          <cell r="B1197">
            <v>124.715015036016</v>
          </cell>
          <cell r="C1197">
            <v>134.581361859699</v>
          </cell>
          <cell r="D1197">
            <v>138.91963876981899</v>
          </cell>
          <cell r="E1197">
            <v>96.933282500953098</v>
          </cell>
          <cell r="F1197">
            <v>75.16</v>
          </cell>
        </row>
        <row r="1198">
          <cell r="A1198">
            <v>42283</v>
          </cell>
          <cell r="B1198">
            <v>124.141548360025</v>
          </cell>
          <cell r="C1198">
            <v>134.22135363094</v>
          </cell>
          <cell r="D1198">
            <v>138.60335428024399</v>
          </cell>
          <cell r="E1198">
            <v>96.931757529546303</v>
          </cell>
          <cell r="F1198">
            <v>75.09</v>
          </cell>
        </row>
        <row r="1199">
          <cell r="A1199">
            <v>42284</v>
          </cell>
          <cell r="B1199">
            <v>124.21148332051099</v>
          </cell>
          <cell r="C1199">
            <v>134.102036617979</v>
          </cell>
          <cell r="D1199">
            <v>138.162220650047</v>
          </cell>
          <cell r="E1199">
            <v>96.931757529546303</v>
          </cell>
          <cell r="F1199">
            <v>72.349999999999994</v>
          </cell>
        </row>
        <row r="1200">
          <cell r="A1200">
            <v>42285</v>
          </cell>
          <cell r="B1200">
            <v>123.973704454856</v>
          </cell>
          <cell r="C1200">
            <v>134.001234313927</v>
          </cell>
          <cell r="D1200">
            <v>137.471388738607</v>
          </cell>
          <cell r="E1200">
            <v>96.887533358749494</v>
          </cell>
          <cell r="F1200">
            <v>72.13</v>
          </cell>
        </row>
        <row r="1201">
          <cell r="A1201">
            <v>42286</v>
          </cell>
          <cell r="B1201">
            <v>123.03657598433399</v>
          </cell>
          <cell r="C1201">
            <v>133.07447027360601</v>
          </cell>
          <cell r="D1201">
            <v>136.62241458237901</v>
          </cell>
          <cell r="E1201">
            <v>96.767060617613396</v>
          </cell>
          <cell r="F1201">
            <v>72.03</v>
          </cell>
        </row>
        <row r="1202">
          <cell r="A1202">
            <v>42289</v>
          </cell>
          <cell r="B1202">
            <v>123.092523952723</v>
          </cell>
          <cell r="C1202">
            <v>133.39539189467101</v>
          </cell>
          <cell r="D1202">
            <v>136.639061134462</v>
          </cell>
          <cell r="E1202">
            <v>96.401067479984704</v>
          </cell>
          <cell r="F1202">
            <v>71.3</v>
          </cell>
        </row>
        <row r="1203">
          <cell r="A1203">
            <v>42290</v>
          </cell>
          <cell r="B1203">
            <v>122.910693055458</v>
          </cell>
          <cell r="C1203">
            <v>133.46327916066599</v>
          </cell>
          <cell r="D1203">
            <v>137.870905988597</v>
          </cell>
          <cell r="E1203">
            <v>96.713686618375903</v>
          </cell>
          <cell r="F1203">
            <v>71.56</v>
          </cell>
        </row>
        <row r="1204">
          <cell r="A1204">
            <v>42291</v>
          </cell>
          <cell r="B1204">
            <v>122.26729141897999</v>
          </cell>
          <cell r="C1204">
            <v>133.57539600905099</v>
          </cell>
          <cell r="D1204">
            <v>138.17054392608901</v>
          </cell>
          <cell r="E1204">
            <v>96.782310331681202</v>
          </cell>
          <cell r="F1204">
            <v>71.36</v>
          </cell>
        </row>
        <row r="1205">
          <cell r="A1205">
            <v>42292</v>
          </cell>
          <cell r="B1205">
            <v>122.6869011819</v>
          </cell>
          <cell r="C1205">
            <v>132.63320304464099</v>
          </cell>
          <cell r="D1205">
            <v>136.75558699904201</v>
          </cell>
          <cell r="E1205">
            <v>96.780785360274393</v>
          </cell>
          <cell r="F1205">
            <v>74.510000000000005</v>
          </cell>
        </row>
        <row r="1206">
          <cell r="A1206">
            <v>42293</v>
          </cell>
          <cell r="B1206">
            <v>123.092523952723</v>
          </cell>
          <cell r="C1206">
            <v>132.99012548858201</v>
          </cell>
          <cell r="D1206">
            <v>136.40600940530101</v>
          </cell>
          <cell r="E1206">
            <v>96.876858558902001</v>
          </cell>
          <cell r="F1206">
            <v>75.099999999999994</v>
          </cell>
        </row>
        <row r="1207">
          <cell r="A1207">
            <v>42296</v>
          </cell>
          <cell r="B1207">
            <v>123.526120707741</v>
          </cell>
          <cell r="C1207">
            <v>133.62682575601701</v>
          </cell>
          <cell r="D1207">
            <v>137.496358566731</v>
          </cell>
          <cell r="E1207">
            <v>96.876858558902001</v>
          </cell>
          <cell r="F1207">
            <v>75.040000000000006</v>
          </cell>
        </row>
        <row r="1208">
          <cell r="A1208">
            <v>42297</v>
          </cell>
          <cell r="B1208">
            <v>123.316315826281</v>
          </cell>
          <cell r="C1208">
            <v>133.423163958033</v>
          </cell>
          <cell r="D1208">
            <v>137.812643056306</v>
          </cell>
          <cell r="E1208">
            <v>96.857033930613795</v>
          </cell>
          <cell r="F1208">
            <v>74.760000000000005</v>
          </cell>
        </row>
        <row r="1209">
          <cell r="A1209">
            <v>42298</v>
          </cell>
          <cell r="B1209">
            <v>123.23239387369701</v>
          </cell>
          <cell r="C1209">
            <v>134.53918946718699</v>
          </cell>
          <cell r="D1209">
            <v>138.503474967747</v>
          </cell>
          <cell r="E1209">
            <v>96.820434616850903</v>
          </cell>
          <cell r="F1209">
            <v>75.099999999999994</v>
          </cell>
        </row>
        <row r="1210">
          <cell r="A1210">
            <v>42299</v>
          </cell>
          <cell r="B1210">
            <v>125.372403664591</v>
          </cell>
          <cell r="C1210">
            <v>134.72639374614201</v>
          </cell>
          <cell r="D1210">
            <v>137.69611719172599</v>
          </cell>
          <cell r="E1210">
            <v>96.913457872664793</v>
          </cell>
          <cell r="F1210">
            <v>79.25</v>
          </cell>
        </row>
        <row r="1211">
          <cell r="A1211">
            <v>42300</v>
          </cell>
          <cell r="B1211">
            <v>126.994894747884</v>
          </cell>
          <cell r="C1211">
            <v>135.41246657066401</v>
          </cell>
          <cell r="D1211">
            <v>137.63785425943601</v>
          </cell>
          <cell r="E1211">
            <v>96.825009531071203</v>
          </cell>
          <cell r="F1211">
            <v>81.12</v>
          </cell>
        </row>
        <row r="1212">
          <cell r="A1212">
            <v>42303</v>
          </cell>
          <cell r="B1212">
            <v>126.617245961256</v>
          </cell>
          <cell r="C1212">
            <v>135.082287595145</v>
          </cell>
          <cell r="D1212">
            <v>137.40480253027499</v>
          </cell>
          <cell r="E1212">
            <v>96.866183759054493</v>
          </cell>
          <cell r="F1212">
            <v>79.709999999999994</v>
          </cell>
        </row>
        <row r="1213">
          <cell r="A1213">
            <v>42304</v>
          </cell>
          <cell r="B1213">
            <v>126.715154905937</v>
          </cell>
          <cell r="C1213">
            <v>136.32585887677399</v>
          </cell>
          <cell r="D1213">
            <v>137.90419909276201</v>
          </cell>
          <cell r="E1213">
            <v>96.866183759054493</v>
          </cell>
          <cell r="F1213">
            <v>79.34</v>
          </cell>
        </row>
        <row r="1214">
          <cell r="A1214">
            <v>42305</v>
          </cell>
          <cell r="B1214">
            <v>126.323519127211</v>
          </cell>
          <cell r="C1214">
            <v>135.049372557087</v>
          </cell>
          <cell r="D1214">
            <v>136.92205251987099</v>
          </cell>
          <cell r="E1214">
            <v>96.977506671749893</v>
          </cell>
          <cell r="F1214">
            <v>79.77</v>
          </cell>
        </row>
        <row r="1215">
          <cell r="A1215">
            <v>42306</v>
          </cell>
          <cell r="B1215">
            <v>127.554374431778</v>
          </cell>
          <cell r="C1215">
            <v>135.42789549475401</v>
          </cell>
          <cell r="D1215">
            <v>138.31203961879299</v>
          </cell>
          <cell r="E1215">
            <v>96.922607701105605</v>
          </cell>
          <cell r="F1215">
            <v>82.79</v>
          </cell>
        </row>
        <row r="1216">
          <cell r="A1216">
            <v>42307</v>
          </cell>
          <cell r="B1216">
            <v>126.84103783481299</v>
          </cell>
          <cell r="C1216">
            <v>134.579304669821</v>
          </cell>
          <cell r="D1216">
            <v>137.62120770735299</v>
          </cell>
          <cell r="E1216">
            <v>96.405642394205103</v>
          </cell>
          <cell r="F1216">
            <v>82</v>
          </cell>
        </row>
        <row r="1217">
          <cell r="A1217">
            <v>42310</v>
          </cell>
          <cell r="B1217">
            <v>126.86901181900799</v>
          </cell>
          <cell r="C1217">
            <v>134.681135568813</v>
          </cell>
          <cell r="D1217">
            <v>137.18007407715601</v>
          </cell>
          <cell r="E1217">
            <v>96.643537933663694</v>
          </cell>
          <cell r="F1217">
            <v>82.47</v>
          </cell>
        </row>
        <row r="1218">
          <cell r="A1218">
            <v>42311</v>
          </cell>
          <cell r="B1218">
            <v>127.694244352751</v>
          </cell>
          <cell r="C1218">
            <v>134.803538366591</v>
          </cell>
          <cell r="D1218">
            <v>136.38936285321901</v>
          </cell>
          <cell r="E1218">
            <v>96.622188333968694</v>
          </cell>
          <cell r="F1218">
            <v>84.15</v>
          </cell>
        </row>
        <row r="1219">
          <cell r="A1219">
            <v>42312</v>
          </cell>
          <cell r="B1219">
            <v>128.75725575215</v>
          </cell>
          <cell r="C1219">
            <v>135.39086607693801</v>
          </cell>
          <cell r="D1219">
            <v>137.46306546256599</v>
          </cell>
          <cell r="E1219">
            <v>96.622188333968694</v>
          </cell>
          <cell r="F1219">
            <v>83.48</v>
          </cell>
        </row>
        <row r="1220">
          <cell r="A1220">
            <v>42313</v>
          </cell>
          <cell r="B1220">
            <v>128.64535981537099</v>
          </cell>
          <cell r="C1220">
            <v>135.344579304669</v>
          </cell>
          <cell r="D1220">
            <v>138.14557409796399</v>
          </cell>
          <cell r="E1220">
            <v>96.796035074342299</v>
          </cell>
          <cell r="F1220">
            <v>83.32</v>
          </cell>
        </row>
        <row r="1221">
          <cell r="A1221">
            <v>42314</v>
          </cell>
          <cell r="B1221">
            <v>130.15595496188499</v>
          </cell>
          <cell r="C1221">
            <v>136.82061304258301</v>
          </cell>
          <cell r="D1221">
            <v>140.209746556244</v>
          </cell>
          <cell r="E1221">
            <v>96.886008387342699</v>
          </cell>
          <cell r="F1221">
            <v>82.96</v>
          </cell>
        </row>
        <row r="1222">
          <cell r="A1222">
            <v>42317</v>
          </cell>
          <cell r="B1222">
            <v>129.83425414364601</v>
          </cell>
          <cell r="C1222">
            <v>136.59432215593401</v>
          </cell>
          <cell r="D1222">
            <v>140.60094053019199</v>
          </cell>
          <cell r="E1222">
            <v>97.024780785360207</v>
          </cell>
          <cell r="F1222">
            <v>82.49</v>
          </cell>
        </row>
        <row r="1223">
          <cell r="A1223">
            <v>42318</v>
          </cell>
          <cell r="B1223">
            <v>130.84131757465499</v>
          </cell>
          <cell r="C1223">
            <v>136.43694713022001</v>
          </cell>
          <cell r="D1223">
            <v>139.63544050938401</v>
          </cell>
          <cell r="E1223">
            <v>97.000381242851603</v>
          </cell>
          <cell r="F1223">
            <v>82.33</v>
          </cell>
        </row>
        <row r="1224">
          <cell r="A1224">
            <v>42319</v>
          </cell>
          <cell r="B1224">
            <v>130.23987691446899</v>
          </cell>
          <cell r="C1224">
            <v>136.54700678872601</v>
          </cell>
          <cell r="D1224">
            <v>139.144367222938</v>
          </cell>
          <cell r="E1224">
            <v>97.102554327106304</v>
          </cell>
          <cell r="F1224">
            <v>82.5</v>
          </cell>
        </row>
        <row r="1225">
          <cell r="A1225">
            <v>42320</v>
          </cell>
          <cell r="B1225">
            <v>130.03007203300899</v>
          </cell>
          <cell r="C1225">
            <v>136.98724542275201</v>
          </cell>
          <cell r="D1225">
            <v>139.34412584793299</v>
          </cell>
          <cell r="E1225">
            <v>97.133053755242003</v>
          </cell>
          <cell r="F1225">
            <v>81.239999999999995</v>
          </cell>
        </row>
        <row r="1226">
          <cell r="A1226">
            <v>42321</v>
          </cell>
          <cell r="B1226">
            <v>130.40772081963701</v>
          </cell>
          <cell r="C1226">
            <v>137.19090722073599</v>
          </cell>
          <cell r="D1226">
            <v>139.144367222938</v>
          </cell>
          <cell r="E1226">
            <v>97.201677468547402</v>
          </cell>
          <cell r="F1226">
            <v>81.31</v>
          </cell>
        </row>
        <row r="1227">
          <cell r="A1227">
            <v>42324</v>
          </cell>
          <cell r="B1227">
            <v>130.49164277222101</v>
          </cell>
          <cell r="C1227">
            <v>137.467599259411</v>
          </cell>
          <cell r="D1227">
            <v>139.66873361354999</v>
          </cell>
          <cell r="E1227">
            <v>97.148303469309894</v>
          </cell>
          <cell r="F1227">
            <v>82.32</v>
          </cell>
        </row>
        <row r="1228">
          <cell r="A1228">
            <v>42325</v>
          </cell>
          <cell r="B1228">
            <v>131.372823274354</v>
          </cell>
          <cell r="C1228">
            <v>136.940958650483</v>
          </cell>
          <cell r="D1228">
            <v>139.55220774896901</v>
          </cell>
          <cell r="E1228">
            <v>97.148303469309894</v>
          </cell>
          <cell r="F1228">
            <v>81.56</v>
          </cell>
        </row>
        <row r="1229">
          <cell r="A1229">
            <v>42326</v>
          </cell>
          <cell r="B1229">
            <v>131.54066717952301</v>
          </cell>
          <cell r="C1229">
            <v>137.27216622094201</v>
          </cell>
          <cell r="D1229">
            <v>139.55220774896901</v>
          </cell>
          <cell r="E1229">
            <v>97.352649637819198</v>
          </cell>
          <cell r="F1229">
            <v>82.57</v>
          </cell>
        </row>
        <row r="1230">
          <cell r="A1230">
            <v>42327</v>
          </cell>
          <cell r="B1230">
            <v>130.10000699349601</v>
          </cell>
          <cell r="C1230">
            <v>136.38346019337499</v>
          </cell>
          <cell r="D1230">
            <v>137.87922926463801</v>
          </cell>
          <cell r="E1230">
            <v>97.3389248951582</v>
          </cell>
          <cell r="F1230">
            <v>82.76</v>
          </cell>
        </row>
        <row r="1231">
          <cell r="A1231">
            <v>42328</v>
          </cell>
          <cell r="B1231">
            <v>131.33086229806199</v>
          </cell>
          <cell r="C1231">
            <v>137.18576424603901</v>
          </cell>
          <cell r="D1231">
            <v>137.363186150068</v>
          </cell>
          <cell r="E1231">
            <v>97.354174609226007</v>
          </cell>
          <cell r="F1231">
            <v>82.08</v>
          </cell>
        </row>
        <row r="1232">
          <cell r="A1232">
            <v>42331</v>
          </cell>
          <cell r="B1232">
            <v>131.90432897405401</v>
          </cell>
          <cell r="C1232">
            <v>137.51800041143699</v>
          </cell>
          <cell r="D1232">
            <v>137.60456115527001</v>
          </cell>
          <cell r="E1232">
            <v>97.438048036599298</v>
          </cell>
          <cell r="F1232">
            <v>81.59</v>
          </cell>
        </row>
        <row r="1233">
          <cell r="A1233">
            <v>42332</v>
          </cell>
          <cell r="B1233">
            <v>131.48471921113301</v>
          </cell>
          <cell r="C1233">
            <v>137.04793252417099</v>
          </cell>
          <cell r="D1233">
            <v>137.013608556327</v>
          </cell>
          <cell r="E1233">
            <v>97.425848265344996</v>
          </cell>
          <cell r="F1233">
            <v>81.16</v>
          </cell>
        </row>
        <row r="1234">
          <cell r="A1234">
            <v>42333</v>
          </cell>
          <cell r="B1234">
            <v>131.77844604517699</v>
          </cell>
          <cell r="C1234">
            <v>136.78255502982901</v>
          </cell>
          <cell r="D1234">
            <v>137.72108701985101</v>
          </cell>
          <cell r="E1234">
            <v>97.415173465497503</v>
          </cell>
          <cell r="F1234">
            <v>81.680000000000007</v>
          </cell>
        </row>
        <row r="1235">
          <cell r="A1235">
            <v>42334</v>
          </cell>
          <cell r="B1235">
            <v>131.80642002937199</v>
          </cell>
          <cell r="C1235">
            <v>136.850442295823</v>
          </cell>
          <cell r="D1235">
            <v>137.74605684797501</v>
          </cell>
          <cell r="E1235">
            <v>97.428135722455195</v>
          </cell>
          <cell r="F1235">
            <v>81.680000000000007</v>
          </cell>
        </row>
        <row r="1236">
          <cell r="A1236">
            <v>42335</v>
          </cell>
          <cell r="B1236">
            <v>132.03021190293001</v>
          </cell>
          <cell r="C1236">
            <v>137.445998765686</v>
          </cell>
          <cell r="D1236">
            <v>138.01240168130099</v>
          </cell>
          <cell r="E1236">
            <v>97.415173465497503</v>
          </cell>
          <cell r="F1236">
            <v>82.01</v>
          </cell>
        </row>
        <row r="1237">
          <cell r="A1237">
            <v>42338</v>
          </cell>
          <cell r="B1237">
            <v>132.393873697461</v>
          </cell>
          <cell r="C1237">
            <v>137.094219296441</v>
          </cell>
          <cell r="D1237">
            <v>138.12060426983999</v>
          </cell>
          <cell r="E1237">
            <v>97.575295463209997</v>
          </cell>
          <cell r="F1237">
            <v>80.59</v>
          </cell>
        </row>
        <row r="1238">
          <cell r="A1238">
            <v>42339</v>
          </cell>
          <cell r="B1238">
            <v>131.75047206098299</v>
          </cell>
          <cell r="C1238">
            <v>137.51491462662</v>
          </cell>
          <cell r="D1238">
            <v>137.56294477506299</v>
          </cell>
          <cell r="E1238">
            <v>97.579870377430396</v>
          </cell>
          <cell r="F1238">
            <v>80.7</v>
          </cell>
        </row>
        <row r="1239">
          <cell r="A1239">
            <v>42340</v>
          </cell>
          <cell r="B1239">
            <v>132.254003776487</v>
          </cell>
          <cell r="C1239">
            <v>137.43262703147499</v>
          </cell>
          <cell r="D1239">
            <v>138.20383703025499</v>
          </cell>
          <cell r="E1239">
            <v>97.585970263057504</v>
          </cell>
          <cell r="F1239">
            <v>80.13</v>
          </cell>
        </row>
        <row r="1240">
          <cell r="A1240">
            <v>42341</v>
          </cell>
          <cell r="B1240">
            <v>128.40758094971599</v>
          </cell>
          <cell r="C1240">
            <v>137.72269080436101</v>
          </cell>
          <cell r="D1240">
            <v>139.086104290648</v>
          </cell>
          <cell r="E1240">
            <v>97.560045749142205</v>
          </cell>
          <cell r="F1240">
            <v>79.319999999999993</v>
          </cell>
        </row>
        <row r="1241">
          <cell r="A1241">
            <v>42342</v>
          </cell>
          <cell r="B1241">
            <v>128.4915029023</v>
          </cell>
          <cell r="C1241">
            <v>137.35239662620799</v>
          </cell>
          <cell r="D1241">
            <v>138.744849972949</v>
          </cell>
          <cell r="E1241">
            <v>97.613419748379698</v>
          </cell>
          <cell r="F1241">
            <v>79.89</v>
          </cell>
        </row>
        <row r="1242">
          <cell r="A1242">
            <v>42345</v>
          </cell>
          <cell r="B1242">
            <v>128.98104762570799</v>
          </cell>
          <cell r="C1242">
            <v>139.04546389631699</v>
          </cell>
          <cell r="D1242">
            <v>140.73411294685499</v>
          </cell>
          <cell r="E1242">
            <v>97.727792603888602</v>
          </cell>
          <cell r="F1242">
            <v>80.11</v>
          </cell>
        </row>
        <row r="1243">
          <cell r="A1243">
            <v>42346</v>
          </cell>
          <cell r="B1243">
            <v>128.60339883907901</v>
          </cell>
          <cell r="C1243">
            <v>139.76548035383601</v>
          </cell>
          <cell r="D1243">
            <v>141.81613883224401</v>
          </cell>
          <cell r="E1243">
            <v>97.852840259245099</v>
          </cell>
          <cell r="F1243">
            <v>79.260000000000005</v>
          </cell>
        </row>
        <row r="1244">
          <cell r="A1244">
            <v>42347</v>
          </cell>
          <cell r="B1244">
            <v>127.344569550318</v>
          </cell>
          <cell r="C1244">
            <v>139.626620037029</v>
          </cell>
          <cell r="D1244">
            <v>141.74122934787101</v>
          </cell>
          <cell r="E1244">
            <v>97.852840259245099</v>
          </cell>
          <cell r="F1244">
            <v>79.05</v>
          </cell>
        </row>
        <row r="1245">
          <cell r="A1245">
            <v>42348</v>
          </cell>
          <cell r="B1245">
            <v>127.86208825792001</v>
          </cell>
          <cell r="C1245">
            <v>139.807652746348</v>
          </cell>
          <cell r="D1245">
            <v>142.12410004577799</v>
          </cell>
          <cell r="E1245">
            <v>98.203583682805899</v>
          </cell>
          <cell r="F1245">
            <v>78.58</v>
          </cell>
        </row>
        <row r="1246">
          <cell r="A1246">
            <v>42349</v>
          </cell>
          <cell r="B1246">
            <v>127.316595566123</v>
          </cell>
          <cell r="C1246">
            <v>140.98230816704299</v>
          </cell>
          <cell r="D1246">
            <v>144.32976819676199</v>
          </cell>
          <cell r="E1246">
            <v>98.426229508196698</v>
          </cell>
          <cell r="F1246">
            <v>77.510000000000005</v>
          </cell>
        </row>
        <row r="1247">
          <cell r="A1247">
            <v>42352</v>
          </cell>
          <cell r="B1247">
            <v>126.715154905937</v>
          </cell>
          <cell r="C1247">
            <v>141.425632585887</v>
          </cell>
          <cell r="D1247">
            <v>145.01227683216101</v>
          </cell>
          <cell r="E1247">
            <v>98.502478078536001</v>
          </cell>
          <cell r="F1247">
            <v>77.400000000000006</v>
          </cell>
        </row>
        <row r="1248">
          <cell r="A1248">
            <v>42353</v>
          </cell>
          <cell r="B1248">
            <v>128.00195817889301</v>
          </cell>
          <cell r="C1248">
            <v>141.21785640814599</v>
          </cell>
          <cell r="D1248">
            <v>142.73169919680299</v>
          </cell>
          <cell r="E1248">
            <v>98.520777735417397</v>
          </cell>
          <cell r="F1248">
            <v>77.03</v>
          </cell>
        </row>
        <row r="1249">
          <cell r="A1249">
            <v>42354</v>
          </cell>
          <cell r="B1249">
            <v>127.778166305336</v>
          </cell>
          <cell r="C1249">
            <v>142.31742439827099</v>
          </cell>
          <cell r="D1249">
            <v>143.02301385825399</v>
          </cell>
          <cell r="E1249">
            <v>98.728173846740304</v>
          </cell>
          <cell r="F1249">
            <v>78.48</v>
          </cell>
        </row>
        <row r="1250">
          <cell r="A1250">
            <v>42355</v>
          </cell>
          <cell r="B1250">
            <v>129.31673543604401</v>
          </cell>
          <cell r="C1250">
            <v>143.37276280600599</v>
          </cell>
          <cell r="D1250">
            <v>142.72337592076201</v>
          </cell>
          <cell r="E1250">
            <v>98.847121616469593</v>
          </cell>
          <cell r="F1250">
            <v>77.59</v>
          </cell>
        </row>
        <row r="1251">
          <cell r="A1251">
            <v>42356</v>
          </cell>
          <cell r="B1251">
            <v>128.92509965731799</v>
          </cell>
          <cell r="C1251">
            <v>142.909895083316</v>
          </cell>
          <cell r="D1251">
            <v>141.44991468641999</v>
          </cell>
          <cell r="E1251">
            <v>98.825772016774593</v>
          </cell>
          <cell r="F1251">
            <v>77</v>
          </cell>
        </row>
        <row r="1252">
          <cell r="A1252">
            <v>42359</v>
          </cell>
          <cell r="B1252">
            <v>128.02993216308801</v>
          </cell>
          <cell r="C1252">
            <v>143.89940341493499</v>
          </cell>
          <cell r="D1252">
            <v>142.46535436347699</v>
          </cell>
          <cell r="E1252">
            <v>98.8150972169271</v>
          </cell>
          <cell r="F1252">
            <v>77.89</v>
          </cell>
        </row>
        <row r="1253">
          <cell r="A1253">
            <v>42360</v>
          </cell>
          <cell r="B1253">
            <v>127.456465487096</v>
          </cell>
          <cell r="C1253">
            <v>143.20304464102</v>
          </cell>
          <cell r="D1253">
            <v>143.13121644679299</v>
          </cell>
          <cell r="E1253">
            <v>98.795272588638895</v>
          </cell>
          <cell r="F1253">
            <v>78.430000000000007</v>
          </cell>
        </row>
        <row r="1254">
          <cell r="A1254">
            <v>42361</v>
          </cell>
          <cell r="B1254">
            <v>128.58941184698199</v>
          </cell>
          <cell r="C1254">
            <v>142.627031475005</v>
          </cell>
          <cell r="D1254">
            <v>143.28935869158099</v>
          </cell>
          <cell r="E1254">
            <v>98.769348074723496</v>
          </cell>
          <cell r="F1254">
            <v>79.2</v>
          </cell>
        </row>
        <row r="1255">
          <cell r="A1255">
            <v>42362</v>
          </cell>
          <cell r="B1255">
            <v>127.66627036855699</v>
          </cell>
          <cell r="C1255">
            <v>142.41411232256701</v>
          </cell>
          <cell r="D1255">
            <v>143.855341462399</v>
          </cell>
          <cell r="E1255">
            <v>98.755623332062498</v>
          </cell>
          <cell r="F1255">
            <v>79.3</v>
          </cell>
        </row>
        <row r="1256">
          <cell r="A1256">
            <v>42363</v>
          </cell>
          <cell r="B1256">
            <v>127.736205329043</v>
          </cell>
          <cell r="C1256">
            <v>141.97181649866201</v>
          </cell>
          <cell r="D1256">
            <v>143.830371634275</v>
          </cell>
          <cell r="E1256">
            <v>98.773922988943895</v>
          </cell>
          <cell r="F1256">
            <v>79.3</v>
          </cell>
        </row>
        <row r="1257">
          <cell r="A1257">
            <v>42366</v>
          </cell>
          <cell r="B1257">
            <v>127.40051751870701</v>
          </cell>
          <cell r="C1257">
            <v>142.776177741205</v>
          </cell>
          <cell r="D1257">
            <v>143.722169045736</v>
          </cell>
          <cell r="E1257">
            <v>98.932520015249693</v>
          </cell>
          <cell r="F1257">
            <v>78.849999999999994</v>
          </cell>
        </row>
        <row r="1258">
          <cell r="A1258">
            <v>42367</v>
          </cell>
          <cell r="B1258">
            <v>128.16980208406099</v>
          </cell>
          <cell r="C1258">
            <v>142.562229993828</v>
          </cell>
          <cell r="D1258">
            <v>143.42253110824399</v>
          </cell>
          <cell r="E1258">
            <v>98.949294700724295</v>
          </cell>
          <cell r="F1258">
            <v>79.81</v>
          </cell>
        </row>
        <row r="1259">
          <cell r="A1259">
            <v>42368</v>
          </cell>
          <cell r="B1259">
            <v>128.19777606825599</v>
          </cell>
          <cell r="C1259">
            <v>142.88212301995401</v>
          </cell>
          <cell r="D1259">
            <v>144.27982854051299</v>
          </cell>
          <cell r="E1259">
            <v>98.970644300419295</v>
          </cell>
          <cell r="F1259">
            <v>79.33</v>
          </cell>
        </row>
        <row r="1260">
          <cell r="A1260">
            <v>42369</v>
          </cell>
          <cell r="B1260">
            <v>128.785229736345</v>
          </cell>
          <cell r="C1260">
            <v>142.715490639786</v>
          </cell>
          <cell r="D1260">
            <v>143.39756128011899</v>
          </cell>
          <cell r="E1260">
            <v>99.008768585588996</v>
          </cell>
          <cell r="F1260">
            <v>78.95</v>
          </cell>
        </row>
        <row r="1261">
          <cell r="A1261">
            <v>42370</v>
          </cell>
          <cell r="B1261">
            <v>128.75725575215</v>
          </cell>
          <cell r="C1261">
            <v>142.32668175272499</v>
          </cell>
          <cell r="D1261">
            <v>143.439177660327</v>
          </cell>
          <cell r="E1261">
            <v>98.998093785741503</v>
          </cell>
          <cell r="F1261">
            <v>78.95</v>
          </cell>
        </row>
        <row r="1262">
          <cell r="A1262">
            <v>42373</v>
          </cell>
          <cell r="B1262">
            <v>129.66641023847799</v>
          </cell>
          <cell r="C1262">
            <v>143.79962970582099</v>
          </cell>
          <cell r="D1262">
            <v>144.546173373839</v>
          </cell>
          <cell r="E1262">
            <v>99.646206633625596</v>
          </cell>
          <cell r="F1262">
            <v>78.180000000000007</v>
          </cell>
        </row>
        <row r="1263">
          <cell r="A1263">
            <v>42374</v>
          </cell>
          <cell r="B1263">
            <v>130.40772081963701</v>
          </cell>
          <cell r="C1263">
            <v>144.054721250771</v>
          </cell>
          <cell r="D1263">
            <v>144.496233717591</v>
          </cell>
          <cell r="E1263">
            <v>99.487609607319797</v>
          </cell>
          <cell r="F1263">
            <v>77.55</v>
          </cell>
        </row>
        <row r="1264">
          <cell r="A1264">
            <v>42375</v>
          </cell>
          <cell r="B1264">
            <v>130.07203300930101</v>
          </cell>
          <cell r="C1264">
            <v>144.848796543921</v>
          </cell>
          <cell r="D1264">
            <v>145.09550959257501</v>
          </cell>
          <cell r="E1264">
            <v>99.961875714830299</v>
          </cell>
          <cell r="F1264">
            <v>77.5</v>
          </cell>
        </row>
        <row r="1265">
          <cell r="A1265">
            <v>42376</v>
          </cell>
          <cell r="B1265">
            <v>128.86915168892901</v>
          </cell>
          <cell r="C1265">
            <v>144.58856202427401</v>
          </cell>
          <cell r="D1265">
            <v>146.87669066544501</v>
          </cell>
          <cell r="E1265">
            <v>100.591688905833</v>
          </cell>
          <cell r="F1265">
            <v>75.64</v>
          </cell>
        </row>
        <row r="1266">
          <cell r="A1266">
            <v>42377</v>
          </cell>
          <cell r="B1266">
            <v>128.23973704454801</v>
          </cell>
          <cell r="C1266">
            <v>145.41760954536099</v>
          </cell>
          <cell r="D1266">
            <v>149.37367347788</v>
          </cell>
          <cell r="E1266">
            <v>100.533739992375</v>
          </cell>
          <cell r="F1266">
            <v>73.09</v>
          </cell>
        </row>
        <row r="1267">
          <cell r="A1267">
            <v>42380</v>
          </cell>
          <cell r="B1267">
            <v>128.421567941814</v>
          </cell>
          <cell r="C1267">
            <v>146.03785229376601</v>
          </cell>
          <cell r="D1267">
            <v>149.45690623829501</v>
          </cell>
          <cell r="E1267">
            <v>100.228745711017</v>
          </cell>
          <cell r="F1267">
            <v>70.55</v>
          </cell>
        </row>
        <row r="1268">
          <cell r="A1268">
            <v>42381</v>
          </cell>
          <cell r="B1268">
            <v>129.07895657038901</v>
          </cell>
          <cell r="C1268">
            <v>146.81649866282601</v>
          </cell>
          <cell r="D1268">
            <v>149.37367347788</v>
          </cell>
          <cell r="E1268">
            <v>100.29736942432299</v>
          </cell>
          <cell r="F1268">
            <v>70.67</v>
          </cell>
        </row>
        <row r="1269">
          <cell r="A1269">
            <v>42382</v>
          </cell>
          <cell r="B1269">
            <v>128.855164696831</v>
          </cell>
          <cell r="C1269">
            <v>146.78872659946501</v>
          </cell>
          <cell r="D1269">
            <v>148.28332431645001</v>
          </cell>
          <cell r="E1269">
            <v>100.228745711017</v>
          </cell>
          <cell r="F1269">
            <v>69.09</v>
          </cell>
        </row>
        <row r="1270">
          <cell r="A1270">
            <v>42383</v>
          </cell>
          <cell r="B1270">
            <v>128.86915168892901</v>
          </cell>
          <cell r="C1270">
            <v>147.92429541246599</v>
          </cell>
          <cell r="D1270">
            <v>149.01577260809799</v>
          </cell>
          <cell r="E1270">
            <v>100.49866565001901</v>
          </cell>
          <cell r="F1270">
            <v>69.17</v>
          </cell>
        </row>
        <row r="1271">
          <cell r="A1271">
            <v>42384</v>
          </cell>
          <cell r="B1271">
            <v>127.792153297433</v>
          </cell>
          <cell r="C1271">
            <v>149.23883974490801</v>
          </cell>
          <cell r="D1271">
            <v>151.604311456989</v>
          </cell>
          <cell r="E1271">
            <v>100.420892108272</v>
          </cell>
          <cell r="F1271">
            <v>69.739999999999995</v>
          </cell>
        </row>
        <row r="1272">
          <cell r="A1272">
            <v>42387</v>
          </cell>
          <cell r="B1272">
            <v>128.50548989439801</v>
          </cell>
          <cell r="C1272">
            <v>149.367414112322</v>
          </cell>
          <cell r="D1272">
            <v>151.91227267052301</v>
          </cell>
          <cell r="E1272">
            <v>100.320243995425</v>
          </cell>
          <cell r="F1272">
            <v>69.739999999999995</v>
          </cell>
        </row>
        <row r="1273">
          <cell r="A1273">
            <v>42388</v>
          </cell>
          <cell r="B1273">
            <v>128.309672005035</v>
          </cell>
          <cell r="C1273">
            <v>149.38592882123001</v>
          </cell>
          <cell r="D1273">
            <v>151.33796662366299</v>
          </cell>
          <cell r="E1273">
            <v>100.304994281357</v>
          </cell>
          <cell r="F1273">
            <v>69.239999999999995</v>
          </cell>
        </row>
        <row r="1274">
          <cell r="A1274">
            <v>42389</v>
          </cell>
          <cell r="B1274">
            <v>128.26771102874301</v>
          </cell>
          <cell r="C1274">
            <v>150.40835219090701</v>
          </cell>
          <cell r="D1274">
            <v>154.78380290482301</v>
          </cell>
          <cell r="E1274">
            <v>100.33244376667901</v>
          </cell>
          <cell r="F1274">
            <v>68.010000000000005</v>
          </cell>
        </row>
        <row r="1275">
          <cell r="A1275">
            <v>42390</v>
          </cell>
          <cell r="B1275">
            <v>129.16287852297299</v>
          </cell>
          <cell r="C1275">
            <v>146.90392923266799</v>
          </cell>
          <cell r="D1275">
            <v>153.984768404844</v>
          </cell>
          <cell r="E1275">
            <v>100.176896683187</v>
          </cell>
          <cell r="F1275">
            <v>67.64</v>
          </cell>
        </row>
        <row r="1276">
          <cell r="A1276">
            <v>42391</v>
          </cell>
          <cell r="B1276">
            <v>129.41464438072501</v>
          </cell>
          <cell r="C1276">
            <v>145.58732771034701</v>
          </cell>
          <cell r="D1276">
            <v>153.56860460277099</v>
          </cell>
          <cell r="E1276">
            <v>100.320243995425</v>
          </cell>
          <cell r="F1276">
            <v>70.16</v>
          </cell>
        </row>
        <row r="1277">
          <cell r="A1277">
            <v>42394</v>
          </cell>
          <cell r="B1277">
            <v>129.16287852297299</v>
          </cell>
          <cell r="C1277">
            <v>146.52643488993999</v>
          </cell>
          <cell r="D1277">
            <v>154.28440634233601</v>
          </cell>
          <cell r="E1277">
            <v>100.335493709492</v>
          </cell>
          <cell r="F1277">
            <v>68.91</v>
          </cell>
        </row>
        <row r="1278">
          <cell r="A1278">
            <v>42395</v>
          </cell>
          <cell r="B1278">
            <v>128.89712567312301</v>
          </cell>
          <cell r="C1278">
            <v>144.74696564492899</v>
          </cell>
          <cell r="D1278">
            <v>153.58525115485401</v>
          </cell>
          <cell r="E1278">
            <v>100.37056805184901</v>
          </cell>
          <cell r="F1278">
            <v>70.13</v>
          </cell>
        </row>
        <row r="1279">
          <cell r="A1279">
            <v>42396</v>
          </cell>
          <cell r="B1279">
            <v>128.701307783761</v>
          </cell>
          <cell r="C1279">
            <v>144.63896317630099</v>
          </cell>
          <cell r="D1279">
            <v>153.22735028507199</v>
          </cell>
          <cell r="E1279">
            <v>100.312619138391</v>
          </cell>
          <cell r="F1279">
            <v>68.2</v>
          </cell>
        </row>
        <row r="1280">
          <cell r="A1280">
            <v>42397</v>
          </cell>
          <cell r="B1280">
            <v>127.722218336946</v>
          </cell>
          <cell r="C1280">
            <v>144.69862168278101</v>
          </cell>
          <cell r="D1280">
            <v>152.062091639269</v>
          </cell>
          <cell r="E1280">
            <v>100.28974456728901</v>
          </cell>
          <cell r="F1280">
            <v>70.2</v>
          </cell>
        </row>
        <row r="1281">
          <cell r="A1281">
            <v>42398</v>
          </cell>
          <cell r="B1281">
            <v>129.26078746765501</v>
          </cell>
          <cell r="C1281">
            <v>144.80970993622699</v>
          </cell>
          <cell r="D1281">
            <v>151.48778559240901</v>
          </cell>
          <cell r="E1281">
            <v>100.274494853221</v>
          </cell>
          <cell r="F1281">
            <v>72.489999999999995</v>
          </cell>
        </row>
        <row r="1282">
          <cell r="A1282">
            <v>42401</v>
          </cell>
          <cell r="B1282">
            <v>128.60339883907901</v>
          </cell>
          <cell r="C1282">
            <v>143.92203250360001</v>
          </cell>
          <cell r="D1282">
            <v>152.01215198302</v>
          </cell>
          <cell r="E1282">
            <v>100.323293938238</v>
          </cell>
          <cell r="F1282">
            <v>71.930000000000007</v>
          </cell>
        </row>
        <row r="1283">
          <cell r="A1283">
            <v>42402</v>
          </cell>
          <cell r="B1283">
            <v>128.35163298132699</v>
          </cell>
          <cell r="C1283">
            <v>144.36432832750401</v>
          </cell>
          <cell r="D1283">
            <v>153.85159598818001</v>
          </cell>
          <cell r="E1283">
            <v>100.34006862371299</v>
          </cell>
          <cell r="F1283">
            <v>68.97</v>
          </cell>
        </row>
        <row r="1284">
          <cell r="A1284">
            <v>42403</v>
          </cell>
          <cell r="B1284">
            <v>126.57528498496301</v>
          </cell>
          <cell r="C1284">
            <v>142.493314132894</v>
          </cell>
          <cell r="D1284">
            <v>153.576927878813</v>
          </cell>
          <cell r="E1284">
            <v>100.309569195577</v>
          </cell>
          <cell r="F1284">
            <v>68.930000000000007</v>
          </cell>
        </row>
        <row r="1285">
          <cell r="A1285">
            <v>42404</v>
          </cell>
          <cell r="B1285">
            <v>125.06468983844999</v>
          </cell>
          <cell r="C1285">
            <v>140.92367825550201</v>
          </cell>
          <cell r="D1285">
            <v>151.67922094136199</v>
          </cell>
          <cell r="E1285">
            <v>100.21349599695</v>
          </cell>
          <cell r="F1285">
            <v>69.64</v>
          </cell>
        </row>
        <row r="1286">
          <cell r="A1286">
            <v>42405</v>
          </cell>
          <cell r="B1286">
            <v>125.54024756976</v>
          </cell>
          <cell r="C1286">
            <v>142.689775766303</v>
          </cell>
          <cell r="D1286">
            <v>153.06088476424301</v>
          </cell>
          <cell r="E1286">
            <v>100.198246282882</v>
          </cell>
          <cell r="F1286">
            <v>71.94</v>
          </cell>
        </row>
        <row r="1287">
          <cell r="A1287">
            <v>42408</v>
          </cell>
          <cell r="B1287">
            <v>125.134624798936</v>
          </cell>
          <cell r="C1287">
            <v>143.336761983131</v>
          </cell>
          <cell r="D1287">
            <v>155.44966498813901</v>
          </cell>
          <cell r="E1287">
            <v>100.21349599695</v>
          </cell>
          <cell r="F1287">
            <v>68.22</v>
          </cell>
        </row>
        <row r="1288">
          <cell r="A1288">
            <v>42409</v>
          </cell>
          <cell r="B1288">
            <v>123.66599062871499</v>
          </cell>
          <cell r="C1288">
            <v>141.921415346636</v>
          </cell>
          <cell r="D1288">
            <v>156.190436555828</v>
          </cell>
          <cell r="E1288">
            <v>100.21349599695</v>
          </cell>
          <cell r="F1288">
            <v>67.92</v>
          </cell>
        </row>
        <row r="1289">
          <cell r="A1289">
            <v>42410</v>
          </cell>
          <cell r="B1289">
            <v>124.673054059724</v>
          </cell>
          <cell r="C1289">
            <v>143.35321950215999</v>
          </cell>
          <cell r="D1289">
            <v>157.014440883931</v>
          </cell>
          <cell r="E1289">
            <v>100.21349599695</v>
          </cell>
          <cell r="F1289">
            <v>70.72</v>
          </cell>
        </row>
        <row r="1290">
          <cell r="A1290">
            <v>42411</v>
          </cell>
          <cell r="B1290">
            <v>123.20441988950201</v>
          </cell>
          <cell r="C1290">
            <v>143.70602756634401</v>
          </cell>
          <cell r="D1290">
            <v>159.98585043072899</v>
          </cell>
          <cell r="E1290">
            <v>100.21349599695</v>
          </cell>
          <cell r="F1290">
            <v>69.22</v>
          </cell>
        </row>
        <row r="1291">
          <cell r="A1291">
            <v>42412</v>
          </cell>
          <cell r="B1291">
            <v>124.60311909923701</v>
          </cell>
          <cell r="C1291">
            <v>142.41514091750599</v>
          </cell>
          <cell r="D1291">
            <v>158.49598401930999</v>
          </cell>
          <cell r="E1291">
            <v>100.21349599695</v>
          </cell>
          <cell r="F1291">
            <v>70.53</v>
          </cell>
        </row>
        <row r="1292">
          <cell r="A1292">
            <v>42415</v>
          </cell>
          <cell r="B1292">
            <v>125.48429960137</v>
          </cell>
          <cell r="C1292">
            <v>142.33491051223999</v>
          </cell>
          <cell r="D1292">
            <v>156.78971243081199</v>
          </cell>
          <cell r="E1292">
            <v>99.043842927945093</v>
          </cell>
          <cell r="F1292">
            <v>70.53</v>
          </cell>
        </row>
        <row r="1293">
          <cell r="A1293">
            <v>42416</v>
          </cell>
          <cell r="B1293">
            <v>125.49828659346799</v>
          </cell>
          <cell r="C1293">
            <v>142.721662209421</v>
          </cell>
          <cell r="D1293">
            <v>156.66486329019099</v>
          </cell>
          <cell r="E1293">
            <v>99.354937094929397</v>
          </cell>
          <cell r="F1293">
            <v>72.53</v>
          </cell>
        </row>
        <row r="1294">
          <cell r="A1294">
            <v>42417</v>
          </cell>
          <cell r="B1294">
            <v>125.652143506538</v>
          </cell>
          <cell r="C1294">
            <v>140.84241925529699</v>
          </cell>
          <cell r="D1294">
            <v>152.170294227808</v>
          </cell>
          <cell r="E1294">
            <v>99.534883720930196</v>
          </cell>
          <cell r="F1294">
            <v>74.989999999999995</v>
          </cell>
        </row>
        <row r="1295">
          <cell r="A1295">
            <v>42418</v>
          </cell>
          <cell r="B1295">
            <v>126.141688229946</v>
          </cell>
          <cell r="C1295">
            <v>141.222999382843</v>
          </cell>
          <cell r="D1295">
            <v>151.12156144658499</v>
          </cell>
          <cell r="E1295">
            <v>99.397636294319398</v>
          </cell>
          <cell r="F1295">
            <v>74.66</v>
          </cell>
        </row>
        <row r="1296">
          <cell r="A1296">
            <v>42419</v>
          </cell>
          <cell r="B1296">
            <v>125.736065459123</v>
          </cell>
          <cell r="C1296">
            <v>141.97901666323801</v>
          </cell>
          <cell r="D1296">
            <v>152.112031295517</v>
          </cell>
          <cell r="E1296">
            <v>99.441860465116207</v>
          </cell>
          <cell r="F1296">
            <v>74.790000000000006</v>
          </cell>
        </row>
        <row r="1297">
          <cell r="A1297">
            <v>42422</v>
          </cell>
          <cell r="B1297">
            <v>126.882998811105</v>
          </cell>
          <cell r="C1297">
            <v>140.83624768566099</v>
          </cell>
          <cell r="D1297">
            <v>150.15606142577701</v>
          </cell>
          <cell r="E1297">
            <v>99.451010293556905</v>
          </cell>
          <cell r="F1297">
            <v>74</v>
          </cell>
        </row>
        <row r="1298">
          <cell r="A1298">
            <v>42423</v>
          </cell>
          <cell r="B1298">
            <v>126.924959787397</v>
          </cell>
          <cell r="C1298">
            <v>141.988274017691</v>
          </cell>
          <cell r="D1298">
            <v>151.67089766532101</v>
          </cell>
          <cell r="E1298">
            <v>99.534883720930196</v>
          </cell>
          <cell r="F1298">
            <v>72.91</v>
          </cell>
        </row>
        <row r="1299">
          <cell r="A1299">
            <v>42424</v>
          </cell>
          <cell r="B1299">
            <v>126.729141898034</v>
          </cell>
          <cell r="C1299">
            <v>141.95741616951199</v>
          </cell>
          <cell r="D1299">
            <v>152.22855716009801</v>
          </cell>
          <cell r="E1299">
            <v>99.6706061761341</v>
          </cell>
          <cell r="F1299">
            <v>72.680000000000007</v>
          </cell>
        </row>
        <row r="1300">
          <cell r="A1300">
            <v>42425</v>
          </cell>
          <cell r="B1300">
            <v>126.799076858521</v>
          </cell>
          <cell r="C1300">
            <v>139.75210861962501</v>
          </cell>
          <cell r="D1300">
            <v>151.18814765491601</v>
          </cell>
          <cell r="E1300">
            <v>99.625619519634</v>
          </cell>
          <cell r="F1300">
            <v>73.37</v>
          </cell>
        </row>
        <row r="1301">
          <cell r="A1301">
            <v>42426</v>
          </cell>
          <cell r="B1301">
            <v>127.918036226309</v>
          </cell>
          <cell r="C1301">
            <v>139.386957416169</v>
          </cell>
          <cell r="D1301">
            <v>151.30467351949699</v>
          </cell>
          <cell r="E1301">
            <v>99.705680518490198</v>
          </cell>
          <cell r="F1301">
            <v>72.97</v>
          </cell>
        </row>
        <row r="1302">
          <cell r="A1302">
            <v>42429</v>
          </cell>
          <cell r="B1302">
            <v>128.75725575215</v>
          </cell>
          <cell r="C1302">
            <v>139.18740999794201</v>
          </cell>
          <cell r="D1302">
            <v>150.56390195180799</v>
          </cell>
          <cell r="E1302">
            <v>99.908501715592806</v>
          </cell>
          <cell r="F1302">
            <v>73.760000000000005</v>
          </cell>
        </row>
        <row r="1303">
          <cell r="A1303">
            <v>42430</v>
          </cell>
          <cell r="B1303">
            <v>128.89712567312301</v>
          </cell>
          <cell r="C1303">
            <v>138.07755605842399</v>
          </cell>
          <cell r="D1303">
            <v>148.92421657164201</v>
          </cell>
          <cell r="E1303">
            <v>99.862752573389201</v>
          </cell>
          <cell r="F1303">
            <v>74.05</v>
          </cell>
        </row>
        <row r="1304">
          <cell r="A1304">
            <v>42431</v>
          </cell>
          <cell r="B1304">
            <v>129.120917546681</v>
          </cell>
          <cell r="C1304">
            <v>138.466364945484</v>
          </cell>
          <cell r="D1304">
            <v>148.466436389362</v>
          </cell>
          <cell r="E1304">
            <v>99.905451772779202</v>
          </cell>
          <cell r="F1304">
            <v>73.16</v>
          </cell>
        </row>
        <row r="1305">
          <cell r="A1305">
            <v>42432</v>
          </cell>
          <cell r="B1305">
            <v>127.778166305336</v>
          </cell>
          <cell r="C1305">
            <v>137.823493108413</v>
          </cell>
          <cell r="D1305">
            <v>148.89924674351801</v>
          </cell>
          <cell r="E1305">
            <v>99.679756004574898</v>
          </cell>
          <cell r="F1305">
            <v>75.66</v>
          </cell>
        </row>
        <row r="1306">
          <cell r="A1306">
            <v>42433</v>
          </cell>
          <cell r="B1306">
            <v>126.994894747884</v>
          </cell>
          <cell r="C1306">
            <v>137.202221765068</v>
          </cell>
          <cell r="D1306">
            <v>147.81722085812899</v>
          </cell>
          <cell r="E1306">
            <v>99.351887152115793</v>
          </cell>
          <cell r="F1306">
            <v>77.239999999999995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sheetName val="1 - Chart Data"/>
    </sheetNames>
    <sheetDataSet>
      <sheetData sheetId="0" refreshError="1"/>
      <sheetData sheetId="1">
        <row r="2">
          <cell r="A2">
            <v>38553</v>
          </cell>
          <cell r="B2">
            <v>20.0228832951945</v>
          </cell>
          <cell r="D2">
            <v>155.947368421052</v>
          </cell>
        </row>
        <row r="3">
          <cell r="A3">
            <v>38554</v>
          </cell>
          <cell r="B3">
            <v>22.883295194508001</v>
          </cell>
          <cell r="D3">
            <v>155.59210526315701</v>
          </cell>
        </row>
        <row r="4">
          <cell r="A4">
            <v>38555</v>
          </cell>
          <cell r="B4">
            <v>25.743707093821499</v>
          </cell>
          <cell r="D4">
            <v>153.42105263157799</v>
          </cell>
        </row>
        <row r="5">
          <cell r="A5">
            <v>38558</v>
          </cell>
          <cell r="B5">
            <v>25.743707093821499</v>
          </cell>
          <cell r="D5">
            <v>156.197368421052</v>
          </cell>
        </row>
        <row r="6">
          <cell r="A6">
            <v>38559</v>
          </cell>
          <cell r="B6">
            <v>25.743707093821499</v>
          </cell>
          <cell r="D6">
            <v>157.23684210526301</v>
          </cell>
        </row>
        <row r="7">
          <cell r="A7">
            <v>38560</v>
          </cell>
          <cell r="B7">
            <v>26.315789473684202</v>
          </cell>
          <cell r="D7">
            <v>157.75</v>
          </cell>
        </row>
        <row r="8">
          <cell r="A8">
            <v>38561</v>
          </cell>
          <cell r="B8">
            <v>26.315789473684202</v>
          </cell>
          <cell r="D8">
            <v>158.36842105263099</v>
          </cell>
        </row>
        <row r="9">
          <cell r="A9">
            <v>38562</v>
          </cell>
          <cell r="B9">
            <v>26.315789473684202</v>
          </cell>
          <cell r="D9">
            <v>156.93421052631501</v>
          </cell>
        </row>
        <row r="10">
          <cell r="A10">
            <v>38565</v>
          </cell>
          <cell r="B10">
            <v>26.315789473684202</v>
          </cell>
          <cell r="D10">
            <v>155.09210526315701</v>
          </cell>
        </row>
        <row r="11">
          <cell r="A11">
            <v>38566</v>
          </cell>
          <cell r="B11">
            <v>25.743707093821499</v>
          </cell>
          <cell r="D11">
            <v>153.03947368421001</v>
          </cell>
        </row>
        <row r="12">
          <cell r="A12">
            <v>38567</v>
          </cell>
          <cell r="B12">
            <v>25.743707093821499</v>
          </cell>
          <cell r="D12">
            <v>155.52631578947299</v>
          </cell>
        </row>
        <row r="13">
          <cell r="A13">
            <v>38568</v>
          </cell>
          <cell r="B13">
            <v>17.162471395880999</v>
          </cell>
          <cell r="D13">
            <v>155.052631578947</v>
          </cell>
        </row>
        <row r="14">
          <cell r="A14">
            <v>38569</v>
          </cell>
          <cell r="B14">
            <v>17.162471395880999</v>
          </cell>
          <cell r="D14">
            <v>156.73684210526301</v>
          </cell>
        </row>
        <row r="15">
          <cell r="A15">
            <v>38572</v>
          </cell>
          <cell r="B15">
            <v>17.162471395880999</v>
          </cell>
          <cell r="D15">
            <v>157.657894736842</v>
          </cell>
        </row>
        <row r="16">
          <cell r="A16">
            <v>38573</v>
          </cell>
          <cell r="B16">
            <v>17.162471395880999</v>
          </cell>
          <cell r="D16">
            <v>156.697368421052</v>
          </cell>
        </row>
        <row r="17">
          <cell r="A17">
            <v>38574</v>
          </cell>
          <cell r="B17">
            <v>17.162471395880999</v>
          </cell>
          <cell r="D17">
            <v>160.34210526315701</v>
          </cell>
        </row>
        <row r="18">
          <cell r="A18">
            <v>38575</v>
          </cell>
          <cell r="B18">
            <v>17.162471395880999</v>
          </cell>
          <cell r="D18">
            <v>159.947368421052</v>
          </cell>
        </row>
        <row r="19">
          <cell r="A19">
            <v>38576</v>
          </cell>
          <cell r="B19">
            <v>17.162471395880999</v>
          </cell>
          <cell r="D19">
            <v>158.052631578947</v>
          </cell>
        </row>
        <row r="20">
          <cell r="A20">
            <v>38579</v>
          </cell>
          <cell r="B20">
            <v>17.162471395880999</v>
          </cell>
          <cell r="D20">
            <v>157.53947368421001</v>
          </cell>
        </row>
        <row r="21">
          <cell r="A21">
            <v>38580</v>
          </cell>
          <cell r="B21">
            <v>17.162471395880999</v>
          </cell>
          <cell r="D21">
            <v>157.263157894736</v>
          </cell>
        </row>
        <row r="22">
          <cell r="A22">
            <v>38581</v>
          </cell>
          <cell r="B22">
            <v>17.162471395880999</v>
          </cell>
          <cell r="D22">
            <v>160.81578947368399</v>
          </cell>
        </row>
        <row r="23">
          <cell r="A23">
            <v>38582</v>
          </cell>
          <cell r="B23">
            <v>17.162471395880999</v>
          </cell>
          <cell r="D23">
            <v>160.92105263157799</v>
          </cell>
        </row>
        <row r="24">
          <cell r="A24">
            <v>38583</v>
          </cell>
          <cell r="B24">
            <v>17.162471395880999</v>
          </cell>
          <cell r="D24">
            <v>161.710526315789</v>
          </cell>
        </row>
        <row r="25">
          <cell r="A25">
            <v>38586</v>
          </cell>
          <cell r="B25">
            <v>21.167048054919899</v>
          </cell>
          <cell r="D25">
            <v>163.09210526315701</v>
          </cell>
        </row>
        <row r="26">
          <cell r="A26">
            <v>38587</v>
          </cell>
          <cell r="B26">
            <v>15.446224256292901</v>
          </cell>
          <cell r="D26">
            <v>162.82894736842101</v>
          </cell>
        </row>
        <row r="27">
          <cell r="A27">
            <v>38588</v>
          </cell>
          <cell r="B27">
            <v>15.446224256292901</v>
          </cell>
          <cell r="D27">
            <v>162.63157894736801</v>
          </cell>
        </row>
        <row r="28">
          <cell r="A28">
            <v>38589</v>
          </cell>
          <cell r="B28">
            <v>18.306636155606402</v>
          </cell>
          <cell r="D28">
            <v>162.63157894736801</v>
          </cell>
        </row>
        <row r="29">
          <cell r="A29">
            <v>38590</v>
          </cell>
          <cell r="B29">
            <v>18.306636155606402</v>
          </cell>
          <cell r="D29">
            <v>162.63157894736801</v>
          </cell>
        </row>
        <row r="30">
          <cell r="A30">
            <v>38593</v>
          </cell>
          <cell r="B30">
            <v>18.306636155606402</v>
          </cell>
          <cell r="D30">
            <v>160</v>
          </cell>
        </row>
        <row r="31">
          <cell r="A31">
            <v>38594</v>
          </cell>
          <cell r="B31">
            <v>17.162471395880999</v>
          </cell>
          <cell r="D31">
            <v>160.697368421052</v>
          </cell>
        </row>
        <row r="32">
          <cell r="A32">
            <v>38595</v>
          </cell>
          <cell r="B32">
            <v>19.450800915331801</v>
          </cell>
          <cell r="D32">
            <v>159.97368421052599</v>
          </cell>
        </row>
        <row r="33">
          <cell r="A33">
            <v>38596</v>
          </cell>
          <cell r="B33">
            <v>20.0228832951945</v>
          </cell>
          <cell r="D33">
            <v>160.47368421052599</v>
          </cell>
        </row>
        <row r="34">
          <cell r="A34">
            <v>38597</v>
          </cell>
          <cell r="B34">
            <v>20.5949656750572</v>
          </cell>
          <cell r="D34">
            <v>160.72368421052599</v>
          </cell>
        </row>
        <row r="35">
          <cell r="A35">
            <v>38601</v>
          </cell>
          <cell r="B35">
            <v>20.251716247139498</v>
          </cell>
          <cell r="D35">
            <v>159.81578947368399</v>
          </cell>
        </row>
        <row r="36">
          <cell r="A36">
            <v>38602</v>
          </cell>
          <cell r="B36">
            <v>20.251716247139498</v>
          </cell>
          <cell r="D36">
            <v>158.263157894736</v>
          </cell>
        </row>
        <row r="37">
          <cell r="A37">
            <v>38603</v>
          </cell>
          <cell r="B37">
            <v>20.0228832951945</v>
          </cell>
          <cell r="D37">
            <v>158.552631578947</v>
          </cell>
        </row>
        <row r="38">
          <cell r="A38">
            <v>38604</v>
          </cell>
          <cell r="B38">
            <v>20.0228832951945</v>
          </cell>
          <cell r="D38">
            <v>161.644736842105</v>
          </cell>
        </row>
        <row r="39">
          <cell r="A39">
            <v>38607</v>
          </cell>
          <cell r="B39">
            <v>20.0228832951945</v>
          </cell>
          <cell r="D39">
            <v>163.407894736842</v>
          </cell>
        </row>
        <row r="40">
          <cell r="A40">
            <v>38608</v>
          </cell>
          <cell r="B40">
            <v>19.450800915331801</v>
          </cell>
          <cell r="D40">
            <v>158.68421052631501</v>
          </cell>
        </row>
        <row r="41">
          <cell r="A41">
            <v>38609</v>
          </cell>
          <cell r="B41">
            <v>19.450800915331801</v>
          </cell>
          <cell r="D41">
            <v>159.75</v>
          </cell>
        </row>
        <row r="42">
          <cell r="A42">
            <v>38610</v>
          </cell>
          <cell r="B42">
            <v>17.162471395880999</v>
          </cell>
          <cell r="D42">
            <v>157.644736842105</v>
          </cell>
        </row>
        <row r="43">
          <cell r="A43">
            <v>38611</v>
          </cell>
          <cell r="B43">
            <v>17.162471395880999</v>
          </cell>
          <cell r="D43">
            <v>157.72368421052599</v>
          </cell>
        </row>
        <row r="44">
          <cell r="A44">
            <v>38614</v>
          </cell>
          <cell r="B44">
            <v>17.162471395880999</v>
          </cell>
          <cell r="D44">
            <v>159.407894736842</v>
          </cell>
        </row>
        <row r="45">
          <cell r="A45">
            <v>38615</v>
          </cell>
          <cell r="B45">
            <v>17.162471395880999</v>
          </cell>
          <cell r="D45">
            <v>159.407894736842</v>
          </cell>
        </row>
        <row r="46">
          <cell r="A46">
            <v>38616</v>
          </cell>
          <cell r="B46">
            <v>17.162471395880999</v>
          </cell>
          <cell r="D46">
            <v>161.07894736842101</v>
          </cell>
        </row>
        <row r="47">
          <cell r="A47">
            <v>38617</v>
          </cell>
          <cell r="B47">
            <v>17.162471395880999</v>
          </cell>
          <cell r="D47">
            <v>160.644736842105</v>
          </cell>
        </row>
        <row r="48">
          <cell r="A48">
            <v>38618</v>
          </cell>
          <cell r="B48">
            <v>18.306636155606402</v>
          </cell>
          <cell r="D48">
            <v>161.052631578947</v>
          </cell>
        </row>
        <row r="49">
          <cell r="A49">
            <v>38621</v>
          </cell>
          <cell r="B49">
            <v>18.306636155606402</v>
          </cell>
          <cell r="D49">
            <v>159.84210526315701</v>
          </cell>
        </row>
        <row r="50">
          <cell r="A50">
            <v>38622</v>
          </cell>
          <cell r="B50">
            <v>18.306636155606402</v>
          </cell>
          <cell r="D50">
            <v>160.09210526315701</v>
          </cell>
        </row>
        <row r="51">
          <cell r="A51">
            <v>38623</v>
          </cell>
          <cell r="B51">
            <v>18.306636155606402</v>
          </cell>
          <cell r="D51">
            <v>158.447368421052</v>
          </cell>
        </row>
        <row r="52">
          <cell r="A52">
            <v>38624</v>
          </cell>
          <cell r="B52">
            <v>20.251716247139498</v>
          </cell>
          <cell r="D52">
            <v>154.06578947368399</v>
          </cell>
        </row>
        <row r="53">
          <cell r="A53">
            <v>38625</v>
          </cell>
          <cell r="B53">
            <v>20.480549199084599</v>
          </cell>
          <cell r="D53">
            <v>155.38157894736801</v>
          </cell>
        </row>
        <row r="54">
          <cell r="A54">
            <v>38628</v>
          </cell>
          <cell r="B54">
            <v>19.565217391304301</v>
          </cell>
          <cell r="D54">
            <v>153.67105263157799</v>
          </cell>
        </row>
        <row r="55">
          <cell r="A55">
            <v>38629</v>
          </cell>
          <cell r="B55">
            <v>19.565217391304301</v>
          </cell>
          <cell r="D55">
            <v>153.407894736842</v>
          </cell>
        </row>
        <row r="56">
          <cell r="A56">
            <v>38630</v>
          </cell>
          <cell r="B56">
            <v>18.306636155606402</v>
          </cell>
          <cell r="D56">
            <v>152.86842105263099</v>
          </cell>
        </row>
        <row r="57">
          <cell r="A57">
            <v>38631</v>
          </cell>
          <cell r="B57">
            <v>18.306636155606402</v>
          </cell>
          <cell r="D57">
            <v>153.552631578947</v>
          </cell>
        </row>
        <row r="58">
          <cell r="A58">
            <v>38632</v>
          </cell>
          <cell r="B58">
            <v>19.2219679633867</v>
          </cell>
          <cell r="D58">
            <v>153.81578947368399</v>
          </cell>
        </row>
        <row r="59">
          <cell r="A59">
            <v>38635</v>
          </cell>
          <cell r="B59">
            <v>18.306636155606402</v>
          </cell>
          <cell r="D59">
            <v>155.47368421052599</v>
          </cell>
        </row>
        <row r="60">
          <cell r="A60">
            <v>38636</v>
          </cell>
          <cell r="B60">
            <v>15.446224256292901</v>
          </cell>
          <cell r="D60">
            <v>154.38157894736801</v>
          </cell>
        </row>
        <row r="61">
          <cell r="A61">
            <v>38637</v>
          </cell>
          <cell r="B61">
            <v>18.878718535469101</v>
          </cell>
          <cell r="D61">
            <v>154.210526315789</v>
          </cell>
        </row>
        <row r="62">
          <cell r="A62">
            <v>38638</v>
          </cell>
          <cell r="B62">
            <v>15.446224256292901</v>
          </cell>
          <cell r="D62">
            <v>152.72368421052599</v>
          </cell>
        </row>
        <row r="63">
          <cell r="A63">
            <v>38639</v>
          </cell>
          <cell r="B63">
            <v>15.446224256292901</v>
          </cell>
          <cell r="D63">
            <v>151.763157894736</v>
          </cell>
        </row>
        <row r="64">
          <cell r="A64">
            <v>38642</v>
          </cell>
          <cell r="B64">
            <v>15.446224256292901</v>
          </cell>
          <cell r="D64">
            <v>151.56578947368399</v>
          </cell>
        </row>
        <row r="65">
          <cell r="A65">
            <v>38643</v>
          </cell>
          <cell r="B65">
            <v>15.446224256292901</v>
          </cell>
          <cell r="D65">
            <v>153.48684210526301</v>
          </cell>
        </row>
        <row r="66">
          <cell r="A66">
            <v>38644</v>
          </cell>
          <cell r="B66">
            <v>15.446224256292901</v>
          </cell>
          <cell r="D66">
            <v>153.42105263157799</v>
          </cell>
        </row>
        <row r="67">
          <cell r="A67">
            <v>38645</v>
          </cell>
          <cell r="B67">
            <v>17.734553775743699</v>
          </cell>
          <cell r="D67">
            <v>153.197368421052</v>
          </cell>
        </row>
        <row r="68">
          <cell r="A68">
            <v>38646</v>
          </cell>
          <cell r="B68">
            <v>15.446224256292901</v>
          </cell>
          <cell r="D68">
            <v>156.13157894736801</v>
          </cell>
        </row>
        <row r="69">
          <cell r="A69">
            <v>38649</v>
          </cell>
          <cell r="B69">
            <v>15.446224256292901</v>
          </cell>
          <cell r="D69">
            <v>154.447368421052</v>
          </cell>
        </row>
        <row r="70">
          <cell r="A70">
            <v>38650</v>
          </cell>
          <cell r="B70">
            <v>9.1533180778032008</v>
          </cell>
          <cell r="D70">
            <v>152.157894736842</v>
          </cell>
        </row>
        <row r="71">
          <cell r="A71">
            <v>38651</v>
          </cell>
          <cell r="B71">
            <v>12.5858123569794</v>
          </cell>
          <cell r="D71">
            <v>150.23684210526301</v>
          </cell>
        </row>
        <row r="72">
          <cell r="A72">
            <v>38652</v>
          </cell>
          <cell r="B72">
            <v>12.471395881006799</v>
          </cell>
          <cell r="D72">
            <v>147.84210526315701</v>
          </cell>
        </row>
        <row r="73">
          <cell r="A73">
            <v>38653</v>
          </cell>
          <cell r="B73">
            <v>14.3020594965675</v>
          </cell>
          <cell r="D73">
            <v>147.28947368421001</v>
          </cell>
        </row>
        <row r="74">
          <cell r="A74">
            <v>38656</v>
          </cell>
          <cell r="B74">
            <v>13.157894736842101</v>
          </cell>
          <cell r="D74">
            <v>146.36842105263099</v>
          </cell>
        </row>
        <row r="75">
          <cell r="A75">
            <v>38657</v>
          </cell>
          <cell r="B75">
            <v>13.157894736842101</v>
          </cell>
          <cell r="D75">
            <v>146.63157894736801</v>
          </cell>
        </row>
        <row r="76">
          <cell r="A76">
            <v>38658</v>
          </cell>
          <cell r="B76">
            <v>13.157894736842101</v>
          </cell>
          <cell r="D76">
            <v>149.605263157894</v>
          </cell>
        </row>
        <row r="77">
          <cell r="A77">
            <v>38659</v>
          </cell>
          <cell r="B77">
            <v>13.7299771167048</v>
          </cell>
          <cell r="D77">
            <v>154.86842105263099</v>
          </cell>
        </row>
        <row r="78">
          <cell r="A78">
            <v>38660</v>
          </cell>
          <cell r="B78">
            <v>13.7299771167048</v>
          </cell>
          <cell r="D78">
            <v>157.18421052631501</v>
          </cell>
        </row>
        <row r="79">
          <cell r="A79">
            <v>38663</v>
          </cell>
          <cell r="B79">
            <v>13.9588100686498</v>
          </cell>
          <cell r="D79">
            <v>154.52631578947299</v>
          </cell>
        </row>
        <row r="80">
          <cell r="A80">
            <v>38664</v>
          </cell>
          <cell r="B80">
            <v>14.874141876430199</v>
          </cell>
          <cell r="D80">
            <v>152.5</v>
          </cell>
        </row>
        <row r="81">
          <cell r="A81">
            <v>38665</v>
          </cell>
          <cell r="B81">
            <v>15.446224256292901</v>
          </cell>
          <cell r="D81">
            <v>152.78947368421001</v>
          </cell>
        </row>
        <row r="82">
          <cell r="A82">
            <v>38666</v>
          </cell>
          <cell r="B82">
            <v>16.5903890160183</v>
          </cell>
          <cell r="D82">
            <v>151.105263157894</v>
          </cell>
        </row>
        <row r="83">
          <cell r="A83">
            <v>38667</v>
          </cell>
          <cell r="B83">
            <v>17.162471395880999</v>
          </cell>
          <cell r="D83">
            <v>151.5</v>
          </cell>
        </row>
        <row r="84">
          <cell r="A84">
            <v>38670</v>
          </cell>
          <cell r="B84">
            <v>20.0228832951945</v>
          </cell>
          <cell r="D84">
            <v>154.105263157894</v>
          </cell>
        </row>
        <row r="85">
          <cell r="A85">
            <v>38671</v>
          </cell>
          <cell r="B85">
            <v>20.5949656750572</v>
          </cell>
          <cell r="D85">
            <v>153.894736842105</v>
          </cell>
        </row>
        <row r="86">
          <cell r="A86">
            <v>38672</v>
          </cell>
          <cell r="B86">
            <v>21.167048054919899</v>
          </cell>
          <cell r="D86">
            <v>153.97368421052599</v>
          </cell>
        </row>
        <row r="87">
          <cell r="A87">
            <v>38673</v>
          </cell>
          <cell r="B87">
            <v>21.167048054919899</v>
          </cell>
          <cell r="D87">
            <v>154.605263157894</v>
          </cell>
        </row>
        <row r="88">
          <cell r="A88">
            <v>38674</v>
          </cell>
          <cell r="B88">
            <v>20.5949656750572</v>
          </cell>
          <cell r="D88">
            <v>157.947368421052</v>
          </cell>
        </row>
        <row r="89">
          <cell r="A89">
            <v>38677</v>
          </cell>
          <cell r="B89">
            <v>19.450800915331801</v>
          </cell>
          <cell r="D89">
            <v>160.394736842105</v>
          </cell>
        </row>
        <row r="90">
          <cell r="A90">
            <v>38678</v>
          </cell>
          <cell r="B90">
            <v>20.0228832951945</v>
          </cell>
          <cell r="D90">
            <v>162.394736842105</v>
          </cell>
        </row>
        <row r="91">
          <cell r="A91">
            <v>38679</v>
          </cell>
          <cell r="B91">
            <v>18.878718535469101</v>
          </cell>
          <cell r="D91">
            <v>162.657894736842</v>
          </cell>
        </row>
        <row r="92">
          <cell r="A92">
            <v>38681</v>
          </cell>
          <cell r="B92">
            <v>18.878718535469101</v>
          </cell>
          <cell r="D92">
            <v>162.5</v>
          </cell>
        </row>
        <row r="93">
          <cell r="A93">
            <v>38684</v>
          </cell>
          <cell r="B93">
            <v>18.421052631578899</v>
          </cell>
          <cell r="D93">
            <v>161.84210526315701</v>
          </cell>
        </row>
        <row r="94">
          <cell r="A94">
            <v>38685</v>
          </cell>
          <cell r="B94">
            <v>18.5354691075514</v>
          </cell>
          <cell r="D94">
            <v>156.52631578947299</v>
          </cell>
        </row>
        <row r="95">
          <cell r="A95">
            <v>38686</v>
          </cell>
          <cell r="B95">
            <v>18.5354691075514</v>
          </cell>
          <cell r="D95">
            <v>153.763157894736</v>
          </cell>
        </row>
        <row r="96">
          <cell r="A96">
            <v>38687</v>
          </cell>
          <cell r="B96">
            <v>18.5354691075514</v>
          </cell>
          <cell r="D96">
            <v>154.47368421052599</v>
          </cell>
        </row>
        <row r="97">
          <cell r="A97">
            <v>38688</v>
          </cell>
          <cell r="B97">
            <v>18.306636155606402</v>
          </cell>
          <cell r="D97">
            <v>155.263157894736</v>
          </cell>
        </row>
        <row r="98">
          <cell r="A98">
            <v>38691</v>
          </cell>
          <cell r="B98">
            <v>18.5354691075514</v>
          </cell>
          <cell r="D98">
            <v>150.052631578947</v>
          </cell>
        </row>
        <row r="99">
          <cell r="A99">
            <v>38692</v>
          </cell>
          <cell r="B99">
            <v>18.878718535469101</v>
          </cell>
          <cell r="D99">
            <v>149.36842105263099</v>
          </cell>
        </row>
        <row r="100">
          <cell r="A100">
            <v>38693</v>
          </cell>
          <cell r="B100">
            <v>19.450800915331801</v>
          </cell>
          <cell r="D100">
            <v>150.210526315789</v>
          </cell>
        </row>
        <row r="101">
          <cell r="A101">
            <v>38694</v>
          </cell>
          <cell r="B101">
            <v>18.878718535469101</v>
          </cell>
          <cell r="D101">
            <v>146.78947368421001</v>
          </cell>
        </row>
        <row r="102">
          <cell r="A102">
            <v>38695</v>
          </cell>
          <cell r="B102">
            <v>18.306636155606402</v>
          </cell>
          <cell r="D102">
            <v>150.34210526315701</v>
          </cell>
        </row>
        <row r="103">
          <cell r="A103">
            <v>38698</v>
          </cell>
          <cell r="B103">
            <v>18.649885583524</v>
          </cell>
          <cell r="D103">
            <v>147.97368421052599</v>
          </cell>
        </row>
        <row r="104">
          <cell r="A104">
            <v>38699</v>
          </cell>
          <cell r="B104">
            <v>18.5354691075514</v>
          </cell>
          <cell r="D104">
            <v>149.605263157894</v>
          </cell>
        </row>
        <row r="105">
          <cell r="A105">
            <v>38700</v>
          </cell>
          <cell r="B105">
            <v>18.5354691075514</v>
          </cell>
          <cell r="D105">
            <v>146.947368421052</v>
          </cell>
        </row>
        <row r="106">
          <cell r="A106">
            <v>38701</v>
          </cell>
          <cell r="B106">
            <v>18.878718535469101</v>
          </cell>
          <cell r="D106">
            <v>146.657894736842</v>
          </cell>
        </row>
        <row r="107">
          <cell r="A107">
            <v>38702</v>
          </cell>
          <cell r="B107">
            <v>18.878718535469101</v>
          </cell>
          <cell r="D107">
            <v>143.210526315789</v>
          </cell>
        </row>
        <row r="108">
          <cell r="A108">
            <v>38705</v>
          </cell>
          <cell r="B108">
            <v>18.993135011441598</v>
          </cell>
          <cell r="D108">
            <v>142.36842105263099</v>
          </cell>
        </row>
        <row r="109">
          <cell r="A109">
            <v>38706</v>
          </cell>
          <cell r="B109">
            <v>18.993135011441598</v>
          </cell>
          <cell r="D109">
            <v>143.13157894736801</v>
          </cell>
        </row>
        <row r="110">
          <cell r="A110">
            <v>38707</v>
          </cell>
          <cell r="B110">
            <v>19.2219679633867</v>
          </cell>
          <cell r="D110">
            <v>141.34210526315701</v>
          </cell>
        </row>
        <row r="111">
          <cell r="A111">
            <v>38708</v>
          </cell>
          <cell r="B111">
            <v>21.167048054919899</v>
          </cell>
          <cell r="D111">
            <v>139.63157894736801</v>
          </cell>
        </row>
        <row r="112">
          <cell r="A112">
            <v>38709</v>
          </cell>
          <cell r="B112">
            <v>21.739130434782599</v>
          </cell>
          <cell r="D112">
            <v>138.763157894736</v>
          </cell>
        </row>
        <row r="113">
          <cell r="A113">
            <v>38713</v>
          </cell>
          <cell r="B113">
            <v>22.311212814645302</v>
          </cell>
          <cell r="D113">
            <v>137.92105263157799</v>
          </cell>
        </row>
        <row r="114">
          <cell r="A114">
            <v>38714</v>
          </cell>
          <cell r="B114">
            <v>23.112128146452999</v>
          </cell>
          <cell r="D114">
            <v>135.63157894736801</v>
          </cell>
        </row>
        <row r="115">
          <cell r="A115">
            <v>38715</v>
          </cell>
          <cell r="B115">
            <v>23.684210526315699</v>
          </cell>
          <cell r="D115">
            <v>140.210526315789</v>
          </cell>
        </row>
        <row r="116">
          <cell r="A116">
            <v>38716</v>
          </cell>
          <cell r="B116">
            <v>23.2265446224256</v>
          </cell>
          <cell r="D116">
            <v>144.78947368421001</v>
          </cell>
        </row>
        <row r="117">
          <cell r="A117">
            <v>38720</v>
          </cell>
          <cell r="B117">
            <v>19.450800915331801</v>
          </cell>
          <cell r="D117">
            <v>144.263157894736</v>
          </cell>
        </row>
        <row r="118">
          <cell r="A118">
            <v>38721</v>
          </cell>
          <cell r="B118">
            <v>22.883295194508001</v>
          </cell>
          <cell r="D118">
            <v>144.02631578947299</v>
          </cell>
        </row>
        <row r="119">
          <cell r="A119">
            <v>38722</v>
          </cell>
          <cell r="B119">
            <v>23.455377574370701</v>
          </cell>
          <cell r="D119">
            <v>143.02631578947299</v>
          </cell>
        </row>
        <row r="120">
          <cell r="A120">
            <v>38723</v>
          </cell>
          <cell r="B120">
            <v>24.713958810068601</v>
          </cell>
          <cell r="D120">
            <v>140.47368421052599</v>
          </cell>
        </row>
        <row r="121">
          <cell r="A121">
            <v>38726</v>
          </cell>
          <cell r="B121">
            <v>26.315789473684202</v>
          </cell>
          <cell r="D121">
            <v>141.447368421052</v>
          </cell>
        </row>
        <row r="122">
          <cell r="A122">
            <v>38727</v>
          </cell>
          <cell r="B122">
            <v>30.892448512585801</v>
          </cell>
          <cell r="D122">
            <v>138.47368421052599</v>
          </cell>
        </row>
        <row r="123">
          <cell r="A123">
            <v>38728</v>
          </cell>
          <cell r="B123">
            <v>37.757437070938202</v>
          </cell>
          <cell r="D123">
            <v>141.210526315789</v>
          </cell>
        </row>
        <row r="124">
          <cell r="A124">
            <v>38729</v>
          </cell>
          <cell r="B124">
            <v>37.185354691075503</v>
          </cell>
          <cell r="D124">
            <v>142.13157894736801</v>
          </cell>
        </row>
        <row r="125">
          <cell r="A125">
            <v>38730</v>
          </cell>
          <cell r="B125">
            <v>40.045766590389</v>
          </cell>
          <cell r="D125">
            <v>142.63157894736801</v>
          </cell>
        </row>
        <row r="126">
          <cell r="A126">
            <v>38734</v>
          </cell>
          <cell r="B126">
            <v>41.189931350114399</v>
          </cell>
          <cell r="D126">
            <v>144.28947368421001</v>
          </cell>
        </row>
        <row r="127">
          <cell r="A127">
            <v>38735</v>
          </cell>
          <cell r="B127">
            <v>41.762013729977099</v>
          </cell>
          <cell r="D127">
            <v>143.68421052631501</v>
          </cell>
        </row>
        <row r="128">
          <cell r="A128">
            <v>38736</v>
          </cell>
          <cell r="B128">
            <v>45.194508009153303</v>
          </cell>
          <cell r="D128">
            <v>145.394736842105</v>
          </cell>
        </row>
        <row r="129">
          <cell r="A129">
            <v>38737</v>
          </cell>
          <cell r="B129">
            <v>45.652173913043399</v>
          </cell>
          <cell r="D129">
            <v>146.5</v>
          </cell>
        </row>
        <row r="130">
          <cell r="A130">
            <v>38740</v>
          </cell>
          <cell r="B130">
            <v>45.537757437070901</v>
          </cell>
          <cell r="D130">
            <v>142.894736842105</v>
          </cell>
        </row>
        <row r="131">
          <cell r="A131">
            <v>38741</v>
          </cell>
          <cell r="B131">
            <v>43.478260869565197</v>
          </cell>
          <cell r="D131">
            <v>143.18421052631501</v>
          </cell>
        </row>
        <row r="132">
          <cell r="A132">
            <v>38742</v>
          </cell>
          <cell r="B132">
            <v>38.329519450800902</v>
          </cell>
          <cell r="D132">
            <v>146.552631578947</v>
          </cell>
        </row>
        <row r="133">
          <cell r="A133">
            <v>38743</v>
          </cell>
          <cell r="B133">
            <v>43.478260869565197</v>
          </cell>
          <cell r="D133">
            <v>147.13157894736801</v>
          </cell>
        </row>
        <row r="134">
          <cell r="A134">
            <v>38744</v>
          </cell>
          <cell r="B134">
            <v>43.478260869565197</v>
          </cell>
          <cell r="D134">
            <v>147.34210526315701</v>
          </cell>
        </row>
        <row r="135">
          <cell r="A135">
            <v>38747</v>
          </cell>
          <cell r="B135">
            <v>45.194508009153303</v>
          </cell>
          <cell r="D135">
            <v>147.710526315789</v>
          </cell>
        </row>
        <row r="136">
          <cell r="A136">
            <v>38748</v>
          </cell>
          <cell r="B136">
            <v>46.338672768878702</v>
          </cell>
          <cell r="D136">
            <v>144.5</v>
          </cell>
        </row>
        <row r="137">
          <cell r="A137">
            <v>38749</v>
          </cell>
          <cell r="B137">
            <v>46.796338672768798</v>
          </cell>
          <cell r="D137">
            <v>145.605263157894</v>
          </cell>
        </row>
        <row r="138">
          <cell r="A138">
            <v>38750</v>
          </cell>
          <cell r="B138">
            <v>46.910755148741401</v>
          </cell>
          <cell r="D138">
            <v>143.63157894736801</v>
          </cell>
        </row>
        <row r="139">
          <cell r="A139">
            <v>38751</v>
          </cell>
          <cell r="B139">
            <v>44.622425629290603</v>
          </cell>
          <cell r="D139">
            <v>142.36842105263099</v>
          </cell>
        </row>
        <row r="140">
          <cell r="A140">
            <v>38754</v>
          </cell>
          <cell r="B140">
            <v>45.995423340960997</v>
          </cell>
          <cell r="D140">
            <v>143.34210526315701</v>
          </cell>
        </row>
        <row r="141">
          <cell r="A141">
            <v>38755</v>
          </cell>
          <cell r="B141">
            <v>46.338672768878702</v>
          </cell>
          <cell r="D141">
            <v>145.710526315789</v>
          </cell>
        </row>
        <row r="142">
          <cell r="A142">
            <v>38756</v>
          </cell>
          <cell r="B142">
            <v>45.766590389016002</v>
          </cell>
          <cell r="D142">
            <v>147.947368421052</v>
          </cell>
        </row>
        <row r="143">
          <cell r="A143">
            <v>38757</v>
          </cell>
          <cell r="B143">
            <v>45.995423340960997</v>
          </cell>
          <cell r="D143">
            <v>147.894736842105</v>
          </cell>
        </row>
        <row r="144">
          <cell r="A144">
            <v>38758</v>
          </cell>
          <cell r="B144">
            <v>45.995423340960997</v>
          </cell>
          <cell r="D144">
            <v>146.763157894736</v>
          </cell>
        </row>
        <row r="145">
          <cell r="A145">
            <v>38761</v>
          </cell>
          <cell r="B145">
            <v>45.766590389016002</v>
          </cell>
          <cell r="D145">
            <v>149.263157894736</v>
          </cell>
        </row>
        <row r="146">
          <cell r="A146">
            <v>38762</v>
          </cell>
          <cell r="B146">
            <v>46.338672768878702</v>
          </cell>
          <cell r="D146">
            <v>150.763157894736</v>
          </cell>
        </row>
        <row r="147">
          <cell r="A147">
            <v>38763</v>
          </cell>
          <cell r="B147">
            <v>46.453089244851199</v>
          </cell>
          <cell r="D147">
            <v>149.86842105263099</v>
          </cell>
        </row>
        <row r="148">
          <cell r="A148">
            <v>38764</v>
          </cell>
          <cell r="B148">
            <v>45.766590389016002</v>
          </cell>
          <cell r="D148">
            <v>148.710526315789</v>
          </cell>
        </row>
        <row r="149">
          <cell r="A149">
            <v>38765</v>
          </cell>
          <cell r="B149">
            <v>48.512585812356903</v>
          </cell>
          <cell r="D149">
            <v>151.5</v>
          </cell>
        </row>
        <row r="150">
          <cell r="A150">
            <v>38769</v>
          </cell>
          <cell r="B150">
            <v>54.919908466819201</v>
          </cell>
          <cell r="D150">
            <v>150.210526315789</v>
          </cell>
        </row>
        <row r="151">
          <cell r="A151">
            <v>38770</v>
          </cell>
          <cell r="B151">
            <v>60.183066361556001</v>
          </cell>
          <cell r="D151">
            <v>149.81578947368399</v>
          </cell>
        </row>
        <row r="152">
          <cell r="A152">
            <v>38771</v>
          </cell>
          <cell r="B152">
            <v>62.929061784897002</v>
          </cell>
          <cell r="D152">
            <v>147.36842105263099</v>
          </cell>
        </row>
        <row r="153">
          <cell r="A153">
            <v>38772</v>
          </cell>
          <cell r="B153">
            <v>60.068649885583497</v>
          </cell>
          <cell r="D153">
            <v>145.263157894736</v>
          </cell>
        </row>
        <row r="154">
          <cell r="A154">
            <v>38775</v>
          </cell>
          <cell r="B154">
            <v>60.640732265446204</v>
          </cell>
          <cell r="D154">
            <v>145.710526315789</v>
          </cell>
        </row>
        <row r="155">
          <cell r="A155">
            <v>38776</v>
          </cell>
          <cell r="B155">
            <v>61.784897025171603</v>
          </cell>
          <cell r="D155">
            <v>145.657894736842</v>
          </cell>
        </row>
        <row r="156">
          <cell r="A156">
            <v>38777</v>
          </cell>
          <cell r="B156">
            <v>61.784897025171603</v>
          </cell>
          <cell r="D156">
            <v>145.52631578947299</v>
          </cell>
        </row>
        <row r="157">
          <cell r="A157">
            <v>38778</v>
          </cell>
          <cell r="B157">
            <v>61.784897025171603</v>
          </cell>
          <cell r="D157">
            <v>145</v>
          </cell>
        </row>
        <row r="158">
          <cell r="A158">
            <v>38779</v>
          </cell>
          <cell r="B158">
            <v>61.784897025171603</v>
          </cell>
          <cell r="D158">
            <v>146.92105263157799</v>
          </cell>
        </row>
        <row r="159">
          <cell r="A159">
            <v>38782</v>
          </cell>
          <cell r="B159">
            <v>60.640732265446204</v>
          </cell>
          <cell r="D159">
            <v>145.105263157894</v>
          </cell>
        </row>
        <row r="160">
          <cell r="A160">
            <v>38783</v>
          </cell>
          <cell r="B160">
            <v>57.894736842105203</v>
          </cell>
          <cell r="D160">
            <v>145.84210526315701</v>
          </cell>
        </row>
        <row r="161">
          <cell r="A161">
            <v>38784</v>
          </cell>
          <cell r="B161">
            <v>58.352402745995398</v>
          </cell>
          <cell r="D161">
            <v>142.63157894736801</v>
          </cell>
        </row>
        <row r="162">
          <cell r="A162">
            <v>38785</v>
          </cell>
          <cell r="B162">
            <v>58.123569794050297</v>
          </cell>
          <cell r="D162">
            <v>140.97368421052599</v>
          </cell>
        </row>
        <row r="163">
          <cell r="A163">
            <v>38786</v>
          </cell>
          <cell r="B163">
            <v>58.5812356979405</v>
          </cell>
          <cell r="D163">
            <v>140.157894736842</v>
          </cell>
        </row>
        <row r="164">
          <cell r="A164">
            <v>38789</v>
          </cell>
          <cell r="B164">
            <v>58.5812356979405</v>
          </cell>
          <cell r="D164">
            <v>141.710526315789</v>
          </cell>
        </row>
        <row r="165">
          <cell r="A165">
            <v>38790</v>
          </cell>
          <cell r="B165">
            <v>58.5812356979405</v>
          </cell>
          <cell r="D165">
            <v>142.657894736842</v>
          </cell>
        </row>
        <row r="166">
          <cell r="A166">
            <v>38791</v>
          </cell>
          <cell r="B166">
            <v>58.810068649885501</v>
          </cell>
          <cell r="D166">
            <v>147.763157894736</v>
          </cell>
        </row>
        <row r="167">
          <cell r="A167">
            <v>38792</v>
          </cell>
          <cell r="B167">
            <v>58.810068649885501</v>
          </cell>
          <cell r="D167">
            <v>150.02631578947299</v>
          </cell>
        </row>
        <row r="168">
          <cell r="A168">
            <v>38793</v>
          </cell>
          <cell r="B168">
            <v>60.640732265446204</v>
          </cell>
          <cell r="D168">
            <v>151.28947368421001</v>
          </cell>
        </row>
        <row r="169">
          <cell r="A169">
            <v>38796</v>
          </cell>
          <cell r="B169">
            <v>58.810068649885501</v>
          </cell>
          <cell r="D169">
            <v>153.605263157894</v>
          </cell>
        </row>
        <row r="170">
          <cell r="A170">
            <v>38797</v>
          </cell>
          <cell r="B170">
            <v>58.123569794050297</v>
          </cell>
          <cell r="D170">
            <v>154.68421052631501</v>
          </cell>
        </row>
        <row r="171">
          <cell r="A171">
            <v>38798</v>
          </cell>
          <cell r="B171">
            <v>58.352402745995398</v>
          </cell>
          <cell r="D171">
            <v>155.92105263157799</v>
          </cell>
        </row>
        <row r="172">
          <cell r="A172">
            <v>38799</v>
          </cell>
          <cell r="B172">
            <v>58.352402745995398</v>
          </cell>
          <cell r="D172">
            <v>158.263157894736</v>
          </cell>
        </row>
        <row r="173">
          <cell r="A173">
            <v>38800</v>
          </cell>
          <cell r="B173">
            <v>58.352402745995398</v>
          </cell>
          <cell r="D173">
            <v>157.81578947368399</v>
          </cell>
        </row>
        <row r="174">
          <cell r="A174">
            <v>38803</v>
          </cell>
          <cell r="B174">
            <v>58.352402745995398</v>
          </cell>
          <cell r="D174">
            <v>156.42105263157799</v>
          </cell>
        </row>
        <row r="175">
          <cell r="A175">
            <v>38804</v>
          </cell>
          <cell r="B175">
            <v>58.352402745995398</v>
          </cell>
          <cell r="D175">
            <v>155.157894736842</v>
          </cell>
        </row>
        <row r="176">
          <cell r="A176">
            <v>38805</v>
          </cell>
          <cell r="B176">
            <v>58.123569794050297</v>
          </cell>
          <cell r="D176">
            <v>155.710526315789</v>
          </cell>
        </row>
        <row r="177">
          <cell r="A177">
            <v>38806</v>
          </cell>
          <cell r="B177">
            <v>59.496567505720797</v>
          </cell>
          <cell r="D177">
            <v>153.18421052631501</v>
          </cell>
        </row>
        <row r="178">
          <cell r="A178">
            <v>38807</v>
          </cell>
          <cell r="B178">
            <v>60.068649885583497</v>
          </cell>
          <cell r="D178">
            <v>157.5</v>
          </cell>
        </row>
        <row r="179">
          <cell r="A179">
            <v>38810</v>
          </cell>
          <cell r="B179">
            <v>58.123569794050297</v>
          </cell>
          <cell r="D179">
            <v>159.23684210526301</v>
          </cell>
        </row>
        <row r="180">
          <cell r="A180">
            <v>38811</v>
          </cell>
          <cell r="B180">
            <v>58.123569794050297</v>
          </cell>
          <cell r="D180">
            <v>156.947368421052</v>
          </cell>
        </row>
        <row r="181">
          <cell r="A181">
            <v>38812</v>
          </cell>
          <cell r="B181">
            <v>58.810068649885501</v>
          </cell>
          <cell r="D181">
            <v>154.57894736842101</v>
          </cell>
        </row>
        <row r="182">
          <cell r="A182">
            <v>38813</v>
          </cell>
          <cell r="B182">
            <v>60.640732265446204</v>
          </cell>
          <cell r="D182">
            <v>153.34210526315701</v>
          </cell>
        </row>
        <row r="183">
          <cell r="A183">
            <v>38814</v>
          </cell>
          <cell r="B183">
            <v>60.068649885583497</v>
          </cell>
          <cell r="D183">
            <v>151.13157894736801</v>
          </cell>
        </row>
        <row r="184">
          <cell r="A184">
            <v>38817</v>
          </cell>
          <cell r="B184">
            <v>59.496567505720797</v>
          </cell>
          <cell r="D184">
            <v>152.157894736842</v>
          </cell>
        </row>
        <row r="185">
          <cell r="A185">
            <v>38818</v>
          </cell>
          <cell r="B185">
            <v>57.780320366132699</v>
          </cell>
          <cell r="D185">
            <v>152.47368421052599</v>
          </cell>
        </row>
        <row r="186">
          <cell r="A186">
            <v>38819</v>
          </cell>
          <cell r="B186">
            <v>58.352402745995398</v>
          </cell>
          <cell r="D186">
            <v>153.02631578947299</v>
          </cell>
        </row>
        <row r="187">
          <cell r="A187">
            <v>38820</v>
          </cell>
          <cell r="B187">
            <v>58.352402745995398</v>
          </cell>
          <cell r="D187">
            <v>155.81578947368399</v>
          </cell>
        </row>
        <row r="188">
          <cell r="A188">
            <v>38824</v>
          </cell>
          <cell r="B188">
            <v>59.496567505720797</v>
          </cell>
          <cell r="D188">
            <v>159.36842105263099</v>
          </cell>
        </row>
        <row r="189">
          <cell r="A189">
            <v>38825</v>
          </cell>
          <cell r="B189">
            <v>57.208237986269999</v>
          </cell>
          <cell r="D189">
            <v>157.63157894736801</v>
          </cell>
        </row>
        <row r="190">
          <cell r="A190">
            <v>38826</v>
          </cell>
          <cell r="B190">
            <v>59.496567505720797</v>
          </cell>
          <cell r="D190">
            <v>160.13157894736801</v>
          </cell>
        </row>
        <row r="191">
          <cell r="A191">
            <v>38827</v>
          </cell>
          <cell r="B191">
            <v>60.068649885583497</v>
          </cell>
          <cell r="D191">
            <v>156.605263157894</v>
          </cell>
        </row>
        <row r="192">
          <cell r="A192">
            <v>38828</v>
          </cell>
          <cell r="B192">
            <v>60.068649885583497</v>
          </cell>
          <cell r="D192">
            <v>157.84210526315701</v>
          </cell>
        </row>
        <row r="193">
          <cell r="A193">
            <v>38831</v>
          </cell>
          <cell r="B193">
            <v>60.068649885583497</v>
          </cell>
          <cell r="D193">
            <v>159.42105263157799</v>
          </cell>
        </row>
        <row r="194">
          <cell r="A194">
            <v>38832</v>
          </cell>
          <cell r="B194">
            <v>61.212814645308903</v>
          </cell>
          <cell r="D194">
            <v>158.42105263157799</v>
          </cell>
        </row>
        <row r="195">
          <cell r="A195">
            <v>38833</v>
          </cell>
          <cell r="B195">
            <v>61.556064073226501</v>
          </cell>
          <cell r="D195">
            <v>158.63157894736801</v>
          </cell>
        </row>
        <row r="196">
          <cell r="A196">
            <v>38834</v>
          </cell>
          <cell r="B196">
            <v>72.6544622425629</v>
          </cell>
          <cell r="D196">
            <v>157.84210526315701</v>
          </cell>
        </row>
        <row r="197">
          <cell r="A197">
            <v>38835</v>
          </cell>
          <cell r="B197">
            <v>72.6544622425629</v>
          </cell>
          <cell r="D197">
            <v>158.947368421052</v>
          </cell>
        </row>
        <row r="198">
          <cell r="A198">
            <v>38838</v>
          </cell>
          <cell r="B198">
            <v>70.366132723112102</v>
          </cell>
          <cell r="D198">
            <v>158.57894736842101</v>
          </cell>
        </row>
        <row r="199">
          <cell r="A199">
            <v>38839</v>
          </cell>
          <cell r="B199">
            <v>80.091533180778001</v>
          </cell>
          <cell r="D199">
            <v>159.18421052631501</v>
          </cell>
        </row>
        <row r="200">
          <cell r="A200">
            <v>38840</v>
          </cell>
          <cell r="B200">
            <v>96.681922196796293</v>
          </cell>
          <cell r="D200">
            <v>157.947368421052</v>
          </cell>
        </row>
        <row r="201">
          <cell r="A201">
            <v>38841</v>
          </cell>
          <cell r="B201">
            <v>102.97482837528599</v>
          </cell>
          <cell r="D201">
            <v>158.710526315789</v>
          </cell>
        </row>
        <row r="202">
          <cell r="A202">
            <v>38842</v>
          </cell>
          <cell r="B202">
            <v>98.970251716247105</v>
          </cell>
          <cell r="D202">
            <v>158</v>
          </cell>
        </row>
        <row r="203">
          <cell r="A203">
            <v>38845</v>
          </cell>
          <cell r="B203">
            <v>99.656750572082302</v>
          </cell>
          <cell r="D203">
            <v>161.02631578947299</v>
          </cell>
        </row>
        <row r="204">
          <cell r="A204">
            <v>38846</v>
          </cell>
          <cell r="B204">
            <v>100.11441647597201</v>
          </cell>
          <cell r="D204">
            <v>159.86842105263099</v>
          </cell>
        </row>
        <row r="205">
          <cell r="A205">
            <v>38847</v>
          </cell>
          <cell r="B205">
            <v>99.542334096109798</v>
          </cell>
          <cell r="D205">
            <v>155.31578947368399</v>
          </cell>
        </row>
        <row r="206">
          <cell r="A206">
            <v>38848</v>
          </cell>
          <cell r="B206">
            <v>100.11441647597201</v>
          </cell>
          <cell r="D206">
            <v>157.07894736842101</v>
          </cell>
        </row>
        <row r="207">
          <cell r="A207">
            <v>38849</v>
          </cell>
          <cell r="B207">
            <v>100.343249427917</v>
          </cell>
          <cell r="D207">
            <v>152.394736842105</v>
          </cell>
        </row>
        <row r="208">
          <cell r="A208">
            <v>38852</v>
          </cell>
          <cell r="B208">
            <v>98.970251716247105</v>
          </cell>
          <cell r="D208">
            <v>154.394736842105</v>
          </cell>
        </row>
        <row r="209">
          <cell r="A209">
            <v>38853</v>
          </cell>
          <cell r="B209">
            <v>99.313501144164704</v>
          </cell>
          <cell r="D209">
            <v>154.210526315789</v>
          </cell>
        </row>
        <row r="210">
          <cell r="A210">
            <v>38854</v>
          </cell>
          <cell r="B210">
            <v>97.826086956521706</v>
          </cell>
          <cell r="D210">
            <v>152.86842105263099</v>
          </cell>
        </row>
        <row r="211">
          <cell r="A211">
            <v>38855</v>
          </cell>
          <cell r="B211">
            <v>100.11441647597201</v>
          </cell>
          <cell r="D211">
            <v>154.894736842105</v>
          </cell>
        </row>
        <row r="212">
          <cell r="A212">
            <v>38856</v>
          </cell>
          <cell r="B212">
            <v>100.11441647597201</v>
          </cell>
          <cell r="D212">
            <v>155.78947368421001</v>
          </cell>
        </row>
        <row r="213">
          <cell r="A213">
            <v>38859</v>
          </cell>
          <cell r="B213">
            <v>100.11441647597201</v>
          </cell>
          <cell r="D213">
            <v>163.052631578947</v>
          </cell>
        </row>
        <row r="214">
          <cell r="A214">
            <v>38860</v>
          </cell>
          <cell r="B214">
            <v>97.254004576659</v>
          </cell>
          <cell r="D214">
            <v>164.07894736842101</v>
          </cell>
        </row>
        <row r="215">
          <cell r="A215">
            <v>38861</v>
          </cell>
          <cell r="B215">
            <v>98.970251716247105</v>
          </cell>
          <cell r="D215">
            <v>164.07894736842101</v>
          </cell>
        </row>
        <row r="216">
          <cell r="A216">
            <v>38862</v>
          </cell>
          <cell r="B216">
            <v>98.970251716247105</v>
          </cell>
          <cell r="D216">
            <v>164.07894736842101</v>
          </cell>
        </row>
        <row r="217">
          <cell r="A217">
            <v>38863</v>
          </cell>
          <cell r="B217">
            <v>99.542334096109798</v>
          </cell>
          <cell r="D217">
            <v>163.34210526315701</v>
          </cell>
        </row>
        <row r="218">
          <cell r="A218">
            <v>38867</v>
          </cell>
          <cell r="B218">
            <v>100.11441647597201</v>
          </cell>
          <cell r="D218">
            <v>163.552631578947</v>
          </cell>
        </row>
        <row r="219">
          <cell r="A219">
            <v>38868</v>
          </cell>
          <cell r="B219">
            <v>97.826086956521706</v>
          </cell>
          <cell r="D219">
            <v>161.57894736842101</v>
          </cell>
        </row>
        <row r="220">
          <cell r="A220">
            <v>38869</v>
          </cell>
          <cell r="B220">
            <v>98.970251716247105</v>
          </cell>
          <cell r="D220">
            <v>161.157894736842</v>
          </cell>
        </row>
        <row r="221">
          <cell r="A221">
            <v>38870</v>
          </cell>
          <cell r="B221">
            <v>98.970251716247105</v>
          </cell>
          <cell r="D221">
            <v>160.63157894736801</v>
          </cell>
        </row>
        <row r="222">
          <cell r="A222">
            <v>38873</v>
          </cell>
          <cell r="B222">
            <v>98.398169336384399</v>
          </cell>
          <cell r="D222">
            <v>157.84210526315701</v>
          </cell>
        </row>
        <row r="223">
          <cell r="A223">
            <v>38874</v>
          </cell>
          <cell r="B223">
            <v>99.427917620137194</v>
          </cell>
          <cell r="D223">
            <v>162.63157894736801</v>
          </cell>
        </row>
        <row r="224">
          <cell r="A224">
            <v>38875</v>
          </cell>
          <cell r="B224">
            <v>100.22883295194499</v>
          </cell>
          <cell r="D224">
            <v>167.657894736842</v>
          </cell>
        </row>
        <row r="225">
          <cell r="A225">
            <v>38876</v>
          </cell>
          <cell r="B225">
            <v>99.313501144164704</v>
          </cell>
          <cell r="D225">
            <v>162.63157894736801</v>
          </cell>
        </row>
        <row r="226">
          <cell r="A226">
            <v>38877</v>
          </cell>
          <cell r="B226">
            <v>99.427917620137194</v>
          </cell>
          <cell r="D226">
            <v>158.394736842105</v>
          </cell>
        </row>
        <row r="227">
          <cell r="A227">
            <v>38880</v>
          </cell>
          <cell r="B227">
            <v>99.313501144164704</v>
          </cell>
          <cell r="D227">
            <v>153.31578947368399</v>
          </cell>
        </row>
        <row r="228">
          <cell r="A228">
            <v>38881</v>
          </cell>
          <cell r="B228">
            <v>99.313501144164704</v>
          </cell>
          <cell r="D228">
            <v>155.263157894736</v>
          </cell>
        </row>
        <row r="229">
          <cell r="A229">
            <v>38882</v>
          </cell>
          <cell r="B229">
            <v>99.427917620137194</v>
          </cell>
          <cell r="D229">
            <v>150.894736842105</v>
          </cell>
        </row>
        <row r="230">
          <cell r="A230">
            <v>38883</v>
          </cell>
          <cell r="B230">
            <v>99.542334096109798</v>
          </cell>
          <cell r="D230">
            <v>153.84210526315701</v>
          </cell>
        </row>
        <row r="231">
          <cell r="A231">
            <v>38884</v>
          </cell>
          <cell r="B231">
            <v>98.970251716247105</v>
          </cell>
          <cell r="D231">
            <v>153.81578947368399</v>
          </cell>
        </row>
        <row r="232">
          <cell r="A232">
            <v>38887</v>
          </cell>
          <cell r="B232">
            <v>99.427917620137194</v>
          </cell>
          <cell r="D232">
            <v>154.210526315789</v>
          </cell>
        </row>
        <row r="233">
          <cell r="A233">
            <v>38888</v>
          </cell>
          <cell r="B233">
            <v>98.169336384439305</v>
          </cell>
          <cell r="D233">
            <v>143.68421052631501</v>
          </cell>
        </row>
        <row r="234">
          <cell r="A234">
            <v>38889</v>
          </cell>
          <cell r="B234">
            <v>99.313501144164704</v>
          </cell>
          <cell r="D234">
            <v>146.657894736842</v>
          </cell>
        </row>
        <row r="235">
          <cell r="A235">
            <v>38890</v>
          </cell>
          <cell r="B235">
            <v>98.398169336384399</v>
          </cell>
          <cell r="D235">
            <v>138.92105263157799</v>
          </cell>
        </row>
        <row r="236">
          <cell r="A236">
            <v>38891</v>
          </cell>
          <cell r="B236">
            <v>98.169336384439305</v>
          </cell>
          <cell r="D236">
            <v>139.68421052631501</v>
          </cell>
        </row>
        <row r="237">
          <cell r="A237">
            <v>38894</v>
          </cell>
          <cell r="B237">
            <v>98.398169336384399</v>
          </cell>
          <cell r="D237">
            <v>140.31578947368399</v>
          </cell>
        </row>
        <row r="238">
          <cell r="A238">
            <v>38895</v>
          </cell>
          <cell r="B238">
            <v>99.542334096109798</v>
          </cell>
          <cell r="D238">
            <v>139.105263157894</v>
          </cell>
        </row>
        <row r="239">
          <cell r="A239">
            <v>38896</v>
          </cell>
          <cell r="B239">
            <v>98.398169336384399</v>
          </cell>
          <cell r="D239">
            <v>141.57894736842101</v>
          </cell>
        </row>
        <row r="240">
          <cell r="A240">
            <v>38897</v>
          </cell>
          <cell r="B240">
            <v>98.398169336384399</v>
          </cell>
          <cell r="D240">
            <v>139.47368421052599</v>
          </cell>
        </row>
        <row r="241">
          <cell r="A241">
            <v>38898</v>
          </cell>
          <cell r="B241">
            <v>98.398169336384399</v>
          </cell>
          <cell r="D241">
            <v>142.18421052631501</v>
          </cell>
        </row>
        <row r="242">
          <cell r="A242">
            <v>38901</v>
          </cell>
          <cell r="B242">
            <v>98.398169336384399</v>
          </cell>
          <cell r="D242">
            <v>144.81578947368399</v>
          </cell>
        </row>
        <row r="243">
          <cell r="A243">
            <v>38903</v>
          </cell>
          <cell r="B243">
            <v>99.313501144164704</v>
          </cell>
          <cell r="D243">
            <v>142.105263157894</v>
          </cell>
        </row>
        <row r="244">
          <cell r="A244">
            <v>38904</v>
          </cell>
          <cell r="B244">
            <v>99.313501144164704</v>
          </cell>
          <cell r="D244">
            <v>136.07894736842101</v>
          </cell>
        </row>
        <row r="245">
          <cell r="A245">
            <v>38905</v>
          </cell>
          <cell r="B245">
            <v>99.313501144164704</v>
          </cell>
          <cell r="D245">
            <v>139.78947368421001</v>
          </cell>
        </row>
        <row r="246">
          <cell r="A246">
            <v>38908</v>
          </cell>
          <cell r="B246">
            <v>99.427917620137194</v>
          </cell>
          <cell r="D246">
            <v>137.86842105263099</v>
          </cell>
        </row>
        <row r="247">
          <cell r="A247">
            <v>38909</v>
          </cell>
          <cell r="B247">
            <v>98.970251716247105</v>
          </cell>
          <cell r="D247">
            <v>138.763157894736</v>
          </cell>
        </row>
        <row r="248">
          <cell r="A248">
            <v>38910</v>
          </cell>
          <cell r="B248">
            <v>99.313501144164704</v>
          </cell>
          <cell r="D248">
            <v>139.78947368421001</v>
          </cell>
        </row>
        <row r="249">
          <cell r="A249">
            <v>38911</v>
          </cell>
          <cell r="B249">
            <v>99.199084668192199</v>
          </cell>
          <cell r="D249">
            <v>144.657894736842</v>
          </cell>
        </row>
        <row r="250">
          <cell r="A250">
            <v>38912</v>
          </cell>
          <cell r="B250">
            <v>99.427917620137194</v>
          </cell>
          <cell r="D250">
            <v>142.18421052631501</v>
          </cell>
        </row>
        <row r="251">
          <cell r="A251">
            <v>38915</v>
          </cell>
          <cell r="B251">
            <v>99.313501144164704</v>
          </cell>
          <cell r="D251">
            <v>137.105263157894</v>
          </cell>
        </row>
        <row r="252">
          <cell r="A252">
            <v>38916</v>
          </cell>
          <cell r="B252">
            <v>99.313501144164704</v>
          </cell>
          <cell r="D252">
            <v>138.657894736842</v>
          </cell>
        </row>
        <row r="253">
          <cell r="A253">
            <v>38917</v>
          </cell>
          <cell r="B253">
            <v>99.542334096109798</v>
          </cell>
          <cell r="D253">
            <v>138.34210526315701</v>
          </cell>
        </row>
        <row r="254">
          <cell r="A254">
            <v>38918</v>
          </cell>
          <cell r="B254">
            <v>99.542334096109798</v>
          </cell>
          <cell r="D254">
            <v>139.5</v>
          </cell>
        </row>
        <row r="255">
          <cell r="A255">
            <v>38919</v>
          </cell>
          <cell r="B255">
            <v>99.542334096109798</v>
          </cell>
          <cell r="D255">
            <v>136.18421052631501</v>
          </cell>
        </row>
        <row r="256">
          <cell r="A256">
            <v>38922</v>
          </cell>
          <cell r="B256">
            <v>99.885583524027396</v>
          </cell>
          <cell r="D256">
            <v>136.552631578947</v>
          </cell>
        </row>
        <row r="257">
          <cell r="A257">
            <v>38923</v>
          </cell>
          <cell r="B257">
            <v>99.656750572082302</v>
          </cell>
          <cell r="D257">
            <v>137.73684210526301</v>
          </cell>
        </row>
        <row r="258">
          <cell r="A258">
            <v>38924</v>
          </cell>
          <cell r="B258">
            <v>99.542334096109798</v>
          </cell>
          <cell r="D258">
            <v>139.31578947368399</v>
          </cell>
        </row>
        <row r="259">
          <cell r="A259">
            <v>38925</v>
          </cell>
          <cell r="B259">
            <v>97.826086956521706</v>
          </cell>
          <cell r="D259">
            <v>139.13157894736801</v>
          </cell>
        </row>
        <row r="260">
          <cell r="A260">
            <v>38926</v>
          </cell>
          <cell r="B260">
            <v>99.542334096109798</v>
          </cell>
          <cell r="D260">
            <v>140.78947368421001</v>
          </cell>
        </row>
        <row r="261">
          <cell r="A261">
            <v>38929</v>
          </cell>
          <cell r="B261">
            <v>98.970251716247105</v>
          </cell>
          <cell r="D261">
            <v>138.68421052631501</v>
          </cell>
        </row>
        <row r="262">
          <cell r="A262">
            <v>38930</v>
          </cell>
          <cell r="B262">
            <v>100.343249427917</v>
          </cell>
          <cell r="D262">
            <v>136.78947368421001</v>
          </cell>
        </row>
        <row r="263">
          <cell r="A263">
            <v>38931</v>
          </cell>
          <cell r="B263">
            <v>100.343249427917</v>
          </cell>
          <cell r="D263">
            <v>136</v>
          </cell>
        </row>
        <row r="264">
          <cell r="A264">
            <v>38932</v>
          </cell>
          <cell r="B264">
            <v>98.398169336384399</v>
          </cell>
          <cell r="D264">
            <v>136.07894736842101</v>
          </cell>
        </row>
        <row r="265">
          <cell r="A265">
            <v>38933</v>
          </cell>
          <cell r="B265">
            <v>101.029748283752</v>
          </cell>
          <cell r="D265">
            <v>136.68421052631501</v>
          </cell>
        </row>
        <row r="266">
          <cell r="A266">
            <v>38936</v>
          </cell>
          <cell r="B266">
            <v>101.83066361556</v>
          </cell>
          <cell r="D266">
            <v>136.57894736842101</v>
          </cell>
        </row>
        <row r="267">
          <cell r="A267">
            <v>38937</v>
          </cell>
          <cell r="B267">
            <v>104.118993135011</v>
          </cell>
          <cell r="D267">
            <v>136.47368421052599</v>
          </cell>
        </row>
        <row r="268">
          <cell r="A268">
            <v>38938</v>
          </cell>
          <cell r="B268">
            <v>106.40732265446201</v>
          </cell>
          <cell r="D268">
            <v>136.210526315789</v>
          </cell>
        </row>
        <row r="269">
          <cell r="A269">
            <v>38939</v>
          </cell>
          <cell r="B269">
            <v>124.71395881006799</v>
          </cell>
          <cell r="D269">
            <v>137</v>
          </cell>
        </row>
        <row r="270">
          <cell r="A270">
            <v>38940</v>
          </cell>
          <cell r="B270">
            <v>120.13729977116699</v>
          </cell>
          <cell r="D270">
            <v>142.36842105263099</v>
          </cell>
        </row>
        <row r="271">
          <cell r="A271">
            <v>38943</v>
          </cell>
          <cell r="B271">
            <v>121.28146453089199</v>
          </cell>
          <cell r="D271">
            <v>147.28947368421001</v>
          </cell>
        </row>
        <row r="272">
          <cell r="A272">
            <v>38944</v>
          </cell>
          <cell r="B272">
            <v>115.560640732265</v>
          </cell>
          <cell r="D272">
            <v>146.447368421052</v>
          </cell>
        </row>
        <row r="273">
          <cell r="A273">
            <v>38945</v>
          </cell>
          <cell r="B273">
            <v>114.53089244851201</v>
          </cell>
          <cell r="D273">
            <v>143.23684210526301</v>
          </cell>
        </row>
        <row r="274">
          <cell r="A274">
            <v>38946</v>
          </cell>
          <cell r="B274">
            <v>105.835240274599</v>
          </cell>
          <cell r="D274">
            <v>145.657894736842</v>
          </cell>
        </row>
        <row r="275">
          <cell r="A275">
            <v>38947</v>
          </cell>
          <cell r="B275">
            <v>109.83981693363801</v>
          </cell>
          <cell r="D275">
            <v>146.710526315789</v>
          </cell>
        </row>
        <row r="276">
          <cell r="A276">
            <v>38950</v>
          </cell>
          <cell r="B276">
            <v>108.695652173913</v>
          </cell>
          <cell r="D276">
            <v>146.763157894736</v>
          </cell>
        </row>
        <row r="277">
          <cell r="A277">
            <v>38951</v>
          </cell>
          <cell r="B277">
            <v>108.695652173913</v>
          </cell>
          <cell r="D277">
            <v>146.763157894736</v>
          </cell>
        </row>
        <row r="278">
          <cell r="A278">
            <v>38952</v>
          </cell>
          <cell r="B278">
            <v>114.41647597254</v>
          </cell>
          <cell r="D278">
            <v>150.92105263157799</v>
          </cell>
        </row>
        <row r="279">
          <cell r="A279">
            <v>38953</v>
          </cell>
          <cell r="B279">
            <v>114.41647597254</v>
          </cell>
          <cell r="D279">
            <v>148.947368421052</v>
          </cell>
        </row>
        <row r="280">
          <cell r="A280">
            <v>38954</v>
          </cell>
          <cell r="B280">
            <v>114.53089244851201</v>
          </cell>
          <cell r="D280">
            <v>149.947368421052</v>
          </cell>
        </row>
        <row r="281">
          <cell r="A281">
            <v>38957</v>
          </cell>
          <cell r="B281">
            <v>114.41647597254</v>
          </cell>
          <cell r="D281">
            <v>147.447368421052</v>
          </cell>
        </row>
        <row r="282">
          <cell r="A282">
            <v>38958</v>
          </cell>
          <cell r="B282">
            <v>112.128146453089</v>
          </cell>
          <cell r="D282">
            <v>149.052631578947</v>
          </cell>
        </row>
        <row r="283">
          <cell r="A283">
            <v>38959</v>
          </cell>
          <cell r="B283">
            <v>115.560640732265</v>
          </cell>
          <cell r="D283">
            <v>151.36842105263099</v>
          </cell>
        </row>
        <row r="284">
          <cell r="A284">
            <v>38960</v>
          </cell>
          <cell r="B284">
            <v>114.41647597254</v>
          </cell>
          <cell r="D284">
            <v>149.263157894736</v>
          </cell>
        </row>
        <row r="285">
          <cell r="A285">
            <v>38961</v>
          </cell>
          <cell r="B285">
            <v>114.41647597254</v>
          </cell>
          <cell r="D285">
            <v>149.710526315789</v>
          </cell>
        </row>
        <row r="286">
          <cell r="A286">
            <v>38965</v>
          </cell>
          <cell r="B286">
            <v>113.84439359267699</v>
          </cell>
          <cell r="D286">
            <v>149.92105263157799</v>
          </cell>
        </row>
        <row r="287">
          <cell r="A287">
            <v>38966</v>
          </cell>
          <cell r="B287">
            <v>114.41647597254</v>
          </cell>
          <cell r="D287">
            <v>151.605263157894</v>
          </cell>
        </row>
        <row r="288">
          <cell r="A288">
            <v>38967</v>
          </cell>
          <cell r="B288">
            <v>114.41647597254</v>
          </cell>
          <cell r="D288">
            <v>150.34210526315701</v>
          </cell>
        </row>
        <row r="289">
          <cell r="A289">
            <v>38968</v>
          </cell>
          <cell r="B289">
            <v>114.41647597254</v>
          </cell>
          <cell r="D289">
            <v>148.552631578947</v>
          </cell>
        </row>
        <row r="290">
          <cell r="A290">
            <v>38971</v>
          </cell>
          <cell r="B290">
            <v>114.41647597254</v>
          </cell>
          <cell r="D290">
            <v>147.34210526315701</v>
          </cell>
        </row>
        <row r="291">
          <cell r="A291">
            <v>38972</v>
          </cell>
          <cell r="B291">
            <v>114.53089244851201</v>
          </cell>
          <cell r="D291">
            <v>145.57894736842101</v>
          </cell>
        </row>
        <row r="292">
          <cell r="A292">
            <v>38973</v>
          </cell>
          <cell r="B292">
            <v>114.41647597254</v>
          </cell>
          <cell r="D292">
            <v>149.552631578947</v>
          </cell>
        </row>
        <row r="293">
          <cell r="A293">
            <v>38974</v>
          </cell>
          <cell r="B293">
            <v>117.27688787185301</v>
          </cell>
          <cell r="D293">
            <v>150.52631578947299</v>
          </cell>
        </row>
        <row r="294">
          <cell r="A294">
            <v>38975</v>
          </cell>
          <cell r="B294">
            <v>118.42105263157799</v>
          </cell>
          <cell r="D294">
            <v>151.710526315789</v>
          </cell>
        </row>
        <row r="295">
          <cell r="A295">
            <v>38978</v>
          </cell>
          <cell r="B295">
            <v>120.251716247139</v>
          </cell>
          <cell r="D295">
            <v>152.97368421052599</v>
          </cell>
        </row>
        <row r="296">
          <cell r="A296">
            <v>38979</v>
          </cell>
          <cell r="B296">
            <v>120.251716247139</v>
          </cell>
          <cell r="D296">
            <v>153.157894736842</v>
          </cell>
        </row>
        <row r="297">
          <cell r="A297">
            <v>38980</v>
          </cell>
          <cell r="B297">
            <v>121.28146453089199</v>
          </cell>
          <cell r="D297">
            <v>152.763157894736</v>
          </cell>
        </row>
        <row r="298">
          <cell r="A298">
            <v>38981</v>
          </cell>
          <cell r="B298">
            <v>125.858123569794</v>
          </cell>
          <cell r="D298">
            <v>148.657894736842</v>
          </cell>
        </row>
        <row r="299">
          <cell r="A299">
            <v>38982</v>
          </cell>
          <cell r="B299">
            <v>123.798627002288</v>
          </cell>
          <cell r="D299">
            <v>151.894736842105</v>
          </cell>
        </row>
        <row r="300">
          <cell r="A300">
            <v>38985</v>
          </cell>
          <cell r="B300">
            <v>125.858123569794</v>
          </cell>
          <cell r="D300">
            <v>151.57894736842101</v>
          </cell>
        </row>
        <row r="301">
          <cell r="A301">
            <v>38986</v>
          </cell>
          <cell r="B301">
            <v>129.06178489702501</v>
          </cell>
          <cell r="D301">
            <v>151.31578947368399</v>
          </cell>
        </row>
        <row r="302">
          <cell r="A302">
            <v>38987</v>
          </cell>
          <cell r="B302">
            <v>131.35011441647501</v>
          </cell>
          <cell r="D302">
            <v>151.57894736842101</v>
          </cell>
        </row>
        <row r="303">
          <cell r="A303">
            <v>38988</v>
          </cell>
          <cell r="B303">
            <v>136.15560640732201</v>
          </cell>
          <cell r="D303">
            <v>149.97368421052599</v>
          </cell>
        </row>
        <row r="304">
          <cell r="A304">
            <v>38989</v>
          </cell>
          <cell r="B304">
            <v>145.881006864988</v>
          </cell>
          <cell r="D304">
            <v>149.57894736842101</v>
          </cell>
        </row>
        <row r="305">
          <cell r="A305">
            <v>38992</v>
          </cell>
          <cell r="B305">
            <v>133.86727688787099</v>
          </cell>
          <cell r="D305">
            <v>149.57894736842101</v>
          </cell>
        </row>
        <row r="306">
          <cell r="A306">
            <v>38993</v>
          </cell>
          <cell r="B306">
            <v>129.06178489702501</v>
          </cell>
          <cell r="D306">
            <v>151.47368421052599</v>
          </cell>
        </row>
        <row r="307">
          <cell r="A307">
            <v>38994</v>
          </cell>
          <cell r="B307">
            <v>133.29519450800899</v>
          </cell>
          <cell r="D307">
            <v>149.97368421052599</v>
          </cell>
        </row>
        <row r="308">
          <cell r="A308">
            <v>38995</v>
          </cell>
          <cell r="B308">
            <v>131.57894736842101</v>
          </cell>
          <cell r="D308">
            <v>147.73684210526301</v>
          </cell>
        </row>
        <row r="309">
          <cell r="A309">
            <v>38996</v>
          </cell>
          <cell r="B309">
            <v>131.57894736842101</v>
          </cell>
          <cell r="D309">
            <v>148.86842105263099</v>
          </cell>
        </row>
        <row r="310">
          <cell r="A310">
            <v>38999</v>
          </cell>
          <cell r="B310">
            <v>130.434782608695</v>
          </cell>
          <cell r="D310">
            <v>148.157894736842</v>
          </cell>
        </row>
        <row r="311">
          <cell r="A311">
            <v>39000</v>
          </cell>
          <cell r="B311">
            <v>131.57894736842101</v>
          </cell>
          <cell r="D311">
            <v>144.894736842105</v>
          </cell>
        </row>
        <row r="312">
          <cell r="A312">
            <v>39001</v>
          </cell>
          <cell r="B312">
            <v>131.57894736842101</v>
          </cell>
          <cell r="D312">
            <v>144.552631578947</v>
          </cell>
        </row>
        <row r="313">
          <cell r="A313">
            <v>39002</v>
          </cell>
          <cell r="B313">
            <v>125.858123569794</v>
          </cell>
          <cell r="D313">
            <v>144.97368421052599</v>
          </cell>
        </row>
        <row r="314">
          <cell r="A314">
            <v>39003</v>
          </cell>
          <cell r="B314">
            <v>125.743707093821</v>
          </cell>
          <cell r="D314">
            <v>146.052631578947</v>
          </cell>
        </row>
        <row r="315">
          <cell r="A315">
            <v>39006</v>
          </cell>
          <cell r="B315">
            <v>125.858123569794</v>
          </cell>
          <cell r="D315">
            <v>145.947368421052</v>
          </cell>
        </row>
        <row r="316">
          <cell r="A316">
            <v>39007</v>
          </cell>
          <cell r="B316">
            <v>124.82837528604099</v>
          </cell>
          <cell r="D316">
            <v>145.47368421052599</v>
          </cell>
        </row>
        <row r="317">
          <cell r="A317">
            <v>39008</v>
          </cell>
          <cell r="B317">
            <v>124.82837528604099</v>
          </cell>
          <cell r="D317">
            <v>147.84210526315701</v>
          </cell>
        </row>
        <row r="318">
          <cell r="A318">
            <v>39009</v>
          </cell>
          <cell r="B318">
            <v>125.858123569794</v>
          </cell>
          <cell r="D318">
            <v>145.81578947368399</v>
          </cell>
        </row>
        <row r="319">
          <cell r="A319">
            <v>39010</v>
          </cell>
          <cell r="B319">
            <v>125.858123569794</v>
          </cell>
          <cell r="D319">
            <v>144.105263157894</v>
          </cell>
        </row>
        <row r="320">
          <cell r="A320">
            <v>39013</v>
          </cell>
          <cell r="B320">
            <v>126.430205949656</v>
          </cell>
          <cell r="D320">
            <v>143.5</v>
          </cell>
        </row>
        <row r="321">
          <cell r="A321">
            <v>39014</v>
          </cell>
          <cell r="B321">
            <v>126.544622425629</v>
          </cell>
          <cell r="D321">
            <v>140.263157894736</v>
          </cell>
        </row>
        <row r="322">
          <cell r="A322">
            <v>39015</v>
          </cell>
          <cell r="B322">
            <v>131.57894736842101</v>
          </cell>
          <cell r="D322">
            <v>141.23684210526301</v>
          </cell>
        </row>
        <row r="323">
          <cell r="A323">
            <v>39016</v>
          </cell>
          <cell r="B323">
            <v>137.29977116704799</v>
          </cell>
          <cell r="D323">
            <v>142.86842105263099</v>
          </cell>
        </row>
        <row r="324">
          <cell r="A324">
            <v>39017</v>
          </cell>
          <cell r="B324">
            <v>137.29977116704799</v>
          </cell>
          <cell r="D324">
            <v>144.394736842105</v>
          </cell>
        </row>
        <row r="325">
          <cell r="A325">
            <v>39020</v>
          </cell>
          <cell r="B325">
            <v>137.29977116704799</v>
          </cell>
          <cell r="D325">
            <v>147.78947368421001</v>
          </cell>
        </row>
        <row r="326">
          <cell r="A326">
            <v>39021</v>
          </cell>
          <cell r="B326">
            <v>137.29977116704799</v>
          </cell>
          <cell r="D326">
            <v>148.07894736842101</v>
          </cell>
        </row>
        <row r="327">
          <cell r="A327">
            <v>39022</v>
          </cell>
          <cell r="B327">
            <v>137.29977116704799</v>
          </cell>
          <cell r="D327">
            <v>145.92105263157799</v>
          </cell>
        </row>
        <row r="328">
          <cell r="A328">
            <v>39023</v>
          </cell>
          <cell r="B328">
            <v>137.18535469107499</v>
          </cell>
          <cell r="D328">
            <v>144.63157894736801</v>
          </cell>
        </row>
        <row r="329">
          <cell r="A329">
            <v>39024</v>
          </cell>
          <cell r="B329">
            <v>137.29977116704799</v>
          </cell>
          <cell r="D329">
            <v>146.86842105263099</v>
          </cell>
        </row>
        <row r="330">
          <cell r="A330">
            <v>39027</v>
          </cell>
          <cell r="B330">
            <v>137.87185354690999</v>
          </cell>
          <cell r="D330">
            <v>147.605263157894</v>
          </cell>
        </row>
        <row r="331">
          <cell r="A331">
            <v>39028</v>
          </cell>
          <cell r="B331">
            <v>136.95652173913001</v>
          </cell>
          <cell r="D331">
            <v>144.47368421052599</v>
          </cell>
        </row>
        <row r="332">
          <cell r="A332">
            <v>39029</v>
          </cell>
          <cell r="B332">
            <v>125.972540045766</v>
          </cell>
          <cell r="D332">
            <v>142.84210526315701</v>
          </cell>
        </row>
        <row r="333">
          <cell r="A333">
            <v>39030</v>
          </cell>
          <cell r="B333">
            <v>125.858123569794</v>
          </cell>
          <cell r="D333">
            <v>141.447368421052</v>
          </cell>
        </row>
        <row r="334">
          <cell r="A334">
            <v>39031</v>
          </cell>
          <cell r="B334">
            <v>125.858123569794</v>
          </cell>
          <cell r="D334">
            <v>138.73684210526301</v>
          </cell>
        </row>
        <row r="335">
          <cell r="A335">
            <v>39034</v>
          </cell>
          <cell r="B335">
            <v>131.57894736842101</v>
          </cell>
          <cell r="D335">
            <v>139.47368421052599</v>
          </cell>
        </row>
        <row r="336">
          <cell r="A336">
            <v>39035</v>
          </cell>
          <cell r="B336">
            <v>134.43935926773401</v>
          </cell>
          <cell r="D336">
            <v>138.68421052631501</v>
          </cell>
        </row>
        <row r="337">
          <cell r="A337">
            <v>39036</v>
          </cell>
          <cell r="B337">
            <v>137.29977116704799</v>
          </cell>
          <cell r="D337">
            <v>134.86842105263099</v>
          </cell>
        </row>
        <row r="338">
          <cell r="A338">
            <v>39037</v>
          </cell>
          <cell r="B338">
            <v>131.69336384439299</v>
          </cell>
          <cell r="D338">
            <v>135.02631578947299</v>
          </cell>
        </row>
        <row r="339">
          <cell r="A339">
            <v>39038</v>
          </cell>
          <cell r="B339">
            <v>135.011441647597</v>
          </cell>
          <cell r="D339">
            <v>134.210526315789</v>
          </cell>
        </row>
        <row r="340">
          <cell r="A340">
            <v>39041</v>
          </cell>
          <cell r="B340">
            <v>134.324942791762</v>
          </cell>
          <cell r="D340">
            <v>129.92105263157799</v>
          </cell>
        </row>
        <row r="341">
          <cell r="A341">
            <v>39042</v>
          </cell>
          <cell r="B341">
            <v>128.83295194508</v>
          </cell>
          <cell r="D341">
            <v>125.105263157894</v>
          </cell>
        </row>
        <row r="342">
          <cell r="A342">
            <v>39043</v>
          </cell>
          <cell r="B342">
            <v>133.75286041189901</v>
          </cell>
          <cell r="D342">
            <v>124.184210526315</v>
          </cell>
        </row>
        <row r="343">
          <cell r="A343">
            <v>39045</v>
          </cell>
          <cell r="B343">
            <v>135.011441647597</v>
          </cell>
          <cell r="D343">
            <v>121.473684210526</v>
          </cell>
        </row>
        <row r="344">
          <cell r="A344">
            <v>39048</v>
          </cell>
          <cell r="B344">
            <v>135.011441647597</v>
          </cell>
          <cell r="D344">
            <v>125.473684210526</v>
          </cell>
        </row>
        <row r="345">
          <cell r="A345">
            <v>39049</v>
          </cell>
          <cell r="B345">
            <v>133.86727688787099</v>
          </cell>
          <cell r="D345">
            <v>120.473684210526</v>
          </cell>
        </row>
        <row r="346">
          <cell r="A346">
            <v>39050</v>
          </cell>
          <cell r="B346">
            <v>127.002288329519</v>
          </cell>
          <cell r="D346">
            <v>117.605263157894</v>
          </cell>
        </row>
        <row r="347">
          <cell r="A347">
            <v>39051</v>
          </cell>
          <cell r="B347">
            <v>125.858123569794</v>
          </cell>
          <cell r="D347">
            <v>117.36842105263101</v>
          </cell>
        </row>
        <row r="348">
          <cell r="A348">
            <v>39052</v>
          </cell>
          <cell r="B348">
            <v>128.83295194508</v>
          </cell>
          <cell r="D348">
            <v>116.447368421052</v>
          </cell>
        </row>
        <row r="349">
          <cell r="A349">
            <v>39055</v>
          </cell>
          <cell r="B349">
            <v>130.20594965674999</v>
          </cell>
          <cell r="D349">
            <v>112.894736842105</v>
          </cell>
        </row>
        <row r="350">
          <cell r="A350">
            <v>39056</v>
          </cell>
          <cell r="B350">
            <v>131.00686498855799</v>
          </cell>
          <cell r="D350">
            <v>115.078947368421</v>
          </cell>
        </row>
        <row r="351">
          <cell r="A351">
            <v>39057</v>
          </cell>
          <cell r="B351">
            <v>128.718535469107</v>
          </cell>
          <cell r="D351">
            <v>113.947368421052</v>
          </cell>
        </row>
        <row r="352">
          <cell r="A352">
            <v>39058</v>
          </cell>
          <cell r="B352">
            <v>129.29061784896999</v>
          </cell>
          <cell r="D352">
            <v>114.92105263157799</v>
          </cell>
        </row>
        <row r="353">
          <cell r="A353">
            <v>39059</v>
          </cell>
          <cell r="B353">
            <v>129.40503432494199</v>
          </cell>
          <cell r="D353">
            <v>117</v>
          </cell>
        </row>
        <row r="354">
          <cell r="A354">
            <v>39062</v>
          </cell>
          <cell r="B354">
            <v>135.011441647597</v>
          </cell>
          <cell r="D354">
            <v>117.947368421052</v>
          </cell>
        </row>
        <row r="355">
          <cell r="A355">
            <v>39063</v>
          </cell>
          <cell r="B355">
            <v>131.922196796338</v>
          </cell>
          <cell r="D355">
            <v>110.894736842105</v>
          </cell>
        </row>
        <row r="356">
          <cell r="A356">
            <v>39064</v>
          </cell>
          <cell r="B356">
            <v>137.29977116704799</v>
          </cell>
          <cell r="D356">
            <v>109.263157894736</v>
          </cell>
        </row>
        <row r="357">
          <cell r="A357">
            <v>39065</v>
          </cell>
          <cell r="B357">
            <v>148.74141876430201</v>
          </cell>
          <cell r="D357">
            <v>111.578947368421</v>
          </cell>
        </row>
        <row r="358">
          <cell r="A358">
            <v>39066</v>
          </cell>
          <cell r="B358">
            <v>145.881006864988</v>
          </cell>
          <cell r="D358">
            <v>108.710526315789</v>
          </cell>
        </row>
        <row r="359">
          <cell r="A359">
            <v>39069</v>
          </cell>
          <cell r="B359">
            <v>143.020594965675</v>
          </cell>
          <cell r="D359">
            <v>111.210526315789</v>
          </cell>
        </row>
        <row r="360">
          <cell r="A360">
            <v>39070</v>
          </cell>
          <cell r="B360">
            <v>143.020594965675</v>
          </cell>
          <cell r="D360">
            <v>116.894736842105</v>
          </cell>
        </row>
        <row r="361">
          <cell r="A361">
            <v>39071</v>
          </cell>
          <cell r="B361">
            <v>143.24942791762001</v>
          </cell>
          <cell r="D361">
            <v>115.23684210526299</v>
          </cell>
        </row>
        <row r="362">
          <cell r="A362">
            <v>39072</v>
          </cell>
          <cell r="B362">
            <v>143.020594965675</v>
          </cell>
          <cell r="D362">
            <v>116.947368421052</v>
          </cell>
        </row>
        <row r="363">
          <cell r="A363">
            <v>39073</v>
          </cell>
          <cell r="B363">
            <v>143.020594965675</v>
          </cell>
          <cell r="D363">
            <v>117.578947368421</v>
          </cell>
        </row>
        <row r="364">
          <cell r="A364">
            <v>39077</v>
          </cell>
          <cell r="B364">
            <v>143.020594965675</v>
          </cell>
          <cell r="D364">
            <v>117.026315789473</v>
          </cell>
        </row>
        <row r="365">
          <cell r="A365">
            <v>39078</v>
          </cell>
          <cell r="B365">
            <v>145.308924485125</v>
          </cell>
          <cell r="D365">
            <v>118.026315789473</v>
          </cell>
        </row>
        <row r="366">
          <cell r="A366">
            <v>39079</v>
          </cell>
          <cell r="B366">
            <v>144.16475972539999</v>
          </cell>
          <cell r="D366">
            <v>127.078947368421</v>
          </cell>
        </row>
        <row r="367">
          <cell r="A367">
            <v>39080</v>
          </cell>
          <cell r="B367">
            <v>143.020594965675</v>
          </cell>
          <cell r="D367">
            <v>129.84210526315701</v>
          </cell>
        </row>
        <row r="368">
          <cell r="A368">
            <v>39085</v>
          </cell>
          <cell r="B368">
            <v>143.13501144164701</v>
          </cell>
          <cell r="D368">
            <v>129.710526315789</v>
          </cell>
        </row>
        <row r="369">
          <cell r="A369">
            <v>39086</v>
          </cell>
          <cell r="B369">
            <v>143.13501144164701</v>
          </cell>
          <cell r="D369">
            <v>128.42105263157799</v>
          </cell>
        </row>
        <row r="370">
          <cell r="A370">
            <v>39087</v>
          </cell>
          <cell r="B370">
            <v>143.020594965675</v>
          </cell>
          <cell r="D370">
            <v>125.657894736842</v>
          </cell>
        </row>
        <row r="371">
          <cell r="A371">
            <v>39090</v>
          </cell>
          <cell r="B371">
            <v>140.27459954233399</v>
          </cell>
          <cell r="D371">
            <v>124.894736842105</v>
          </cell>
        </row>
        <row r="372">
          <cell r="A372">
            <v>39091</v>
          </cell>
          <cell r="B372">
            <v>137.41418764302</v>
          </cell>
          <cell r="D372">
            <v>125</v>
          </cell>
        </row>
        <row r="373">
          <cell r="A373">
            <v>39092</v>
          </cell>
          <cell r="B373">
            <v>137.29977116704799</v>
          </cell>
          <cell r="D373">
            <v>128.86842105263099</v>
          </cell>
        </row>
        <row r="374">
          <cell r="A374">
            <v>39093</v>
          </cell>
          <cell r="B374">
            <v>137.41418764302</v>
          </cell>
          <cell r="D374">
            <v>130.157894736842</v>
          </cell>
        </row>
        <row r="375">
          <cell r="A375">
            <v>39094</v>
          </cell>
          <cell r="B375">
            <v>137.87185354690999</v>
          </cell>
          <cell r="D375">
            <v>126.31578947368401</v>
          </cell>
        </row>
        <row r="376">
          <cell r="A376">
            <v>39098</v>
          </cell>
          <cell r="B376">
            <v>137.29977116704799</v>
          </cell>
          <cell r="D376">
            <v>130.02631578947299</v>
          </cell>
        </row>
        <row r="377">
          <cell r="A377">
            <v>39099</v>
          </cell>
          <cell r="B377">
            <v>137.18535469107499</v>
          </cell>
          <cell r="D377">
            <v>130.394736842105</v>
          </cell>
        </row>
        <row r="378">
          <cell r="A378">
            <v>39100</v>
          </cell>
          <cell r="B378">
            <v>137.29977116704799</v>
          </cell>
          <cell r="D378">
            <v>131.68421052631501</v>
          </cell>
        </row>
        <row r="379">
          <cell r="A379">
            <v>39101</v>
          </cell>
          <cell r="B379">
            <v>131.922196796338</v>
          </cell>
          <cell r="D379">
            <v>129.947368421052</v>
          </cell>
        </row>
        <row r="380">
          <cell r="A380">
            <v>39104</v>
          </cell>
          <cell r="B380">
            <v>135.011441647597</v>
          </cell>
          <cell r="D380">
            <v>126.31578947368401</v>
          </cell>
        </row>
        <row r="381">
          <cell r="A381">
            <v>39105</v>
          </cell>
          <cell r="B381">
            <v>133.86727688787099</v>
          </cell>
          <cell r="D381">
            <v>128.157894736842</v>
          </cell>
        </row>
        <row r="382">
          <cell r="A382">
            <v>39106</v>
          </cell>
          <cell r="B382">
            <v>136.15560640732201</v>
          </cell>
          <cell r="D382">
            <v>128.02631578947299</v>
          </cell>
        </row>
        <row r="383">
          <cell r="A383">
            <v>39107</v>
          </cell>
          <cell r="B383">
            <v>136.15560640732201</v>
          </cell>
          <cell r="D383">
            <v>125.552631578947</v>
          </cell>
        </row>
        <row r="384">
          <cell r="A384">
            <v>39108</v>
          </cell>
          <cell r="B384">
            <v>137.18535469107499</v>
          </cell>
          <cell r="D384">
            <v>125.184210526315</v>
          </cell>
        </row>
        <row r="385">
          <cell r="A385">
            <v>39111</v>
          </cell>
          <cell r="B385">
            <v>137.18535469107499</v>
          </cell>
          <cell r="D385">
            <v>124.026315789473</v>
          </cell>
        </row>
        <row r="386">
          <cell r="A386">
            <v>39112</v>
          </cell>
          <cell r="B386">
            <v>137.18535469107499</v>
          </cell>
          <cell r="D386">
            <v>125.86842105263101</v>
          </cell>
        </row>
        <row r="387">
          <cell r="A387">
            <v>39113</v>
          </cell>
          <cell r="B387">
            <v>137.18535469107499</v>
          </cell>
          <cell r="D387">
            <v>125.947368421052</v>
          </cell>
        </row>
        <row r="388">
          <cell r="A388">
            <v>39114</v>
          </cell>
          <cell r="B388">
            <v>137.18535469107499</v>
          </cell>
          <cell r="D388">
            <v>124.84210526315699</v>
          </cell>
        </row>
        <row r="389">
          <cell r="A389">
            <v>39115</v>
          </cell>
          <cell r="B389">
            <v>137.18535469107499</v>
          </cell>
          <cell r="D389">
            <v>124.23684210526299</v>
          </cell>
        </row>
        <row r="390">
          <cell r="A390">
            <v>39118</v>
          </cell>
          <cell r="B390">
            <v>137.18535469107499</v>
          </cell>
          <cell r="D390">
            <v>124.86842105263101</v>
          </cell>
        </row>
        <row r="391">
          <cell r="A391">
            <v>39119</v>
          </cell>
          <cell r="B391">
            <v>136.27002288329501</v>
          </cell>
          <cell r="D391">
            <v>125.23684210526299</v>
          </cell>
        </row>
        <row r="392">
          <cell r="A392">
            <v>39120</v>
          </cell>
          <cell r="B392">
            <v>141.304347826086</v>
          </cell>
          <cell r="D392">
            <v>126.631578947368</v>
          </cell>
        </row>
        <row r="393">
          <cell r="A393">
            <v>39121</v>
          </cell>
          <cell r="B393">
            <v>141.304347826086</v>
          </cell>
          <cell r="D393">
            <v>129.105263157894</v>
          </cell>
        </row>
        <row r="394">
          <cell r="A394">
            <v>39122</v>
          </cell>
          <cell r="B394">
            <v>140.73226544622401</v>
          </cell>
          <cell r="D394">
            <v>123.447368421052</v>
          </cell>
        </row>
        <row r="395">
          <cell r="A395">
            <v>39125</v>
          </cell>
          <cell r="B395">
            <v>143.020594965675</v>
          </cell>
          <cell r="D395">
            <v>121.42105263157799</v>
          </cell>
        </row>
        <row r="396">
          <cell r="A396">
            <v>39126</v>
          </cell>
          <cell r="B396">
            <v>141.87643020594899</v>
          </cell>
          <cell r="D396">
            <v>122.78947368420999</v>
          </cell>
        </row>
        <row r="397">
          <cell r="A397">
            <v>39127</v>
          </cell>
          <cell r="B397">
            <v>143.13501144164701</v>
          </cell>
          <cell r="D397">
            <v>123.48684210526299</v>
          </cell>
        </row>
        <row r="398">
          <cell r="A398">
            <v>39128</v>
          </cell>
          <cell r="B398">
            <v>137.87185354690999</v>
          </cell>
          <cell r="D398">
            <v>125.184210526315</v>
          </cell>
        </row>
        <row r="399">
          <cell r="A399">
            <v>39129</v>
          </cell>
          <cell r="B399">
            <v>137.98627002288299</v>
          </cell>
          <cell r="D399">
            <v>130.18421052631501</v>
          </cell>
        </row>
        <row r="400">
          <cell r="A400">
            <v>39133</v>
          </cell>
          <cell r="B400">
            <v>141.76201372997701</v>
          </cell>
          <cell r="D400">
            <v>128.52631578947299</v>
          </cell>
        </row>
        <row r="401">
          <cell r="A401">
            <v>39134</v>
          </cell>
          <cell r="B401">
            <v>141.87643020594899</v>
          </cell>
          <cell r="D401">
            <v>130</v>
          </cell>
        </row>
        <row r="402">
          <cell r="A402">
            <v>39135</v>
          </cell>
          <cell r="B402">
            <v>141.87643020594899</v>
          </cell>
          <cell r="D402">
            <v>128.92105263157799</v>
          </cell>
        </row>
        <row r="403">
          <cell r="A403">
            <v>39136</v>
          </cell>
          <cell r="B403">
            <v>141.87643020594899</v>
          </cell>
          <cell r="D403">
            <v>128.11842105263099</v>
          </cell>
        </row>
        <row r="404">
          <cell r="A404">
            <v>39139</v>
          </cell>
          <cell r="B404">
            <v>139.702517162471</v>
          </cell>
          <cell r="D404">
            <v>130.82894736842101</v>
          </cell>
        </row>
        <row r="405">
          <cell r="A405">
            <v>39140</v>
          </cell>
          <cell r="B405">
            <v>138.55835240274499</v>
          </cell>
          <cell r="D405">
            <v>134.36842105263099</v>
          </cell>
        </row>
        <row r="406">
          <cell r="A406">
            <v>39141</v>
          </cell>
          <cell r="B406">
            <v>139.13043478260801</v>
          </cell>
          <cell r="D406">
            <v>136.52631578947299</v>
          </cell>
        </row>
        <row r="407">
          <cell r="A407">
            <v>39142</v>
          </cell>
          <cell r="B407">
            <v>139.35926773455299</v>
          </cell>
          <cell r="D407">
            <v>132.447368421052</v>
          </cell>
        </row>
        <row r="408">
          <cell r="A408">
            <v>39143</v>
          </cell>
          <cell r="B408">
            <v>139.35926773455299</v>
          </cell>
          <cell r="D408">
            <v>128.5</v>
          </cell>
        </row>
        <row r="409">
          <cell r="A409">
            <v>39146</v>
          </cell>
          <cell r="B409">
            <v>139.35926773455299</v>
          </cell>
          <cell r="D409">
            <v>127.06578947368401</v>
          </cell>
        </row>
        <row r="410">
          <cell r="A410">
            <v>39147</v>
          </cell>
          <cell r="B410">
            <v>143.020594965675</v>
          </cell>
          <cell r="D410">
            <v>129.84210526315701</v>
          </cell>
        </row>
        <row r="411">
          <cell r="A411">
            <v>39148</v>
          </cell>
          <cell r="B411">
            <v>143.020594965675</v>
          </cell>
          <cell r="D411">
            <v>126.03947368420999</v>
          </cell>
        </row>
        <row r="412">
          <cell r="A412">
            <v>39149</v>
          </cell>
          <cell r="B412">
            <v>143.020594965675</v>
          </cell>
          <cell r="D412">
            <v>125.526315789473</v>
          </cell>
        </row>
        <row r="413">
          <cell r="A413">
            <v>39150</v>
          </cell>
          <cell r="B413">
            <v>143.020594965675</v>
          </cell>
          <cell r="D413">
            <v>131.57894736842101</v>
          </cell>
        </row>
        <row r="414">
          <cell r="A414">
            <v>39153</v>
          </cell>
          <cell r="B414">
            <v>139.47368421052599</v>
          </cell>
          <cell r="D414">
            <v>135.18421052631501</v>
          </cell>
        </row>
        <row r="415">
          <cell r="A415">
            <v>39154</v>
          </cell>
          <cell r="B415">
            <v>139.47368421052599</v>
          </cell>
          <cell r="D415">
            <v>128.42105263157799</v>
          </cell>
        </row>
        <row r="416">
          <cell r="A416">
            <v>39155</v>
          </cell>
          <cell r="B416">
            <v>139.47368421052599</v>
          </cell>
          <cell r="D416">
            <v>128.947368421052</v>
          </cell>
        </row>
        <row r="417">
          <cell r="A417">
            <v>39156</v>
          </cell>
          <cell r="B417">
            <v>137.87185354690999</v>
          </cell>
          <cell r="D417">
            <v>118.42105263157799</v>
          </cell>
        </row>
        <row r="418">
          <cell r="A418">
            <v>39157</v>
          </cell>
          <cell r="B418">
            <v>134.43935926773401</v>
          </cell>
          <cell r="D418">
            <v>122.684210526315</v>
          </cell>
        </row>
        <row r="419">
          <cell r="A419">
            <v>39160</v>
          </cell>
          <cell r="B419">
            <v>134.43935926773401</v>
          </cell>
          <cell r="D419">
            <v>120.75</v>
          </cell>
        </row>
        <row r="420">
          <cell r="A420">
            <v>39161</v>
          </cell>
          <cell r="B420">
            <v>131.57894736842101</v>
          </cell>
          <cell r="D420">
            <v>112.131578947368</v>
          </cell>
        </row>
        <row r="421">
          <cell r="A421">
            <v>39162</v>
          </cell>
          <cell r="B421">
            <v>117.27688787185301</v>
          </cell>
          <cell r="D421">
            <v>110.328947368421</v>
          </cell>
        </row>
        <row r="422">
          <cell r="A422">
            <v>39163</v>
          </cell>
          <cell r="B422">
            <v>125.972540045766</v>
          </cell>
          <cell r="D422">
            <v>115.684210526315</v>
          </cell>
        </row>
        <row r="423">
          <cell r="A423">
            <v>39164</v>
          </cell>
          <cell r="B423">
            <v>125.972540045766</v>
          </cell>
          <cell r="D423">
            <v>118.802631578947</v>
          </cell>
        </row>
        <row r="424">
          <cell r="A424">
            <v>39167</v>
          </cell>
          <cell r="B424">
            <v>131.57894736842101</v>
          </cell>
          <cell r="D424">
            <v>110.934210526315</v>
          </cell>
        </row>
        <row r="425">
          <cell r="A425">
            <v>39168</v>
          </cell>
          <cell r="B425">
            <v>131.57894736842101</v>
          </cell>
          <cell r="D425">
            <v>106.84210526315699</v>
          </cell>
        </row>
        <row r="426">
          <cell r="A426">
            <v>39169</v>
          </cell>
          <cell r="B426">
            <v>137.07093821510199</v>
          </cell>
          <cell r="D426">
            <v>112.881578947368</v>
          </cell>
        </row>
        <row r="427">
          <cell r="A427">
            <v>39170</v>
          </cell>
          <cell r="B427">
            <v>133.86727688787099</v>
          </cell>
          <cell r="D427">
            <v>117.473684210526</v>
          </cell>
        </row>
        <row r="428">
          <cell r="A428">
            <v>39171</v>
          </cell>
          <cell r="B428">
            <v>133.63844393592601</v>
          </cell>
          <cell r="D428">
            <v>116.75</v>
          </cell>
        </row>
        <row r="429">
          <cell r="A429">
            <v>39174</v>
          </cell>
          <cell r="B429">
            <v>135.011441647597</v>
          </cell>
          <cell r="D429">
            <v>108.947368421052</v>
          </cell>
        </row>
        <row r="430">
          <cell r="A430">
            <v>39175</v>
          </cell>
          <cell r="B430">
            <v>134.43935926773401</v>
          </cell>
          <cell r="D430">
            <v>112.184210526315</v>
          </cell>
        </row>
        <row r="431">
          <cell r="A431">
            <v>39176</v>
          </cell>
          <cell r="B431">
            <v>135.011441647597</v>
          </cell>
          <cell r="D431">
            <v>109.710526315789</v>
          </cell>
        </row>
        <row r="432">
          <cell r="A432">
            <v>39177</v>
          </cell>
          <cell r="B432">
            <v>135.011441647597</v>
          </cell>
          <cell r="D432">
            <v>108.03947368420999</v>
          </cell>
        </row>
        <row r="433">
          <cell r="A433">
            <v>39181</v>
          </cell>
          <cell r="B433">
            <v>135.240274599542</v>
          </cell>
          <cell r="D433">
            <v>115.34210526315699</v>
          </cell>
        </row>
        <row r="434">
          <cell r="A434">
            <v>39182</v>
          </cell>
          <cell r="B434">
            <v>135.011441647597</v>
          </cell>
          <cell r="D434">
            <v>119.105263157894</v>
          </cell>
        </row>
        <row r="435">
          <cell r="A435">
            <v>39183</v>
          </cell>
          <cell r="B435">
            <v>137.29977116704799</v>
          </cell>
          <cell r="D435">
            <v>112.17105263157799</v>
          </cell>
        </row>
        <row r="436">
          <cell r="A436">
            <v>39184</v>
          </cell>
          <cell r="B436">
            <v>137.29977116704799</v>
          </cell>
          <cell r="D436">
            <v>114.31578947368401</v>
          </cell>
        </row>
        <row r="437">
          <cell r="A437">
            <v>39185</v>
          </cell>
          <cell r="B437">
            <v>137.29977116704799</v>
          </cell>
          <cell r="D437">
            <v>117.84210526315699</v>
          </cell>
        </row>
        <row r="438">
          <cell r="A438">
            <v>39188</v>
          </cell>
          <cell r="B438">
            <v>131.57894736842101</v>
          </cell>
          <cell r="D438">
            <v>119.802631578947</v>
          </cell>
        </row>
        <row r="439">
          <cell r="A439">
            <v>39189</v>
          </cell>
          <cell r="B439">
            <v>131.57894736842101</v>
          </cell>
          <cell r="D439">
            <v>115.552631578947</v>
          </cell>
        </row>
        <row r="440">
          <cell r="A440">
            <v>39190</v>
          </cell>
          <cell r="B440">
            <v>135.011441647597</v>
          </cell>
          <cell r="D440">
            <v>108.78947368420999</v>
          </cell>
        </row>
        <row r="441">
          <cell r="A441">
            <v>39191</v>
          </cell>
          <cell r="B441">
            <v>137.29977116704799</v>
          </cell>
          <cell r="D441">
            <v>115.552631578947</v>
          </cell>
        </row>
        <row r="442">
          <cell r="A442">
            <v>39192</v>
          </cell>
          <cell r="B442">
            <v>137.18535469107499</v>
          </cell>
          <cell r="D442">
            <v>116.552631578947</v>
          </cell>
        </row>
        <row r="443">
          <cell r="A443">
            <v>39195</v>
          </cell>
          <cell r="B443">
            <v>133.409610983981</v>
          </cell>
          <cell r="D443">
            <v>113.75</v>
          </cell>
        </row>
        <row r="444">
          <cell r="A444">
            <v>39196</v>
          </cell>
          <cell r="B444">
            <v>137.29977116704799</v>
          </cell>
          <cell r="D444">
            <v>113.78947368420999</v>
          </cell>
        </row>
        <row r="445">
          <cell r="A445">
            <v>39197</v>
          </cell>
          <cell r="B445">
            <v>139.588100686498</v>
          </cell>
          <cell r="D445">
            <v>112.934210526315</v>
          </cell>
        </row>
        <row r="446">
          <cell r="A446">
            <v>39198</v>
          </cell>
          <cell r="B446">
            <v>139.016018306636</v>
          </cell>
          <cell r="D446">
            <v>114.605263157894</v>
          </cell>
        </row>
        <row r="447">
          <cell r="A447">
            <v>39199</v>
          </cell>
          <cell r="B447">
            <v>140.549199084668</v>
          </cell>
          <cell r="D447">
            <v>112.5</v>
          </cell>
        </row>
        <row r="448">
          <cell r="A448">
            <v>39202</v>
          </cell>
          <cell r="B448">
            <v>143.020594965675</v>
          </cell>
          <cell r="D448">
            <v>115.578947368421</v>
          </cell>
        </row>
        <row r="449">
          <cell r="A449">
            <v>39203</v>
          </cell>
          <cell r="B449">
            <v>143.020594965675</v>
          </cell>
          <cell r="D449">
            <v>115.631578947368</v>
          </cell>
        </row>
        <row r="450">
          <cell r="A450">
            <v>39204</v>
          </cell>
          <cell r="B450">
            <v>145.881006864988</v>
          </cell>
          <cell r="D450">
            <v>113.473684210526</v>
          </cell>
        </row>
        <row r="451">
          <cell r="A451">
            <v>39205</v>
          </cell>
          <cell r="B451">
            <v>146.45308924485099</v>
          </cell>
          <cell r="D451">
            <v>108.552631578947</v>
          </cell>
        </row>
        <row r="452">
          <cell r="A452">
            <v>39206</v>
          </cell>
          <cell r="B452">
            <v>147.02517162471301</v>
          </cell>
          <cell r="D452">
            <v>117.894736842105</v>
          </cell>
        </row>
        <row r="453">
          <cell r="A453">
            <v>39209</v>
          </cell>
          <cell r="B453">
            <v>148.16933638443899</v>
          </cell>
          <cell r="D453">
            <v>116.881578947368</v>
          </cell>
        </row>
        <row r="454">
          <cell r="A454">
            <v>39210</v>
          </cell>
          <cell r="B454">
            <v>154.46224256292899</v>
          </cell>
          <cell r="D454">
            <v>115.157894736842</v>
          </cell>
        </row>
        <row r="455">
          <cell r="A455">
            <v>39211</v>
          </cell>
          <cell r="B455">
            <v>154.23340961098299</v>
          </cell>
          <cell r="D455">
            <v>115.526315789473</v>
          </cell>
        </row>
        <row r="456">
          <cell r="A456">
            <v>39212</v>
          </cell>
          <cell r="B456">
            <v>157.20823798627001</v>
          </cell>
          <cell r="D456">
            <v>119.144736842105</v>
          </cell>
        </row>
        <row r="457">
          <cell r="A457">
            <v>39213</v>
          </cell>
          <cell r="B457">
            <v>167.62128146453</v>
          </cell>
          <cell r="D457">
            <v>115.197368421052</v>
          </cell>
        </row>
        <row r="458">
          <cell r="A458">
            <v>39216</v>
          </cell>
          <cell r="B458">
            <v>187.41418764302</v>
          </cell>
          <cell r="D458">
            <v>115.552631578947</v>
          </cell>
        </row>
        <row r="459">
          <cell r="A459">
            <v>39217</v>
          </cell>
          <cell r="B459">
            <v>189.13043478260801</v>
          </cell>
          <cell r="D459">
            <v>117.526315789473</v>
          </cell>
        </row>
        <row r="460">
          <cell r="A460">
            <v>39218</v>
          </cell>
          <cell r="B460">
            <v>189.13043478260801</v>
          </cell>
          <cell r="D460">
            <v>116.934210526315</v>
          </cell>
        </row>
        <row r="461">
          <cell r="A461">
            <v>39219</v>
          </cell>
          <cell r="B461">
            <v>200.686498855835</v>
          </cell>
          <cell r="D461">
            <v>110.460526315789</v>
          </cell>
        </row>
        <row r="462">
          <cell r="A462">
            <v>39220</v>
          </cell>
          <cell r="B462">
            <v>202.51716247139501</v>
          </cell>
          <cell r="D462">
            <v>117.131578947368</v>
          </cell>
        </row>
        <row r="463">
          <cell r="A463">
            <v>39223</v>
          </cell>
          <cell r="B463">
            <v>208.695652173913</v>
          </cell>
          <cell r="D463">
            <v>116.526315789473</v>
          </cell>
        </row>
        <row r="464">
          <cell r="A464">
            <v>39224</v>
          </cell>
          <cell r="B464">
            <v>210.64073226544599</v>
          </cell>
          <cell r="D464">
            <v>115.078947368421</v>
          </cell>
        </row>
        <row r="465">
          <cell r="A465">
            <v>39225</v>
          </cell>
          <cell r="B465">
            <v>213.272311212814</v>
          </cell>
          <cell r="D465">
            <v>113.42105263157799</v>
          </cell>
        </row>
        <row r="466">
          <cell r="A466">
            <v>39226</v>
          </cell>
          <cell r="B466">
            <v>215.10297482837501</v>
          </cell>
          <cell r="D466">
            <v>112.855263157894</v>
          </cell>
        </row>
        <row r="467">
          <cell r="A467">
            <v>39227</v>
          </cell>
          <cell r="B467">
            <v>224.942791762013</v>
          </cell>
          <cell r="D467">
            <v>110.157894736842</v>
          </cell>
        </row>
        <row r="468">
          <cell r="A468">
            <v>39231</v>
          </cell>
          <cell r="B468">
            <v>252.711670480549</v>
          </cell>
          <cell r="D468">
            <v>112.552631578947</v>
          </cell>
        </row>
        <row r="469">
          <cell r="A469">
            <v>39232</v>
          </cell>
          <cell r="B469">
            <v>253.43249427917601</v>
          </cell>
          <cell r="D469">
            <v>112.697368421052</v>
          </cell>
        </row>
        <row r="470">
          <cell r="A470">
            <v>39233</v>
          </cell>
          <cell r="B470">
            <v>286.04118993135</v>
          </cell>
          <cell r="D470">
            <v>113.5</v>
          </cell>
        </row>
        <row r="471">
          <cell r="A471">
            <v>39234</v>
          </cell>
          <cell r="B471">
            <v>286.15560640732201</v>
          </cell>
          <cell r="D471">
            <v>115.657894736842</v>
          </cell>
        </row>
        <row r="472">
          <cell r="A472">
            <v>39237</v>
          </cell>
          <cell r="B472">
            <v>291.76201372997701</v>
          </cell>
          <cell r="D472">
            <v>112.513157894736</v>
          </cell>
        </row>
        <row r="473">
          <cell r="A473">
            <v>39238</v>
          </cell>
          <cell r="B473">
            <v>283.409610983981</v>
          </cell>
          <cell r="D473">
            <v>112.157894736842</v>
          </cell>
        </row>
        <row r="474">
          <cell r="A474">
            <v>39239</v>
          </cell>
          <cell r="B474">
            <v>266.47597254004501</v>
          </cell>
          <cell r="D474">
            <v>113.026315789473</v>
          </cell>
        </row>
        <row r="475">
          <cell r="A475">
            <v>39240</v>
          </cell>
          <cell r="B475">
            <v>246.33867276887801</v>
          </cell>
          <cell r="D475">
            <v>113.026315789473</v>
          </cell>
        </row>
        <row r="476">
          <cell r="A476">
            <v>39241</v>
          </cell>
          <cell r="B476">
            <v>243.13501144164701</v>
          </cell>
          <cell r="D476">
            <v>112.86842105263101</v>
          </cell>
        </row>
        <row r="477">
          <cell r="A477">
            <v>39244</v>
          </cell>
          <cell r="B477">
            <v>254.576659038901</v>
          </cell>
          <cell r="D477">
            <v>114.302631578947</v>
          </cell>
        </row>
        <row r="478">
          <cell r="A478">
            <v>39245</v>
          </cell>
          <cell r="B478">
            <v>254.576659038901</v>
          </cell>
          <cell r="D478">
            <v>113.631578947368</v>
          </cell>
        </row>
        <row r="479">
          <cell r="A479">
            <v>39246</v>
          </cell>
          <cell r="B479">
            <v>257.780320366132</v>
          </cell>
          <cell r="D479">
            <v>117.34210526315699</v>
          </cell>
        </row>
        <row r="480">
          <cell r="A480">
            <v>39247</v>
          </cell>
          <cell r="B480">
            <v>267.96338672768798</v>
          </cell>
          <cell r="D480">
            <v>118.5</v>
          </cell>
        </row>
        <row r="481">
          <cell r="A481">
            <v>39248</v>
          </cell>
          <cell r="B481">
            <v>279.74828375286</v>
          </cell>
          <cell r="D481">
            <v>119.078947368421</v>
          </cell>
        </row>
        <row r="482">
          <cell r="A482">
            <v>39251</v>
          </cell>
          <cell r="B482">
            <v>286.49885583524002</v>
          </cell>
          <cell r="D482">
            <v>117.276315789473</v>
          </cell>
        </row>
        <row r="483">
          <cell r="A483">
            <v>39252</v>
          </cell>
          <cell r="B483">
            <v>279.29061784896999</v>
          </cell>
          <cell r="D483">
            <v>117.75</v>
          </cell>
        </row>
        <row r="484">
          <cell r="A484">
            <v>39253</v>
          </cell>
          <cell r="B484">
            <v>287.64302059496498</v>
          </cell>
          <cell r="D484">
            <v>116.934210526315</v>
          </cell>
        </row>
        <row r="485">
          <cell r="A485">
            <v>39254</v>
          </cell>
          <cell r="B485">
            <v>286.61327231121197</v>
          </cell>
          <cell r="D485">
            <v>116.802631578947</v>
          </cell>
        </row>
        <row r="486">
          <cell r="A486">
            <v>39255</v>
          </cell>
          <cell r="B486">
            <v>283.18077803203602</v>
          </cell>
          <cell r="D486">
            <v>114.197368421052</v>
          </cell>
        </row>
        <row r="487">
          <cell r="A487">
            <v>39258</v>
          </cell>
          <cell r="B487">
            <v>286.04118993135</v>
          </cell>
          <cell r="D487">
            <v>110.31578947368401</v>
          </cell>
        </row>
        <row r="488">
          <cell r="A488">
            <v>39259</v>
          </cell>
          <cell r="B488">
            <v>282.60869565217303</v>
          </cell>
          <cell r="D488">
            <v>110.078947368421</v>
          </cell>
        </row>
        <row r="489">
          <cell r="A489">
            <v>39260</v>
          </cell>
          <cell r="B489">
            <v>281.12128146453</v>
          </cell>
          <cell r="D489">
            <v>111.184210526315</v>
          </cell>
        </row>
        <row r="490">
          <cell r="A490">
            <v>39261</v>
          </cell>
          <cell r="B490">
            <v>228.60411899313499</v>
          </cell>
          <cell r="D490">
            <v>112.052631578947</v>
          </cell>
        </row>
        <row r="491">
          <cell r="A491">
            <v>39262</v>
          </cell>
          <cell r="B491">
            <v>232.37986270022799</v>
          </cell>
          <cell r="D491">
            <v>111.59210526315699</v>
          </cell>
        </row>
        <row r="492">
          <cell r="A492">
            <v>39265</v>
          </cell>
          <cell r="B492">
            <v>252.97482837528599</v>
          </cell>
          <cell r="D492">
            <v>109.526315789473</v>
          </cell>
        </row>
        <row r="493">
          <cell r="A493">
            <v>39266</v>
          </cell>
          <cell r="B493">
            <v>242.906178489702</v>
          </cell>
          <cell r="D493">
            <v>107.328947368421</v>
          </cell>
        </row>
        <row r="494">
          <cell r="A494">
            <v>39268</v>
          </cell>
          <cell r="B494">
            <v>249.199084668192</v>
          </cell>
          <cell r="D494">
            <v>108.447368421052</v>
          </cell>
        </row>
        <row r="495">
          <cell r="A495">
            <v>39269</v>
          </cell>
          <cell r="B495">
            <v>253.54691075514799</v>
          </cell>
          <cell r="D495">
            <v>109.684210526315</v>
          </cell>
        </row>
        <row r="496">
          <cell r="A496">
            <v>39272</v>
          </cell>
          <cell r="B496">
            <v>243.47826086956499</v>
          </cell>
          <cell r="D496">
            <v>111.013157894736</v>
          </cell>
        </row>
        <row r="497">
          <cell r="A497">
            <v>39273</v>
          </cell>
          <cell r="B497">
            <v>251.71624713958801</v>
          </cell>
          <cell r="D497">
            <v>110.17105263157799</v>
          </cell>
        </row>
        <row r="498">
          <cell r="A498">
            <v>39274</v>
          </cell>
          <cell r="B498">
            <v>258.58123569793997</v>
          </cell>
          <cell r="D498">
            <v>107.157894736842</v>
          </cell>
        </row>
        <row r="499">
          <cell r="A499">
            <v>39275</v>
          </cell>
          <cell r="B499">
            <v>246.796338672768</v>
          </cell>
          <cell r="D499">
            <v>105.92105263157799</v>
          </cell>
        </row>
        <row r="500">
          <cell r="A500">
            <v>39276</v>
          </cell>
          <cell r="B500">
            <v>240.73226544622401</v>
          </cell>
          <cell r="D500">
            <v>104.894736842105</v>
          </cell>
        </row>
        <row r="501">
          <cell r="A501">
            <v>39279</v>
          </cell>
          <cell r="B501">
            <v>234.66819221967901</v>
          </cell>
          <cell r="D501">
            <v>105.381578947368</v>
          </cell>
        </row>
        <row r="502">
          <cell r="A502">
            <v>39280</v>
          </cell>
          <cell r="B502">
            <v>236.15560640732201</v>
          </cell>
          <cell r="D502">
            <v>105.92105263157799</v>
          </cell>
        </row>
        <row r="503">
          <cell r="A503">
            <v>39281</v>
          </cell>
          <cell r="B503">
            <v>233.75286041189901</v>
          </cell>
          <cell r="D503">
            <v>103.42105263157799</v>
          </cell>
        </row>
        <row r="504">
          <cell r="A504">
            <v>39282</v>
          </cell>
          <cell r="B504">
            <v>232.26544622425601</v>
          </cell>
          <cell r="D504">
            <v>103.84210526315699</v>
          </cell>
        </row>
        <row r="505">
          <cell r="A505">
            <v>39283</v>
          </cell>
          <cell r="B505">
            <v>232.26544622425601</v>
          </cell>
          <cell r="D505">
            <v>107.052631578947</v>
          </cell>
        </row>
        <row r="506">
          <cell r="A506">
            <v>39286</v>
          </cell>
          <cell r="B506">
            <v>228.83295194508</v>
          </cell>
          <cell r="D506">
            <v>104.210526315789</v>
          </cell>
        </row>
        <row r="507">
          <cell r="A507">
            <v>39287</v>
          </cell>
          <cell r="B507">
            <v>247.02517162471301</v>
          </cell>
          <cell r="D507">
            <v>100</v>
          </cell>
        </row>
        <row r="508">
          <cell r="A508">
            <v>39288</v>
          </cell>
          <cell r="B508">
            <v>257.093821510297</v>
          </cell>
          <cell r="D508">
            <v>99.184210526315695</v>
          </cell>
        </row>
        <row r="509">
          <cell r="A509">
            <v>39289</v>
          </cell>
          <cell r="B509">
            <v>237.64302059496501</v>
          </cell>
          <cell r="D509">
            <v>101.42105263157799</v>
          </cell>
        </row>
        <row r="510">
          <cell r="A510">
            <v>39290</v>
          </cell>
          <cell r="B510">
            <v>231.12128146453</v>
          </cell>
          <cell r="D510">
            <v>99.697368421052602</v>
          </cell>
        </row>
        <row r="511">
          <cell r="A511">
            <v>39293</v>
          </cell>
          <cell r="B511">
            <v>234.324942791762</v>
          </cell>
          <cell r="D511">
            <v>98.394736842105203</v>
          </cell>
        </row>
        <row r="512">
          <cell r="A512">
            <v>39294</v>
          </cell>
          <cell r="B512">
            <v>231.12128146453</v>
          </cell>
          <cell r="D512">
            <v>96.789473684210506</v>
          </cell>
        </row>
        <row r="513">
          <cell r="A513">
            <v>39295</v>
          </cell>
          <cell r="B513">
            <v>251.94508009153299</v>
          </cell>
          <cell r="D513">
            <v>98.552631578947299</v>
          </cell>
        </row>
        <row r="514">
          <cell r="A514">
            <v>39296</v>
          </cell>
          <cell r="B514">
            <v>265.56064073226503</v>
          </cell>
          <cell r="D514">
            <v>96.407894736842096</v>
          </cell>
        </row>
        <row r="515">
          <cell r="A515">
            <v>39297</v>
          </cell>
          <cell r="B515">
            <v>279.74828375286</v>
          </cell>
          <cell r="D515">
            <v>96</v>
          </cell>
        </row>
        <row r="516">
          <cell r="A516">
            <v>39300</v>
          </cell>
          <cell r="B516">
            <v>289.816933638443</v>
          </cell>
          <cell r="D516">
            <v>96.092105263157805</v>
          </cell>
        </row>
        <row r="517">
          <cell r="A517">
            <v>39301</v>
          </cell>
          <cell r="B517">
            <v>312.81350114416398</v>
          </cell>
          <cell r="D517">
            <v>97.710526315789394</v>
          </cell>
        </row>
        <row r="518">
          <cell r="A518">
            <v>39302</v>
          </cell>
          <cell r="B518">
            <v>332.37986270022799</v>
          </cell>
          <cell r="D518">
            <v>98.118421052631504</v>
          </cell>
        </row>
        <row r="519">
          <cell r="A519">
            <v>39303</v>
          </cell>
          <cell r="B519">
            <v>331.80778032036602</v>
          </cell>
          <cell r="D519">
            <v>99.605263157894697</v>
          </cell>
        </row>
        <row r="520">
          <cell r="A520">
            <v>39304</v>
          </cell>
          <cell r="B520">
            <v>329.51945080091502</v>
          </cell>
          <cell r="D520">
            <v>95.605263157894697</v>
          </cell>
        </row>
        <row r="521">
          <cell r="A521">
            <v>39307</v>
          </cell>
          <cell r="B521">
            <v>354.691075514874</v>
          </cell>
          <cell r="D521">
            <v>93.263157894736807</v>
          </cell>
        </row>
        <row r="522">
          <cell r="A522">
            <v>39308</v>
          </cell>
          <cell r="B522">
            <v>327.23112128146403</v>
          </cell>
          <cell r="D522">
            <v>96.315789473684205</v>
          </cell>
        </row>
        <row r="523">
          <cell r="A523">
            <v>39309</v>
          </cell>
          <cell r="B523">
            <v>328.94736842105198</v>
          </cell>
          <cell r="D523">
            <v>94.5</v>
          </cell>
        </row>
        <row r="524">
          <cell r="A524">
            <v>39310</v>
          </cell>
          <cell r="B524">
            <v>316.59038901601798</v>
          </cell>
          <cell r="D524">
            <v>91.210526315789394</v>
          </cell>
        </row>
        <row r="525">
          <cell r="A525">
            <v>39311</v>
          </cell>
          <cell r="B525">
            <v>313.61556064073199</v>
          </cell>
          <cell r="D525">
            <v>91.342105263157805</v>
          </cell>
        </row>
        <row r="526">
          <cell r="A526">
            <v>39314</v>
          </cell>
          <cell r="B526">
            <v>295.99427917620102</v>
          </cell>
          <cell r="D526">
            <v>93.921052631578902</v>
          </cell>
        </row>
        <row r="527">
          <cell r="A527">
            <v>39315</v>
          </cell>
          <cell r="B527">
            <v>297.36842105263099</v>
          </cell>
          <cell r="D527">
            <v>93.473684210526301</v>
          </cell>
        </row>
        <row r="528">
          <cell r="A528">
            <v>39316</v>
          </cell>
          <cell r="B528">
            <v>309.382151029748</v>
          </cell>
          <cell r="D528">
            <v>93.960526315789394</v>
          </cell>
        </row>
        <row r="529">
          <cell r="A529">
            <v>39317</v>
          </cell>
          <cell r="B529">
            <v>310.29748283752798</v>
          </cell>
          <cell r="D529">
            <v>95.039473684210506</v>
          </cell>
        </row>
        <row r="530">
          <cell r="A530">
            <v>39318</v>
          </cell>
          <cell r="B530">
            <v>323.79862700228801</v>
          </cell>
          <cell r="D530">
            <v>97.592105263157805</v>
          </cell>
        </row>
        <row r="531">
          <cell r="A531">
            <v>39321</v>
          </cell>
          <cell r="B531">
            <v>306.97940503432397</v>
          </cell>
          <cell r="D531">
            <v>94.710526315789394</v>
          </cell>
        </row>
        <row r="532">
          <cell r="A532">
            <v>39322</v>
          </cell>
          <cell r="B532">
            <v>309.26773455377497</v>
          </cell>
          <cell r="D532">
            <v>93.368421052631504</v>
          </cell>
        </row>
        <row r="533">
          <cell r="A533">
            <v>39323</v>
          </cell>
          <cell r="B533">
            <v>304.691075514874</v>
          </cell>
          <cell r="D533">
            <v>88.605263157894697</v>
          </cell>
        </row>
        <row r="534">
          <cell r="A534">
            <v>39324</v>
          </cell>
          <cell r="B534">
            <v>312.92906178489699</v>
          </cell>
          <cell r="D534">
            <v>90.263157894736807</v>
          </cell>
        </row>
        <row r="535">
          <cell r="A535">
            <v>39325</v>
          </cell>
          <cell r="B535">
            <v>312.24256292906102</v>
          </cell>
          <cell r="D535">
            <v>92.118421052631504</v>
          </cell>
        </row>
        <row r="536">
          <cell r="A536">
            <v>39329</v>
          </cell>
          <cell r="B536">
            <v>342.33409610983898</v>
          </cell>
          <cell r="D536">
            <v>95.565789473684205</v>
          </cell>
        </row>
        <row r="537">
          <cell r="A537">
            <v>39330</v>
          </cell>
          <cell r="B537">
            <v>325.057208237986</v>
          </cell>
          <cell r="D537">
            <v>99.157894736842096</v>
          </cell>
        </row>
        <row r="538">
          <cell r="A538">
            <v>39331</v>
          </cell>
          <cell r="B538">
            <v>332.26544622425598</v>
          </cell>
          <cell r="D538">
            <v>99.394736842105203</v>
          </cell>
        </row>
        <row r="539">
          <cell r="A539">
            <v>39332</v>
          </cell>
          <cell r="B539">
            <v>343.70709382151</v>
          </cell>
          <cell r="D539">
            <v>96.815789473684205</v>
          </cell>
        </row>
        <row r="540">
          <cell r="A540">
            <v>39335</v>
          </cell>
          <cell r="B540">
            <v>337.52860411899297</v>
          </cell>
          <cell r="D540">
            <v>93.947368421052602</v>
          </cell>
        </row>
        <row r="541">
          <cell r="A541">
            <v>39336</v>
          </cell>
          <cell r="B541">
            <v>343.24942791761998</v>
          </cell>
          <cell r="D541">
            <v>96.473684210526301</v>
          </cell>
        </row>
        <row r="542">
          <cell r="A542">
            <v>39337</v>
          </cell>
          <cell r="B542">
            <v>338.100686498855</v>
          </cell>
          <cell r="D542">
            <v>97.144736842105203</v>
          </cell>
        </row>
        <row r="543">
          <cell r="A543">
            <v>39338</v>
          </cell>
          <cell r="B543">
            <v>337.75743707093801</v>
          </cell>
          <cell r="D543">
            <v>101.23684210526299</v>
          </cell>
        </row>
        <row r="544">
          <cell r="A544">
            <v>39339</v>
          </cell>
          <cell r="B544">
            <v>340.96109839816899</v>
          </cell>
          <cell r="D544">
            <v>99.105263157894697</v>
          </cell>
        </row>
        <row r="545">
          <cell r="A545">
            <v>39342</v>
          </cell>
          <cell r="B545">
            <v>340.38901601830599</v>
          </cell>
          <cell r="D545">
            <v>98.25</v>
          </cell>
        </row>
        <row r="546">
          <cell r="A546">
            <v>39343</v>
          </cell>
          <cell r="B546">
            <v>339.816933638443</v>
          </cell>
          <cell r="D546">
            <v>100.276315789473</v>
          </cell>
        </row>
        <row r="547">
          <cell r="A547">
            <v>39344</v>
          </cell>
          <cell r="B547">
            <v>339.47368421052602</v>
          </cell>
          <cell r="D547">
            <v>97.105263157894697</v>
          </cell>
        </row>
        <row r="548">
          <cell r="A548">
            <v>39345</v>
          </cell>
          <cell r="B548">
            <v>334.66819221967899</v>
          </cell>
          <cell r="D548">
            <v>97.763157894736807</v>
          </cell>
        </row>
        <row r="549">
          <cell r="A549">
            <v>39346</v>
          </cell>
          <cell r="B549">
            <v>340.38901601830599</v>
          </cell>
          <cell r="D549">
            <v>97.763157894736807</v>
          </cell>
        </row>
        <row r="550">
          <cell r="A550">
            <v>39349</v>
          </cell>
          <cell r="B550">
            <v>335.125858123569</v>
          </cell>
          <cell r="D550">
            <v>94.973684210526301</v>
          </cell>
        </row>
        <row r="551">
          <cell r="A551">
            <v>39350</v>
          </cell>
          <cell r="B551">
            <v>333.63844393592598</v>
          </cell>
          <cell r="D551">
            <v>97.710526315789394</v>
          </cell>
        </row>
        <row r="552">
          <cell r="A552">
            <v>39351</v>
          </cell>
          <cell r="B552">
            <v>337.52860411899297</v>
          </cell>
          <cell r="D552">
            <v>98.697368421052602</v>
          </cell>
        </row>
        <row r="553">
          <cell r="A553">
            <v>39352</v>
          </cell>
          <cell r="B553">
            <v>357.55148741418702</v>
          </cell>
          <cell r="D553">
            <v>96.789473684210506</v>
          </cell>
        </row>
        <row r="554">
          <cell r="A554">
            <v>39353</v>
          </cell>
          <cell r="B554">
            <v>341.53318077803198</v>
          </cell>
          <cell r="D554">
            <v>95.25</v>
          </cell>
        </row>
        <row r="555">
          <cell r="A555">
            <v>39356</v>
          </cell>
          <cell r="B555">
            <v>352.402745995423</v>
          </cell>
          <cell r="D555">
            <v>95.815789473684205</v>
          </cell>
        </row>
        <row r="556">
          <cell r="A556">
            <v>39357</v>
          </cell>
          <cell r="B556">
            <v>348.74141876430201</v>
          </cell>
          <cell r="D556">
            <v>95.5263157894736</v>
          </cell>
        </row>
        <row r="557">
          <cell r="A557">
            <v>39358</v>
          </cell>
          <cell r="B557">
            <v>345.53775743707001</v>
          </cell>
          <cell r="D557">
            <v>95.565789473684205</v>
          </cell>
        </row>
        <row r="558">
          <cell r="A558">
            <v>39359</v>
          </cell>
          <cell r="B558">
            <v>345.08009153318</v>
          </cell>
          <cell r="D558">
            <v>96.947368421052602</v>
          </cell>
        </row>
        <row r="559">
          <cell r="A559">
            <v>39360</v>
          </cell>
          <cell r="B559">
            <v>348.51258581235601</v>
          </cell>
          <cell r="D559">
            <v>99.565789473684205</v>
          </cell>
        </row>
        <row r="560">
          <cell r="A560">
            <v>39363</v>
          </cell>
          <cell r="B560">
            <v>348.51258581235601</v>
          </cell>
          <cell r="D560">
            <v>100.59210526315699</v>
          </cell>
        </row>
        <row r="561">
          <cell r="A561">
            <v>39364</v>
          </cell>
          <cell r="B561">
            <v>341.18993135011402</v>
          </cell>
          <cell r="D561">
            <v>100.5</v>
          </cell>
        </row>
        <row r="562">
          <cell r="A562">
            <v>39365</v>
          </cell>
          <cell r="B562">
            <v>341.99084668192199</v>
          </cell>
          <cell r="D562">
            <v>95.092105263157805</v>
          </cell>
        </row>
        <row r="563">
          <cell r="A563">
            <v>39366</v>
          </cell>
          <cell r="B563">
            <v>280.320366132723</v>
          </cell>
          <cell r="D563">
            <v>95.092105263157805</v>
          </cell>
        </row>
        <row r="564">
          <cell r="A564">
            <v>39367</v>
          </cell>
          <cell r="B564">
            <v>317.39130434782601</v>
          </cell>
          <cell r="D564">
            <v>97.802631578947299</v>
          </cell>
        </row>
        <row r="565">
          <cell r="A565">
            <v>39370</v>
          </cell>
          <cell r="B565">
            <v>340.38901601830599</v>
          </cell>
          <cell r="D565">
            <v>95.947368421052602</v>
          </cell>
        </row>
        <row r="566">
          <cell r="A566">
            <v>39371</v>
          </cell>
          <cell r="B566">
            <v>341.418764302059</v>
          </cell>
          <cell r="D566">
            <v>99.236842105263094</v>
          </cell>
        </row>
        <row r="567">
          <cell r="A567">
            <v>39372</v>
          </cell>
          <cell r="B567">
            <v>341.07551487414099</v>
          </cell>
          <cell r="D567">
            <v>101.513157894736</v>
          </cell>
        </row>
        <row r="568">
          <cell r="A568">
            <v>39373</v>
          </cell>
          <cell r="B568">
            <v>342.90617848970197</v>
          </cell>
          <cell r="D568">
            <v>101.302631578947</v>
          </cell>
        </row>
        <row r="569">
          <cell r="A569">
            <v>39374</v>
          </cell>
          <cell r="B569">
            <v>340.96109839816899</v>
          </cell>
          <cell r="D569">
            <v>101.855263157894</v>
          </cell>
        </row>
        <row r="570">
          <cell r="A570">
            <v>39377</v>
          </cell>
          <cell r="B570">
            <v>337.75743707093801</v>
          </cell>
          <cell r="D570">
            <v>103.710526315789</v>
          </cell>
        </row>
        <row r="571">
          <cell r="A571">
            <v>39378</v>
          </cell>
          <cell r="B571">
            <v>333.98169336384399</v>
          </cell>
          <cell r="D571">
            <v>103.605263157894</v>
          </cell>
        </row>
        <row r="572">
          <cell r="A572">
            <v>39379</v>
          </cell>
          <cell r="B572">
            <v>341.53318077803198</v>
          </cell>
          <cell r="D572">
            <v>103.157894736842</v>
          </cell>
        </row>
        <row r="573">
          <cell r="A573">
            <v>39380</v>
          </cell>
          <cell r="B573">
            <v>342.33409610983898</v>
          </cell>
          <cell r="D573">
            <v>102.03947368420999</v>
          </cell>
        </row>
        <row r="574">
          <cell r="A574">
            <v>39381</v>
          </cell>
          <cell r="B574">
            <v>344.27917620137202</v>
          </cell>
          <cell r="D574">
            <v>104.131578947368</v>
          </cell>
        </row>
        <row r="575">
          <cell r="A575">
            <v>39384</v>
          </cell>
          <cell r="B575">
            <v>345.53775743707001</v>
          </cell>
          <cell r="D575">
            <v>103.578947368421</v>
          </cell>
        </row>
        <row r="576">
          <cell r="A576">
            <v>39385</v>
          </cell>
          <cell r="B576">
            <v>333.06636155606401</v>
          </cell>
          <cell r="D576">
            <v>104.56578947368401</v>
          </cell>
        </row>
        <row r="577">
          <cell r="A577">
            <v>39386</v>
          </cell>
          <cell r="B577">
            <v>333.18077803203602</v>
          </cell>
          <cell r="D577">
            <v>103.223684210526</v>
          </cell>
        </row>
        <row r="578">
          <cell r="A578">
            <v>39387</v>
          </cell>
          <cell r="B578">
            <v>331.92219679633803</v>
          </cell>
          <cell r="D578">
            <v>102.973684210526</v>
          </cell>
        </row>
        <row r="579">
          <cell r="A579">
            <v>39388</v>
          </cell>
          <cell r="B579">
            <v>333.18077803203602</v>
          </cell>
          <cell r="D579">
            <v>104.25</v>
          </cell>
        </row>
        <row r="580">
          <cell r="A580">
            <v>39391</v>
          </cell>
          <cell r="B580">
            <v>331.80778032036602</v>
          </cell>
          <cell r="D580">
            <v>98.894736842105203</v>
          </cell>
        </row>
        <row r="581">
          <cell r="A581">
            <v>39392</v>
          </cell>
          <cell r="B581">
            <v>339.35926773455299</v>
          </cell>
          <cell r="D581">
            <v>97.578947368420998</v>
          </cell>
        </row>
        <row r="582">
          <cell r="A582">
            <v>39393</v>
          </cell>
          <cell r="B582">
            <v>328.032036613272</v>
          </cell>
          <cell r="D582">
            <v>94.802631578947299</v>
          </cell>
        </row>
        <row r="583">
          <cell r="A583">
            <v>39394</v>
          </cell>
          <cell r="B583">
            <v>331.23569794050297</v>
          </cell>
          <cell r="D583">
            <v>92.447368421052602</v>
          </cell>
        </row>
        <row r="584">
          <cell r="A584">
            <v>39395</v>
          </cell>
          <cell r="B584">
            <v>327.116704805491</v>
          </cell>
          <cell r="D584">
            <v>88.368421052631504</v>
          </cell>
        </row>
        <row r="585">
          <cell r="A585">
            <v>39398</v>
          </cell>
          <cell r="B585">
            <v>349.084668192219</v>
          </cell>
          <cell r="D585">
            <v>89.289473684210506</v>
          </cell>
        </row>
        <row r="586">
          <cell r="A586">
            <v>39399</v>
          </cell>
          <cell r="B586">
            <v>352.63157894736798</v>
          </cell>
          <cell r="D586">
            <v>87.5</v>
          </cell>
        </row>
        <row r="587">
          <cell r="A587">
            <v>39400</v>
          </cell>
          <cell r="B587">
            <v>392.67734553775699</v>
          </cell>
          <cell r="D587">
            <v>85.5263157894736</v>
          </cell>
        </row>
        <row r="588">
          <cell r="A588">
            <v>39401</v>
          </cell>
          <cell r="B588">
            <v>434.09610983981599</v>
          </cell>
          <cell r="D588">
            <v>87.921052631578902</v>
          </cell>
        </row>
        <row r="589">
          <cell r="A589">
            <v>39402</v>
          </cell>
          <cell r="B589">
            <v>415.21739130434702</v>
          </cell>
          <cell r="D589">
            <v>86.815789473684205</v>
          </cell>
        </row>
        <row r="590">
          <cell r="A590">
            <v>39405</v>
          </cell>
          <cell r="B590">
            <v>414.41647597254001</v>
          </cell>
          <cell r="D590">
            <v>90.960526315789394</v>
          </cell>
        </row>
        <row r="591">
          <cell r="A591">
            <v>39406</v>
          </cell>
          <cell r="B591">
            <v>420.48054919908401</v>
          </cell>
          <cell r="D591">
            <v>89.657894736842096</v>
          </cell>
        </row>
        <row r="592">
          <cell r="A592">
            <v>39407</v>
          </cell>
          <cell r="B592">
            <v>422.99771167047999</v>
          </cell>
          <cell r="D592">
            <v>89.644736842105203</v>
          </cell>
        </row>
        <row r="593">
          <cell r="A593">
            <v>39409</v>
          </cell>
          <cell r="B593">
            <v>414.64530892448499</v>
          </cell>
          <cell r="D593">
            <v>90.039473684210506</v>
          </cell>
        </row>
        <row r="594">
          <cell r="A594">
            <v>39412</v>
          </cell>
          <cell r="B594">
            <v>411.89931350114398</v>
          </cell>
          <cell r="D594">
            <v>89.736842105263094</v>
          </cell>
        </row>
        <row r="595">
          <cell r="A595">
            <v>39413</v>
          </cell>
          <cell r="B595">
            <v>420.48054919908401</v>
          </cell>
          <cell r="D595">
            <v>91.460526315789394</v>
          </cell>
        </row>
        <row r="596">
          <cell r="A596">
            <v>39414</v>
          </cell>
          <cell r="B596">
            <v>439.13043478260801</v>
          </cell>
          <cell r="D596">
            <v>91.407894736842096</v>
          </cell>
        </row>
        <row r="597">
          <cell r="A597">
            <v>39415</v>
          </cell>
          <cell r="B597">
            <v>458.92448512585798</v>
          </cell>
          <cell r="D597">
            <v>91.671052631578902</v>
          </cell>
        </row>
        <row r="598">
          <cell r="A598">
            <v>39416</v>
          </cell>
          <cell r="B598">
            <v>427.68878718535399</v>
          </cell>
          <cell r="D598">
            <v>93.210526315789394</v>
          </cell>
        </row>
        <row r="599">
          <cell r="A599">
            <v>39419</v>
          </cell>
          <cell r="B599">
            <v>434.66819221967899</v>
          </cell>
          <cell r="D599">
            <v>91.2763157894736</v>
          </cell>
        </row>
        <row r="600">
          <cell r="A600">
            <v>39420</v>
          </cell>
          <cell r="B600">
            <v>429.06178489702501</v>
          </cell>
          <cell r="D600">
            <v>91.052631578947299</v>
          </cell>
        </row>
        <row r="601">
          <cell r="A601">
            <v>39421</v>
          </cell>
          <cell r="B601">
            <v>439.816933638443</v>
          </cell>
          <cell r="D601">
            <v>94.315789473684205</v>
          </cell>
        </row>
        <row r="602">
          <cell r="A602">
            <v>39422</v>
          </cell>
          <cell r="B602">
            <v>450.45766590389002</v>
          </cell>
          <cell r="D602">
            <v>94.644736842105203</v>
          </cell>
        </row>
        <row r="603">
          <cell r="A603">
            <v>39423</v>
          </cell>
          <cell r="B603">
            <v>457.55148741418702</v>
          </cell>
          <cell r="D603">
            <v>93.881578947368396</v>
          </cell>
        </row>
        <row r="604">
          <cell r="A604">
            <v>39426</v>
          </cell>
          <cell r="B604">
            <v>450.11441647597201</v>
          </cell>
          <cell r="D604">
            <v>94.368421052631504</v>
          </cell>
        </row>
        <row r="605">
          <cell r="A605">
            <v>39427</v>
          </cell>
          <cell r="B605">
            <v>453.089244851258</v>
          </cell>
          <cell r="D605">
            <v>92.578947368420998</v>
          </cell>
        </row>
        <row r="606">
          <cell r="A606">
            <v>39428</v>
          </cell>
          <cell r="B606">
            <v>466.361556064073</v>
          </cell>
          <cell r="D606">
            <v>94.131578947368396</v>
          </cell>
        </row>
        <row r="607">
          <cell r="A607">
            <v>39429</v>
          </cell>
          <cell r="B607">
            <v>468.42105263157799</v>
          </cell>
          <cell r="D607">
            <v>92.052631578947299</v>
          </cell>
        </row>
        <row r="608">
          <cell r="A608">
            <v>39430</v>
          </cell>
          <cell r="B608">
            <v>436.61327231121197</v>
          </cell>
          <cell r="D608">
            <v>94.184210526315695</v>
          </cell>
        </row>
        <row r="609">
          <cell r="A609">
            <v>39433</v>
          </cell>
          <cell r="B609">
            <v>416.81922196796302</v>
          </cell>
          <cell r="D609">
            <v>94.157894736842096</v>
          </cell>
        </row>
        <row r="610">
          <cell r="A610">
            <v>39434</v>
          </cell>
          <cell r="B610">
            <v>400.45766590389002</v>
          </cell>
          <cell r="D610">
            <v>92.5263157894736</v>
          </cell>
        </row>
        <row r="611">
          <cell r="A611">
            <v>39435</v>
          </cell>
          <cell r="B611">
            <v>413.27231121281397</v>
          </cell>
          <cell r="D611">
            <v>92.710526315789394</v>
          </cell>
        </row>
        <row r="612">
          <cell r="A612">
            <v>39436</v>
          </cell>
          <cell r="B612">
            <v>404.691075514874</v>
          </cell>
          <cell r="D612">
            <v>92.986842105263094</v>
          </cell>
        </row>
        <row r="613">
          <cell r="A613">
            <v>39437</v>
          </cell>
          <cell r="B613">
            <v>424.48512585812301</v>
          </cell>
          <cell r="D613">
            <v>92.565789473684205</v>
          </cell>
        </row>
        <row r="614">
          <cell r="A614">
            <v>39440</v>
          </cell>
          <cell r="B614">
            <v>457.32265446224199</v>
          </cell>
          <cell r="D614">
            <v>92.947368421052602</v>
          </cell>
        </row>
        <row r="615">
          <cell r="A615">
            <v>39442</v>
          </cell>
          <cell r="B615">
            <v>429.63386727688697</v>
          </cell>
          <cell r="D615">
            <v>92.763157894736807</v>
          </cell>
        </row>
        <row r="616">
          <cell r="A616">
            <v>39443</v>
          </cell>
          <cell r="B616">
            <v>384.43935926773401</v>
          </cell>
          <cell r="D616">
            <v>94.736842105263094</v>
          </cell>
        </row>
        <row r="617">
          <cell r="A617">
            <v>39444</v>
          </cell>
          <cell r="B617">
            <v>365.33295194508003</v>
          </cell>
          <cell r="D617">
            <v>94.355263157894697</v>
          </cell>
        </row>
        <row r="618">
          <cell r="A618">
            <v>39447</v>
          </cell>
          <cell r="B618">
            <v>345.53775743707001</v>
          </cell>
          <cell r="D618">
            <v>96.0263157894736</v>
          </cell>
        </row>
        <row r="619">
          <cell r="A619">
            <v>39449</v>
          </cell>
          <cell r="B619">
            <v>320.70938215102899</v>
          </cell>
          <cell r="D619">
            <v>94.789473684210506</v>
          </cell>
        </row>
        <row r="620">
          <cell r="A620">
            <v>39450</v>
          </cell>
          <cell r="B620">
            <v>324.82837528604102</v>
          </cell>
          <cell r="D620">
            <v>96.315789473684205</v>
          </cell>
        </row>
        <row r="621">
          <cell r="A621">
            <v>39451</v>
          </cell>
          <cell r="B621">
            <v>304.34782608695599</v>
          </cell>
          <cell r="D621">
            <v>97.0263157894736</v>
          </cell>
        </row>
        <row r="622">
          <cell r="A622">
            <v>39454</v>
          </cell>
          <cell r="B622">
            <v>286.95652173912998</v>
          </cell>
          <cell r="D622">
            <v>99.052631578947299</v>
          </cell>
        </row>
        <row r="623">
          <cell r="A623">
            <v>39455</v>
          </cell>
          <cell r="B623">
            <v>293.93592677345498</v>
          </cell>
          <cell r="D623">
            <v>96.789473684210506</v>
          </cell>
        </row>
        <row r="624">
          <cell r="A624">
            <v>39456</v>
          </cell>
          <cell r="B624">
            <v>303.089244851258</v>
          </cell>
          <cell r="D624">
            <v>96.684210526315695</v>
          </cell>
        </row>
        <row r="625">
          <cell r="A625">
            <v>39457</v>
          </cell>
          <cell r="B625">
            <v>302.402745995423</v>
          </cell>
          <cell r="D625">
            <v>96.513157894736807</v>
          </cell>
        </row>
        <row r="626">
          <cell r="A626">
            <v>39458</v>
          </cell>
          <cell r="B626">
            <v>308.92448512585798</v>
          </cell>
          <cell r="D626">
            <v>96.763157894736807</v>
          </cell>
        </row>
        <row r="627">
          <cell r="A627">
            <v>39461</v>
          </cell>
          <cell r="B627">
            <v>328.37528604118899</v>
          </cell>
          <cell r="D627">
            <v>98.605263157894697</v>
          </cell>
        </row>
        <row r="628">
          <cell r="A628">
            <v>39462</v>
          </cell>
          <cell r="B628">
            <v>324.82837528604102</v>
          </cell>
          <cell r="D628">
            <v>99.065789473684205</v>
          </cell>
        </row>
        <row r="629">
          <cell r="A629">
            <v>39463</v>
          </cell>
          <cell r="B629">
            <v>313.72997711670399</v>
          </cell>
          <cell r="D629">
            <v>98.421052631578902</v>
          </cell>
        </row>
        <row r="630">
          <cell r="A630">
            <v>39464</v>
          </cell>
          <cell r="B630">
            <v>298.97025171624699</v>
          </cell>
          <cell r="D630">
            <v>98.263157894736807</v>
          </cell>
        </row>
        <row r="631">
          <cell r="A631">
            <v>39465</v>
          </cell>
          <cell r="B631">
            <v>305.94965675057199</v>
          </cell>
          <cell r="D631">
            <v>96.763157894736807</v>
          </cell>
        </row>
        <row r="632">
          <cell r="A632">
            <v>39469</v>
          </cell>
          <cell r="B632">
            <v>298.05491990846599</v>
          </cell>
          <cell r="D632">
            <v>96.5</v>
          </cell>
        </row>
        <row r="633">
          <cell r="A633">
            <v>39470</v>
          </cell>
          <cell r="B633">
            <v>319.79405034324901</v>
          </cell>
          <cell r="D633">
            <v>97.171052631578902</v>
          </cell>
        </row>
        <row r="634">
          <cell r="A634">
            <v>39471</v>
          </cell>
          <cell r="B634">
            <v>307.093821510297</v>
          </cell>
          <cell r="D634">
            <v>96.2763157894736</v>
          </cell>
        </row>
        <row r="635">
          <cell r="A635">
            <v>39472</v>
          </cell>
          <cell r="B635">
            <v>294.62242562928998</v>
          </cell>
          <cell r="D635">
            <v>97.131578947368396</v>
          </cell>
        </row>
        <row r="636">
          <cell r="A636">
            <v>39475</v>
          </cell>
          <cell r="B636">
            <v>302.51716247139501</v>
          </cell>
          <cell r="D636">
            <v>98.394736842105203</v>
          </cell>
        </row>
        <row r="637">
          <cell r="A637">
            <v>39476</v>
          </cell>
          <cell r="B637">
            <v>300.57208237986202</v>
          </cell>
          <cell r="D637">
            <v>96.513157894736807</v>
          </cell>
        </row>
        <row r="638">
          <cell r="A638">
            <v>39477</v>
          </cell>
          <cell r="B638">
            <v>293.020594965675</v>
          </cell>
          <cell r="D638">
            <v>96.328947368420998</v>
          </cell>
        </row>
        <row r="639">
          <cell r="A639">
            <v>39478</v>
          </cell>
          <cell r="B639">
            <v>303.43249427917601</v>
          </cell>
          <cell r="D639">
            <v>94.513157894736807</v>
          </cell>
        </row>
        <row r="640">
          <cell r="A640">
            <v>39479</v>
          </cell>
          <cell r="B640">
            <v>303.54691075514802</v>
          </cell>
          <cell r="D640">
            <v>94.802631578947299</v>
          </cell>
        </row>
        <row r="641">
          <cell r="A641">
            <v>39482</v>
          </cell>
          <cell r="B641">
            <v>297.711670480549</v>
          </cell>
          <cell r="D641">
            <v>95.434210526315695</v>
          </cell>
        </row>
        <row r="642">
          <cell r="A642">
            <v>39483</v>
          </cell>
          <cell r="B642">
            <v>283.06636155606401</v>
          </cell>
          <cell r="D642">
            <v>95.5</v>
          </cell>
        </row>
        <row r="643">
          <cell r="A643">
            <v>39484</v>
          </cell>
          <cell r="B643">
            <v>256.40732265446201</v>
          </cell>
          <cell r="D643">
            <v>97.894736842105203</v>
          </cell>
        </row>
        <row r="644">
          <cell r="A644">
            <v>39485</v>
          </cell>
          <cell r="B644">
            <v>262.24256292906102</v>
          </cell>
          <cell r="D644">
            <v>98.105263157894697</v>
          </cell>
        </row>
        <row r="645">
          <cell r="A645">
            <v>39486</v>
          </cell>
          <cell r="B645">
            <v>259.83981693363802</v>
          </cell>
          <cell r="D645">
            <v>99.092105263157805</v>
          </cell>
        </row>
        <row r="646">
          <cell r="A646">
            <v>39489</v>
          </cell>
          <cell r="B646">
            <v>262.81464530892401</v>
          </cell>
          <cell r="D646">
            <v>99.842105263157805</v>
          </cell>
        </row>
        <row r="647">
          <cell r="A647">
            <v>39490</v>
          </cell>
          <cell r="B647">
            <v>298.74141876430201</v>
          </cell>
          <cell r="D647">
            <v>98.657894736842096</v>
          </cell>
        </row>
        <row r="648">
          <cell r="A648">
            <v>39491</v>
          </cell>
          <cell r="B648">
            <v>386.61327231121197</v>
          </cell>
          <cell r="D648">
            <v>100.31578947368401</v>
          </cell>
        </row>
        <row r="649">
          <cell r="A649">
            <v>39492</v>
          </cell>
          <cell r="B649">
            <v>389.13043478260801</v>
          </cell>
          <cell r="D649">
            <v>99.815789473684205</v>
          </cell>
        </row>
        <row r="650">
          <cell r="A650">
            <v>39493</v>
          </cell>
          <cell r="B650">
            <v>363.95881006864897</v>
          </cell>
          <cell r="D650">
            <v>99.2763157894736</v>
          </cell>
        </row>
        <row r="651">
          <cell r="A651">
            <v>39497</v>
          </cell>
          <cell r="B651">
            <v>350.45766590389002</v>
          </cell>
          <cell r="D651">
            <v>100.42105263157799</v>
          </cell>
        </row>
        <row r="652">
          <cell r="A652">
            <v>39498</v>
          </cell>
          <cell r="B652">
            <v>349.771167048054</v>
          </cell>
          <cell r="D652">
            <v>99.144736842105203</v>
          </cell>
        </row>
        <row r="653">
          <cell r="A653">
            <v>39499</v>
          </cell>
          <cell r="B653">
            <v>343.93592677345498</v>
          </cell>
          <cell r="D653">
            <v>98.736842105263094</v>
          </cell>
        </row>
        <row r="654">
          <cell r="A654">
            <v>39500</v>
          </cell>
          <cell r="B654">
            <v>337.18535469107502</v>
          </cell>
          <cell r="D654">
            <v>102.605263157894</v>
          </cell>
        </row>
        <row r="655">
          <cell r="A655">
            <v>39503</v>
          </cell>
          <cell r="B655">
            <v>354.691075514874</v>
          </cell>
          <cell r="D655">
            <v>103.92105263157799</v>
          </cell>
        </row>
        <row r="656">
          <cell r="A656">
            <v>39504</v>
          </cell>
          <cell r="B656">
            <v>388.55835240274502</v>
          </cell>
          <cell r="D656">
            <v>103.894736842105</v>
          </cell>
        </row>
        <row r="657">
          <cell r="A657">
            <v>39505</v>
          </cell>
          <cell r="B657">
            <v>382.26544622425598</v>
          </cell>
          <cell r="D657">
            <v>104.605263157894</v>
          </cell>
        </row>
        <row r="658">
          <cell r="A658">
            <v>39506</v>
          </cell>
          <cell r="B658">
            <v>344.96567505720799</v>
          </cell>
          <cell r="D658">
            <v>105.526315789473</v>
          </cell>
        </row>
        <row r="659">
          <cell r="A659">
            <v>39507</v>
          </cell>
          <cell r="B659">
            <v>307.43707093821502</v>
          </cell>
          <cell r="D659">
            <v>107.631578947368</v>
          </cell>
        </row>
        <row r="660">
          <cell r="A660">
            <v>39510</v>
          </cell>
          <cell r="B660">
            <v>341.07551487414099</v>
          </cell>
          <cell r="D660">
            <v>108.947368421052</v>
          </cell>
        </row>
        <row r="661">
          <cell r="A661">
            <v>39511</v>
          </cell>
          <cell r="B661">
            <v>309.49656750572001</v>
          </cell>
          <cell r="D661">
            <v>109.23684210526299</v>
          </cell>
        </row>
        <row r="662">
          <cell r="A662">
            <v>39512</v>
          </cell>
          <cell r="B662">
            <v>305.60640732265398</v>
          </cell>
          <cell r="D662">
            <v>108.078947368421</v>
          </cell>
        </row>
        <row r="663">
          <cell r="A663">
            <v>39513</v>
          </cell>
          <cell r="B663">
            <v>301.37299771167</v>
          </cell>
          <cell r="D663">
            <v>108.67105263157799</v>
          </cell>
        </row>
        <row r="664">
          <cell r="A664">
            <v>39514</v>
          </cell>
          <cell r="B664">
            <v>346.22425629290598</v>
          </cell>
          <cell r="D664">
            <v>109.263157894736</v>
          </cell>
        </row>
        <row r="665">
          <cell r="A665">
            <v>39517</v>
          </cell>
          <cell r="B665">
            <v>337.75743707093801</v>
          </cell>
          <cell r="D665">
            <v>108.09210526315699</v>
          </cell>
        </row>
        <row r="666">
          <cell r="A666">
            <v>39518</v>
          </cell>
          <cell r="B666">
            <v>342.67734553775699</v>
          </cell>
          <cell r="D666">
            <v>109.052631578947</v>
          </cell>
        </row>
        <row r="667">
          <cell r="A667">
            <v>39519</v>
          </cell>
          <cell r="B667">
            <v>345.53775743707001</v>
          </cell>
          <cell r="D667">
            <v>108.355263157894</v>
          </cell>
        </row>
        <row r="668">
          <cell r="A668">
            <v>39520</v>
          </cell>
          <cell r="B668">
            <v>348.85583524027402</v>
          </cell>
          <cell r="D668">
            <v>106.973684210526</v>
          </cell>
        </row>
        <row r="669">
          <cell r="A669">
            <v>39521</v>
          </cell>
          <cell r="B669">
            <v>344.05034324942699</v>
          </cell>
          <cell r="D669">
            <v>108.828947368421</v>
          </cell>
        </row>
        <row r="670">
          <cell r="A670">
            <v>39524</v>
          </cell>
          <cell r="B670">
            <v>315.78947368421001</v>
          </cell>
          <cell r="D670">
            <v>106.578947368421</v>
          </cell>
        </row>
        <row r="671">
          <cell r="A671">
            <v>39525</v>
          </cell>
          <cell r="B671">
            <v>356.064073226544</v>
          </cell>
          <cell r="D671">
            <v>108.36842105263101</v>
          </cell>
        </row>
        <row r="672">
          <cell r="A672">
            <v>39526</v>
          </cell>
          <cell r="B672">
            <v>337.07093821510199</v>
          </cell>
          <cell r="D672">
            <v>106.75</v>
          </cell>
        </row>
        <row r="673">
          <cell r="A673">
            <v>39527</v>
          </cell>
          <cell r="B673">
            <v>354.91990846681898</v>
          </cell>
          <cell r="D673">
            <v>105.052631578947</v>
          </cell>
        </row>
        <row r="674">
          <cell r="A674">
            <v>39531</v>
          </cell>
          <cell r="B674">
            <v>371.85354691075497</v>
          </cell>
          <cell r="D674">
            <v>105.263157894736</v>
          </cell>
        </row>
        <row r="675">
          <cell r="A675">
            <v>39532</v>
          </cell>
          <cell r="B675">
            <v>370.82379862700202</v>
          </cell>
          <cell r="D675">
            <v>106.855263157894</v>
          </cell>
        </row>
        <row r="676">
          <cell r="A676">
            <v>39533</v>
          </cell>
          <cell r="B676">
            <v>366.01830663615499</v>
          </cell>
          <cell r="D676">
            <v>106.657894736842</v>
          </cell>
        </row>
        <row r="677">
          <cell r="A677">
            <v>39534</v>
          </cell>
          <cell r="B677">
            <v>360.068649885583</v>
          </cell>
          <cell r="D677">
            <v>108.460526315789</v>
          </cell>
        </row>
        <row r="678">
          <cell r="A678">
            <v>39535</v>
          </cell>
          <cell r="B678">
            <v>362.92906178489699</v>
          </cell>
          <cell r="D678">
            <v>107.763157894736</v>
          </cell>
        </row>
        <row r="679">
          <cell r="A679">
            <v>39538</v>
          </cell>
          <cell r="B679">
            <v>357.55148741418702</v>
          </cell>
          <cell r="D679">
            <v>108.131578947368</v>
          </cell>
        </row>
        <row r="680">
          <cell r="A680">
            <v>39539</v>
          </cell>
          <cell r="B680">
            <v>362.01372997711599</v>
          </cell>
          <cell r="D680">
            <v>107.210526315789</v>
          </cell>
        </row>
        <row r="681">
          <cell r="A681">
            <v>39540</v>
          </cell>
          <cell r="B681">
            <v>354.691075514874</v>
          </cell>
          <cell r="D681">
            <v>106.86842105263101</v>
          </cell>
        </row>
        <row r="682">
          <cell r="A682">
            <v>39541</v>
          </cell>
          <cell r="B682">
            <v>365.33180778031999</v>
          </cell>
          <cell r="D682">
            <v>107.17105263157799</v>
          </cell>
        </row>
        <row r="683">
          <cell r="A683">
            <v>39542</v>
          </cell>
          <cell r="B683">
            <v>370.25171624713897</v>
          </cell>
          <cell r="D683">
            <v>106.894736842105</v>
          </cell>
        </row>
        <row r="684">
          <cell r="A684">
            <v>39545</v>
          </cell>
          <cell r="B684">
            <v>360.068649885583</v>
          </cell>
          <cell r="D684">
            <v>108.434210526315</v>
          </cell>
        </row>
        <row r="685">
          <cell r="A685">
            <v>39546</v>
          </cell>
          <cell r="B685">
            <v>363.84439359267702</v>
          </cell>
          <cell r="D685">
            <v>108.605263157894</v>
          </cell>
        </row>
        <row r="686">
          <cell r="A686">
            <v>39547</v>
          </cell>
          <cell r="B686">
            <v>361.55606407322603</v>
          </cell>
          <cell r="D686">
            <v>110.013157894736</v>
          </cell>
        </row>
        <row r="687">
          <cell r="A687">
            <v>39548</v>
          </cell>
          <cell r="B687">
            <v>359.61098398169298</v>
          </cell>
          <cell r="D687">
            <v>109.473684210526</v>
          </cell>
        </row>
        <row r="688">
          <cell r="A688">
            <v>39549</v>
          </cell>
          <cell r="B688">
            <v>347.25400457665899</v>
          </cell>
          <cell r="D688">
            <v>108.552631578947</v>
          </cell>
        </row>
        <row r="689">
          <cell r="A689">
            <v>39552</v>
          </cell>
          <cell r="B689">
            <v>342.105263157894</v>
          </cell>
          <cell r="D689">
            <v>108.973684210526</v>
          </cell>
        </row>
        <row r="690">
          <cell r="A690">
            <v>39553</v>
          </cell>
          <cell r="B690">
            <v>345.88100686498802</v>
          </cell>
          <cell r="D690">
            <v>111.013157894736</v>
          </cell>
        </row>
        <row r="691">
          <cell r="A691">
            <v>39554</v>
          </cell>
          <cell r="B691">
            <v>366.13272311212802</v>
          </cell>
          <cell r="D691">
            <v>110.447368421052</v>
          </cell>
        </row>
        <row r="692">
          <cell r="A692">
            <v>39555</v>
          </cell>
          <cell r="B692">
            <v>376.430205949656</v>
          </cell>
          <cell r="D692">
            <v>110.36842105263101</v>
          </cell>
        </row>
        <row r="693">
          <cell r="A693">
            <v>39556</v>
          </cell>
          <cell r="B693">
            <v>377.57437070938198</v>
          </cell>
          <cell r="D693">
            <v>107.776315789473</v>
          </cell>
        </row>
        <row r="694">
          <cell r="A694">
            <v>39559</v>
          </cell>
          <cell r="B694">
            <v>379.74828375286</v>
          </cell>
          <cell r="D694">
            <v>108.894736842105</v>
          </cell>
        </row>
        <row r="695">
          <cell r="A695">
            <v>39560</v>
          </cell>
          <cell r="B695">
            <v>367.27688787185298</v>
          </cell>
          <cell r="D695">
            <v>106.84210526315699</v>
          </cell>
        </row>
        <row r="696">
          <cell r="A696">
            <v>39561</v>
          </cell>
          <cell r="B696">
            <v>384.55377574370698</v>
          </cell>
          <cell r="D696">
            <v>108.276315789473</v>
          </cell>
        </row>
        <row r="697">
          <cell r="A697">
            <v>39562</v>
          </cell>
          <cell r="B697">
            <v>382.036613272311</v>
          </cell>
          <cell r="D697">
            <v>109.473684210526</v>
          </cell>
        </row>
        <row r="698">
          <cell r="A698">
            <v>39563</v>
          </cell>
          <cell r="B698">
            <v>385.81235697940502</v>
          </cell>
          <cell r="D698">
            <v>108.894736842105</v>
          </cell>
        </row>
        <row r="699">
          <cell r="A699">
            <v>39566</v>
          </cell>
          <cell r="B699">
            <v>382.15102974828301</v>
          </cell>
          <cell r="D699">
            <v>109.631578947368</v>
          </cell>
        </row>
        <row r="700">
          <cell r="A700">
            <v>39567</v>
          </cell>
          <cell r="B700">
            <v>377.91762013729902</v>
          </cell>
          <cell r="D700">
            <v>110.631578947368</v>
          </cell>
        </row>
        <row r="701">
          <cell r="A701">
            <v>39568</v>
          </cell>
          <cell r="B701">
            <v>379.86270022883201</v>
          </cell>
          <cell r="D701">
            <v>110.710526315789</v>
          </cell>
        </row>
        <row r="702">
          <cell r="A702">
            <v>39569</v>
          </cell>
          <cell r="B702">
            <v>385.011441647597</v>
          </cell>
          <cell r="D702">
            <v>111.53947368420999</v>
          </cell>
        </row>
        <row r="703">
          <cell r="A703">
            <v>39570</v>
          </cell>
          <cell r="B703">
            <v>377.80320366132702</v>
          </cell>
          <cell r="D703">
            <v>112.052631578947</v>
          </cell>
        </row>
        <row r="704">
          <cell r="A704">
            <v>39573</v>
          </cell>
          <cell r="B704">
            <v>377.80320366132702</v>
          </cell>
          <cell r="D704">
            <v>114.697368421052</v>
          </cell>
        </row>
        <row r="705">
          <cell r="A705">
            <v>39574</v>
          </cell>
          <cell r="B705">
            <v>378.48970251716202</v>
          </cell>
          <cell r="D705">
            <v>114.25</v>
          </cell>
        </row>
        <row r="706">
          <cell r="A706">
            <v>39575</v>
          </cell>
          <cell r="B706">
            <v>377.57437070938198</v>
          </cell>
          <cell r="D706">
            <v>111.881578947368</v>
          </cell>
        </row>
        <row r="707">
          <cell r="A707">
            <v>39576</v>
          </cell>
          <cell r="B707">
            <v>376.31578947368399</v>
          </cell>
          <cell r="D707">
            <v>106.98684210526299</v>
          </cell>
        </row>
        <row r="708">
          <cell r="A708">
            <v>39577</v>
          </cell>
          <cell r="B708">
            <v>371.16704805491901</v>
          </cell>
          <cell r="D708">
            <v>108.67105263157799</v>
          </cell>
        </row>
        <row r="709">
          <cell r="A709">
            <v>39580</v>
          </cell>
          <cell r="B709">
            <v>382.15102974828301</v>
          </cell>
          <cell r="D709">
            <v>108.11842105263101</v>
          </cell>
        </row>
        <row r="710">
          <cell r="A710">
            <v>39581</v>
          </cell>
          <cell r="B710">
            <v>378.14645308924401</v>
          </cell>
          <cell r="D710">
            <v>108.09210526315699</v>
          </cell>
        </row>
        <row r="711">
          <cell r="A711">
            <v>39582</v>
          </cell>
          <cell r="B711">
            <v>380.20594965675002</v>
          </cell>
          <cell r="D711">
            <v>107.434210526315</v>
          </cell>
        </row>
        <row r="712">
          <cell r="A712">
            <v>39583</v>
          </cell>
          <cell r="B712">
            <v>377.57437070938198</v>
          </cell>
          <cell r="D712">
            <v>105.447368421052</v>
          </cell>
        </row>
        <row r="713">
          <cell r="A713">
            <v>39584</v>
          </cell>
          <cell r="B713">
            <v>368.19221967963301</v>
          </cell>
          <cell r="D713">
            <v>106</v>
          </cell>
        </row>
        <row r="714">
          <cell r="A714">
            <v>39587</v>
          </cell>
          <cell r="B714">
            <v>362.58581235697898</v>
          </cell>
          <cell r="D714">
            <v>104.763157894736</v>
          </cell>
        </row>
        <row r="715">
          <cell r="A715">
            <v>39588</v>
          </cell>
          <cell r="B715">
            <v>358.466819221967</v>
          </cell>
          <cell r="D715">
            <v>106.776315789473</v>
          </cell>
        </row>
        <row r="716">
          <cell r="A716">
            <v>39589</v>
          </cell>
          <cell r="B716">
            <v>366.01830663615499</v>
          </cell>
          <cell r="D716">
            <v>107.473684210526</v>
          </cell>
        </row>
        <row r="717">
          <cell r="A717">
            <v>39590</v>
          </cell>
          <cell r="B717">
            <v>359.03890160182999</v>
          </cell>
          <cell r="D717">
            <v>107.67105263157799</v>
          </cell>
        </row>
        <row r="718">
          <cell r="A718">
            <v>39591</v>
          </cell>
          <cell r="B718">
            <v>352.28832951944997</v>
          </cell>
          <cell r="D718">
            <v>108.42105263157799</v>
          </cell>
        </row>
        <row r="719">
          <cell r="A719">
            <v>39595</v>
          </cell>
          <cell r="B719">
            <v>368.764302059496</v>
          </cell>
          <cell r="D719">
            <v>108.23684210526299</v>
          </cell>
        </row>
        <row r="720">
          <cell r="A720">
            <v>39596</v>
          </cell>
          <cell r="B720">
            <v>374.37070938215101</v>
          </cell>
          <cell r="D720">
            <v>106.84210526315699</v>
          </cell>
        </row>
        <row r="721">
          <cell r="A721">
            <v>39597</v>
          </cell>
          <cell r="B721">
            <v>377.45995423340901</v>
          </cell>
          <cell r="D721">
            <v>106.5</v>
          </cell>
        </row>
        <row r="722">
          <cell r="A722">
            <v>39598</v>
          </cell>
          <cell r="B722">
            <v>375.40045766590299</v>
          </cell>
          <cell r="D722">
            <v>108.86842105263101</v>
          </cell>
        </row>
        <row r="723">
          <cell r="A723">
            <v>39601</v>
          </cell>
          <cell r="B723">
            <v>347.82608695652101</v>
          </cell>
          <cell r="D723">
            <v>109.11842105263101</v>
          </cell>
        </row>
        <row r="724">
          <cell r="A724">
            <v>39602</v>
          </cell>
          <cell r="B724">
            <v>341.87643020594902</v>
          </cell>
          <cell r="D724">
            <v>109.355263157894</v>
          </cell>
        </row>
        <row r="725">
          <cell r="A725">
            <v>39603</v>
          </cell>
          <cell r="B725">
            <v>361.78489702517101</v>
          </cell>
          <cell r="D725">
            <v>109.934210526315</v>
          </cell>
        </row>
        <row r="726">
          <cell r="A726">
            <v>39604</v>
          </cell>
          <cell r="B726">
            <v>368.87871853546898</v>
          </cell>
          <cell r="D726">
            <v>111.447368421052</v>
          </cell>
        </row>
        <row r="727">
          <cell r="A727">
            <v>39605</v>
          </cell>
          <cell r="B727">
            <v>359.382151029748</v>
          </cell>
          <cell r="D727">
            <v>111.263157894736</v>
          </cell>
        </row>
        <row r="728">
          <cell r="A728">
            <v>39608</v>
          </cell>
          <cell r="B728">
            <v>352.74599542333999</v>
          </cell>
          <cell r="D728">
            <v>109.776315789473</v>
          </cell>
        </row>
        <row r="729">
          <cell r="A729">
            <v>39609</v>
          </cell>
          <cell r="B729">
            <v>347.82608695652101</v>
          </cell>
          <cell r="D729">
            <v>111.81578947368401</v>
          </cell>
        </row>
        <row r="730">
          <cell r="A730">
            <v>39610</v>
          </cell>
          <cell r="B730">
            <v>363.61556064073199</v>
          </cell>
          <cell r="D730">
            <v>111.381578947368</v>
          </cell>
        </row>
        <row r="731">
          <cell r="A731">
            <v>39611</v>
          </cell>
          <cell r="B731">
            <v>354.23340961098302</v>
          </cell>
          <cell r="D731">
            <v>111.552631578947</v>
          </cell>
        </row>
        <row r="732">
          <cell r="A732">
            <v>39612</v>
          </cell>
          <cell r="B732">
            <v>376.08695652173901</v>
          </cell>
          <cell r="D732">
            <v>111.447368421052</v>
          </cell>
        </row>
        <row r="733">
          <cell r="A733">
            <v>39615</v>
          </cell>
          <cell r="B733">
            <v>381.57894736842098</v>
          </cell>
          <cell r="D733">
            <v>112.61842105263101</v>
          </cell>
        </row>
        <row r="734">
          <cell r="A734">
            <v>39616</v>
          </cell>
          <cell r="B734">
            <v>379.86270022883201</v>
          </cell>
          <cell r="D734">
            <v>112.42105263157799</v>
          </cell>
        </row>
        <row r="735">
          <cell r="A735">
            <v>39617</v>
          </cell>
          <cell r="B735">
            <v>376.77345537757401</v>
          </cell>
          <cell r="D735">
            <v>112.28947368420999</v>
          </cell>
        </row>
        <row r="736">
          <cell r="A736">
            <v>39618</v>
          </cell>
          <cell r="B736">
            <v>371.739130434782</v>
          </cell>
          <cell r="D736">
            <v>112.710526315789</v>
          </cell>
        </row>
        <row r="737">
          <cell r="A737">
            <v>39619</v>
          </cell>
          <cell r="B737">
            <v>365.56064073226503</v>
          </cell>
          <cell r="D737">
            <v>113.73684210526299</v>
          </cell>
        </row>
        <row r="738">
          <cell r="A738">
            <v>39622</v>
          </cell>
          <cell r="B738">
            <v>361.78489702517101</v>
          </cell>
          <cell r="D738">
            <v>112.75</v>
          </cell>
        </row>
        <row r="739">
          <cell r="A739">
            <v>39623</v>
          </cell>
          <cell r="B739">
            <v>345.08009153318</v>
          </cell>
          <cell r="D739">
            <v>112.73684210526299</v>
          </cell>
        </row>
        <row r="740">
          <cell r="A740">
            <v>39624</v>
          </cell>
          <cell r="B740">
            <v>360.068649885583</v>
          </cell>
          <cell r="D740">
            <v>112.5</v>
          </cell>
        </row>
        <row r="741">
          <cell r="A741">
            <v>39625</v>
          </cell>
          <cell r="B741">
            <v>345.42334096109801</v>
          </cell>
          <cell r="D741">
            <v>112.23684210526299</v>
          </cell>
        </row>
        <row r="742">
          <cell r="A742">
            <v>39626</v>
          </cell>
          <cell r="B742">
            <v>365.446224256292</v>
          </cell>
          <cell r="D742">
            <v>112.052631578947</v>
          </cell>
        </row>
        <row r="743">
          <cell r="A743">
            <v>39629</v>
          </cell>
          <cell r="B743">
            <v>369.79405034324901</v>
          </cell>
          <cell r="D743">
            <v>112.73684210526299</v>
          </cell>
        </row>
        <row r="744">
          <cell r="A744">
            <v>39630</v>
          </cell>
          <cell r="B744">
            <v>369.79405034324901</v>
          </cell>
          <cell r="D744">
            <v>113.381578947368</v>
          </cell>
        </row>
        <row r="745">
          <cell r="A745">
            <v>39631</v>
          </cell>
          <cell r="B745">
            <v>362.81464530892401</v>
          </cell>
          <cell r="D745">
            <v>113.447368421052</v>
          </cell>
        </row>
        <row r="746">
          <cell r="A746">
            <v>39632</v>
          </cell>
          <cell r="B746">
            <v>357.093821510297</v>
          </cell>
          <cell r="D746">
            <v>112.11842105263101</v>
          </cell>
        </row>
        <row r="747">
          <cell r="A747">
            <v>39636</v>
          </cell>
          <cell r="B747">
            <v>346.56750572082302</v>
          </cell>
          <cell r="D747">
            <v>113.03947368420999</v>
          </cell>
        </row>
        <row r="748">
          <cell r="A748">
            <v>39637</v>
          </cell>
          <cell r="B748">
            <v>366.47597254004501</v>
          </cell>
          <cell r="D748">
            <v>114.73684210526299</v>
          </cell>
        </row>
        <row r="749">
          <cell r="A749">
            <v>39638</v>
          </cell>
          <cell r="B749">
            <v>343.24942791761998</v>
          </cell>
          <cell r="D749">
            <v>113.131578947368</v>
          </cell>
        </row>
        <row r="750">
          <cell r="A750">
            <v>39639</v>
          </cell>
          <cell r="B750">
            <v>325.85812356979397</v>
          </cell>
          <cell r="D750">
            <v>112.894736842105</v>
          </cell>
        </row>
        <row r="751">
          <cell r="A751">
            <v>39640</v>
          </cell>
          <cell r="B751">
            <v>334.89702517162402</v>
          </cell>
          <cell r="D751">
            <v>112.407894736842</v>
          </cell>
        </row>
        <row r="752">
          <cell r="A752">
            <v>39643</v>
          </cell>
          <cell r="B752">
            <v>314.64530892448499</v>
          </cell>
          <cell r="D752">
            <v>110.526315789473</v>
          </cell>
        </row>
        <row r="753">
          <cell r="A753">
            <v>39644</v>
          </cell>
          <cell r="B753">
            <v>327.91762013729902</v>
          </cell>
          <cell r="D753">
            <v>111.131578947368</v>
          </cell>
        </row>
        <row r="754">
          <cell r="A754">
            <v>39645</v>
          </cell>
          <cell r="B754">
            <v>336.38443935926699</v>
          </cell>
          <cell r="D754">
            <v>110.42105263157799</v>
          </cell>
        </row>
        <row r="755">
          <cell r="A755">
            <v>39646</v>
          </cell>
          <cell r="B755">
            <v>345.53775743707001</v>
          </cell>
          <cell r="D755">
            <v>107.644736842105</v>
          </cell>
        </row>
        <row r="756">
          <cell r="A756">
            <v>39647</v>
          </cell>
          <cell r="B756">
            <v>354.80549199084601</v>
          </cell>
          <cell r="D756">
            <v>109.06578947368401</v>
          </cell>
        </row>
        <row r="757">
          <cell r="A757">
            <v>39650</v>
          </cell>
          <cell r="B757">
            <v>349.771167048054</v>
          </cell>
          <cell r="D757">
            <v>109.605263157894</v>
          </cell>
        </row>
        <row r="758">
          <cell r="A758">
            <v>39651</v>
          </cell>
          <cell r="B758">
            <v>348.97025171624699</v>
          </cell>
          <cell r="D758">
            <v>110.131578947368</v>
          </cell>
        </row>
        <row r="759">
          <cell r="A759">
            <v>39652</v>
          </cell>
          <cell r="B759">
            <v>341.64759725400398</v>
          </cell>
          <cell r="D759">
            <v>110.81578947368401</v>
          </cell>
        </row>
        <row r="760">
          <cell r="A760">
            <v>39653</v>
          </cell>
          <cell r="B760">
            <v>355.377574370709</v>
          </cell>
          <cell r="D760">
            <v>108.881578947368</v>
          </cell>
        </row>
        <row r="761">
          <cell r="A761">
            <v>39654</v>
          </cell>
          <cell r="B761">
            <v>360.52631578947302</v>
          </cell>
          <cell r="D761">
            <v>105.578947368421</v>
          </cell>
        </row>
        <row r="762">
          <cell r="A762">
            <v>39657</v>
          </cell>
          <cell r="B762">
            <v>366.13272311212802</v>
          </cell>
          <cell r="D762">
            <v>107.578947368421</v>
          </cell>
        </row>
        <row r="763">
          <cell r="A763">
            <v>39658</v>
          </cell>
          <cell r="B763">
            <v>390.27459954233399</v>
          </cell>
          <cell r="D763">
            <v>107.53947368420999</v>
          </cell>
        </row>
        <row r="764">
          <cell r="A764">
            <v>39659</v>
          </cell>
          <cell r="B764">
            <v>421.16704805491901</v>
          </cell>
          <cell r="D764">
            <v>107.802631578947</v>
          </cell>
        </row>
        <row r="765">
          <cell r="A765">
            <v>39660</v>
          </cell>
          <cell r="B765">
            <v>416.81922196796302</v>
          </cell>
          <cell r="D765">
            <v>108.81578947368401</v>
          </cell>
        </row>
        <row r="766">
          <cell r="A766">
            <v>39661</v>
          </cell>
          <cell r="B766">
            <v>406.17848970251703</v>
          </cell>
          <cell r="D766">
            <v>109.828947368421</v>
          </cell>
        </row>
        <row r="767">
          <cell r="A767">
            <v>39664</v>
          </cell>
          <cell r="B767">
            <v>398.74141876430201</v>
          </cell>
          <cell r="D767">
            <v>109.59210526315699</v>
          </cell>
        </row>
        <row r="768">
          <cell r="A768">
            <v>39665</v>
          </cell>
          <cell r="B768">
            <v>403.775743707093</v>
          </cell>
          <cell r="D768">
            <v>110.723684210526</v>
          </cell>
        </row>
        <row r="769">
          <cell r="A769">
            <v>39666</v>
          </cell>
          <cell r="B769">
            <v>416.47597254004501</v>
          </cell>
          <cell r="D769">
            <v>111.710526315789</v>
          </cell>
        </row>
        <row r="770">
          <cell r="A770">
            <v>39667</v>
          </cell>
          <cell r="B770">
            <v>423.91304347826002</v>
          </cell>
          <cell r="D770">
            <v>113.157894736842</v>
          </cell>
        </row>
        <row r="771">
          <cell r="A771">
            <v>39668</v>
          </cell>
          <cell r="B771">
            <v>431.00686498855799</v>
          </cell>
          <cell r="D771">
            <v>115.105263157894</v>
          </cell>
        </row>
        <row r="772">
          <cell r="A772">
            <v>39671</v>
          </cell>
          <cell r="B772">
            <v>501.60183066361498</v>
          </cell>
          <cell r="D772">
            <v>113.802631578947</v>
          </cell>
        </row>
        <row r="773">
          <cell r="A773">
            <v>39672</v>
          </cell>
          <cell r="B773">
            <v>502.86041189931302</v>
          </cell>
          <cell r="D773">
            <v>113.697368421052</v>
          </cell>
        </row>
        <row r="774">
          <cell r="A774">
            <v>39673</v>
          </cell>
          <cell r="B774">
            <v>498.85583524027402</v>
          </cell>
          <cell r="D774">
            <v>113.684210526315</v>
          </cell>
        </row>
        <row r="775">
          <cell r="A775">
            <v>39674</v>
          </cell>
          <cell r="B775">
            <v>545.65217391304304</v>
          </cell>
          <cell r="D775">
            <v>111.960526315789</v>
          </cell>
        </row>
        <row r="776">
          <cell r="A776">
            <v>39675</v>
          </cell>
          <cell r="B776">
            <v>568.764302059496</v>
          </cell>
          <cell r="D776">
            <v>113.026315789473</v>
          </cell>
        </row>
        <row r="777">
          <cell r="A777">
            <v>39678</v>
          </cell>
          <cell r="B777">
            <v>547.94050343249398</v>
          </cell>
          <cell r="D777">
            <v>114.09210526315699</v>
          </cell>
        </row>
        <row r="778">
          <cell r="A778">
            <v>39679</v>
          </cell>
          <cell r="B778">
            <v>509.382151029748</v>
          </cell>
          <cell r="D778">
            <v>114.973684210526</v>
          </cell>
        </row>
        <row r="779">
          <cell r="A779">
            <v>39680</v>
          </cell>
          <cell r="B779">
            <v>543.02059496567495</v>
          </cell>
          <cell r="D779">
            <v>114.697368421052</v>
          </cell>
        </row>
        <row r="780">
          <cell r="A780">
            <v>39681</v>
          </cell>
          <cell r="B780">
            <v>505.72082379862701</v>
          </cell>
          <cell r="D780">
            <v>113.907894736842</v>
          </cell>
        </row>
        <row r="781">
          <cell r="A781">
            <v>39682</v>
          </cell>
          <cell r="B781">
            <v>537.64302059496504</v>
          </cell>
          <cell r="D781">
            <v>116.276315789473</v>
          </cell>
        </row>
        <row r="782">
          <cell r="A782">
            <v>39685</v>
          </cell>
          <cell r="B782">
            <v>506.52173913043401</v>
          </cell>
          <cell r="D782">
            <v>116.11842105263101</v>
          </cell>
        </row>
        <row r="783">
          <cell r="A783">
            <v>39686</v>
          </cell>
          <cell r="B783">
            <v>545.19450800915297</v>
          </cell>
          <cell r="D783">
            <v>116.59210526315699</v>
          </cell>
        </row>
        <row r="784">
          <cell r="A784">
            <v>39687</v>
          </cell>
          <cell r="B784">
            <v>572.42562929061705</v>
          </cell>
          <cell r="D784">
            <v>116.460526315789</v>
          </cell>
        </row>
        <row r="785">
          <cell r="A785">
            <v>39688</v>
          </cell>
          <cell r="B785">
            <v>543.47826086956502</v>
          </cell>
          <cell r="D785">
            <v>116.23684210526299</v>
          </cell>
        </row>
        <row r="786">
          <cell r="A786">
            <v>39689</v>
          </cell>
          <cell r="B786">
            <v>562.70022883295098</v>
          </cell>
          <cell r="D786">
            <v>115.697368421052</v>
          </cell>
        </row>
        <row r="787">
          <cell r="A787">
            <v>39693</v>
          </cell>
          <cell r="B787">
            <v>581.23569794050297</v>
          </cell>
          <cell r="D787">
            <v>114.973684210526</v>
          </cell>
        </row>
        <row r="788">
          <cell r="A788">
            <v>39694</v>
          </cell>
          <cell r="B788">
            <v>571.85354691075497</v>
          </cell>
          <cell r="D788">
            <v>115.5</v>
          </cell>
        </row>
        <row r="789">
          <cell r="A789">
            <v>39695</v>
          </cell>
          <cell r="B789">
            <v>555.377574370709</v>
          </cell>
          <cell r="D789">
            <v>115.394736842105</v>
          </cell>
        </row>
        <row r="790">
          <cell r="A790">
            <v>39696</v>
          </cell>
          <cell r="B790">
            <v>555.94965675057199</v>
          </cell>
          <cell r="D790">
            <v>114.81578947368401</v>
          </cell>
        </row>
        <row r="791">
          <cell r="A791">
            <v>39699</v>
          </cell>
          <cell r="B791">
            <v>571.85354691075497</v>
          </cell>
          <cell r="D791">
            <v>114.684210526315</v>
          </cell>
        </row>
        <row r="792">
          <cell r="A792">
            <v>39700</v>
          </cell>
          <cell r="B792">
            <v>527.23112128146397</v>
          </cell>
          <cell r="D792">
            <v>114.473684210526</v>
          </cell>
        </row>
        <row r="793">
          <cell r="A793">
            <v>39701</v>
          </cell>
          <cell r="B793">
            <v>537.29977116704799</v>
          </cell>
          <cell r="D793">
            <v>114.078947368421</v>
          </cell>
        </row>
        <row r="794">
          <cell r="A794">
            <v>39702</v>
          </cell>
          <cell r="B794">
            <v>537.64302059496504</v>
          </cell>
          <cell r="D794">
            <v>113.61842105263101</v>
          </cell>
        </row>
        <row r="795">
          <cell r="A795">
            <v>39703</v>
          </cell>
          <cell r="B795">
            <v>530.54919908466798</v>
          </cell>
          <cell r="D795">
            <v>114.513157894736</v>
          </cell>
        </row>
        <row r="796">
          <cell r="A796">
            <v>39706</v>
          </cell>
          <cell r="B796">
            <v>384.55377574370698</v>
          </cell>
          <cell r="D796">
            <v>114.644736842105</v>
          </cell>
        </row>
        <row r="797">
          <cell r="A797">
            <v>39707</v>
          </cell>
          <cell r="B797">
            <v>174.942791762013</v>
          </cell>
          <cell r="D797">
            <v>116.013157894736</v>
          </cell>
        </row>
        <row r="798">
          <cell r="A798">
            <v>39708</v>
          </cell>
          <cell r="B798">
            <v>162.58581235697901</v>
          </cell>
          <cell r="D798">
            <v>117.407894736842</v>
          </cell>
        </row>
        <row r="799">
          <cell r="A799">
            <v>39709</v>
          </cell>
          <cell r="B799">
            <v>159.382151029748</v>
          </cell>
          <cell r="D799">
            <v>117.36842105263101</v>
          </cell>
        </row>
        <row r="800">
          <cell r="A800">
            <v>39710</v>
          </cell>
          <cell r="B800">
            <v>183.06636155606401</v>
          </cell>
          <cell r="D800">
            <v>119.631578947368</v>
          </cell>
        </row>
        <row r="801">
          <cell r="A801">
            <v>39713</v>
          </cell>
          <cell r="B801">
            <v>233.524027459954</v>
          </cell>
          <cell r="D801">
            <v>119.631578947368</v>
          </cell>
        </row>
        <row r="802">
          <cell r="A802">
            <v>39714</v>
          </cell>
          <cell r="B802">
            <v>266.01830663615499</v>
          </cell>
          <cell r="D802">
            <v>119.381578947368</v>
          </cell>
        </row>
        <row r="803">
          <cell r="A803">
            <v>39715</v>
          </cell>
          <cell r="B803">
            <v>242.791762013729</v>
          </cell>
          <cell r="D803">
            <v>120.013157894736</v>
          </cell>
        </row>
        <row r="804">
          <cell r="A804">
            <v>39716</v>
          </cell>
          <cell r="B804">
            <v>231.12128146453</v>
          </cell>
          <cell r="D804">
            <v>120</v>
          </cell>
        </row>
        <row r="805">
          <cell r="A805">
            <v>39717</v>
          </cell>
          <cell r="B805">
            <v>232.49427917620099</v>
          </cell>
          <cell r="D805">
            <v>121.09210526315699</v>
          </cell>
        </row>
        <row r="806">
          <cell r="A806">
            <v>39720</v>
          </cell>
          <cell r="B806">
            <v>228.48970251716199</v>
          </cell>
          <cell r="D806">
            <v>121.23684210526299</v>
          </cell>
        </row>
        <row r="807">
          <cell r="A807">
            <v>39721</v>
          </cell>
          <cell r="B807">
            <v>230.320366132723</v>
          </cell>
          <cell r="D807">
            <v>121.67105263157799</v>
          </cell>
        </row>
        <row r="808">
          <cell r="A808">
            <v>39722</v>
          </cell>
          <cell r="B808">
            <v>240.16018306636099</v>
          </cell>
          <cell r="D808">
            <v>122.59210526315699</v>
          </cell>
        </row>
        <row r="809">
          <cell r="A809">
            <v>39723</v>
          </cell>
          <cell r="B809">
            <v>251.14416475972499</v>
          </cell>
          <cell r="D809">
            <v>120.684210526315</v>
          </cell>
        </row>
        <row r="810">
          <cell r="A810">
            <v>39724</v>
          </cell>
          <cell r="B810">
            <v>252.74599542333999</v>
          </cell>
          <cell r="D810">
            <v>119.881578947368</v>
          </cell>
        </row>
        <row r="811">
          <cell r="A811">
            <v>39727</v>
          </cell>
          <cell r="B811">
            <v>250.800915331807</v>
          </cell>
          <cell r="D811">
            <v>119.105263157894</v>
          </cell>
        </row>
        <row r="812">
          <cell r="A812">
            <v>39728</v>
          </cell>
          <cell r="B812">
            <v>241.99084668192199</v>
          </cell>
          <cell r="D812">
            <v>119.25</v>
          </cell>
        </row>
        <row r="813">
          <cell r="A813">
            <v>39729</v>
          </cell>
          <cell r="B813">
            <v>228.83295194508</v>
          </cell>
          <cell r="D813">
            <v>118.605263157894</v>
          </cell>
        </row>
        <row r="814">
          <cell r="A814">
            <v>39730</v>
          </cell>
          <cell r="B814">
            <v>214.53089244851199</v>
          </cell>
          <cell r="D814">
            <v>117.81578947368401</v>
          </cell>
        </row>
        <row r="815">
          <cell r="A815">
            <v>39731</v>
          </cell>
          <cell r="B815">
            <v>170.938215102974</v>
          </cell>
          <cell r="D815">
            <v>117.631578947368</v>
          </cell>
        </row>
        <row r="816">
          <cell r="A816">
            <v>39734</v>
          </cell>
          <cell r="B816">
            <v>206.864988558352</v>
          </cell>
          <cell r="D816">
            <v>119.34210526315699</v>
          </cell>
        </row>
        <row r="817">
          <cell r="A817">
            <v>39735</v>
          </cell>
          <cell r="B817">
            <v>205.72082379862701</v>
          </cell>
          <cell r="D817">
            <v>115.802631578947</v>
          </cell>
        </row>
        <row r="818">
          <cell r="A818">
            <v>39736</v>
          </cell>
          <cell r="B818">
            <v>175.629290617848</v>
          </cell>
          <cell r="D818">
            <v>113.578947368421</v>
          </cell>
        </row>
        <row r="819">
          <cell r="A819">
            <v>39737</v>
          </cell>
          <cell r="B819">
            <v>189.13043478260801</v>
          </cell>
          <cell r="D819">
            <v>117.434210526315</v>
          </cell>
        </row>
        <row r="820">
          <cell r="A820">
            <v>39738</v>
          </cell>
          <cell r="B820">
            <v>177.45995423340901</v>
          </cell>
          <cell r="D820">
            <v>116.78947368420999</v>
          </cell>
        </row>
        <row r="821">
          <cell r="A821">
            <v>39741</v>
          </cell>
          <cell r="B821">
            <v>164.98855835240201</v>
          </cell>
          <cell r="D821">
            <v>116.56578947368401</v>
          </cell>
        </row>
        <row r="822">
          <cell r="A822">
            <v>39742</v>
          </cell>
          <cell r="B822">
            <v>152.05949656750499</v>
          </cell>
          <cell r="D822">
            <v>111.28947368420999</v>
          </cell>
        </row>
        <row r="823">
          <cell r="A823">
            <v>39743</v>
          </cell>
          <cell r="B823">
            <v>136.84210526315701</v>
          </cell>
          <cell r="D823">
            <v>110.157894736842</v>
          </cell>
        </row>
        <row r="824">
          <cell r="A824">
            <v>39744</v>
          </cell>
          <cell r="B824">
            <v>134.09610983981599</v>
          </cell>
          <cell r="D824">
            <v>110.526315789473</v>
          </cell>
        </row>
        <row r="825">
          <cell r="A825">
            <v>39745</v>
          </cell>
          <cell r="B825">
            <v>139.47368421052599</v>
          </cell>
          <cell r="D825">
            <v>105.684210526315</v>
          </cell>
        </row>
        <row r="826">
          <cell r="A826">
            <v>39748</v>
          </cell>
          <cell r="B826">
            <v>114.759725400457</v>
          </cell>
          <cell r="D826">
            <v>112.526315789473</v>
          </cell>
        </row>
        <row r="827">
          <cell r="A827">
            <v>39749</v>
          </cell>
          <cell r="B827">
            <v>172.76887871853501</v>
          </cell>
          <cell r="D827">
            <v>112.75</v>
          </cell>
        </row>
        <row r="828">
          <cell r="A828">
            <v>39750</v>
          </cell>
          <cell r="B828">
            <v>146.68192219679599</v>
          </cell>
          <cell r="D828">
            <v>113.73684210526299</v>
          </cell>
        </row>
        <row r="829">
          <cell r="A829">
            <v>39751</v>
          </cell>
          <cell r="B829">
            <v>148.97025171624699</v>
          </cell>
          <cell r="D829">
            <v>113.78947368420999</v>
          </cell>
        </row>
        <row r="830">
          <cell r="A830">
            <v>39752</v>
          </cell>
          <cell r="B830">
            <v>160.183066361556</v>
          </cell>
          <cell r="D830">
            <v>110.197368421052</v>
          </cell>
        </row>
        <row r="831">
          <cell r="A831">
            <v>39755</v>
          </cell>
          <cell r="B831">
            <v>165.78947368421001</v>
          </cell>
          <cell r="D831">
            <v>110.078947368421</v>
          </cell>
        </row>
        <row r="832">
          <cell r="A832">
            <v>39756</v>
          </cell>
          <cell r="B832">
            <v>165.78947368421001</v>
          </cell>
          <cell r="D832">
            <v>111.434210526315</v>
          </cell>
        </row>
        <row r="833">
          <cell r="A833">
            <v>39757</v>
          </cell>
          <cell r="B833">
            <v>141.76201372997701</v>
          </cell>
          <cell r="D833">
            <v>110</v>
          </cell>
        </row>
        <row r="834">
          <cell r="A834">
            <v>39758</v>
          </cell>
          <cell r="B834">
            <v>143.70709382151</v>
          </cell>
          <cell r="D834">
            <v>107.710526315789</v>
          </cell>
        </row>
        <row r="835">
          <cell r="A835">
            <v>39759</v>
          </cell>
          <cell r="B835">
            <v>136.38443935926699</v>
          </cell>
          <cell r="D835">
            <v>106.23684210526299</v>
          </cell>
        </row>
        <row r="836">
          <cell r="A836">
            <v>39762</v>
          </cell>
          <cell r="B836">
            <v>130.09153318077799</v>
          </cell>
          <cell r="D836">
            <v>107.302631578947</v>
          </cell>
        </row>
        <row r="837">
          <cell r="A837">
            <v>39763</v>
          </cell>
          <cell r="B837">
            <v>120.82379862700201</v>
          </cell>
          <cell r="D837">
            <v>105.144736842105</v>
          </cell>
        </row>
        <row r="838">
          <cell r="A838">
            <v>39764</v>
          </cell>
          <cell r="B838">
            <v>110.869565217391</v>
          </cell>
          <cell r="D838">
            <v>107.328947368421</v>
          </cell>
        </row>
        <row r="839">
          <cell r="A839">
            <v>39765</v>
          </cell>
          <cell r="B839">
            <v>135.926773455377</v>
          </cell>
          <cell r="D839">
            <v>109.684210526315</v>
          </cell>
        </row>
        <row r="840">
          <cell r="A840">
            <v>39766</v>
          </cell>
          <cell r="B840">
            <v>123.684210526315</v>
          </cell>
          <cell r="D840">
            <v>110.407894736842</v>
          </cell>
        </row>
        <row r="841">
          <cell r="A841">
            <v>39769</v>
          </cell>
          <cell r="B841">
            <v>115.903890160183</v>
          </cell>
          <cell r="D841">
            <v>110.578947368421</v>
          </cell>
        </row>
        <row r="842">
          <cell r="A842">
            <v>39770</v>
          </cell>
          <cell r="B842">
            <v>111.441647597254</v>
          </cell>
          <cell r="D842">
            <v>110.947368421052</v>
          </cell>
        </row>
        <row r="843">
          <cell r="A843">
            <v>39771</v>
          </cell>
          <cell r="B843">
            <v>103.66132723112101</v>
          </cell>
          <cell r="D843">
            <v>113.447368421052</v>
          </cell>
        </row>
        <row r="844">
          <cell r="A844">
            <v>39772</v>
          </cell>
          <cell r="B844">
            <v>98.0549199084668</v>
          </cell>
          <cell r="D844">
            <v>114.184210526315</v>
          </cell>
        </row>
        <row r="845">
          <cell r="A845">
            <v>39773</v>
          </cell>
          <cell r="B845">
            <v>113.04347826086899</v>
          </cell>
          <cell r="D845">
            <v>112.73684210526299</v>
          </cell>
        </row>
        <row r="846">
          <cell r="A846">
            <v>39776</v>
          </cell>
          <cell r="B846">
            <v>133.29519450800899</v>
          </cell>
          <cell r="D846">
            <v>111</v>
          </cell>
        </row>
        <row r="847">
          <cell r="A847">
            <v>39777</v>
          </cell>
          <cell r="B847">
            <v>127.231121281464</v>
          </cell>
          <cell r="D847">
            <v>110.78947368420999</v>
          </cell>
        </row>
        <row r="848">
          <cell r="A848">
            <v>39778</v>
          </cell>
          <cell r="B848">
            <v>134.210526315789</v>
          </cell>
          <cell r="D848">
            <v>113.17105263157799</v>
          </cell>
        </row>
        <row r="849">
          <cell r="A849">
            <v>39780</v>
          </cell>
          <cell r="B849">
            <v>136.15560640732201</v>
          </cell>
          <cell r="D849">
            <v>114.17105263157799</v>
          </cell>
        </row>
        <row r="850">
          <cell r="A850">
            <v>39783</v>
          </cell>
          <cell r="B850">
            <v>107.55148741418699</v>
          </cell>
          <cell r="D850">
            <v>113.894736842105</v>
          </cell>
        </row>
        <row r="851">
          <cell r="A851">
            <v>39784</v>
          </cell>
          <cell r="B851">
            <v>115.102974828375</v>
          </cell>
          <cell r="D851">
            <v>115.447368421052</v>
          </cell>
        </row>
        <row r="852">
          <cell r="A852">
            <v>39785</v>
          </cell>
          <cell r="B852">
            <v>114.41647597254</v>
          </cell>
          <cell r="D852">
            <v>116.078947368421</v>
          </cell>
        </row>
        <row r="853">
          <cell r="A853">
            <v>39786</v>
          </cell>
          <cell r="B853">
            <v>108.466819221967</v>
          </cell>
          <cell r="D853">
            <v>116.394736842105</v>
          </cell>
        </row>
        <row r="854">
          <cell r="A854">
            <v>39787</v>
          </cell>
          <cell r="B854">
            <v>117.27688787185301</v>
          </cell>
          <cell r="D854">
            <v>116.03947368420999</v>
          </cell>
        </row>
        <row r="855">
          <cell r="A855">
            <v>39790</v>
          </cell>
          <cell r="B855">
            <v>129.40503432494199</v>
          </cell>
          <cell r="D855">
            <v>115.776315789473</v>
          </cell>
        </row>
        <row r="856">
          <cell r="A856">
            <v>39791</v>
          </cell>
          <cell r="B856">
            <v>134.66819221967901</v>
          </cell>
          <cell r="D856">
            <v>117.11842105263101</v>
          </cell>
        </row>
        <row r="857">
          <cell r="A857">
            <v>39792</v>
          </cell>
          <cell r="B857">
            <v>137.18535469107499</v>
          </cell>
          <cell r="D857">
            <v>119.06578947368401</v>
          </cell>
        </row>
        <row r="858">
          <cell r="A858">
            <v>39793</v>
          </cell>
          <cell r="B858">
            <v>120.594965675057</v>
          </cell>
          <cell r="D858">
            <v>117.394736842105</v>
          </cell>
        </row>
        <row r="859">
          <cell r="A859">
            <v>39794</v>
          </cell>
          <cell r="B859">
            <v>126.430205949656</v>
          </cell>
          <cell r="D859">
            <v>116.460526315789</v>
          </cell>
        </row>
        <row r="860">
          <cell r="A860">
            <v>39797</v>
          </cell>
          <cell r="B860">
            <v>120.480549199084</v>
          </cell>
          <cell r="D860">
            <v>116.42105263157799</v>
          </cell>
        </row>
        <row r="861">
          <cell r="A861">
            <v>39798</v>
          </cell>
          <cell r="B861">
            <v>123.798627002288</v>
          </cell>
          <cell r="D861">
            <v>119.210526315789</v>
          </cell>
        </row>
        <row r="862">
          <cell r="A862">
            <v>39799</v>
          </cell>
          <cell r="B862">
            <v>129.17620137299701</v>
          </cell>
          <cell r="D862">
            <v>116.447368421052</v>
          </cell>
        </row>
        <row r="863">
          <cell r="A863">
            <v>39800</v>
          </cell>
          <cell r="B863">
            <v>122.654462242562</v>
          </cell>
          <cell r="D863">
            <v>116.31578947368401</v>
          </cell>
        </row>
        <row r="864">
          <cell r="A864">
            <v>39801</v>
          </cell>
          <cell r="B864">
            <v>142.906178489702</v>
          </cell>
          <cell r="D864">
            <v>115.855263157894</v>
          </cell>
        </row>
        <row r="865">
          <cell r="A865">
            <v>39804</v>
          </cell>
          <cell r="B865">
            <v>139.016018306636</v>
          </cell>
          <cell r="D865">
            <v>116.631578947368</v>
          </cell>
        </row>
        <row r="866">
          <cell r="A866">
            <v>39805</v>
          </cell>
          <cell r="B866">
            <v>140.84668192219601</v>
          </cell>
          <cell r="D866">
            <v>115.802631578947</v>
          </cell>
        </row>
        <row r="867">
          <cell r="A867">
            <v>39806</v>
          </cell>
          <cell r="B867">
            <v>140.96109839816901</v>
          </cell>
          <cell r="D867">
            <v>119</v>
          </cell>
        </row>
        <row r="868">
          <cell r="A868">
            <v>39808</v>
          </cell>
          <cell r="B868">
            <v>136.95652173913001</v>
          </cell>
          <cell r="D868">
            <v>120.881578947368</v>
          </cell>
        </row>
        <row r="869">
          <cell r="A869">
            <v>39811</v>
          </cell>
          <cell r="B869">
            <v>126.086956521739</v>
          </cell>
          <cell r="D869">
            <v>119.86842105263101</v>
          </cell>
        </row>
        <row r="870">
          <cell r="A870">
            <v>39812</v>
          </cell>
          <cell r="B870">
            <v>130.09153318077799</v>
          </cell>
          <cell r="D870">
            <v>119.723684210526</v>
          </cell>
        </row>
        <row r="871">
          <cell r="A871">
            <v>39813</v>
          </cell>
          <cell r="B871">
            <v>126.086956521739</v>
          </cell>
          <cell r="D871">
            <v>121.131578947368</v>
          </cell>
        </row>
        <row r="872">
          <cell r="A872">
            <v>39815</v>
          </cell>
          <cell r="B872">
            <v>128.26086956521701</v>
          </cell>
          <cell r="D872">
            <v>120.84210526315699</v>
          </cell>
        </row>
        <row r="873">
          <cell r="A873">
            <v>39818</v>
          </cell>
          <cell r="B873">
            <v>132.49427917620099</v>
          </cell>
          <cell r="D873">
            <v>120.894736842105</v>
          </cell>
        </row>
        <row r="874">
          <cell r="A874">
            <v>39819</v>
          </cell>
          <cell r="B874">
            <v>125.40045766590301</v>
          </cell>
          <cell r="D874">
            <v>120.5</v>
          </cell>
        </row>
        <row r="875">
          <cell r="A875">
            <v>39820</v>
          </cell>
          <cell r="B875">
            <v>123.112128146453</v>
          </cell>
          <cell r="D875">
            <v>118.67105263157799</v>
          </cell>
        </row>
        <row r="876">
          <cell r="A876">
            <v>39821</v>
          </cell>
          <cell r="B876">
            <v>121.28146453089199</v>
          </cell>
          <cell r="D876">
            <v>118.42105263157799</v>
          </cell>
        </row>
        <row r="877">
          <cell r="A877">
            <v>39822</v>
          </cell>
          <cell r="B877">
            <v>113.615560640732</v>
          </cell>
          <cell r="D877">
            <v>117.605263157894</v>
          </cell>
        </row>
        <row r="878">
          <cell r="A878">
            <v>39825</v>
          </cell>
          <cell r="B878">
            <v>112.814645308924</v>
          </cell>
          <cell r="D878">
            <v>118.36842105263101</v>
          </cell>
        </row>
        <row r="879">
          <cell r="A879">
            <v>39826</v>
          </cell>
          <cell r="B879">
            <v>110.640732265446</v>
          </cell>
          <cell r="D879">
            <v>120.42105263157799</v>
          </cell>
        </row>
        <row r="880">
          <cell r="A880">
            <v>39827</v>
          </cell>
          <cell r="B880">
            <v>105.49199084668101</v>
          </cell>
          <cell r="D880">
            <v>121.434210526315</v>
          </cell>
        </row>
        <row r="881">
          <cell r="A881">
            <v>39828</v>
          </cell>
          <cell r="B881">
            <v>108.924485125858</v>
          </cell>
          <cell r="D881">
            <v>121.894736842105</v>
          </cell>
        </row>
        <row r="882">
          <cell r="A882">
            <v>39829</v>
          </cell>
          <cell r="B882">
            <v>109.03890160183001</v>
          </cell>
          <cell r="D882">
            <v>116.723684210526</v>
          </cell>
        </row>
        <row r="883">
          <cell r="A883">
            <v>39833</v>
          </cell>
          <cell r="B883">
            <v>106.979405034324</v>
          </cell>
          <cell r="D883">
            <v>116.73684210526299</v>
          </cell>
        </row>
        <row r="884">
          <cell r="A884">
            <v>39834</v>
          </cell>
          <cell r="B884">
            <v>108.35240274599499</v>
          </cell>
          <cell r="D884">
            <v>115.052631578947</v>
          </cell>
        </row>
        <row r="885">
          <cell r="A885">
            <v>39835</v>
          </cell>
          <cell r="B885">
            <v>106.636155606407</v>
          </cell>
          <cell r="D885">
            <v>113.263157894736</v>
          </cell>
        </row>
        <row r="886">
          <cell r="A886">
            <v>39836</v>
          </cell>
          <cell r="B886">
            <v>104.80549199084599</v>
          </cell>
          <cell r="D886">
            <v>115.710526315789</v>
          </cell>
        </row>
        <row r="887">
          <cell r="A887">
            <v>39839</v>
          </cell>
          <cell r="B887">
            <v>102.97482837528599</v>
          </cell>
          <cell r="D887">
            <v>115.98684210526299</v>
          </cell>
        </row>
        <row r="888">
          <cell r="A888">
            <v>39840</v>
          </cell>
          <cell r="B888">
            <v>104.00457665903799</v>
          </cell>
          <cell r="D888">
            <v>115.328947368421</v>
          </cell>
        </row>
        <row r="889">
          <cell r="A889">
            <v>39841</v>
          </cell>
          <cell r="B889">
            <v>107.66590389016</v>
          </cell>
          <cell r="D889">
            <v>112.934210526315</v>
          </cell>
        </row>
        <row r="890">
          <cell r="A890">
            <v>39842</v>
          </cell>
          <cell r="B890">
            <v>102.86041189931299</v>
          </cell>
          <cell r="D890">
            <v>111.67105263157799</v>
          </cell>
        </row>
        <row r="891">
          <cell r="A891">
            <v>39843</v>
          </cell>
          <cell r="B891">
            <v>103.775743707093</v>
          </cell>
          <cell r="D891">
            <v>113.460526315789</v>
          </cell>
        </row>
        <row r="892">
          <cell r="A892">
            <v>39846</v>
          </cell>
          <cell r="B892">
            <v>102.97482837528599</v>
          </cell>
          <cell r="D892">
            <v>113.184210526315</v>
          </cell>
        </row>
        <row r="893">
          <cell r="A893">
            <v>39847</v>
          </cell>
          <cell r="B893">
            <v>105.835240274599</v>
          </cell>
          <cell r="D893">
            <v>111.947368421052</v>
          </cell>
        </row>
        <row r="894">
          <cell r="A894">
            <v>39848</v>
          </cell>
          <cell r="B894">
            <v>104.00457665903799</v>
          </cell>
          <cell r="D894">
            <v>113.61842105263101</v>
          </cell>
        </row>
        <row r="895">
          <cell r="A895">
            <v>39849</v>
          </cell>
          <cell r="B895">
            <v>104.233409610983</v>
          </cell>
          <cell r="D895">
            <v>112.697368421052</v>
          </cell>
        </row>
        <row r="896">
          <cell r="A896">
            <v>39850</v>
          </cell>
          <cell r="B896">
            <v>105.835240274599</v>
          </cell>
          <cell r="D896">
            <v>112.302631578947</v>
          </cell>
        </row>
        <row r="897">
          <cell r="A897">
            <v>39853</v>
          </cell>
          <cell r="B897">
            <v>100.91533180778001</v>
          </cell>
          <cell r="D897">
            <v>113.42105263157799</v>
          </cell>
        </row>
        <row r="898">
          <cell r="A898">
            <v>39854</v>
          </cell>
          <cell r="B898">
            <v>98.970251716247105</v>
          </cell>
          <cell r="D898">
            <v>112.67105263157799</v>
          </cell>
        </row>
        <row r="899">
          <cell r="A899">
            <v>39855</v>
          </cell>
          <cell r="B899">
            <v>100</v>
          </cell>
          <cell r="C899">
            <v>100</v>
          </cell>
          <cell r="D899">
            <v>110.25</v>
          </cell>
        </row>
        <row r="900">
          <cell r="A900">
            <v>39856</v>
          </cell>
          <cell r="B900">
            <v>93.821510297482803</v>
          </cell>
          <cell r="C900">
            <v>102.76201286416899</v>
          </cell>
          <cell r="D900">
            <v>108.56578947368401</v>
          </cell>
        </row>
        <row r="901">
          <cell r="A901">
            <v>39857</v>
          </cell>
          <cell r="B901">
            <v>94.164759725400401</v>
          </cell>
          <cell r="C901">
            <v>101.43776012107401</v>
          </cell>
          <cell r="D901">
            <v>109.197368421052</v>
          </cell>
        </row>
        <row r="902">
          <cell r="A902">
            <v>39861</v>
          </cell>
          <cell r="B902">
            <v>92.906178489702498</v>
          </cell>
          <cell r="C902">
            <v>103.140370790768</v>
          </cell>
          <cell r="D902">
            <v>109.92105263157799</v>
          </cell>
        </row>
        <row r="903">
          <cell r="A903">
            <v>39862</v>
          </cell>
          <cell r="B903">
            <v>89.244851258581207</v>
          </cell>
          <cell r="C903">
            <v>105.751040484298</v>
          </cell>
          <cell r="D903">
            <v>110.526315789473</v>
          </cell>
        </row>
        <row r="904">
          <cell r="A904">
            <v>39863</v>
          </cell>
          <cell r="B904">
            <v>78.375286041189895</v>
          </cell>
          <cell r="C904">
            <v>108.059023836549</v>
          </cell>
          <cell r="D904">
            <v>110.92105263157799</v>
          </cell>
        </row>
        <row r="905">
          <cell r="A905">
            <v>39864</v>
          </cell>
          <cell r="B905">
            <v>85.812356979404996</v>
          </cell>
          <cell r="C905">
            <v>112.10745365115299</v>
          </cell>
          <cell r="D905">
            <v>112.078947368421</v>
          </cell>
        </row>
        <row r="906">
          <cell r="A906">
            <v>39867</v>
          </cell>
          <cell r="B906">
            <v>78.375286041189895</v>
          </cell>
          <cell r="C906">
            <v>103.291713961407</v>
          </cell>
          <cell r="D906">
            <v>111.447368421052</v>
          </cell>
        </row>
        <row r="907">
          <cell r="A907">
            <v>39868</v>
          </cell>
          <cell r="B907">
            <v>77.803203661327203</v>
          </cell>
          <cell r="C907">
            <v>104.010594021944</v>
          </cell>
          <cell r="D907">
            <v>111.59210526315699</v>
          </cell>
        </row>
        <row r="908">
          <cell r="A908">
            <v>39869</v>
          </cell>
          <cell r="B908">
            <v>72.425629290617806</v>
          </cell>
          <cell r="C908">
            <v>105.637533106318</v>
          </cell>
          <cell r="D908">
            <v>114.657894736842</v>
          </cell>
        </row>
        <row r="909">
          <cell r="A909">
            <v>39870</v>
          </cell>
          <cell r="B909">
            <v>74.141876430205897</v>
          </cell>
          <cell r="C909">
            <v>104.275444570563</v>
          </cell>
          <cell r="D909">
            <v>113.513157894736</v>
          </cell>
        </row>
        <row r="910">
          <cell r="A910">
            <v>39871</v>
          </cell>
          <cell r="B910">
            <v>75.400457665903801</v>
          </cell>
          <cell r="C910">
            <v>104.388951948543</v>
          </cell>
          <cell r="D910">
            <v>113.973684210526</v>
          </cell>
        </row>
        <row r="911">
          <cell r="A911">
            <v>39874</v>
          </cell>
          <cell r="B911">
            <v>66.819221967963301</v>
          </cell>
          <cell r="C911">
            <v>102.156640181611</v>
          </cell>
          <cell r="D911">
            <v>114.61842105263101</v>
          </cell>
        </row>
        <row r="912">
          <cell r="A912">
            <v>39875</v>
          </cell>
          <cell r="B912">
            <v>64.645308924485093</v>
          </cell>
          <cell r="C912">
            <v>100.037835792659</v>
          </cell>
          <cell r="D912">
            <v>113.61842105263101</v>
          </cell>
        </row>
        <row r="913">
          <cell r="A913">
            <v>39876</v>
          </cell>
          <cell r="B913">
            <v>64.988558352402706</v>
          </cell>
          <cell r="C913">
            <v>102.156640181611</v>
          </cell>
          <cell r="D913">
            <v>115.657894736842</v>
          </cell>
        </row>
        <row r="914">
          <cell r="A914">
            <v>39877</v>
          </cell>
          <cell r="B914">
            <v>58.924485125858098</v>
          </cell>
          <cell r="C914">
            <v>102.270147559591</v>
          </cell>
          <cell r="D914">
            <v>117.394736842105</v>
          </cell>
        </row>
        <row r="915">
          <cell r="A915">
            <v>39878</v>
          </cell>
          <cell r="B915">
            <v>60.869565217391298</v>
          </cell>
          <cell r="C915">
            <v>100.037835792659</v>
          </cell>
          <cell r="D915">
            <v>117.184210526315</v>
          </cell>
        </row>
        <row r="916">
          <cell r="A916">
            <v>39881</v>
          </cell>
          <cell r="B916">
            <v>53.3180778032036</v>
          </cell>
          <cell r="C916">
            <v>99.735149451381005</v>
          </cell>
          <cell r="D916">
            <v>116.263157894736</v>
          </cell>
        </row>
        <row r="917">
          <cell r="A917">
            <v>39882</v>
          </cell>
          <cell r="B917">
            <v>57.208237986269999</v>
          </cell>
          <cell r="C917">
            <v>100.113507377979</v>
          </cell>
          <cell r="D917">
            <v>116.710526315789</v>
          </cell>
        </row>
        <row r="918">
          <cell r="A918">
            <v>39883</v>
          </cell>
          <cell r="B918">
            <v>56.292906178489702</v>
          </cell>
          <cell r="C918">
            <v>100.567536889897</v>
          </cell>
          <cell r="D918">
            <v>116.157894736842</v>
          </cell>
        </row>
        <row r="919">
          <cell r="A919">
            <v>39884</v>
          </cell>
          <cell r="B919">
            <v>62.929061784897002</v>
          </cell>
          <cell r="C919">
            <v>105.86454786227701</v>
          </cell>
          <cell r="D919">
            <v>115.447368421052</v>
          </cell>
        </row>
        <row r="920">
          <cell r="A920">
            <v>39885</v>
          </cell>
          <cell r="B920">
            <v>72.082379862700193</v>
          </cell>
          <cell r="C920">
            <v>103.74574347332501</v>
          </cell>
          <cell r="D920">
            <v>113.802631578947</v>
          </cell>
        </row>
        <row r="921">
          <cell r="A921">
            <v>39888</v>
          </cell>
          <cell r="B921">
            <v>81.121281464530796</v>
          </cell>
          <cell r="C921">
            <v>99.583806280741499</v>
          </cell>
          <cell r="D921">
            <v>116.28947368420999</v>
          </cell>
        </row>
        <row r="922">
          <cell r="A922">
            <v>39889</v>
          </cell>
          <cell r="B922">
            <v>80.091533180778001</v>
          </cell>
          <cell r="C922">
            <v>104.199772985244</v>
          </cell>
          <cell r="D922">
            <v>115.657894736842</v>
          </cell>
        </row>
        <row r="923">
          <cell r="A923">
            <v>39890</v>
          </cell>
          <cell r="B923">
            <v>83.867276887871796</v>
          </cell>
          <cell r="C923">
            <v>104.35111615588301</v>
          </cell>
          <cell r="D923">
            <v>114.56578947368401</v>
          </cell>
        </row>
        <row r="924">
          <cell r="A924">
            <v>39891</v>
          </cell>
          <cell r="B924">
            <v>84.096109839816904</v>
          </cell>
          <cell r="C924">
            <v>103.74574347332501</v>
          </cell>
          <cell r="D924">
            <v>114.513157894736</v>
          </cell>
        </row>
        <row r="925">
          <cell r="A925">
            <v>39892</v>
          </cell>
          <cell r="B925">
            <v>85.697940503432406</v>
          </cell>
          <cell r="C925">
            <v>104.691638289822</v>
          </cell>
          <cell r="D925">
            <v>114.73684210526299</v>
          </cell>
        </row>
        <row r="926">
          <cell r="A926">
            <v>39895</v>
          </cell>
          <cell r="B926">
            <v>96.338672768878695</v>
          </cell>
          <cell r="C926">
            <v>103.55656451002601</v>
          </cell>
          <cell r="D926">
            <v>115.263157894736</v>
          </cell>
        </row>
        <row r="927">
          <cell r="A927">
            <v>39896</v>
          </cell>
          <cell r="B927">
            <v>94.393592677345495</v>
          </cell>
          <cell r="C927">
            <v>102.53499810821</v>
          </cell>
          <cell r="D927">
            <v>115.75</v>
          </cell>
        </row>
        <row r="928">
          <cell r="A928">
            <v>39897</v>
          </cell>
          <cell r="B928">
            <v>97.254004576659</v>
          </cell>
          <cell r="C928">
            <v>103.216042376087</v>
          </cell>
          <cell r="D928">
            <v>115.61842105263101</v>
          </cell>
        </row>
        <row r="929">
          <cell r="A929">
            <v>39898</v>
          </cell>
          <cell r="B929">
            <v>97.254004576659</v>
          </cell>
          <cell r="C929">
            <v>104.23760877790301</v>
          </cell>
          <cell r="D929">
            <v>115.460526315789</v>
          </cell>
        </row>
        <row r="930">
          <cell r="A930">
            <v>39899</v>
          </cell>
          <cell r="B930">
            <v>92.105263157894697</v>
          </cell>
          <cell r="C930">
            <v>104.16193719258401</v>
          </cell>
          <cell r="D930">
            <v>115.17105263157799</v>
          </cell>
        </row>
        <row r="931">
          <cell r="A931">
            <v>39902</v>
          </cell>
          <cell r="B931">
            <v>91.304347826086897</v>
          </cell>
          <cell r="C931">
            <v>103.216042376087</v>
          </cell>
          <cell r="D931">
            <v>114.144736842105</v>
          </cell>
        </row>
        <row r="932">
          <cell r="A932">
            <v>39903</v>
          </cell>
          <cell r="B932">
            <v>93.935926773455293</v>
          </cell>
          <cell r="C932">
            <v>109.231933409004</v>
          </cell>
          <cell r="D932">
            <v>115.894736842105</v>
          </cell>
        </row>
        <row r="933">
          <cell r="A933">
            <v>39904</v>
          </cell>
          <cell r="B933">
            <v>94.965675057208202</v>
          </cell>
          <cell r="C933">
            <v>105.48618993567899</v>
          </cell>
          <cell r="D933">
            <v>116.67105263157799</v>
          </cell>
        </row>
        <row r="934">
          <cell r="A934">
            <v>39905</v>
          </cell>
          <cell r="B934">
            <v>97.254004576659</v>
          </cell>
          <cell r="C934">
            <v>103.480892924706</v>
          </cell>
          <cell r="D934">
            <v>115.59210526315699</v>
          </cell>
        </row>
        <row r="935">
          <cell r="A935">
            <v>39906</v>
          </cell>
          <cell r="B935">
            <v>94.393592677345495</v>
          </cell>
          <cell r="C935">
            <v>103.480892924706</v>
          </cell>
          <cell r="D935">
            <v>114.355263157894</v>
          </cell>
        </row>
        <row r="936">
          <cell r="A936">
            <v>39909</v>
          </cell>
          <cell r="B936">
            <v>90.732265446224204</v>
          </cell>
          <cell r="C936">
            <v>106.129398410896</v>
          </cell>
          <cell r="D936">
            <v>113.552631578947</v>
          </cell>
        </row>
        <row r="937">
          <cell r="A937">
            <v>39910</v>
          </cell>
          <cell r="B937">
            <v>83.9816933638443</v>
          </cell>
          <cell r="C937">
            <v>102.724177071509</v>
          </cell>
          <cell r="D937">
            <v>114.394736842105</v>
          </cell>
        </row>
        <row r="938">
          <cell r="A938">
            <v>39911</v>
          </cell>
          <cell r="B938">
            <v>80.205949656750505</v>
          </cell>
          <cell r="C938">
            <v>101.778282255013</v>
          </cell>
          <cell r="D938">
            <v>116.31578947368401</v>
          </cell>
        </row>
        <row r="939">
          <cell r="A939">
            <v>39912</v>
          </cell>
          <cell r="B939">
            <v>94.508009153318</v>
          </cell>
          <cell r="C939">
            <v>100.64320847521699</v>
          </cell>
          <cell r="D939">
            <v>115.894736842105</v>
          </cell>
        </row>
        <row r="940">
          <cell r="A940">
            <v>39916</v>
          </cell>
          <cell r="B940">
            <v>93.249427917620096</v>
          </cell>
          <cell r="C940">
            <v>100.189178963299</v>
          </cell>
          <cell r="D940">
            <v>115.447368421052</v>
          </cell>
        </row>
        <row r="941">
          <cell r="A941">
            <v>39917</v>
          </cell>
          <cell r="B941">
            <v>86.041189931350104</v>
          </cell>
          <cell r="C941">
            <v>100.264850548618</v>
          </cell>
          <cell r="D941">
            <v>115.31578947368401</v>
          </cell>
        </row>
        <row r="942">
          <cell r="A942">
            <v>39918</v>
          </cell>
          <cell r="B942">
            <v>96.338672768878695</v>
          </cell>
          <cell r="C942">
            <v>100.681044267877</v>
          </cell>
          <cell r="D942">
            <v>114.31578947368401</v>
          </cell>
        </row>
        <row r="943">
          <cell r="A943">
            <v>39919</v>
          </cell>
          <cell r="B943">
            <v>98.283752860411795</v>
          </cell>
          <cell r="C943">
            <v>102.156640181611</v>
          </cell>
          <cell r="D943">
            <v>114.144736842105</v>
          </cell>
        </row>
        <row r="944">
          <cell r="A944">
            <v>39920</v>
          </cell>
          <cell r="B944">
            <v>97.597254004576598</v>
          </cell>
          <cell r="C944">
            <v>100.151343170639</v>
          </cell>
          <cell r="D944">
            <v>119.61842105263101</v>
          </cell>
        </row>
        <row r="945">
          <cell r="A945">
            <v>39923</v>
          </cell>
          <cell r="B945">
            <v>91.304347826086897</v>
          </cell>
          <cell r="C945">
            <v>99.205448354143002</v>
          </cell>
          <cell r="D945">
            <v>119.894736842105</v>
          </cell>
        </row>
        <row r="946">
          <cell r="A946">
            <v>39924</v>
          </cell>
          <cell r="B946">
            <v>97.254004576659</v>
          </cell>
          <cell r="C946">
            <v>99.735149451381005</v>
          </cell>
          <cell r="D946">
            <v>120.184210526315</v>
          </cell>
        </row>
        <row r="947">
          <cell r="A947">
            <v>39925</v>
          </cell>
          <cell r="B947">
            <v>96.681922196796293</v>
          </cell>
          <cell r="C947">
            <v>100.681044267877</v>
          </cell>
          <cell r="D947">
            <v>120.078947368421</v>
          </cell>
        </row>
        <row r="948">
          <cell r="A948">
            <v>39926</v>
          </cell>
          <cell r="B948">
            <v>92.5629290617848</v>
          </cell>
          <cell r="C948">
            <v>99.621642073401404</v>
          </cell>
          <cell r="D948">
            <v>118.263157894736</v>
          </cell>
        </row>
        <row r="949">
          <cell r="A949">
            <v>39927</v>
          </cell>
          <cell r="B949">
            <v>97.139588100686396</v>
          </cell>
          <cell r="C949">
            <v>99.432463110102105</v>
          </cell>
          <cell r="D949">
            <v>118.605263157894</v>
          </cell>
        </row>
        <row r="950">
          <cell r="A950">
            <v>39930</v>
          </cell>
          <cell r="B950">
            <v>91.876430205949603</v>
          </cell>
          <cell r="C950">
            <v>99.318955732122504</v>
          </cell>
          <cell r="D950">
            <v>119.67105263157799</v>
          </cell>
        </row>
        <row r="951">
          <cell r="A951">
            <v>39931</v>
          </cell>
          <cell r="B951">
            <v>96.567505720823704</v>
          </cell>
          <cell r="C951">
            <v>107.71850170261</v>
          </cell>
          <cell r="D951">
            <v>120.28947368420999</v>
          </cell>
        </row>
        <row r="952">
          <cell r="A952">
            <v>39932</v>
          </cell>
          <cell r="B952">
            <v>97.826086956521706</v>
          </cell>
          <cell r="C952">
            <v>109.572455542943</v>
          </cell>
          <cell r="D952">
            <v>120.763157894736</v>
          </cell>
        </row>
        <row r="953">
          <cell r="A953">
            <v>39933</v>
          </cell>
          <cell r="B953">
            <v>96.567505720823704</v>
          </cell>
          <cell r="C953">
            <v>106.886114264093</v>
          </cell>
          <cell r="D953">
            <v>119.855263157894</v>
          </cell>
        </row>
        <row r="954">
          <cell r="A954">
            <v>39934</v>
          </cell>
          <cell r="B954">
            <v>98.627002288329507</v>
          </cell>
          <cell r="C954">
            <v>107.30230798335199</v>
          </cell>
          <cell r="D954">
            <v>121.881578947368</v>
          </cell>
        </row>
        <row r="955">
          <cell r="A955">
            <v>39937</v>
          </cell>
          <cell r="B955">
            <v>112.24256292906099</v>
          </cell>
          <cell r="C955">
            <v>113.999243284146</v>
          </cell>
          <cell r="D955">
            <v>122.105263157894</v>
          </cell>
        </row>
        <row r="956">
          <cell r="A956">
            <v>39938</v>
          </cell>
          <cell r="B956">
            <v>100.91533180778001</v>
          </cell>
          <cell r="C956">
            <v>116.534241392357</v>
          </cell>
          <cell r="D956">
            <v>122.28947368420999</v>
          </cell>
        </row>
        <row r="957">
          <cell r="A957">
            <v>39939</v>
          </cell>
          <cell r="B957">
            <v>92.791762013729894</v>
          </cell>
          <cell r="C957">
            <v>112.561483163072</v>
          </cell>
          <cell r="D957">
            <v>124.09210526315699</v>
          </cell>
        </row>
        <row r="958">
          <cell r="A958">
            <v>39940</v>
          </cell>
          <cell r="B958">
            <v>94.508009153318</v>
          </cell>
          <cell r="C958">
            <v>113.393870601589</v>
          </cell>
          <cell r="D958">
            <v>122.578947368421</v>
          </cell>
        </row>
        <row r="959">
          <cell r="A959">
            <v>39941</v>
          </cell>
          <cell r="B959">
            <v>99.084668192219596</v>
          </cell>
          <cell r="C959">
            <v>116.382898221717</v>
          </cell>
          <cell r="D959">
            <v>122.631578947368</v>
          </cell>
        </row>
        <row r="960">
          <cell r="A960">
            <v>39944</v>
          </cell>
          <cell r="B960">
            <v>103.54691075514801</v>
          </cell>
          <cell r="C960">
            <v>113.31819901626901</v>
          </cell>
          <cell r="D960">
            <v>121.381578947368</v>
          </cell>
        </row>
        <row r="961">
          <cell r="A961">
            <v>39945</v>
          </cell>
          <cell r="B961">
            <v>102.631578947368</v>
          </cell>
          <cell r="C961">
            <v>112.82633371169101</v>
          </cell>
          <cell r="D961">
            <v>122.25</v>
          </cell>
        </row>
        <row r="962">
          <cell r="A962">
            <v>39946</v>
          </cell>
          <cell r="B962">
            <v>97.826086956521706</v>
          </cell>
          <cell r="C962">
            <v>111.426409383276</v>
          </cell>
          <cell r="D962">
            <v>121.644736842105</v>
          </cell>
        </row>
        <row r="963">
          <cell r="A963">
            <v>39947</v>
          </cell>
          <cell r="B963">
            <v>102.05949656750499</v>
          </cell>
          <cell r="C963">
            <v>109.118426031025</v>
          </cell>
          <cell r="D963">
            <v>121.394736842105</v>
          </cell>
        </row>
        <row r="964">
          <cell r="A964">
            <v>39948</v>
          </cell>
          <cell r="B964">
            <v>115.102974828375</v>
          </cell>
          <cell r="C964">
            <v>109.042754445705</v>
          </cell>
          <cell r="D964">
            <v>122.776315789473</v>
          </cell>
        </row>
        <row r="965">
          <cell r="A965">
            <v>39951</v>
          </cell>
          <cell r="B965">
            <v>120.13729977116699</v>
          </cell>
          <cell r="C965">
            <v>110.51835035944001</v>
          </cell>
          <cell r="D965">
            <v>123.631578947368</v>
          </cell>
        </row>
        <row r="966">
          <cell r="A966">
            <v>39952</v>
          </cell>
          <cell r="B966">
            <v>141.87643020594899</v>
          </cell>
          <cell r="C966">
            <v>111.312902005297</v>
          </cell>
          <cell r="D966">
            <v>123.263157894736</v>
          </cell>
        </row>
        <row r="967">
          <cell r="A967">
            <v>39953</v>
          </cell>
          <cell r="B967">
            <v>118.192219679633</v>
          </cell>
          <cell r="C967">
            <v>108.134695421869</v>
          </cell>
          <cell r="D967">
            <v>120.73684210526299</v>
          </cell>
        </row>
        <row r="968">
          <cell r="A968">
            <v>39954</v>
          </cell>
          <cell r="B968">
            <v>115.78947368420999</v>
          </cell>
          <cell r="C968">
            <v>112.485811577752</v>
          </cell>
          <cell r="D968">
            <v>121.434210526315</v>
          </cell>
        </row>
        <row r="969">
          <cell r="A969">
            <v>39955</v>
          </cell>
          <cell r="B969">
            <v>114.53089244851201</v>
          </cell>
          <cell r="C969">
            <v>112.372304199772</v>
          </cell>
          <cell r="D969">
            <v>121.710526315789</v>
          </cell>
        </row>
        <row r="970">
          <cell r="A970">
            <v>39959</v>
          </cell>
          <cell r="B970">
            <v>118.764302059496</v>
          </cell>
          <cell r="C970">
            <v>116.307226636398</v>
          </cell>
          <cell r="D970">
            <v>120.460526315789</v>
          </cell>
        </row>
        <row r="971">
          <cell r="A971">
            <v>39960</v>
          </cell>
          <cell r="B971">
            <v>118.993135011441</v>
          </cell>
          <cell r="C971">
            <v>115.058645478622</v>
          </cell>
          <cell r="D971">
            <v>118.894736842105</v>
          </cell>
        </row>
        <row r="972">
          <cell r="A972">
            <v>39961</v>
          </cell>
          <cell r="B972">
            <v>112.58581235697901</v>
          </cell>
          <cell r="C972">
            <v>115.096481271282</v>
          </cell>
          <cell r="D972">
            <v>118.75</v>
          </cell>
        </row>
        <row r="973">
          <cell r="A973">
            <v>39962</v>
          </cell>
          <cell r="B973">
            <v>116.933638443935</v>
          </cell>
          <cell r="C973">
            <v>117.896329928111</v>
          </cell>
          <cell r="D973">
            <v>120.473684210526</v>
          </cell>
        </row>
        <row r="974">
          <cell r="A974">
            <v>39965</v>
          </cell>
          <cell r="B974">
            <v>115.33180778032001</v>
          </cell>
          <cell r="C974">
            <v>120.317820658342</v>
          </cell>
          <cell r="D974">
            <v>123.578947368421</v>
          </cell>
        </row>
        <row r="975">
          <cell r="A975">
            <v>39966</v>
          </cell>
          <cell r="B975">
            <v>115.903890160183</v>
          </cell>
          <cell r="C975">
            <v>121.112372304199</v>
          </cell>
          <cell r="D975">
            <v>122.06578947368401</v>
          </cell>
        </row>
        <row r="976">
          <cell r="A976">
            <v>39967</v>
          </cell>
          <cell r="B976">
            <v>114.53089244851201</v>
          </cell>
          <cell r="C976">
            <v>121.07453651153899</v>
          </cell>
          <cell r="D976">
            <v>122.31578947368401</v>
          </cell>
        </row>
        <row r="977">
          <cell r="A977">
            <v>39968</v>
          </cell>
          <cell r="B977">
            <v>114.41647597254</v>
          </cell>
          <cell r="C977">
            <v>119.939462731744</v>
          </cell>
          <cell r="D977">
            <v>124</v>
          </cell>
        </row>
        <row r="978">
          <cell r="A978">
            <v>39969</v>
          </cell>
          <cell r="B978">
            <v>113.958810068649</v>
          </cell>
          <cell r="C978">
            <v>120.9231933409</v>
          </cell>
          <cell r="D978">
            <v>123.973684210526</v>
          </cell>
        </row>
        <row r="979">
          <cell r="A979">
            <v>39972</v>
          </cell>
          <cell r="B979">
            <v>113.84439359267699</v>
          </cell>
          <cell r="C979">
            <v>119.107075293227</v>
          </cell>
          <cell r="D979">
            <v>123.723684210526</v>
          </cell>
        </row>
        <row r="980">
          <cell r="A980">
            <v>39973</v>
          </cell>
          <cell r="B980">
            <v>112.700228832951</v>
          </cell>
          <cell r="C980">
            <v>120.771850170261</v>
          </cell>
          <cell r="D980">
            <v>123.67105263157799</v>
          </cell>
        </row>
        <row r="981">
          <cell r="A981">
            <v>39974</v>
          </cell>
          <cell r="B981">
            <v>114.53089244851201</v>
          </cell>
          <cell r="C981">
            <v>116.76125614831599</v>
          </cell>
          <cell r="D981">
            <v>124.56578947368401</v>
          </cell>
        </row>
        <row r="982">
          <cell r="A982">
            <v>39975</v>
          </cell>
          <cell r="B982">
            <v>129.86270022883201</v>
          </cell>
          <cell r="C982">
            <v>118.009837306091</v>
          </cell>
          <cell r="D982">
            <v>125.013157894736</v>
          </cell>
        </row>
        <row r="983">
          <cell r="A983">
            <v>39976</v>
          </cell>
          <cell r="B983">
            <v>129.97711670480501</v>
          </cell>
          <cell r="C983">
            <v>118.653045781309</v>
          </cell>
          <cell r="D983">
            <v>125.157894736842</v>
          </cell>
        </row>
        <row r="984">
          <cell r="A984">
            <v>39979</v>
          </cell>
          <cell r="B984">
            <v>123.226544622425</v>
          </cell>
          <cell r="C984">
            <v>118.615209988649</v>
          </cell>
          <cell r="D984">
            <v>125.552631578947</v>
          </cell>
        </row>
        <row r="985">
          <cell r="A985">
            <v>39980</v>
          </cell>
          <cell r="B985">
            <v>95.080091533180706</v>
          </cell>
          <cell r="C985">
            <v>119.788119561104</v>
          </cell>
          <cell r="D985">
            <v>124.210526315789</v>
          </cell>
        </row>
        <row r="986">
          <cell r="A986">
            <v>39981</v>
          </cell>
          <cell r="B986">
            <v>99.771167048054906</v>
          </cell>
          <cell r="C986">
            <v>122.020431328036</v>
          </cell>
          <cell r="D986">
            <v>124.723684210526</v>
          </cell>
        </row>
        <row r="987">
          <cell r="A987">
            <v>39982</v>
          </cell>
          <cell r="B987">
            <v>99.542334096109798</v>
          </cell>
          <cell r="C987">
            <v>124.063564131668</v>
          </cell>
          <cell r="D987">
            <v>126.31578947368401</v>
          </cell>
        </row>
        <row r="988">
          <cell r="A988">
            <v>39983</v>
          </cell>
          <cell r="B988">
            <v>100.572082379862</v>
          </cell>
          <cell r="C988">
            <v>122.209610291335</v>
          </cell>
          <cell r="D988">
            <v>125.697368421052</v>
          </cell>
        </row>
        <row r="989">
          <cell r="A989">
            <v>39986</v>
          </cell>
          <cell r="B989">
            <v>95.766590389016002</v>
          </cell>
          <cell r="C989">
            <v>121.03670071888</v>
          </cell>
          <cell r="D989">
            <v>126.328947368421</v>
          </cell>
        </row>
        <row r="990">
          <cell r="A990">
            <v>39987</v>
          </cell>
          <cell r="B990">
            <v>93.821510297482803</v>
          </cell>
          <cell r="C990">
            <v>116.912599318955</v>
          </cell>
          <cell r="D990">
            <v>126.723684210526</v>
          </cell>
        </row>
        <row r="991">
          <cell r="A991">
            <v>39988</v>
          </cell>
          <cell r="B991">
            <v>94.851258581235598</v>
          </cell>
          <cell r="C991">
            <v>117.707150964812</v>
          </cell>
          <cell r="D991">
            <v>125.947368421052</v>
          </cell>
        </row>
        <row r="992">
          <cell r="A992">
            <v>39989</v>
          </cell>
          <cell r="B992">
            <v>98.398169336384399</v>
          </cell>
          <cell r="C992">
            <v>119.56110480514501</v>
          </cell>
          <cell r="D992">
            <v>125.644736842105</v>
          </cell>
        </row>
        <row r="993">
          <cell r="A993">
            <v>39990</v>
          </cell>
          <cell r="B993">
            <v>136.84210526315701</v>
          </cell>
          <cell r="C993">
            <v>120.69617858494099</v>
          </cell>
          <cell r="D993">
            <v>126.934210526315</v>
          </cell>
        </row>
        <row r="994">
          <cell r="A994">
            <v>39993</v>
          </cell>
          <cell r="B994">
            <v>127.002288329519</v>
          </cell>
          <cell r="C994">
            <v>118.426031025349</v>
          </cell>
          <cell r="D994">
            <v>125.684210526315</v>
          </cell>
        </row>
        <row r="995">
          <cell r="A995">
            <v>39994</v>
          </cell>
          <cell r="B995">
            <v>125.858123569794</v>
          </cell>
          <cell r="C995">
            <v>120.204313280363</v>
          </cell>
          <cell r="D995">
            <v>123.73684210526299</v>
          </cell>
        </row>
        <row r="996">
          <cell r="A996">
            <v>39995</v>
          </cell>
          <cell r="B996">
            <v>125.51487414187601</v>
          </cell>
          <cell r="C996">
            <v>121.755580779417</v>
          </cell>
          <cell r="D996">
            <v>126.131578947368</v>
          </cell>
        </row>
        <row r="997">
          <cell r="A997">
            <v>39996</v>
          </cell>
          <cell r="B997">
            <v>120.709382151029</v>
          </cell>
          <cell r="C997">
            <v>119.788119561104</v>
          </cell>
          <cell r="D997">
            <v>124.934210526315</v>
          </cell>
        </row>
        <row r="998">
          <cell r="A998">
            <v>40000</v>
          </cell>
          <cell r="B998">
            <v>122.76887871853501</v>
          </cell>
          <cell r="C998">
            <v>123.079833522512</v>
          </cell>
          <cell r="D998">
            <v>123.03947368420999</v>
          </cell>
        </row>
        <row r="999">
          <cell r="A999">
            <v>40001</v>
          </cell>
          <cell r="B999">
            <v>119.107551487414</v>
          </cell>
          <cell r="C999">
            <v>125.42565266742299</v>
          </cell>
          <cell r="D999">
            <v>122.210526315789</v>
          </cell>
        </row>
        <row r="1000">
          <cell r="A1000">
            <v>40002</v>
          </cell>
          <cell r="B1000">
            <v>119.450800915331</v>
          </cell>
          <cell r="C1000">
            <v>126.40938327657901</v>
          </cell>
          <cell r="D1000">
            <v>121.5</v>
          </cell>
        </row>
        <row r="1001">
          <cell r="A1001">
            <v>40003</v>
          </cell>
          <cell r="B1001">
            <v>118.306636155606</v>
          </cell>
          <cell r="C1001">
            <v>125.652667423382</v>
          </cell>
          <cell r="D1001">
            <v>120.881578947368</v>
          </cell>
        </row>
        <row r="1002">
          <cell r="A1002">
            <v>40004</v>
          </cell>
          <cell r="B1002">
            <v>118.192219679633</v>
          </cell>
          <cell r="C1002">
            <v>124.668936814226</v>
          </cell>
          <cell r="D1002">
            <v>121.09210526315699</v>
          </cell>
        </row>
        <row r="1003">
          <cell r="A1003">
            <v>40007</v>
          </cell>
          <cell r="B1003">
            <v>123.91304347825999</v>
          </cell>
          <cell r="C1003">
            <v>124.668936814226</v>
          </cell>
          <cell r="D1003">
            <v>121.03947368420999</v>
          </cell>
        </row>
        <row r="1004">
          <cell r="A1004">
            <v>40008</v>
          </cell>
          <cell r="B1004">
            <v>121.739130434782</v>
          </cell>
          <cell r="C1004">
            <v>125.387816874763</v>
          </cell>
          <cell r="D1004">
            <v>120.23684210526299</v>
          </cell>
        </row>
        <row r="1005">
          <cell r="A1005">
            <v>40009</v>
          </cell>
          <cell r="B1005">
            <v>129.29061784896999</v>
          </cell>
          <cell r="C1005">
            <v>125.387816874763</v>
          </cell>
          <cell r="D1005">
            <v>119.09210526315699</v>
          </cell>
        </row>
        <row r="1006">
          <cell r="A1006">
            <v>40010</v>
          </cell>
          <cell r="B1006">
            <v>136.27002288329501</v>
          </cell>
          <cell r="C1006">
            <v>126.636398032538</v>
          </cell>
          <cell r="D1006">
            <v>120.06578947368401</v>
          </cell>
        </row>
        <row r="1007">
          <cell r="A1007">
            <v>40011</v>
          </cell>
          <cell r="B1007">
            <v>141.533180778032</v>
          </cell>
          <cell r="C1007">
            <v>127.54445705637499</v>
          </cell>
          <cell r="D1007">
            <v>118.684210526315</v>
          </cell>
        </row>
        <row r="1008">
          <cell r="A1008">
            <v>40014</v>
          </cell>
          <cell r="B1008">
            <v>142.906178489702</v>
          </cell>
          <cell r="C1008">
            <v>128.75520242149</v>
          </cell>
          <cell r="D1008">
            <v>117.684210526315</v>
          </cell>
        </row>
        <row r="1009">
          <cell r="A1009">
            <v>40015</v>
          </cell>
          <cell r="B1009">
            <v>138.55835240274499</v>
          </cell>
          <cell r="C1009">
            <v>130.98751418842201</v>
          </cell>
          <cell r="D1009">
            <v>116.526315789473</v>
          </cell>
        </row>
        <row r="1010">
          <cell r="A1010">
            <v>40016</v>
          </cell>
          <cell r="B1010">
            <v>143.020594965675</v>
          </cell>
          <cell r="C1010">
            <v>128.71736662883001</v>
          </cell>
          <cell r="D1010">
            <v>117.92105263157799</v>
          </cell>
        </row>
        <row r="1011">
          <cell r="A1011">
            <v>40017</v>
          </cell>
          <cell r="B1011">
            <v>148.97025171624699</v>
          </cell>
          <cell r="C1011">
            <v>138.13847900113501</v>
          </cell>
          <cell r="D1011">
            <v>118.31578947368401</v>
          </cell>
        </row>
        <row r="1012">
          <cell r="A1012">
            <v>40018</v>
          </cell>
          <cell r="B1012">
            <v>154.00457665903801</v>
          </cell>
          <cell r="C1012">
            <v>139.992432841468</v>
          </cell>
          <cell r="D1012">
            <v>117.723684210526</v>
          </cell>
        </row>
        <row r="1013">
          <cell r="A1013">
            <v>40021</v>
          </cell>
          <cell r="B1013">
            <v>147.82608695652101</v>
          </cell>
          <cell r="C1013">
            <v>140.33295497540601</v>
          </cell>
          <cell r="D1013">
            <v>117.578947368421</v>
          </cell>
        </row>
        <row r="1014">
          <cell r="A1014">
            <v>40022</v>
          </cell>
          <cell r="B1014">
            <v>149.42791762013701</v>
          </cell>
          <cell r="C1014">
            <v>140.10594021944701</v>
          </cell>
          <cell r="D1014">
            <v>116.828947368421</v>
          </cell>
        </row>
        <row r="1015">
          <cell r="A1015">
            <v>40023</v>
          </cell>
          <cell r="B1015">
            <v>147.13958810068601</v>
          </cell>
          <cell r="C1015">
            <v>138.36549375709399</v>
          </cell>
          <cell r="D1015">
            <v>115.644736842105</v>
          </cell>
        </row>
        <row r="1016">
          <cell r="A1016">
            <v>40024</v>
          </cell>
          <cell r="B1016">
            <v>149.885583524027</v>
          </cell>
          <cell r="C1016">
            <v>137.00340522133899</v>
          </cell>
          <cell r="D1016">
            <v>115.763157894736</v>
          </cell>
        </row>
        <row r="1017">
          <cell r="A1017">
            <v>40025</v>
          </cell>
          <cell r="B1017">
            <v>151.14416475972499</v>
          </cell>
          <cell r="C1017">
            <v>137.76012107453599</v>
          </cell>
          <cell r="D1017">
            <v>118.026315789473</v>
          </cell>
        </row>
        <row r="1018">
          <cell r="A1018">
            <v>40028</v>
          </cell>
          <cell r="B1018">
            <v>153.890160183066</v>
          </cell>
          <cell r="C1018">
            <v>137.91146424517501</v>
          </cell>
          <cell r="D1018">
            <v>118.92105263157799</v>
          </cell>
        </row>
        <row r="1019">
          <cell r="A1019">
            <v>40029</v>
          </cell>
          <cell r="B1019">
            <v>154.46224256292899</v>
          </cell>
          <cell r="C1019">
            <v>137.91146424517501</v>
          </cell>
          <cell r="D1019">
            <v>118.42105263157799</v>
          </cell>
        </row>
        <row r="1020">
          <cell r="A1020">
            <v>40030</v>
          </cell>
          <cell r="B1020">
            <v>147.48283752860399</v>
          </cell>
          <cell r="C1020">
            <v>140.40862656072599</v>
          </cell>
          <cell r="D1020">
            <v>118.34210526315699</v>
          </cell>
        </row>
        <row r="1021">
          <cell r="A1021">
            <v>40031</v>
          </cell>
          <cell r="B1021">
            <v>138.215102974828</v>
          </cell>
          <cell r="C1021">
            <v>141.354521377222</v>
          </cell>
          <cell r="D1021">
            <v>119.026315789473</v>
          </cell>
        </row>
        <row r="1022">
          <cell r="A1022">
            <v>40032</v>
          </cell>
          <cell r="B1022">
            <v>141.07551487414099</v>
          </cell>
          <cell r="C1022">
            <v>147.18123344684</v>
          </cell>
          <cell r="D1022">
            <v>118.276315789473</v>
          </cell>
        </row>
        <row r="1023">
          <cell r="A1023">
            <v>40035</v>
          </cell>
          <cell r="B1023">
            <v>137.98627002288299</v>
          </cell>
          <cell r="C1023">
            <v>148.92167990919401</v>
          </cell>
          <cell r="D1023">
            <v>116.855263157894</v>
          </cell>
        </row>
        <row r="1024">
          <cell r="A1024">
            <v>40036</v>
          </cell>
          <cell r="B1024">
            <v>132.723112128146</v>
          </cell>
          <cell r="C1024">
            <v>151.00264850548601</v>
          </cell>
          <cell r="D1024">
            <v>116.052631578947</v>
          </cell>
        </row>
        <row r="1025">
          <cell r="A1025">
            <v>40037</v>
          </cell>
          <cell r="B1025">
            <v>148.51258581235601</v>
          </cell>
          <cell r="C1025">
            <v>147.18123344684</v>
          </cell>
          <cell r="D1025">
            <v>114.697368421052</v>
          </cell>
        </row>
        <row r="1026">
          <cell r="A1026">
            <v>40038</v>
          </cell>
          <cell r="B1026">
            <v>152.173913043478</v>
          </cell>
          <cell r="C1026">
            <v>142.565266742338</v>
          </cell>
          <cell r="D1026">
            <v>115.657894736842</v>
          </cell>
        </row>
        <row r="1027">
          <cell r="A1027">
            <v>40039</v>
          </cell>
          <cell r="B1027">
            <v>144.279176201372</v>
          </cell>
          <cell r="C1027">
            <v>141.54370034052201</v>
          </cell>
          <cell r="D1027">
            <v>119.513157894736</v>
          </cell>
        </row>
        <row r="1028">
          <cell r="A1028">
            <v>40042</v>
          </cell>
          <cell r="B1028">
            <v>146.45308924485099</v>
          </cell>
          <cell r="C1028">
            <v>141.61937192584099</v>
          </cell>
          <cell r="D1028">
            <v>119.75</v>
          </cell>
        </row>
        <row r="1029">
          <cell r="A1029">
            <v>40043</v>
          </cell>
          <cell r="B1029">
            <v>147.36842105263099</v>
          </cell>
          <cell r="C1029">
            <v>145.66780174044601</v>
          </cell>
          <cell r="D1029">
            <v>119.907894736842</v>
          </cell>
        </row>
        <row r="1030">
          <cell r="A1030">
            <v>40044</v>
          </cell>
          <cell r="B1030">
            <v>154.46224256292899</v>
          </cell>
          <cell r="C1030">
            <v>147.25690503216001</v>
          </cell>
          <cell r="D1030">
            <v>120.61842105263101</v>
          </cell>
        </row>
        <row r="1031">
          <cell r="A1031">
            <v>40045</v>
          </cell>
          <cell r="B1031">
            <v>154.11899313501101</v>
          </cell>
          <cell r="C1031">
            <v>149.56488838441101</v>
          </cell>
          <cell r="D1031">
            <v>120.157894736842</v>
          </cell>
        </row>
        <row r="1032">
          <cell r="A1032">
            <v>40046</v>
          </cell>
          <cell r="B1032">
            <v>158.23798627002199</v>
          </cell>
          <cell r="C1032">
            <v>151.19182746878499</v>
          </cell>
          <cell r="D1032">
            <v>119</v>
          </cell>
        </row>
        <row r="1033">
          <cell r="A1033">
            <v>40049</v>
          </cell>
          <cell r="B1033">
            <v>169.67963386727601</v>
          </cell>
          <cell r="C1033">
            <v>150.62429057888701</v>
          </cell>
          <cell r="D1033">
            <v>117.855263157894</v>
          </cell>
        </row>
        <row r="1034">
          <cell r="A1034">
            <v>40050</v>
          </cell>
          <cell r="B1034">
            <v>186.49885583523999</v>
          </cell>
          <cell r="C1034">
            <v>148.505486189935</v>
          </cell>
          <cell r="D1034">
            <v>117.763157894736</v>
          </cell>
        </row>
        <row r="1035">
          <cell r="A1035">
            <v>40051</v>
          </cell>
          <cell r="B1035">
            <v>185.926773455377</v>
          </cell>
          <cell r="C1035">
            <v>150.20809685962899</v>
          </cell>
          <cell r="D1035">
            <v>119.17105263157799</v>
          </cell>
        </row>
        <row r="1036">
          <cell r="A1036">
            <v>40052</v>
          </cell>
          <cell r="B1036">
            <v>184.66819221967901</v>
          </cell>
          <cell r="C1036">
            <v>150.662126371547</v>
          </cell>
          <cell r="D1036">
            <v>119.552631578947</v>
          </cell>
        </row>
        <row r="1037">
          <cell r="A1037">
            <v>40053</v>
          </cell>
          <cell r="B1037">
            <v>180.549199084668</v>
          </cell>
          <cell r="C1037">
            <v>151.57018539538399</v>
          </cell>
          <cell r="D1037">
            <v>119.98684210526299</v>
          </cell>
        </row>
        <row r="1038">
          <cell r="A1038">
            <v>40056</v>
          </cell>
          <cell r="B1038">
            <v>177.00228832951899</v>
          </cell>
          <cell r="C1038">
            <v>150.05675368898901</v>
          </cell>
          <cell r="D1038">
            <v>118.434210526315</v>
          </cell>
        </row>
        <row r="1039">
          <cell r="A1039">
            <v>40057</v>
          </cell>
          <cell r="B1039">
            <v>158.92448512585801</v>
          </cell>
          <cell r="C1039">
            <v>150.548618993567</v>
          </cell>
          <cell r="D1039">
            <v>119.026315789473</v>
          </cell>
        </row>
        <row r="1040">
          <cell r="A1040">
            <v>40058</v>
          </cell>
          <cell r="B1040">
            <v>160.64073226544599</v>
          </cell>
          <cell r="C1040">
            <v>150.88914112750601</v>
          </cell>
          <cell r="D1040">
            <v>118.078947368421</v>
          </cell>
        </row>
        <row r="1041">
          <cell r="A1041">
            <v>40059</v>
          </cell>
          <cell r="B1041">
            <v>166.13272311212799</v>
          </cell>
          <cell r="C1041">
            <v>152.743094967839</v>
          </cell>
          <cell r="D1041">
            <v>117.144736842105</v>
          </cell>
        </row>
        <row r="1042">
          <cell r="A1042">
            <v>40060</v>
          </cell>
          <cell r="B1042">
            <v>163.958810068649</v>
          </cell>
          <cell r="C1042">
            <v>151.34317063942399</v>
          </cell>
          <cell r="D1042">
            <v>117.31578947368401</v>
          </cell>
        </row>
        <row r="1043">
          <cell r="A1043">
            <v>40064</v>
          </cell>
          <cell r="B1043">
            <v>160.755148741418</v>
          </cell>
          <cell r="C1043">
            <v>150.39727582292801</v>
          </cell>
          <cell r="D1043">
            <v>117.11842105263101</v>
          </cell>
        </row>
        <row r="1044">
          <cell r="A1044">
            <v>40065</v>
          </cell>
          <cell r="B1044">
            <v>164.87414187643</v>
          </cell>
          <cell r="C1044">
            <v>151.49451381006401</v>
          </cell>
          <cell r="D1044">
            <v>117.763157894736</v>
          </cell>
        </row>
        <row r="1045">
          <cell r="A1045">
            <v>40066</v>
          </cell>
          <cell r="B1045">
            <v>176.88787185354599</v>
          </cell>
          <cell r="C1045">
            <v>149.26220204313199</v>
          </cell>
          <cell r="D1045">
            <v>116.5</v>
          </cell>
        </row>
        <row r="1046">
          <cell r="A1046">
            <v>40067</v>
          </cell>
          <cell r="B1046">
            <v>171.052631578947</v>
          </cell>
          <cell r="C1046">
            <v>147.748770336738</v>
          </cell>
          <cell r="D1046">
            <v>115.078947368421</v>
          </cell>
        </row>
        <row r="1047">
          <cell r="A1047">
            <v>40070</v>
          </cell>
          <cell r="B1047">
            <v>173.91304347825999</v>
          </cell>
          <cell r="C1047">
            <v>147.748770336738</v>
          </cell>
          <cell r="D1047">
            <v>112.447368421052</v>
          </cell>
        </row>
        <row r="1048">
          <cell r="A1048">
            <v>40071</v>
          </cell>
          <cell r="B1048">
            <v>171.62471395880999</v>
          </cell>
          <cell r="C1048">
            <v>148.505486189935</v>
          </cell>
          <cell r="D1048">
            <v>111.42105263157799</v>
          </cell>
        </row>
        <row r="1049">
          <cell r="A1049">
            <v>40072</v>
          </cell>
          <cell r="B1049">
            <v>169.22196796338599</v>
          </cell>
          <cell r="C1049">
            <v>149.67839576239101</v>
          </cell>
          <cell r="D1049">
            <v>113.157894736842</v>
          </cell>
        </row>
        <row r="1050">
          <cell r="A1050">
            <v>40073</v>
          </cell>
          <cell r="B1050">
            <v>171.052631578947</v>
          </cell>
          <cell r="C1050">
            <v>151.49451381006401</v>
          </cell>
          <cell r="D1050">
            <v>113.17105263157799</v>
          </cell>
        </row>
        <row r="1051">
          <cell r="A1051">
            <v>40074</v>
          </cell>
          <cell r="B1051">
            <v>171.739130434782</v>
          </cell>
          <cell r="C1051">
            <v>151.645856980703</v>
          </cell>
          <cell r="D1051">
            <v>115.73684210526299</v>
          </cell>
        </row>
        <row r="1052">
          <cell r="A1052">
            <v>40077</v>
          </cell>
          <cell r="B1052">
            <v>167.39130434782601</v>
          </cell>
          <cell r="C1052">
            <v>153.04578130911801</v>
          </cell>
          <cell r="D1052">
            <v>116.328947368421</v>
          </cell>
        </row>
        <row r="1053">
          <cell r="A1053">
            <v>40078</v>
          </cell>
          <cell r="B1053">
            <v>166.361556064073</v>
          </cell>
          <cell r="C1053">
            <v>157.77525539160001</v>
          </cell>
          <cell r="D1053">
            <v>117.81578947368401</v>
          </cell>
        </row>
        <row r="1054">
          <cell r="A1054">
            <v>40079</v>
          </cell>
          <cell r="B1054">
            <v>166.13272311212799</v>
          </cell>
          <cell r="C1054">
            <v>158.910329171396</v>
          </cell>
          <cell r="D1054">
            <v>119.105263157894</v>
          </cell>
        </row>
        <row r="1055">
          <cell r="A1055">
            <v>40080</v>
          </cell>
          <cell r="B1055">
            <v>165.78947368421001</v>
          </cell>
          <cell r="C1055">
            <v>157.964434354899</v>
          </cell>
          <cell r="D1055">
            <v>119.09210526315699</v>
          </cell>
        </row>
        <row r="1056">
          <cell r="A1056">
            <v>40081</v>
          </cell>
          <cell r="B1056">
            <v>165.78947368421001</v>
          </cell>
          <cell r="C1056">
            <v>160.726447219069</v>
          </cell>
          <cell r="D1056">
            <v>119.42105263157799</v>
          </cell>
        </row>
        <row r="1057">
          <cell r="A1057">
            <v>40084</v>
          </cell>
          <cell r="B1057">
            <v>164.30205949656701</v>
          </cell>
          <cell r="C1057">
            <v>164.018161180476</v>
          </cell>
          <cell r="D1057">
            <v>119.644736842105</v>
          </cell>
        </row>
        <row r="1058">
          <cell r="A1058">
            <v>40085</v>
          </cell>
          <cell r="B1058">
            <v>163.04347826086899</v>
          </cell>
          <cell r="C1058">
            <v>163.299281119939</v>
          </cell>
          <cell r="D1058">
            <v>121.328947368421</v>
          </cell>
        </row>
        <row r="1059">
          <cell r="A1059">
            <v>40086</v>
          </cell>
          <cell r="B1059">
            <v>156.864988558352</v>
          </cell>
          <cell r="C1059">
            <v>170.677260688611</v>
          </cell>
          <cell r="D1059">
            <v>121.302631578947</v>
          </cell>
        </row>
        <row r="1060">
          <cell r="A1060">
            <v>40087</v>
          </cell>
          <cell r="B1060">
            <v>149.885583524027</v>
          </cell>
          <cell r="C1060">
            <v>171.96367763904601</v>
          </cell>
          <cell r="D1060">
            <v>122.197368421052</v>
          </cell>
        </row>
        <row r="1061">
          <cell r="A1061">
            <v>40088</v>
          </cell>
          <cell r="B1061">
            <v>151.14416475972499</v>
          </cell>
          <cell r="C1061">
            <v>178.73628452515999</v>
          </cell>
          <cell r="D1061">
            <v>122.013157894736</v>
          </cell>
        </row>
        <row r="1062">
          <cell r="A1062">
            <v>40091</v>
          </cell>
          <cell r="B1062">
            <v>153.54691075514799</v>
          </cell>
          <cell r="C1062">
            <v>177.26068861142599</v>
          </cell>
          <cell r="D1062">
            <v>122.894736842105</v>
          </cell>
        </row>
        <row r="1063">
          <cell r="A1063">
            <v>40092</v>
          </cell>
          <cell r="B1063">
            <v>153.43249427917601</v>
          </cell>
          <cell r="C1063">
            <v>171.660991297767</v>
          </cell>
          <cell r="D1063">
            <v>122.36842105263101</v>
          </cell>
        </row>
        <row r="1064">
          <cell r="A1064">
            <v>40093</v>
          </cell>
          <cell r="B1064">
            <v>154.34782608695599</v>
          </cell>
          <cell r="C1064">
            <v>170.90427544457</v>
          </cell>
          <cell r="D1064">
            <v>122.394736842105</v>
          </cell>
        </row>
        <row r="1065">
          <cell r="A1065">
            <v>40094</v>
          </cell>
          <cell r="B1065">
            <v>153.890160183066</v>
          </cell>
          <cell r="C1065">
            <v>170.26106696935301</v>
          </cell>
          <cell r="D1065">
            <v>123.302631578947</v>
          </cell>
        </row>
        <row r="1066">
          <cell r="A1066">
            <v>40095</v>
          </cell>
          <cell r="B1066">
            <v>155.60640732265401</v>
          </cell>
          <cell r="C1066">
            <v>167.650397275822</v>
          </cell>
          <cell r="D1066">
            <v>122.355263157894</v>
          </cell>
        </row>
        <row r="1067">
          <cell r="A1067">
            <v>40098</v>
          </cell>
          <cell r="B1067">
            <v>154.691075514874</v>
          </cell>
          <cell r="C1067">
            <v>163.90465380249699</v>
          </cell>
          <cell r="D1067">
            <v>121.723684210526</v>
          </cell>
        </row>
        <row r="1068">
          <cell r="A1068">
            <v>40099</v>
          </cell>
          <cell r="B1068">
            <v>150.34324942791699</v>
          </cell>
          <cell r="C1068">
            <v>157.62391222096099</v>
          </cell>
          <cell r="D1068">
            <v>123.25</v>
          </cell>
        </row>
        <row r="1069">
          <cell r="A1069">
            <v>40100</v>
          </cell>
          <cell r="B1069">
            <v>153.31807780320301</v>
          </cell>
          <cell r="C1069">
            <v>162.65607264472101</v>
          </cell>
          <cell r="D1069">
            <v>125.67105263157799</v>
          </cell>
        </row>
        <row r="1070">
          <cell r="A1070">
            <v>40101</v>
          </cell>
          <cell r="B1070">
            <v>145.881006864988</v>
          </cell>
          <cell r="C1070">
            <v>166.89368142262501</v>
          </cell>
          <cell r="D1070">
            <v>127.881578947368</v>
          </cell>
        </row>
        <row r="1071">
          <cell r="A1071">
            <v>40102</v>
          </cell>
          <cell r="B1071">
            <v>144.62242562929001</v>
          </cell>
          <cell r="C1071">
            <v>162.58040105940199</v>
          </cell>
          <cell r="D1071">
            <v>126.394736842105</v>
          </cell>
        </row>
        <row r="1072">
          <cell r="A1072">
            <v>40105</v>
          </cell>
          <cell r="B1072">
            <v>152.05949656750499</v>
          </cell>
          <cell r="C1072">
            <v>162.08853575482399</v>
          </cell>
          <cell r="D1072">
            <v>127.855263157894</v>
          </cell>
        </row>
        <row r="1073">
          <cell r="A1073">
            <v>40106</v>
          </cell>
          <cell r="B1073">
            <v>148.74141876430201</v>
          </cell>
          <cell r="C1073">
            <v>162.807415815361</v>
          </cell>
          <cell r="D1073">
            <v>129.07894736842101</v>
          </cell>
        </row>
        <row r="1074">
          <cell r="A1074">
            <v>40107</v>
          </cell>
          <cell r="B1074">
            <v>148.398169336384</v>
          </cell>
          <cell r="C1074">
            <v>165.15323496027199</v>
          </cell>
          <cell r="D1074">
            <v>128.73684210526301</v>
          </cell>
        </row>
        <row r="1075">
          <cell r="A1075">
            <v>40108</v>
          </cell>
          <cell r="B1075">
            <v>150.686498855835</v>
          </cell>
          <cell r="C1075">
            <v>161.483163072266</v>
          </cell>
          <cell r="D1075">
            <v>128.73684210526301</v>
          </cell>
        </row>
        <row r="1076">
          <cell r="A1076">
            <v>40109</v>
          </cell>
          <cell r="B1076">
            <v>146.33867276887801</v>
          </cell>
          <cell r="C1076">
            <v>159.515701853953</v>
          </cell>
          <cell r="D1076">
            <v>129.052631578947</v>
          </cell>
        </row>
        <row r="1077">
          <cell r="A1077">
            <v>40112</v>
          </cell>
          <cell r="B1077">
            <v>143.47826086956499</v>
          </cell>
          <cell r="C1077">
            <v>158.191449110858</v>
          </cell>
          <cell r="D1077">
            <v>129.17105263157799</v>
          </cell>
        </row>
        <row r="1078">
          <cell r="A1078">
            <v>40113</v>
          </cell>
          <cell r="B1078">
            <v>144.05034324942699</v>
          </cell>
          <cell r="C1078">
            <v>159.36435868331401</v>
          </cell>
          <cell r="D1078">
            <v>129.302631578947</v>
          </cell>
        </row>
        <row r="1079">
          <cell r="A1079">
            <v>40114</v>
          </cell>
          <cell r="B1079">
            <v>140.16018306636099</v>
          </cell>
          <cell r="C1079">
            <v>157.39689746500099</v>
          </cell>
          <cell r="D1079">
            <v>130.144736842105</v>
          </cell>
        </row>
        <row r="1080">
          <cell r="A1080">
            <v>40115</v>
          </cell>
          <cell r="B1080">
            <v>152.28832951945</v>
          </cell>
          <cell r="C1080">
            <v>161.14264093832699</v>
          </cell>
          <cell r="D1080">
            <v>129.67105263157799</v>
          </cell>
        </row>
        <row r="1081">
          <cell r="A1081">
            <v>40116</v>
          </cell>
          <cell r="B1081">
            <v>138.44393592677301</v>
          </cell>
          <cell r="C1081">
            <v>159.061672342035</v>
          </cell>
          <cell r="D1081">
            <v>129.63157894736801</v>
          </cell>
        </row>
        <row r="1082">
          <cell r="A1082">
            <v>40119</v>
          </cell>
          <cell r="B1082">
            <v>140.27459954233399</v>
          </cell>
          <cell r="C1082">
            <v>160.83995459704801</v>
          </cell>
          <cell r="D1082">
            <v>128.355263157894</v>
          </cell>
        </row>
        <row r="1083">
          <cell r="A1083">
            <v>40120</v>
          </cell>
          <cell r="B1083">
            <v>131.235697940503</v>
          </cell>
          <cell r="C1083">
            <v>159.44003026863399</v>
          </cell>
          <cell r="D1083">
            <v>128.947368421052</v>
          </cell>
        </row>
        <row r="1084">
          <cell r="A1084">
            <v>40121</v>
          </cell>
          <cell r="B1084">
            <v>133.75286041189901</v>
          </cell>
          <cell r="C1084">
            <v>159.288687097994</v>
          </cell>
          <cell r="D1084">
            <v>131.28947368421001</v>
          </cell>
        </row>
        <row r="1085">
          <cell r="A1085">
            <v>40122</v>
          </cell>
          <cell r="B1085">
            <v>129.29061784896999</v>
          </cell>
          <cell r="C1085">
            <v>162.693908437381</v>
          </cell>
          <cell r="D1085">
            <v>130.52631578947299</v>
          </cell>
        </row>
        <row r="1086">
          <cell r="A1086">
            <v>40123</v>
          </cell>
          <cell r="B1086">
            <v>129.40503432494199</v>
          </cell>
          <cell r="C1086">
            <v>166.47748770336699</v>
          </cell>
          <cell r="D1086">
            <v>127.42105263157799</v>
          </cell>
        </row>
        <row r="1087">
          <cell r="A1087">
            <v>40126</v>
          </cell>
          <cell r="B1087">
            <v>136.613272311212</v>
          </cell>
          <cell r="C1087">
            <v>166.40181611804701</v>
          </cell>
          <cell r="D1087">
            <v>129.210526315789</v>
          </cell>
        </row>
        <row r="1088">
          <cell r="A1088">
            <v>40127</v>
          </cell>
          <cell r="B1088">
            <v>145.308924485125</v>
          </cell>
          <cell r="C1088">
            <v>172.152856602345</v>
          </cell>
          <cell r="D1088">
            <v>129.42105263157799</v>
          </cell>
        </row>
        <row r="1089">
          <cell r="A1089">
            <v>40128</v>
          </cell>
          <cell r="B1089">
            <v>137.87185354690999</v>
          </cell>
          <cell r="C1089">
            <v>173.28793038214101</v>
          </cell>
          <cell r="D1089">
            <v>131.263157894736</v>
          </cell>
        </row>
        <row r="1090">
          <cell r="A1090">
            <v>40129</v>
          </cell>
          <cell r="B1090">
            <v>137.29977116704799</v>
          </cell>
          <cell r="C1090">
            <v>170.677260688611</v>
          </cell>
          <cell r="D1090">
            <v>130.73684210526301</v>
          </cell>
        </row>
        <row r="1091">
          <cell r="A1091">
            <v>40130</v>
          </cell>
          <cell r="B1091">
            <v>138.100686498855</v>
          </cell>
          <cell r="C1091">
            <v>171.20696178584899</v>
          </cell>
          <cell r="D1091">
            <v>129.59210526315701</v>
          </cell>
        </row>
        <row r="1092">
          <cell r="A1092">
            <v>40133</v>
          </cell>
          <cell r="B1092">
            <v>154.46224256292899</v>
          </cell>
          <cell r="C1092">
            <v>163.48846008323801</v>
          </cell>
          <cell r="D1092">
            <v>131.25</v>
          </cell>
        </row>
        <row r="1093">
          <cell r="A1093">
            <v>40134</v>
          </cell>
          <cell r="B1093">
            <v>154.46224256292899</v>
          </cell>
          <cell r="C1093">
            <v>167.80174044646199</v>
          </cell>
          <cell r="D1093">
            <v>133.28947368421001</v>
          </cell>
        </row>
        <row r="1094">
          <cell r="A1094">
            <v>40135</v>
          </cell>
          <cell r="B1094">
            <v>153.43249427917601</v>
          </cell>
          <cell r="C1094">
            <v>166.51532349602701</v>
          </cell>
          <cell r="D1094">
            <v>133.210526315789</v>
          </cell>
        </row>
        <row r="1095">
          <cell r="A1095">
            <v>40136</v>
          </cell>
          <cell r="B1095">
            <v>152.173913043478</v>
          </cell>
          <cell r="C1095">
            <v>165.53159288686999</v>
          </cell>
          <cell r="D1095">
            <v>132.28947368421001</v>
          </cell>
        </row>
        <row r="1096">
          <cell r="A1096">
            <v>40137</v>
          </cell>
          <cell r="B1096">
            <v>150.34324942791699</v>
          </cell>
          <cell r="C1096">
            <v>167.650397275822</v>
          </cell>
          <cell r="D1096">
            <v>130.43421052631501</v>
          </cell>
        </row>
        <row r="1097">
          <cell r="A1097">
            <v>40140</v>
          </cell>
          <cell r="B1097">
            <v>163.958810068649</v>
          </cell>
          <cell r="C1097">
            <v>169.65569428679501</v>
          </cell>
          <cell r="D1097">
            <v>130.52631578947299</v>
          </cell>
        </row>
        <row r="1098">
          <cell r="A1098">
            <v>40141</v>
          </cell>
          <cell r="B1098">
            <v>161.21281464530799</v>
          </cell>
          <cell r="C1098">
            <v>168.55845629965901</v>
          </cell>
          <cell r="D1098">
            <v>129.97368421052599</v>
          </cell>
        </row>
        <row r="1099">
          <cell r="A1099">
            <v>40142</v>
          </cell>
          <cell r="B1099">
            <v>154.34782608695599</v>
          </cell>
          <cell r="C1099">
            <v>170.03405221339301</v>
          </cell>
          <cell r="D1099">
            <v>130.92105263157799</v>
          </cell>
        </row>
        <row r="1100">
          <cell r="A1100">
            <v>40144</v>
          </cell>
          <cell r="B1100">
            <v>143.020594965675</v>
          </cell>
          <cell r="C1100">
            <v>168.142262580401</v>
          </cell>
          <cell r="D1100">
            <v>131.302631578947</v>
          </cell>
        </row>
        <row r="1101">
          <cell r="A1101">
            <v>40147</v>
          </cell>
          <cell r="B1101">
            <v>139.588100686498</v>
          </cell>
          <cell r="C1101">
            <v>165.98562239878899</v>
          </cell>
          <cell r="D1101">
            <v>134.07894736842101</v>
          </cell>
        </row>
        <row r="1102">
          <cell r="A1102">
            <v>40148</v>
          </cell>
          <cell r="B1102">
            <v>143.24942791762001</v>
          </cell>
          <cell r="C1102">
            <v>160.877790389708</v>
          </cell>
          <cell r="D1102">
            <v>133.57894736842101</v>
          </cell>
        </row>
        <row r="1103">
          <cell r="A1103">
            <v>40149</v>
          </cell>
          <cell r="B1103">
            <v>143.70709382151</v>
          </cell>
          <cell r="C1103">
            <v>160.612939841089</v>
          </cell>
          <cell r="D1103">
            <v>132.28947368421001</v>
          </cell>
        </row>
        <row r="1104">
          <cell r="A1104">
            <v>40150</v>
          </cell>
          <cell r="B1104">
            <v>144.16475972539999</v>
          </cell>
          <cell r="C1104">
            <v>166.13696556942801</v>
          </cell>
          <cell r="D1104">
            <v>132.52631578947299</v>
          </cell>
        </row>
        <row r="1105">
          <cell r="A1105">
            <v>40151</v>
          </cell>
          <cell r="B1105">
            <v>154.91990846681901</v>
          </cell>
          <cell r="C1105">
            <v>166.099129776768</v>
          </cell>
          <cell r="D1105">
            <v>132.68421052631501</v>
          </cell>
        </row>
        <row r="1106">
          <cell r="A1106">
            <v>40154</v>
          </cell>
          <cell r="B1106">
            <v>165.90389016018301</v>
          </cell>
          <cell r="C1106">
            <v>159.85622398789201</v>
          </cell>
          <cell r="D1106">
            <v>132</v>
          </cell>
        </row>
        <row r="1107">
          <cell r="A1107">
            <v>40155</v>
          </cell>
          <cell r="B1107">
            <v>162.81464530892401</v>
          </cell>
          <cell r="C1107">
            <v>157.92659856223901</v>
          </cell>
          <cell r="D1107">
            <v>131.105263157894</v>
          </cell>
        </row>
        <row r="1108">
          <cell r="A1108">
            <v>40156</v>
          </cell>
          <cell r="B1108">
            <v>158.23798627002199</v>
          </cell>
          <cell r="C1108">
            <v>157.35906167234199</v>
          </cell>
          <cell r="D1108">
            <v>132.31578947368399</v>
          </cell>
        </row>
        <row r="1109">
          <cell r="A1109">
            <v>40157</v>
          </cell>
          <cell r="B1109">
            <v>164.64530892448499</v>
          </cell>
          <cell r="C1109">
            <v>160.46159667045001</v>
          </cell>
          <cell r="D1109">
            <v>131.210526315789</v>
          </cell>
        </row>
        <row r="1110">
          <cell r="A1110">
            <v>40158</v>
          </cell>
          <cell r="B1110">
            <v>163.72997711670399</v>
          </cell>
          <cell r="C1110">
            <v>160.612939841089</v>
          </cell>
          <cell r="D1110">
            <v>131.53947368421001</v>
          </cell>
        </row>
        <row r="1111">
          <cell r="A1111">
            <v>40161</v>
          </cell>
          <cell r="B1111">
            <v>157.093821510297</v>
          </cell>
          <cell r="C1111">
            <v>163.56413166855799</v>
          </cell>
          <cell r="D1111">
            <v>132.657894736842</v>
          </cell>
        </row>
        <row r="1112">
          <cell r="A1112">
            <v>40162</v>
          </cell>
          <cell r="B1112">
            <v>155.60640732265401</v>
          </cell>
          <cell r="C1112">
            <v>162.12637154748299</v>
          </cell>
          <cell r="D1112">
            <v>133.78947368421001</v>
          </cell>
        </row>
        <row r="1113">
          <cell r="A1113">
            <v>40163</v>
          </cell>
          <cell r="B1113">
            <v>158.81006864988501</v>
          </cell>
          <cell r="C1113">
            <v>161.14264093832699</v>
          </cell>
          <cell r="D1113">
            <v>135.210526315789</v>
          </cell>
        </row>
        <row r="1114">
          <cell r="A1114">
            <v>40164</v>
          </cell>
          <cell r="B1114">
            <v>156.63615560640699</v>
          </cell>
          <cell r="C1114">
            <v>158.75898600075601</v>
          </cell>
          <cell r="D1114">
            <v>138.73684210526301</v>
          </cell>
        </row>
        <row r="1115">
          <cell r="A1115">
            <v>40165</v>
          </cell>
          <cell r="B1115">
            <v>155.60640732265401</v>
          </cell>
          <cell r="C1115">
            <v>157.01853953840299</v>
          </cell>
          <cell r="D1115">
            <v>137.57894736842101</v>
          </cell>
        </row>
        <row r="1116">
          <cell r="A1116">
            <v>40168</v>
          </cell>
          <cell r="B1116">
            <v>157.55148741418699</v>
          </cell>
          <cell r="C1116">
            <v>159.85622398789201</v>
          </cell>
          <cell r="D1116">
            <v>137.23684210526301</v>
          </cell>
        </row>
        <row r="1117">
          <cell r="A1117">
            <v>40169</v>
          </cell>
          <cell r="B1117">
            <v>157.20823798627001</v>
          </cell>
          <cell r="C1117">
            <v>163.03443057132</v>
          </cell>
          <cell r="D1117">
            <v>136.92105263157799</v>
          </cell>
        </row>
        <row r="1118">
          <cell r="A1118">
            <v>40170</v>
          </cell>
          <cell r="B1118">
            <v>159.267734553775</v>
          </cell>
          <cell r="C1118">
            <v>163.71547483919699</v>
          </cell>
          <cell r="D1118">
            <v>134.5</v>
          </cell>
        </row>
        <row r="1119">
          <cell r="A1119">
            <v>40171</v>
          </cell>
          <cell r="B1119">
            <v>161.32723112128099</v>
          </cell>
          <cell r="C1119">
            <v>163.11010215664001</v>
          </cell>
          <cell r="D1119">
            <v>136.710526315789</v>
          </cell>
        </row>
        <row r="1120">
          <cell r="A1120">
            <v>40175</v>
          </cell>
          <cell r="B1120">
            <v>160.98398169336301</v>
          </cell>
          <cell r="C1120">
            <v>168.10442678774101</v>
          </cell>
          <cell r="D1120">
            <v>136.73684210526301</v>
          </cell>
        </row>
        <row r="1121">
          <cell r="A1121">
            <v>40176</v>
          </cell>
          <cell r="B1121">
            <v>160.52631578947299</v>
          </cell>
          <cell r="C1121">
            <v>168.67196367763901</v>
          </cell>
          <cell r="D1121">
            <v>138.263157894736</v>
          </cell>
        </row>
        <row r="1122">
          <cell r="A1122">
            <v>40177</v>
          </cell>
          <cell r="B1122">
            <v>162.356979405034</v>
          </cell>
          <cell r="C1122">
            <v>166.931517215285</v>
          </cell>
          <cell r="D1122">
            <v>136.02631578947299</v>
          </cell>
        </row>
        <row r="1123">
          <cell r="A1123">
            <v>40178</v>
          </cell>
          <cell r="B1123">
            <v>154.576659038901</v>
          </cell>
          <cell r="C1123">
            <v>165.342413923571</v>
          </cell>
          <cell r="D1123">
            <v>135.394736842105</v>
          </cell>
        </row>
        <row r="1124">
          <cell r="A1124">
            <v>40182</v>
          </cell>
          <cell r="B1124">
            <v>164.759725400457</v>
          </cell>
          <cell r="C1124">
            <v>170.22323117669299</v>
          </cell>
          <cell r="D1124">
            <v>135.657894736842</v>
          </cell>
        </row>
        <row r="1125">
          <cell r="A1125">
            <v>40183</v>
          </cell>
          <cell r="B1125">
            <v>165.10297482837501</v>
          </cell>
          <cell r="C1125">
            <v>168.78547105561799</v>
          </cell>
          <cell r="D1125">
            <v>135.18421052631501</v>
          </cell>
        </row>
        <row r="1126">
          <cell r="A1126">
            <v>40184</v>
          </cell>
          <cell r="B1126">
            <v>162.01372997711599</v>
          </cell>
          <cell r="C1126">
            <v>171.24479757850901</v>
          </cell>
          <cell r="D1126">
            <v>135.18421052631501</v>
          </cell>
        </row>
        <row r="1127">
          <cell r="A1127">
            <v>40185</v>
          </cell>
          <cell r="B1127">
            <v>164.759725400457</v>
          </cell>
          <cell r="C1127">
            <v>173.89330306469901</v>
          </cell>
          <cell r="D1127">
            <v>135.605263157894</v>
          </cell>
        </row>
        <row r="1128">
          <cell r="A1128">
            <v>40186</v>
          </cell>
          <cell r="B1128">
            <v>161.09839816933601</v>
          </cell>
          <cell r="C1128">
            <v>171.13129020052901</v>
          </cell>
          <cell r="D1128">
            <v>138.42105263157799</v>
          </cell>
        </row>
        <row r="1129">
          <cell r="A1129">
            <v>40189</v>
          </cell>
          <cell r="B1129">
            <v>161.44164759725399</v>
          </cell>
          <cell r="C1129">
            <v>172.493378736284</v>
          </cell>
          <cell r="D1129">
            <v>138.105263157894</v>
          </cell>
        </row>
        <row r="1130">
          <cell r="A1130">
            <v>40190</v>
          </cell>
          <cell r="B1130">
            <v>159.83981693363799</v>
          </cell>
          <cell r="C1130">
            <v>172.11502080968501</v>
          </cell>
          <cell r="D1130">
            <v>135.68421052631501</v>
          </cell>
        </row>
        <row r="1131">
          <cell r="A1131">
            <v>40191</v>
          </cell>
          <cell r="B1131">
            <v>166.2471395881</v>
          </cell>
          <cell r="C1131">
            <v>175.141884222474</v>
          </cell>
          <cell r="D1131">
            <v>134.34210526315701</v>
          </cell>
        </row>
        <row r="1132">
          <cell r="A1132">
            <v>40192</v>
          </cell>
          <cell r="B1132">
            <v>165.560640732265</v>
          </cell>
          <cell r="C1132">
            <v>175.21755580779401</v>
          </cell>
          <cell r="D1132">
            <v>133.947368421052</v>
          </cell>
        </row>
        <row r="1133">
          <cell r="A1133">
            <v>40193</v>
          </cell>
          <cell r="B1133">
            <v>160.183066361556</v>
          </cell>
          <cell r="C1133">
            <v>177.109345440786</v>
          </cell>
          <cell r="D1133">
            <v>134.02631578947299</v>
          </cell>
        </row>
        <row r="1134">
          <cell r="A1134">
            <v>40197</v>
          </cell>
          <cell r="B1134">
            <v>167.50572082379799</v>
          </cell>
          <cell r="C1134">
            <v>177.449867574725</v>
          </cell>
          <cell r="D1134">
            <v>133.552631578947</v>
          </cell>
        </row>
        <row r="1135">
          <cell r="A1135">
            <v>40198</v>
          </cell>
          <cell r="B1135">
            <v>162.70022883295101</v>
          </cell>
          <cell r="C1135">
            <v>174.423004161937</v>
          </cell>
          <cell r="D1135">
            <v>133.394736842105</v>
          </cell>
        </row>
        <row r="1136">
          <cell r="A1136">
            <v>40199</v>
          </cell>
          <cell r="B1136">
            <v>154.576659038901</v>
          </cell>
          <cell r="C1136">
            <v>170.71509648127099</v>
          </cell>
          <cell r="D1136">
            <v>132.13157894736801</v>
          </cell>
        </row>
        <row r="1137">
          <cell r="A1137">
            <v>40200</v>
          </cell>
          <cell r="B1137">
            <v>154.576659038901</v>
          </cell>
          <cell r="C1137">
            <v>168.482784714339</v>
          </cell>
          <cell r="D1137">
            <v>132.552631578947</v>
          </cell>
        </row>
        <row r="1138">
          <cell r="A1138">
            <v>40203</v>
          </cell>
          <cell r="B1138">
            <v>154.46224256292899</v>
          </cell>
          <cell r="C1138">
            <v>165.03972758229199</v>
          </cell>
          <cell r="D1138">
            <v>133.07894736842101</v>
          </cell>
        </row>
        <row r="1139">
          <cell r="A1139">
            <v>40204</v>
          </cell>
          <cell r="B1139">
            <v>154.11899313501101</v>
          </cell>
          <cell r="C1139">
            <v>167.045024593265</v>
          </cell>
          <cell r="D1139">
            <v>134.84210526315701</v>
          </cell>
        </row>
        <row r="1140">
          <cell r="A1140">
            <v>40205</v>
          </cell>
          <cell r="B1140">
            <v>157.66590389016</v>
          </cell>
          <cell r="C1140">
            <v>166.47748770336699</v>
          </cell>
          <cell r="D1140">
            <v>134.052631578947</v>
          </cell>
        </row>
        <row r="1141">
          <cell r="A1141">
            <v>40206</v>
          </cell>
          <cell r="B1141">
            <v>154.691075514874</v>
          </cell>
          <cell r="C1141">
            <v>170.90427544457</v>
          </cell>
          <cell r="D1141">
            <v>134.657894736842</v>
          </cell>
        </row>
        <row r="1142">
          <cell r="A1142">
            <v>40207</v>
          </cell>
          <cell r="B1142">
            <v>153.775743707093</v>
          </cell>
          <cell r="C1142">
            <v>171.13129020052901</v>
          </cell>
          <cell r="D1142">
            <v>133.34210526315701</v>
          </cell>
        </row>
        <row r="1143">
          <cell r="A1143">
            <v>40210</v>
          </cell>
          <cell r="B1143">
            <v>155.94965675057199</v>
          </cell>
          <cell r="C1143">
            <v>174.99054105183501</v>
          </cell>
          <cell r="D1143">
            <v>132.34210526315701</v>
          </cell>
        </row>
        <row r="1144">
          <cell r="A1144">
            <v>40211</v>
          </cell>
          <cell r="B1144">
            <v>154.11899313501101</v>
          </cell>
          <cell r="C1144">
            <v>173.62845251607999</v>
          </cell>
          <cell r="D1144">
            <v>131.052631578947</v>
          </cell>
        </row>
        <row r="1145">
          <cell r="A1145">
            <v>40212</v>
          </cell>
          <cell r="B1145">
            <v>153.890160183066</v>
          </cell>
          <cell r="C1145">
            <v>177.828225501324</v>
          </cell>
          <cell r="D1145">
            <v>129.38157894736801</v>
          </cell>
        </row>
        <row r="1146">
          <cell r="A1146">
            <v>40213</v>
          </cell>
          <cell r="B1146">
            <v>151.02974828375201</v>
          </cell>
          <cell r="C1146">
            <v>175.97427166099101</v>
          </cell>
          <cell r="D1146">
            <v>130.27631578947299</v>
          </cell>
        </row>
        <row r="1147">
          <cell r="A1147">
            <v>40214</v>
          </cell>
          <cell r="B1147">
            <v>151.02974828375201</v>
          </cell>
          <cell r="C1147">
            <v>175.141884222474</v>
          </cell>
          <cell r="D1147">
            <v>129.78947368421001</v>
          </cell>
        </row>
        <row r="1148">
          <cell r="A1148">
            <v>40217</v>
          </cell>
          <cell r="B1148">
            <v>148.97025171624699</v>
          </cell>
          <cell r="C1148">
            <v>174.23382519863699</v>
          </cell>
          <cell r="D1148">
            <v>126.86842105263101</v>
          </cell>
        </row>
        <row r="1149">
          <cell r="A1149">
            <v>40218</v>
          </cell>
          <cell r="B1149">
            <v>155.72082379862701</v>
          </cell>
          <cell r="C1149">
            <v>176.31479379493001</v>
          </cell>
          <cell r="D1149">
            <v>126.06578947368401</v>
          </cell>
        </row>
        <row r="1150">
          <cell r="A1150">
            <v>40219</v>
          </cell>
          <cell r="B1150">
            <v>162.70022883295101</v>
          </cell>
          <cell r="C1150">
            <v>176.16345062428999</v>
          </cell>
          <cell r="D1150">
            <v>122.197368421052</v>
          </cell>
        </row>
        <row r="1151">
          <cell r="A1151">
            <v>40220</v>
          </cell>
          <cell r="B1151">
            <v>162.24256292906099</v>
          </cell>
          <cell r="C1151">
            <v>171.396140749148</v>
          </cell>
          <cell r="D1151">
            <v>122.355263157894</v>
          </cell>
        </row>
        <row r="1152">
          <cell r="A1152">
            <v>40221</v>
          </cell>
          <cell r="B1152">
            <v>157.32265446224201</v>
          </cell>
          <cell r="C1152">
            <v>170.450245932652</v>
          </cell>
          <cell r="D1152">
            <v>118.84210526315699</v>
          </cell>
        </row>
        <row r="1153">
          <cell r="A1153">
            <v>40225</v>
          </cell>
          <cell r="B1153">
            <v>164.073226544622</v>
          </cell>
          <cell r="C1153">
            <v>171.774498675747</v>
          </cell>
          <cell r="D1153">
            <v>119.210526315789</v>
          </cell>
        </row>
        <row r="1154">
          <cell r="A1154">
            <v>40226</v>
          </cell>
          <cell r="B1154">
            <v>165.21739130434699</v>
          </cell>
          <cell r="C1154">
            <v>175.67158531971199</v>
          </cell>
          <cell r="D1154">
            <v>121.934210526315</v>
          </cell>
        </row>
        <row r="1155">
          <cell r="A1155">
            <v>40227</v>
          </cell>
          <cell r="B1155">
            <v>167.734553775743</v>
          </cell>
          <cell r="C1155">
            <v>175.82292849035099</v>
          </cell>
          <cell r="D1155">
            <v>123.73684210526299</v>
          </cell>
        </row>
        <row r="1156">
          <cell r="A1156">
            <v>40228</v>
          </cell>
          <cell r="B1156">
            <v>177.45995423340901</v>
          </cell>
          <cell r="C1156">
            <v>176.995838062807</v>
          </cell>
          <cell r="D1156">
            <v>126.184210526315</v>
          </cell>
        </row>
        <row r="1157">
          <cell r="A1157">
            <v>40231</v>
          </cell>
          <cell r="B1157">
            <v>172.88329519450801</v>
          </cell>
          <cell r="C1157">
            <v>176.617480136208</v>
          </cell>
          <cell r="D1157">
            <v>127.894736842105</v>
          </cell>
        </row>
        <row r="1158">
          <cell r="A1158">
            <v>40232</v>
          </cell>
          <cell r="B1158">
            <v>184.78260869565199</v>
          </cell>
          <cell r="C1158">
            <v>174.83919788119499</v>
          </cell>
          <cell r="D1158">
            <v>123.34210526315699</v>
          </cell>
        </row>
        <row r="1159">
          <cell r="A1159">
            <v>40233</v>
          </cell>
          <cell r="B1159">
            <v>195.53775743707001</v>
          </cell>
          <cell r="C1159">
            <v>175.179720015134</v>
          </cell>
          <cell r="D1159">
            <v>119.197368421052</v>
          </cell>
        </row>
        <row r="1160">
          <cell r="A1160">
            <v>40234</v>
          </cell>
          <cell r="B1160">
            <v>190.84668192219601</v>
          </cell>
          <cell r="C1160">
            <v>177.374195989405</v>
          </cell>
          <cell r="D1160">
            <v>122.802631578947</v>
          </cell>
        </row>
        <row r="1161">
          <cell r="A1161">
            <v>40235</v>
          </cell>
          <cell r="B1161">
            <v>187.07093821510199</v>
          </cell>
          <cell r="C1161">
            <v>178.96329928111899</v>
          </cell>
          <cell r="D1161">
            <v>123.23684210526299</v>
          </cell>
        </row>
        <row r="1162">
          <cell r="A1162">
            <v>40238</v>
          </cell>
          <cell r="B1162">
            <v>194.279176201372</v>
          </cell>
          <cell r="C1162">
            <v>180.968596292092</v>
          </cell>
          <cell r="D1162">
            <v>123.644736842105</v>
          </cell>
        </row>
        <row r="1163">
          <cell r="A1163">
            <v>40239</v>
          </cell>
          <cell r="B1163">
            <v>201.94508009153299</v>
          </cell>
          <cell r="C1163">
            <v>181.611804767309</v>
          </cell>
          <cell r="D1163">
            <v>121.381578947368</v>
          </cell>
        </row>
        <row r="1164">
          <cell r="A1164">
            <v>40240</v>
          </cell>
          <cell r="B1164">
            <v>215.10297482837501</v>
          </cell>
          <cell r="C1164">
            <v>183.08740068104399</v>
          </cell>
          <cell r="D1164">
            <v>120.355263157894</v>
          </cell>
        </row>
        <row r="1165">
          <cell r="A1165">
            <v>40241</v>
          </cell>
          <cell r="B1165">
            <v>221.052631578947</v>
          </cell>
          <cell r="C1165">
            <v>183.50359440030201</v>
          </cell>
          <cell r="D1165">
            <v>119.934210526315</v>
          </cell>
        </row>
        <row r="1166">
          <cell r="A1166">
            <v>40242</v>
          </cell>
          <cell r="B1166">
            <v>236.38443935926699</v>
          </cell>
          <cell r="C1166">
            <v>188.838441165342</v>
          </cell>
          <cell r="D1166">
            <v>121.578947368421</v>
          </cell>
        </row>
        <row r="1167">
          <cell r="A1167">
            <v>40245</v>
          </cell>
          <cell r="B1167">
            <v>236.727688787185</v>
          </cell>
          <cell r="C1167">
            <v>189.02762012864099</v>
          </cell>
          <cell r="D1167">
            <v>125.17105263157799</v>
          </cell>
        </row>
        <row r="1168">
          <cell r="A1168">
            <v>40246</v>
          </cell>
          <cell r="B1168">
            <v>229.29061784896999</v>
          </cell>
          <cell r="C1168">
            <v>191.751797200151</v>
          </cell>
          <cell r="D1168">
            <v>127.105263157894</v>
          </cell>
        </row>
        <row r="1169">
          <cell r="A1169">
            <v>40247</v>
          </cell>
          <cell r="B1169">
            <v>234.66819221967901</v>
          </cell>
          <cell r="C1169">
            <v>192.735527809307</v>
          </cell>
          <cell r="D1169">
            <v>125.578947368421</v>
          </cell>
        </row>
        <row r="1170">
          <cell r="A1170">
            <v>40248</v>
          </cell>
          <cell r="B1170">
            <v>233.06636155606401</v>
          </cell>
          <cell r="C1170">
            <v>195.648883844116</v>
          </cell>
          <cell r="D1170">
            <v>120.907894736842</v>
          </cell>
        </row>
        <row r="1171">
          <cell r="A1171">
            <v>40249</v>
          </cell>
          <cell r="B1171">
            <v>226.88787185354599</v>
          </cell>
          <cell r="C1171">
            <v>196.70828603859201</v>
          </cell>
          <cell r="D1171">
            <v>121.394736842105</v>
          </cell>
        </row>
        <row r="1172">
          <cell r="A1172">
            <v>40252</v>
          </cell>
          <cell r="B1172">
            <v>224.48512585812301</v>
          </cell>
          <cell r="C1172">
            <v>195.875898600075</v>
          </cell>
          <cell r="D1172">
            <v>122.34210526315699</v>
          </cell>
        </row>
        <row r="1173">
          <cell r="A1173">
            <v>40253</v>
          </cell>
          <cell r="B1173">
            <v>230.66361556064001</v>
          </cell>
          <cell r="C1173">
            <v>193.37873628452499</v>
          </cell>
          <cell r="D1173">
            <v>119.644736842105</v>
          </cell>
        </row>
        <row r="1174">
          <cell r="A1174">
            <v>40254</v>
          </cell>
          <cell r="B1174">
            <v>236.613272311212</v>
          </cell>
          <cell r="C1174">
            <v>194.51381006432001</v>
          </cell>
          <cell r="D1174">
            <v>118.302631578947</v>
          </cell>
        </row>
        <row r="1175">
          <cell r="A1175">
            <v>40255</v>
          </cell>
          <cell r="B1175">
            <v>234.55377574370701</v>
          </cell>
          <cell r="C1175">
            <v>195.72455542943601</v>
          </cell>
          <cell r="D1175">
            <v>114.81578947368401</v>
          </cell>
        </row>
        <row r="1176">
          <cell r="A1176">
            <v>40256</v>
          </cell>
          <cell r="B1176">
            <v>228.48970251716199</v>
          </cell>
          <cell r="C1176">
            <v>194.438138479001</v>
          </cell>
          <cell r="D1176">
            <v>113.86842105263101</v>
          </cell>
        </row>
        <row r="1177">
          <cell r="A1177">
            <v>40259</v>
          </cell>
          <cell r="B1177">
            <v>233.63844393592601</v>
          </cell>
          <cell r="C1177">
            <v>194.74082482027899</v>
          </cell>
          <cell r="D1177">
            <v>116.06578947368401</v>
          </cell>
        </row>
        <row r="1178">
          <cell r="A1178">
            <v>40260</v>
          </cell>
          <cell r="B1178">
            <v>239.702517162471</v>
          </cell>
          <cell r="C1178">
            <v>197.99470298902699</v>
          </cell>
          <cell r="D1178">
            <v>116.644736842105</v>
          </cell>
        </row>
        <row r="1179">
          <cell r="A1179">
            <v>40261</v>
          </cell>
          <cell r="B1179">
            <v>234.89702517162399</v>
          </cell>
          <cell r="C1179">
            <v>196.254256526674</v>
          </cell>
          <cell r="D1179">
            <v>117.92105263157799</v>
          </cell>
        </row>
        <row r="1180">
          <cell r="A1180">
            <v>40262</v>
          </cell>
          <cell r="B1180">
            <v>229.97711670480501</v>
          </cell>
          <cell r="C1180">
            <v>194.930003783579</v>
          </cell>
          <cell r="D1180">
            <v>115.657894736842</v>
          </cell>
        </row>
        <row r="1181">
          <cell r="A1181">
            <v>40263</v>
          </cell>
          <cell r="B1181">
            <v>228.83295194508</v>
          </cell>
          <cell r="C1181">
            <v>196.10291335603401</v>
          </cell>
          <cell r="D1181">
            <v>117.894736842105</v>
          </cell>
        </row>
        <row r="1182">
          <cell r="A1182">
            <v>40266</v>
          </cell>
          <cell r="B1182">
            <v>257.780320366132</v>
          </cell>
          <cell r="C1182">
            <v>198.070374574347</v>
          </cell>
          <cell r="D1182">
            <v>115.513157894736</v>
          </cell>
        </row>
        <row r="1183">
          <cell r="A1183">
            <v>40267</v>
          </cell>
          <cell r="B1183">
            <v>265.446224256292</v>
          </cell>
          <cell r="C1183">
            <v>197.50283768444899</v>
          </cell>
          <cell r="D1183">
            <v>112.5</v>
          </cell>
        </row>
        <row r="1184">
          <cell r="A1184">
            <v>40268</v>
          </cell>
          <cell r="B1184">
            <v>258.695652173913</v>
          </cell>
          <cell r="C1184">
            <v>196.859629209231</v>
          </cell>
          <cell r="D1184">
            <v>114.92105263157799</v>
          </cell>
        </row>
        <row r="1185">
          <cell r="A1185">
            <v>40269</v>
          </cell>
          <cell r="B1185">
            <v>255.263157894736</v>
          </cell>
          <cell r="C1185">
            <v>200.151343170639</v>
          </cell>
          <cell r="D1185">
            <v>118.394736842105</v>
          </cell>
        </row>
        <row r="1186">
          <cell r="A1186">
            <v>40273</v>
          </cell>
          <cell r="B1186">
            <v>268.30663615560599</v>
          </cell>
          <cell r="C1186">
            <v>197.91903140370701</v>
          </cell>
          <cell r="D1186">
            <v>121.644736842105</v>
          </cell>
        </row>
        <row r="1187">
          <cell r="A1187">
            <v>40274</v>
          </cell>
          <cell r="B1187">
            <v>265.21739130434702</v>
          </cell>
          <cell r="C1187">
            <v>197.843359818388</v>
          </cell>
          <cell r="D1187">
            <v>120.42105263157799</v>
          </cell>
        </row>
        <row r="1188">
          <cell r="A1188">
            <v>40275</v>
          </cell>
          <cell r="B1188">
            <v>254.91990846681901</v>
          </cell>
          <cell r="C1188">
            <v>196.140749148694</v>
          </cell>
          <cell r="D1188">
            <v>121.447368421052</v>
          </cell>
        </row>
        <row r="1189">
          <cell r="A1189">
            <v>40276</v>
          </cell>
          <cell r="B1189">
            <v>260.068649885583</v>
          </cell>
          <cell r="C1189">
            <v>196.59477866061201</v>
          </cell>
          <cell r="D1189">
            <v>121.578947368421</v>
          </cell>
        </row>
        <row r="1190">
          <cell r="A1190">
            <v>40277</v>
          </cell>
          <cell r="B1190">
            <v>255.263157894736</v>
          </cell>
          <cell r="C1190">
            <v>197.086643965191</v>
          </cell>
          <cell r="D1190">
            <v>120.552631578947</v>
          </cell>
        </row>
        <row r="1191">
          <cell r="A1191">
            <v>40280</v>
          </cell>
          <cell r="B1191">
            <v>252.74599542333999</v>
          </cell>
          <cell r="C1191">
            <v>197.69201664774801</v>
          </cell>
          <cell r="D1191">
            <v>119.23684210526299</v>
          </cell>
        </row>
        <row r="1192">
          <cell r="A1192">
            <v>40281</v>
          </cell>
          <cell r="B1192">
            <v>254.576659038901</v>
          </cell>
          <cell r="C1192">
            <v>197.956867196367</v>
          </cell>
          <cell r="D1192">
            <v>119.42105263157799</v>
          </cell>
        </row>
        <row r="1193">
          <cell r="A1193">
            <v>40282</v>
          </cell>
          <cell r="B1193">
            <v>259.72540045766499</v>
          </cell>
          <cell r="C1193">
            <v>197.086643965191</v>
          </cell>
          <cell r="D1193">
            <v>120</v>
          </cell>
        </row>
        <row r="1194">
          <cell r="A1194">
            <v>40283</v>
          </cell>
          <cell r="B1194">
            <v>266.01830663615499</v>
          </cell>
          <cell r="C1194">
            <v>195.19485433219799</v>
          </cell>
          <cell r="D1194">
            <v>119.973684210526</v>
          </cell>
        </row>
        <row r="1195">
          <cell r="A1195">
            <v>40284</v>
          </cell>
          <cell r="B1195">
            <v>265.78947368421001</v>
          </cell>
          <cell r="C1195">
            <v>194.47597427165999</v>
          </cell>
          <cell r="D1195">
            <v>119.894736842105</v>
          </cell>
        </row>
        <row r="1196">
          <cell r="A1196">
            <v>40287</v>
          </cell>
          <cell r="B1196">
            <v>255.03432494279099</v>
          </cell>
          <cell r="C1196">
            <v>194.62731744230001</v>
          </cell>
          <cell r="D1196">
            <v>119.36842105263101</v>
          </cell>
        </row>
        <row r="1197">
          <cell r="A1197">
            <v>40288</v>
          </cell>
          <cell r="B1197">
            <v>259.26773455377503</v>
          </cell>
          <cell r="C1197">
            <v>195.38403329549701</v>
          </cell>
          <cell r="D1197">
            <v>121.578947368421</v>
          </cell>
        </row>
        <row r="1198">
          <cell r="A1198">
            <v>40289</v>
          </cell>
          <cell r="B1198">
            <v>259.95423340961003</v>
          </cell>
          <cell r="C1198">
            <v>195.83806280741501</v>
          </cell>
          <cell r="D1198">
            <v>122.03947368420999</v>
          </cell>
        </row>
        <row r="1199">
          <cell r="A1199">
            <v>40290</v>
          </cell>
          <cell r="B1199">
            <v>261.21281464530801</v>
          </cell>
          <cell r="C1199">
            <v>200.18917896329901</v>
          </cell>
          <cell r="D1199">
            <v>121.855263157894</v>
          </cell>
        </row>
        <row r="1200">
          <cell r="A1200">
            <v>40291</v>
          </cell>
          <cell r="B1200">
            <v>256.86498855835202</v>
          </cell>
          <cell r="C1200">
            <v>204.08626560726401</v>
          </cell>
          <cell r="D1200">
            <v>119.460526315789</v>
          </cell>
        </row>
        <row r="1201">
          <cell r="A1201">
            <v>40294</v>
          </cell>
          <cell r="B1201">
            <v>259.95423340961003</v>
          </cell>
          <cell r="C1201">
            <v>198.75141884222401</v>
          </cell>
          <cell r="D1201">
            <v>122.09210526315699</v>
          </cell>
        </row>
        <row r="1202">
          <cell r="A1202">
            <v>40295</v>
          </cell>
          <cell r="B1202">
            <v>257.20823798626998</v>
          </cell>
          <cell r="C1202">
            <v>187.400681044267</v>
          </cell>
          <cell r="D1202">
            <v>122.881578947368</v>
          </cell>
        </row>
        <row r="1203">
          <cell r="A1203">
            <v>40296</v>
          </cell>
          <cell r="B1203">
            <v>263.15789473684202</v>
          </cell>
          <cell r="C1203">
            <v>190.76806659099501</v>
          </cell>
          <cell r="D1203">
            <v>122.78947368420999</v>
          </cell>
        </row>
        <row r="1204">
          <cell r="A1204">
            <v>40297</v>
          </cell>
          <cell r="B1204">
            <v>277.45995423340901</v>
          </cell>
          <cell r="C1204">
            <v>202.72417707150899</v>
          </cell>
          <cell r="D1204">
            <v>125.513157894736</v>
          </cell>
        </row>
        <row r="1205">
          <cell r="A1205">
            <v>40298</v>
          </cell>
          <cell r="B1205">
            <v>268.19221967963301</v>
          </cell>
          <cell r="C1205">
            <v>195.27052591751701</v>
          </cell>
          <cell r="D1205">
            <v>125.86842105263101</v>
          </cell>
        </row>
        <row r="1206">
          <cell r="A1206">
            <v>40301</v>
          </cell>
          <cell r="B1206">
            <v>272.31121281464499</v>
          </cell>
          <cell r="C1206">
            <v>193.98410896708199</v>
          </cell>
          <cell r="D1206">
            <v>126.144736842105</v>
          </cell>
        </row>
        <row r="1207">
          <cell r="A1207">
            <v>40302</v>
          </cell>
          <cell r="B1207">
            <v>268.99313501144098</v>
          </cell>
          <cell r="C1207">
            <v>190.16269390843701</v>
          </cell>
          <cell r="D1207">
            <v>126.828947368421</v>
          </cell>
        </row>
        <row r="1208">
          <cell r="A1208">
            <v>40303</v>
          </cell>
          <cell r="B1208">
            <v>277.80320366132702</v>
          </cell>
          <cell r="C1208">
            <v>188.34657586076401</v>
          </cell>
          <cell r="D1208">
            <v>132.552631578947</v>
          </cell>
        </row>
        <row r="1209">
          <cell r="A1209">
            <v>40304</v>
          </cell>
          <cell r="B1209">
            <v>275.40045766590299</v>
          </cell>
          <cell r="C1209">
            <v>182.36852062050599</v>
          </cell>
          <cell r="D1209">
            <v>132.42105263157799</v>
          </cell>
        </row>
        <row r="1210">
          <cell r="A1210">
            <v>40305</v>
          </cell>
          <cell r="B1210">
            <v>242.44851258581201</v>
          </cell>
          <cell r="C1210">
            <v>182.784714339765</v>
          </cell>
          <cell r="D1210">
            <v>132.36842105263099</v>
          </cell>
        </row>
        <row r="1211">
          <cell r="A1211">
            <v>40308</v>
          </cell>
          <cell r="B1211">
            <v>273.45537757437</v>
          </cell>
          <cell r="C1211">
            <v>193.07604994324601</v>
          </cell>
          <cell r="D1211">
            <v>127.684210526315</v>
          </cell>
        </row>
        <row r="1212">
          <cell r="A1212">
            <v>40309</v>
          </cell>
          <cell r="B1212">
            <v>279.40503432494199</v>
          </cell>
          <cell r="C1212">
            <v>193.90843738176301</v>
          </cell>
          <cell r="D1212">
            <v>128.72368421052599</v>
          </cell>
        </row>
        <row r="1213">
          <cell r="A1213">
            <v>40310</v>
          </cell>
          <cell r="B1213">
            <v>259.03890160182999</v>
          </cell>
          <cell r="C1213">
            <v>198.33522512296599</v>
          </cell>
          <cell r="D1213">
            <v>128.84210526315701</v>
          </cell>
        </row>
        <row r="1214">
          <cell r="A1214">
            <v>40311</v>
          </cell>
          <cell r="B1214">
            <v>251.71624713958801</v>
          </cell>
          <cell r="C1214">
            <v>195.762391222096</v>
          </cell>
          <cell r="D1214">
            <v>128.28947368421001</v>
          </cell>
        </row>
        <row r="1215">
          <cell r="A1215">
            <v>40312</v>
          </cell>
          <cell r="B1215">
            <v>251.83066361556001</v>
          </cell>
          <cell r="C1215">
            <v>190.38970866439601</v>
          </cell>
          <cell r="D1215">
            <v>126.763157894736</v>
          </cell>
        </row>
        <row r="1216">
          <cell r="A1216">
            <v>40315</v>
          </cell>
          <cell r="B1216">
            <v>251.71624713958801</v>
          </cell>
          <cell r="C1216">
            <v>193.53007945516401</v>
          </cell>
          <cell r="D1216">
            <v>129.09210526315701</v>
          </cell>
        </row>
        <row r="1217">
          <cell r="A1217">
            <v>40316</v>
          </cell>
          <cell r="B1217">
            <v>253.203661327231</v>
          </cell>
          <cell r="C1217">
            <v>193.113885735906</v>
          </cell>
          <cell r="D1217">
            <v>128.157894736842</v>
          </cell>
        </row>
        <row r="1218">
          <cell r="A1218">
            <v>40317</v>
          </cell>
          <cell r="B1218">
            <v>253.775743707093</v>
          </cell>
          <cell r="C1218">
            <v>194.85433219825899</v>
          </cell>
          <cell r="D1218">
            <v>126.81578947368401</v>
          </cell>
        </row>
        <row r="1219">
          <cell r="A1219">
            <v>40318</v>
          </cell>
          <cell r="B1219">
            <v>235.69794050343199</v>
          </cell>
          <cell r="C1219">
            <v>180.136208853575</v>
          </cell>
          <cell r="D1219">
            <v>128.802631578947</v>
          </cell>
        </row>
        <row r="1220">
          <cell r="A1220">
            <v>40319</v>
          </cell>
          <cell r="B1220">
            <v>236.84210526315701</v>
          </cell>
          <cell r="C1220">
            <v>185.73590616723399</v>
          </cell>
          <cell r="D1220">
            <v>126.934210526315</v>
          </cell>
        </row>
        <row r="1221">
          <cell r="A1221">
            <v>40322</v>
          </cell>
          <cell r="B1221">
            <v>235.69794050343199</v>
          </cell>
          <cell r="C1221">
            <v>182.10367007188799</v>
          </cell>
          <cell r="D1221">
            <v>125.11842105263101</v>
          </cell>
        </row>
        <row r="1222">
          <cell r="A1222">
            <v>40323</v>
          </cell>
          <cell r="B1222">
            <v>231.35011441647501</v>
          </cell>
          <cell r="C1222">
            <v>181.57396897465</v>
          </cell>
          <cell r="D1222">
            <v>125.013157894736</v>
          </cell>
        </row>
        <row r="1223">
          <cell r="A1223">
            <v>40324</v>
          </cell>
          <cell r="B1223">
            <v>231.00686498855799</v>
          </cell>
          <cell r="C1223">
            <v>183.69277336360099</v>
          </cell>
          <cell r="D1223">
            <v>124.144736842105</v>
          </cell>
        </row>
        <row r="1224">
          <cell r="A1224">
            <v>40325</v>
          </cell>
          <cell r="B1224">
            <v>227.345537757437</v>
          </cell>
          <cell r="C1224">
            <v>188.57359061672301</v>
          </cell>
          <cell r="D1224">
            <v>125.06578947368401</v>
          </cell>
        </row>
        <row r="1225">
          <cell r="A1225">
            <v>40326</v>
          </cell>
          <cell r="B1225">
            <v>226.08695652173901</v>
          </cell>
          <cell r="C1225">
            <v>186.60612939840999</v>
          </cell>
          <cell r="D1225">
            <v>121.84210526315699</v>
          </cell>
        </row>
        <row r="1226">
          <cell r="A1226">
            <v>40330</v>
          </cell>
          <cell r="B1226">
            <v>220.938215102974</v>
          </cell>
          <cell r="C1226">
            <v>184.979190314037</v>
          </cell>
          <cell r="D1226">
            <v>123</v>
          </cell>
        </row>
        <row r="1227">
          <cell r="A1227">
            <v>40331</v>
          </cell>
          <cell r="B1227">
            <v>229.17620137299701</v>
          </cell>
          <cell r="C1227">
            <v>186.454786227771</v>
          </cell>
          <cell r="D1227">
            <v>119.197368421052</v>
          </cell>
        </row>
        <row r="1228">
          <cell r="A1228">
            <v>40332</v>
          </cell>
          <cell r="B1228">
            <v>235.69794050343199</v>
          </cell>
          <cell r="C1228">
            <v>189.25463488459999</v>
          </cell>
          <cell r="D1228">
            <v>119.394736842105</v>
          </cell>
        </row>
        <row r="1229">
          <cell r="A1229">
            <v>40333</v>
          </cell>
          <cell r="B1229">
            <v>212.356979405034</v>
          </cell>
          <cell r="C1229">
            <v>187.627695800227</v>
          </cell>
          <cell r="D1229">
            <v>120.263157894736</v>
          </cell>
        </row>
        <row r="1230">
          <cell r="A1230">
            <v>40336</v>
          </cell>
          <cell r="B1230">
            <v>197.48283752860399</v>
          </cell>
          <cell r="C1230">
            <v>182.444192205826</v>
          </cell>
          <cell r="D1230">
            <v>124.710526315789</v>
          </cell>
        </row>
        <row r="1231">
          <cell r="A1231">
            <v>40337</v>
          </cell>
          <cell r="B1231">
            <v>199.31350114416401</v>
          </cell>
          <cell r="C1231">
            <v>184.44948921679901</v>
          </cell>
          <cell r="D1231">
            <v>126.473684210526</v>
          </cell>
        </row>
        <row r="1232">
          <cell r="A1232">
            <v>40338</v>
          </cell>
          <cell r="B1232">
            <v>209.15331807780299</v>
          </cell>
          <cell r="C1232">
            <v>187.514188422247</v>
          </cell>
          <cell r="D1232">
            <v>129.06578947368399</v>
          </cell>
        </row>
        <row r="1233">
          <cell r="A1233">
            <v>40339</v>
          </cell>
          <cell r="B1233">
            <v>278.14645308924401</v>
          </cell>
          <cell r="C1233">
            <v>195.11918274687801</v>
          </cell>
          <cell r="D1233">
            <v>128.210526315789</v>
          </cell>
        </row>
        <row r="1234">
          <cell r="A1234">
            <v>40340</v>
          </cell>
          <cell r="B1234">
            <v>274.25629290617798</v>
          </cell>
          <cell r="C1234">
            <v>196.367763904653</v>
          </cell>
          <cell r="D1234">
            <v>127.5</v>
          </cell>
        </row>
        <row r="1235">
          <cell r="A1235">
            <v>40343</v>
          </cell>
          <cell r="B1235">
            <v>274.25629290617798</v>
          </cell>
          <cell r="C1235">
            <v>199.58380628074099</v>
          </cell>
          <cell r="D1235">
            <v>127.276315789473</v>
          </cell>
        </row>
        <row r="1236">
          <cell r="A1236">
            <v>40344</v>
          </cell>
          <cell r="B1236">
            <v>271.052631578947</v>
          </cell>
          <cell r="C1236">
            <v>201.816118047673</v>
          </cell>
          <cell r="D1236">
            <v>126.36842105263101</v>
          </cell>
        </row>
        <row r="1237">
          <cell r="A1237">
            <v>40345</v>
          </cell>
          <cell r="B1237">
            <v>245.995423340961</v>
          </cell>
          <cell r="C1237">
            <v>204.04842981460399</v>
          </cell>
          <cell r="D1237">
            <v>128.02631578947299</v>
          </cell>
        </row>
        <row r="1238">
          <cell r="A1238">
            <v>40346</v>
          </cell>
          <cell r="B1238">
            <v>240.96109839816901</v>
          </cell>
          <cell r="C1238">
            <v>205.03216042375999</v>
          </cell>
          <cell r="D1238">
            <v>125.263157894736</v>
          </cell>
        </row>
        <row r="1239">
          <cell r="A1239">
            <v>40347</v>
          </cell>
          <cell r="B1239">
            <v>253.31807780320301</v>
          </cell>
          <cell r="C1239">
            <v>205.78887627695801</v>
          </cell>
          <cell r="D1239">
            <v>125.947368421052</v>
          </cell>
        </row>
        <row r="1240">
          <cell r="A1240">
            <v>40350</v>
          </cell>
          <cell r="B1240">
            <v>252.97482837528599</v>
          </cell>
          <cell r="C1240">
            <v>202.194475974271</v>
          </cell>
          <cell r="D1240">
            <v>125.526315789473</v>
          </cell>
        </row>
        <row r="1241">
          <cell r="A1241">
            <v>40351</v>
          </cell>
          <cell r="B1241">
            <v>243.70709382151</v>
          </cell>
          <cell r="C1241">
            <v>200.34052213393801</v>
          </cell>
          <cell r="D1241">
            <v>125.513157894736</v>
          </cell>
        </row>
        <row r="1242">
          <cell r="A1242">
            <v>40352</v>
          </cell>
          <cell r="B1242">
            <v>243.020594965675</v>
          </cell>
          <cell r="C1242">
            <v>198.82709042754399</v>
          </cell>
          <cell r="D1242">
            <v>123.434210526315</v>
          </cell>
        </row>
        <row r="1243">
          <cell r="A1243">
            <v>40353</v>
          </cell>
          <cell r="B1243">
            <v>238.55835240274499</v>
          </cell>
          <cell r="C1243">
            <v>196.367763904653</v>
          </cell>
          <cell r="D1243">
            <v>123.67105263157799</v>
          </cell>
        </row>
        <row r="1244">
          <cell r="A1244">
            <v>40354</v>
          </cell>
          <cell r="B1244">
            <v>208.23798627002199</v>
          </cell>
          <cell r="C1244">
            <v>194.51381006432001</v>
          </cell>
          <cell r="D1244">
            <v>121.026315789473</v>
          </cell>
        </row>
        <row r="1245">
          <cell r="A1245">
            <v>40357</v>
          </cell>
          <cell r="B1245">
            <v>208.466819221967</v>
          </cell>
          <cell r="C1245">
            <v>197.61634506242899</v>
          </cell>
          <cell r="D1245">
            <v>123.78947368420999</v>
          </cell>
        </row>
        <row r="1246">
          <cell r="A1246">
            <v>40358</v>
          </cell>
          <cell r="B1246">
            <v>186.38443935926699</v>
          </cell>
          <cell r="C1246">
            <v>191.33560348089199</v>
          </cell>
          <cell r="D1246">
            <v>123.381578947368</v>
          </cell>
        </row>
        <row r="1247">
          <cell r="A1247">
            <v>40359</v>
          </cell>
          <cell r="B1247">
            <v>185.011441647597</v>
          </cell>
          <cell r="C1247">
            <v>189.63299281119899</v>
          </cell>
          <cell r="D1247">
            <v>123.381578947368</v>
          </cell>
        </row>
        <row r="1248">
          <cell r="A1248">
            <v>40360</v>
          </cell>
          <cell r="B1248">
            <v>195.76659038901599</v>
          </cell>
          <cell r="C1248">
            <v>191.18426031025299</v>
          </cell>
          <cell r="D1248">
            <v>123.526315789473</v>
          </cell>
        </row>
        <row r="1249">
          <cell r="A1249">
            <v>40361</v>
          </cell>
          <cell r="B1249">
            <v>190.16018306636099</v>
          </cell>
          <cell r="C1249">
            <v>193.60575104048399</v>
          </cell>
          <cell r="D1249">
            <v>124.578947368421</v>
          </cell>
        </row>
        <row r="1250">
          <cell r="A1250">
            <v>40365</v>
          </cell>
          <cell r="B1250">
            <v>183.63844393592601</v>
          </cell>
          <cell r="C1250">
            <v>195.91373439273499</v>
          </cell>
          <cell r="D1250">
            <v>125.17105263157799</v>
          </cell>
        </row>
        <row r="1251">
          <cell r="A1251">
            <v>40366</v>
          </cell>
          <cell r="B1251">
            <v>193.592677345537</v>
          </cell>
          <cell r="C1251">
            <v>203.291713961407</v>
          </cell>
          <cell r="D1251">
            <v>125.131578947368</v>
          </cell>
        </row>
        <row r="1252">
          <cell r="A1252">
            <v>40367</v>
          </cell>
          <cell r="B1252">
            <v>191.418764302059</v>
          </cell>
          <cell r="C1252">
            <v>203.518728717366</v>
          </cell>
          <cell r="D1252">
            <v>127.36842105263101</v>
          </cell>
        </row>
        <row r="1253">
          <cell r="A1253">
            <v>40368</v>
          </cell>
          <cell r="B1253">
            <v>187.64302059496501</v>
          </cell>
          <cell r="C1253">
            <v>203.85925085130501</v>
          </cell>
          <cell r="D1253">
            <v>127.81578947368401</v>
          </cell>
        </row>
        <row r="1254">
          <cell r="A1254">
            <v>40371</v>
          </cell>
          <cell r="B1254">
            <v>181.69336384439299</v>
          </cell>
          <cell r="C1254">
            <v>204.04842981460399</v>
          </cell>
          <cell r="D1254">
            <v>129.59210526315701</v>
          </cell>
        </row>
        <row r="1255">
          <cell r="A1255">
            <v>40372</v>
          </cell>
          <cell r="B1255">
            <v>199.42791762013701</v>
          </cell>
          <cell r="C1255">
            <v>204.767309875141</v>
          </cell>
          <cell r="D1255">
            <v>131.02631578947299</v>
          </cell>
        </row>
        <row r="1256">
          <cell r="A1256">
            <v>40373</v>
          </cell>
          <cell r="B1256">
            <v>198.16933638443899</v>
          </cell>
          <cell r="C1256">
            <v>204.57813091184201</v>
          </cell>
          <cell r="D1256">
            <v>127.855263157894</v>
          </cell>
        </row>
        <row r="1257">
          <cell r="A1257">
            <v>40374</v>
          </cell>
          <cell r="B1257">
            <v>190.96109839816901</v>
          </cell>
          <cell r="C1257">
            <v>205.75104048429799</v>
          </cell>
          <cell r="D1257">
            <v>127.447368421052</v>
          </cell>
        </row>
        <row r="1258">
          <cell r="A1258">
            <v>40375</v>
          </cell>
          <cell r="B1258">
            <v>183.06636155606401</v>
          </cell>
          <cell r="C1258">
            <v>200.605372682557</v>
          </cell>
          <cell r="D1258">
            <v>127.013157894736</v>
          </cell>
        </row>
        <row r="1259">
          <cell r="A1259">
            <v>40378</v>
          </cell>
          <cell r="B1259">
            <v>183.86727688787099</v>
          </cell>
          <cell r="C1259">
            <v>202.799848656829</v>
          </cell>
          <cell r="D1259">
            <v>128.894736842105</v>
          </cell>
        </row>
        <row r="1260">
          <cell r="A1260">
            <v>40379</v>
          </cell>
          <cell r="B1260">
            <v>188.44393592677301</v>
          </cell>
          <cell r="C1260">
            <v>203.70790768066499</v>
          </cell>
          <cell r="D1260">
            <v>128.657894736842</v>
          </cell>
        </row>
        <row r="1261">
          <cell r="A1261">
            <v>40380</v>
          </cell>
          <cell r="B1261">
            <v>179.06178489702501</v>
          </cell>
          <cell r="C1261">
            <v>201.28641695043501</v>
          </cell>
          <cell r="D1261">
            <v>127.328947368421</v>
          </cell>
        </row>
        <row r="1262">
          <cell r="A1262">
            <v>40381</v>
          </cell>
          <cell r="B1262">
            <v>187.29977116704799</v>
          </cell>
          <cell r="C1262">
            <v>204.010594021944</v>
          </cell>
          <cell r="D1262">
            <v>125.157894736842</v>
          </cell>
        </row>
        <row r="1263">
          <cell r="A1263">
            <v>40382</v>
          </cell>
          <cell r="B1263">
            <v>192.67734553775699</v>
          </cell>
          <cell r="C1263">
            <v>206.39424895951501</v>
          </cell>
          <cell r="D1263">
            <v>123.802631578947</v>
          </cell>
        </row>
        <row r="1264">
          <cell r="A1264">
            <v>40385</v>
          </cell>
          <cell r="B1264">
            <v>205.49199084668101</v>
          </cell>
          <cell r="C1264">
            <v>205.37268255769899</v>
          </cell>
          <cell r="D1264">
            <v>123.381578947368</v>
          </cell>
        </row>
        <row r="1265">
          <cell r="A1265">
            <v>40386</v>
          </cell>
          <cell r="B1265">
            <v>198.398169336384</v>
          </cell>
          <cell r="C1265">
            <v>206.39424895951501</v>
          </cell>
          <cell r="D1265">
            <v>124.210526315789</v>
          </cell>
        </row>
        <row r="1266">
          <cell r="A1266">
            <v>40387</v>
          </cell>
          <cell r="B1266">
            <v>198.74141876430201</v>
          </cell>
          <cell r="C1266">
            <v>200.491865304578</v>
          </cell>
          <cell r="D1266">
            <v>121.84210526315699</v>
          </cell>
        </row>
        <row r="1267">
          <cell r="A1267">
            <v>40388</v>
          </cell>
          <cell r="B1267">
            <v>200.34324942791699</v>
          </cell>
          <cell r="C1267">
            <v>197.805524025728</v>
          </cell>
          <cell r="D1267">
            <v>123.552631578947</v>
          </cell>
        </row>
        <row r="1268">
          <cell r="A1268">
            <v>40389</v>
          </cell>
          <cell r="B1268">
            <v>192.906178489702</v>
          </cell>
          <cell r="C1268">
            <v>201.05940219447501</v>
          </cell>
          <cell r="D1268">
            <v>124.98684210526299</v>
          </cell>
        </row>
        <row r="1269">
          <cell r="A1269">
            <v>40392</v>
          </cell>
          <cell r="B1269">
            <v>200.800915331807</v>
          </cell>
          <cell r="C1269">
            <v>204.275444570563</v>
          </cell>
          <cell r="D1269">
            <v>123.763157894736</v>
          </cell>
        </row>
        <row r="1270">
          <cell r="A1270">
            <v>40393</v>
          </cell>
          <cell r="B1270">
            <v>197.94050343249401</v>
          </cell>
          <cell r="C1270">
            <v>201.66477487703301</v>
          </cell>
          <cell r="D1270">
            <v>124.5</v>
          </cell>
        </row>
        <row r="1271">
          <cell r="A1271">
            <v>40394</v>
          </cell>
          <cell r="B1271">
            <v>203.66132723112099</v>
          </cell>
          <cell r="C1271">
            <v>205.63753310631799</v>
          </cell>
          <cell r="D1271">
            <v>124.644736842105</v>
          </cell>
        </row>
        <row r="1272">
          <cell r="A1272">
            <v>40395</v>
          </cell>
          <cell r="B1272">
            <v>200</v>
          </cell>
          <cell r="C1272">
            <v>200.90805902383599</v>
          </cell>
          <cell r="D1272">
            <v>125.36842105263101</v>
          </cell>
        </row>
        <row r="1273">
          <cell r="A1273">
            <v>40396</v>
          </cell>
          <cell r="B1273">
            <v>199.199084668192</v>
          </cell>
          <cell r="C1273">
            <v>201.77828225501301</v>
          </cell>
          <cell r="D1273">
            <v>123.513157894736</v>
          </cell>
        </row>
        <row r="1274">
          <cell r="A1274">
            <v>40399</v>
          </cell>
          <cell r="B1274">
            <v>145.53775743707001</v>
          </cell>
          <cell r="C1274">
            <v>200.264850548618</v>
          </cell>
          <cell r="D1274">
            <v>122.934210526315</v>
          </cell>
        </row>
        <row r="1275">
          <cell r="A1275">
            <v>40400</v>
          </cell>
          <cell r="B1275">
            <v>148.74141876430201</v>
          </cell>
          <cell r="C1275">
            <v>200.79455164585599</v>
          </cell>
          <cell r="D1275">
            <v>124.17105263157799</v>
          </cell>
        </row>
        <row r="1276">
          <cell r="A1276">
            <v>40401</v>
          </cell>
          <cell r="B1276">
            <v>148.97025171624699</v>
          </cell>
          <cell r="C1276">
            <v>193.75709421112299</v>
          </cell>
          <cell r="D1276">
            <v>126.25</v>
          </cell>
        </row>
        <row r="1277">
          <cell r="A1277">
            <v>40402</v>
          </cell>
          <cell r="B1277">
            <v>143.020594965675</v>
          </cell>
          <cell r="C1277">
            <v>195.08134695421799</v>
          </cell>
          <cell r="D1277">
            <v>124.42105263157799</v>
          </cell>
        </row>
        <row r="1278">
          <cell r="A1278">
            <v>40403</v>
          </cell>
          <cell r="B1278">
            <v>140.503432494279</v>
          </cell>
          <cell r="C1278">
            <v>198.94059780552399</v>
          </cell>
          <cell r="D1278">
            <v>127.960526315789</v>
          </cell>
        </row>
        <row r="1279">
          <cell r="A1279">
            <v>40406</v>
          </cell>
          <cell r="B1279">
            <v>163.04347826086899</v>
          </cell>
          <cell r="C1279">
            <v>198.448732500945</v>
          </cell>
          <cell r="D1279">
            <v>127.394736842105</v>
          </cell>
        </row>
        <row r="1280">
          <cell r="A1280">
            <v>40407</v>
          </cell>
          <cell r="B1280">
            <v>151.601830663615</v>
          </cell>
          <cell r="C1280">
            <v>203.44305713204599</v>
          </cell>
          <cell r="D1280">
            <v>128.59210526315701</v>
          </cell>
        </row>
        <row r="1281">
          <cell r="A1281">
            <v>40408</v>
          </cell>
          <cell r="B1281">
            <v>148.62700228832901</v>
          </cell>
          <cell r="C1281">
            <v>203.97275822928401</v>
          </cell>
          <cell r="D1281">
            <v>127.855263157894</v>
          </cell>
        </row>
        <row r="1282">
          <cell r="A1282">
            <v>40409</v>
          </cell>
          <cell r="B1282">
            <v>145.995423340961</v>
          </cell>
          <cell r="C1282">
            <v>200.30268634127799</v>
          </cell>
          <cell r="D1282">
            <v>128.42105263157799</v>
          </cell>
        </row>
        <row r="1283">
          <cell r="A1283">
            <v>40410</v>
          </cell>
          <cell r="B1283">
            <v>141.07551487414099</v>
          </cell>
          <cell r="C1283">
            <v>202.080968596292</v>
          </cell>
          <cell r="D1283">
            <v>127.552631578947</v>
          </cell>
        </row>
        <row r="1284">
          <cell r="A1284">
            <v>40413</v>
          </cell>
          <cell r="B1284">
            <v>133.524027459954</v>
          </cell>
          <cell r="C1284">
            <v>199.31895573212199</v>
          </cell>
          <cell r="D1284">
            <v>127.5</v>
          </cell>
        </row>
        <row r="1285">
          <cell r="A1285">
            <v>40414</v>
          </cell>
          <cell r="B1285">
            <v>130.434782608695</v>
          </cell>
          <cell r="C1285">
            <v>198.562239878925</v>
          </cell>
          <cell r="D1285">
            <v>128.93421052631501</v>
          </cell>
        </row>
        <row r="1286">
          <cell r="A1286">
            <v>40415</v>
          </cell>
          <cell r="B1286">
            <v>124.599542334096</v>
          </cell>
          <cell r="C1286">
            <v>197.31365872115001</v>
          </cell>
          <cell r="D1286">
            <v>131.34210526315701</v>
          </cell>
        </row>
        <row r="1287">
          <cell r="A1287">
            <v>40416</v>
          </cell>
          <cell r="B1287">
            <v>120.366132723112</v>
          </cell>
          <cell r="C1287">
            <v>197.65418085508799</v>
          </cell>
          <cell r="D1287">
            <v>131.605263157894</v>
          </cell>
        </row>
        <row r="1288">
          <cell r="A1288">
            <v>40417</v>
          </cell>
          <cell r="B1288">
            <v>128.718535469107</v>
          </cell>
          <cell r="C1288">
            <v>198.48656829360499</v>
          </cell>
          <cell r="D1288">
            <v>130.894736842105</v>
          </cell>
        </row>
        <row r="1289">
          <cell r="A1289">
            <v>40420</v>
          </cell>
          <cell r="B1289">
            <v>122.08237986269999</v>
          </cell>
          <cell r="C1289">
            <v>195.043511161558</v>
          </cell>
          <cell r="D1289">
            <v>132.605263157894</v>
          </cell>
        </row>
        <row r="1290">
          <cell r="A1290">
            <v>40421</v>
          </cell>
          <cell r="B1290">
            <v>116.2471395881</v>
          </cell>
          <cell r="C1290">
            <v>197.465001891789</v>
          </cell>
          <cell r="D1290">
            <v>132.42105263157799</v>
          </cell>
        </row>
        <row r="1291">
          <cell r="A1291">
            <v>40422</v>
          </cell>
          <cell r="B1291">
            <v>124.71395881006799</v>
          </cell>
          <cell r="C1291">
            <v>204.42678774120299</v>
          </cell>
          <cell r="D1291">
            <v>131.86842105263099</v>
          </cell>
        </row>
        <row r="1292">
          <cell r="A1292">
            <v>40423</v>
          </cell>
          <cell r="B1292">
            <v>119.679633867276</v>
          </cell>
          <cell r="C1292">
            <v>209.49678395762299</v>
          </cell>
          <cell r="D1292">
            <v>133.42105263157799</v>
          </cell>
        </row>
        <row r="1293">
          <cell r="A1293">
            <v>40424</v>
          </cell>
          <cell r="B1293">
            <v>117.048054919908</v>
          </cell>
          <cell r="C1293">
            <v>208.626560726447</v>
          </cell>
          <cell r="D1293">
            <v>133.42105263157799</v>
          </cell>
        </row>
        <row r="1294">
          <cell r="A1294">
            <v>40428</v>
          </cell>
          <cell r="B1294">
            <v>107.55148741418699</v>
          </cell>
          <cell r="C1294">
            <v>206.696935300794</v>
          </cell>
          <cell r="D1294">
            <v>133.68421052631501</v>
          </cell>
        </row>
        <row r="1295">
          <cell r="A1295">
            <v>40429</v>
          </cell>
          <cell r="B1295">
            <v>104.233409610983</v>
          </cell>
          <cell r="C1295">
            <v>207.64283011729</v>
          </cell>
          <cell r="D1295">
            <v>133.42105263157799</v>
          </cell>
        </row>
        <row r="1296">
          <cell r="A1296">
            <v>40430</v>
          </cell>
          <cell r="B1296">
            <v>106.521739130434</v>
          </cell>
          <cell r="C1296">
            <v>211.31290200529699</v>
          </cell>
          <cell r="D1296">
            <v>133.63157894736801</v>
          </cell>
        </row>
        <row r="1297">
          <cell r="A1297">
            <v>40431</v>
          </cell>
          <cell r="B1297">
            <v>104.691075514874</v>
          </cell>
          <cell r="C1297">
            <v>214.52894438138401</v>
          </cell>
          <cell r="D1297">
            <v>135</v>
          </cell>
        </row>
        <row r="1298">
          <cell r="A1298">
            <v>40434</v>
          </cell>
          <cell r="B1298">
            <v>109.03890160183001</v>
          </cell>
          <cell r="C1298">
            <v>212.44797578509201</v>
          </cell>
          <cell r="D1298">
            <v>134.105263157894</v>
          </cell>
        </row>
        <row r="1299">
          <cell r="A1299">
            <v>40435</v>
          </cell>
          <cell r="B1299">
            <v>110.755148741418</v>
          </cell>
          <cell r="C1299">
            <v>210.44267877412</v>
          </cell>
          <cell r="D1299">
            <v>136.13157894736801</v>
          </cell>
        </row>
        <row r="1300">
          <cell r="A1300">
            <v>40436</v>
          </cell>
          <cell r="B1300">
            <v>114.187643020594</v>
          </cell>
          <cell r="C1300">
            <v>212.18312523647299</v>
          </cell>
          <cell r="D1300">
            <v>133.105263157894</v>
          </cell>
        </row>
        <row r="1301">
          <cell r="A1301">
            <v>40437</v>
          </cell>
          <cell r="B1301">
            <v>111.441647597254</v>
          </cell>
          <cell r="C1301">
            <v>212.44797578509201</v>
          </cell>
          <cell r="D1301">
            <v>135.657894736842</v>
          </cell>
        </row>
        <row r="1302">
          <cell r="A1302">
            <v>40438</v>
          </cell>
          <cell r="B1302">
            <v>113.272311212814</v>
          </cell>
          <cell r="C1302">
            <v>208.47521755580701</v>
          </cell>
          <cell r="D1302">
            <v>137.84210526315701</v>
          </cell>
        </row>
        <row r="1303">
          <cell r="A1303">
            <v>40441</v>
          </cell>
          <cell r="B1303">
            <v>121.16704805491899</v>
          </cell>
          <cell r="C1303">
            <v>210.556186152099</v>
          </cell>
          <cell r="D1303">
            <v>137.57894736842101</v>
          </cell>
        </row>
        <row r="1304">
          <cell r="A1304">
            <v>40442</v>
          </cell>
          <cell r="B1304">
            <v>123.340961098398</v>
          </cell>
          <cell r="C1304">
            <v>211.653424139235</v>
          </cell>
          <cell r="D1304">
            <v>138.947368421052</v>
          </cell>
        </row>
        <row r="1305">
          <cell r="A1305">
            <v>40443</v>
          </cell>
          <cell r="B1305">
            <v>118.07780320366101</v>
          </cell>
          <cell r="C1305">
            <v>214.415437003405</v>
          </cell>
          <cell r="D1305">
            <v>140.263157894736</v>
          </cell>
        </row>
        <row r="1306">
          <cell r="A1306">
            <v>40444</v>
          </cell>
          <cell r="B1306">
            <v>116.70480549199</v>
          </cell>
          <cell r="C1306">
            <v>211.91827468785399</v>
          </cell>
          <cell r="D1306">
            <v>139.263157894736</v>
          </cell>
        </row>
        <row r="1307">
          <cell r="A1307">
            <v>40445</v>
          </cell>
          <cell r="B1307">
            <v>123.226544622425</v>
          </cell>
          <cell r="C1307">
            <v>216.118047673098</v>
          </cell>
          <cell r="D1307">
            <v>138.78947368421001</v>
          </cell>
        </row>
        <row r="1308">
          <cell r="A1308">
            <v>40448</v>
          </cell>
          <cell r="B1308">
            <v>125.858123569794</v>
          </cell>
          <cell r="C1308">
            <v>213.77222852818699</v>
          </cell>
          <cell r="D1308">
            <v>139.394736842105</v>
          </cell>
        </row>
        <row r="1309">
          <cell r="A1309">
            <v>40449</v>
          </cell>
          <cell r="B1309">
            <v>125.40045766590301</v>
          </cell>
          <cell r="C1309">
            <v>214.37760121074501</v>
          </cell>
          <cell r="D1309">
            <v>137.23684210526301</v>
          </cell>
        </row>
        <row r="1310">
          <cell r="A1310">
            <v>40450</v>
          </cell>
          <cell r="B1310">
            <v>132.608695652173</v>
          </cell>
          <cell r="C1310">
            <v>214.71812334468399</v>
          </cell>
          <cell r="D1310">
            <v>136.42105263157799</v>
          </cell>
        </row>
        <row r="1311">
          <cell r="A1311">
            <v>40451</v>
          </cell>
          <cell r="B1311">
            <v>132.15102974828301</v>
          </cell>
          <cell r="C1311">
            <v>215.32349602724099</v>
          </cell>
          <cell r="D1311">
            <v>134.73684210526301</v>
          </cell>
        </row>
        <row r="1312">
          <cell r="A1312">
            <v>40452</v>
          </cell>
          <cell r="B1312">
            <v>130.549199084668</v>
          </cell>
          <cell r="C1312">
            <v>212.82633371169101</v>
          </cell>
          <cell r="D1312">
            <v>135.31578947368399</v>
          </cell>
        </row>
        <row r="1313">
          <cell r="A1313">
            <v>40455</v>
          </cell>
          <cell r="B1313">
            <v>124.942791762013</v>
          </cell>
          <cell r="C1313">
            <v>211.69125993189499</v>
          </cell>
          <cell r="D1313">
            <v>134.68421052631501</v>
          </cell>
        </row>
        <row r="1314">
          <cell r="A1314">
            <v>40456</v>
          </cell>
          <cell r="B1314">
            <v>128.60411899313499</v>
          </cell>
          <cell r="C1314">
            <v>212.82633371169101</v>
          </cell>
          <cell r="D1314">
            <v>136.447368421052</v>
          </cell>
        </row>
        <row r="1315">
          <cell r="A1315">
            <v>40457</v>
          </cell>
          <cell r="B1315">
            <v>131.57894736842101</v>
          </cell>
          <cell r="C1315">
            <v>211.880438895194</v>
          </cell>
          <cell r="D1315">
            <v>137.052631578947</v>
          </cell>
        </row>
        <row r="1316">
          <cell r="A1316">
            <v>40458</v>
          </cell>
          <cell r="B1316">
            <v>128.947368421052</v>
          </cell>
          <cell r="C1316">
            <v>212.599318955732</v>
          </cell>
          <cell r="D1316">
            <v>137.605263157894</v>
          </cell>
        </row>
        <row r="1317">
          <cell r="A1317">
            <v>40459</v>
          </cell>
          <cell r="B1317">
            <v>128.947368421052</v>
          </cell>
          <cell r="C1317">
            <v>213.77222852818699</v>
          </cell>
          <cell r="D1317">
            <v>136.447368421052</v>
          </cell>
        </row>
        <row r="1318">
          <cell r="A1318">
            <v>40462</v>
          </cell>
          <cell r="B1318">
            <v>129.519450800915</v>
          </cell>
          <cell r="C1318">
            <v>219.10707529322701</v>
          </cell>
          <cell r="D1318">
            <v>137.63157894736801</v>
          </cell>
        </row>
        <row r="1319">
          <cell r="A1319">
            <v>40463</v>
          </cell>
          <cell r="B1319">
            <v>129.40503432494199</v>
          </cell>
          <cell r="C1319">
            <v>220.58267120696101</v>
          </cell>
          <cell r="D1319">
            <v>139.47368421052599</v>
          </cell>
        </row>
        <row r="1320">
          <cell r="A1320">
            <v>40464</v>
          </cell>
          <cell r="B1320">
            <v>130.09153318077799</v>
          </cell>
          <cell r="C1320">
            <v>220.35565645100201</v>
          </cell>
          <cell r="D1320">
            <v>138.63157894736801</v>
          </cell>
        </row>
        <row r="1321">
          <cell r="A1321">
            <v>40465</v>
          </cell>
          <cell r="B1321">
            <v>129.17620137299701</v>
          </cell>
          <cell r="C1321">
            <v>218.57737419598899</v>
          </cell>
          <cell r="D1321">
            <v>136.68421052631501</v>
          </cell>
        </row>
        <row r="1322">
          <cell r="A1322">
            <v>40466</v>
          </cell>
          <cell r="B1322">
            <v>126.31578947368401</v>
          </cell>
          <cell r="C1322">
            <v>218.76655315928801</v>
          </cell>
          <cell r="D1322">
            <v>135.86842105263099</v>
          </cell>
        </row>
        <row r="1323">
          <cell r="A1323">
            <v>40469</v>
          </cell>
          <cell r="B1323">
            <v>128.48970251716199</v>
          </cell>
          <cell r="C1323">
            <v>219.788119561104</v>
          </cell>
          <cell r="D1323">
            <v>135.86842105263099</v>
          </cell>
        </row>
        <row r="1324">
          <cell r="A1324">
            <v>40470</v>
          </cell>
          <cell r="B1324">
            <v>121.510297482837</v>
          </cell>
          <cell r="C1324">
            <v>217.17744986757401</v>
          </cell>
          <cell r="D1324">
            <v>131.57894736842101</v>
          </cell>
        </row>
        <row r="1325">
          <cell r="A1325">
            <v>40471</v>
          </cell>
          <cell r="B1325">
            <v>121.28146453089199</v>
          </cell>
          <cell r="C1325">
            <v>219.144911085887</v>
          </cell>
          <cell r="D1325">
            <v>132.78947368421001</v>
          </cell>
        </row>
        <row r="1326">
          <cell r="A1326">
            <v>40472</v>
          </cell>
          <cell r="B1326">
            <v>118.192219679633</v>
          </cell>
          <cell r="C1326">
            <v>220.20431328036301</v>
          </cell>
          <cell r="D1326">
            <v>133.84210526315701</v>
          </cell>
        </row>
        <row r="1327">
          <cell r="A1327">
            <v>40473</v>
          </cell>
          <cell r="B1327">
            <v>119.794050343249</v>
          </cell>
          <cell r="C1327">
            <v>223.382519863791</v>
          </cell>
          <cell r="D1327">
            <v>132.263157894736</v>
          </cell>
        </row>
        <row r="1328">
          <cell r="A1328">
            <v>40476</v>
          </cell>
          <cell r="B1328">
            <v>123.226544622425</v>
          </cell>
          <cell r="C1328">
            <v>220.88535754823999</v>
          </cell>
          <cell r="D1328">
            <v>135.73684210526301</v>
          </cell>
        </row>
        <row r="1329">
          <cell r="A1329">
            <v>40477</v>
          </cell>
          <cell r="B1329">
            <v>125.858123569794</v>
          </cell>
          <cell r="C1329">
            <v>216.04237608777899</v>
          </cell>
          <cell r="D1329">
            <v>139.68421052631501</v>
          </cell>
        </row>
        <row r="1330">
          <cell r="A1330">
            <v>40478</v>
          </cell>
          <cell r="B1330">
            <v>123.684210526315</v>
          </cell>
          <cell r="C1330">
            <v>216.723420355656</v>
          </cell>
          <cell r="D1330">
            <v>141.78947368421001</v>
          </cell>
        </row>
        <row r="1331">
          <cell r="A1331">
            <v>40479</v>
          </cell>
          <cell r="B1331">
            <v>124.82837528604099</v>
          </cell>
          <cell r="C1331">
            <v>222.209610291335</v>
          </cell>
          <cell r="D1331">
            <v>143.052631578947</v>
          </cell>
        </row>
        <row r="1332">
          <cell r="A1332">
            <v>40480</v>
          </cell>
          <cell r="B1332">
            <v>126.773455377574</v>
          </cell>
          <cell r="C1332">
            <v>222.550132425274</v>
          </cell>
          <cell r="D1332">
            <v>137.97368421052599</v>
          </cell>
        </row>
        <row r="1333">
          <cell r="A1333">
            <v>40483</v>
          </cell>
          <cell r="B1333">
            <v>128.947368421052</v>
          </cell>
          <cell r="C1333">
            <v>223.79871358304899</v>
          </cell>
          <cell r="D1333">
            <v>139.81578947368399</v>
          </cell>
        </row>
        <row r="1334">
          <cell r="A1334">
            <v>40484</v>
          </cell>
          <cell r="B1334">
            <v>133.75286041189901</v>
          </cell>
          <cell r="C1334">
            <v>224.93378736284501</v>
          </cell>
          <cell r="D1334">
            <v>141.947368421052</v>
          </cell>
        </row>
        <row r="1335">
          <cell r="A1335">
            <v>40485</v>
          </cell>
          <cell r="B1335">
            <v>135.812356979405</v>
          </cell>
          <cell r="C1335">
            <v>225.009458948164</v>
          </cell>
          <cell r="D1335">
            <v>142.92105263157799</v>
          </cell>
        </row>
        <row r="1336">
          <cell r="A1336">
            <v>40486</v>
          </cell>
          <cell r="B1336">
            <v>138.55835240274499</v>
          </cell>
          <cell r="C1336">
            <v>224.93378736284501</v>
          </cell>
          <cell r="D1336">
            <v>142</v>
          </cell>
        </row>
        <row r="1337">
          <cell r="A1337">
            <v>40487</v>
          </cell>
          <cell r="B1337">
            <v>131.922196796338</v>
          </cell>
          <cell r="C1337">
            <v>224.89595157018499</v>
          </cell>
          <cell r="D1337">
            <v>141.263157894736</v>
          </cell>
        </row>
        <row r="1338">
          <cell r="A1338">
            <v>40490</v>
          </cell>
          <cell r="B1338">
            <v>136.04118993135</v>
          </cell>
          <cell r="C1338">
            <v>224.10139992432801</v>
          </cell>
          <cell r="D1338">
            <v>139.86842105263099</v>
          </cell>
        </row>
        <row r="1339">
          <cell r="A1339">
            <v>40491</v>
          </cell>
          <cell r="B1339">
            <v>139.816933638443</v>
          </cell>
          <cell r="C1339">
            <v>225.42565266742301</v>
          </cell>
          <cell r="D1339">
            <v>139.86842105263099</v>
          </cell>
        </row>
        <row r="1340">
          <cell r="A1340">
            <v>40492</v>
          </cell>
          <cell r="B1340">
            <v>140.96109839816901</v>
          </cell>
          <cell r="C1340">
            <v>226.97692016647699</v>
          </cell>
          <cell r="D1340">
            <v>141.57894736842101</v>
          </cell>
        </row>
        <row r="1341">
          <cell r="A1341">
            <v>40493</v>
          </cell>
          <cell r="B1341">
            <v>139.13043478260801</v>
          </cell>
          <cell r="C1341">
            <v>225.87968217934099</v>
          </cell>
          <cell r="D1341">
            <v>143.13157894736801</v>
          </cell>
        </row>
        <row r="1342">
          <cell r="A1342">
            <v>40494</v>
          </cell>
          <cell r="B1342">
            <v>135.35469107551401</v>
          </cell>
          <cell r="C1342">
            <v>225.53916004540201</v>
          </cell>
          <cell r="D1342">
            <v>141.894736842105</v>
          </cell>
        </row>
        <row r="1343">
          <cell r="A1343">
            <v>40497</v>
          </cell>
          <cell r="B1343">
            <v>135.812356979405</v>
          </cell>
          <cell r="C1343">
            <v>229.32273931138801</v>
          </cell>
          <cell r="D1343">
            <v>143.947368421052</v>
          </cell>
        </row>
        <row r="1344">
          <cell r="A1344">
            <v>40498</v>
          </cell>
          <cell r="B1344">
            <v>136.49885583523999</v>
          </cell>
          <cell r="C1344">
            <v>224.70677260688601</v>
          </cell>
          <cell r="D1344">
            <v>137.23684210526301</v>
          </cell>
        </row>
        <row r="1345">
          <cell r="A1345">
            <v>40499</v>
          </cell>
          <cell r="B1345">
            <v>136.95652173913001</v>
          </cell>
          <cell r="C1345">
            <v>225.085130533484</v>
          </cell>
          <cell r="D1345">
            <v>137.07894736842101</v>
          </cell>
        </row>
        <row r="1346">
          <cell r="A1346">
            <v>40500</v>
          </cell>
          <cell r="B1346">
            <v>138.32951945080001</v>
          </cell>
          <cell r="C1346">
            <v>227.01475595913701</v>
          </cell>
          <cell r="D1346">
            <v>135.947368421052</v>
          </cell>
        </row>
        <row r="1347">
          <cell r="A1347">
            <v>40501</v>
          </cell>
          <cell r="B1347">
            <v>133.29519450800899</v>
          </cell>
          <cell r="C1347">
            <v>227.58229284903501</v>
          </cell>
          <cell r="D1347">
            <v>139.81578947368399</v>
          </cell>
        </row>
        <row r="1348">
          <cell r="A1348">
            <v>40504</v>
          </cell>
          <cell r="B1348">
            <v>134.210526315789</v>
          </cell>
          <cell r="C1348">
            <v>227.58229284903501</v>
          </cell>
          <cell r="D1348">
            <v>137.47368421052599</v>
          </cell>
        </row>
        <row r="1349">
          <cell r="A1349">
            <v>40505</v>
          </cell>
          <cell r="B1349">
            <v>132.608695652173</v>
          </cell>
          <cell r="C1349">
            <v>223.19334090049099</v>
          </cell>
          <cell r="D1349">
            <v>139.157894736842</v>
          </cell>
        </row>
        <row r="1350">
          <cell r="A1350">
            <v>40506</v>
          </cell>
          <cell r="B1350">
            <v>142.67734553775699</v>
          </cell>
          <cell r="C1350">
            <v>227.80930760499399</v>
          </cell>
          <cell r="D1350">
            <v>138.02631578947299</v>
          </cell>
        </row>
        <row r="1351">
          <cell r="A1351">
            <v>40508</v>
          </cell>
          <cell r="B1351">
            <v>167.048054919908</v>
          </cell>
          <cell r="C1351">
            <v>229.05788876276901</v>
          </cell>
          <cell r="D1351">
            <v>136.73684210526301</v>
          </cell>
        </row>
        <row r="1352">
          <cell r="A1352">
            <v>40511</v>
          </cell>
          <cell r="B1352">
            <v>157.32265446224201</v>
          </cell>
          <cell r="C1352">
            <v>226.10669693529999</v>
          </cell>
          <cell r="D1352">
            <v>135.13157894736801</v>
          </cell>
        </row>
        <row r="1353">
          <cell r="A1353">
            <v>40512</v>
          </cell>
          <cell r="B1353">
            <v>146.109839816933</v>
          </cell>
          <cell r="C1353">
            <v>225.38781687476299</v>
          </cell>
          <cell r="D1353">
            <v>136.57894736842101</v>
          </cell>
        </row>
        <row r="1354">
          <cell r="A1354">
            <v>40513</v>
          </cell>
          <cell r="B1354">
            <v>152.51716247139501</v>
          </cell>
          <cell r="C1354">
            <v>227.58229284903501</v>
          </cell>
          <cell r="D1354">
            <v>136.28947368421001</v>
          </cell>
        </row>
        <row r="1355">
          <cell r="A1355">
            <v>40514</v>
          </cell>
          <cell r="B1355">
            <v>150.572082379862</v>
          </cell>
          <cell r="C1355">
            <v>232.349602724177</v>
          </cell>
          <cell r="D1355">
            <v>134.42105263157799</v>
          </cell>
        </row>
        <row r="1356">
          <cell r="A1356">
            <v>40515</v>
          </cell>
          <cell r="B1356">
            <v>149.199084668192</v>
          </cell>
          <cell r="C1356">
            <v>234.73325766174801</v>
          </cell>
          <cell r="D1356">
            <v>136.02631578947299</v>
          </cell>
        </row>
        <row r="1357">
          <cell r="A1357">
            <v>40518</v>
          </cell>
          <cell r="B1357">
            <v>152.05949656750499</v>
          </cell>
          <cell r="C1357">
            <v>234.99810821036701</v>
          </cell>
          <cell r="D1357">
            <v>136.263157894736</v>
          </cell>
        </row>
        <row r="1358">
          <cell r="A1358">
            <v>40519</v>
          </cell>
          <cell r="B1358">
            <v>156.064073226544</v>
          </cell>
          <cell r="C1358">
            <v>233.97654180855</v>
          </cell>
          <cell r="D1358">
            <v>135.81578947368399</v>
          </cell>
        </row>
        <row r="1359">
          <cell r="A1359">
            <v>40520</v>
          </cell>
          <cell r="B1359">
            <v>150.91533180778001</v>
          </cell>
          <cell r="C1359">
            <v>235.300794551645</v>
          </cell>
          <cell r="D1359">
            <v>137.68421052631501</v>
          </cell>
        </row>
        <row r="1360">
          <cell r="A1360">
            <v>40521</v>
          </cell>
          <cell r="B1360">
            <v>155.263157894736</v>
          </cell>
          <cell r="C1360">
            <v>234.61975028376801</v>
          </cell>
          <cell r="D1360">
            <v>135.86842105263099</v>
          </cell>
        </row>
        <row r="1361">
          <cell r="A1361">
            <v>40522</v>
          </cell>
          <cell r="B1361">
            <v>160.183066361556</v>
          </cell>
          <cell r="C1361">
            <v>235.56564510026399</v>
          </cell>
          <cell r="D1361">
            <v>136.552631578947</v>
          </cell>
        </row>
        <row r="1362">
          <cell r="A1362">
            <v>40525</v>
          </cell>
          <cell r="B1362">
            <v>158.81006864988501</v>
          </cell>
          <cell r="C1362">
            <v>235.37646613696501</v>
          </cell>
          <cell r="D1362">
            <v>133.052631578947</v>
          </cell>
        </row>
        <row r="1363">
          <cell r="A1363">
            <v>40526</v>
          </cell>
          <cell r="B1363">
            <v>164.53089244851199</v>
          </cell>
          <cell r="C1363">
            <v>234.50624290578801</v>
          </cell>
          <cell r="D1363">
            <v>132.552631578947</v>
          </cell>
        </row>
        <row r="1364">
          <cell r="A1364">
            <v>40527</v>
          </cell>
          <cell r="B1364">
            <v>165.67505720823701</v>
          </cell>
          <cell r="C1364">
            <v>231.895573212258</v>
          </cell>
          <cell r="D1364">
            <v>134.052631578947</v>
          </cell>
        </row>
        <row r="1365">
          <cell r="A1365">
            <v>40528</v>
          </cell>
          <cell r="B1365">
            <v>165.90389016018301</v>
          </cell>
          <cell r="C1365">
            <v>235.527809307604</v>
          </cell>
          <cell r="D1365">
            <v>134.86842105263099</v>
          </cell>
        </row>
        <row r="1366">
          <cell r="A1366">
            <v>40529</v>
          </cell>
          <cell r="B1366">
            <v>165.560640732265</v>
          </cell>
          <cell r="C1366">
            <v>236.54937570942101</v>
          </cell>
          <cell r="D1366">
            <v>133.605263157894</v>
          </cell>
        </row>
        <row r="1367">
          <cell r="A1367">
            <v>40532</v>
          </cell>
          <cell r="B1367">
            <v>165.446224256292</v>
          </cell>
          <cell r="C1367">
            <v>236.66288308739999</v>
          </cell>
          <cell r="D1367">
            <v>134.86842105263099</v>
          </cell>
        </row>
        <row r="1368">
          <cell r="A1368">
            <v>40533</v>
          </cell>
          <cell r="B1368">
            <v>164.53089244851199</v>
          </cell>
          <cell r="C1368">
            <v>234.544078698448</v>
          </cell>
          <cell r="D1368">
            <v>135.657894736842</v>
          </cell>
        </row>
        <row r="1369">
          <cell r="A1369">
            <v>40534</v>
          </cell>
          <cell r="B1369">
            <v>160.29748283752801</v>
          </cell>
          <cell r="C1369">
            <v>234.317063942489</v>
          </cell>
          <cell r="D1369">
            <v>136.18421052631501</v>
          </cell>
        </row>
        <row r="1370">
          <cell r="A1370">
            <v>40535</v>
          </cell>
          <cell r="B1370">
            <v>161.44164759725399</v>
          </cell>
          <cell r="C1370">
            <v>234.77109345440701</v>
          </cell>
          <cell r="D1370">
            <v>136.763157894736</v>
          </cell>
        </row>
        <row r="1371">
          <cell r="A1371">
            <v>40539</v>
          </cell>
          <cell r="B1371">
            <v>163.157894736842</v>
          </cell>
          <cell r="C1371">
            <v>233.484676503972</v>
          </cell>
          <cell r="D1371">
            <v>137.63157894736801</v>
          </cell>
        </row>
        <row r="1372">
          <cell r="A1372">
            <v>40540</v>
          </cell>
          <cell r="B1372">
            <v>156.064073226544</v>
          </cell>
          <cell r="C1372">
            <v>233.44684071131201</v>
          </cell>
          <cell r="D1372">
            <v>137.052631578947</v>
          </cell>
        </row>
        <row r="1373">
          <cell r="A1373">
            <v>40541</v>
          </cell>
          <cell r="B1373">
            <v>155.60640732265401</v>
          </cell>
          <cell r="C1373">
            <v>231.895573212258</v>
          </cell>
          <cell r="D1373">
            <v>136.394736842105</v>
          </cell>
        </row>
        <row r="1374">
          <cell r="A1374">
            <v>40542</v>
          </cell>
          <cell r="B1374">
            <v>153.089244851258</v>
          </cell>
          <cell r="C1374">
            <v>232.387438516836</v>
          </cell>
          <cell r="D1374">
            <v>128.157894736842</v>
          </cell>
        </row>
        <row r="1375">
          <cell r="A1375">
            <v>40543</v>
          </cell>
          <cell r="B1375">
            <v>153.890160183066</v>
          </cell>
          <cell r="C1375">
            <v>235.527809307604</v>
          </cell>
          <cell r="D1375">
            <v>126.144736842105</v>
          </cell>
        </row>
        <row r="1376">
          <cell r="A1376">
            <v>40546</v>
          </cell>
          <cell r="B1376">
            <v>164.30205949656701</v>
          </cell>
          <cell r="C1376">
            <v>235.71698827090401</v>
          </cell>
          <cell r="D1376">
            <v>125.86842105263101</v>
          </cell>
        </row>
        <row r="1377">
          <cell r="A1377">
            <v>40547</v>
          </cell>
          <cell r="B1377">
            <v>154.80549199084601</v>
          </cell>
          <cell r="C1377">
            <v>231.55505107831999</v>
          </cell>
          <cell r="D1377">
            <v>125.56578947368401</v>
          </cell>
        </row>
        <row r="1378">
          <cell r="A1378">
            <v>40548</v>
          </cell>
          <cell r="B1378">
            <v>156.29290617848901</v>
          </cell>
          <cell r="C1378">
            <v>233.711691259931</v>
          </cell>
          <cell r="D1378">
            <v>123.105263157894</v>
          </cell>
        </row>
        <row r="1379">
          <cell r="A1379">
            <v>40549</v>
          </cell>
          <cell r="B1379">
            <v>149.31350114416401</v>
          </cell>
          <cell r="C1379">
            <v>232.31176693151701</v>
          </cell>
          <cell r="D1379">
            <v>123.86842105263101</v>
          </cell>
        </row>
        <row r="1380">
          <cell r="A1380">
            <v>40550</v>
          </cell>
          <cell r="B1380">
            <v>152.63157894736801</v>
          </cell>
          <cell r="C1380">
            <v>230.94967839576199</v>
          </cell>
          <cell r="D1380">
            <v>124.81578947368401</v>
          </cell>
        </row>
        <row r="1381">
          <cell r="A1381">
            <v>40553</v>
          </cell>
          <cell r="B1381">
            <v>148.16933638443899</v>
          </cell>
          <cell r="C1381">
            <v>231.025349981082</v>
          </cell>
          <cell r="D1381">
            <v>124.605263157894</v>
          </cell>
        </row>
        <row r="1382">
          <cell r="A1382">
            <v>40554</v>
          </cell>
          <cell r="B1382">
            <v>149.084668192219</v>
          </cell>
          <cell r="C1382">
            <v>234.01437760120999</v>
          </cell>
          <cell r="D1382">
            <v>128.98684210526301</v>
          </cell>
        </row>
        <row r="1383">
          <cell r="A1383">
            <v>40555</v>
          </cell>
          <cell r="B1383">
            <v>149.199084668192</v>
          </cell>
          <cell r="C1383">
            <v>235.641316685584</v>
          </cell>
          <cell r="D1383">
            <v>130</v>
          </cell>
        </row>
        <row r="1384">
          <cell r="A1384">
            <v>40556</v>
          </cell>
          <cell r="B1384">
            <v>148.283752860411</v>
          </cell>
          <cell r="C1384">
            <v>238.10064320847499</v>
          </cell>
          <cell r="D1384">
            <v>132.36842105263099</v>
          </cell>
        </row>
        <row r="1385">
          <cell r="A1385">
            <v>40557</v>
          </cell>
          <cell r="B1385">
            <v>149.885583524027</v>
          </cell>
          <cell r="C1385">
            <v>237.835792659856</v>
          </cell>
          <cell r="D1385">
            <v>133.81578947368399</v>
          </cell>
        </row>
        <row r="1386">
          <cell r="A1386">
            <v>40561</v>
          </cell>
          <cell r="B1386">
            <v>147.597254004576</v>
          </cell>
          <cell r="C1386">
            <v>238.36549375709399</v>
          </cell>
          <cell r="D1386">
            <v>131.68421052631501</v>
          </cell>
        </row>
        <row r="1387">
          <cell r="A1387">
            <v>40562</v>
          </cell>
          <cell r="B1387">
            <v>139.016018306636</v>
          </cell>
          <cell r="C1387">
            <v>236.09534619750201</v>
          </cell>
          <cell r="D1387">
            <v>131.13157894736801</v>
          </cell>
        </row>
        <row r="1388">
          <cell r="A1388">
            <v>40563</v>
          </cell>
          <cell r="B1388">
            <v>137.98627002288299</v>
          </cell>
          <cell r="C1388">
            <v>232.349602724177</v>
          </cell>
          <cell r="D1388">
            <v>129.894736842105</v>
          </cell>
        </row>
        <row r="1389">
          <cell r="A1389">
            <v>40564</v>
          </cell>
          <cell r="B1389">
            <v>135.011441647597</v>
          </cell>
          <cell r="C1389">
            <v>233.37116912599299</v>
          </cell>
          <cell r="D1389">
            <v>131.552631578947</v>
          </cell>
        </row>
        <row r="1390">
          <cell r="A1390">
            <v>40567</v>
          </cell>
          <cell r="B1390">
            <v>140.27459954233399</v>
          </cell>
          <cell r="C1390">
            <v>233.06848278471401</v>
          </cell>
          <cell r="D1390">
            <v>130.052631578947</v>
          </cell>
        </row>
        <row r="1391">
          <cell r="A1391">
            <v>40568</v>
          </cell>
          <cell r="B1391">
            <v>139.93135011441601</v>
          </cell>
          <cell r="C1391">
            <v>229.701097237987</v>
          </cell>
          <cell r="D1391">
            <v>130.31578947368399</v>
          </cell>
        </row>
        <row r="1392">
          <cell r="A1392">
            <v>40569</v>
          </cell>
          <cell r="B1392">
            <v>143.020594965675</v>
          </cell>
          <cell r="C1392">
            <v>227.09042754445699</v>
          </cell>
          <cell r="D1392">
            <v>131.13157894736801</v>
          </cell>
        </row>
        <row r="1393">
          <cell r="A1393">
            <v>40570</v>
          </cell>
          <cell r="B1393">
            <v>143.020594965675</v>
          </cell>
          <cell r="C1393">
            <v>225.53916004540201</v>
          </cell>
          <cell r="D1393">
            <v>130.77631578947299</v>
          </cell>
        </row>
        <row r="1394">
          <cell r="A1394">
            <v>40571</v>
          </cell>
          <cell r="B1394">
            <v>132.723112128146</v>
          </cell>
          <cell r="C1394">
            <v>220.620506999621</v>
          </cell>
          <cell r="D1394">
            <v>132.052631578947</v>
          </cell>
        </row>
        <row r="1395">
          <cell r="A1395">
            <v>40574</v>
          </cell>
          <cell r="B1395">
            <v>135.240274599542</v>
          </cell>
          <cell r="C1395">
            <v>219.33409004918599</v>
          </cell>
          <cell r="D1395">
            <v>133.5</v>
          </cell>
        </row>
        <row r="1396">
          <cell r="A1396">
            <v>40575</v>
          </cell>
          <cell r="B1396">
            <v>142.56292906178399</v>
          </cell>
          <cell r="C1396">
            <v>219.06923950056699</v>
          </cell>
          <cell r="D1396">
            <v>133.84210526315701</v>
          </cell>
        </row>
        <row r="1397">
          <cell r="A1397">
            <v>40576</v>
          </cell>
          <cell r="B1397">
            <v>139.759725400457</v>
          </cell>
          <cell r="C1397">
            <v>217.707150964812</v>
          </cell>
          <cell r="D1397">
            <v>132.894736842105</v>
          </cell>
        </row>
        <row r="1398">
          <cell r="A1398">
            <v>40577</v>
          </cell>
          <cell r="B1398">
            <v>141.418764302059</v>
          </cell>
          <cell r="C1398">
            <v>222.436625047294</v>
          </cell>
          <cell r="D1398">
            <v>128.59210526315701</v>
          </cell>
        </row>
        <row r="1399">
          <cell r="A1399">
            <v>40578</v>
          </cell>
          <cell r="B1399">
            <v>131.922196796338</v>
          </cell>
          <cell r="C1399">
            <v>222.24744608399499</v>
          </cell>
          <cell r="D1399">
            <v>126.31578947368401</v>
          </cell>
        </row>
        <row r="1400">
          <cell r="A1400">
            <v>40581</v>
          </cell>
          <cell r="B1400">
            <v>131.80778032036599</v>
          </cell>
          <cell r="C1400">
            <v>223.98789254634801</v>
          </cell>
          <cell r="D1400">
            <v>123.56578947368401</v>
          </cell>
        </row>
        <row r="1401">
          <cell r="A1401">
            <v>40582</v>
          </cell>
          <cell r="B1401">
            <v>131.12128146453</v>
          </cell>
          <cell r="C1401">
            <v>227.279606507756</v>
          </cell>
          <cell r="D1401">
            <v>125.11842105263101</v>
          </cell>
        </row>
        <row r="1402">
          <cell r="A1402">
            <v>40583</v>
          </cell>
          <cell r="B1402">
            <v>132.036613272311</v>
          </cell>
          <cell r="C1402">
            <v>227.506621263715</v>
          </cell>
          <cell r="D1402">
            <v>129.86842105263099</v>
          </cell>
        </row>
        <row r="1403">
          <cell r="A1403">
            <v>40584</v>
          </cell>
          <cell r="B1403">
            <v>126.773455377574</v>
          </cell>
          <cell r="C1403">
            <v>226.22020431327999</v>
          </cell>
          <cell r="D1403">
            <v>131.97368421052599</v>
          </cell>
        </row>
        <row r="1404">
          <cell r="A1404">
            <v>40585</v>
          </cell>
          <cell r="B1404">
            <v>125.51487414187601</v>
          </cell>
          <cell r="C1404">
            <v>228.14982973893299</v>
          </cell>
          <cell r="D1404">
            <v>130.210526315789</v>
          </cell>
        </row>
        <row r="1405">
          <cell r="A1405">
            <v>40588</v>
          </cell>
          <cell r="B1405">
            <v>126.773455377574</v>
          </cell>
          <cell r="C1405">
            <v>228.263337116912</v>
          </cell>
          <cell r="D1405">
            <v>131.710526315789</v>
          </cell>
        </row>
        <row r="1406">
          <cell r="A1406">
            <v>40589</v>
          </cell>
          <cell r="B1406">
            <v>127.002288329519</v>
          </cell>
          <cell r="C1406">
            <v>225.76617480136201</v>
          </cell>
          <cell r="D1406">
            <v>127.434210526315</v>
          </cell>
        </row>
        <row r="1407">
          <cell r="A1407">
            <v>40590</v>
          </cell>
          <cell r="B1407">
            <v>131.235697940503</v>
          </cell>
          <cell r="C1407">
            <v>227.998486568293</v>
          </cell>
          <cell r="D1407">
            <v>130.68421052631501</v>
          </cell>
        </row>
        <row r="1408">
          <cell r="A1408">
            <v>40591</v>
          </cell>
          <cell r="B1408">
            <v>131.69336384439299</v>
          </cell>
          <cell r="C1408">
            <v>231.59288687097899</v>
          </cell>
          <cell r="D1408">
            <v>130.157894736842</v>
          </cell>
        </row>
        <row r="1409">
          <cell r="A1409">
            <v>40592</v>
          </cell>
          <cell r="B1409">
            <v>131.922196796338</v>
          </cell>
          <cell r="C1409">
            <v>231.97124479757801</v>
          </cell>
          <cell r="D1409">
            <v>130.38157894736801</v>
          </cell>
        </row>
        <row r="1410">
          <cell r="A1410">
            <v>40596</v>
          </cell>
          <cell r="B1410">
            <v>126.086956521739</v>
          </cell>
          <cell r="C1410">
            <v>226.74990541051801</v>
          </cell>
          <cell r="D1410">
            <v>131.5</v>
          </cell>
        </row>
        <row r="1411">
          <cell r="A1411">
            <v>40597</v>
          </cell>
          <cell r="B1411">
            <v>125.858123569794</v>
          </cell>
          <cell r="C1411">
            <v>221.944759742716</v>
          </cell>
          <cell r="D1411">
            <v>131.73684210526301</v>
          </cell>
        </row>
        <row r="1412">
          <cell r="A1412">
            <v>40598</v>
          </cell>
          <cell r="B1412">
            <v>131.46453089244801</v>
          </cell>
          <cell r="C1412">
            <v>224.025728339008</v>
          </cell>
          <cell r="D1412">
            <v>129.06578947368399</v>
          </cell>
        </row>
        <row r="1413">
          <cell r="A1413">
            <v>40599</v>
          </cell>
          <cell r="B1413">
            <v>133.06636155606401</v>
          </cell>
          <cell r="C1413">
            <v>229.66326144532701</v>
          </cell>
          <cell r="D1413">
            <v>127.973684210526</v>
          </cell>
        </row>
        <row r="1414">
          <cell r="A1414">
            <v>40602</v>
          </cell>
          <cell r="B1414">
            <v>140.27459954233399</v>
          </cell>
          <cell r="C1414">
            <v>226.447219069239</v>
          </cell>
          <cell r="D1414">
            <v>128.697368421052</v>
          </cell>
        </row>
        <row r="1415">
          <cell r="A1415">
            <v>40603</v>
          </cell>
          <cell r="B1415">
            <v>131.69336384439299</v>
          </cell>
          <cell r="C1415">
            <v>221.604237608777</v>
          </cell>
          <cell r="D1415">
            <v>129.47368421052599</v>
          </cell>
        </row>
        <row r="1416">
          <cell r="A1416">
            <v>40604</v>
          </cell>
          <cell r="B1416">
            <v>131.80778032036599</v>
          </cell>
          <cell r="C1416">
            <v>222.701475595913</v>
          </cell>
          <cell r="D1416">
            <v>130.93421052631501</v>
          </cell>
        </row>
        <row r="1417">
          <cell r="A1417">
            <v>40605</v>
          </cell>
          <cell r="B1417">
            <v>132.49427917620099</v>
          </cell>
          <cell r="C1417">
            <v>226.74990541051801</v>
          </cell>
          <cell r="D1417">
            <v>130.31578947368399</v>
          </cell>
        </row>
        <row r="1418">
          <cell r="A1418">
            <v>40606</v>
          </cell>
          <cell r="B1418">
            <v>132.95194508009101</v>
          </cell>
          <cell r="C1418">
            <v>224.29057888762699</v>
          </cell>
          <cell r="D1418">
            <v>131.34210526315701</v>
          </cell>
        </row>
        <row r="1419">
          <cell r="A1419">
            <v>40609</v>
          </cell>
          <cell r="B1419">
            <v>127.57437070938199</v>
          </cell>
          <cell r="C1419">
            <v>223.98789254634801</v>
          </cell>
          <cell r="D1419">
            <v>133.605263157894</v>
          </cell>
        </row>
        <row r="1420">
          <cell r="A1420">
            <v>40610</v>
          </cell>
          <cell r="B1420">
            <v>127.917620137299</v>
          </cell>
          <cell r="C1420">
            <v>223.64737041241</v>
          </cell>
          <cell r="D1420">
            <v>132.78947368421001</v>
          </cell>
        </row>
        <row r="1421">
          <cell r="A1421">
            <v>40611</v>
          </cell>
          <cell r="B1421">
            <v>125.858123569794</v>
          </cell>
          <cell r="C1421">
            <v>223.874385168369</v>
          </cell>
          <cell r="D1421">
            <v>132.447368421052</v>
          </cell>
        </row>
        <row r="1422">
          <cell r="A1422">
            <v>40612</v>
          </cell>
          <cell r="B1422">
            <v>121.052631578947</v>
          </cell>
          <cell r="C1422">
            <v>218.88006053726801</v>
          </cell>
          <cell r="D1422">
            <v>134.23684210526301</v>
          </cell>
        </row>
        <row r="1423">
          <cell r="A1423">
            <v>40613</v>
          </cell>
          <cell r="B1423">
            <v>127.688787185354</v>
          </cell>
          <cell r="C1423">
            <v>218.31252364737</v>
          </cell>
          <cell r="D1423">
            <v>134.97368421052599</v>
          </cell>
        </row>
        <row r="1424">
          <cell r="A1424">
            <v>40616</v>
          </cell>
          <cell r="B1424">
            <v>125.171624713958</v>
          </cell>
          <cell r="C1424">
            <v>216.988270904275</v>
          </cell>
          <cell r="D1424">
            <v>133.394736842105</v>
          </cell>
        </row>
        <row r="1425">
          <cell r="A1425">
            <v>40617</v>
          </cell>
          <cell r="B1425">
            <v>121.853546910755</v>
          </cell>
          <cell r="C1425">
            <v>213.16685584562899</v>
          </cell>
          <cell r="D1425">
            <v>131.552631578947</v>
          </cell>
        </row>
        <row r="1426">
          <cell r="A1426">
            <v>40618</v>
          </cell>
          <cell r="B1426">
            <v>125.858123569794</v>
          </cell>
          <cell r="C1426">
            <v>211.161558834657</v>
          </cell>
          <cell r="D1426">
            <v>130.23684210526301</v>
          </cell>
        </row>
        <row r="1427">
          <cell r="A1427">
            <v>40619</v>
          </cell>
          <cell r="B1427">
            <v>125.858123569794</v>
          </cell>
          <cell r="C1427">
            <v>209.458948164964</v>
          </cell>
          <cell r="D1427">
            <v>130.394736842105</v>
          </cell>
        </row>
        <row r="1428">
          <cell r="A1428">
            <v>40620</v>
          </cell>
          <cell r="B1428">
            <v>128.14645308924401</v>
          </cell>
          <cell r="C1428">
            <v>211.502080968596</v>
          </cell>
          <cell r="D1428">
            <v>132.63157894736801</v>
          </cell>
        </row>
        <row r="1429">
          <cell r="A1429">
            <v>40623</v>
          </cell>
          <cell r="B1429">
            <v>132.95194508009101</v>
          </cell>
          <cell r="C1429">
            <v>215.96670450245901</v>
          </cell>
          <cell r="D1429">
            <v>130.802631578947</v>
          </cell>
        </row>
        <row r="1430">
          <cell r="A1430">
            <v>40624</v>
          </cell>
          <cell r="B1430">
            <v>131.35011441647501</v>
          </cell>
          <cell r="C1430">
            <v>214.793794930003</v>
          </cell>
          <cell r="D1430">
            <v>130.48684210526301</v>
          </cell>
        </row>
        <row r="1431">
          <cell r="A1431">
            <v>40625</v>
          </cell>
          <cell r="B1431">
            <v>131.57894736842101</v>
          </cell>
          <cell r="C1431">
            <v>215.77752553916</v>
          </cell>
          <cell r="D1431">
            <v>133.47368421052599</v>
          </cell>
        </row>
        <row r="1432">
          <cell r="A1432">
            <v>40626</v>
          </cell>
          <cell r="B1432">
            <v>129.29061784896999</v>
          </cell>
          <cell r="C1432">
            <v>217.89632992811099</v>
          </cell>
          <cell r="D1432">
            <v>131.052631578947</v>
          </cell>
        </row>
        <row r="1433">
          <cell r="A1433">
            <v>40627</v>
          </cell>
          <cell r="B1433">
            <v>131.57894736842101</v>
          </cell>
          <cell r="C1433">
            <v>222.436625047294</v>
          </cell>
          <cell r="D1433">
            <v>129.947368421052</v>
          </cell>
        </row>
        <row r="1434">
          <cell r="A1434">
            <v>40630</v>
          </cell>
          <cell r="B1434">
            <v>131.235697940503</v>
          </cell>
          <cell r="C1434">
            <v>220.80968596292001</v>
          </cell>
          <cell r="D1434">
            <v>129.73684210526301</v>
          </cell>
        </row>
        <row r="1435">
          <cell r="A1435">
            <v>40631</v>
          </cell>
          <cell r="B1435">
            <v>131.69336384439299</v>
          </cell>
          <cell r="C1435">
            <v>219.97729852440401</v>
          </cell>
          <cell r="D1435">
            <v>128.802631578947</v>
          </cell>
        </row>
        <row r="1436">
          <cell r="A1436">
            <v>40632</v>
          </cell>
          <cell r="B1436">
            <v>132.83752860411801</v>
          </cell>
          <cell r="C1436">
            <v>220.96102913356</v>
          </cell>
          <cell r="D1436">
            <v>128.552631578947</v>
          </cell>
        </row>
        <row r="1437">
          <cell r="A1437">
            <v>40633</v>
          </cell>
          <cell r="B1437">
            <v>131.57894736842101</v>
          </cell>
          <cell r="C1437">
            <v>219.18274687854699</v>
          </cell>
          <cell r="D1437">
            <v>128.98684210526301</v>
          </cell>
        </row>
        <row r="1438">
          <cell r="A1438">
            <v>40634</v>
          </cell>
          <cell r="B1438">
            <v>131.80778032036599</v>
          </cell>
          <cell r="C1438">
            <v>220.69617858494101</v>
          </cell>
          <cell r="D1438">
            <v>128.710526315789</v>
          </cell>
        </row>
        <row r="1439">
          <cell r="A1439">
            <v>40637</v>
          </cell>
          <cell r="B1439">
            <v>123.798627002288</v>
          </cell>
          <cell r="C1439">
            <v>220.43132803632199</v>
          </cell>
          <cell r="D1439">
            <v>129.447368421052</v>
          </cell>
        </row>
        <row r="1440">
          <cell r="A1440">
            <v>40638</v>
          </cell>
          <cell r="B1440">
            <v>128.37528604118901</v>
          </cell>
          <cell r="C1440">
            <v>221.225879682179</v>
          </cell>
          <cell r="D1440">
            <v>130.92105263157799</v>
          </cell>
        </row>
        <row r="1441">
          <cell r="A1441">
            <v>40639</v>
          </cell>
          <cell r="B1441">
            <v>125.51487414187601</v>
          </cell>
          <cell r="C1441">
            <v>223.30684827847099</v>
          </cell>
          <cell r="D1441">
            <v>130.657894736842</v>
          </cell>
        </row>
        <row r="1442">
          <cell r="A1442">
            <v>40640</v>
          </cell>
          <cell r="B1442">
            <v>125.858123569794</v>
          </cell>
          <cell r="C1442">
            <v>222.66363980325301</v>
          </cell>
          <cell r="D1442">
            <v>131.605263157894</v>
          </cell>
        </row>
        <row r="1443">
          <cell r="A1443">
            <v>40641</v>
          </cell>
          <cell r="B1443">
            <v>127.803203661327</v>
          </cell>
          <cell r="C1443">
            <v>223.23117669315101</v>
          </cell>
          <cell r="D1443">
            <v>130.197368421052</v>
          </cell>
        </row>
        <row r="1444">
          <cell r="A1444">
            <v>40644</v>
          </cell>
          <cell r="B1444">
            <v>125.629290617848</v>
          </cell>
          <cell r="C1444">
            <v>224.55542943624599</v>
          </cell>
          <cell r="D1444">
            <v>131.657894736842</v>
          </cell>
        </row>
        <row r="1445">
          <cell r="A1445">
            <v>40645</v>
          </cell>
          <cell r="B1445">
            <v>127.116704805491</v>
          </cell>
          <cell r="C1445">
            <v>224.70677260688601</v>
          </cell>
          <cell r="D1445">
            <v>129.22368421052599</v>
          </cell>
        </row>
        <row r="1446">
          <cell r="A1446">
            <v>40646</v>
          </cell>
          <cell r="B1446">
            <v>124.027459954233</v>
          </cell>
          <cell r="C1446">
            <v>225.53916004540201</v>
          </cell>
          <cell r="D1446">
            <v>129.57894736842101</v>
          </cell>
        </row>
        <row r="1447">
          <cell r="A1447">
            <v>40647</v>
          </cell>
          <cell r="B1447">
            <v>124.71395881006799</v>
          </cell>
          <cell r="C1447">
            <v>227.96065077563301</v>
          </cell>
          <cell r="D1447">
            <v>126.078947368421</v>
          </cell>
        </row>
        <row r="1448">
          <cell r="A1448">
            <v>40648</v>
          </cell>
          <cell r="B1448">
            <v>125.743707093821</v>
          </cell>
          <cell r="C1448">
            <v>230.49564888384401</v>
          </cell>
          <cell r="D1448">
            <v>128.36842105263099</v>
          </cell>
        </row>
        <row r="1449">
          <cell r="A1449">
            <v>40651</v>
          </cell>
          <cell r="B1449">
            <v>134.09610983981599</v>
          </cell>
          <cell r="C1449">
            <v>228.03632236095299</v>
          </cell>
          <cell r="D1449">
            <v>125.28947368420999</v>
          </cell>
        </row>
        <row r="1450">
          <cell r="A1450">
            <v>40652</v>
          </cell>
          <cell r="B1450">
            <v>134.210526315789</v>
          </cell>
          <cell r="C1450">
            <v>232.65228906545499</v>
          </cell>
          <cell r="D1450">
            <v>124.263157894736</v>
          </cell>
        </row>
        <row r="1451">
          <cell r="A1451">
            <v>40653</v>
          </cell>
          <cell r="B1451">
            <v>125.858123569794</v>
          </cell>
          <cell r="C1451">
            <v>232.16042376087699</v>
          </cell>
          <cell r="D1451">
            <v>124.802631578947</v>
          </cell>
        </row>
        <row r="1452">
          <cell r="A1452">
            <v>40654</v>
          </cell>
          <cell r="B1452">
            <v>120.13729977116699</v>
          </cell>
          <cell r="C1452">
            <v>230.11729095724499</v>
          </cell>
          <cell r="D1452">
            <v>126.210526315789</v>
          </cell>
        </row>
        <row r="1453">
          <cell r="A1453">
            <v>40658</v>
          </cell>
          <cell r="B1453">
            <v>120.02288329519401</v>
          </cell>
          <cell r="C1453">
            <v>231.85773741959801</v>
          </cell>
          <cell r="D1453">
            <v>124.59210526315699</v>
          </cell>
        </row>
        <row r="1454">
          <cell r="A1454">
            <v>40659</v>
          </cell>
          <cell r="B1454">
            <v>120.02288329519401</v>
          </cell>
          <cell r="C1454">
            <v>233.18199016269301</v>
          </cell>
          <cell r="D1454">
            <v>123.460526315789</v>
          </cell>
        </row>
        <row r="1455">
          <cell r="A1455">
            <v>40660</v>
          </cell>
          <cell r="B1455">
            <v>119.908466819221</v>
          </cell>
          <cell r="C1455">
            <v>234.544078698448</v>
          </cell>
          <cell r="D1455">
            <v>122.78947368420999</v>
          </cell>
        </row>
        <row r="1456">
          <cell r="A1456">
            <v>40661</v>
          </cell>
          <cell r="B1456">
            <v>120.13729977116699</v>
          </cell>
          <cell r="C1456">
            <v>246.50018917896301</v>
          </cell>
          <cell r="D1456">
            <v>124.934210526315</v>
          </cell>
        </row>
        <row r="1457">
          <cell r="A1457">
            <v>40662</v>
          </cell>
          <cell r="B1457">
            <v>118.993135011441</v>
          </cell>
          <cell r="C1457">
            <v>253.04578130911801</v>
          </cell>
          <cell r="D1457">
            <v>125.802631578947</v>
          </cell>
        </row>
        <row r="1458">
          <cell r="A1458">
            <v>40665</v>
          </cell>
          <cell r="B1458">
            <v>115.560640732265</v>
          </cell>
          <cell r="C1458">
            <v>248.505486189935</v>
          </cell>
          <cell r="D1458">
            <v>126.73684210526299</v>
          </cell>
        </row>
        <row r="1459">
          <cell r="A1459">
            <v>40666</v>
          </cell>
          <cell r="B1459">
            <v>116.59038901601799</v>
          </cell>
          <cell r="C1459">
            <v>250.094589481649</v>
          </cell>
          <cell r="D1459">
            <v>128.34210526315701</v>
          </cell>
        </row>
        <row r="1460">
          <cell r="A1460">
            <v>40667</v>
          </cell>
          <cell r="B1460">
            <v>116.70480549199</v>
          </cell>
          <cell r="C1460">
            <v>250.01891789632899</v>
          </cell>
          <cell r="D1460">
            <v>124.53947368420999</v>
          </cell>
        </row>
        <row r="1461">
          <cell r="A1461">
            <v>40668</v>
          </cell>
          <cell r="B1461">
            <v>117.048054919908</v>
          </cell>
          <cell r="C1461">
            <v>249.79190314037001</v>
          </cell>
          <cell r="D1461">
            <v>124.052631578947</v>
          </cell>
        </row>
        <row r="1462">
          <cell r="A1462">
            <v>40669</v>
          </cell>
          <cell r="B1462">
            <v>117.39130434782599</v>
          </cell>
          <cell r="C1462">
            <v>251.22966326144501</v>
          </cell>
          <cell r="D1462">
            <v>123.605263157894</v>
          </cell>
        </row>
        <row r="1463">
          <cell r="A1463">
            <v>40672</v>
          </cell>
          <cell r="B1463">
            <v>118.993135011441</v>
          </cell>
          <cell r="C1463">
            <v>248.69466515323401</v>
          </cell>
          <cell r="D1463">
            <v>122.06578947368401</v>
          </cell>
        </row>
        <row r="1464">
          <cell r="A1464">
            <v>40673</v>
          </cell>
          <cell r="B1464">
            <v>125.286041189931</v>
          </cell>
          <cell r="C1464">
            <v>251.45667801740399</v>
          </cell>
          <cell r="D1464">
            <v>120.960526315789</v>
          </cell>
        </row>
        <row r="1465">
          <cell r="A1465">
            <v>40674</v>
          </cell>
          <cell r="B1465">
            <v>123.56979405034301</v>
          </cell>
          <cell r="C1465">
            <v>251.07832009080499</v>
          </cell>
          <cell r="D1465">
            <v>121.75</v>
          </cell>
        </row>
        <row r="1466">
          <cell r="A1466">
            <v>40675</v>
          </cell>
          <cell r="B1466">
            <v>129.17620137299701</v>
          </cell>
          <cell r="C1466">
            <v>256.22398789254601</v>
          </cell>
          <cell r="D1466">
            <v>122.697368421052</v>
          </cell>
        </row>
        <row r="1467">
          <cell r="A1467">
            <v>40676</v>
          </cell>
          <cell r="B1467">
            <v>121.395881006864</v>
          </cell>
          <cell r="C1467">
            <v>258.418463866818</v>
          </cell>
          <cell r="D1467">
            <v>123.947368421052</v>
          </cell>
        </row>
        <row r="1468">
          <cell r="A1468">
            <v>40679</v>
          </cell>
          <cell r="B1468">
            <v>118.87871853546901</v>
          </cell>
          <cell r="C1468">
            <v>254.10518350359399</v>
          </cell>
          <cell r="D1468">
            <v>123.684210526315</v>
          </cell>
        </row>
        <row r="1469">
          <cell r="A1469">
            <v>40680</v>
          </cell>
          <cell r="B1469">
            <v>115.217391304347</v>
          </cell>
          <cell r="C1469">
            <v>254.52137722285201</v>
          </cell>
          <cell r="D1469">
            <v>125</v>
          </cell>
        </row>
        <row r="1470">
          <cell r="A1470">
            <v>40681</v>
          </cell>
          <cell r="B1470">
            <v>121.052631578947</v>
          </cell>
          <cell r="C1470">
            <v>255.278093076049</v>
          </cell>
          <cell r="D1470">
            <v>124.802631578947</v>
          </cell>
        </row>
        <row r="1471">
          <cell r="A1471">
            <v>40682</v>
          </cell>
          <cell r="B1471">
            <v>121.853546910755</v>
          </cell>
          <cell r="C1471">
            <v>256.71585319712398</v>
          </cell>
          <cell r="D1471">
            <v>125.81578947368401</v>
          </cell>
        </row>
        <row r="1472">
          <cell r="A1472">
            <v>40683</v>
          </cell>
          <cell r="B1472">
            <v>123.798627002288</v>
          </cell>
          <cell r="C1472">
            <v>254.63488460083201</v>
          </cell>
          <cell r="D1472">
            <v>126.84210526315699</v>
          </cell>
        </row>
        <row r="1473">
          <cell r="A1473">
            <v>40686</v>
          </cell>
          <cell r="B1473">
            <v>125.40045766590301</v>
          </cell>
          <cell r="C1473">
            <v>250.85130533484599</v>
          </cell>
          <cell r="D1473">
            <v>127.697368421052</v>
          </cell>
        </row>
        <row r="1474">
          <cell r="A1474">
            <v>40687</v>
          </cell>
          <cell r="B1474">
            <v>124.485125858123</v>
          </cell>
          <cell r="C1474">
            <v>250.58645478622699</v>
          </cell>
          <cell r="D1474">
            <v>126.657894736842</v>
          </cell>
        </row>
        <row r="1475">
          <cell r="A1475">
            <v>40688</v>
          </cell>
          <cell r="B1475">
            <v>126.086956521739</v>
          </cell>
          <cell r="C1475">
            <v>251.040484298146</v>
          </cell>
          <cell r="D1475">
            <v>126.460526315789</v>
          </cell>
        </row>
        <row r="1476">
          <cell r="A1476">
            <v>40689</v>
          </cell>
          <cell r="B1476">
            <v>127.803203661327</v>
          </cell>
          <cell r="C1476">
            <v>255.61861520998801</v>
          </cell>
          <cell r="D1476">
            <v>129.23684210526301</v>
          </cell>
        </row>
        <row r="1477">
          <cell r="A1477">
            <v>40690</v>
          </cell>
          <cell r="B1477">
            <v>127.002288329519</v>
          </cell>
          <cell r="C1477">
            <v>258.683314415437</v>
          </cell>
          <cell r="D1477">
            <v>131</v>
          </cell>
        </row>
        <row r="1478">
          <cell r="A1478">
            <v>40694</v>
          </cell>
          <cell r="B1478">
            <v>125.51487414187601</v>
          </cell>
          <cell r="C1478">
            <v>256.488838441165</v>
          </cell>
          <cell r="D1478">
            <v>129.947368421052</v>
          </cell>
        </row>
        <row r="1479">
          <cell r="A1479">
            <v>40695</v>
          </cell>
          <cell r="B1479">
            <v>125.057208237986</v>
          </cell>
          <cell r="C1479">
            <v>253.348467650397</v>
          </cell>
          <cell r="D1479">
            <v>129.92105263157799</v>
          </cell>
        </row>
        <row r="1480">
          <cell r="A1480">
            <v>40696</v>
          </cell>
          <cell r="B1480">
            <v>124.599542334096</v>
          </cell>
          <cell r="C1480">
            <v>254.40786984487301</v>
          </cell>
          <cell r="D1480">
            <v>128.81578947368399</v>
          </cell>
        </row>
        <row r="1481">
          <cell r="A1481">
            <v>40697</v>
          </cell>
          <cell r="B1481">
            <v>122.425629290617</v>
          </cell>
          <cell r="C1481">
            <v>251.60802118804301</v>
          </cell>
          <cell r="D1481">
            <v>127.105263157894</v>
          </cell>
        </row>
        <row r="1482">
          <cell r="A1482">
            <v>40700</v>
          </cell>
          <cell r="B1482">
            <v>117.848970251716</v>
          </cell>
          <cell r="C1482">
            <v>248.127128263337</v>
          </cell>
          <cell r="D1482">
            <v>127.197368421052</v>
          </cell>
        </row>
        <row r="1483">
          <cell r="A1483">
            <v>40701</v>
          </cell>
          <cell r="B1483">
            <v>111.327231121281</v>
          </cell>
          <cell r="C1483">
            <v>247.82444192205801</v>
          </cell>
          <cell r="D1483">
            <v>128.56578947368399</v>
          </cell>
        </row>
        <row r="1484">
          <cell r="A1484">
            <v>40702</v>
          </cell>
          <cell r="B1484">
            <v>104.576659038901</v>
          </cell>
          <cell r="C1484">
            <v>247.71093454407799</v>
          </cell>
          <cell r="D1484">
            <v>128.407894736842</v>
          </cell>
        </row>
        <row r="1485">
          <cell r="A1485">
            <v>40703</v>
          </cell>
          <cell r="B1485">
            <v>120.366132723112</v>
          </cell>
          <cell r="C1485">
            <v>245.89481649640501</v>
          </cell>
          <cell r="D1485">
            <v>128.77631578947299</v>
          </cell>
        </row>
        <row r="1486">
          <cell r="A1486">
            <v>40704</v>
          </cell>
          <cell r="B1486">
            <v>110.29748283752799</v>
          </cell>
          <cell r="C1486">
            <v>241.73287930382099</v>
          </cell>
          <cell r="D1486">
            <v>128.394736842105</v>
          </cell>
        </row>
        <row r="1487">
          <cell r="A1487">
            <v>40707</v>
          </cell>
          <cell r="B1487">
            <v>109.382151029748</v>
          </cell>
          <cell r="C1487">
            <v>246.311010215664</v>
          </cell>
          <cell r="D1487">
            <v>128.513157894736</v>
          </cell>
        </row>
        <row r="1488">
          <cell r="A1488">
            <v>40708</v>
          </cell>
          <cell r="B1488">
            <v>109.725400457665</v>
          </cell>
          <cell r="C1488">
            <v>247.97578509269701</v>
          </cell>
          <cell r="D1488">
            <v>127.723684210526</v>
          </cell>
        </row>
        <row r="1489">
          <cell r="A1489">
            <v>40709</v>
          </cell>
          <cell r="B1489">
            <v>118.306636155606</v>
          </cell>
          <cell r="C1489">
            <v>245.25160802118799</v>
          </cell>
          <cell r="D1489">
            <v>127.881578947368</v>
          </cell>
        </row>
        <row r="1490">
          <cell r="A1490">
            <v>40710</v>
          </cell>
          <cell r="B1490">
            <v>116.819221967963</v>
          </cell>
          <cell r="C1490">
            <v>245.100264850548</v>
          </cell>
          <cell r="D1490">
            <v>128.34210526315701</v>
          </cell>
        </row>
        <row r="1491">
          <cell r="A1491">
            <v>40711</v>
          </cell>
          <cell r="B1491">
            <v>111.212814645308</v>
          </cell>
          <cell r="C1491">
            <v>245.78130911842601</v>
          </cell>
          <cell r="D1491">
            <v>128.947368421052</v>
          </cell>
        </row>
        <row r="1492">
          <cell r="A1492">
            <v>40714</v>
          </cell>
          <cell r="B1492">
            <v>108.695652173913</v>
          </cell>
          <cell r="C1492">
            <v>246.95421869088099</v>
          </cell>
          <cell r="D1492">
            <v>128.355263157894</v>
          </cell>
        </row>
        <row r="1493">
          <cell r="A1493">
            <v>40715</v>
          </cell>
          <cell r="B1493">
            <v>113.157894736842</v>
          </cell>
          <cell r="C1493">
            <v>247.521755580779</v>
          </cell>
          <cell r="D1493">
            <v>129.13157894736801</v>
          </cell>
        </row>
        <row r="1494">
          <cell r="A1494">
            <v>40716</v>
          </cell>
          <cell r="B1494">
            <v>108.35240274599499</v>
          </cell>
          <cell r="C1494">
            <v>246.23533863034399</v>
          </cell>
          <cell r="D1494">
            <v>129.82894736842101</v>
          </cell>
        </row>
        <row r="1495">
          <cell r="A1495">
            <v>40717</v>
          </cell>
          <cell r="B1495">
            <v>110.068649885583</v>
          </cell>
          <cell r="C1495">
            <v>246.76503972758201</v>
          </cell>
          <cell r="D1495">
            <v>129.78947368421001</v>
          </cell>
        </row>
        <row r="1496">
          <cell r="A1496">
            <v>40718</v>
          </cell>
          <cell r="B1496">
            <v>112.700228832951</v>
          </cell>
          <cell r="C1496">
            <v>247.33257661747999</v>
          </cell>
          <cell r="D1496">
            <v>129.105263157894</v>
          </cell>
        </row>
        <row r="1497">
          <cell r="A1497">
            <v>40721</v>
          </cell>
          <cell r="B1497">
            <v>121.510297482837</v>
          </cell>
          <cell r="C1497">
            <v>249.18653045781301</v>
          </cell>
          <cell r="D1497">
            <v>129.947368421052</v>
          </cell>
        </row>
        <row r="1498">
          <cell r="A1498">
            <v>40722</v>
          </cell>
          <cell r="B1498">
            <v>118.07780320366101</v>
          </cell>
          <cell r="C1498">
            <v>251.07832009080499</v>
          </cell>
          <cell r="D1498">
            <v>131.53947368421001</v>
          </cell>
        </row>
        <row r="1499">
          <cell r="A1499">
            <v>40723</v>
          </cell>
          <cell r="B1499">
            <v>113.157894736842</v>
          </cell>
          <cell r="C1499">
            <v>253.49981082103599</v>
          </cell>
          <cell r="D1499">
            <v>132.63157894736801</v>
          </cell>
        </row>
        <row r="1500">
          <cell r="A1500">
            <v>40724</v>
          </cell>
          <cell r="B1500">
            <v>112.356979405034</v>
          </cell>
          <cell r="C1500">
            <v>255.58077941732799</v>
          </cell>
          <cell r="D1500">
            <v>132.52631578947299</v>
          </cell>
        </row>
        <row r="1501">
          <cell r="A1501">
            <v>40725</v>
          </cell>
          <cell r="B1501">
            <v>113.386727688787</v>
          </cell>
          <cell r="C1501">
            <v>261.218312523647</v>
          </cell>
          <cell r="D1501">
            <v>133.52631578947299</v>
          </cell>
        </row>
        <row r="1502">
          <cell r="A1502">
            <v>40729</v>
          </cell>
          <cell r="B1502">
            <v>114.41647597254</v>
          </cell>
          <cell r="C1502">
            <v>264.58569807037401</v>
          </cell>
          <cell r="D1502">
            <v>131.84210526315701</v>
          </cell>
        </row>
        <row r="1503">
          <cell r="A1503">
            <v>40730</v>
          </cell>
          <cell r="B1503">
            <v>114.64530892448499</v>
          </cell>
          <cell r="C1503">
            <v>261.18047673098698</v>
          </cell>
          <cell r="D1503">
            <v>129.53947368421001</v>
          </cell>
        </row>
        <row r="1504">
          <cell r="A1504">
            <v>40731</v>
          </cell>
          <cell r="B1504">
            <v>113.272311212814</v>
          </cell>
          <cell r="C1504">
            <v>261.06696935300698</v>
          </cell>
          <cell r="D1504">
            <v>130.105263157894</v>
          </cell>
        </row>
        <row r="1505">
          <cell r="A1505">
            <v>40732</v>
          </cell>
          <cell r="B1505">
            <v>112.58581235697901</v>
          </cell>
          <cell r="C1505">
            <v>261.63450624290499</v>
          </cell>
          <cell r="D1505">
            <v>130.447368421052</v>
          </cell>
        </row>
        <row r="1506">
          <cell r="A1506">
            <v>40735</v>
          </cell>
          <cell r="B1506">
            <v>110.526315789473</v>
          </cell>
          <cell r="C1506">
            <v>258.83465758607599</v>
          </cell>
          <cell r="D1506">
            <v>130.947368421052</v>
          </cell>
        </row>
        <row r="1507">
          <cell r="A1507">
            <v>40736</v>
          </cell>
          <cell r="B1507">
            <v>106.40732265446201</v>
          </cell>
          <cell r="C1507">
            <v>260.234581914491</v>
          </cell>
          <cell r="D1507">
            <v>130.644736842105</v>
          </cell>
        </row>
        <row r="1508">
          <cell r="A1508">
            <v>40737</v>
          </cell>
          <cell r="B1508">
            <v>104.80549199084599</v>
          </cell>
          <cell r="C1508">
            <v>260.91562618236799</v>
          </cell>
          <cell r="D1508">
            <v>130.11842105263099</v>
          </cell>
        </row>
        <row r="1509">
          <cell r="A1509">
            <v>40738</v>
          </cell>
          <cell r="B1509">
            <v>101.945080091533</v>
          </cell>
          <cell r="C1509">
            <v>260.27241770715</v>
          </cell>
          <cell r="D1509">
            <v>130.11842105263099</v>
          </cell>
        </row>
        <row r="1510">
          <cell r="A1510">
            <v>40739</v>
          </cell>
          <cell r="B1510">
            <v>102.86041189931299</v>
          </cell>
          <cell r="C1510">
            <v>262.08853575482402</v>
          </cell>
          <cell r="D1510">
            <v>130.947368421052</v>
          </cell>
        </row>
        <row r="1511">
          <cell r="A1511">
            <v>40742</v>
          </cell>
          <cell r="B1511">
            <v>99.313501144164704</v>
          </cell>
          <cell r="C1511">
            <v>259.36435868331398</v>
          </cell>
          <cell r="D1511">
            <v>129.894736842105</v>
          </cell>
        </row>
        <row r="1512">
          <cell r="A1512">
            <v>40743</v>
          </cell>
          <cell r="B1512">
            <v>103.203661327231</v>
          </cell>
          <cell r="C1512">
            <v>264.24517593643498</v>
          </cell>
          <cell r="D1512">
            <v>131.32894736842101</v>
          </cell>
        </row>
        <row r="1513">
          <cell r="A1513">
            <v>40744</v>
          </cell>
          <cell r="B1513">
            <v>102.05949656750499</v>
          </cell>
          <cell r="C1513">
            <v>260.87779038970803</v>
          </cell>
          <cell r="D1513">
            <v>133.28947368421001</v>
          </cell>
        </row>
        <row r="1514">
          <cell r="A1514">
            <v>40745</v>
          </cell>
          <cell r="B1514">
            <v>102.86041189931299</v>
          </cell>
          <cell r="C1514">
            <v>263.98032538781598</v>
          </cell>
          <cell r="D1514">
            <v>131.894736842105</v>
          </cell>
        </row>
        <row r="1515">
          <cell r="A1515">
            <v>40746</v>
          </cell>
          <cell r="B1515">
            <v>102.97482837528599</v>
          </cell>
          <cell r="C1515">
            <v>261.369655694286</v>
          </cell>
          <cell r="D1515">
            <v>131.57894736842101</v>
          </cell>
        </row>
        <row r="1516">
          <cell r="A1516">
            <v>40749</v>
          </cell>
          <cell r="B1516">
            <v>90.503432494279096</v>
          </cell>
          <cell r="C1516">
            <v>260.91562618236799</v>
          </cell>
          <cell r="D1516">
            <v>130.5</v>
          </cell>
        </row>
        <row r="1517">
          <cell r="A1517">
            <v>40750</v>
          </cell>
          <cell r="B1517">
            <v>91.418764302059401</v>
          </cell>
          <cell r="C1517">
            <v>260.46159667044998</v>
          </cell>
          <cell r="D1517">
            <v>130.855263157894</v>
          </cell>
        </row>
        <row r="1518">
          <cell r="A1518">
            <v>40751</v>
          </cell>
          <cell r="B1518">
            <v>91.304347826086897</v>
          </cell>
          <cell r="C1518">
            <v>255.31592886870899</v>
          </cell>
          <cell r="D1518">
            <v>130.552631578947</v>
          </cell>
        </row>
        <row r="1519">
          <cell r="A1519">
            <v>40752</v>
          </cell>
          <cell r="B1519">
            <v>92.791762013729894</v>
          </cell>
          <cell r="C1519">
            <v>271.509648127128</v>
          </cell>
          <cell r="D1519">
            <v>131.36842105263099</v>
          </cell>
        </row>
        <row r="1520">
          <cell r="A1520">
            <v>40753</v>
          </cell>
          <cell r="B1520">
            <v>91.533180778032005</v>
          </cell>
          <cell r="C1520">
            <v>270.03405221339301</v>
          </cell>
          <cell r="D1520">
            <v>130.52631578947299</v>
          </cell>
        </row>
        <row r="1521">
          <cell r="A1521">
            <v>40756</v>
          </cell>
          <cell r="B1521">
            <v>91.990846681922093</v>
          </cell>
          <cell r="C1521">
            <v>269.35300794551603</v>
          </cell>
          <cell r="D1521">
            <v>129.52631578947299</v>
          </cell>
        </row>
        <row r="1522">
          <cell r="A1522">
            <v>40757</v>
          </cell>
          <cell r="B1522">
            <v>92.219679633867202</v>
          </cell>
          <cell r="C1522">
            <v>265.03972758229202</v>
          </cell>
          <cell r="D1522">
            <v>131.144736842105</v>
          </cell>
        </row>
        <row r="1523">
          <cell r="A1523">
            <v>40758</v>
          </cell>
          <cell r="B1523">
            <v>95.194508009153296</v>
          </cell>
          <cell r="C1523">
            <v>266.59099508134602</v>
          </cell>
          <cell r="D1523">
            <v>131.447368421052</v>
          </cell>
        </row>
        <row r="1524">
          <cell r="A1524">
            <v>40759</v>
          </cell>
          <cell r="B1524">
            <v>90.961098398169298</v>
          </cell>
          <cell r="C1524">
            <v>259.288687097994</v>
          </cell>
          <cell r="D1524">
            <v>131.710526315789</v>
          </cell>
        </row>
        <row r="1525">
          <cell r="A1525">
            <v>40760</v>
          </cell>
          <cell r="B1525">
            <v>96.681922196796293</v>
          </cell>
          <cell r="C1525">
            <v>260.76428301172899</v>
          </cell>
          <cell r="D1525">
            <v>131.07894736842101</v>
          </cell>
        </row>
        <row r="1526">
          <cell r="A1526">
            <v>40763</v>
          </cell>
          <cell r="B1526">
            <v>93.821510297482803</v>
          </cell>
          <cell r="C1526">
            <v>246.72720393492199</v>
          </cell>
          <cell r="D1526">
            <v>132.47368421052599</v>
          </cell>
        </row>
        <row r="1527">
          <cell r="A1527">
            <v>40764</v>
          </cell>
          <cell r="B1527">
            <v>105.949656750572</v>
          </cell>
          <cell r="C1527">
            <v>258.26712069617798</v>
          </cell>
          <cell r="D1527">
            <v>132.97368421052599</v>
          </cell>
        </row>
        <row r="1528">
          <cell r="A1528">
            <v>40765</v>
          </cell>
          <cell r="B1528">
            <v>90.732265446224204</v>
          </cell>
          <cell r="C1528">
            <v>249.86757472568999</v>
          </cell>
          <cell r="D1528">
            <v>134.552631578947</v>
          </cell>
        </row>
        <row r="1529">
          <cell r="A1529">
            <v>40766</v>
          </cell>
          <cell r="B1529">
            <v>93.707093821510199</v>
          </cell>
          <cell r="C1529">
            <v>252.62958758985999</v>
          </cell>
          <cell r="D1529">
            <v>136.31578947368399</v>
          </cell>
        </row>
        <row r="1530">
          <cell r="A1530">
            <v>40767</v>
          </cell>
          <cell r="B1530">
            <v>91.075514874141803</v>
          </cell>
          <cell r="C1530">
            <v>261.74801362088499</v>
          </cell>
          <cell r="D1530">
            <v>136.36842105263099</v>
          </cell>
        </row>
        <row r="1531">
          <cell r="A1531">
            <v>40770</v>
          </cell>
          <cell r="B1531">
            <v>91.075514874141803</v>
          </cell>
          <cell r="C1531">
            <v>261.33181990162598</v>
          </cell>
          <cell r="D1531">
            <v>135.63157894736801</v>
          </cell>
        </row>
        <row r="1532">
          <cell r="A1532">
            <v>40771</v>
          </cell>
          <cell r="B1532">
            <v>87.070938215102899</v>
          </cell>
          <cell r="C1532">
            <v>267.00718880060498</v>
          </cell>
          <cell r="D1532">
            <v>136.84210526315701</v>
          </cell>
        </row>
        <row r="1533">
          <cell r="A1533">
            <v>40772</v>
          </cell>
          <cell r="B1533">
            <v>86.727688787185301</v>
          </cell>
          <cell r="C1533">
            <v>268.747635262958</v>
          </cell>
          <cell r="D1533">
            <v>137.052631578947</v>
          </cell>
        </row>
        <row r="1534">
          <cell r="A1534">
            <v>40773</v>
          </cell>
          <cell r="B1534">
            <v>83.066361556063995</v>
          </cell>
          <cell r="C1534">
            <v>264.69920544835401</v>
          </cell>
          <cell r="D1534">
            <v>134.31578947368399</v>
          </cell>
        </row>
        <row r="1535">
          <cell r="A1535">
            <v>40774</v>
          </cell>
          <cell r="B1535">
            <v>79.519450800915294</v>
          </cell>
          <cell r="C1535">
            <v>252.47824441922</v>
          </cell>
          <cell r="D1535">
            <v>134.81578947368399</v>
          </cell>
        </row>
        <row r="1536">
          <cell r="A1536">
            <v>40777</v>
          </cell>
          <cell r="B1536">
            <v>77.459954233409604</v>
          </cell>
          <cell r="C1536">
            <v>250.69996216420699</v>
          </cell>
          <cell r="D1536">
            <v>132.36842105263099</v>
          </cell>
        </row>
        <row r="1537">
          <cell r="A1537">
            <v>40778</v>
          </cell>
          <cell r="B1537">
            <v>77.803203661327203</v>
          </cell>
          <cell r="C1537">
            <v>259.02383654937501</v>
          </cell>
          <cell r="D1537">
            <v>131.47368421052599</v>
          </cell>
        </row>
        <row r="1538">
          <cell r="A1538">
            <v>40779</v>
          </cell>
          <cell r="B1538">
            <v>77.574370709382094</v>
          </cell>
          <cell r="C1538">
            <v>257.24555429436202</v>
          </cell>
          <cell r="D1538">
            <v>131.302631578947</v>
          </cell>
        </row>
        <row r="1539">
          <cell r="A1539">
            <v>40780</v>
          </cell>
          <cell r="B1539">
            <v>71.167048054919903</v>
          </cell>
          <cell r="C1539">
            <v>254.71055618615199</v>
          </cell>
          <cell r="D1539">
            <v>132.13157894736801</v>
          </cell>
        </row>
        <row r="1540">
          <cell r="A1540">
            <v>40781</v>
          </cell>
          <cell r="B1540">
            <v>69.9084668192219</v>
          </cell>
          <cell r="C1540">
            <v>257.77525539160001</v>
          </cell>
          <cell r="D1540">
            <v>134.18421052631501</v>
          </cell>
        </row>
        <row r="1541">
          <cell r="A1541">
            <v>40784</v>
          </cell>
          <cell r="B1541">
            <v>72.196796338672698</v>
          </cell>
          <cell r="C1541">
            <v>264.131668558456</v>
          </cell>
          <cell r="D1541">
            <v>133.947368421052</v>
          </cell>
        </row>
        <row r="1542">
          <cell r="A1542">
            <v>40785</v>
          </cell>
          <cell r="B1542">
            <v>69.450800915331797</v>
          </cell>
          <cell r="C1542">
            <v>267.23420355656401</v>
          </cell>
          <cell r="D1542">
            <v>132.5</v>
          </cell>
        </row>
        <row r="1543">
          <cell r="A1543">
            <v>40786</v>
          </cell>
          <cell r="B1543">
            <v>70.022883295194504</v>
          </cell>
          <cell r="C1543">
            <v>269.580022701475</v>
          </cell>
          <cell r="D1543">
            <v>132.52631578947299</v>
          </cell>
        </row>
        <row r="1544">
          <cell r="A1544">
            <v>40787</v>
          </cell>
          <cell r="B1544">
            <v>67.9633867276887</v>
          </cell>
          <cell r="C1544">
            <v>267.99091940976098</v>
          </cell>
          <cell r="D1544">
            <v>132.552631578947</v>
          </cell>
        </row>
        <row r="1545">
          <cell r="A1545">
            <v>40788</v>
          </cell>
          <cell r="B1545">
            <v>58.466819221967903</v>
          </cell>
          <cell r="C1545">
            <v>265.64510026484999</v>
          </cell>
          <cell r="D1545">
            <v>131.92105263157799</v>
          </cell>
        </row>
        <row r="1546">
          <cell r="A1546">
            <v>40792</v>
          </cell>
          <cell r="B1546">
            <v>55.377574370709297</v>
          </cell>
          <cell r="C1546">
            <v>265.60726447219002</v>
          </cell>
          <cell r="D1546">
            <v>132.07894736842101</v>
          </cell>
        </row>
        <row r="1547">
          <cell r="A1547">
            <v>40793</v>
          </cell>
          <cell r="B1547">
            <v>54.576659038901603</v>
          </cell>
          <cell r="C1547">
            <v>273.212258796821</v>
          </cell>
          <cell r="D1547">
            <v>139.86842105263099</v>
          </cell>
        </row>
        <row r="1548">
          <cell r="A1548">
            <v>40794</v>
          </cell>
          <cell r="B1548">
            <v>55.606407322654398</v>
          </cell>
          <cell r="C1548">
            <v>271.81233446840702</v>
          </cell>
          <cell r="D1548">
            <v>139.63157894736801</v>
          </cell>
        </row>
        <row r="1549">
          <cell r="A1549">
            <v>40795</v>
          </cell>
          <cell r="B1549">
            <v>53.203661327231103</v>
          </cell>
          <cell r="C1549">
            <v>265.38024971623099</v>
          </cell>
          <cell r="D1549">
            <v>137.894736842105</v>
          </cell>
        </row>
        <row r="1550">
          <cell r="A1550">
            <v>40798</v>
          </cell>
          <cell r="B1550">
            <v>53.432494279176197</v>
          </cell>
          <cell r="C1550">
            <v>269.958380628074</v>
          </cell>
          <cell r="D1550">
            <v>140.763157894736</v>
          </cell>
        </row>
        <row r="1551">
          <cell r="A1551">
            <v>40799</v>
          </cell>
          <cell r="B1551">
            <v>56.750572082379797</v>
          </cell>
          <cell r="C1551">
            <v>274.38516836927698</v>
          </cell>
          <cell r="D1551">
            <v>141.36842105263099</v>
          </cell>
        </row>
        <row r="1552">
          <cell r="A1552">
            <v>40800</v>
          </cell>
          <cell r="B1552">
            <v>56.6361556064073</v>
          </cell>
          <cell r="C1552">
            <v>284.714339765418</v>
          </cell>
          <cell r="D1552">
            <v>137.31578947368399</v>
          </cell>
        </row>
        <row r="1553">
          <cell r="A1553">
            <v>40801</v>
          </cell>
          <cell r="B1553">
            <v>54.919908466819201</v>
          </cell>
          <cell r="C1553">
            <v>284.79001135073702</v>
          </cell>
          <cell r="D1553">
            <v>139.34210526315701</v>
          </cell>
        </row>
        <row r="1554">
          <cell r="A1554">
            <v>40802</v>
          </cell>
          <cell r="B1554">
            <v>55.2631578947368</v>
          </cell>
          <cell r="C1554">
            <v>287.892546348846</v>
          </cell>
          <cell r="D1554">
            <v>139.97368421052599</v>
          </cell>
        </row>
        <row r="1555">
          <cell r="A1555">
            <v>40805</v>
          </cell>
          <cell r="B1555">
            <v>54.347826086956502</v>
          </cell>
          <cell r="C1555">
            <v>286.79530836171</v>
          </cell>
          <cell r="D1555">
            <v>139.763157894736</v>
          </cell>
        </row>
        <row r="1556">
          <cell r="A1556">
            <v>40806</v>
          </cell>
          <cell r="B1556">
            <v>54.805491990846598</v>
          </cell>
          <cell r="C1556">
            <v>285.39538403329499</v>
          </cell>
          <cell r="D1556">
            <v>140.68421052631501</v>
          </cell>
        </row>
        <row r="1557">
          <cell r="A1557">
            <v>40807</v>
          </cell>
          <cell r="B1557">
            <v>53.3180778032036</v>
          </cell>
          <cell r="C1557">
            <v>280.855088914112</v>
          </cell>
          <cell r="D1557">
            <v>144.210526315789</v>
          </cell>
        </row>
        <row r="1558">
          <cell r="A1558">
            <v>40808</v>
          </cell>
          <cell r="B1558">
            <v>51.9450800915331</v>
          </cell>
          <cell r="C1558">
            <v>276.16345062429002</v>
          </cell>
          <cell r="D1558">
            <v>142.36842105263099</v>
          </cell>
        </row>
        <row r="1559">
          <cell r="A1559">
            <v>40809</v>
          </cell>
          <cell r="B1559">
            <v>57.551487414187598</v>
          </cell>
          <cell r="C1559">
            <v>281.68747635262901</v>
          </cell>
          <cell r="D1559">
            <v>145.63157894736801</v>
          </cell>
        </row>
        <row r="1560">
          <cell r="A1560">
            <v>40812</v>
          </cell>
          <cell r="B1560">
            <v>58.0091533180778</v>
          </cell>
          <cell r="C1560">
            <v>284.63866818009802</v>
          </cell>
          <cell r="D1560">
            <v>146.78947368421001</v>
          </cell>
        </row>
        <row r="1561">
          <cell r="A1561">
            <v>40813</v>
          </cell>
          <cell r="B1561">
            <v>59.153318077803199</v>
          </cell>
          <cell r="C1561">
            <v>282.40635641316601</v>
          </cell>
          <cell r="D1561">
            <v>145.78947368421001</v>
          </cell>
        </row>
        <row r="1562">
          <cell r="A1562">
            <v>40814</v>
          </cell>
          <cell r="B1562">
            <v>54.233409610983898</v>
          </cell>
          <cell r="C1562">
            <v>272.68255769958301</v>
          </cell>
          <cell r="D1562">
            <v>146.07894736842101</v>
          </cell>
        </row>
        <row r="1563">
          <cell r="A1563">
            <v>40815</v>
          </cell>
          <cell r="B1563">
            <v>59.038901601830602</v>
          </cell>
          <cell r="C1563">
            <v>269.42867953083601</v>
          </cell>
          <cell r="D1563">
            <v>145.263157894736</v>
          </cell>
        </row>
        <row r="1564">
          <cell r="A1564">
            <v>40816</v>
          </cell>
          <cell r="B1564">
            <v>60.869565217391298</v>
          </cell>
          <cell r="C1564">
            <v>260.42376087779002</v>
          </cell>
          <cell r="D1564">
            <v>146.47368421052599</v>
          </cell>
        </row>
        <row r="1565">
          <cell r="A1565">
            <v>40819</v>
          </cell>
          <cell r="B1565">
            <v>54.347826086956502</v>
          </cell>
          <cell r="C1565">
            <v>257.69958380627997</v>
          </cell>
          <cell r="D1565">
            <v>144.97368421052599</v>
          </cell>
        </row>
        <row r="1566">
          <cell r="A1566">
            <v>40820</v>
          </cell>
          <cell r="B1566">
            <v>59.153318077803199</v>
          </cell>
          <cell r="C1566">
            <v>257.62391222096102</v>
          </cell>
          <cell r="D1566">
            <v>144.86842105263099</v>
          </cell>
        </row>
        <row r="1567">
          <cell r="A1567">
            <v>40821</v>
          </cell>
          <cell r="B1567">
            <v>60.5263157894736</v>
          </cell>
          <cell r="C1567">
            <v>262.42905788876197</v>
          </cell>
          <cell r="D1567">
            <v>144.052631578947</v>
          </cell>
        </row>
        <row r="1568">
          <cell r="A1568">
            <v>40822</v>
          </cell>
          <cell r="B1568">
            <v>62.242562929061698</v>
          </cell>
          <cell r="C1568">
            <v>264.81271282633298</v>
          </cell>
          <cell r="D1568">
            <v>144.23684210526301</v>
          </cell>
        </row>
        <row r="1569">
          <cell r="A1569">
            <v>40823</v>
          </cell>
          <cell r="B1569">
            <v>58.237986270022802</v>
          </cell>
          <cell r="C1569">
            <v>269.27733636019599</v>
          </cell>
          <cell r="D1569">
            <v>143.13157894736801</v>
          </cell>
        </row>
        <row r="1570">
          <cell r="A1570">
            <v>40826</v>
          </cell>
          <cell r="B1570">
            <v>62.929061784897002</v>
          </cell>
          <cell r="C1570">
            <v>269.92054483541398</v>
          </cell>
          <cell r="D1570">
            <v>143.28947368421001</v>
          </cell>
        </row>
        <row r="1571">
          <cell r="A1571">
            <v>40827</v>
          </cell>
          <cell r="B1571">
            <v>62.7002288329519</v>
          </cell>
          <cell r="C1571">
            <v>274.65001891789598</v>
          </cell>
          <cell r="D1571">
            <v>142.02631578947299</v>
          </cell>
        </row>
        <row r="1572">
          <cell r="A1572">
            <v>40828</v>
          </cell>
          <cell r="B1572">
            <v>62.013729977116697</v>
          </cell>
          <cell r="C1572">
            <v>271.88800605372597</v>
          </cell>
          <cell r="D1572">
            <v>143.23684210526301</v>
          </cell>
        </row>
        <row r="1573">
          <cell r="A1573">
            <v>40829</v>
          </cell>
          <cell r="B1573">
            <v>61.556064073226501</v>
          </cell>
          <cell r="C1573">
            <v>278.96329928111902</v>
          </cell>
          <cell r="D1573">
            <v>141.605263157894</v>
          </cell>
        </row>
        <row r="1574">
          <cell r="A1574">
            <v>40830</v>
          </cell>
          <cell r="B1574">
            <v>59.267734553775703</v>
          </cell>
          <cell r="C1574">
            <v>280.249716231555</v>
          </cell>
          <cell r="D1574">
            <v>142.84210526315701</v>
          </cell>
        </row>
        <row r="1575">
          <cell r="A1575">
            <v>40833</v>
          </cell>
          <cell r="B1575">
            <v>56.521739130434703</v>
          </cell>
          <cell r="C1575">
            <v>277.56337495270498</v>
          </cell>
          <cell r="D1575">
            <v>142.84210526315701</v>
          </cell>
        </row>
        <row r="1576">
          <cell r="A1576">
            <v>40834</v>
          </cell>
          <cell r="B1576">
            <v>62.013729977116697</v>
          </cell>
          <cell r="C1576">
            <v>277.75255391600399</v>
          </cell>
          <cell r="D1576">
            <v>144.97368421052599</v>
          </cell>
        </row>
        <row r="1577">
          <cell r="A1577">
            <v>40835</v>
          </cell>
          <cell r="B1577">
            <v>58.924485125858098</v>
          </cell>
          <cell r="C1577">
            <v>270.525917517972</v>
          </cell>
          <cell r="D1577">
            <v>144.23684210526301</v>
          </cell>
        </row>
        <row r="1578">
          <cell r="A1578">
            <v>40836</v>
          </cell>
          <cell r="B1578">
            <v>56.864988558352401</v>
          </cell>
          <cell r="C1578">
            <v>273.06091562618201</v>
          </cell>
          <cell r="D1578">
            <v>143.97368421052599</v>
          </cell>
        </row>
        <row r="1579">
          <cell r="A1579">
            <v>40837</v>
          </cell>
          <cell r="B1579">
            <v>57.437070938215101</v>
          </cell>
          <cell r="C1579">
            <v>275.44457056375302</v>
          </cell>
          <cell r="D1579">
            <v>142.57894736842101</v>
          </cell>
        </row>
        <row r="1580">
          <cell r="A1580">
            <v>40840</v>
          </cell>
          <cell r="B1580">
            <v>64.073226544622401</v>
          </cell>
          <cell r="C1580">
            <v>274.423004161937</v>
          </cell>
          <cell r="D1580">
            <v>142.81578947368399</v>
          </cell>
        </row>
        <row r="1581">
          <cell r="A1581">
            <v>40841</v>
          </cell>
          <cell r="B1581">
            <v>67.048054919908395</v>
          </cell>
          <cell r="C1581">
            <v>271.660991297767</v>
          </cell>
          <cell r="D1581">
            <v>140.92105263157799</v>
          </cell>
        </row>
        <row r="1582">
          <cell r="A1582">
            <v>40842</v>
          </cell>
          <cell r="B1582">
            <v>69.221967963386703</v>
          </cell>
          <cell r="C1582">
            <v>271.73666288308698</v>
          </cell>
          <cell r="D1582">
            <v>141.23684210526301</v>
          </cell>
        </row>
        <row r="1583">
          <cell r="A1583">
            <v>40843</v>
          </cell>
          <cell r="B1583">
            <v>85.697940503432406</v>
          </cell>
          <cell r="C1583">
            <v>275.293227393113</v>
          </cell>
          <cell r="D1583">
            <v>142.31578947368399</v>
          </cell>
        </row>
        <row r="1584">
          <cell r="A1584">
            <v>40844</v>
          </cell>
          <cell r="B1584">
            <v>79.977116704805397</v>
          </cell>
          <cell r="C1584">
            <v>277.71471812334403</v>
          </cell>
          <cell r="D1584">
            <v>142.81578947368399</v>
          </cell>
        </row>
        <row r="1585">
          <cell r="A1585">
            <v>40847</v>
          </cell>
          <cell r="B1585">
            <v>76.086956521739097</v>
          </cell>
          <cell r="C1585">
            <v>271.85017026106601</v>
          </cell>
          <cell r="D1585">
            <v>143.31578947368399</v>
          </cell>
        </row>
        <row r="1586">
          <cell r="A1586">
            <v>40848</v>
          </cell>
          <cell r="B1586">
            <v>74.485125858123496</v>
          </cell>
          <cell r="C1586">
            <v>265.64510026484999</v>
          </cell>
          <cell r="D1586">
            <v>146.52631578947299</v>
          </cell>
        </row>
        <row r="1587">
          <cell r="A1587">
            <v>40849</v>
          </cell>
          <cell r="B1587">
            <v>76.773455377574294</v>
          </cell>
          <cell r="C1587">
            <v>267.27203934922397</v>
          </cell>
          <cell r="D1587">
            <v>145.052631578947</v>
          </cell>
        </row>
        <row r="1588">
          <cell r="A1588">
            <v>40850</v>
          </cell>
          <cell r="B1588">
            <v>79.176201372997696</v>
          </cell>
          <cell r="C1588">
            <v>270.10972379871299</v>
          </cell>
          <cell r="D1588">
            <v>148.947368421052</v>
          </cell>
        </row>
        <row r="1589">
          <cell r="A1589">
            <v>40851</v>
          </cell>
          <cell r="B1589">
            <v>80.320366132723095</v>
          </cell>
          <cell r="C1589">
            <v>269.61785849413502</v>
          </cell>
          <cell r="D1589">
            <v>154.52631578947299</v>
          </cell>
        </row>
        <row r="1590">
          <cell r="A1590">
            <v>40854</v>
          </cell>
          <cell r="B1590">
            <v>77.917620137299707</v>
          </cell>
          <cell r="C1590">
            <v>271.01778282254998</v>
          </cell>
          <cell r="D1590">
            <v>154.28947368421001</v>
          </cell>
        </row>
        <row r="1591">
          <cell r="A1591">
            <v>40855</v>
          </cell>
          <cell r="B1591">
            <v>82.723112128146397</v>
          </cell>
          <cell r="C1591">
            <v>273.70412410139897</v>
          </cell>
          <cell r="D1591">
            <v>156.763157894736</v>
          </cell>
        </row>
        <row r="1592">
          <cell r="A1592">
            <v>40856</v>
          </cell>
          <cell r="B1592">
            <v>78.604118993135003</v>
          </cell>
          <cell r="C1592">
            <v>261.937192584184</v>
          </cell>
          <cell r="D1592">
            <v>155.92105263157799</v>
          </cell>
        </row>
        <row r="1593">
          <cell r="A1593">
            <v>40857</v>
          </cell>
          <cell r="B1593">
            <v>77.459954233409604</v>
          </cell>
          <cell r="C1593">
            <v>265.41808550889101</v>
          </cell>
          <cell r="D1593">
            <v>153.657894736842</v>
          </cell>
        </row>
        <row r="1594">
          <cell r="A1594">
            <v>40858</v>
          </cell>
          <cell r="B1594">
            <v>76.430205949656695</v>
          </cell>
          <cell r="C1594">
            <v>272.03934922436599</v>
          </cell>
          <cell r="D1594">
            <v>151.63157894736801</v>
          </cell>
        </row>
        <row r="1595">
          <cell r="A1595">
            <v>40861</v>
          </cell>
          <cell r="B1595">
            <v>72.6544622425629</v>
          </cell>
          <cell r="C1595">
            <v>271.47181233446798</v>
          </cell>
          <cell r="D1595">
            <v>155</v>
          </cell>
        </row>
        <row r="1596">
          <cell r="A1596">
            <v>40862</v>
          </cell>
          <cell r="B1596">
            <v>69.679633867276806</v>
          </cell>
          <cell r="C1596">
            <v>272.94740824820201</v>
          </cell>
          <cell r="D1596">
            <v>152.657894736842</v>
          </cell>
        </row>
        <row r="1597">
          <cell r="A1597">
            <v>40863</v>
          </cell>
          <cell r="B1597">
            <v>66.704805491990797</v>
          </cell>
          <cell r="C1597">
            <v>268.596292092319</v>
          </cell>
          <cell r="D1597">
            <v>152.657894736842</v>
          </cell>
        </row>
        <row r="1598">
          <cell r="A1598">
            <v>40864</v>
          </cell>
          <cell r="B1598">
            <v>68.878718535469105</v>
          </cell>
          <cell r="C1598">
            <v>265.45592130155097</v>
          </cell>
          <cell r="D1598">
            <v>151.13157894736801</v>
          </cell>
        </row>
        <row r="1599">
          <cell r="A1599">
            <v>40865</v>
          </cell>
          <cell r="B1599">
            <v>68.535469107551407</v>
          </cell>
          <cell r="C1599">
            <v>267.27203934922397</v>
          </cell>
          <cell r="D1599">
            <v>151.42105263157799</v>
          </cell>
        </row>
        <row r="1600">
          <cell r="A1600">
            <v>40868</v>
          </cell>
          <cell r="B1600">
            <v>67.162471395880999</v>
          </cell>
          <cell r="C1600">
            <v>264.88838441165302</v>
          </cell>
          <cell r="D1600">
            <v>151.23684210526301</v>
          </cell>
        </row>
        <row r="1601">
          <cell r="A1601">
            <v>40869</v>
          </cell>
          <cell r="B1601">
            <v>67.620137299771102</v>
          </cell>
          <cell r="C1601">
            <v>271.81233446840702</v>
          </cell>
          <cell r="D1601">
            <v>152.07894736842101</v>
          </cell>
        </row>
        <row r="1602">
          <cell r="A1602">
            <v>40870</v>
          </cell>
          <cell r="B1602">
            <v>60.640732265446204</v>
          </cell>
          <cell r="C1602">
            <v>268.747635262958</v>
          </cell>
          <cell r="D1602">
            <v>154.31578947368399</v>
          </cell>
        </row>
        <row r="1603">
          <cell r="A1603">
            <v>40872</v>
          </cell>
          <cell r="B1603">
            <v>59.9542334096109</v>
          </cell>
          <cell r="C1603">
            <v>268.596292092319</v>
          </cell>
          <cell r="D1603">
            <v>152.68421052631501</v>
          </cell>
        </row>
        <row r="1604">
          <cell r="A1604">
            <v>40875</v>
          </cell>
          <cell r="B1604">
            <v>59.496567505720797</v>
          </cell>
          <cell r="C1604">
            <v>274.80136208853497</v>
          </cell>
          <cell r="D1604">
            <v>154</v>
          </cell>
        </row>
        <row r="1605">
          <cell r="A1605">
            <v>40876</v>
          </cell>
          <cell r="B1605">
            <v>60.068649885583497</v>
          </cell>
          <cell r="C1605">
            <v>278.01740446462298</v>
          </cell>
          <cell r="D1605">
            <v>154.78947368421001</v>
          </cell>
        </row>
        <row r="1606">
          <cell r="A1606">
            <v>40877</v>
          </cell>
          <cell r="B1606">
            <v>64.874141876430201</v>
          </cell>
          <cell r="C1606">
            <v>285.13053348467599</v>
          </cell>
          <cell r="D1606">
            <v>155.13157894736801</v>
          </cell>
        </row>
        <row r="1607">
          <cell r="A1607">
            <v>40878</v>
          </cell>
          <cell r="B1607">
            <v>59.9542334096109</v>
          </cell>
          <cell r="C1607">
            <v>285.01702610669599</v>
          </cell>
          <cell r="D1607">
            <v>154.947368421052</v>
          </cell>
        </row>
        <row r="1608">
          <cell r="A1608">
            <v>40879</v>
          </cell>
          <cell r="B1608">
            <v>58.352402745995398</v>
          </cell>
          <cell r="C1608">
            <v>283.42792281498203</v>
          </cell>
          <cell r="D1608">
            <v>154.92105263157799</v>
          </cell>
        </row>
        <row r="1609">
          <cell r="A1609">
            <v>40882</v>
          </cell>
          <cell r="B1609">
            <v>57.437070938215101</v>
          </cell>
          <cell r="C1609">
            <v>286.18993567915197</v>
          </cell>
          <cell r="D1609">
            <v>152.92105263157799</v>
          </cell>
        </row>
        <row r="1610">
          <cell r="A1610">
            <v>40883</v>
          </cell>
          <cell r="B1610">
            <v>57.551487414187598</v>
          </cell>
          <cell r="C1610">
            <v>284.29814604615899</v>
          </cell>
          <cell r="D1610">
            <v>155.710526315789</v>
          </cell>
        </row>
        <row r="1611">
          <cell r="A1611">
            <v>40884</v>
          </cell>
          <cell r="B1611">
            <v>55.606407322654398</v>
          </cell>
          <cell r="C1611">
            <v>284.79001135073702</v>
          </cell>
          <cell r="D1611">
            <v>154.81578947368399</v>
          </cell>
        </row>
        <row r="1612">
          <cell r="A1612">
            <v>40885</v>
          </cell>
          <cell r="B1612">
            <v>54.6910755148741</v>
          </cell>
          <cell r="C1612">
            <v>280.59023836549301</v>
          </cell>
          <cell r="D1612">
            <v>155.18421052631501</v>
          </cell>
        </row>
        <row r="1613">
          <cell r="A1613">
            <v>40886</v>
          </cell>
          <cell r="B1613">
            <v>54.805491990846598</v>
          </cell>
          <cell r="C1613">
            <v>284.22247446083901</v>
          </cell>
          <cell r="D1613">
            <v>153.42105263157799</v>
          </cell>
        </row>
        <row r="1614">
          <cell r="A1614">
            <v>40889</v>
          </cell>
          <cell r="B1614">
            <v>53.8901601830663</v>
          </cell>
          <cell r="C1614">
            <v>281.76314793794899</v>
          </cell>
          <cell r="D1614">
            <v>152.68421052631501</v>
          </cell>
        </row>
        <row r="1615">
          <cell r="A1615">
            <v>40890</v>
          </cell>
          <cell r="B1615">
            <v>52.745995423340901</v>
          </cell>
          <cell r="C1615">
            <v>279.56867196367699</v>
          </cell>
          <cell r="D1615">
            <v>154.34210526315701</v>
          </cell>
        </row>
        <row r="1616">
          <cell r="A1616">
            <v>40891</v>
          </cell>
          <cell r="B1616">
            <v>52.745995423340901</v>
          </cell>
          <cell r="C1616">
            <v>274.61218312523602</v>
          </cell>
          <cell r="D1616">
            <v>156.73684210526301</v>
          </cell>
        </row>
        <row r="1617">
          <cell r="A1617">
            <v>40892</v>
          </cell>
          <cell r="B1617">
            <v>52.745995423340901</v>
          </cell>
          <cell r="C1617">
            <v>274.95270525917499</v>
          </cell>
          <cell r="D1617">
            <v>153.68421052631501</v>
          </cell>
        </row>
        <row r="1618">
          <cell r="A1618">
            <v>40893</v>
          </cell>
          <cell r="B1618">
            <v>48.6270022883295</v>
          </cell>
          <cell r="C1618">
            <v>275.89860007567103</v>
          </cell>
          <cell r="D1618">
            <v>151.57894736842101</v>
          </cell>
        </row>
        <row r="1619">
          <cell r="A1619">
            <v>40896</v>
          </cell>
          <cell r="B1619">
            <v>46.338672768878702</v>
          </cell>
          <cell r="C1619">
            <v>276.65531592886799</v>
          </cell>
          <cell r="D1619">
            <v>149.31578947368399</v>
          </cell>
        </row>
        <row r="1620">
          <cell r="A1620">
            <v>40897</v>
          </cell>
          <cell r="B1620">
            <v>47.826086956521699</v>
          </cell>
          <cell r="C1620">
            <v>281.46046159666997</v>
          </cell>
          <cell r="D1620">
            <v>147.5</v>
          </cell>
        </row>
        <row r="1621">
          <cell r="A1621">
            <v>40898</v>
          </cell>
          <cell r="B1621">
            <v>47.940503432494197</v>
          </cell>
          <cell r="C1621">
            <v>289.36814226258002</v>
          </cell>
          <cell r="D1621">
            <v>149.18421052631501</v>
          </cell>
        </row>
        <row r="1622">
          <cell r="A1622">
            <v>40899</v>
          </cell>
          <cell r="B1622">
            <v>51.372997711670401</v>
          </cell>
          <cell r="C1622">
            <v>260.15891032917102</v>
          </cell>
          <cell r="D1622">
            <v>145.68421052631501</v>
          </cell>
        </row>
        <row r="1623">
          <cell r="A1623">
            <v>40900</v>
          </cell>
          <cell r="B1623">
            <v>57.551487414187598</v>
          </cell>
          <cell r="C1623">
            <v>247.029890276201</v>
          </cell>
          <cell r="D1623">
            <v>148.68421052631501</v>
          </cell>
        </row>
        <row r="1624">
          <cell r="A1624">
            <v>40904</v>
          </cell>
          <cell r="B1624">
            <v>54.919908466819201</v>
          </cell>
          <cell r="C1624">
            <v>261.369655694286</v>
          </cell>
          <cell r="D1624">
            <v>150.894736842105</v>
          </cell>
        </row>
        <row r="1625">
          <cell r="A1625">
            <v>40905</v>
          </cell>
          <cell r="B1625">
            <v>53.8901601830663</v>
          </cell>
          <cell r="C1625">
            <v>257.207718501702</v>
          </cell>
          <cell r="D1625">
            <v>151.157894736842</v>
          </cell>
        </row>
        <row r="1626">
          <cell r="A1626">
            <v>40906</v>
          </cell>
          <cell r="B1626">
            <v>58.237986270022802</v>
          </cell>
          <cell r="C1626">
            <v>259.70488081725301</v>
          </cell>
          <cell r="D1626">
            <v>149.210526315789</v>
          </cell>
        </row>
        <row r="1627">
          <cell r="A1627">
            <v>40907</v>
          </cell>
          <cell r="B1627">
            <v>57.894736842105203</v>
          </cell>
          <cell r="C1627">
            <v>260.04540295119102</v>
          </cell>
          <cell r="D1627">
            <v>150.605263157894</v>
          </cell>
        </row>
        <row r="1628">
          <cell r="A1628">
            <v>40911</v>
          </cell>
          <cell r="B1628">
            <v>56.979405034324898</v>
          </cell>
          <cell r="C1628">
            <v>269.958380628074</v>
          </cell>
          <cell r="D1628">
            <v>150.36842105263099</v>
          </cell>
        </row>
        <row r="1629">
          <cell r="A1629">
            <v>40912</v>
          </cell>
          <cell r="B1629">
            <v>56.6361556064073</v>
          </cell>
          <cell r="C1629">
            <v>269.12599318955699</v>
          </cell>
          <cell r="D1629">
            <v>149.105263157894</v>
          </cell>
        </row>
        <row r="1630">
          <cell r="A1630">
            <v>40913</v>
          </cell>
          <cell r="B1630">
            <v>56.407322654462199</v>
          </cell>
          <cell r="C1630">
            <v>271.28263337116903</v>
          </cell>
          <cell r="D1630">
            <v>153.210526315789</v>
          </cell>
        </row>
        <row r="1631">
          <cell r="A1631">
            <v>40914</v>
          </cell>
          <cell r="B1631">
            <v>55.491990846681901</v>
          </cell>
          <cell r="C1631">
            <v>269.20166477487697</v>
          </cell>
          <cell r="D1631">
            <v>151.57894736842101</v>
          </cell>
        </row>
        <row r="1632">
          <cell r="A1632">
            <v>40917</v>
          </cell>
          <cell r="B1632">
            <v>55.2631578947368</v>
          </cell>
          <cell r="C1632">
            <v>270.03405221339301</v>
          </cell>
          <cell r="D1632">
            <v>152.34210526315701</v>
          </cell>
        </row>
        <row r="1633">
          <cell r="A1633">
            <v>40918</v>
          </cell>
          <cell r="B1633">
            <v>59.382151029748201</v>
          </cell>
          <cell r="C1633">
            <v>271.774498675747</v>
          </cell>
          <cell r="D1633">
            <v>145.052631578947</v>
          </cell>
        </row>
        <row r="1634">
          <cell r="A1634">
            <v>40919</v>
          </cell>
          <cell r="B1634">
            <v>54.118993135011401</v>
          </cell>
          <cell r="C1634">
            <v>274.72569050321601</v>
          </cell>
          <cell r="D1634">
            <v>147.97368421052599</v>
          </cell>
        </row>
        <row r="1635">
          <cell r="A1635">
            <v>40920</v>
          </cell>
          <cell r="B1635">
            <v>48.512585812356903</v>
          </cell>
          <cell r="C1635">
            <v>274.23382519863702</v>
          </cell>
          <cell r="D1635">
            <v>144.97368421052599</v>
          </cell>
        </row>
        <row r="1636">
          <cell r="A1636">
            <v>40921</v>
          </cell>
          <cell r="B1636">
            <v>50</v>
          </cell>
          <cell r="C1636">
            <v>271.47181233446798</v>
          </cell>
          <cell r="D1636">
            <v>144.97368421052599</v>
          </cell>
        </row>
        <row r="1637">
          <cell r="A1637">
            <v>40925</v>
          </cell>
          <cell r="B1637">
            <v>51.601830663615502</v>
          </cell>
          <cell r="C1637">
            <v>276.88233068482702</v>
          </cell>
          <cell r="D1637">
            <v>147.47368421052599</v>
          </cell>
        </row>
        <row r="1638">
          <cell r="A1638">
            <v>40926</v>
          </cell>
          <cell r="B1638">
            <v>53.089244851258499</v>
          </cell>
          <cell r="C1638">
            <v>276.80665909950801</v>
          </cell>
          <cell r="D1638">
            <v>150.34210526315701</v>
          </cell>
        </row>
        <row r="1639">
          <cell r="A1639">
            <v>40927</v>
          </cell>
          <cell r="B1639">
            <v>54.919908466819201</v>
          </cell>
          <cell r="C1639">
            <v>278.43359818388097</v>
          </cell>
          <cell r="D1639">
            <v>151.73684210526301</v>
          </cell>
        </row>
        <row r="1640">
          <cell r="A1640">
            <v>40928</v>
          </cell>
          <cell r="B1640">
            <v>57.093821510297403</v>
          </cell>
          <cell r="C1640">
            <v>279.19031403707902</v>
          </cell>
          <cell r="D1640">
            <v>151.23684210526301</v>
          </cell>
        </row>
        <row r="1641">
          <cell r="A1641">
            <v>40931</v>
          </cell>
          <cell r="B1641">
            <v>58.466819221967903</v>
          </cell>
          <cell r="C1641">
            <v>274.38516836927698</v>
          </cell>
          <cell r="D1641">
            <v>148.92105263157799</v>
          </cell>
        </row>
        <row r="1642">
          <cell r="A1642">
            <v>40932</v>
          </cell>
          <cell r="B1642">
            <v>59.725400457665899</v>
          </cell>
          <cell r="C1642">
            <v>267.68823306848202</v>
          </cell>
          <cell r="D1642">
            <v>144.73684210526301</v>
          </cell>
        </row>
        <row r="1643">
          <cell r="A1643">
            <v>40933</v>
          </cell>
          <cell r="B1643">
            <v>65.446224256292894</v>
          </cell>
          <cell r="C1643">
            <v>274.687854710556</v>
          </cell>
          <cell r="D1643">
            <v>148.47368421052599</v>
          </cell>
        </row>
        <row r="1644">
          <cell r="A1644">
            <v>40934</v>
          </cell>
          <cell r="B1644">
            <v>66.704805491990797</v>
          </cell>
          <cell r="C1644">
            <v>280.022701475595</v>
          </cell>
          <cell r="D1644">
            <v>146.052631578947</v>
          </cell>
        </row>
        <row r="1645">
          <cell r="A1645">
            <v>40935</v>
          </cell>
          <cell r="B1645">
            <v>67.505720823798598</v>
          </cell>
          <cell r="C1645">
            <v>280.09837306091498</v>
          </cell>
          <cell r="D1645">
            <v>147.657894736842</v>
          </cell>
        </row>
        <row r="1646">
          <cell r="A1646">
            <v>40938</v>
          </cell>
          <cell r="B1646">
            <v>65.2173913043478</v>
          </cell>
          <cell r="C1646">
            <v>279.45516458569801</v>
          </cell>
          <cell r="D1646">
            <v>148.28947368421001</v>
          </cell>
        </row>
        <row r="1647">
          <cell r="A1647">
            <v>40939</v>
          </cell>
          <cell r="B1647">
            <v>63.901601830663601</v>
          </cell>
          <cell r="C1647">
            <v>280.32538781687401</v>
          </cell>
          <cell r="D1647">
            <v>149.97368421052599</v>
          </cell>
        </row>
        <row r="1648">
          <cell r="A1648">
            <v>40940</v>
          </cell>
          <cell r="B1648">
            <v>64.530892448512503</v>
          </cell>
          <cell r="C1648">
            <v>277.487703367385</v>
          </cell>
          <cell r="D1648">
            <v>150.47368421052599</v>
          </cell>
        </row>
        <row r="1649">
          <cell r="A1649">
            <v>40941</v>
          </cell>
          <cell r="B1649">
            <v>68.878718535469105</v>
          </cell>
          <cell r="C1649">
            <v>281.46046159666997</v>
          </cell>
          <cell r="D1649">
            <v>150</v>
          </cell>
        </row>
        <row r="1650">
          <cell r="A1650">
            <v>40942</v>
          </cell>
          <cell r="B1650">
            <v>71.853546910755099</v>
          </cell>
          <cell r="C1650">
            <v>284.63866818009802</v>
          </cell>
          <cell r="D1650">
            <v>150.947368421052</v>
          </cell>
        </row>
        <row r="1651">
          <cell r="A1651">
            <v>40945</v>
          </cell>
          <cell r="B1651">
            <v>71.967963386727604</v>
          </cell>
          <cell r="C1651">
            <v>286.56829360575102</v>
          </cell>
          <cell r="D1651">
            <v>149.42105263157799</v>
          </cell>
        </row>
        <row r="1652">
          <cell r="A1652">
            <v>40946</v>
          </cell>
          <cell r="B1652">
            <v>71.052631578947299</v>
          </cell>
          <cell r="C1652">
            <v>283.27657964434297</v>
          </cell>
          <cell r="D1652">
            <v>151.052631578947</v>
          </cell>
        </row>
        <row r="1653">
          <cell r="A1653">
            <v>40947</v>
          </cell>
          <cell r="B1653">
            <v>72.768878718535404</v>
          </cell>
          <cell r="C1653">
            <v>281.119939462731</v>
          </cell>
          <cell r="D1653">
            <v>152.23684210526301</v>
          </cell>
        </row>
        <row r="1654">
          <cell r="A1654">
            <v>40948</v>
          </cell>
          <cell r="B1654">
            <v>75.686498855835197</v>
          </cell>
          <cell r="C1654">
            <v>285.47105561861503</v>
          </cell>
          <cell r="D1654">
            <v>151.02631578947299</v>
          </cell>
        </row>
        <row r="1655">
          <cell r="A1655">
            <v>40949</v>
          </cell>
          <cell r="B1655">
            <v>68.192219679633794</v>
          </cell>
          <cell r="C1655">
            <v>280.70374574347301</v>
          </cell>
          <cell r="D1655">
            <v>151.68421052631501</v>
          </cell>
        </row>
        <row r="1656">
          <cell r="A1656">
            <v>40952</v>
          </cell>
          <cell r="B1656">
            <v>71.739130434782595</v>
          </cell>
          <cell r="C1656">
            <v>284.41165342413899</v>
          </cell>
          <cell r="D1656">
            <v>151.052631578947</v>
          </cell>
        </row>
        <row r="1657">
          <cell r="A1657">
            <v>40953</v>
          </cell>
          <cell r="B1657">
            <v>73.798627002288299</v>
          </cell>
          <cell r="C1657">
            <v>287.32500945894799</v>
          </cell>
          <cell r="D1657">
            <v>153.710526315789</v>
          </cell>
        </row>
        <row r="1658">
          <cell r="A1658">
            <v>40954</v>
          </cell>
          <cell r="B1658">
            <v>71.853546910755099</v>
          </cell>
          <cell r="C1658">
            <v>284.33598183881901</v>
          </cell>
          <cell r="D1658">
            <v>151.78947368421001</v>
          </cell>
        </row>
        <row r="1659">
          <cell r="A1659">
            <v>40955</v>
          </cell>
          <cell r="B1659">
            <v>73.913043478260803</v>
          </cell>
          <cell r="C1659">
            <v>288.72493378736198</v>
          </cell>
          <cell r="D1659">
            <v>151.210526315789</v>
          </cell>
        </row>
        <row r="1660">
          <cell r="A1660">
            <v>40956</v>
          </cell>
          <cell r="B1660">
            <v>72.311212814645302</v>
          </cell>
          <cell r="C1660">
            <v>285.698070374574</v>
          </cell>
          <cell r="D1660">
            <v>155.97368421052599</v>
          </cell>
        </row>
        <row r="1661">
          <cell r="A1661">
            <v>40960</v>
          </cell>
          <cell r="B1661">
            <v>71.853546910755099</v>
          </cell>
          <cell r="C1661">
            <v>290.23836549375699</v>
          </cell>
          <cell r="D1661">
            <v>156.97368421052599</v>
          </cell>
        </row>
        <row r="1662">
          <cell r="A1662">
            <v>40961</v>
          </cell>
          <cell r="B1662">
            <v>70.480549199084606</v>
          </cell>
          <cell r="C1662">
            <v>294.02194475974198</v>
          </cell>
          <cell r="D1662">
            <v>156.31578947368399</v>
          </cell>
        </row>
        <row r="1663">
          <cell r="A1663">
            <v>40962</v>
          </cell>
          <cell r="B1663">
            <v>75.514874141876405</v>
          </cell>
          <cell r="C1663">
            <v>292.69769201664701</v>
          </cell>
          <cell r="D1663">
            <v>158.07894736842101</v>
          </cell>
        </row>
        <row r="1664">
          <cell r="A1664">
            <v>40963</v>
          </cell>
          <cell r="B1664">
            <v>74.027459954233393</v>
          </cell>
          <cell r="C1664">
            <v>295.19485433219802</v>
          </cell>
          <cell r="D1664">
            <v>158.92105263157799</v>
          </cell>
        </row>
        <row r="1665">
          <cell r="A1665">
            <v>40966</v>
          </cell>
          <cell r="B1665">
            <v>74.256292906178402</v>
          </cell>
          <cell r="C1665">
            <v>295.11918274687798</v>
          </cell>
          <cell r="D1665">
            <v>156.36842105263099</v>
          </cell>
        </row>
        <row r="1666">
          <cell r="A1666">
            <v>40967</v>
          </cell>
          <cell r="B1666">
            <v>71.853546910755099</v>
          </cell>
          <cell r="C1666">
            <v>293.340900491865</v>
          </cell>
          <cell r="D1666">
            <v>156.92105263157799</v>
          </cell>
        </row>
        <row r="1667">
          <cell r="A1667">
            <v>40968</v>
          </cell>
          <cell r="B1667">
            <v>69.450800915331797</v>
          </cell>
          <cell r="C1667">
            <v>294.173287930382</v>
          </cell>
          <cell r="D1667">
            <v>156.447368421052</v>
          </cell>
        </row>
        <row r="1668">
          <cell r="A1668">
            <v>40969</v>
          </cell>
          <cell r="B1668">
            <v>68.421052631578902</v>
          </cell>
          <cell r="C1668">
            <v>295.308361710177</v>
          </cell>
          <cell r="D1668">
            <v>155.447368421052</v>
          </cell>
        </row>
        <row r="1669">
          <cell r="A1669">
            <v>40970</v>
          </cell>
          <cell r="B1669">
            <v>64.645308924485093</v>
          </cell>
          <cell r="C1669">
            <v>296.10291335603398</v>
          </cell>
          <cell r="D1669">
            <v>155.947368421052</v>
          </cell>
        </row>
        <row r="1670">
          <cell r="A1670">
            <v>40973</v>
          </cell>
          <cell r="B1670">
            <v>68.421052631578902</v>
          </cell>
          <cell r="C1670">
            <v>298.75141884222398</v>
          </cell>
          <cell r="D1670">
            <v>155.57894736842101</v>
          </cell>
        </row>
        <row r="1671">
          <cell r="A1671">
            <v>40974</v>
          </cell>
          <cell r="B1671">
            <v>67.276887871853503</v>
          </cell>
          <cell r="C1671">
            <v>296.859629209231</v>
          </cell>
          <cell r="D1671">
            <v>157.052631578947</v>
          </cell>
        </row>
        <row r="1672">
          <cell r="A1672">
            <v>40975</v>
          </cell>
          <cell r="B1672">
            <v>68.077803203661304</v>
          </cell>
          <cell r="C1672">
            <v>299.167612561483</v>
          </cell>
          <cell r="D1672">
            <v>155.78947368421001</v>
          </cell>
        </row>
        <row r="1673">
          <cell r="A1673">
            <v>40976</v>
          </cell>
          <cell r="B1673">
            <v>66.0183066361556</v>
          </cell>
          <cell r="C1673">
            <v>300.11350737797898</v>
          </cell>
          <cell r="D1673">
            <v>155.18421052631501</v>
          </cell>
        </row>
        <row r="1674">
          <cell r="A1674">
            <v>40977</v>
          </cell>
          <cell r="B1674">
            <v>67.734553775743706</v>
          </cell>
          <cell r="C1674">
            <v>300.49186530457803</v>
          </cell>
          <cell r="D1674">
            <v>155.97368421052599</v>
          </cell>
        </row>
        <row r="1675">
          <cell r="A1675">
            <v>40980</v>
          </cell>
          <cell r="B1675">
            <v>67.734553775743706</v>
          </cell>
          <cell r="C1675">
            <v>302.64850548618898</v>
          </cell>
          <cell r="D1675">
            <v>155.02631578947299</v>
          </cell>
        </row>
        <row r="1676">
          <cell r="A1676">
            <v>40981</v>
          </cell>
          <cell r="B1676">
            <v>71.739130434782595</v>
          </cell>
          <cell r="C1676">
            <v>304.08626560726401</v>
          </cell>
          <cell r="D1676">
            <v>153.02631578947299</v>
          </cell>
        </row>
        <row r="1677">
          <cell r="A1677">
            <v>40982</v>
          </cell>
          <cell r="B1677">
            <v>69.9084668192219</v>
          </cell>
          <cell r="C1677">
            <v>303.783579265985</v>
          </cell>
          <cell r="D1677">
            <v>153</v>
          </cell>
        </row>
        <row r="1678">
          <cell r="A1678">
            <v>40983</v>
          </cell>
          <cell r="B1678">
            <v>69.450800915331797</v>
          </cell>
          <cell r="C1678">
            <v>301.39992432841399</v>
          </cell>
          <cell r="D1678">
            <v>153.657894736842</v>
          </cell>
        </row>
        <row r="1679">
          <cell r="A1679">
            <v>40984</v>
          </cell>
          <cell r="B1679">
            <v>67.048054919908395</v>
          </cell>
          <cell r="C1679">
            <v>301.77828225501298</v>
          </cell>
          <cell r="D1679">
            <v>153.894736842105</v>
          </cell>
        </row>
        <row r="1680">
          <cell r="A1680">
            <v>40987</v>
          </cell>
          <cell r="B1680">
            <v>70.366132723112102</v>
          </cell>
          <cell r="C1680">
            <v>305.10783200908003</v>
          </cell>
          <cell r="D1680">
            <v>153.92105263157799</v>
          </cell>
        </row>
        <row r="1681">
          <cell r="A1681">
            <v>40988</v>
          </cell>
          <cell r="B1681">
            <v>68.878718535469105</v>
          </cell>
          <cell r="C1681">
            <v>303.06469920544799</v>
          </cell>
          <cell r="D1681">
            <v>151.07894736842101</v>
          </cell>
        </row>
        <row r="1682">
          <cell r="A1682">
            <v>40989</v>
          </cell>
          <cell r="B1682">
            <v>68.192219679633794</v>
          </cell>
          <cell r="C1682">
            <v>308.92924706772601</v>
          </cell>
          <cell r="D1682">
            <v>150.13157894736801</v>
          </cell>
        </row>
        <row r="1683">
          <cell r="A1683">
            <v>40990</v>
          </cell>
          <cell r="B1683">
            <v>67.620137299771102</v>
          </cell>
          <cell r="C1683">
            <v>312.67499054105099</v>
          </cell>
          <cell r="D1683">
            <v>150.68421052631501</v>
          </cell>
        </row>
        <row r="1684">
          <cell r="A1684">
            <v>40991</v>
          </cell>
          <cell r="B1684">
            <v>69.221967963386703</v>
          </cell>
          <cell r="C1684">
            <v>309.95081346954203</v>
          </cell>
          <cell r="D1684">
            <v>148.263157894736</v>
          </cell>
        </row>
        <row r="1685">
          <cell r="A1685">
            <v>40994</v>
          </cell>
          <cell r="B1685">
            <v>71.395881006864897</v>
          </cell>
          <cell r="C1685">
            <v>311.04805145667802</v>
          </cell>
          <cell r="D1685">
            <v>149.34210526315701</v>
          </cell>
        </row>
        <row r="1686">
          <cell r="A1686">
            <v>40995</v>
          </cell>
          <cell r="B1686">
            <v>70.7093821510297</v>
          </cell>
          <cell r="C1686">
            <v>311.880438895194</v>
          </cell>
          <cell r="D1686">
            <v>147.894736842105</v>
          </cell>
        </row>
        <row r="1687">
          <cell r="A1687">
            <v>40996</v>
          </cell>
          <cell r="B1687">
            <v>69.336384439359193</v>
          </cell>
          <cell r="C1687">
            <v>313.84790011350702</v>
          </cell>
          <cell r="D1687">
            <v>147.42105263157799</v>
          </cell>
        </row>
        <row r="1688">
          <cell r="A1688">
            <v>40997</v>
          </cell>
          <cell r="B1688">
            <v>67.734553775743706</v>
          </cell>
          <cell r="C1688">
            <v>314.793794930003</v>
          </cell>
          <cell r="D1688">
            <v>146.605263157894</v>
          </cell>
        </row>
        <row r="1689">
          <cell r="A1689">
            <v>40998</v>
          </cell>
          <cell r="B1689">
            <v>67.276887871853503</v>
          </cell>
          <cell r="C1689">
            <v>312.06961785849398</v>
          </cell>
          <cell r="D1689">
            <v>147.894736842105</v>
          </cell>
        </row>
        <row r="1690">
          <cell r="A1690">
            <v>41001</v>
          </cell>
          <cell r="B1690">
            <v>70.938215102974794</v>
          </cell>
          <cell r="C1690">
            <v>318.539538403329</v>
          </cell>
          <cell r="D1690">
            <v>145.5</v>
          </cell>
        </row>
        <row r="1691">
          <cell r="A1691">
            <v>41002</v>
          </cell>
          <cell r="B1691">
            <v>68.535469107551407</v>
          </cell>
          <cell r="C1691">
            <v>315.85319712447898</v>
          </cell>
          <cell r="D1691">
            <v>148.28947368421001</v>
          </cell>
        </row>
        <row r="1692">
          <cell r="A1692">
            <v>41003</v>
          </cell>
          <cell r="B1692">
            <v>67.391304347825994</v>
          </cell>
          <cell r="C1692">
            <v>315.73968974650001</v>
          </cell>
          <cell r="D1692">
            <v>147.263157894736</v>
          </cell>
        </row>
        <row r="1693">
          <cell r="A1693">
            <v>41004</v>
          </cell>
          <cell r="B1693">
            <v>67.505720823798598</v>
          </cell>
          <cell r="C1693">
            <v>316.79909194097598</v>
          </cell>
          <cell r="D1693">
            <v>147.57894736842101</v>
          </cell>
        </row>
        <row r="1694">
          <cell r="A1694">
            <v>41008</v>
          </cell>
          <cell r="B1694">
            <v>64.073226544622401</v>
          </cell>
          <cell r="C1694">
            <v>315.32349602724099</v>
          </cell>
          <cell r="D1694">
            <v>147.5</v>
          </cell>
        </row>
        <row r="1695">
          <cell r="A1695">
            <v>41009</v>
          </cell>
          <cell r="B1695">
            <v>58.695652173912997</v>
          </cell>
          <cell r="C1695">
            <v>310.89670828603801</v>
          </cell>
          <cell r="D1695">
            <v>148.052631578947</v>
          </cell>
        </row>
        <row r="1696">
          <cell r="A1696">
            <v>41010</v>
          </cell>
          <cell r="B1696">
            <v>59.496567505720797</v>
          </cell>
          <cell r="C1696">
            <v>312.93984108966998</v>
          </cell>
          <cell r="D1696">
            <v>148.447368421052</v>
          </cell>
        </row>
        <row r="1697">
          <cell r="A1697">
            <v>41011</v>
          </cell>
          <cell r="B1697">
            <v>65.903890160182996</v>
          </cell>
          <cell r="C1697">
            <v>312.75066212637103</v>
          </cell>
          <cell r="D1697">
            <v>150.13157894736801</v>
          </cell>
        </row>
        <row r="1698">
          <cell r="A1698">
            <v>41012</v>
          </cell>
          <cell r="B1698">
            <v>64.759725400457597</v>
          </cell>
          <cell r="C1698">
            <v>314.41543700340497</v>
          </cell>
          <cell r="D1698">
            <v>151.894736842105</v>
          </cell>
        </row>
        <row r="1699">
          <cell r="A1699">
            <v>41015</v>
          </cell>
          <cell r="B1699">
            <v>63.043478260869499</v>
          </cell>
          <cell r="C1699">
            <v>317.972001513431</v>
          </cell>
          <cell r="D1699">
            <v>152</v>
          </cell>
        </row>
        <row r="1700">
          <cell r="A1700">
            <v>41016</v>
          </cell>
          <cell r="B1700">
            <v>65.2173913043478</v>
          </cell>
          <cell r="C1700">
            <v>316.34506242905701</v>
          </cell>
          <cell r="D1700">
            <v>151.052631578947</v>
          </cell>
        </row>
        <row r="1701">
          <cell r="A1701">
            <v>41017</v>
          </cell>
          <cell r="B1701">
            <v>65.331807780320304</v>
          </cell>
          <cell r="C1701">
            <v>308.96708286038501</v>
          </cell>
          <cell r="D1701">
            <v>151.07894736842101</v>
          </cell>
        </row>
        <row r="1702">
          <cell r="A1702">
            <v>41018</v>
          </cell>
          <cell r="B1702">
            <v>63.043478260869499</v>
          </cell>
          <cell r="C1702">
            <v>313.84790011350702</v>
          </cell>
          <cell r="D1702">
            <v>149.34210526315701</v>
          </cell>
        </row>
        <row r="1703">
          <cell r="A1703">
            <v>41019</v>
          </cell>
          <cell r="B1703">
            <v>64.759725400457597</v>
          </cell>
          <cell r="C1703">
            <v>318.00983730609101</v>
          </cell>
          <cell r="D1703">
            <v>147.84210526315701</v>
          </cell>
        </row>
        <row r="1704">
          <cell r="A1704">
            <v>41022</v>
          </cell>
          <cell r="B1704">
            <v>61.8993135011441</v>
          </cell>
          <cell r="C1704">
            <v>307.07529322739299</v>
          </cell>
          <cell r="D1704">
            <v>145.894736842105</v>
          </cell>
        </row>
        <row r="1705">
          <cell r="A1705">
            <v>41023</v>
          </cell>
          <cell r="B1705">
            <v>63.958810068649797</v>
          </cell>
          <cell r="C1705">
            <v>306.09156261823603</v>
          </cell>
          <cell r="D1705">
            <v>146.42105263157799</v>
          </cell>
        </row>
        <row r="1706">
          <cell r="A1706">
            <v>41024</v>
          </cell>
          <cell r="B1706">
            <v>65.560640732265398</v>
          </cell>
          <cell r="C1706">
            <v>314.30192962542498</v>
          </cell>
          <cell r="D1706">
            <v>146.86842105263099</v>
          </cell>
        </row>
        <row r="1707">
          <cell r="A1707">
            <v>41025</v>
          </cell>
          <cell r="B1707">
            <v>67.048054919908395</v>
          </cell>
          <cell r="C1707">
            <v>327.39311388573498</v>
          </cell>
          <cell r="D1707">
            <v>144.68421052631501</v>
          </cell>
        </row>
        <row r="1708">
          <cell r="A1708">
            <v>41026</v>
          </cell>
          <cell r="B1708">
            <v>67.276887871853503</v>
          </cell>
          <cell r="C1708">
            <v>325.27430949678302</v>
          </cell>
          <cell r="D1708">
            <v>144.23684210526301</v>
          </cell>
        </row>
        <row r="1709">
          <cell r="A1709">
            <v>41029</v>
          </cell>
          <cell r="B1709">
            <v>65.789473684210506</v>
          </cell>
          <cell r="C1709">
            <v>323.72304199772901</v>
          </cell>
          <cell r="D1709">
            <v>145.97368421052599</v>
          </cell>
        </row>
        <row r="1710">
          <cell r="A1710">
            <v>41030</v>
          </cell>
          <cell r="B1710">
            <v>65.2173913043478</v>
          </cell>
          <cell r="C1710">
            <v>319.97729852440398</v>
          </cell>
          <cell r="D1710">
            <v>144.23684210526301</v>
          </cell>
        </row>
        <row r="1711">
          <cell r="A1711">
            <v>41031</v>
          </cell>
          <cell r="B1711">
            <v>65.903890160182996</v>
          </cell>
          <cell r="C1711">
            <v>323.68520620506899</v>
          </cell>
          <cell r="D1711">
            <v>142.105263157894</v>
          </cell>
        </row>
        <row r="1712">
          <cell r="A1712">
            <v>41032</v>
          </cell>
          <cell r="B1712">
            <v>62.356979405034302</v>
          </cell>
          <cell r="C1712">
            <v>320.88535754823999</v>
          </cell>
          <cell r="D1712">
            <v>139.47368421052599</v>
          </cell>
        </row>
        <row r="1713">
          <cell r="A1713">
            <v>41033</v>
          </cell>
          <cell r="B1713">
            <v>60.755148741418701</v>
          </cell>
          <cell r="C1713">
            <v>319.18274687854699</v>
          </cell>
          <cell r="D1713">
            <v>140.552631578947</v>
          </cell>
        </row>
        <row r="1714">
          <cell r="A1714">
            <v>41036</v>
          </cell>
          <cell r="B1714">
            <v>59.725400457665899</v>
          </cell>
          <cell r="C1714">
            <v>317.85849413545202</v>
          </cell>
          <cell r="D1714">
            <v>139.605263157894</v>
          </cell>
        </row>
        <row r="1715">
          <cell r="A1715">
            <v>41037</v>
          </cell>
          <cell r="B1715">
            <v>62.356979405034302</v>
          </cell>
          <cell r="C1715">
            <v>315.58834657585999</v>
          </cell>
          <cell r="D1715">
            <v>140.73684210526301</v>
          </cell>
        </row>
        <row r="1716">
          <cell r="A1716">
            <v>41038</v>
          </cell>
          <cell r="B1716">
            <v>66.132723112128105</v>
          </cell>
          <cell r="C1716">
            <v>313.16685584562902</v>
          </cell>
          <cell r="D1716">
            <v>139.57894736842101</v>
          </cell>
        </row>
        <row r="1717">
          <cell r="A1717">
            <v>41039</v>
          </cell>
          <cell r="B1717">
            <v>67.391304347825994</v>
          </cell>
          <cell r="C1717">
            <v>314.03707907680598</v>
          </cell>
          <cell r="D1717">
            <v>136.394736842105</v>
          </cell>
        </row>
        <row r="1718">
          <cell r="A1718">
            <v>41040</v>
          </cell>
          <cell r="B1718">
            <v>62.814645308924398</v>
          </cell>
          <cell r="C1718">
            <v>314.86946651532298</v>
          </cell>
          <cell r="D1718">
            <v>138.28947368421001</v>
          </cell>
        </row>
        <row r="1719">
          <cell r="A1719">
            <v>41043</v>
          </cell>
          <cell r="B1719">
            <v>62.471395881006799</v>
          </cell>
          <cell r="C1719">
            <v>312.59931895573197</v>
          </cell>
          <cell r="D1719">
            <v>140.97368421052599</v>
          </cell>
        </row>
        <row r="1720">
          <cell r="A1720">
            <v>41044</v>
          </cell>
          <cell r="B1720">
            <v>64.874141876430201</v>
          </cell>
          <cell r="C1720">
            <v>315.02080968596198</v>
          </cell>
          <cell r="D1720">
            <v>140.52631578947299</v>
          </cell>
        </row>
        <row r="1721">
          <cell r="A1721">
            <v>41045</v>
          </cell>
          <cell r="B1721">
            <v>60.5263157894736</v>
          </cell>
          <cell r="C1721">
            <v>318.804388951948</v>
          </cell>
          <cell r="D1721">
            <v>142.657894736842</v>
          </cell>
        </row>
        <row r="1722">
          <cell r="A1722">
            <v>41046</v>
          </cell>
          <cell r="B1722">
            <v>58.352402745995398</v>
          </cell>
          <cell r="C1722">
            <v>312.258796821793</v>
          </cell>
          <cell r="D1722">
            <v>143.52631578947299</v>
          </cell>
        </row>
        <row r="1723">
          <cell r="A1723">
            <v>41047</v>
          </cell>
          <cell r="B1723">
            <v>60.068649885583497</v>
          </cell>
          <cell r="C1723">
            <v>306.46992054483502</v>
          </cell>
          <cell r="D1723">
            <v>144.28947368421001</v>
          </cell>
        </row>
        <row r="1724">
          <cell r="A1724">
            <v>41050</v>
          </cell>
          <cell r="B1724">
            <v>61.8993135011441</v>
          </cell>
          <cell r="C1724">
            <v>310.74536511539901</v>
          </cell>
          <cell r="D1724">
            <v>145.52631578947299</v>
          </cell>
        </row>
        <row r="1725">
          <cell r="A1725">
            <v>41051</v>
          </cell>
          <cell r="B1725">
            <v>58.924485125858098</v>
          </cell>
          <cell r="C1725">
            <v>310.70752932273899</v>
          </cell>
          <cell r="D1725">
            <v>146.157894736842</v>
          </cell>
        </row>
        <row r="1726">
          <cell r="A1726">
            <v>41052</v>
          </cell>
          <cell r="B1726">
            <v>57.551487414187598</v>
          </cell>
          <cell r="C1726">
            <v>307.56715853197102</v>
          </cell>
          <cell r="D1726">
            <v>146.710526315789</v>
          </cell>
        </row>
        <row r="1727">
          <cell r="A1727">
            <v>41053</v>
          </cell>
          <cell r="B1727">
            <v>58.695652173912997</v>
          </cell>
          <cell r="C1727">
            <v>310.97237987135799</v>
          </cell>
          <cell r="D1727">
            <v>142.710526315789</v>
          </cell>
        </row>
        <row r="1728">
          <cell r="A1728">
            <v>41054</v>
          </cell>
          <cell r="B1728">
            <v>62.013729977116697</v>
          </cell>
          <cell r="C1728">
            <v>314.11275066212602</v>
          </cell>
          <cell r="D1728">
            <v>143.73684210526301</v>
          </cell>
        </row>
        <row r="1729">
          <cell r="A1729">
            <v>41058</v>
          </cell>
          <cell r="B1729">
            <v>62.242562929061698</v>
          </cell>
          <cell r="C1729">
            <v>315.77752553916002</v>
          </cell>
          <cell r="D1729">
            <v>142.92105263157799</v>
          </cell>
        </row>
        <row r="1730">
          <cell r="A1730">
            <v>41059</v>
          </cell>
          <cell r="B1730">
            <v>58.5812356979405</v>
          </cell>
          <cell r="C1730">
            <v>308.92924706772601</v>
          </cell>
          <cell r="D1730">
            <v>141.73684210526301</v>
          </cell>
        </row>
        <row r="1731">
          <cell r="A1731">
            <v>41060</v>
          </cell>
          <cell r="B1731">
            <v>56.521739130434703</v>
          </cell>
          <cell r="C1731">
            <v>305.48618993567902</v>
          </cell>
          <cell r="D1731">
            <v>140.57894736842101</v>
          </cell>
        </row>
        <row r="1732">
          <cell r="A1732">
            <v>41061</v>
          </cell>
          <cell r="B1732">
            <v>51.9450800915331</v>
          </cell>
          <cell r="C1732">
            <v>295.68671963677599</v>
          </cell>
          <cell r="D1732">
            <v>141.552631578947</v>
          </cell>
        </row>
        <row r="1733">
          <cell r="A1733">
            <v>41064</v>
          </cell>
          <cell r="B1733">
            <v>53.8901601830663</v>
          </cell>
          <cell r="C1733">
            <v>298.97843359818302</v>
          </cell>
          <cell r="D1733">
            <v>141.052631578947</v>
          </cell>
        </row>
        <row r="1734">
          <cell r="A1734">
            <v>41065</v>
          </cell>
          <cell r="B1734">
            <v>58.695652173912997</v>
          </cell>
          <cell r="C1734">
            <v>300.41619371925799</v>
          </cell>
          <cell r="D1734">
            <v>141.36842105263099</v>
          </cell>
        </row>
        <row r="1735">
          <cell r="A1735">
            <v>41066</v>
          </cell>
          <cell r="B1735">
            <v>64.416475972539999</v>
          </cell>
          <cell r="C1735">
            <v>308.13469542186903</v>
          </cell>
          <cell r="D1735">
            <v>142.42105263157799</v>
          </cell>
        </row>
        <row r="1736">
          <cell r="A1736">
            <v>41067</v>
          </cell>
          <cell r="B1736">
            <v>63.157894736842103</v>
          </cell>
          <cell r="C1736">
            <v>306.92395005675297</v>
          </cell>
          <cell r="D1736">
            <v>142</v>
          </cell>
        </row>
        <row r="1737">
          <cell r="A1737">
            <v>41068</v>
          </cell>
          <cell r="B1737">
            <v>61.670480549198999</v>
          </cell>
          <cell r="C1737">
            <v>308.17253121452802</v>
          </cell>
          <cell r="D1737">
            <v>142.18421052631501</v>
          </cell>
        </row>
        <row r="1738">
          <cell r="A1738">
            <v>41071</v>
          </cell>
          <cell r="B1738">
            <v>61.098398169336299</v>
          </cell>
          <cell r="C1738">
            <v>306.96178584941299</v>
          </cell>
          <cell r="D1738">
            <v>143.552631578947</v>
          </cell>
        </row>
        <row r="1739">
          <cell r="A1739">
            <v>41072</v>
          </cell>
          <cell r="B1739">
            <v>63.729977116704802</v>
          </cell>
          <cell r="C1739">
            <v>308.66439651910702</v>
          </cell>
          <cell r="D1739">
            <v>144.81578947368399</v>
          </cell>
        </row>
        <row r="1740">
          <cell r="A1740">
            <v>41073</v>
          </cell>
          <cell r="B1740">
            <v>61.441647597253997</v>
          </cell>
          <cell r="C1740">
            <v>310.89670828603801</v>
          </cell>
          <cell r="D1740">
            <v>146.57894736842101</v>
          </cell>
        </row>
        <row r="1741">
          <cell r="A1741">
            <v>41074</v>
          </cell>
          <cell r="B1741">
            <v>64.302059496567495</v>
          </cell>
          <cell r="C1741">
            <v>324.32841468028698</v>
          </cell>
          <cell r="D1741">
            <v>146.105263157894</v>
          </cell>
        </row>
        <row r="1742">
          <cell r="A1742">
            <v>41075</v>
          </cell>
          <cell r="B1742">
            <v>51.487414187642997</v>
          </cell>
          <cell r="C1742">
            <v>322.814982973893</v>
          </cell>
          <cell r="D1742">
            <v>145.57894736842101</v>
          </cell>
        </row>
        <row r="1743">
          <cell r="A1743">
            <v>41078</v>
          </cell>
          <cell r="B1743">
            <v>55.034324942791699</v>
          </cell>
          <cell r="C1743">
            <v>328.30117290957202</v>
          </cell>
          <cell r="D1743">
            <v>143.84210526315701</v>
          </cell>
        </row>
        <row r="1744">
          <cell r="A1744">
            <v>41079</v>
          </cell>
          <cell r="B1744">
            <v>57.437070938215101</v>
          </cell>
          <cell r="C1744">
            <v>326.67423382519797</v>
          </cell>
          <cell r="D1744">
            <v>144.36842105263099</v>
          </cell>
        </row>
        <row r="1745">
          <cell r="A1745">
            <v>41080</v>
          </cell>
          <cell r="B1745">
            <v>56.6361556064073</v>
          </cell>
          <cell r="C1745">
            <v>324.10139992432801</v>
          </cell>
          <cell r="D1745">
            <v>144.447368421052</v>
          </cell>
        </row>
        <row r="1746">
          <cell r="A1746">
            <v>41081</v>
          </cell>
          <cell r="B1746">
            <v>55.2631578947368</v>
          </cell>
          <cell r="C1746">
            <v>324.89595157018499</v>
          </cell>
          <cell r="D1746">
            <v>141.52631578947299</v>
          </cell>
        </row>
        <row r="1747">
          <cell r="A1747">
            <v>41082</v>
          </cell>
          <cell r="B1747">
            <v>57.894736842105203</v>
          </cell>
          <cell r="C1747">
            <v>335.37646613696501</v>
          </cell>
          <cell r="D1747">
            <v>141.157894736842</v>
          </cell>
        </row>
        <row r="1748">
          <cell r="A1748">
            <v>41085</v>
          </cell>
          <cell r="B1748">
            <v>60.640732265446204</v>
          </cell>
          <cell r="C1748">
            <v>329.17139614074898</v>
          </cell>
          <cell r="D1748">
            <v>141.263157894736</v>
          </cell>
        </row>
        <row r="1749">
          <cell r="A1749">
            <v>41086</v>
          </cell>
          <cell r="B1749">
            <v>61.212814645308903</v>
          </cell>
          <cell r="C1749">
            <v>326.90124858115701</v>
          </cell>
          <cell r="D1749">
            <v>140.73684210526301</v>
          </cell>
        </row>
        <row r="1750">
          <cell r="A1750">
            <v>41087</v>
          </cell>
          <cell r="B1750">
            <v>61.3272311212814</v>
          </cell>
          <cell r="C1750">
            <v>327.69580022701399</v>
          </cell>
          <cell r="D1750">
            <v>140.47368421052599</v>
          </cell>
        </row>
        <row r="1751">
          <cell r="A1751">
            <v>41088</v>
          </cell>
          <cell r="B1751">
            <v>59.839816933638403</v>
          </cell>
          <cell r="C1751">
            <v>324.06356413166799</v>
          </cell>
          <cell r="D1751">
            <v>137.894736842105</v>
          </cell>
        </row>
        <row r="1752">
          <cell r="A1752">
            <v>41089</v>
          </cell>
          <cell r="B1752">
            <v>61.784897025171603</v>
          </cell>
          <cell r="C1752">
            <v>304.615966704502</v>
          </cell>
          <cell r="D1752">
            <v>137.73684210526301</v>
          </cell>
        </row>
        <row r="1753">
          <cell r="A1753">
            <v>41092</v>
          </cell>
          <cell r="B1753">
            <v>64.073226544622401</v>
          </cell>
          <cell r="C1753">
            <v>305.82671206961697</v>
          </cell>
          <cell r="D1753">
            <v>137.657894736842</v>
          </cell>
        </row>
        <row r="1754">
          <cell r="A1754">
            <v>41093</v>
          </cell>
          <cell r="B1754">
            <v>64.988558352402706</v>
          </cell>
          <cell r="C1754">
            <v>309.231933409004</v>
          </cell>
          <cell r="D1754">
            <v>137.68421052631501</v>
          </cell>
        </row>
        <row r="1755">
          <cell r="A1755">
            <v>41095</v>
          </cell>
          <cell r="B1755">
            <v>64.302059496567495</v>
          </cell>
          <cell r="C1755">
            <v>304.19977298524401</v>
          </cell>
          <cell r="D1755">
            <v>137.447368421052</v>
          </cell>
        </row>
        <row r="1756">
          <cell r="A1756">
            <v>41096</v>
          </cell>
          <cell r="B1756">
            <v>63.386727688787097</v>
          </cell>
          <cell r="C1756">
            <v>302.76201286416898</v>
          </cell>
          <cell r="D1756">
            <v>136.210526315789</v>
          </cell>
        </row>
        <row r="1757">
          <cell r="A1757">
            <v>41099</v>
          </cell>
          <cell r="B1757">
            <v>64.073226544622401</v>
          </cell>
          <cell r="C1757">
            <v>297.76768823306799</v>
          </cell>
          <cell r="D1757">
            <v>135.5</v>
          </cell>
        </row>
        <row r="1758">
          <cell r="A1758">
            <v>41100</v>
          </cell>
          <cell r="B1758">
            <v>63.501144164759701</v>
          </cell>
          <cell r="C1758">
            <v>284.865682936057</v>
          </cell>
          <cell r="D1758">
            <v>135.394736842105</v>
          </cell>
        </row>
        <row r="1759">
          <cell r="A1759">
            <v>41101</v>
          </cell>
          <cell r="B1759">
            <v>66.933638443935905</v>
          </cell>
          <cell r="C1759">
            <v>296.17858494135402</v>
          </cell>
          <cell r="D1759">
            <v>134.394736842105</v>
          </cell>
        </row>
        <row r="1760">
          <cell r="A1760">
            <v>41102</v>
          </cell>
          <cell r="B1760">
            <v>67.505720823798598</v>
          </cell>
          <cell r="C1760">
            <v>293.37873628452502</v>
          </cell>
          <cell r="D1760">
            <v>135.78947368421001</v>
          </cell>
        </row>
        <row r="1761">
          <cell r="A1761">
            <v>41103</v>
          </cell>
          <cell r="B1761">
            <v>71.395881006864897</v>
          </cell>
          <cell r="C1761">
            <v>291.411275066212</v>
          </cell>
          <cell r="D1761">
            <v>133.07894736842101</v>
          </cell>
        </row>
        <row r="1762">
          <cell r="A1762">
            <v>41106</v>
          </cell>
          <cell r="B1762">
            <v>69.9084668192219</v>
          </cell>
          <cell r="C1762">
            <v>276.20128641694998</v>
          </cell>
          <cell r="D1762">
            <v>133.34210526315701</v>
          </cell>
        </row>
        <row r="1763">
          <cell r="A1763">
            <v>41107</v>
          </cell>
          <cell r="B1763">
            <v>71.739130434782595</v>
          </cell>
          <cell r="C1763">
            <v>278.43359818388097</v>
          </cell>
          <cell r="D1763">
            <v>135.052631578947</v>
          </cell>
        </row>
        <row r="1764">
          <cell r="A1764">
            <v>41108</v>
          </cell>
          <cell r="B1764">
            <v>70.251716247139498</v>
          </cell>
          <cell r="C1764">
            <v>276.23912220961</v>
          </cell>
          <cell r="D1764">
            <v>134.31578947368399</v>
          </cell>
        </row>
        <row r="1765">
          <cell r="A1765">
            <v>41109</v>
          </cell>
          <cell r="B1765">
            <v>69.794050343249395</v>
          </cell>
          <cell r="C1765">
            <v>283.50359440030201</v>
          </cell>
          <cell r="D1765">
            <v>134.394736842105</v>
          </cell>
        </row>
        <row r="1766">
          <cell r="A1766">
            <v>41110</v>
          </cell>
          <cell r="B1766">
            <v>66.704805491990797</v>
          </cell>
          <cell r="C1766">
            <v>280.28755202421399</v>
          </cell>
          <cell r="D1766">
            <v>134.73684210526301</v>
          </cell>
        </row>
        <row r="1767">
          <cell r="A1767">
            <v>41113</v>
          </cell>
          <cell r="B1767">
            <v>64.073226544622401</v>
          </cell>
          <cell r="C1767">
            <v>275.97427166099101</v>
          </cell>
          <cell r="D1767">
            <v>134.73684210526301</v>
          </cell>
        </row>
        <row r="1768">
          <cell r="A1768">
            <v>41114</v>
          </cell>
          <cell r="B1768">
            <v>65.331807780320304</v>
          </cell>
          <cell r="C1768">
            <v>276.61748013620797</v>
          </cell>
          <cell r="D1768">
            <v>136.657894736842</v>
          </cell>
        </row>
        <row r="1769">
          <cell r="A1769">
            <v>41115</v>
          </cell>
          <cell r="B1769">
            <v>66.819221967963301</v>
          </cell>
          <cell r="C1769">
            <v>276.12561483163</v>
          </cell>
          <cell r="D1769">
            <v>137.52631578947299</v>
          </cell>
        </row>
        <row r="1770">
          <cell r="A1770">
            <v>41116</v>
          </cell>
          <cell r="B1770">
            <v>66.247139588100595</v>
          </cell>
          <cell r="C1770">
            <v>267.46121831252299</v>
          </cell>
          <cell r="D1770">
            <v>137.68421052631501</v>
          </cell>
        </row>
        <row r="1771">
          <cell r="A1771">
            <v>41117</v>
          </cell>
          <cell r="B1771">
            <v>65.903890160182996</v>
          </cell>
          <cell r="C1771">
            <v>272.493378736284</v>
          </cell>
          <cell r="D1771">
            <v>135.42105263157799</v>
          </cell>
        </row>
        <row r="1772">
          <cell r="A1772">
            <v>41120</v>
          </cell>
          <cell r="B1772">
            <v>65.789473684210506</v>
          </cell>
          <cell r="C1772">
            <v>274.687854710556</v>
          </cell>
          <cell r="D1772">
            <v>136</v>
          </cell>
        </row>
        <row r="1773">
          <cell r="A1773">
            <v>41121</v>
          </cell>
          <cell r="B1773">
            <v>64.988558352402706</v>
          </cell>
          <cell r="C1773">
            <v>276.04994324631099</v>
          </cell>
          <cell r="D1773">
            <v>134.68421052631501</v>
          </cell>
        </row>
        <row r="1774">
          <cell r="A1774">
            <v>41122</v>
          </cell>
          <cell r="B1774">
            <v>65.331807780320304</v>
          </cell>
          <cell r="C1774">
            <v>273.59061672342</v>
          </cell>
          <cell r="D1774">
            <v>136.36842105263099</v>
          </cell>
        </row>
        <row r="1775">
          <cell r="A1775">
            <v>41123</v>
          </cell>
          <cell r="B1775">
            <v>64.187643020594905</v>
          </cell>
          <cell r="C1775">
            <v>272.72039349224298</v>
          </cell>
          <cell r="D1775">
            <v>134.657894736842</v>
          </cell>
        </row>
        <row r="1776">
          <cell r="A1776">
            <v>41124</v>
          </cell>
          <cell r="B1776">
            <v>64.530892448512503</v>
          </cell>
          <cell r="C1776">
            <v>279.37949300037798</v>
          </cell>
          <cell r="D1776">
            <v>133.68421052631501</v>
          </cell>
        </row>
        <row r="1777">
          <cell r="A1777">
            <v>41127</v>
          </cell>
          <cell r="B1777">
            <v>65.560640732265398</v>
          </cell>
          <cell r="C1777">
            <v>275.02837684449401</v>
          </cell>
          <cell r="D1777">
            <v>134.92105263157799</v>
          </cell>
        </row>
        <row r="1778">
          <cell r="A1778">
            <v>41128</v>
          </cell>
          <cell r="B1778">
            <v>66.590389016018307</v>
          </cell>
          <cell r="C1778">
            <v>276.27695800227002</v>
          </cell>
          <cell r="D1778">
            <v>135.052631578947</v>
          </cell>
        </row>
        <row r="1779">
          <cell r="A1779">
            <v>41129</v>
          </cell>
          <cell r="B1779">
            <v>65.675057208237902</v>
          </cell>
          <cell r="C1779">
            <v>277.03367385546699</v>
          </cell>
          <cell r="D1779">
            <v>135.81578947368399</v>
          </cell>
        </row>
        <row r="1780">
          <cell r="A1780">
            <v>41130</v>
          </cell>
          <cell r="B1780">
            <v>64.874141876430201</v>
          </cell>
          <cell r="C1780">
            <v>276.99583806280702</v>
          </cell>
          <cell r="D1780">
            <v>136.105263157894</v>
          </cell>
        </row>
        <row r="1781">
          <cell r="A1781">
            <v>41131</v>
          </cell>
          <cell r="B1781">
            <v>61.212814645308903</v>
          </cell>
          <cell r="C1781">
            <v>276.20128641694998</v>
          </cell>
          <cell r="D1781">
            <v>134.52631578947299</v>
          </cell>
        </row>
        <row r="1782">
          <cell r="A1782">
            <v>41134</v>
          </cell>
          <cell r="B1782">
            <v>59.9542334096109</v>
          </cell>
          <cell r="C1782">
            <v>276.04994324631099</v>
          </cell>
          <cell r="D1782">
            <v>133.394736842105</v>
          </cell>
        </row>
        <row r="1783">
          <cell r="A1783">
            <v>41135</v>
          </cell>
          <cell r="B1783">
            <v>57.780320366132699</v>
          </cell>
          <cell r="C1783">
            <v>276.20128641694998</v>
          </cell>
          <cell r="D1783">
            <v>134.36842105263099</v>
          </cell>
        </row>
        <row r="1784">
          <cell r="A1784">
            <v>41136</v>
          </cell>
          <cell r="B1784">
            <v>58.352402745995398</v>
          </cell>
          <cell r="C1784">
            <v>275.89860007567103</v>
          </cell>
          <cell r="D1784">
            <v>137.13157894736801</v>
          </cell>
        </row>
        <row r="1785">
          <cell r="A1785">
            <v>41137</v>
          </cell>
          <cell r="B1785">
            <v>59.725400457665899</v>
          </cell>
          <cell r="C1785">
            <v>276.503972758229</v>
          </cell>
          <cell r="D1785">
            <v>139.42105263157799</v>
          </cell>
        </row>
        <row r="1786">
          <cell r="A1786">
            <v>41138</v>
          </cell>
          <cell r="B1786">
            <v>60.640732265446204</v>
          </cell>
          <cell r="C1786">
            <v>275.93643586833099</v>
          </cell>
          <cell r="D1786">
            <v>137.42105263157799</v>
          </cell>
        </row>
        <row r="1787">
          <cell r="A1787">
            <v>41141</v>
          </cell>
          <cell r="B1787">
            <v>60.640732265446204</v>
          </cell>
          <cell r="C1787">
            <v>273.74195989405899</v>
          </cell>
          <cell r="D1787">
            <v>133.710526315789</v>
          </cell>
        </row>
        <row r="1788">
          <cell r="A1788">
            <v>41142</v>
          </cell>
          <cell r="B1788">
            <v>59.9542334096109</v>
          </cell>
          <cell r="C1788">
            <v>268.36927733636003</v>
          </cell>
          <cell r="D1788">
            <v>133.84210526315701</v>
          </cell>
        </row>
        <row r="1789">
          <cell r="A1789">
            <v>41143</v>
          </cell>
          <cell r="B1789">
            <v>59.496567505720797</v>
          </cell>
          <cell r="C1789">
            <v>271.32046916382802</v>
          </cell>
          <cell r="D1789">
            <v>132.263157894736</v>
          </cell>
        </row>
        <row r="1790">
          <cell r="A1790">
            <v>41144</v>
          </cell>
          <cell r="B1790">
            <v>59.038901601830602</v>
          </cell>
          <cell r="C1790">
            <v>273.02307983352199</v>
          </cell>
          <cell r="D1790">
            <v>130.68421052631501</v>
          </cell>
        </row>
        <row r="1791">
          <cell r="A1791">
            <v>41145</v>
          </cell>
          <cell r="B1791">
            <v>61.556064073226501</v>
          </cell>
          <cell r="C1791">
            <v>275.48240635641298</v>
          </cell>
          <cell r="D1791">
            <v>130.09210526315701</v>
          </cell>
        </row>
        <row r="1792">
          <cell r="A1792">
            <v>41148</v>
          </cell>
          <cell r="B1792">
            <v>62.013729977116697</v>
          </cell>
          <cell r="C1792">
            <v>275.93643586833099</v>
          </cell>
          <cell r="D1792">
            <v>128.960526315789</v>
          </cell>
        </row>
        <row r="1793">
          <cell r="A1793">
            <v>41149</v>
          </cell>
          <cell r="B1793">
            <v>62.471395881006799</v>
          </cell>
          <cell r="C1793">
            <v>277.44986757472498</v>
          </cell>
          <cell r="D1793">
            <v>129.802631578947</v>
          </cell>
        </row>
        <row r="1794">
          <cell r="A1794">
            <v>41150</v>
          </cell>
          <cell r="B1794">
            <v>63.043478260869499</v>
          </cell>
          <cell r="C1794">
            <v>274.08248202799803</v>
          </cell>
          <cell r="D1794">
            <v>128.157894736842</v>
          </cell>
        </row>
        <row r="1795">
          <cell r="A1795">
            <v>41151</v>
          </cell>
          <cell r="B1795">
            <v>62.7002288329519</v>
          </cell>
          <cell r="C1795">
            <v>273.59061672342</v>
          </cell>
          <cell r="D1795">
            <v>128.48684210526301</v>
          </cell>
        </row>
        <row r="1796">
          <cell r="A1796">
            <v>41152</v>
          </cell>
          <cell r="B1796">
            <v>63.2723112128146</v>
          </cell>
          <cell r="C1796">
            <v>277.44986757472498</v>
          </cell>
          <cell r="D1796">
            <v>131.11842105263099</v>
          </cell>
        </row>
        <row r="1797">
          <cell r="A1797">
            <v>41156</v>
          </cell>
          <cell r="B1797">
            <v>63.729977116704802</v>
          </cell>
          <cell r="C1797">
            <v>278.43359818388097</v>
          </cell>
          <cell r="D1797">
            <v>130.52631578947299</v>
          </cell>
        </row>
        <row r="1798">
          <cell r="A1798">
            <v>41157</v>
          </cell>
          <cell r="B1798">
            <v>61.8993135011441</v>
          </cell>
          <cell r="C1798">
            <v>287.36284525160801</v>
          </cell>
          <cell r="D1798">
            <v>131.657894736842</v>
          </cell>
        </row>
        <row r="1799">
          <cell r="A1799">
            <v>41158</v>
          </cell>
          <cell r="B1799">
            <v>62.013729977116697</v>
          </cell>
          <cell r="C1799">
            <v>286.416950435111</v>
          </cell>
          <cell r="D1799">
            <v>132.36842105263099</v>
          </cell>
        </row>
        <row r="1800">
          <cell r="A1800">
            <v>41159</v>
          </cell>
          <cell r="B1800">
            <v>63.043478260869499</v>
          </cell>
          <cell r="C1800">
            <v>287.47635262958698</v>
          </cell>
          <cell r="D1800">
            <v>131.68421052631501</v>
          </cell>
        </row>
        <row r="1801">
          <cell r="A1801">
            <v>41162</v>
          </cell>
          <cell r="B1801">
            <v>61.441647597253997</v>
          </cell>
          <cell r="C1801">
            <v>286.71963677639002</v>
          </cell>
          <cell r="D1801">
            <v>132.73684210526301</v>
          </cell>
        </row>
        <row r="1802">
          <cell r="A1802">
            <v>41163</v>
          </cell>
          <cell r="B1802">
            <v>61.441647597253997</v>
          </cell>
          <cell r="C1802">
            <v>282.671206961785</v>
          </cell>
          <cell r="D1802">
            <v>132.52631578947299</v>
          </cell>
        </row>
        <row r="1803">
          <cell r="A1803">
            <v>41164</v>
          </cell>
          <cell r="B1803">
            <v>59.610983981693302</v>
          </cell>
          <cell r="C1803">
            <v>282.10367007188802</v>
          </cell>
          <cell r="D1803">
            <v>132.81578947368399</v>
          </cell>
        </row>
        <row r="1804">
          <cell r="A1804">
            <v>41165</v>
          </cell>
          <cell r="B1804">
            <v>61.441647597253997</v>
          </cell>
          <cell r="C1804">
            <v>285.81157775255298</v>
          </cell>
          <cell r="D1804">
            <v>132.57894736842101</v>
          </cell>
        </row>
        <row r="1805">
          <cell r="A1805">
            <v>41166</v>
          </cell>
          <cell r="B1805">
            <v>61.556064073226501</v>
          </cell>
          <cell r="C1805">
            <v>284.37381763147903</v>
          </cell>
          <cell r="D1805">
            <v>134.105263157894</v>
          </cell>
        </row>
        <row r="1806">
          <cell r="A1806">
            <v>41169</v>
          </cell>
          <cell r="B1806">
            <v>61.3272311212814</v>
          </cell>
          <cell r="C1806">
            <v>280.06053726825502</v>
          </cell>
          <cell r="D1806">
            <v>136.052631578947</v>
          </cell>
        </row>
        <row r="1807">
          <cell r="A1807">
            <v>41170</v>
          </cell>
          <cell r="B1807">
            <v>60.183066361556001</v>
          </cell>
          <cell r="C1807">
            <v>286.49262202043099</v>
          </cell>
          <cell r="D1807">
            <v>134.07894736842101</v>
          </cell>
        </row>
        <row r="1808">
          <cell r="A1808">
            <v>41171</v>
          </cell>
          <cell r="B1808">
            <v>58.5812356979405</v>
          </cell>
          <cell r="C1808">
            <v>291.524782444192</v>
          </cell>
          <cell r="D1808">
            <v>134.052631578947</v>
          </cell>
        </row>
        <row r="1809">
          <cell r="A1809">
            <v>41172</v>
          </cell>
          <cell r="B1809">
            <v>58.237986270022802</v>
          </cell>
          <cell r="C1809">
            <v>289.55732122587898</v>
          </cell>
          <cell r="D1809">
            <v>135.210526315789</v>
          </cell>
        </row>
        <row r="1810">
          <cell r="A1810">
            <v>41173</v>
          </cell>
          <cell r="B1810">
            <v>59.382151029748201</v>
          </cell>
          <cell r="C1810">
            <v>293.49224366250399</v>
          </cell>
          <cell r="D1810">
            <v>135.34210526315701</v>
          </cell>
        </row>
        <row r="1811">
          <cell r="A1811">
            <v>41176</v>
          </cell>
          <cell r="B1811">
            <v>60.5263157894736</v>
          </cell>
          <cell r="C1811">
            <v>282.89822171774398</v>
          </cell>
          <cell r="D1811">
            <v>135.052631578947</v>
          </cell>
        </row>
        <row r="1812">
          <cell r="A1812">
            <v>41177</v>
          </cell>
          <cell r="B1812">
            <v>58.5812356979405</v>
          </cell>
          <cell r="C1812">
            <v>278.62277714718101</v>
          </cell>
          <cell r="D1812">
            <v>134.68421052631501</v>
          </cell>
        </row>
        <row r="1813">
          <cell r="A1813">
            <v>41178</v>
          </cell>
          <cell r="B1813">
            <v>59.153318077803199</v>
          </cell>
          <cell r="C1813">
            <v>277.60121074536499</v>
          </cell>
          <cell r="D1813">
            <v>131.28947368421001</v>
          </cell>
        </row>
        <row r="1814">
          <cell r="A1814">
            <v>41179</v>
          </cell>
          <cell r="B1814">
            <v>52.745995423340901</v>
          </cell>
          <cell r="C1814">
            <v>281.34695421868997</v>
          </cell>
          <cell r="D1814">
            <v>134.86842105263099</v>
          </cell>
        </row>
        <row r="1815">
          <cell r="A1815">
            <v>41180</v>
          </cell>
          <cell r="B1815">
            <v>52.860411899313497</v>
          </cell>
          <cell r="C1815">
            <v>277.26068861142602</v>
          </cell>
          <cell r="D1815">
            <v>133.447368421052</v>
          </cell>
        </row>
        <row r="1816">
          <cell r="A1816">
            <v>41183</v>
          </cell>
          <cell r="B1816">
            <v>53.775743707093802</v>
          </cell>
          <cell r="C1816">
            <v>276.04994324631099</v>
          </cell>
          <cell r="D1816">
            <v>133.447368421052</v>
          </cell>
        </row>
        <row r="1817">
          <cell r="A1817">
            <v>41184</v>
          </cell>
          <cell r="B1817">
            <v>54.118993135011401</v>
          </cell>
          <cell r="C1817">
            <v>274.12031782065799</v>
          </cell>
          <cell r="D1817">
            <v>132.97368421052599</v>
          </cell>
        </row>
        <row r="1818">
          <cell r="A1818">
            <v>41185</v>
          </cell>
          <cell r="B1818">
            <v>54.576659038901603</v>
          </cell>
          <cell r="C1818">
            <v>274.72569050321601</v>
          </cell>
          <cell r="D1818">
            <v>132.63157894736801</v>
          </cell>
        </row>
        <row r="1819">
          <cell r="A1819">
            <v>41186</v>
          </cell>
          <cell r="B1819">
            <v>58.924485125858098</v>
          </cell>
          <cell r="C1819">
            <v>274.87703367385501</v>
          </cell>
          <cell r="D1819">
            <v>132.447368421052</v>
          </cell>
        </row>
        <row r="1820">
          <cell r="A1820">
            <v>41187</v>
          </cell>
          <cell r="B1820">
            <v>58.695652173912997</v>
          </cell>
          <cell r="C1820">
            <v>274.687854710556</v>
          </cell>
          <cell r="D1820">
            <v>130.460526315789</v>
          </cell>
        </row>
        <row r="1821">
          <cell r="A1821">
            <v>41190</v>
          </cell>
          <cell r="B1821">
            <v>56.750572082379797</v>
          </cell>
          <cell r="C1821">
            <v>273.02307983352199</v>
          </cell>
          <cell r="D1821">
            <v>130.22368421052599</v>
          </cell>
        </row>
        <row r="1822">
          <cell r="A1822">
            <v>41191</v>
          </cell>
          <cell r="B1822">
            <v>55.949656750571997</v>
          </cell>
          <cell r="C1822">
            <v>271.28263337116903</v>
          </cell>
          <cell r="D1822">
            <v>129.947368421052</v>
          </cell>
        </row>
        <row r="1823">
          <cell r="A1823">
            <v>41192</v>
          </cell>
          <cell r="B1823">
            <v>55.491990846681901</v>
          </cell>
          <cell r="C1823">
            <v>268.89897843359802</v>
          </cell>
          <cell r="D1823">
            <v>130.92105263157799</v>
          </cell>
        </row>
        <row r="1824">
          <cell r="A1824">
            <v>41193</v>
          </cell>
          <cell r="B1824">
            <v>54.805491990846598</v>
          </cell>
          <cell r="C1824">
            <v>268.67196367763898</v>
          </cell>
          <cell r="D1824">
            <v>131.263157894736</v>
          </cell>
        </row>
        <row r="1825">
          <cell r="A1825">
            <v>41194</v>
          </cell>
          <cell r="B1825">
            <v>54.6910755148741</v>
          </cell>
          <cell r="C1825">
            <v>267.15853197124397</v>
          </cell>
          <cell r="D1825">
            <v>131.47368421052599</v>
          </cell>
        </row>
        <row r="1826">
          <cell r="A1826">
            <v>41197</v>
          </cell>
          <cell r="B1826">
            <v>52.745995423340901</v>
          </cell>
          <cell r="C1826">
            <v>267.763904653802</v>
          </cell>
          <cell r="D1826">
            <v>130.09210526315701</v>
          </cell>
        </row>
        <row r="1827">
          <cell r="A1827">
            <v>41198</v>
          </cell>
          <cell r="B1827">
            <v>53.3180778032036</v>
          </cell>
          <cell r="C1827">
            <v>270.03405221339301</v>
          </cell>
          <cell r="D1827">
            <v>130.052631578947</v>
          </cell>
        </row>
        <row r="1828">
          <cell r="A1828">
            <v>41199</v>
          </cell>
          <cell r="B1828">
            <v>52.288329519450798</v>
          </cell>
          <cell r="C1828">
            <v>271.54748391978802</v>
          </cell>
          <cell r="D1828">
            <v>131.013157894736</v>
          </cell>
        </row>
        <row r="1829">
          <cell r="A1829">
            <v>41200</v>
          </cell>
          <cell r="B1829">
            <v>52.288329519450798</v>
          </cell>
          <cell r="C1829">
            <v>270.29890276201201</v>
          </cell>
          <cell r="D1829">
            <v>135.78947368421001</v>
          </cell>
        </row>
        <row r="1830">
          <cell r="A1830">
            <v>41201</v>
          </cell>
          <cell r="B1830">
            <v>49.771167048054899</v>
          </cell>
          <cell r="C1830">
            <v>265.68293605751001</v>
          </cell>
          <cell r="D1830">
            <v>137.552631578947</v>
          </cell>
        </row>
        <row r="1831">
          <cell r="A1831">
            <v>41204</v>
          </cell>
          <cell r="B1831">
            <v>48.0549199084668</v>
          </cell>
          <cell r="C1831">
            <v>263.98032538781598</v>
          </cell>
          <cell r="D1831">
            <v>136.605263157894</v>
          </cell>
        </row>
        <row r="1832">
          <cell r="A1832">
            <v>41205</v>
          </cell>
          <cell r="B1832">
            <v>48.0549199084668</v>
          </cell>
          <cell r="C1832">
            <v>264.81271282633298</v>
          </cell>
          <cell r="D1832">
            <v>137.23684210526301</v>
          </cell>
        </row>
        <row r="1833">
          <cell r="A1833">
            <v>41206</v>
          </cell>
          <cell r="B1833">
            <v>47.826086956521699</v>
          </cell>
          <cell r="C1833">
            <v>262.99659477865998</v>
          </cell>
          <cell r="D1833">
            <v>135.07894736842101</v>
          </cell>
        </row>
        <row r="1834">
          <cell r="A1834">
            <v>41207</v>
          </cell>
          <cell r="B1834">
            <v>48.283752860411802</v>
          </cell>
          <cell r="C1834">
            <v>240.370790768066</v>
          </cell>
          <cell r="D1834">
            <v>134.36842105263099</v>
          </cell>
        </row>
        <row r="1835">
          <cell r="A1835">
            <v>41208</v>
          </cell>
          <cell r="B1835">
            <v>47.711670480549103</v>
          </cell>
          <cell r="C1835">
            <v>234.58191449110799</v>
          </cell>
          <cell r="D1835">
            <v>134.86842105263099</v>
          </cell>
        </row>
        <row r="1836">
          <cell r="A1836">
            <v>41213</v>
          </cell>
          <cell r="B1836">
            <v>47.940503432494197</v>
          </cell>
          <cell r="C1836">
            <v>233.29549754067301</v>
          </cell>
          <cell r="D1836">
            <v>135.02631578947299</v>
          </cell>
        </row>
        <row r="1837">
          <cell r="A1837">
            <v>41214</v>
          </cell>
          <cell r="B1837">
            <v>51.029748283752802</v>
          </cell>
          <cell r="C1837">
            <v>241.089670828603</v>
          </cell>
          <cell r="D1837">
            <v>135.763157894736</v>
          </cell>
        </row>
        <row r="1838">
          <cell r="A1838">
            <v>41215</v>
          </cell>
          <cell r="B1838">
            <v>51.372997711670401</v>
          </cell>
          <cell r="C1838">
            <v>245.819144911085</v>
          </cell>
          <cell r="D1838">
            <v>136.13157894736801</v>
          </cell>
        </row>
        <row r="1839">
          <cell r="A1839">
            <v>41218</v>
          </cell>
          <cell r="B1839">
            <v>50.114416475972497</v>
          </cell>
          <cell r="C1839">
            <v>248.27847143397599</v>
          </cell>
          <cell r="D1839">
            <v>139.36842105263099</v>
          </cell>
        </row>
        <row r="1840">
          <cell r="A1840">
            <v>41219</v>
          </cell>
          <cell r="B1840">
            <v>52.745995423340901</v>
          </cell>
          <cell r="C1840">
            <v>250.73779795686701</v>
          </cell>
          <cell r="D1840">
            <v>139.31578947368399</v>
          </cell>
        </row>
        <row r="1841">
          <cell r="A1841">
            <v>41220</v>
          </cell>
          <cell r="B1841">
            <v>49.313501144164697</v>
          </cell>
          <cell r="C1841">
            <v>250.62429057888701</v>
          </cell>
          <cell r="D1841">
            <v>138.552631578947</v>
          </cell>
        </row>
        <row r="1842">
          <cell r="A1842">
            <v>41221</v>
          </cell>
          <cell r="B1842">
            <v>45.652173913043399</v>
          </cell>
          <cell r="C1842">
            <v>247.862277714718</v>
          </cell>
          <cell r="D1842">
            <v>138.657894736842</v>
          </cell>
        </row>
        <row r="1843">
          <cell r="A1843">
            <v>41222</v>
          </cell>
          <cell r="B1843">
            <v>45.766590389016002</v>
          </cell>
          <cell r="C1843">
            <v>248.58115777525501</v>
          </cell>
          <cell r="D1843">
            <v>140.710526315789</v>
          </cell>
        </row>
        <row r="1844">
          <cell r="A1844">
            <v>41225</v>
          </cell>
          <cell r="B1844">
            <v>50.114416475972497</v>
          </cell>
          <cell r="C1844">
            <v>249.14869466515299</v>
          </cell>
          <cell r="D1844">
            <v>140.18421052631501</v>
          </cell>
        </row>
        <row r="1845">
          <cell r="A1845">
            <v>41226</v>
          </cell>
          <cell r="B1845">
            <v>46.910755148741401</v>
          </cell>
          <cell r="C1845">
            <v>256.14831630722603</v>
          </cell>
          <cell r="D1845">
            <v>140.210526315789</v>
          </cell>
        </row>
        <row r="1846">
          <cell r="A1846">
            <v>41227</v>
          </cell>
          <cell r="B1846">
            <v>46.338672768878702</v>
          </cell>
          <cell r="C1846">
            <v>252.137722285281</v>
          </cell>
          <cell r="D1846">
            <v>138.710526315789</v>
          </cell>
        </row>
        <row r="1847">
          <cell r="A1847">
            <v>41228</v>
          </cell>
          <cell r="B1847">
            <v>50.114416475972497</v>
          </cell>
          <cell r="C1847">
            <v>252.251229663261</v>
          </cell>
          <cell r="D1847">
            <v>138.710526315789</v>
          </cell>
        </row>
        <row r="1848">
          <cell r="A1848">
            <v>41229</v>
          </cell>
          <cell r="B1848">
            <v>47.482837528604101</v>
          </cell>
          <cell r="C1848">
            <v>249.602724177071</v>
          </cell>
          <cell r="D1848">
            <v>138.210526315789</v>
          </cell>
        </row>
        <row r="1849">
          <cell r="A1849">
            <v>41232</v>
          </cell>
          <cell r="B1849">
            <v>49.542334096109798</v>
          </cell>
          <cell r="C1849">
            <v>252.81876655315901</v>
          </cell>
          <cell r="D1849">
            <v>137.42105263157799</v>
          </cell>
        </row>
        <row r="1850">
          <cell r="A1850">
            <v>41233</v>
          </cell>
          <cell r="B1850">
            <v>49.542334096109798</v>
          </cell>
          <cell r="C1850">
            <v>250.170261066969</v>
          </cell>
          <cell r="D1850">
            <v>137.36842105263099</v>
          </cell>
        </row>
        <row r="1851">
          <cell r="A1851">
            <v>41234</v>
          </cell>
          <cell r="B1851">
            <v>52.059496567505697</v>
          </cell>
          <cell r="C1851">
            <v>250.170261066969</v>
          </cell>
          <cell r="D1851">
            <v>137.052631578947</v>
          </cell>
        </row>
        <row r="1852">
          <cell r="A1852">
            <v>41236</v>
          </cell>
          <cell r="B1852">
            <v>52.860411899313497</v>
          </cell>
          <cell r="C1852">
            <v>255.01324252743001</v>
          </cell>
          <cell r="D1852">
            <v>138.42105263157799</v>
          </cell>
        </row>
        <row r="1853">
          <cell r="A1853">
            <v>41239</v>
          </cell>
          <cell r="B1853">
            <v>54.576659038901603</v>
          </cell>
          <cell r="C1853">
            <v>254.74839197881099</v>
          </cell>
          <cell r="D1853">
            <v>139.68421052631501</v>
          </cell>
        </row>
        <row r="1854">
          <cell r="A1854">
            <v>41240</v>
          </cell>
          <cell r="B1854">
            <v>48.398169336384399</v>
          </cell>
          <cell r="C1854">
            <v>254.29436246689301</v>
          </cell>
          <cell r="D1854">
            <v>139.894736842105</v>
          </cell>
        </row>
        <row r="1855">
          <cell r="A1855">
            <v>41241</v>
          </cell>
          <cell r="B1855">
            <v>47.940503432494197</v>
          </cell>
          <cell r="C1855">
            <v>258.569807037457</v>
          </cell>
          <cell r="D1855">
            <v>139.894736842105</v>
          </cell>
        </row>
        <row r="1856">
          <cell r="A1856">
            <v>41242</v>
          </cell>
          <cell r="B1856">
            <v>51.372997711670401</v>
          </cell>
          <cell r="C1856">
            <v>258.683314415437</v>
          </cell>
          <cell r="D1856">
            <v>137.763157894736</v>
          </cell>
        </row>
        <row r="1857">
          <cell r="A1857">
            <v>41243</v>
          </cell>
          <cell r="B1857">
            <v>51.258581235697903</v>
          </cell>
          <cell r="C1857">
            <v>258.00227014755899</v>
          </cell>
          <cell r="D1857">
            <v>138.105263157894</v>
          </cell>
        </row>
        <row r="1858">
          <cell r="A1858">
            <v>41246</v>
          </cell>
          <cell r="B1858">
            <v>52.745995423340901</v>
          </cell>
          <cell r="C1858">
            <v>257.472569050321</v>
          </cell>
          <cell r="D1858">
            <v>137.5</v>
          </cell>
        </row>
        <row r="1859">
          <cell r="A1859">
            <v>41247</v>
          </cell>
          <cell r="B1859">
            <v>54.118993135011401</v>
          </cell>
          <cell r="C1859">
            <v>255.80779417328699</v>
          </cell>
          <cell r="D1859">
            <v>134.42105263157799</v>
          </cell>
        </row>
        <row r="1860">
          <cell r="A1860">
            <v>41248</v>
          </cell>
          <cell r="B1860">
            <v>51.487414187642997</v>
          </cell>
          <cell r="C1860">
            <v>255.656451002648</v>
          </cell>
          <cell r="D1860">
            <v>136.52631578947299</v>
          </cell>
        </row>
        <row r="1861">
          <cell r="A1861">
            <v>41249</v>
          </cell>
          <cell r="B1861">
            <v>49.885583524027403</v>
          </cell>
          <cell r="C1861">
            <v>252.856602345819</v>
          </cell>
          <cell r="D1861">
            <v>137.57894736842101</v>
          </cell>
        </row>
        <row r="1862">
          <cell r="A1862">
            <v>41250</v>
          </cell>
          <cell r="B1862">
            <v>49.885583524027403</v>
          </cell>
          <cell r="C1862">
            <v>252.81876655315901</v>
          </cell>
          <cell r="D1862">
            <v>138.31578947368399</v>
          </cell>
        </row>
        <row r="1863">
          <cell r="A1863">
            <v>41253</v>
          </cell>
          <cell r="B1863">
            <v>51.601830663615502</v>
          </cell>
          <cell r="C1863">
            <v>251.49451381006401</v>
          </cell>
          <cell r="D1863">
            <v>142.894736842105</v>
          </cell>
        </row>
        <row r="1864">
          <cell r="A1864">
            <v>41254</v>
          </cell>
          <cell r="B1864">
            <v>52.974828375286002</v>
          </cell>
          <cell r="C1864">
            <v>251.759364358683</v>
          </cell>
          <cell r="D1864">
            <v>143.894736842105</v>
          </cell>
        </row>
        <row r="1865">
          <cell r="A1865">
            <v>41255</v>
          </cell>
          <cell r="B1865">
            <v>51.9450800915331</v>
          </cell>
          <cell r="C1865">
            <v>249.86757472568999</v>
          </cell>
          <cell r="D1865">
            <v>144.052631578947</v>
          </cell>
        </row>
        <row r="1866">
          <cell r="A1866">
            <v>41256</v>
          </cell>
          <cell r="B1866">
            <v>51.487414187642997</v>
          </cell>
          <cell r="C1866">
            <v>248.31630722663601</v>
          </cell>
          <cell r="D1866">
            <v>144.86842105263099</v>
          </cell>
        </row>
        <row r="1867">
          <cell r="A1867">
            <v>41257</v>
          </cell>
          <cell r="B1867">
            <v>52.173913043478201</v>
          </cell>
          <cell r="C1867">
            <v>249.18653045781301</v>
          </cell>
          <cell r="D1867">
            <v>145.31578947368399</v>
          </cell>
        </row>
        <row r="1868">
          <cell r="A1868">
            <v>41260</v>
          </cell>
          <cell r="B1868">
            <v>54.576659038901603</v>
          </cell>
          <cell r="C1868">
            <v>249.716231555051</v>
          </cell>
          <cell r="D1868">
            <v>142.92105263157799</v>
          </cell>
        </row>
        <row r="1869">
          <cell r="A1869">
            <v>41261</v>
          </cell>
          <cell r="B1869">
            <v>54.6910755148741</v>
          </cell>
          <cell r="C1869">
            <v>250.47294740824799</v>
          </cell>
          <cell r="D1869">
            <v>143.157894736842</v>
          </cell>
        </row>
        <row r="1870">
          <cell r="A1870">
            <v>41262</v>
          </cell>
          <cell r="B1870">
            <v>50.915331807780298</v>
          </cell>
          <cell r="C1870">
            <v>249.07302307983301</v>
          </cell>
          <cell r="D1870">
            <v>142.57894736842101</v>
          </cell>
        </row>
        <row r="1871">
          <cell r="A1871">
            <v>41263</v>
          </cell>
          <cell r="B1871">
            <v>52.059496567505697</v>
          </cell>
          <cell r="C1871">
            <v>250.73779795686701</v>
          </cell>
          <cell r="D1871">
            <v>141.92105263157799</v>
          </cell>
        </row>
        <row r="1872">
          <cell r="A1872">
            <v>41264</v>
          </cell>
          <cell r="B1872">
            <v>49.885583524027403</v>
          </cell>
          <cell r="C1872">
            <v>248.69466515323401</v>
          </cell>
          <cell r="D1872">
            <v>142.63157894736801</v>
          </cell>
        </row>
        <row r="1873">
          <cell r="A1873">
            <v>41267</v>
          </cell>
          <cell r="B1873">
            <v>49.084668192219603</v>
          </cell>
          <cell r="C1873">
            <v>250.20809685962899</v>
          </cell>
          <cell r="D1873">
            <v>142.105263157894</v>
          </cell>
        </row>
        <row r="1874">
          <cell r="A1874">
            <v>41269</v>
          </cell>
          <cell r="B1874">
            <v>50.572082379862699</v>
          </cell>
          <cell r="C1874">
            <v>248.42981460461499</v>
          </cell>
          <cell r="D1874">
            <v>142.36842105263099</v>
          </cell>
        </row>
        <row r="1875">
          <cell r="A1875">
            <v>41270</v>
          </cell>
          <cell r="B1875">
            <v>51.372997711670401</v>
          </cell>
          <cell r="C1875">
            <v>248.08929247067701</v>
          </cell>
          <cell r="D1875">
            <v>144.07894736842101</v>
          </cell>
        </row>
        <row r="1876">
          <cell r="A1876">
            <v>41271</v>
          </cell>
          <cell r="B1876">
            <v>49.313501144164697</v>
          </cell>
          <cell r="C1876">
            <v>246.34884600832299</v>
          </cell>
          <cell r="D1876">
            <v>143.763157894736</v>
          </cell>
        </row>
        <row r="1877">
          <cell r="A1877">
            <v>41274</v>
          </cell>
          <cell r="B1877">
            <v>52.974828375286002</v>
          </cell>
          <cell r="C1877">
            <v>249.30003783579201</v>
          </cell>
          <cell r="D1877">
            <v>143.710526315789</v>
          </cell>
        </row>
        <row r="1878">
          <cell r="A1878">
            <v>41276</v>
          </cell>
          <cell r="B1878">
            <v>54.347826086956502</v>
          </cell>
          <cell r="C1878">
            <v>260.34808929246998</v>
          </cell>
          <cell r="D1878">
            <v>143.394736842105</v>
          </cell>
        </row>
        <row r="1879">
          <cell r="A1879">
            <v>41277</v>
          </cell>
          <cell r="B1879">
            <v>52.974828375286002</v>
          </cell>
          <cell r="C1879">
            <v>264.66136965569399</v>
          </cell>
          <cell r="D1879">
            <v>142.97368421052599</v>
          </cell>
        </row>
        <row r="1880">
          <cell r="A1880">
            <v>41278</v>
          </cell>
          <cell r="B1880">
            <v>54.233409610983898</v>
          </cell>
          <cell r="C1880">
            <v>264.81271282633298</v>
          </cell>
          <cell r="D1880">
            <v>143.78947368421001</v>
          </cell>
        </row>
        <row r="1881">
          <cell r="A1881">
            <v>41281</v>
          </cell>
          <cell r="B1881">
            <v>51.716247139588098</v>
          </cell>
          <cell r="C1881">
            <v>263.866818009837</v>
          </cell>
          <cell r="D1881">
            <v>142.605263157894</v>
          </cell>
        </row>
        <row r="1882">
          <cell r="A1882">
            <v>41282</v>
          </cell>
          <cell r="B1882">
            <v>52.5171624713958</v>
          </cell>
          <cell r="C1882">
            <v>261.483163072266</v>
          </cell>
          <cell r="D1882">
            <v>143.57894736842101</v>
          </cell>
        </row>
        <row r="1883">
          <cell r="A1883">
            <v>41283</v>
          </cell>
          <cell r="B1883">
            <v>54.118993135011401</v>
          </cell>
          <cell r="C1883">
            <v>258.191449110858</v>
          </cell>
          <cell r="D1883">
            <v>144.57894736842101</v>
          </cell>
        </row>
        <row r="1884">
          <cell r="A1884">
            <v>41284</v>
          </cell>
          <cell r="B1884">
            <v>54.6910755148741</v>
          </cell>
          <cell r="C1884">
            <v>258.00227014755899</v>
          </cell>
          <cell r="D1884">
            <v>143.447368421052</v>
          </cell>
        </row>
        <row r="1885">
          <cell r="A1885">
            <v>41285</v>
          </cell>
          <cell r="B1885">
            <v>53.775743707093802</v>
          </cell>
          <cell r="C1885">
            <v>261.67234203556501</v>
          </cell>
          <cell r="D1885">
            <v>141.97368421052599</v>
          </cell>
        </row>
        <row r="1886">
          <cell r="A1886">
            <v>41288</v>
          </cell>
          <cell r="B1886">
            <v>53.661327231121199</v>
          </cell>
          <cell r="C1886">
            <v>262.92092319334</v>
          </cell>
          <cell r="D1886">
            <v>139.92105263157799</v>
          </cell>
        </row>
        <row r="1887">
          <cell r="A1887">
            <v>41289</v>
          </cell>
          <cell r="B1887">
            <v>51.487414187642997</v>
          </cell>
          <cell r="C1887">
            <v>261.97502837684402</v>
          </cell>
          <cell r="D1887">
            <v>139.28947368421001</v>
          </cell>
        </row>
        <row r="1888">
          <cell r="A1888">
            <v>41290</v>
          </cell>
          <cell r="B1888">
            <v>50</v>
          </cell>
          <cell r="C1888">
            <v>253.348467650397</v>
          </cell>
          <cell r="D1888">
            <v>140.52631578947299</v>
          </cell>
        </row>
        <row r="1889">
          <cell r="A1889">
            <v>41291</v>
          </cell>
          <cell r="B1889">
            <v>53.775743707093802</v>
          </cell>
          <cell r="C1889">
            <v>251.68369277336299</v>
          </cell>
          <cell r="D1889">
            <v>140.81578947368399</v>
          </cell>
        </row>
        <row r="1890">
          <cell r="A1890">
            <v>41292</v>
          </cell>
          <cell r="B1890">
            <v>53.775743707093802</v>
          </cell>
          <cell r="C1890">
            <v>252.743094967839</v>
          </cell>
          <cell r="D1890">
            <v>142.07894736842101</v>
          </cell>
        </row>
        <row r="1891">
          <cell r="A1891">
            <v>41296</v>
          </cell>
          <cell r="B1891">
            <v>53.775743707093802</v>
          </cell>
          <cell r="C1891">
            <v>256.45100264850498</v>
          </cell>
          <cell r="D1891">
            <v>142.157894736842</v>
          </cell>
        </row>
        <row r="1892">
          <cell r="A1892">
            <v>41297</v>
          </cell>
          <cell r="B1892">
            <v>53.432494279176197</v>
          </cell>
          <cell r="C1892">
            <v>259.17517972001502</v>
          </cell>
          <cell r="D1892">
            <v>141.13157894736801</v>
          </cell>
        </row>
        <row r="1893">
          <cell r="A1893">
            <v>41298</v>
          </cell>
          <cell r="B1893">
            <v>53.3180778032036</v>
          </cell>
          <cell r="C1893">
            <v>263.11010215663998</v>
          </cell>
          <cell r="D1893">
            <v>142.657894736842</v>
          </cell>
        </row>
        <row r="1894">
          <cell r="A1894">
            <v>41299</v>
          </cell>
          <cell r="B1894">
            <v>51.144164759725399</v>
          </cell>
          <cell r="C1894">
            <v>264.964055996973</v>
          </cell>
          <cell r="D1894">
            <v>140.947368421052</v>
          </cell>
        </row>
        <row r="1895">
          <cell r="A1895">
            <v>41302</v>
          </cell>
          <cell r="B1895">
            <v>51.487414187642997</v>
          </cell>
          <cell r="C1895">
            <v>259.288687097994</v>
          </cell>
          <cell r="D1895">
            <v>143.894736842105</v>
          </cell>
        </row>
        <row r="1896">
          <cell r="A1896">
            <v>41303</v>
          </cell>
          <cell r="B1896">
            <v>53.3180778032036</v>
          </cell>
          <cell r="C1896">
            <v>259.96973136587201</v>
          </cell>
          <cell r="D1896">
            <v>143.42105263157799</v>
          </cell>
        </row>
        <row r="1897">
          <cell r="A1897">
            <v>41304</v>
          </cell>
          <cell r="B1897">
            <v>52.974828375286002</v>
          </cell>
          <cell r="C1897">
            <v>257.85092697691999</v>
          </cell>
          <cell r="D1897">
            <v>142.73684210526301</v>
          </cell>
        </row>
        <row r="1898">
          <cell r="A1898">
            <v>41305</v>
          </cell>
          <cell r="B1898">
            <v>50.800915331807701</v>
          </cell>
          <cell r="C1898">
            <v>287.55202421490702</v>
          </cell>
          <cell r="D1898">
            <v>144.97368421052599</v>
          </cell>
        </row>
        <row r="1899">
          <cell r="A1899">
            <v>41306</v>
          </cell>
          <cell r="B1899">
            <v>52.402745995423302</v>
          </cell>
          <cell r="C1899">
            <v>283.95762391222001</v>
          </cell>
          <cell r="D1899">
            <v>144.42105263157799</v>
          </cell>
        </row>
        <row r="1900">
          <cell r="A1900">
            <v>41309</v>
          </cell>
          <cell r="B1900">
            <v>52.059496567505697</v>
          </cell>
          <cell r="C1900">
            <v>283.99545970487998</v>
          </cell>
          <cell r="D1900">
            <v>146.63157894736801</v>
          </cell>
        </row>
        <row r="1901">
          <cell r="A1901">
            <v>41310</v>
          </cell>
          <cell r="B1901">
            <v>53.775743707093802</v>
          </cell>
          <cell r="C1901">
            <v>288.15739689746499</v>
          </cell>
          <cell r="D1901">
            <v>145.92105263157799</v>
          </cell>
        </row>
        <row r="1902">
          <cell r="A1902">
            <v>41311</v>
          </cell>
          <cell r="B1902">
            <v>54.233409610983898</v>
          </cell>
          <cell r="C1902">
            <v>292.09231933409001</v>
          </cell>
          <cell r="D1902">
            <v>144.42105263157799</v>
          </cell>
        </row>
        <row r="1903">
          <cell r="A1903">
            <v>41312</v>
          </cell>
          <cell r="B1903">
            <v>53.432494279176197</v>
          </cell>
          <cell r="C1903">
            <v>290.76806659099498</v>
          </cell>
          <cell r="D1903">
            <v>143.34210526315701</v>
          </cell>
        </row>
        <row r="1904">
          <cell r="A1904">
            <v>41313</v>
          </cell>
          <cell r="B1904">
            <v>53.3180778032036</v>
          </cell>
          <cell r="C1904">
            <v>293.26522890654502</v>
          </cell>
          <cell r="D1904">
            <v>144.47368421052599</v>
          </cell>
        </row>
        <row r="1905">
          <cell r="A1905">
            <v>41316</v>
          </cell>
          <cell r="B1905">
            <v>53.775743707093802</v>
          </cell>
          <cell r="C1905">
            <v>292.58418463866798</v>
          </cell>
          <cell r="D1905">
            <v>141.84210526315701</v>
          </cell>
        </row>
        <row r="1906">
          <cell r="A1906">
            <v>41317</v>
          </cell>
          <cell r="B1906">
            <v>54.347826086956502</v>
          </cell>
          <cell r="C1906">
            <v>293.79493000378301</v>
          </cell>
          <cell r="D1906">
            <v>143.63157894736801</v>
          </cell>
        </row>
        <row r="1907">
          <cell r="A1907">
            <v>41318</v>
          </cell>
          <cell r="B1907">
            <v>54.004576659038896</v>
          </cell>
          <cell r="C1907">
            <v>294.51381006432001</v>
          </cell>
          <cell r="D1907">
            <v>143.97368421052599</v>
          </cell>
        </row>
        <row r="1908">
          <cell r="A1908">
            <v>41319</v>
          </cell>
          <cell r="B1908">
            <v>53.203661327231103</v>
          </cell>
          <cell r="C1908">
            <v>296.63261445327203</v>
          </cell>
          <cell r="D1908">
            <v>145.263157894736</v>
          </cell>
        </row>
        <row r="1909">
          <cell r="A1909">
            <v>41320</v>
          </cell>
          <cell r="B1909">
            <v>53.8901601830663</v>
          </cell>
          <cell r="C1909">
            <v>298.71358304956402</v>
          </cell>
          <cell r="D1909">
            <v>149.63157894736801</v>
          </cell>
        </row>
        <row r="1910">
          <cell r="A1910">
            <v>41324</v>
          </cell>
          <cell r="B1910">
            <v>54.118993135011401</v>
          </cell>
          <cell r="C1910">
            <v>304.19977298524401</v>
          </cell>
          <cell r="D1910">
            <v>147.86842105263099</v>
          </cell>
        </row>
        <row r="1911">
          <cell r="A1911">
            <v>41325</v>
          </cell>
          <cell r="B1911">
            <v>52.974828375286002</v>
          </cell>
          <cell r="C1911">
            <v>299.09194097616302</v>
          </cell>
          <cell r="D1911">
            <v>147.894736842105</v>
          </cell>
        </row>
        <row r="1912">
          <cell r="A1912">
            <v>41326</v>
          </cell>
          <cell r="B1912">
            <v>51.601830663615502</v>
          </cell>
          <cell r="C1912">
            <v>295.38403329549698</v>
          </cell>
          <cell r="D1912">
            <v>147.052631578947</v>
          </cell>
        </row>
        <row r="1913">
          <cell r="A1913">
            <v>41327</v>
          </cell>
          <cell r="B1913">
            <v>52.631578947368403</v>
          </cell>
          <cell r="C1913">
            <v>298.75141884222398</v>
          </cell>
          <cell r="D1913">
            <v>149.86842105263099</v>
          </cell>
        </row>
        <row r="1914">
          <cell r="A1914">
            <v>41330</v>
          </cell>
          <cell r="B1914">
            <v>51.601830663615502</v>
          </cell>
          <cell r="C1914">
            <v>284.979190314037</v>
          </cell>
          <cell r="D1914">
            <v>148.947368421052</v>
          </cell>
        </row>
        <row r="1915">
          <cell r="A1915">
            <v>41331</v>
          </cell>
          <cell r="B1915">
            <v>52.288329519450798</v>
          </cell>
          <cell r="C1915">
            <v>281.57396897464997</v>
          </cell>
          <cell r="D1915">
            <v>147.31578947368399</v>
          </cell>
        </row>
        <row r="1916">
          <cell r="A1916">
            <v>41332</v>
          </cell>
          <cell r="B1916">
            <v>51.830663615560603</v>
          </cell>
          <cell r="C1916">
            <v>282.44419220582603</v>
          </cell>
          <cell r="D1916">
            <v>144.894736842105</v>
          </cell>
        </row>
        <row r="1917">
          <cell r="A1917">
            <v>41333</v>
          </cell>
          <cell r="B1917">
            <v>49.885583524027403</v>
          </cell>
          <cell r="C1917">
            <v>283.42792281498203</v>
          </cell>
          <cell r="D1917">
            <v>146.13157894736801</v>
          </cell>
        </row>
        <row r="1918">
          <cell r="A1918">
            <v>41334</v>
          </cell>
          <cell r="B1918">
            <v>51.716247139588098</v>
          </cell>
          <cell r="C1918">
            <v>284.79001135073702</v>
          </cell>
          <cell r="D1918">
            <v>146.657894736842</v>
          </cell>
        </row>
        <row r="1919">
          <cell r="A1919">
            <v>41337</v>
          </cell>
          <cell r="B1919">
            <v>51.716247139588098</v>
          </cell>
          <cell r="C1919">
            <v>284.56299659477799</v>
          </cell>
          <cell r="D1919">
            <v>144.81578947368399</v>
          </cell>
        </row>
        <row r="1920">
          <cell r="A1920">
            <v>41338</v>
          </cell>
          <cell r="B1920">
            <v>52.631578947368403</v>
          </cell>
          <cell r="C1920">
            <v>285.47105561861503</v>
          </cell>
          <cell r="D1920">
            <v>142.34210526315701</v>
          </cell>
        </row>
        <row r="1921">
          <cell r="A1921">
            <v>41339</v>
          </cell>
          <cell r="B1921">
            <v>52.402745995423302</v>
          </cell>
          <cell r="C1921">
            <v>286.00075671585302</v>
          </cell>
          <cell r="D1921">
            <v>142.07894736842101</v>
          </cell>
        </row>
        <row r="1922">
          <cell r="A1922">
            <v>41340</v>
          </cell>
          <cell r="B1922">
            <v>52.402745995423302</v>
          </cell>
          <cell r="C1922">
            <v>282.74687854710498</v>
          </cell>
          <cell r="D1922">
            <v>141.92105263157799</v>
          </cell>
        </row>
        <row r="1923">
          <cell r="A1923">
            <v>41341</v>
          </cell>
          <cell r="B1923">
            <v>53.089244851258499</v>
          </cell>
          <cell r="C1923">
            <v>283.50359440030201</v>
          </cell>
          <cell r="D1923">
            <v>142.81578947368399</v>
          </cell>
        </row>
        <row r="1924">
          <cell r="A1924">
            <v>41344</v>
          </cell>
          <cell r="B1924">
            <v>53.661327231121199</v>
          </cell>
          <cell r="C1924">
            <v>275.141884222474</v>
          </cell>
          <cell r="D1924">
            <v>142.52631578947299</v>
          </cell>
        </row>
        <row r="1925">
          <cell r="A1925">
            <v>41345</v>
          </cell>
          <cell r="B1925">
            <v>54.6910755148741</v>
          </cell>
          <cell r="C1925">
            <v>271.28263337116903</v>
          </cell>
          <cell r="D1925">
            <v>141.42105263157799</v>
          </cell>
        </row>
        <row r="1926">
          <cell r="A1926">
            <v>41346</v>
          </cell>
          <cell r="B1926">
            <v>55.148741418764303</v>
          </cell>
          <cell r="C1926">
            <v>266.74233825198598</v>
          </cell>
          <cell r="D1926">
            <v>139.84210526315701</v>
          </cell>
        </row>
        <row r="1927">
          <cell r="A1927">
            <v>41347</v>
          </cell>
          <cell r="B1927">
            <v>54.6910755148741</v>
          </cell>
          <cell r="C1927">
            <v>275.06621263715402</v>
          </cell>
          <cell r="D1927">
            <v>140.28947368421001</v>
          </cell>
        </row>
        <row r="1928">
          <cell r="A1928">
            <v>41348</v>
          </cell>
          <cell r="B1928">
            <v>55.148741418764303</v>
          </cell>
          <cell r="C1928">
            <v>277.52553916004501</v>
          </cell>
          <cell r="D1928">
            <v>139.657894736842</v>
          </cell>
        </row>
        <row r="1929">
          <cell r="A1929">
            <v>41351</v>
          </cell>
          <cell r="B1929">
            <v>54.118993135011401</v>
          </cell>
          <cell r="C1929">
            <v>281.119939462731</v>
          </cell>
          <cell r="D1929">
            <v>139.5</v>
          </cell>
        </row>
        <row r="1930">
          <cell r="A1930">
            <v>41352</v>
          </cell>
          <cell r="B1930">
            <v>54.462242562928999</v>
          </cell>
          <cell r="C1930">
            <v>278.055240257283</v>
          </cell>
          <cell r="D1930">
            <v>140.105263157894</v>
          </cell>
        </row>
        <row r="1931">
          <cell r="A1931">
            <v>41353</v>
          </cell>
          <cell r="B1931">
            <v>54.6910755148741</v>
          </cell>
          <cell r="C1931">
            <v>281.952326901248</v>
          </cell>
          <cell r="D1931">
            <v>139.23684210526301</v>
          </cell>
        </row>
        <row r="1932">
          <cell r="A1932">
            <v>41354</v>
          </cell>
          <cell r="B1932">
            <v>52.974828375286002</v>
          </cell>
          <cell r="C1932">
            <v>286.49262202043099</v>
          </cell>
          <cell r="D1932">
            <v>140.263157894736</v>
          </cell>
        </row>
        <row r="1933">
          <cell r="A1933">
            <v>41355</v>
          </cell>
          <cell r="B1933">
            <v>53.203661327231103</v>
          </cell>
          <cell r="C1933">
            <v>286.83314415437002</v>
          </cell>
          <cell r="D1933">
            <v>139.947368421052</v>
          </cell>
        </row>
        <row r="1934">
          <cell r="A1934">
            <v>41358</v>
          </cell>
          <cell r="B1934">
            <v>56.521739130434703</v>
          </cell>
          <cell r="C1934">
            <v>291.33560348089202</v>
          </cell>
          <cell r="D1934">
            <v>139.447368421052</v>
          </cell>
        </row>
        <row r="1935">
          <cell r="A1935">
            <v>41359</v>
          </cell>
          <cell r="B1935">
            <v>53.775743707093802</v>
          </cell>
          <cell r="C1935">
            <v>290.95724555429399</v>
          </cell>
          <cell r="D1935">
            <v>140.552631578947</v>
          </cell>
        </row>
        <row r="1936">
          <cell r="A1936">
            <v>41360</v>
          </cell>
          <cell r="B1936">
            <v>52.860411899313497</v>
          </cell>
          <cell r="C1936">
            <v>291.82746878547101</v>
          </cell>
          <cell r="D1936">
            <v>138.73684210526301</v>
          </cell>
        </row>
        <row r="1937">
          <cell r="A1937">
            <v>41361</v>
          </cell>
          <cell r="B1937">
            <v>53.775743707093802</v>
          </cell>
          <cell r="C1937">
            <v>293.03821415058599</v>
          </cell>
          <cell r="D1937">
            <v>141.710526315789</v>
          </cell>
        </row>
        <row r="1938">
          <cell r="A1938">
            <v>41365</v>
          </cell>
          <cell r="B1938">
            <v>53.3180778032036</v>
          </cell>
          <cell r="C1938">
            <v>291.10858872493299</v>
          </cell>
          <cell r="D1938">
            <v>142.5</v>
          </cell>
        </row>
        <row r="1939">
          <cell r="A1939">
            <v>41366</v>
          </cell>
          <cell r="B1939">
            <v>52.059496567505697</v>
          </cell>
          <cell r="C1939">
            <v>290.578887627695</v>
          </cell>
          <cell r="D1939">
            <v>141.763157894736</v>
          </cell>
        </row>
        <row r="1940">
          <cell r="A1940">
            <v>41367</v>
          </cell>
          <cell r="B1940">
            <v>52.288329519450798</v>
          </cell>
          <cell r="C1940">
            <v>286.79530836171</v>
          </cell>
          <cell r="D1940">
            <v>140.36842105263099</v>
          </cell>
        </row>
        <row r="1941">
          <cell r="A1941">
            <v>41368</v>
          </cell>
          <cell r="B1941">
            <v>52.288329519450798</v>
          </cell>
          <cell r="C1941">
            <v>285.66023458191398</v>
          </cell>
          <cell r="D1941">
            <v>139.84210526315701</v>
          </cell>
        </row>
        <row r="1942">
          <cell r="A1942">
            <v>41369</v>
          </cell>
          <cell r="B1942">
            <v>52.974828375286002</v>
          </cell>
          <cell r="C1942">
            <v>286.64396519106998</v>
          </cell>
          <cell r="D1942">
            <v>140.92105263157799</v>
          </cell>
        </row>
        <row r="1943">
          <cell r="A1943">
            <v>41372</v>
          </cell>
          <cell r="B1943">
            <v>54.347826086956502</v>
          </cell>
          <cell r="C1943">
            <v>289.97351494513799</v>
          </cell>
          <cell r="D1943">
            <v>141.394736842105</v>
          </cell>
        </row>
        <row r="1944">
          <cell r="A1944">
            <v>41373</v>
          </cell>
          <cell r="B1944">
            <v>54.118993135011401</v>
          </cell>
          <cell r="C1944">
            <v>286.530457813091</v>
          </cell>
          <cell r="D1944">
            <v>142.657894736842</v>
          </cell>
        </row>
        <row r="1945">
          <cell r="A1945">
            <v>41374</v>
          </cell>
          <cell r="B1945">
            <v>55.034324942791699</v>
          </cell>
          <cell r="C1945">
            <v>291.60045402951101</v>
          </cell>
          <cell r="D1945">
            <v>145.552631578947</v>
          </cell>
        </row>
        <row r="1946">
          <cell r="A1946">
            <v>41375</v>
          </cell>
          <cell r="B1946">
            <v>53.775743707093802</v>
          </cell>
          <cell r="C1946">
            <v>293.49224366250399</v>
          </cell>
          <cell r="D1946">
            <v>144.605263157894</v>
          </cell>
        </row>
        <row r="1947">
          <cell r="A1947">
            <v>41376</v>
          </cell>
          <cell r="B1947">
            <v>53.546910755148701</v>
          </cell>
          <cell r="C1947">
            <v>293.26522890654502</v>
          </cell>
          <cell r="D1947">
            <v>144.105263157894</v>
          </cell>
        </row>
        <row r="1948">
          <cell r="A1948">
            <v>41379</v>
          </cell>
          <cell r="B1948">
            <v>52.059496567505697</v>
          </cell>
          <cell r="C1948">
            <v>294.24895951570102</v>
          </cell>
          <cell r="D1948">
            <v>143.42105263157799</v>
          </cell>
        </row>
        <row r="1949">
          <cell r="A1949">
            <v>41380</v>
          </cell>
          <cell r="B1949">
            <v>53.203661327231103</v>
          </cell>
          <cell r="C1949">
            <v>305.56186152099798</v>
          </cell>
          <cell r="D1949">
            <v>143.07894736842101</v>
          </cell>
        </row>
        <row r="1950">
          <cell r="A1950">
            <v>41381</v>
          </cell>
          <cell r="B1950">
            <v>52.059496567505697</v>
          </cell>
          <cell r="C1950">
            <v>303.44305713204602</v>
          </cell>
          <cell r="D1950">
            <v>143.394736842105</v>
          </cell>
        </row>
        <row r="1951">
          <cell r="A1951">
            <v>41382</v>
          </cell>
          <cell r="B1951">
            <v>53.089244851258499</v>
          </cell>
          <cell r="C1951">
            <v>305.18350359440001</v>
          </cell>
          <cell r="D1951">
            <v>142.552631578947</v>
          </cell>
        </row>
        <row r="1952">
          <cell r="A1952">
            <v>41383</v>
          </cell>
          <cell r="B1952">
            <v>53.432494279176197</v>
          </cell>
          <cell r="C1952">
            <v>306.96178584941299</v>
          </cell>
          <cell r="D1952">
            <v>142.07894736842101</v>
          </cell>
        </row>
        <row r="1953">
          <cell r="A1953">
            <v>41386</v>
          </cell>
          <cell r="B1953">
            <v>53.775743707093802</v>
          </cell>
          <cell r="C1953">
            <v>309.194097616345</v>
          </cell>
          <cell r="D1953">
            <v>141.13157894736801</v>
          </cell>
        </row>
        <row r="1954">
          <cell r="A1954">
            <v>41387</v>
          </cell>
          <cell r="B1954">
            <v>54.805491990846598</v>
          </cell>
          <cell r="C1954">
            <v>305.94021944759697</v>
          </cell>
          <cell r="D1954">
            <v>140.710526315789</v>
          </cell>
        </row>
        <row r="1955">
          <cell r="A1955">
            <v>41388</v>
          </cell>
          <cell r="B1955">
            <v>54.805491990846598</v>
          </cell>
          <cell r="C1955">
            <v>306.432084752175</v>
          </cell>
          <cell r="D1955">
            <v>141.23684210526301</v>
          </cell>
        </row>
        <row r="1956">
          <cell r="A1956">
            <v>41389</v>
          </cell>
          <cell r="B1956">
            <v>54.462242562928999</v>
          </cell>
          <cell r="C1956">
            <v>301.74044646235302</v>
          </cell>
          <cell r="D1956">
            <v>141.105263157894</v>
          </cell>
        </row>
        <row r="1957">
          <cell r="A1957">
            <v>41390</v>
          </cell>
          <cell r="B1957">
            <v>54.576659038901603</v>
          </cell>
          <cell r="C1957">
            <v>302.57283390087002</v>
          </cell>
          <cell r="D1957">
            <v>140.57894736842101</v>
          </cell>
        </row>
        <row r="1958">
          <cell r="A1958">
            <v>41393</v>
          </cell>
          <cell r="B1958">
            <v>54.919908466819201</v>
          </cell>
          <cell r="C1958">
            <v>300.983730609156</v>
          </cell>
          <cell r="D1958">
            <v>138.86842105263099</v>
          </cell>
        </row>
        <row r="1959">
          <cell r="A1959">
            <v>41394</v>
          </cell>
          <cell r="B1959">
            <v>55.2631578947368</v>
          </cell>
          <cell r="C1959">
            <v>306.810442678774</v>
          </cell>
          <cell r="D1959">
            <v>140.84210526315701</v>
          </cell>
        </row>
        <row r="1960">
          <cell r="A1960">
            <v>41395</v>
          </cell>
          <cell r="B1960">
            <v>50.228832951945002</v>
          </cell>
          <cell r="C1960">
            <v>305.63753310631802</v>
          </cell>
          <cell r="D1960">
            <v>136.92105263157799</v>
          </cell>
        </row>
        <row r="1961">
          <cell r="A1961">
            <v>41396</v>
          </cell>
          <cell r="B1961">
            <v>51.372997711670401</v>
          </cell>
          <cell r="C1961">
            <v>301.92962542565198</v>
          </cell>
          <cell r="D1961">
            <v>137.57894736842101</v>
          </cell>
        </row>
        <row r="1962">
          <cell r="A1962">
            <v>41397</v>
          </cell>
          <cell r="B1962">
            <v>53.3180778032036</v>
          </cell>
          <cell r="C1962">
            <v>305.41051835035898</v>
          </cell>
          <cell r="D1962">
            <v>137.36842105263099</v>
          </cell>
        </row>
        <row r="1963">
          <cell r="A1963">
            <v>41400</v>
          </cell>
          <cell r="B1963">
            <v>53.775743707093802</v>
          </cell>
          <cell r="C1963">
            <v>303.48089292470598</v>
          </cell>
          <cell r="D1963">
            <v>139.47368421052599</v>
          </cell>
        </row>
        <row r="1964">
          <cell r="A1964">
            <v>41401</v>
          </cell>
          <cell r="B1964">
            <v>54.233409610983898</v>
          </cell>
          <cell r="C1964">
            <v>303.36738554672701</v>
          </cell>
          <cell r="D1964">
            <v>137.394736842105</v>
          </cell>
        </row>
        <row r="1965">
          <cell r="A1965">
            <v>41402</v>
          </cell>
          <cell r="B1965">
            <v>53.432494279176197</v>
          </cell>
          <cell r="C1965">
            <v>302.04313280363198</v>
          </cell>
          <cell r="D1965">
            <v>135.763157894736</v>
          </cell>
        </row>
        <row r="1966">
          <cell r="A1966">
            <v>41403</v>
          </cell>
          <cell r="B1966">
            <v>52.860411899313497</v>
          </cell>
          <cell r="C1966">
            <v>298.60007567158499</v>
          </cell>
          <cell r="D1966">
            <v>136.84210526315701</v>
          </cell>
        </row>
        <row r="1967">
          <cell r="A1967">
            <v>41404</v>
          </cell>
          <cell r="B1967">
            <v>53.775743707093802</v>
          </cell>
          <cell r="C1967">
            <v>298.789254634884</v>
          </cell>
          <cell r="D1967">
            <v>136.36842105263099</v>
          </cell>
        </row>
        <row r="1968">
          <cell r="A1968">
            <v>41407</v>
          </cell>
          <cell r="B1968">
            <v>52.860411899313497</v>
          </cell>
          <cell r="C1968">
            <v>300.22701475595898</v>
          </cell>
          <cell r="D1968">
            <v>134.31578947368399</v>
          </cell>
        </row>
        <row r="1969">
          <cell r="A1969">
            <v>41408</v>
          </cell>
          <cell r="B1969">
            <v>53.089244851258499</v>
          </cell>
          <cell r="C1969">
            <v>305.18350359440001</v>
          </cell>
          <cell r="D1969">
            <v>134.63157894736801</v>
          </cell>
        </row>
        <row r="1970">
          <cell r="A1970">
            <v>41409</v>
          </cell>
          <cell r="B1970">
            <v>54.118993135011401</v>
          </cell>
          <cell r="C1970">
            <v>307.529322739311</v>
          </cell>
          <cell r="D1970">
            <v>134.28947368421001</v>
          </cell>
        </row>
        <row r="1971">
          <cell r="A1971">
            <v>41410</v>
          </cell>
          <cell r="B1971">
            <v>54.118993135011401</v>
          </cell>
          <cell r="C1971">
            <v>304.65380249716202</v>
          </cell>
          <cell r="D1971">
            <v>133.657894736842</v>
          </cell>
        </row>
        <row r="1972">
          <cell r="A1972">
            <v>41411</v>
          </cell>
          <cell r="B1972">
            <v>53.432494279176197</v>
          </cell>
          <cell r="C1972">
            <v>304.464623533863</v>
          </cell>
          <cell r="D1972">
            <v>133.42105263157799</v>
          </cell>
        </row>
        <row r="1973">
          <cell r="A1973">
            <v>41414</v>
          </cell>
          <cell r="B1973">
            <v>52.402745995423302</v>
          </cell>
          <cell r="C1973">
            <v>300.79455164585602</v>
          </cell>
          <cell r="D1973">
            <v>132.86842105263099</v>
          </cell>
        </row>
        <row r="1974">
          <cell r="A1974">
            <v>41415</v>
          </cell>
          <cell r="B1974">
            <v>53.203661327231103</v>
          </cell>
          <cell r="C1974">
            <v>305.90238365493701</v>
          </cell>
          <cell r="D1974">
            <v>132.394736842105</v>
          </cell>
        </row>
        <row r="1975">
          <cell r="A1975">
            <v>41416</v>
          </cell>
          <cell r="B1975">
            <v>53.089244851258499</v>
          </cell>
          <cell r="C1975">
            <v>325.00945894816402</v>
          </cell>
          <cell r="D1975">
            <v>132.81578947368399</v>
          </cell>
        </row>
        <row r="1976">
          <cell r="A1976">
            <v>41417</v>
          </cell>
          <cell r="B1976">
            <v>53.089244851258499</v>
          </cell>
          <cell r="C1976">
            <v>319.22058267120599</v>
          </cell>
          <cell r="D1976">
            <v>133.97368421052599</v>
          </cell>
        </row>
        <row r="1977">
          <cell r="A1977">
            <v>41418</v>
          </cell>
          <cell r="B1977">
            <v>52.860411899313497</v>
          </cell>
          <cell r="C1977">
            <v>319.48543321982498</v>
          </cell>
          <cell r="D1977">
            <v>131.86842105263099</v>
          </cell>
        </row>
        <row r="1978">
          <cell r="A1978">
            <v>41422</v>
          </cell>
          <cell r="B1978">
            <v>53.089244851258499</v>
          </cell>
          <cell r="C1978">
            <v>326.10669693530002</v>
          </cell>
          <cell r="D1978">
            <v>134.02631578947299</v>
          </cell>
        </row>
        <row r="1979">
          <cell r="A1979">
            <v>41423</v>
          </cell>
          <cell r="B1979">
            <v>52.288329519450798</v>
          </cell>
          <cell r="C1979">
            <v>321.67990919409698</v>
          </cell>
          <cell r="D1979">
            <v>133.157894736842</v>
          </cell>
        </row>
        <row r="1980">
          <cell r="A1980">
            <v>41424</v>
          </cell>
          <cell r="B1980">
            <v>52.974828375286002</v>
          </cell>
          <cell r="C1980">
            <v>314.49110858872399</v>
          </cell>
          <cell r="D1980">
            <v>134.28947368421001</v>
          </cell>
        </row>
        <row r="1981">
          <cell r="A1981">
            <v>41425</v>
          </cell>
          <cell r="B1981">
            <v>53.775743707093802</v>
          </cell>
          <cell r="C1981">
            <v>306.73477109345401</v>
          </cell>
          <cell r="D1981">
            <v>133.157894736842</v>
          </cell>
        </row>
        <row r="1982">
          <cell r="A1982">
            <v>41428</v>
          </cell>
          <cell r="B1982">
            <v>54.6910755148741</v>
          </cell>
          <cell r="C1982">
            <v>312.59931895573197</v>
          </cell>
          <cell r="D1982">
            <v>133.552631578947</v>
          </cell>
        </row>
        <row r="1983">
          <cell r="A1983">
            <v>41429</v>
          </cell>
          <cell r="B1983">
            <v>57.665903890160102</v>
          </cell>
          <cell r="C1983">
            <v>309.30760499432398</v>
          </cell>
          <cell r="D1983">
            <v>135.763157894736</v>
          </cell>
        </row>
        <row r="1984">
          <cell r="A1984">
            <v>41430</v>
          </cell>
          <cell r="B1984">
            <v>60.5263157894736</v>
          </cell>
          <cell r="C1984">
            <v>302.38365493756999</v>
          </cell>
          <cell r="D1984">
            <v>137.394736842105</v>
          </cell>
        </row>
        <row r="1985">
          <cell r="A1985">
            <v>41431</v>
          </cell>
          <cell r="B1985">
            <v>60.297482837528598</v>
          </cell>
          <cell r="C1985">
            <v>301.853953840332</v>
          </cell>
          <cell r="D1985">
            <v>138.68421052631501</v>
          </cell>
        </row>
        <row r="1986">
          <cell r="A1986">
            <v>41432</v>
          </cell>
          <cell r="B1986">
            <v>60.5263157894736</v>
          </cell>
          <cell r="C1986">
            <v>312.63715474839103</v>
          </cell>
          <cell r="D1986">
            <v>142.68421052631501</v>
          </cell>
        </row>
        <row r="1987">
          <cell r="A1987">
            <v>41435</v>
          </cell>
          <cell r="B1987">
            <v>61.098398169336299</v>
          </cell>
          <cell r="C1987">
            <v>310.55618615209897</v>
          </cell>
          <cell r="D1987">
            <v>140.68421052631501</v>
          </cell>
        </row>
        <row r="1988">
          <cell r="A1988">
            <v>41436</v>
          </cell>
          <cell r="B1988">
            <v>60.411899313501102</v>
          </cell>
          <cell r="C1988">
            <v>308.89141127506599</v>
          </cell>
          <cell r="D1988">
            <v>140.02631578947299</v>
          </cell>
        </row>
        <row r="1989">
          <cell r="A1989">
            <v>41437</v>
          </cell>
          <cell r="B1989">
            <v>60.983981693363802</v>
          </cell>
          <cell r="C1989">
            <v>307.56715853197102</v>
          </cell>
          <cell r="D1989">
            <v>142.92105263157799</v>
          </cell>
        </row>
        <row r="1990">
          <cell r="A1990">
            <v>41438</v>
          </cell>
          <cell r="B1990">
            <v>61.3272311212814</v>
          </cell>
          <cell r="C1990">
            <v>311.12372304199698</v>
          </cell>
          <cell r="D1990">
            <v>143.68421052631501</v>
          </cell>
        </row>
        <row r="1991">
          <cell r="A1991">
            <v>41439</v>
          </cell>
          <cell r="B1991">
            <v>57.208237986269999</v>
          </cell>
          <cell r="C1991">
            <v>307.79417328792999</v>
          </cell>
          <cell r="D1991">
            <v>140.78947368421001</v>
          </cell>
        </row>
        <row r="1992">
          <cell r="A1992">
            <v>41442</v>
          </cell>
          <cell r="B1992">
            <v>57.208237986269999</v>
          </cell>
          <cell r="C1992">
            <v>314.074914869466</v>
          </cell>
          <cell r="D1992">
            <v>142.105263157894</v>
          </cell>
        </row>
        <row r="1993">
          <cell r="A1993">
            <v>41443</v>
          </cell>
          <cell r="B1993">
            <v>61.098398169336299</v>
          </cell>
          <cell r="C1993">
            <v>314.94513810064302</v>
          </cell>
          <cell r="D1993">
            <v>143.18421052631501</v>
          </cell>
        </row>
        <row r="1994">
          <cell r="A1994">
            <v>41444</v>
          </cell>
          <cell r="B1994">
            <v>61.441647597253997</v>
          </cell>
          <cell r="C1994">
            <v>305.82671206961697</v>
          </cell>
          <cell r="D1994">
            <v>141.394736842105</v>
          </cell>
        </row>
        <row r="1995">
          <cell r="A1995">
            <v>41445</v>
          </cell>
          <cell r="B1995">
            <v>60.411899313501102</v>
          </cell>
          <cell r="C1995">
            <v>295.53537646613597</v>
          </cell>
          <cell r="D1995">
            <v>142.34210526315701</v>
          </cell>
        </row>
        <row r="1996">
          <cell r="A1996">
            <v>41446</v>
          </cell>
          <cell r="B1996">
            <v>57.894736842105203</v>
          </cell>
          <cell r="C1996">
            <v>296.06507756337402</v>
          </cell>
          <cell r="D1996">
            <v>142.97368421052599</v>
          </cell>
        </row>
        <row r="1997">
          <cell r="A1997">
            <v>41449</v>
          </cell>
          <cell r="B1997">
            <v>58.352402745995398</v>
          </cell>
          <cell r="C1997">
            <v>291.10858872493299</v>
          </cell>
          <cell r="D1997">
            <v>142.97368421052599</v>
          </cell>
        </row>
        <row r="1998">
          <cell r="A1998">
            <v>41450</v>
          </cell>
          <cell r="B1998">
            <v>58.466819221967903</v>
          </cell>
          <cell r="C1998">
            <v>292.47067726068798</v>
          </cell>
          <cell r="D1998">
            <v>143.78947368421001</v>
          </cell>
        </row>
        <row r="1999">
          <cell r="A1999">
            <v>41451</v>
          </cell>
          <cell r="B1999">
            <v>57.437070938215101</v>
          </cell>
          <cell r="C1999">
            <v>297.805524025728</v>
          </cell>
          <cell r="D1999">
            <v>143.894736842105</v>
          </cell>
        </row>
        <row r="2000">
          <cell r="A2000">
            <v>41452</v>
          </cell>
          <cell r="B2000">
            <v>57.551487414187598</v>
          </cell>
          <cell r="C2000">
            <v>297.99470298902702</v>
          </cell>
          <cell r="D2000">
            <v>144.157894736842</v>
          </cell>
        </row>
        <row r="2001">
          <cell r="A2001">
            <v>41453</v>
          </cell>
          <cell r="B2001">
            <v>58.237986270022802</v>
          </cell>
          <cell r="C2001">
            <v>299.77298524404</v>
          </cell>
          <cell r="D2001">
            <v>147.36842105263099</v>
          </cell>
        </row>
        <row r="2002">
          <cell r="A2002">
            <v>41456</v>
          </cell>
          <cell r="B2002">
            <v>59.496567505720797</v>
          </cell>
          <cell r="C2002">
            <v>300.52970109723702</v>
          </cell>
          <cell r="D2002">
            <v>147.657894736842</v>
          </cell>
        </row>
        <row r="2003">
          <cell r="A2003">
            <v>41457</v>
          </cell>
          <cell r="B2003">
            <v>56.750572082379797</v>
          </cell>
          <cell r="C2003">
            <v>283.39008702232297</v>
          </cell>
          <cell r="D2003">
            <v>147.710526315789</v>
          </cell>
        </row>
        <row r="2004">
          <cell r="A2004">
            <v>41458</v>
          </cell>
          <cell r="B2004">
            <v>53.203661327231103</v>
          </cell>
          <cell r="C2004">
            <v>260.49943246311</v>
          </cell>
          <cell r="D2004">
            <v>146.34210526315701</v>
          </cell>
        </row>
        <row r="2005">
          <cell r="A2005">
            <v>41459</v>
          </cell>
          <cell r="B2005">
            <v>53.203661327231103</v>
          </cell>
          <cell r="C2005">
            <v>260.49943246311</v>
          </cell>
          <cell r="D2005">
            <v>147.81578947368399</v>
          </cell>
        </row>
        <row r="2006">
          <cell r="A2006">
            <v>41460</v>
          </cell>
          <cell r="B2006">
            <v>54.233409610983898</v>
          </cell>
          <cell r="C2006">
            <v>262.315550510783</v>
          </cell>
          <cell r="D2006">
            <v>149.34210526315701</v>
          </cell>
        </row>
        <row r="2007">
          <cell r="A2007">
            <v>41463</v>
          </cell>
          <cell r="B2007">
            <v>51.258581235697903</v>
          </cell>
          <cell r="C2007">
            <v>264.69920544835401</v>
          </cell>
          <cell r="D2007">
            <v>148.552631578947</v>
          </cell>
        </row>
        <row r="2008">
          <cell r="A2008">
            <v>41464</v>
          </cell>
          <cell r="B2008">
            <v>51.6819221967963</v>
          </cell>
          <cell r="C2008">
            <v>265.79644343548898</v>
          </cell>
          <cell r="D2008">
            <v>148.92105263157799</v>
          </cell>
        </row>
        <row r="2009">
          <cell r="A2009">
            <v>41465</v>
          </cell>
          <cell r="B2009">
            <v>52.288329519450798</v>
          </cell>
          <cell r="C2009">
            <v>276.01210745365103</v>
          </cell>
          <cell r="D2009">
            <v>147.84210526315701</v>
          </cell>
        </row>
        <row r="2010">
          <cell r="A2010">
            <v>41466</v>
          </cell>
          <cell r="B2010">
            <v>53.203661327231103</v>
          </cell>
          <cell r="C2010">
            <v>280.47673098751397</v>
          </cell>
          <cell r="D2010">
            <v>146.447368421052</v>
          </cell>
        </row>
        <row r="2011">
          <cell r="A2011">
            <v>41467</v>
          </cell>
          <cell r="B2011">
            <v>52.631578947368403</v>
          </cell>
          <cell r="C2011">
            <v>281.00643208475202</v>
          </cell>
          <cell r="D2011">
            <v>150</v>
          </cell>
        </row>
        <row r="2012">
          <cell r="A2012">
            <v>41470</v>
          </cell>
          <cell r="B2012">
            <v>54.233409610983898</v>
          </cell>
          <cell r="C2012">
            <v>279.53083617101697</v>
          </cell>
          <cell r="D2012">
            <v>148.947368421052</v>
          </cell>
        </row>
        <row r="2013">
          <cell r="A2013">
            <v>41471</v>
          </cell>
          <cell r="B2013">
            <v>56.864988558352401</v>
          </cell>
          <cell r="C2013">
            <v>278.58494135452099</v>
          </cell>
          <cell r="D2013">
            <v>146.97368421052599</v>
          </cell>
        </row>
        <row r="2014">
          <cell r="A2014">
            <v>41472</v>
          </cell>
          <cell r="B2014">
            <v>57.208237986269999</v>
          </cell>
          <cell r="C2014">
            <v>273.25009458948102</v>
          </cell>
          <cell r="D2014">
            <v>147</v>
          </cell>
        </row>
        <row r="2015">
          <cell r="A2015">
            <v>41473</v>
          </cell>
          <cell r="B2015">
            <v>55.949656750571997</v>
          </cell>
          <cell r="C2015">
            <v>272.493378736284</v>
          </cell>
          <cell r="D2015">
            <v>145.81578947368399</v>
          </cell>
        </row>
        <row r="2016">
          <cell r="A2016">
            <v>41474</v>
          </cell>
          <cell r="B2016">
            <v>57.208237986269999</v>
          </cell>
          <cell r="C2016">
            <v>277.336360196746</v>
          </cell>
          <cell r="D2016">
            <v>141.68421052631501</v>
          </cell>
        </row>
        <row r="2017">
          <cell r="A2017">
            <v>41477</v>
          </cell>
          <cell r="B2017">
            <v>57.322654462242497</v>
          </cell>
          <cell r="C2017">
            <v>275.17972001513402</v>
          </cell>
          <cell r="D2017">
            <v>139.02631578947299</v>
          </cell>
        </row>
        <row r="2018">
          <cell r="A2018">
            <v>41478</v>
          </cell>
          <cell r="B2018">
            <v>57.437070938215101</v>
          </cell>
          <cell r="C2018">
            <v>270.94211123722999</v>
          </cell>
          <cell r="D2018">
            <v>140.13157894736801</v>
          </cell>
        </row>
        <row r="2019">
          <cell r="A2019">
            <v>41479</v>
          </cell>
          <cell r="B2019">
            <v>58.123569794050297</v>
          </cell>
          <cell r="C2019">
            <v>267.38554672720301</v>
          </cell>
          <cell r="D2019">
            <v>139.18421052631501</v>
          </cell>
        </row>
        <row r="2020">
          <cell r="A2020">
            <v>41480</v>
          </cell>
          <cell r="B2020">
            <v>60.5263157894736</v>
          </cell>
          <cell r="C2020">
            <v>281.68747635262901</v>
          </cell>
          <cell r="D2020">
            <v>142.157894736842</v>
          </cell>
        </row>
        <row r="2021">
          <cell r="A2021">
            <v>41481</v>
          </cell>
          <cell r="B2021">
            <v>59.839816933638403</v>
          </cell>
          <cell r="C2021">
            <v>278.77412031782001</v>
          </cell>
          <cell r="D2021">
            <v>142.42105263157799</v>
          </cell>
        </row>
        <row r="2022">
          <cell r="A2022">
            <v>41484</v>
          </cell>
          <cell r="B2022">
            <v>59.382151029748201</v>
          </cell>
          <cell r="C2022">
            <v>275.78509269769199</v>
          </cell>
          <cell r="D2022">
            <v>143.07894736842101</v>
          </cell>
        </row>
        <row r="2023">
          <cell r="A2023">
            <v>41485</v>
          </cell>
          <cell r="B2023">
            <v>58.352402745995398</v>
          </cell>
          <cell r="C2023">
            <v>276.35262958758898</v>
          </cell>
          <cell r="D2023">
            <v>143.47368421052599</v>
          </cell>
        </row>
        <row r="2024">
          <cell r="A2024">
            <v>41486</v>
          </cell>
          <cell r="B2024">
            <v>56.407322654462199</v>
          </cell>
          <cell r="C2024">
            <v>275.59591373439201</v>
          </cell>
          <cell r="D2024">
            <v>142.947368421052</v>
          </cell>
        </row>
        <row r="2025">
          <cell r="A2025">
            <v>41487</v>
          </cell>
          <cell r="B2025">
            <v>59.839816933638403</v>
          </cell>
          <cell r="C2025">
            <v>275.59591373439201</v>
          </cell>
          <cell r="D2025">
            <v>142.947368421052</v>
          </cell>
        </row>
        <row r="2026">
          <cell r="A2026">
            <v>41488</v>
          </cell>
          <cell r="B2026">
            <v>58.123569794050297</v>
          </cell>
          <cell r="C2026">
            <v>287.55202421490702</v>
          </cell>
          <cell r="D2026">
            <v>144.394736842105</v>
          </cell>
        </row>
        <row r="2027">
          <cell r="A2027">
            <v>41491</v>
          </cell>
          <cell r="B2027">
            <v>60.068649885583497</v>
          </cell>
          <cell r="C2027">
            <v>295.308361710177</v>
          </cell>
          <cell r="D2027">
            <v>142.105263157894</v>
          </cell>
        </row>
        <row r="2028">
          <cell r="A2028">
            <v>41492</v>
          </cell>
          <cell r="B2028">
            <v>57.780320366132699</v>
          </cell>
          <cell r="C2028">
            <v>292.357169882709</v>
          </cell>
          <cell r="D2028">
            <v>143.28947368421001</v>
          </cell>
        </row>
        <row r="2029">
          <cell r="A2029">
            <v>41493</v>
          </cell>
          <cell r="B2029">
            <v>59.839816933638403</v>
          </cell>
          <cell r="C2029">
            <v>299.09194097616302</v>
          </cell>
          <cell r="D2029">
            <v>141.73684210526301</v>
          </cell>
        </row>
        <row r="2030">
          <cell r="A2030">
            <v>41494</v>
          </cell>
          <cell r="B2030">
            <v>60.068649885583497</v>
          </cell>
          <cell r="C2030">
            <v>295.421869088157</v>
          </cell>
          <cell r="D2030">
            <v>138.105263157894</v>
          </cell>
        </row>
        <row r="2031">
          <cell r="A2031">
            <v>41495</v>
          </cell>
          <cell r="B2031">
            <v>58.924485125858098</v>
          </cell>
          <cell r="C2031">
            <v>294.51381006432001</v>
          </cell>
          <cell r="D2031">
            <v>137.68421052631501</v>
          </cell>
        </row>
        <row r="2032">
          <cell r="A2032">
            <v>41498</v>
          </cell>
          <cell r="B2032">
            <v>56.178489702517098</v>
          </cell>
          <cell r="C2032">
            <v>293.45440786984398</v>
          </cell>
          <cell r="D2032">
            <v>139.28947368421001</v>
          </cell>
        </row>
        <row r="2033">
          <cell r="A2033">
            <v>41499</v>
          </cell>
          <cell r="B2033">
            <v>54.233409610983898</v>
          </cell>
          <cell r="C2033">
            <v>292.130155126749</v>
          </cell>
          <cell r="D2033">
            <v>143.31578947368399</v>
          </cell>
        </row>
        <row r="2034">
          <cell r="A2034">
            <v>41500</v>
          </cell>
          <cell r="B2034">
            <v>54.462242562928999</v>
          </cell>
          <cell r="C2034">
            <v>290.38970866439598</v>
          </cell>
          <cell r="D2034">
            <v>140.052631578947</v>
          </cell>
        </row>
        <row r="2035">
          <cell r="A2035">
            <v>41501</v>
          </cell>
          <cell r="B2035">
            <v>54.347826086956502</v>
          </cell>
          <cell r="C2035">
            <v>288.87627695800199</v>
          </cell>
          <cell r="D2035">
            <v>142.657894736842</v>
          </cell>
        </row>
        <row r="2036">
          <cell r="A2036">
            <v>41502</v>
          </cell>
          <cell r="B2036">
            <v>55.949656750571997</v>
          </cell>
          <cell r="C2036">
            <v>287.96821793416501</v>
          </cell>
          <cell r="D2036">
            <v>143.34210526315701</v>
          </cell>
        </row>
        <row r="2037">
          <cell r="A2037">
            <v>41505</v>
          </cell>
          <cell r="B2037">
            <v>56.0640732265446</v>
          </cell>
          <cell r="C2037">
            <v>289.55732122587898</v>
          </cell>
          <cell r="D2037">
            <v>141.07894736842101</v>
          </cell>
        </row>
        <row r="2038">
          <cell r="A2038">
            <v>41506</v>
          </cell>
          <cell r="B2038">
            <v>56.864988558352401</v>
          </cell>
          <cell r="C2038">
            <v>288.87627695800199</v>
          </cell>
          <cell r="D2038">
            <v>144.07894736842101</v>
          </cell>
        </row>
        <row r="2039">
          <cell r="A2039">
            <v>41507</v>
          </cell>
          <cell r="B2039">
            <v>55.720823798627002</v>
          </cell>
          <cell r="C2039">
            <v>288.27090427544402</v>
          </cell>
          <cell r="D2039">
            <v>146.36842105263099</v>
          </cell>
        </row>
        <row r="2040">
          <cell r="A2040">
            <v>41508</v>
          </cell>
          <cell r="B2040">
            <v>58.0091533180778</v>
          </cell>
          <cell r="C2040">
            <v>288.91411275066201</v>
          </cell>
          <cell r="D2040">
            <v>146.63157894736801</v>
          </cell>
        </row>
        <row r="2041">
          <cell r="A2041">
            <v>41509</v>
          </cell>
          <cell r="B2041">
            <v>57.894736842105203</v>
          </cell>
          <cell r="C2041">
            <v>291.146424517593</v>
          </cell>
          <cell r="D2041">
            <v>148.36842105263099</v>
          </cell>
        </row>
        <row r="2042">
          <cell r="A2042">
            <v>41512</v>
          </cell>
          <cell r="B2042">
            <v>57.322654462242497</v>
          </cell>
          <cell r="C2042">
            <v>287.24933787362801</v>
          </cell>
          <cell r="D2042">
            <v>149.57894736842101</v>
          </cell>
        </row>
        <row r="2043">
          <cell r="A2043">
            <v>41513</v>
          </cell>
          <cell r="B2043">
            <v>56.0640732265446</v>
          </cell>
          <cell r="C2043">
            <v>282.48202799848599</v>
          </cell>
          <cell r="D2043">
            <v>151.894736842105</v>
          </cell>
        </row>
        <row r="2044">
          <cell r="A2044">
            <v>41514</v>
          </cell>
          <cell r="B2044">
            <v>56.292906178489702</v>
          </cell>
          <cell r="C2044">
            <v>280.36322360953397</v>
          </cell>
          <cell r="D2044">
            <v>157.894736842105</v>
          </cell>
        </row>
        <row r="2045">
          <cell r="A2045">
            <v>41515</v>
          </cell>
          <cell r="B2045">
            <v>56.979405034324898</v>
          </cell>
          <cell r="C2045">
            <v>281.72531214528902</v>
          </cell>
          <cell r="D2045">
            <v>158.31578947368399</v>
          </cell>
        </row>
        <row r="2046">
          <cell r="A2046">
            <v>41516</v>
          </cell>
          <cell r="B2046">
            <v>54.919908466819201</v>
          </cell>
          <cell r="C2046">
            <v>283.881952326901</v>
          </cell>
          <cell r="D2046">
            <v>158.07894736842101</v>
          </cell>
        </row>
        <row r="2047">
          <cell r="A2047">
            <v>41520</v>
          </cell>
          <cell r="B2047">
            <v>56.864988558352401</v>
          </cell>
          <cell r="C2047">
            <v>284.82784714339698</v>
          </cell>
          <cell r="D2047">
            <v>157.57894736842101</v>
          </cell>
        </row>
        <row r="2048">
          <cell r="A2048">
            <v>41521</v>
          </cell>
          <cell r="B2048">
            <v>57.093821510297403</v>
          </cell>
          <cell r="C2048">
            <v>284.10896708285998</v>
          </cell>
          <cell r="D2048">
            <v>158.31578947368399</v>
          </cell>
        </row>
        <row r="2049">
          <cell r="A2049">
            <v>41522</v>
          </cell>
          <cell r="B2049">
            <v>55.720823798627002</v>
          </cell>
          <cell r="C2049">
            <v>283.46575860764199</v>
          </cell>
          <cell r="D2049">
            <v>156.763157894736</v>
          </cell>
        </row>
        <row r="2050">
          <cell r="A2050">
            <v>41523</v>
          </cell>
          <cell r="B2050">
            <v>55.377574370709297</v>
          </cell>
          <cell r="C2050">
            <v>282.86038592508498</v>
          </cell>
          <cell r="D2050">
            <v>156.157894736842</v>
          </cell>
        </row>
        <row r="2051">
          <cell r="A2051">
            <v>41526</v>
          </cell>
          <cell r="B2051">
            <v>56.178489702517098</v>
          </cell>
          <cell r="C2051">
            <v>284.63866818009802</v>
          </cell>
          <cell r="D2051">
            <v>156.105263157894</v>
          </cell>
        </row>
        <row r="2052">
          <cell r="A2052">
            <v>41527</v>
          </cell>
          <cell r="B2052">
            <v>55.606407322654398</v>
          </cell>
          <cell r="C2052">
            <v>283.23874385168301</v>
          </cell>
          <cell r="D2052">
            <v>155.263157894736</v>
          </cell>
        </row>
        <row r="2053">
          <cell r="A2053">
            <v>41528</v>
          </cell>
          <cell r="B2053">
            <v>56.178489702517098</v>
          </cell>
          <cell r="C2053">
            <v>283.39008702232297</v>
          </cell>
          <cell r="D2053">
            <v>155.57894736842101</v>
          </cell>
        </row>
        <row r="2054">
          <cell r="A2054">
            <v>41529</v>
          </cell>
          <cell r="B2054">
            <v>55.457665903890103</v>
          </cell>
          <cell r="C2054">
            <v>282.82255013242502</v>
          </cell>
          <cell r="D2054">
            <v>154.97368421052599</v>
          </cell>
        </row>
        <row r="2055">
          <cell r="A2055">
            <v>41530</v>
          </cell>
          <cell r="B2055">
            <v>55.2631578947368</v>
          </cell>
          <cell r="C2055">
            <v>286.18993567915197</v>
          </cell>
          <cell r="D2055">
            <v>153.947368421052</v>
          </cell>
        </row>
        <row r="2056">
          <cell r="A2056">
            <v>41533</v>
          </cell>
          <cell r="B2056">
            <v>55.949656750571997</v>
          </cell>
          <cell r="C2056">
            <v>287.96821793416501</v>
          </cell>
          <cell r="D2056">
            <v>154.394736842105</v>
          </cell>
        </row>
        <row r="2057">
          <cell r="A2057">
            <v>41534</v>
          </cell>
          <cell r="B2057">
            <v>56.0640732265446</v>
          </cell>
          <cell r="C2057">
            <v>294.58948164963999</v>
          </cell>
          <cell r="D2057">
            <v>154.394736842105</v>
          </cell>
        </row>
        <row r="2058">
          <cell r="A2058">
            <v>41535</v>
          </cell>
          <cell r="B2058">
            <v>55.835240274599499</v>
          </cell>
          <cell r="C2058">
            <v>296.93530079455098</v>
          </cell>
          <cell r="D2058">
            <v>153</v>
          </cell>
        </row>
        <row r="2059">
          <cell r="A2059">
            <v>41536</v>
          </cell>
          <cell r="B2059">
            <v>55.377574370709297</v>
          </cell>
          <cell r="C2059">
            <v>294.173287930382</v>
          </cell>
          <cell r="D2059">
            <v>152.42105263157799</v>
          </cell>
        </row>
        <row r="2060">
          <cell r="A2060">
            <v>41537</v>
          </cell>
          <cell r="B2060">
            <v>59.496567505720797</v>
          </cell>
          <cell r="C2060">
            <v>293.11388573590602</v>
          </cell>
          <cell r="D2060">
            <v>150.52631578947299</v>
          </cell>
        </row>
        <row r="2061">
          <cell r="A2061">
            <v>41540</v>
          </cell>
          <cell r="B2061">
            <v>58.352402745995398</v>
          </cell>
          <cell r="C2061">
            <v>291.146424517593</v>
          </cell>
          <cell r="D2061">
            <v>152.23684210526301</v>
          </cell>
        </row>
        <row r="2062">
          <cell r="A2062">
            <v>41541</v>
          </cell>
          <cell r="B2062">
            <v>59.839816933638403</v>
          </cell>
          <cell r="C2062">
            <v>288.19523269012399</v>
          </cell>
          <cell r="D2062">
            <v>153.210526315789</v>
          </cell>
        </row>
        <row r="2063">
          <cell r="A2063">
            <v>41542</v>
          </cell>
          <cell r="B2063">
            <v>59.382151029748201</v>
          </cell>
          <cell r="C2063">
            <v>286.07642830117197</v>
          </cell>
          <cell r="D2063">
            <v>155.657894736842</v>
          </cell>
        </row>
        <row r="2064">
          <cell r="A2064">
            <v>41543</v>
          </cell>
          <cell r="B2064">
            <v>60.183066361556001</v>
          </cell>
          <cell r="C2064">
            <v>287.36284525160801</v>
          </cell>
          <cell r="D2064">
            <v>157.894736842105</v>
          </cell>
        </row>
        <row r="2065">
          <cell r="A2065">
            <v>41544</v>
          </cell>
          <cell r="B2065">
            <v>60.869565217391298</v>
          </cell>
          <cell r="C2065">
            <v>284.67650397275798</v>
          </cell>
          <cell r="D2065">
            <v>157.18421052631501</v>
          </cell>
        </row>
        <row r="2066">
          <cell r="A2066">
            <v>41547</v>
          </cell>
          <cell r="B2066">
            <v>60.640732265446204</v>
          </cell>
          <cell r="C2066">
            <v>280.968596292092</v>
          </cell>
          <cell r="D2066">
            <v>159.18421052631501</v>
          </cell>
        </row>
        <row r="2067">
          <cell r="A2067">
            <v>41548</v>
          </cell>
          <cell r="B2067">
            <v>61.556064073226501</v>
          </cell>
          <cell r="C2067">
            <v>280.55240257283299</v>
          </cell>
          <cell r="D2067">
            <v>159.13157894736801</v>
          </cell>
        </row>
        <row r="2068">
          <cell r="A2068">
            <v>41549</v>
          </cell>
          <cell r="B2068">
            <v>61.8993135011441</v>
          </cell>
          <cell r="C2068">
            <v>280.93076049943198</v>
          </cell>
          <cell r="D2068">
            <v>162.763157894736</v>
          </cell>
        </row>
        <row r="2069">
          <cell r="A2069">
            <v>41550</v>
          </cell>
          <cell r="B2069">
            <v>60.183066361556001</v>
          </cell>
          <cell r="C2069">
            <v>280.136208853575</v>
          </cell>
          <cell r="D2069">
            <v>164.02631578947299</v>
          </cell>
        </row>
        <row r="2070">
          <cell r="A2070">
            <v>41551</v>
          </cell>
          <cell r="B2070">
            <v>60.983981693363802</v>
          </cell>
          <cell r="C2070">
            <v>284.22247446083901</v>
          </cell>
          <cell r="D2070">
            <v>162.63157894736801</v>
          </cell>
        </row>
        <row r="2071">
          <cell r="A2071">
            <v>41554</v>
          </cell>
          <cell r="B2071">
            <v>64.645308924485093</v>
          </cell>
          <cell r="C2071">
            <v>284.10896708285998</v>
          </cell>
          <cell r="D2071">
            <v>161.84210526315701</v>
          </cell>
        </row>
        <row r="2072">
          <cell r="A2072">
            <v>41555</v>
          </cell>
          <cell r="B2072">
            <v>64.874141876430201</v>
          </cell>
          <cell r="C2072">
            <v>284.10896708285998</v>
          </cell>
          <cell r="D2072">
            <v>161.5</v>
          </cell>
        </row>
        <row r="2073">
          <cell r="A2073">
            <v>41556</v>
          </cell>
          <cell r="B2073">
            <v>65.903890160182996</v>
          </cell>
          <cell r="C2073">
            <v>282.55769958380603</v>
          </cell>
          <cell r="D2073">
            <v>164.210526315789</v>
          </cell>
        </row>
        <row r="2074">
          <cell r="A2074">
            <v>41557</v>
          </cell>
          <cell r="B2074">
            <v>68.649885583523997</v>
          </cell>
          <cell r="C2074">
            <v>289.36814226258002</v>
          </cell>
          <cell r="D2074">
            <v>164.263157894736</v>
          </cell>
        </row>
        <row r="2075">
          <cell r="A2075">
            <v>41558</v>
          </cell>
          <cell r="B2075">
            <v>81.2356979405034</v>
          </cell>
          <cell r="C2075">
            <v>290.314037079076</v>
          </cell>
          <cell r="D2075">
            <v>162.605263157894</v>
          </cell>
        </row>
        <row r="2076">
          <cell r="A2076">
            <v>41561</v>
          </cell>
          <cell r="B2076">
            <v>83.9816933638443</v>
          </cell>
          <cell r="C2076">
            <v>285.35754824063503</v>
          </cell>
          <cell r="D2076">
            <v>160.13157894736801</v>
          </cell>
        </row>
        <row r="2077">
          <cell r="A2077">
            <v>41562</v>
          </cell>
          <cell r="B2077">
            <v>82.379862700228799</v>
          </cell>
          <cell r="C2077">
            <v>291.94097616344999</v>
          </cell>
          <cell r="D2077">
            <v>163.07894736842101</v>
          </cell>
        </row>
        <row r="2078">
          <cell r="A2078">
            <v>41563</v>
          </cell>
          <cell r="B2078">
            <v>82.723112128146397</v>
          </cell>
          <cell r="C2078">
            <v>298.63791146424501</v>
          </cell>
          <cell r="D2078">
            <v>162.18421052631501</v>
          </cell>
        </row>
        <row r="2079">
          <cell r="A2079">
            <v>41564</v>
          </cell>
          <cell r="B2079">
            <v>85.583524027459902</v>
          </cell>
          <cell r="C2079">
            <v>300.18917896329901</v>
          </cell>
          <cell r="D2079">
            <v>163.657894736842</v>
          </cell>
        </row>
        <row r="2080">
          <cell r="A2080">
            <v>41565</v>
          </cell>
          <cell r="B2080">
            <v>88.443935926773406</v>
          </cell>
          <cell r="C2080">
            <v>298.18388195232598</v>
          </cell>
          <cell r="D2080">
            <v>164.894736842105</v>
          </cell>
        </row>
        <row r="2081">
          <cell r="A2081">
            <v>41568</v>
          </cell>
          <cell r="B2081">
            <v>88.6727688787185</v>
          </cell>
          <cell r="C2081">
            <v>304.23760877790301</v>
          </cell>
          <cell r="D2081">
            <v>163.78947368421001</v>
          </cell>
        </row>
        <row r="2082">
          <cell r="A2082">
            <v>41569</v>
          </cell>
          <cell r="B2082">
            <v>86.384439359267702</v>
          </cell>
          <cell r="C2082">
            <v>307.75633749526997</v>
          </cell>
          <cell r="D2082">
            <v>165.47368421052599</v>
          </cell>
        </row>
        <row r="2083">
          <cell r="A2083">
            <v>41570</v>
          </cell>
          <cell r="B2083">
            <v>85.240274599542303</v>
          </cell>
          <cell r="C2083">
            <v>311.61558834657501</v>
          </cell>
          <cell r="D2083">
            <v>164.81578947368399</v>
          </cell>
        </row>
        <row r="2084">
          <cell r="A2084">
            <v>41571</v>
          </cell>
          <cell r="B2084">
            <v>85.125858123569699</v>
          </cell>
          <cell r="C2084">
            <v>303.897086643965</v>
          </cell>
          <cell r="D2084">
            <v>165.13157894736801</v>
          </cell>
        </row>
        <row r="2085">
          <cell r="A2085">
            <v>41572</v>
          </cell>
          <cell r="B2085">
            <v>85.240274599542303</v>
          </cell>
          <cell r="C2085">
            <v>306.810442678774</v>
          </cell>
          <cell r="D2085">
            <v>164.894736842105</v>
          </cell>
        </row>
        <row r="2086">
          <cell r="A2086">
            <v>41575</v>
          </cell>
          <cell r="B2086">
            <v>85.812356979404996</v>
          </cell>
          <cell r="C2086">
            <v>306.39424895951498</v>
          </cell>
          <cell r="D2086">
            <v>165.73684210526301</v>
          </cell>
        </row>
        <row r="2087">
          <cell r="A2087">
            <v>41576</v>
          </cell>
          <cell r="B2087">
            <v>84.897025171624705</v>
          </cell>
          <cell r="C2087">
            <v>313.28036322360902</v>
          </cell>
          <cell r="D2087">
            <v>163.57894736842101</v>
          </cell>
        </row>
        <row r="2088">
          <cell r="A2088">
            <v>41577</v>
          </cell>
          <cell r="B2088">
            <v>80.205949656750505</v>
          </cell>
          <cell r="C2088">
            <v>310.97237987135799</v>
          </cell>
          <cell r="D2088">
            <v>163.763157894736</v>
          </cell>
        </row>
        <row r="2089">
          <cell r="A2089">
            <v>41578</v>
          </cell>
          <cell r="B2089">
            <v>78.146453089244801</v>
          </cell>
          <cell r="C2089">
            <v>308.96708286038501</v>
          </cell>
          <cell r="D2089">
            <v>165.57894736842101</v>
          </cell>
        </row>
        <row r="2090">
          <cell r="A2090">
            <v>41579</v>
          </cell>
          <cell r="B2090">
            <v>78.146453089244801</v>
          </cell>
          <cell r="C2090">
            <v>310.064320847521</v>
          </cell>
          <cell r="D2090">
            <v>164.97368421052599</v>
          </cell>
        </row>
        <row r="2091">
          <cell r="A2091">
            <v>41582</v>
          </cell>
          <cell r="B2091">
            <v>76.315789473684205</v>
          </cell>
          <cell r="C2091">
            <v>308.58872493378698</v>
          </cell>
          <cell r="D2091">
            <v>164.78947368421001</v>
          </cell>
        </row>
        <row r="2092">
          <cell r="A2092">
            <v>41583</v>
          </cell>
          <cell r="B2092">
            <v>83.638443935926702</v>
          </cell>
          <cell r="C2092">
            <v>310.51835035943998</v>
          </cell>
          <cell r="D2092">
            <v>165.36842105263099</v>
          </cell>
        </row>
        <row r="2093">
          <cell r="A2093">
            <v>41584</v>
          </cell>
          <cell r="B2093">
            <v>82.379862700228799</v>
          </cell>
          <cell r="C2093">
            <v>310.29133560347998</v>
          </cell>
          <cell r="D2093">
            <v>166.84210526315701</v>
          </cell>
        </row>
        <row r="2094">
          <cell r="A2094">
            <v>41585</v>
          </cell>
          <cell r="B2094">
            <v>83.066361556063995</v>
          </cell>
          <cell r="C2094">
            <v>302.42149073023</v>
          </cell>
          <cell r="D2094">
            <v>166.84210526315701</v>
          </cell>
        </row>
        <row r="2095">
          <cell r="A2095">
            <v>41586</v>
          </cell>
          <cell r="B2095">
            <v>85.011441647597195</v>
          </cell>
          <cell r="C2095">
            <v>304.502459326522</v>
          </cell>
          <cell r="D2095">
            <v>168.894736842105</v>
          </cell>
        </row>
        <row r="2096">
          <cell r="A2096">
            <v>41589</v>
          </cell>
          <cell r="B2096">
            <v>78.604118993135003</v>
          </cell>
          <cell r="C2096">
            <v>302.57283390087002</v>
          </cell>
          <cell r="D2096">
            <v>169.210526315789</v>
          </cell>
        </row>
        <row r="2097">
          <cell r="A2097">
            <v>41590</v>
          </cell>
          <cell r="B2097">
            <v>82.0366132723112</v>
          </cell>
          <cell r="C2097">
            <v>302.87552024214898</v>
          </cell>
          <cell r="D2097">
            <v>170.947368421052</v>
          </cell>
        </row>
        <row r="2098">
          <cell r="A2098">
            <v>41591</v>
          </cell>
          <cell r="B2098">
            <v>80.434782608695599</v>
          </cell>
          <cell r="C2098">
            <v>305.63753310631802</v>
          </cell>
          <cell r="D2098">
            <v>170.92105263157799</v>
          </cell>
        </row>
        <row r="2099">
          <cell r="A2099">
            <v>41592</v>
          </cell>
          <cell r="B2099">
            <v>82.0366132723112</v>
          </cell>
          <cell r="C2099">
            <v>306.01589103291701</v>
          </cell>
          <cell r="D2099">
            <v>171.34210526315701</v>
          </cell>
        </row>
        <row r="2100">
          <cell r="A2100">
            <v>41593</v>
          </cell>
          <cell r="B2100">
            <v>112.013729977116</v>
          </cell>
          <cell r="C2100">
            <v>321.03670071888001</v>
          </cell>
          <cell r="D2100">
            <v>170.57894736842101</v>
          </cell>
        </row>
        <row r="2101">
          <cell r="A2101">
            <v>41596</v>
          </cell>
          <cell r="B2101">
            <v>86.613272311212796</v>
          </cell>
          <cell r="C2101">
            <v>312.86416950435103</v>
          </cell>
          <cell r="D2101">
            <v>174.5</v>
          </cell>
        </row>
        <row r="2102">
          <cell r="A2102">
            <v>41597</v>
          </cell>
          <cell r="B2102">
            <v>94.164759725400401</v>
          </cell>
          <cell r="C2102">
            <v>314.03707907680598</v>
          </cell>
          <cell r="D2102">
            <v>175.78947368421001</v>
          </cell>
        </row>
        <row r="2103">
          <cell r="A2103">
            <v>41598</v>
          </cell>
          <cell r="B2103">
            <v>93.363844393592601</v>
          </cell>
          <cell r="C2103">
            <v>314.30192962542498</v>
          </cell>
          <cell r="D2103">
            <v>173.894736842105</v>
          </cell>
        </row>
        <row r="2104">
          <cell r="A2104">
            <v>41599</v>
          </cell>
          <cell r="B2104">
            <v>100.343249427917</v>
          </cell>
          <cell r="C2104">
            <v>316.68558456299598</v>
          </cell>
          <cell r="D2104">
            <v>173.92105263157799</v>
          </cell>
        </row>
        <row r="2105">
          <cell r="A2105">
            <v>41600</v>
          </cell>
          <cell r="B2105">
            <v>95.080091533180706</v>
          </cell>
          <cell r="C2105">
            <v>318.16118047673001</v>
          </cell>
          <cell r="D2105">
            <v>174.263157894736</v>
          </cell>
        </row>
        <row r="2106">
          <cell r="A2106">
            <v>41603</v>
          </cell>
          <cell r="B2106">
            <v>96.453089244851199</v>
          </cell>
          <cell r="C2106">
            <v>317.55580779417301</v>
          </cell>
          <cell r="D2106">
            <v>175.78947368421001</v>
          </cell>
        </row>
        <row r="2107">
          <cell r="A2107">
            <v>41604</v>
          </cell>
          <cell r="B2107">
            <v>100</v>
          </cell>
          <cell r="C2107">
            <v>320.58267120696098</v>
          </cell>
          <cell r="D2107">
            <v>175.763157894736</v>
          </cell>
        </row>
        <row r="2108">
          <cell r="A2108">
            <v>41605</v>
          </cell>
          <cell r="B2108">
            <v>103.089244851258</v>
          </cell>
          <cell r="C2108">
            <v>320.80968596292001</v>
          </cell>
          <cell r="D2108">
            <v>176.263157894736</v>
          </cell>
        </row>
        <row r="2109">
          <cell r="A2109">
            <v>41607</v>
          </cell>
          <cell r="B2109">
            <v>102.517162471395</v>
          </cell>
          <cell r="C2109">
            <v>319.75028376844398</v>
          </cell>
          <cell r="D2109">
            <v>177.57894736842101</v>
          </cell>
        </row>
        <row r="2110">
          <cell r="A2110">
            <v>41610</v>
          </cell>
          <cell r="B2110">
            <v>110.183066361556</v>
          </cell>
          <cell r="C2110">
            <v>319.93946273174402</v>
          </cell>
          <cell r="D2110">
            <v>174.657894736842</v>
          </cell>
        </row>
        <row r="2111">
          <cell r="A2111">
            <v>41611</v>
          </cell>
          <cell r="B2111">
            <v>98.283752860411795</v>
          </cell>
          <cell r="C2111">
            <v>322.51229663261398</v>
          </cell>
          <cell r="D2111">
            <v>169.42105263157799</v>
          </cell>
        </row>
        <row r="2112">
          <cell r="A2112">
            <v>41612</v>
          </cell>
          <cell r="B2112">
            <v>102.86041189931299</v>
          </cell>
          <cell r="C2112">
            <v>322.58796821793402</v>
          </cell>
          <cell r="D2112">
            <v>169.763157894736</v>
          </cell>
        </row>
        <row r="2113">
          <cell r="A2113">
            <v>41613</v>
          </cell>
          <cell r="B2113">
            <v>102.97482837528599</v>
          </cell>
          <cell r="C2113">
            <v>321.90692395005601</v>
          </cell>
          <cell r="D2113">
            <v>169.763157894736</v>
          </cell>
        </row>
        <row r="2114">
          <cell r="A2114">
            <v>41614</v>
          </cell>
          <cell r="B2114">
            <v>98.627002288329507</v>
          </cell>
          <cell r="C2114">
            <v>323.79871358304899</v>
          </cell>
          <cell r="D2114">
            <v>170.97368421052599</v>
          </cell>
        </row>
        <row r="2115">
          <cell r="A2115">
            <v>41617</v>
          </cell>
          <cell r="B2115">
            <v>94.622425629290603</v>
          </cell>
          <cell r="C2115">
            <v>323.45819144911002</v>
          </cell>
          <cell r="D2115">
            <v>167.57894736842101</v>
          </cell>
        </row>
        <row r="2116">
          <cell r="A2116">
            <v>41618</v>
          </cell>
          <cell r="B2116">
            <v>97.826086956521706</v>
          </cell>
          <cell r="C2116">
            <v>321.604237608777</v>
          </cell>
          <cell r="D2116">
            <v>168.23684210526301</v>
          </cell>
        </row>
        <row r="2117">
          <cell r="A2117">
            <v>41619</v>
          </cell>
          <cell r="B2117">
            <v>97.482837528604094</v>
          </cell>
          <cell r="C2117">
            <v>321.604237608777</v>
          </cell>
          <cell r="D2117">
            <v>163.52631578947299</v>
          </cell>
        </row>
        <row r="2118">
          <cell r="A2118">
            <v>41620</v>
          </cell>
          <cell r="B2118">
            <v>103.203661327231</v>
          </cell>
          <cell r="C2118">
            <v>317.63147937949299</v>
          </cell>
          <cell r="D2118">
            <v>168.13157894736801</v>
          </cell>
        </row>
        <row r="2119">
          <cell r="A2119">
            <v>41621</v>
          </cell>
          <cell r="B2119">
            <v>98.398169336384399</v>
          </cell>
          <cell r="C2119">
            <v>314.64245175936401</v>
          </cell>
          <cell r="D2119">
            <v>165.552631578947</v>
          </cell>
        </row>
        <row r="2120">
          <cell r="A2120">
            <v>41624</v>
          </cell>
          <cell r="B2120">
            <v>99.199084668192199</v>
          </cell>
          <cell r="C2120">
            <v>313.810064320847</v>
          </cell>
          <cell r="D2120">
            <v>163.605263157894</v>
          </cell>
        </row>
        <row r="2121">
          <cell r="A2121">
            <v>41625</v>
          </cell>
          <cell r="B2121">
            <v>97.482837528604094</v>
          </cell>
          <cell r="C2121">
            <v>313.99924328414602</v>
          </cell>
          <cell r="D2121">
            <v>163.18421052631501</v>
          </cell>
        </row>
        <row r="2122">
          <cell r="A2122">
            <v>41626</v>
          </cell>
          <cell r="B2122">
            <v>95.652173913043399</v>
          </cell>
          <cell r="C2122">
            <v>317.51797200151299</v>
          </cell>
          <cell r="D2122">
            <v>165.28947368421001</v>
          </cell>
        </row>
        <row r="2123">
          <cell r="A2123">
            <v>41627</v>
          </cell>
          <cell r="B2123">
            <v>92.906178489702498</v>
          </cell>
          <cell r="C2123">
            <v>315.36133181990101</v>
          </cell>
          <cell r="D2123">
            <v>164.5</v>
          </cell>
        </row>
        <row r="2124">
          <cell r="A2124">
            <v>41628</v>
          </cell>
          <cell r="B2124">
            <v>99.313501144164704</v>
          </cell>
          <cell r="C2124">
            <v>313.62088535754799</v>
          </cell>
          <cell r="D2124">
            <v>165.157894736842</v>
          </cell>
        </row>
        <row r="2125">
          <cell r="A2125">
            <v>41631</v>
          </cell>
          <cell r="B2125">
            <v>96.224256292906105</v>
          </cell>
          <cell r="C2125">
            <v>314.49110858872399</v>
          </cell>
          <cell r="D2125">
            <v>167.31578947368399</v>
          </cell>
        </row>
        <row r="2126">
          <cell r="A2126">
            <v>41632</v>
          </cell>
          <cell r="B2126">
            <v>98.0549199084668</v>
          </cell>
          <cell r="C2126">
            <v>315.28566023458097</v>
          </cell>
          <cell r="D2126">
            <v>167.36842105263099</v>
          </cell>
        </row>
        <row r="2127">
          <cell r="A2127">
            <v>41634</v>
          </cell>
          <cell r="B2127">
            <v>96.109839816933601</v>
          </cell>
          <cell r="C2127">
            <v>315.36133181990101</v>
          </cell>
          <cell r="D2127">
            <v>166.52631578947299</v>
          </cell>
        </row>
        <row r="2128">
          <cell r="A2128">
            <v>41635</v>
          </cell>
          <cell r="B2128">
            <v>94.736842105263094</v>
          </cell>
          <cell r="C2128">
            <v>313.84790011350702</v>
          </cell>
          <cell r="D2128">
            <v>167.394736842105</v>
          </cell>
        </row>
        <row r="2129">
          <cell r="A2129">
            <v>41638</v>
          </cell>
          <cell r="B2129">
            <v>96.109839816933601</v>
          </cell>
          <cell r="C2129">
            <v>314.41543700340497</v>
          </cell>
          <cell r="D2129">
            <v>167.42105263157799</v>
          </cell>
        </row>
        <row r="2130">
          <cell r="A2130">
            <v>41639</v>
          </cell>
          <cell r="B2130">
            <v>101.601830663615</v>
          </cell>
          <cell r="C2130">
            <v>316.91259931895502</v>
          </cell>
          <cell r="D2130">
            <v>167.157894736842</v>
          </cell>
        </row>
        <row r="2131">
          <cell r="A2131">
            <v>41641</v>
          </cell>
          <cell r="B2131">
            <v>97.482837528604094</v>
          </cell>
          <cell r="C2131">
            <v>314.68028755202403</v>
          </cell>
          <cell r="D2131">
            <v>169.263157894736</v>
          </cell>
        </row>
        <row r="2132">
          <cell r="A2132">
            <v>41642</v>
          </cell>
          <cell r="B2132">
            <v>96.796338672768798</v>
          </cell>
          <cell r="C2132">
            <v>315.70185395383999</v>
          </cell>
          <cell r="D2132">
            <v>168.86842105263099</v>
          </cell>
        </row>
        <row r="2133">
          <cell r="A2133">
            <v>41645</v>
          </cell>
          <cell r="B2133">
            <v>93.821510297482803</v>
          </cell>
          <cell r="C2133">
            <v>314.03707907680598</v>
          </cell>
          <cell r="D2133">
            <v>164.552631578947</v>
          </cell>
        </row>
        <row r="2134">
          <cell r="A2134">
            <v>41646</v>
          </cell>
          <cell r="B2134">
            <v>96.796338672768798</v>
          </cell>
          <cell r="C2134">
            <v>317.820658342792</v>
          </cell>
          <cell r="D2134">
            <v>166.36842105263099</v>
          </cell>
        </row>
        <row r="2135">
          <cell r="A2135">
            <v>41647</v>
          </cell>
          <cell r="B2135">
            <v>97.940503432494197</v>
          </cell>
          <cell r="C2135">
            <v>318.804388951948</v>
          </cell>
          <cell r="D2135">
            <v>164.68421052631501</v>
          </cell>
        </row>
        <row r="2136">
          <cell r="A2136">
            <v>41648</v>
          </cell>
          <cell r="B2136">
            <v>95.537757437070894</v>
          </cell>
          <cell r="C2136">
            <v>318.690881573968</v>
          </cell>
          <cell r="D2136">
            <v>165.92105263157799</v>
          </cell>
        </row>
        <row r="2137">
          <cell r="A2137">
            <v>41649</v>
          </cell>
          <cell r="B2137">
            <v>96.453089244851199</v>
          </cell>
          <cell r="C2137">
            <v>317.17744986757401</v>
          </cell>
          <cell r="D2137">
            <v>164.157894736842</v>
          </cell>
        </row>
        <row r="2138">
          <cell r="A2138">
            <v>41652</v>
          </cell>
          <cell r="B2138">
            <v>93.592677345537695</v>
          </cell>
          <cell r="C2138">
            <v>313.65872115020801</v>
          </cell>
          <cell r="D2138">
            <v>160.97368421052599</v>
          </cell>
        </row>
        <row r="2139">
          <cell r="A2139">
            <v>41653</v>
          </cell>
          <cell r="B2139">
            <v>96.338672768878695</v>
          </cell>
          <cell r="C2139">
            <v>317.63147937949299</v>
          </cell>
          <cell r="D2139">
            <v>159.97368421052599</v>
          </cell>
        </row>
        <row r="2140">
          <cell r="A2140">
            <v>41654</v>
          </cell>
          <cell r="B2140">
            <v>98.283752860411795</v>
          </cell>
          <cell r="C2140">
            <v>315.891032917139</v>
          </cell>
          <cell r="D2140">
            <v>159.13157894736801</v>
          </cell>
        </row>
        <row r="2141">
          <cell r="A2141">
            <v>41655</v>
          </cell>
          <cell r="B2141">
            <v>97.940503432494197</v>
          </cell>
          <cell r="C2141">
            <v>315.36133181990101</v>
          </cell>
          <cell r="D2141">
            <v>161.36842105263099</v>
          </cell>
        </row>
        <row r="2142">
          <cell r="A2142">
            <v>41656</v>
          </cell>
          <cell r="B2142">
            <v>100</v>
          </cell>
          <cell r="C2142">
            <v>311.31290200529702</v>
          </cell>
          <cell r="D2142">
            <v>162.052631578947</v>
          </cell>
        </row>
        <row r="2143">
          <cell r="A2143">
            <v>41660</v>
          </cell>
          <cell r="B2143">
            <v>100</v>
          </cell>
          <cell r="C2143">
            <v>311.31290200529702</v>
          </cell>
          <cell r="D2143">
            <v>159.68421052631501</v>
          </cell>
        </row>
        <row r="2144">
          <cell r="A2144">
            <v>41661</v>
          </cell>
          <cell r="B2144">
            <v>107.322654462242</v>
          </cell>
          <cell r="C2144">
            <v>313.62088535754799</v>
          </cell>
          <cell r="D2144">
            <v>158.78947368421001</v>
          </cell>
        </row>
        <row r="2145">
          <cell r="A2145">
            <v>41662</v>
          </cell>
          <cell r="B2145">
            <v>101.25858123569699</v>
          </cell>
          <cell r="C2145">
            <v>304.91865304578101</v>
          </cell>
          <cell r="D2145">
            <v>160.105263157894</v>
          </cell>
        </row>
        <row r="2146">
          <cell r="A2146">
            <v>41663</v>
          </cell>
          <cell r="B2146">
            <v>97.940503432494197</v>
          </cell>
          <cell r="C2146">
            <v>296.21642073401398</v>
          </cell>
          <cell r="D2146">
            <v>157.92105263157799</v>
          </cell>
        </row>
        <row r="2147">
          <cell r="A2147">
            <v>41666</v>
          </cell>
          <cell r="B2147">
            <v>93.821510297482803</v>
          </cell>
          <cell r="C2147">
            <v>294.438138479001</v>
          </cell>
          <cell r="D2147">
            <v>156.63157894736801</v>
          </cell>
        </row>
        <row r="2148">
          <cell r="A2148">
            <v>41667</v>
          </cell>
          <cell r="B2148">
            <v>93.707093821510199</v>
          </cell>
          <cell r="C2148">
            <v>302.19447597427097</v>
          </cell>
          <cell r="D2148">
            <v>155.552631578947</v>
          </cell>
        </row>
        <row r="2149">
          <cell r="A2149">
            <v>41668</v>
          </cell>
          <cell r="B2149">
            <v>87.8718535469107</v>
          </cell>
          <cell r="C2149">
            <v>294.36246689368102</v>
          </cell>
          <cell r="D2149">
            <v>159.5</v>
          </cell>
        </row>
        <row r="2150">
          <cell r="A2150">
            <v>41669</v>
          </cell>
          <cell r="B2150">
            <v>88.443935926773406</v>
          </cell>
          <cell r="C2150">
            <v>300.30268634127799</v>
          </cell>
          <cell r="D2150">
            <v>160.42105263157799</v>
          </cell>
        </row>
        <row r="2151">
          <cell r="A2151">
            <v>41670</v>
          </cell>
          <cell r="B2151">
            <v>83.066361556063995</v>
          </cell>
          <cell r="C2151">
            <v>290.91940976163397</v>
          </cell>
          <cell r="D2151">
            <v>159.13157894736801</v>
          </cell>
        </row>
        <row r="2152">
          <cell r="A2152">
            <v>41673</v>
          </cell>
          <cell r="B2152">
            <v>79.176201372997696</v>
          </cell>
          <cell r="C2152">
            <v>285.47105561861503</v>
          </cell>
          <cell r="D2152">
            <v>159.394736842105</v>
          </cell>
        </row>
        <row r="2153">
          <cell r="A2153">
            <v>41674</v>
          </cell>
          <cell r="B2153">
            <v>79.633867276887798</v>
          </cell>
          <cell r="C2153">
            <v>283.12523647370398</v>
          </cell>
          <cell r="D2153">
            <v>159.63157894736801</v>
          </cell>
        </row>
        <row r="2154">
          <cell r="A2154">
            <v>41675</v>
          </cell>
          <cell r="B2154">
            <v>78.832951945079998</v>
          </cell>
          <cell r="C2154">
            <v>278.69844873250003</v>
          </cell>
          <cell r="D2154">
            <v>155.447368421052</v>
          </cell>
        </row>
        <row r="2155">
          <cell r="A2155">
            <v>41676</v>
          </cell>
          <cell r="B2155">
            <v>82.494279176201303</v>
          </cell>
          <cell r="C2155">
            <v>287.36284525160801</v>
          </cell>
          <cell r="D2155">
            <v>152.605263157894</v>
          </cell>
        </row>
        <row r="2156">
          <cell r="A2156">
            <v>41677</v>
          </cell>
          <cell r="B2156">
            <v>90.6178489702517</v>
          </cell>
          <cell r="C2156">
            <v>287.36284525160801</v>
          </cell>
          <cell r="D2156">
            <v>155.78947368421001</v>
          </cell>
        </row>
        <row r="2157">
          <cell r="A2157">
            <v>41680</v>
          </cell>
          <cell r="B2157">
            <v>93.592677345537695</v>
          </cell>
          <cell r="C2157">
            <v>293.83276579644303</v>
          </cell>
          <cell r="D2157">
            <v>155.63157894736801</v>
          </cell>
        </row>
        <row r="2158">
          <cell r="A2158">
            <v>41681</v>
          </cell>
          <cell r="B2158">
            <v>89.016018306636099</v>
          </cell>
          <cell r="C2158">
            <v>295.57321225879599</v>
          </cell>
          <cell r="D2158">
            <v>154.47368421052599</v>
          </cell>
        </row>
        <row r="2159">
          <cell r="A2159">
            <v>41682</v>
          </cell>
          <cell r="B2159">
            <v>86.727688787185301</v>
          </cell>
          <cell r="C2159">
            <v>294.70298902761999</v>
          </cell>
          <cell r="D2159">
            <v>152.86842105263099</v>
          </cell>
        </row>
        <row r="2160">
          <cell r="A2160">
            <v>41683</v>
          </cell>
          <cell r="B2160">
            <v>91.075514874141803</v>
          </cell>
          <cell r="C2160">
            <v>295.989405978055</v>
          </cell>
          <cell r="D2160">
            <v>151.31578947368399</v>
          </cell>
        </row>
        <row r="2161">
          <cell r="A2161">
            <v>41684</v>
          </cell>
          <cell r="B2161">
            <v>91.304347826086897</v>
          </cell>
          <cell r="C2161">
            <v>293.87060158910299</v>
          </cell>
          <cell r="D2161">
            <v>152.447368421052</v>
          </cell>
        </row>
        <row r="2162">
          <cell r="A2162">
            <v>41688</v>
          </cell>
          <cell r="B2162">
            <v>91.304347826086897</v>
          </cell>
          <cell r="C2162">
            <v>292.28149829738902</v>
          </cell>
          <cell r="D2162">
            <v>156.31578947368399</v>
          </cell>
        </row>
        <row r="2163">
          <cell r="A2163">
            <v>41689</v>
          </cell>
          <cell r="B2163">
            <v>88.6727688787185</v>
          </cell>
          <cell r="C2163">
            <v>297.50283768444899</v>
          </cell>
          <cell r="D2163">
            <v>160.36842105263099</v>
          </cell>
        </row>
        <row r="2164">
          <cell r="A2164">
            <v>41690</v>
          </cell>
          <cell r="B2164">
            <v>91.189931350114406</v>
          </cell>
          <cell r="C2164">
            <v>305.448354143019</v>
          </cell>
          <cell r="D2164">
            <v>162.18421052631501</v>
          </cell>
        </row>
        <row r="2165">
          <cell r="A2165">
            <v>41691</v>
          </cell>
          <cell r="B2165">
            <v>90.389016018306606</v>
          </cell>
          <cell r="C2165">
            <v>306.09156261823603</v>
          </cell>
          <cell r="D2165">
            <v>163.552631578947</v>
          </cell>
        </row>
        <row r="2166">
          <cell r="A2166">
            <v>41694</v>
          </cell>
          <cell r="B2166">
            <v>86.384439359267702</v>
          </cell>
          <cell r="C2166">
            <v>306.318577374195</v>
          </cell>
          <cell r="D2166">
            <v>162.447368421052</v>
          </cell>
        </row>
        <row r="2167">
          <cell r="A2167">
            <v>41695</v>
          </cell>
          <cell r="B2167">
            <v>83.9816933638443</v>
          </cell>
          <cell r="C2167">
            <v>308.28603859250802</v>
          </cell>
          <cell r="D2167">
            <v>164.97368421052599</v>
          </cell>
        </row>
        <row r="2168">
          <cell r="A2168">
            <v>41696</v>
          </cell>
          <cell r="B2168">
            <v>85.697940503432406</v>
          </cell>
          <cell r="C2168">
            <v>305.448354143019</v>
          </cell>
          <cell r="D2168">
            <v>164.552631578947</v>
          </cell>
        </row>
        <row r="2169">
          <cell r="A2169">
            <v>41697</v>
          </cell>
          <cell r="B2169">
            <v>85.354691075514793</v>
          </cell>
          <cell r="C2169">
            <v>308.81573968974601</v>
          </cell>
          <cell r="D2169">
            <v>165.47368421052599</v>
          </cell>
        </row>
        <row r="2170">
          <cell r="A2170">
            <v>41698</v>
          </cell>
          <cell r="B2170">
            <v>83.752860411899306</v>
          </cell>
          <cell r="C2170">
            <v>308.55088914112702</v>
          </cell>
          <cell r="D2170">
            <v>164.18421052631501</v>
          </cell>
        </row>
        <row r="2171">
          <cell r="A2171">
            <v>41701</v>
          </cell>
          <cell r="B2171">
            <v>83.295194508009104</v>
          </cell>
          <cell r="C2171">
            <v>312.18312523647302</v>
          </cell>
          <cell r="D2171">
            <v>164.52631578947299</v>
          </cell>
        </row>
        <row r="2172">
          <cell r="A2172">
            <v>41702</v>
          </cell>
          <cell r="B2172">
            <v>86.384439359267702</v>
          </cell>
          <cell r="C2172">
            <v>318.04767309875098</v>
          </cell>
          <cell r="D2172">
            <v>163.57894736842101</v>
          </cell>
        </row>
        <row r="2173">
          <cell r="A2173">
            <v>41703</v>
          </cell>
          <cell r="B2173">
            <v>82.494279176201303</v>
          </cell>
          <cell r="C2173">
            <v>313.810064320847</v>
          </cell>
          <cell r="D2173">
            <v>162.73684210526301</v>
          </cell>
        </row>
        <row r="2174">
          <cell r="A2174">
            <v>41704</v>
          </cell>
          <cell r="B2174">
            <v>82.0366132723112</v>
          </cell>
          <cell r="C2174">
            <v>314.188422247446</v>
          </cell>
          <cell r="D2174">
            <v>158.86842105263099</v>
          </cell>
        </row>
        <row r="2175">
          <cell r="A2175">
            <v>41705</v>
          </cell>
          <cell r="B2175">
            <v>83.867276887871796</v>
          </cell>
          <cell r="C2175">
            <v>314.71812334468399</v>
          </cell>
          <cell r="D2175">
            <v>160.13157894736801</v>
          </cell>
        </row>
        <row r="2176">
          <cell r="A2176">
            <v>41708</v>
          </cell>
          <cell r="B2176">
            <v>84.439359267734503</v>
          </cell>
          <cell r="C2176">
            <v>314.68028755202403</v>
          </cell>
          <cell r="D2176">
            <v>161.47368421052599</v>
          </cell>
        </row>
        <row r="2177">
          <cell r="A2177">
            <v>41709</v>
          </cell>
          <cell r="B2177">
            <v>80.205949656750505</v>
          </cell>
          <cell r="C2177">
            <v>313.99924328414602</v>
          </cell>
          <cell r="D2177">
            <v>162.02631578947299</v>
          </cell>
        </row>
        <row r="2178">
          <cell r="A2178">
            <v>41710</v>
          </cell>
          <cell r="B2178">
            <v>80.549199084668103</v>
          </cell>
          <cell r="C2178">
            <v>316.04237608777902</v>
          </cell>
          <cell r="D2178">
            <v>162.34210526315701</v>
          </cell>
        </row>
        <row r="2179">
          <cell r="A2179">
            <v>41711</v>
          </cell>
          <cell r="B2179">
            <v>79.633867276887798</v>
          </cell>
          <cell r="C2179">
            <v>312.97767688233</v>
          </cell>
          <cell r="D2179">
            <v>165.605263157894</v>
          </cell>
        </row>
        <row r="2180">
          <cell r="A2180">
            <v>41712</v>
          </cell>
          <cell r="B2180">
            <v>80.778032036613197</v>
          </cell>
          <cell r="C2180">
            <v>311.01021566401801</v>
          </cell>
          <cell r="D2180">
            <v>165.63157894736801</v>
          </cell>
        </row>
        <row r="2181">
          <cell r="A2181">
            <v>41715</v>
          </cell>
          <cell r="B2181">
            <v>80.205949656750505</v>
          </cell>
          <cell r="C2181">
            <v>313.69655694286701</v>
          </cell>
          <cell r="D2181">
            <v>166.210526315789</v>
          </cell>
        </row>
        <row r="2182">
          <cell r="A2182">
            <v>41716</v>
          </cell>
          <cell r="B2182">
            <v>81.006864988558306</v>
          </cell>
          <cell r="C2182">
            <v>314.30192962542498</v>
          </cell>
          <cell r="D2182">
            <v>166.5</v>
          </cell>
        </row>
        <row r="2183">
          <cell r="A2183">
            <v>41717</v>
          </cell>
          <cell r="B2183">
            <v>79.862700228832907</v>
          </cell>
          <cell r="C2183">
            <v>309.00491865304502</v>
          </cell>
          <cell r="D2183">
            <v>164.605263157894</v>
          </cell>
        </row>
        <row r="2184">
          <cell r="A2184">
            <v>41718</v>
          </cell>
          <cell r="B2184">
            <v>80.892448512585801</v>
          </cell>
          <cell r="C2184">
            <v>311.38857359061598</v>
          </cell>
          <cell r="D2184">
            <v>165.210526315789</v>
          </cell>
        </row>
        <row r="2185">
          <cell r="A2185">
            <v>41719</v>
          </cell>
          <cell r="B2185">
            <v>81.006864988558306</v>
          </cell>
          <cell r="C2185">
            <v>310.59402194475899</v>
          </cell>
          <cell r="D2185">
            <v>162.84210526315701</v>
          </cell>
        </row>
        <row r="2186">
          <cell r="A2186">
            <v>41722</v>
          </cell>
          <cell r="B2186">
            <v>79.977116704805397</v>
          </cell>
          <cell r="C2186">
            <v>307.98335225122901</v>
          </cell>
          <cell r="D2186">
            <v>157.63157894736801</v>
          </cell>
        </row>
        <row r="2187">
          <cell r="A2187">
            <v>41723</v>
          </cell>
          <cell r="B2187">
            <v>79.977116704805397</v>
          </cell>
          <cell r="C2187">
            <v>310.63185773741901</v>
          </cell>
          <cell r="D2187">
            <v>159.07894736842101</v>
          </cell>
        </row>
        <row r="2188">
          <cell r="A2188">
            <v>41724</v>
          </cell>
          <cell r="B2188">
            <v>75.858123569794003</v>
          </cell>
          <cell r="C2188">
            <v>313.99924328414602</v>
          </cell>
          <cell r="D2188">
            <v>158.73684210526301</v>
          </cell>
        </row>
        <row r="2189">
          <cell r="A2189">
            <v>41725</v>
          </cell>
          <cell r="B2189">
            <v>77.345537757437</v>
          </cell>
          <cell r="C2189">
            <v>314.56678017404403</v>
          </cell>
          <cell r="D2189">
            <v>158.763157894736</v>
          </cell>
        </row>
        <row r="2190">
          <cell r="A2190">
            <v>41726</v>
          </cell>
          <cell r="B2190">
            <v>75.057208237986202</v>
          </cell>
          <cell r="C2190">
            <v>314.03707907680598</v>
          </cell>
          <cell r="D2190">
            <v>158.23684210526301</v>
          </cell>
        </row>
        <row r="2191">
          <cell r="A2191">
            <v>41729</v>
          </cell>
          <cell r="B2191">
            <v>76.5446224256292</v>
          </cell>
          <cell r="C2191">
            <v>314.56678017404403</v>
          </cell>
          <cell r="D2191">
            <v>155.52631578947299</v>
          </cell>
        </row>
        <row r="2192">
          <cell r="A2192">
            <v>41730</v>
          </cell>
          <cell r="B2192">
            <v>78.604118993135003</v>
          </cell>
          <cell r="C2192">
            <v>323.34468407113098</v>
          </cell>
          <cell r="D2192">
            <v>152.947368421052</v>
          </cell>
        </row>
        <row r="2193">
          <cell r="A2193">
            <v>41731</v>
          </cell>
          <cell r="B2193">
            <v>79.405034324942704</v>
          </cell>
          <cell r="C2193">
            <v>326.06886114264</v>
          </cell>
          <cell r="D2193">
            <v>148.947368421052</v>
          </cell>
        </row>
        <row r="2194">
          <cell r="A2194">
            <v>41732</v>
          </cell>
          <cell r="B2194">
            <v>74.5995423340961</v>
          </cell>
          <cell r="C2194">
            <v>327.84714339765401</v>
          </cell>
          <cell r="D2194">
            <v>140.894736842105</v>
          </cell>
        </row>
        <row r="2195">
          <cell r="A2195">
            <v>41733</v>
          </cell>
          <cell r="B2195">
            <v>70.137299771166994</v>
          </cell>
          <cell r="C2195">
            <v>322.02043132803601</v>
          </cell>
          <cell r="D2195">
            <v>144.552631578947</v>
          </cell>
        </row>
        <row r="2196">
          <cell r="A2196">
            <v>41736</v>
          </cell>
          <cell r="B2196">
            <v>70.823798627002205</v>
          </cell>
          <cell r="C2196">
            <v>323.64737041241</v>
          </cell>
          <cell r="D2196">
            <v>142.5</v>
          </cell>
        </row>
        <row r="2197">
          <cell r="A2197">
            <v>41737</v>
          </cell>
          <cell r="B2197">
            <v>69.336384439359193</v>
          </cell>
          <cell r="C2197">
            <v>317.59364358683302</v>
          </cell>
          <cell r="D2197">
            <v>145.68421052631501</v>
          </cell>
        </row>
        <row r="2198">
          <cell r="A2198">
            <v>41738</v>
          </cell>
          <cell r="B2198">
            <v>69.336384439359193</v>
          </cell>
          <cell r="C2198">
            <v>322.66363980325298</v>
          </cell>
          <cell r="D2198">
            <v>145.394736842105</v>
          </cell>
        </row>
        <row r="2199">
          <cell r="A2199">
            <v>41739</v>
          </cell>
          <cell r="B2199">
            <v>66.0183066361556</v>
          </cell>
          <cell r="C2199">
            <v>317.66931517215198</v>
          </cell>
          <cell r="D2199">
            <v>145.763157894736</v>
          </cell>
        </row>
        <row r="2200">
          <cell r="A2200">
            <v>41740</v>
          </cell>
          <cell r="B2200">
            <v>64.645308924485093</v>
          </cell>
          <cell r="C2200">
            <v>311.01021566401801</v>
          </cell>
          <cell r="D2200">
            <v>143.052631578947</v>
          </cell>
        </row>
        <row r="2201">
          <cell r="A2201">
            <v>41743</v>
          </cell>
          <cell r="B2201">
            <v>64.530892448512503</v>
          </cell>
          <cell r="C2201">
            <v>313.88573590616699</v>
          </cell>
          <cell r="D2201">
            <v>142.52631578947299</v>
          </cell>
        </row>
        <row r="2202">
          <cell r="A2202">
            <v>41744</v>
          </cell>
          <cell r="B2202">
            <v>64.645308924485093</v>
          </cell>
          <cell r="C2202">
            <v>311.04805145667802</v>
          </cell>
          <cell r="D2202">
            <v>144.78947368421001</v>
          </cell>
        </row>
        <row r="2203">
          <cell r="A2203">
            <v>41745</v>
          </cell>
          <cell r="B2203">
            <v>65.560640732265398</v>
          </cell>
          <cell r="C2203">
            <v>316.836927733636</v>
          </cell>
          <cell r="D2203">
            <v>140.84210526315701</v>
          </cell>
        </row>
        <row r="2204">
          <cell r="A2204">
            <v>41746</v>
          </cell>
          <cell r="B2204">
            <v>68.306636155606398</v>
          </cell>
          <cell r="C2204">
            <v>319.523269012485</v>
          </cell>
          <cell r="D2204">
            <v>140.894736842105</v>
          </cell>
        </row>
        <row r="2205">
          <cell r="A2205">
            <v>41750</v>
          </cell>
          <cell r="B2205">
            <v>70.022883295194504</v>
          </cell>
          <cell r="C2205">
            <v>319.71244797578498</v>
          </cell>
          <cell r="D2205">
            <v>141.210526315789</v>
          </cell>
        </row>
        <row r="2206">
          <cell r="A2206">
            <v>41751</v>
          </cell>
          <cell r="B2206">
            <v>70.251716247139498</v>
          </cell>
          <cell r="C2206">
            <v>322.24744608399499</v>
          </cell>
          <cell r="D2206">
            <v>143.63157894736801</v>
          </cell>
        </row>
        <row r="2207">
          <cell r="A2207">
            <v>41752</v>
          </cell>
          <cell r="B2207">
            <v>68.878718535469105</v>
          </cell>
          <cell r="C2207">
            <v>318.84222474460802</v>
          </cell>
          <cell r="D2207">
            <v>141.86842105263099</v>
          </cell>
        </row>
        <row r="2208">
          <cell r="A2208">
            <v>41753</v>
          </cell>
          <cell r="B2208">
            <v>66.704805491990797</v>
          </cell>
          <cell r="C2208">
            <v>333.78736284525098</v>
          </cell>
          <cell r="D2208">
            <v>140.31578947368399</v>
          </cell>
        </row>
        <row r="2209">
          <cell r="A2209">
            <v>41754</v>
          </cell>
          <cell r="B2209">
            <v>64.073226544622401</v>
          </cell>
          <cell r="C2209">
            <v>329.54975406734701</v>
          </cell>
          <cell r="D2209">
            <v>139.73684210526301</v>
          </cell>
        </row>
        <row r="2210">
          <cell r="A2210">
            <v>41757</v>
          </cell>
          <cell r="B2210">
            <v>63.2723112128146</v>
          </cell>
          <cell r="C2210">
            <v>332.50094589481603</v>
          </cell>
          <cell r="D2210">
            <v>141.763157894736</v>
          </cell>
        </row>
        <row r="2211">
          <cell r="A2211">
            <v>41758</v>
          </cell>
          <cell r="B2211">
            <v>63.844393592677299</v>
          </cell>
          <cell r="C2211">
            <v>333.14415437003402</v>
          </cell>
          <cell r="D2211">
            <v>144.763157894736</v>
          </cell>
        </row>
        <row r="2212">
          <cell r="A2212">
            <v>41759</v>
          </cell>
          <cell r="B2212">
            <v>63.844393592677299</v>
          </cell>
          <cell r="C2212">
            <v>333.938706015891</v>
          </cell>
          <cell r="D2212">
            <v>146</v>
          </cell>
        </row>
        <row r="2213">
          <cell r="A2213">
            <v>41760</v>
          </cell>
          <cell r="B2213">
            <v>64.073226544622401</v>
          </cell>
          <cell r="C2213">
            <v>331.66855845629902</v>
          </cell>
          <cell r="D2213">
            <v>143.763157894736</v>
          </cell>
        </row>
        <row r="2214">
          <cell r="A2214">
            <v>41761</v>
          </cell>
          <cell r="B2214">
            <v>66.132723112128105</v>
          </cell>
          <cell r="C2214">
            <v>332.27393113885699</v>
          </cell>
          <cell r="D2214">
            <v>147.605263157894</v>
          </cell>
        </row>
        <row r="2215">
          <cell r="A2215">
            <v>41764</v>
          </cell>
          <cell r="B2215">
            <v>64.302059496567495</v>
          </cell>
          <cell r="C2215">
            <v>331.70639424895899</v>
          </cell>
          <cell r="D2215">
            <v>143.5</v>
          </cell>
        </row>
        <row r="2216">
          <cell r="A2216">
            <v>41765</v>
          </cell>
          <cell r="B2216">
            <v>63.2723112128146</v>
          </cell>
          <cell r="C2216">
            <v>325.84184638668103</v>
          </cell>
          <cell r="D2216">
            <v>145.07894736842101</v>
          </cell>
        </row>
        <row r="2217">
          <cell r="A2217">
            <v>41766</v>
          </cell>
          <cell r="B2217">
            <v>60.983981693363802</v>
          </cell>
          <cell r="C2217">
            <v>329.47408248202697</v>
          </cell>
          <cell r="D2217">
            <v>141.552631578947</v>
          </cell>
        </row>
        <row r="2218">
          <cell r="A2218">
            <v>41767</v>
          </cell>
          <cell r="B2218">
            <v>57.208237986269999</v>
          </cell>
          <cell r="C2218">
            <v>327.46878547105501</v>
          </cell>
          <cell r="D2218">
            <v>145.73684210526301</v>
          </cell>
        </row>
        <row r="2219">
          <cell r="A2219">
            <v>41768</v>
          </cell>
          <cell r="B2219">
            <v>60.411899313501102</v>
          </cell>
          <cell r="C2219">
            <v>325.87968217934099</v>
          </cell>
          <cell r="D2219">
            <v>143.447368421052</v>
          </cell>
        </row>
        <row r="2220">
          <cell r="A2220">
            <v>41771</v>
          </cell>
          <cell r="B2220">
            <v>64.645308924485093</v>
          </cell>
          <cell r="C2220">
            <v>328.79303821414999</v>
          </cell>
          <cell r="D2220">
            <v>142.57894736842101</v>
          </cell>
        </row>
        <row r="2221">
          <cell r="A2221">
            <v>41772</v>
          </cell>
          <cell r="B2221">
            <v>64.302059496567495</v>
          </cell>
          <cell r="C2221">
            <v>331.70639424895899</v>
          </cell>
          <cell r="D2221">
            <v>148.47368421052599</v>
          </cell>
        </row>
        <row r="2222">
          <cell r="A2222">
            <v>41773</v>
          </cell>
          <cell r="B2222">
            <v>60.411899313501102</v>
          </cell>
          <cell r="C2222">
            <v>329.02005297010902</v>
          </cell>
          <cell r="D2222">
            <v>147.07894736842101</v>
          </cell>
        </row>
        <row r="2223">
          <cell r="A2223">
            <v>41774</v>
          </cell>
          <cell r="B2223">
            <v>58.0091533180778</v>
          </cell>
          <cell r="C2223">
            <v>324.02572833900803</v>
          </cell>
          <cell r="D2223">
            <v>147.68421052631501</v>
          </cell>
        </row>
        <row r="2224">
          <cell r="A2224">
            <v>41775</v>
          </cell>
          <cell r="B2224">
            <v>59.038901601830602</v>
          </cell>
          <cell r="C2224">
            <v>326.447219069239</v>
          </cell>
          <cell r="D2224">
            <v>153.5</v>
          </cell>
        </row>
        <row r="2225">
          <cell r="A2225">
            <v>41778</v>
          </cell>
          <cell r="B2225">
            <v>62.013729977116697</v>
          </cell>
          <cell r="C2225">
            <v>323.23117669315099</v>
          </cell>
          <cell r="D2225">
            <v>154.105263157894</v>
          </cell>
        </row>
        <row r="2226">
          <cell r="A2226">
            <v>41779</v>
          </cell>
          <cell r="B2226">
            <v>58.466819221967903</v>
          </cell>
          <cell r="C2226">
            <v>325.27430949678302</v>
          </cell>
          <cell r="D2226">
            <v>151.02631578947299</v>
          </cell>
        </row>
        <row r="2227">
          <cell r="A2227">
            <v>41780</v>
          </cell>
          <cell r="B2227">
            <v>60.983981693363802</v>
          </cell>
          <cell r="C2227">
            <v>326.10669693530002</v>
          </cell>
          <cell r="D2227">
            <v>152.157894736842</v>
          </cell>
        </row>
        <row r="2228">
          <cell r="A2228">
            <v>41781</v>
          </cell>
          <cell r="B2228">
            <v>61.556064073226501</v>
          </cell>
          <cell r="C2228">
            <v>324.517593643586</v>
          </cell>
          <cell r="D2228">
            <v>152.5</v>
          </cell>
        </row>
        <row r="2229">
          <cell r="A2229">
            <v>41782</v>
          </cell>
          <cell r="B2229">
            <v>65.102974828375196</v>
          </cell>
          <cell r="C2229">
            <v>326.10669693530002</v>
          </cell>
          <cell r="D2229">
            <v>154.18421052631501</v>
          </cell>
        </row>
        <row r="2230">
          <cell r="A2230">
            <v>41786</v>
          </cell>
          <cell r="B2230">
            <v>64.988558352402706</v>
          </cell>
          <cell r="C2230">
            <v>329.095724555429</v>
          </cell>
          <cell r="D2230">
            <v>152</v>
          </cell>
        </row>
        <row r="2231">
          <cell r="A2231">
            <v>41787</v>
          </cell>
          <cell r="B2231">
            <v>65.2173913043478</v>
          </cell>
          <cell r="C2231">
            <v>329.66326144532701</v>
          </cell>
          <cell r="D2231">
            <v>151.57894736842101</v>
          </cell>
        </row>
        <row r="2232">
          <cell r="A2232">
            <v>41788</v>
          </cell>
          <cell r="B2232">
            <v>64.302059496567495</v>
          </cell>
          <cell r="C2232">
            <v>333.33333333333297</v>
          </cell>
          <cell r="D2232">
            <v>154.605263157894</v>
          </cell>
        </row>
        <row r="2233">
          <cell r="A2233">
            <v>41789</v>
          </cell>
          <cell r="B2233">
            <v>64.187643020594905</v>
          </cell>
          <cell r="C2233">
            <v>338.51683692773298</v>
          </cell>
          <cell r="D2233">
            <v>153.34210526315701</v>
          </cell>
        </row>
        <row r="2234">
          <cell r="A2234">
            <v>41792</v>
          </cell>
          <cell r="B2234">
            <v>60.411899313501102</v>
          </cell>
          <cell r="C2234">
            <v>339.31138857359002</v>
          </cell>
          <cell r="D2234">
            <v>156.34210526315701</v>
          </cell>
        </row>
        <row r="2235">
          <cell r="A2235">
            <v>41793</v>
          </cell>
          <cell r="B2235">
            <v>61.670480549198999</v>
          </cell>
          <cell r="C2235">
            <v>338.441165342413</v>
          </cell>
          <cell r="D2235">
            <v>155.263157894736</v>
          </cell>
        </row>
        <row r="2236">
          <cell r="A2236">
            <v>41794</v>
          </cell>
          <cell r="B2236">
            <v>61.212814645308903</v>
          </cell>
          <cell r="C2236">
            <v>334.84676503972702</v>
          </cell>
          <cell r="D2236">
            <v>157.947368421052</v>
          </cell>
        </row>
        <row r="2237">
          <cell r="A2237">
            <v>41795</v>
          </cell>
          <cell r="B2237">
            <v>64.874141876430201</v>
          </cell>
          <cell r="C2237">
            <v>336.73855467272</v>
          </cell>
          <cell r="D2237">
            <v>163.02631578947299</v>
          </cell>
        </row>
        <row r="2238">
          <cell r="A2238">
            <v>41796</v>
          </cell>
          <cell r="B2238">
            <v>67.848970251716196</v>
          </cell>
          <cell r="C2238">
            <v>339.84108967082801</v>
          </cell>
          <cell r="D2238">
            <v>166.18421052631501</v>
          </cell>
        </row>
        <row r="2239">
          <cell r="A2239">
            <v>41799</v>
          </cell>
          <cell r="B2239">
            <v>67.505720823798598</v>
          </cell>
          <cell r="C2239">
            <v>330.64699205448301</v>
          </cell>
          <cell r="D2239">
            <v>166.23684210526301</v>
          </cell>
        </row>
        <row r="2240">
          <cell r="A2240">
            <v>41800</v>
          </cell>
          <cell r="B2240">
            <v>66.0183066361556</v>
          </cell>
          <cell r="C2240">
            <v>331.47937949300001</v>
          </cell>
          <cell r="D2240">
            <v>165.28947368421001</v>
          </cell>
        </row>
        <row r="2241">
          <cell r="A2241">
            <v>41801</v>
          </cell>
          <cell r="B2241">
            <v>67.505720823798598</v>
          </cell>
          <cell r="C2241">
            <v>328.22550132425198</v>
          </cell>
          <cell r="D2241">
            <v>166.42105263157799</v>
          </cell>
        </row>
        <row r="2242">
          <cell r="A2242">
            <v>41802</v>
          </cell>
          <cell r="B2242">
            <v>68.306636155606398</v>
          </cell>
          <cell r="C2242">
            <v>327.84714339765401</v>
          </cell>
          <cell r="D2242">
            <v>168.947368421052</v>
          </cell>
        </row>
        <row r="2243">
          <cell r="A2243">
            <v>41803</v>
          </cell>
          <cell r="B2243">
            <v>70.594965675057196</v>
          </cell>
          <cell r="C2243">
            <v>330.87400681044198</v>
          </cell>
          <cell r="D2243">
            <v>166.86842105263099</v>
          </cell>
        </row>
        <row r="2244">
          <cell r="A2244">
            <v>41806</v>
          </cell>
          <cell r="B2244">
            <v>72.768878718535404</v>
          </cell>
          <cell r="C2244">
            <v>332.16042376087699</v>
          </cell>
          <cell r="D2244">
            <v>165.78947368421001</v>
          </cell>
        </row>
        <row r="2245">
          <cell r="A2245">
            <v>41807</v>
          </cell>
          <cell r="B2245">
            <v>78.260869565217305</v>
          </cell>
          <cell r="C2245">
            <v>337.457434733257</v>
          </cell>
          <cell r="D2245">
            <v>167.710526315789</v>
          </cell>
        </row>
        <row r="2246">
          <cell r="A2246">
            <v>41808</v>
          </cell>
          <cell r="B2246">
            <v>78.032036613272297</v>
          </cell>
          <cell r="C2246">
            <v>347.63526295875801</v>
          </cell>
          <cell r="D2246">
            <v>168.73684210526301</v>
          </cell>
        </row>
        <row r="2247">
          <cell r="A2247">
            <v>41809</v>
          </cell>
          <cell r="B2247">
            <v>76.201372997711601</v>
          </cell>
          <cell r="C2247">
            <v>350.20809685962899</v>
          </cell>
          <cell r="D2247">
            <v>170.552631578947</v>
          </cell>
        </row>
        <row r="2248">
          <cell r="A2248">
            <v>41810</v>
          </cell>
          <cell r="B2248">
            <v>78.947368421052602</v>
          </cell>
          <cell r="C2248">
            <v>352.40257283390002</v>
          </cell>
          <cell r="D2248">
            <v>169.18421052631501</v>
          </cell>
        </row>
        <row r="2249">
          <cell r="A2249">
            <v>41813</v>
          </cell>
          <cell r="B2249">
            <v>80.892448512585801</v>
          </cell>
          <cell r="C2249">
            <v>351.79720015134302</v>
          </cell>
          <cell r="D2249">
            <v>167</v>
          </cell>
        </row>
        <row r="2250">
          <cell r="A2250">
            <v>41814</v>
          </cell>
          <cell r="B2250">
            <v>80.892448512585801</v>
          </cell>
          <cell r="C2250">
            <v>353.08361710177797</v>
          </cell>
          <cell r="D2250">
            <v>167.23684210526301</v>
          </cell>
        </row>
        <row r="2251">
          <cell r="A2251">
            <v>41815</v>
          </cell>
          <cell r="B2251">
            <v>79.862700228832907</v>
          </cell>
          <cell r="C2251">
            <v>349.14869466515302</v>
          </cell>
          <cell r="D2251">
            <v>170.02631578947299</v>
          </cell>
        </row>
        <row r="2252">
          <cell r="A2252">
            <v>41816</v>
          </cell>
          <cell r="B2252">
            <v>76.887871853546898</v>
          </cell>
          <cell r="C2252">
            <v>349.60272417707102</v>
          </cell>
          <cell r="D2252">
            <v>167.763157894736</v>
          </cell>
        </row>
        <row r="2253">
          <cell r="A2253">
            <v>41817</v>
          </cell>
          <cell r="B2253">
            <v>76.5446224256292</v>
          </cell>
          <cell r="C2253">
            <v>350.62429057888698</v>
          </cell>
          <cell r="D2253">
            <v>165.81578947368399</v>
          </cell>
        </row>
        <row r="2254">
          <cell r="A2254">
            <v>41820</v>
          </cell>
          <cell r="B2254">
            <v>76.773455377574294</v>
          </cell>
          <cell r="C2254">
            <v>352.51608021188002</v>
          </cell>
          <cell r="D2254">
            <v>166.42105263157799</v>
          </cell>
        </row>
        <row r="2255">
          <cell r="A2255">
            <v>41821</v>
          </cell>
          <cell r="B2255">
            <v>79.633867276887798</v>
          </cell>
          <cell r="C2255">
            <v>352.66742338251902</v>
          </cell>
          <cell r="D2255">
            <v>170.210526315789</v>
          </cell>
        </row>
        <row r="2256">
          <cell r="A2256">
            <v>41822</v>
          </cell>
          <cell r="B2256">
            <v>78.947368421052602</v>
          </cell>
          <cell r="C2256">
            <v>353.34846765039703</v>
          </cell>
          <cell r="D2256">
            <v>167.763157894736</v>
          </cell>
        </row>
        <row r="2257">
          <cell r="A2257">
            <v>41823</v>
          </cell>
          <cell r="B2257">
            <v>82.151029748283705</v>
          </cell>
          <cell r="C2257">
            <v>354.63488460083198</v>
          </cell>
          <cell r="D2257">
            <v>169.605263157894</v>
          </cell>
        </row>
        <row r="2258">
          <cell r="A2258">
            <v>41827</v>
          </cell>
          <cell r="B2258">
            <v>79.862700228832907</v>
          </cell>
          <cell r="C2258">
            <v>353.65115399167598</v>
          </cell>
          <cell r="D2258">
            <v>171.02631578947299</v>
          </cell>
        </row>
        <row r="2259">
          <cell r="A2259">
            <v>41828</v>
          </cell>
          <cell r="B2259">
            <v>78.032036613272297</v>
          </cell>
          <cell r="C2259">
            <v>350.548618993567</v>
          </cell>
          <cell r="D2259">
            <v>170.052631578947</v>
          </cell>
        </row>
        <row r="2260">
          <cell r="A2260">
            <v>41829</v>
          </cell>
          <cell r="B2260">
            <v>79.2906178489702</v>
          </cell>
          <cell r="C2260">
            <v>352.856602345819</v>
          </cell>
          <cell r="D2260">
            <v>168.52631578947299</v>
          </cell>
        </row>
        <row r="2261">
          <cell r="A2261">
            <v>41830</v>
          </cell>
          <cell r="B2261">
            <v>77.459954233409604</v>
          </cell>
          <cell r="C2261">
            <v>352.32690124858101</v>
          </cell>
          <cell r="D2261">
            <v>171.894736842105</v>
          </cell>
        </row>
        <row r="2262">
          <cell r="A2262">
            <v>41831</v>
          </cell>
          <cell r="B2262">
            <v>77.917620137299707</v>
          </cell>
          <cell r="C2262">
            <v>350.32160423760803</v>
          </cell>
          <cell r="D2262">
            <v>171.657894736842</v>
          </cell>
        </row>
        <row r="2263">
          <cell r="A2263">
            <v>41834</v>
          </cell>
          <cell r="B2263">
            <v>78.489702517162399</v>
          </cell>
          <cell r="C2263">
            <v>351.38100643208401</v>
          </cell>
          <cell r="D2263">
            <v>171.105263157894</v>
          </cell>
        </row>
        <row r="2264">
          <cell r="A2264">
            <v>41835</v>
          </cell>
          <cell r="B2264">
            <v>76.659038901601804</v>
          </cell>
          <cell r="C2264">
            <v>350.43511161558803</v>
          </cell>
          <cell r="D2264">
            <v>174.552631578947</v>
          </cell>
        </row>
        <row r="2265">
          <cell r="A2265">
            <v>41836</v>
          </cell>
          <cell r="B2265">
            <v>76.887871853546898</v>
          </cell>
          <cell r="C2265">
            <v>351.910707529322</v>
          </cell>
          <cell r="D2265">
            <v>172.23684210526301</v>
          </cell>
        </row>
        <row r="2266">
          <cell r="A2266">
            <v>41837</v>
          </cell>
          <cell r="B2266">
            <v>73.112128146453003</v>
          </cell>
          <cell r="C2266">
            <v>347.78660612939802</v>
          </cell>
          <cell r="D2266">
            <v>173.36842105263099</v>
          </cell>
        </row>
        <row r="2267">
          <cell r="A2267">
            <v>41838</v>
          </cell>
          <cell r="B2267">
            <v>72.425629290617806</v>
          </cell>
          <cell r="C2267">
            <v>350.39727582292801</v>
          </cell>
          <cell r="D2267">
            <v>164.5</v>
          </cell>
        </row>
        <row r="2268">
          <cell r="A2268">
            <v>41841</v>
          </cell>
          <cell r="B2268">
            <v>74.370709382151006</v>
          </cell>
          <cell r="C2268">
            <v>349.110858872493</v>
          </cell>
          <cell r="D2268">
            <v>165.13157894736801</v>
          </cell>
        </row>
        <row r="2269">
          <cell r="A2269">
            <v>41842</v>
          </cell>
          <cell r="B2269">
            <v>76.773455377574294</v>
          </cell>
          <cell r="C2269">
            <v>361.02913356034799</v>
          </cell>
          <cell r="D2269">
            <v>167.657894736842</v>
          </cell>
        </row>
        <row r="2270">
          <cell r="A2270">
            <v>41843</v>
          </cell>
          <cell r="B2270">
            <v>76.086956521739097</v>
          </cell>
          <cell r="C2270">
            <v>359.74271660991201</v>
          </cell>
          <cell r="D2270">
            <v>167.605263157894</v>
          </cell>
        </row>
        <row r="2271">
          <cell r="A2271">
            <v>41844</v>
          </cell>
          <cell r="B2271">
            <v>74.256292906178402</v>
          </cell>
          <cell r="C2271">
            <v>360.72644721906897</v>
          </cell>
          <cell r="D2271">
            <v>165.57894736842101</v>
          </cell>
        </row>
        <row r="2272">
          <cell r="A2272">
            <v>41845</v>
          </cell>
          <cell r="B2272">
            <v>73.340961098398097</v>
          </cell>
          <cell r="C2272">
            <v>358.07794173287903</v>
          </cell>
          <cell r="D2272">
            <v>164.13157894736801</v>
          </cell>
        </row>
        <row r="2273">
          <cell r="A2273">
            <v>41848</v>
          </cell>
          <cell r="B2273">
            <v>73.112128146453003</v>
          </cell>
          <cell r="C2273">
            <v>363.412788497919</v>
          </cell>
          <cell r="D2273">
            <v>161.552631578947</v>
          </cell>
        </row>
        <row r="2274">
          <cell r="A2274">
            <v>41849</v>
          </cell>
          <cell r="B2274">
            <v>71.510297482837501</v>
          </cell>
          <cell r="C2274">
            <v>358.98600075671499</v>
          </cell>
          <cell r="D2274">
            <v>160.394736842105</v>
          </cell>
        </row>
        <row r="2275">
          <cell r="A2275">
            <v>41850</v>
          </cell>
          <cell r="B2275">
            <v>71.739130434782595</v>
          </cell>
          <cell r="C2275">
            <v>352.25122966326097</v>
          </cell>
          <cell r="D2275">
            <v>163.47368421052599</v>
          </cell>
        </row>
        <row r="2276">
          <cell r="A2276">
            <v>41851</v>
          </cell>
          <cell r="B2276">
            <v>69.679633867276806</v>
          </cell>
          <cell r="C2276">
            <v>345.97048808172502</v>
          </cell>
          <cell r="D2276">
            <v>164.052631578947</v>
          </cell>
        </row>
        <row r="2277">
          <cell r="A2277">
            <v>41852</v>
          </cell>
          <cell r="B2277">
            <v>68.535469107551407</v>
          </cell>
          <cell r="C2277">
            <v>350.51078320090801</v>
          </cell>
          <cell r="D2277">
            <v>166.105263157894</v>
          </cell>
        </row>
        <row r="2278">
          <cell r="A2278">
            <v>41855</v>
          </cell>
          <cell r="B2278">
            <v>68.535469107551407</v>
          </cell>
          <cell r="C2278">
            <v>351.22966326144501</v>
          </cell>
          <cell r="D2278">
            <v>162.97368421052599</v>
          </cell>
        </row>
        <row r="2279">
          <cell r="A2279">
            <v>41856</v>
          </cell>
          <cell r="B2279">
            <v>68.306636155606398</v>
          </cell>
          <cell r="C2279">
            <v>350.51078320090801</v>
          </cell>
          <cell r="D2279">
            <v>161.052631578947</v>
          </cell>
        </row>
        <row r="2280">
          <cell r="A2280">
            <v>41857</v>
          </cell>
          <cell r="B2280">
            <v>68.535469107551407</v>
          </cell>
          <cell r="C2280">
            <v>354.29436246689301</v>
          </cell>
          <cell r="D2280">
            <v>160.36842105263099</v>
          </cell>
        </row>
        <row r="2281">
          <cell r="A2281">
            <v>41858</v>
          </cell>
          <cell r="B2281">
            <v>68.192219679633794</v>
          </cell>
          <cell r="C2281">
            <v>348.997351494513</v>
          </cell>
          <cell r="D2281">
            <v>164.157894736842</v>
          </cell>
        </row>
        <row r="2282">
          <cell r="A2282">
            <v>41859</v>
          </cell>
          <cell r="B2282">
            <v>68.535469107551407</v>
          </cell>
          <cell r="C2282">
            <v>352.28906545592099</v>
          </cell>
          <cell r="D2282">
            <v>164.394736842105</v>
          </cell>
        </row>
        <row r="2283">
          <cell r="A2283">
            <v>41862</v>
          </cell>
          <cell r="B2283">
            <v>66.247139588100595</v>
          </cell>
          <cell r="C2283">
            <v>355.08891411274999</v>
          </cell>
          <cell r="D2283">
            <v>163.86842105263099</v>
          </cell>
        </row>
        <row r="2284">
          <cell r="A2284">
            <v>41863</v>
          </cell>
          <cell r="B2284">
            <v>64.073226544622401</v>
          </cell>
          <cell r="C2284">
            <v>354.25652667423299</v>
          </cell>
          <cell r="D2284">
            <v>166.157894736842</v>
          </cell>
        </row>
        <row r="2285">
          <cell r="A2285">
            <v>41864</v>
          </cell>
          <cell r="B2285">
            <v>66.0183066361556</v>
          </cell>
          <cell r="C2285">
            <v>356.640181611804</v>
          </cell>
          <cell r="D2285">
            <v>165.894736842105</v>
          </cell>
        </row>
        <row r="2286">
          <cell r="A2286">
            <v>41865</v>
          </cell>
          <cell r="B2286">
            <v>66.247139588100595</v>
          </cell>
          <cell r="C2286">
            <v>357.54824063564098</v>
          </cell>
          <cell r="D2286">
            <v>163.894736842105</v>
          </cell>
        </row>
        <row r="2287">
          <cell r="A2287">
            <v>41866</v>
          </cell>
          <cell r="B2287">
            <v>70.938215102974794</v>
          </cell>
          <cell r="C2287">
            <v>356.488838441165</v>
          </cell>
          <cell r="D2287">
            <v>160.02631578947299</v>
          </cell>
        </row>
        <row r="2288">
          <cell r="A2288">
            <v>41869</v>
          </cell>
          <cell r="B2288">
            <v>68.878718535469105</v>
          </cell>
          <cell r="C2288">
            <v>358.49413545213702</v>
          </cell>
          <cell r="D2288">
            <v>161.02631578947299</v>
          </cell>
        </row>
        <row r="2289">
          <cell r="A2289">
            <v>41870</v>
          </cell>
          <cell r="B2289">
            <v>68.649885583523997</v>
          </cell>
          <cell r="C2289">
            <v>357.05637533106301</v>
          </cell>
          <cell r="D2289">
            <v>159.73684210526301</v>
          </cell>
        </row>
        <row r="2290">
          <cell r="A2290">
            <v>41871</v>
          </cell>
          <cell r="B2290">
            <v>67.734553775743706</v>
          </cell>
          <cell r="C2290">
            <v>357.472569050321</v>
          </cell>
          <cell r="D2290">
            <v>157.23684210526301</v>
          </cell>
        </row>
        <row r="2291">
          <cell r="A2291">
            <v>41872</v>
          </cell>
          <cell r="B2291">
            <v>66.704805491990797</v>
          </cell>
          <cell r="C2291">
            <v>357.24555429436202</v>
          </cell>
          <cell r="D2291">
            <v>157.18421052631501</v>
          </cell>
        </row>
        <row r="2292">
          <cell r="A2292">
            <v>41873</v>
          </cell>
          <cell r="B2292">
            <v>66.704805491990797</v>
          </cell>
          <cell r="C2292">
            <v>356.94286795308301</v>
          </cell>
          <cell r="D2292">
            <v>154.57894736842101</v>
          </cell>
        </row>
        <row r="2293">
          <cell r="A2293">
            <v>41876</v>
          </cell>
          <cell r="B2293">
            <v>67.048054919908395</v>
          </cell>
          <cell r="C2293">
            <v>361.74801362088499</v>
          </cell>
          <cell r="D2293">
            <v>158.605263157894</v>
          </cell>
        </row>
        <row r="2294">
          <cell r="A2294">
            <v>41877</v>
          </cell>
          <cell r="B2294">
            <v>66.475972540045703</v>
          </cell>
          <cell r="C2294">
            <v>360.007567158531</v>
          </cell>
          <cell r="D2294">
            <v>160.42105263157799</v>
          </cell>
        </row>
        <row r="2295">
          <cell r="A2295">
            <v>41878</v>
          </cell>
          <cell r="B2295">
            <v>65.560640732265398</v>
          </cell>
          <cell r="C2295">
            <v>358.72115020809599</v>
          </cell>
          <cell r="D2295">
            <v>156.763157894736</v>
          </cell>
        </row>
        <row r="2296">
          <cell r="A2296">
            <v>41879</v>
          </cell>
          <cell r="B2296">
            <v>64.073226544622401</v>
          </cell>
          <cell r="C2296">
            <v>359.62920923193298</v>
          </cell>
          <cell r="D2296">
            <v>155.157894736842</v>
          </cell>
        </row>
        <row r="2297">
          <cell r="A2297">
            <v>41880</v>
          </cell>
          <cell r="B2297">
            <v>64.874141876430201</v>
          </cell>
          <cell r="C2297">
            <v>361.71017782822503</v>
          </cell>
          <cell r="D2297">
            <v>154.42105263157799</v>
          </cell>
        </row>
        <row r="2298">
          <cell r="A2298">
            <v>41884</v>
          </cell>
          <cell r="B2298">
            <v>63.043478260869499</v>
          </cell>
          <cell r="C2298">
            <v>360.87779038970803</v>
          </cell>
          <cell r="D2298">
            <v>157.13157894736801</v>
          </cell>
        </row>
        <row r="2299">
          <cell r="A2299">
            <v>41885</v>
          </cell>
          <cell r="B2299">
            <v>60.411899313501102</v>
          </cell>
          <cell r="C2299">
            <v>355.391600454029</v>
          </cell>
          <cell r="D2299">
            <v>153.07894736842101</v>
          </cell>
        </row>
        <row r="2300">
          <cell r="A2300">
            <v>41886</v>
          </cell>
          <cell r="B2300">
            <v>60.755148741418701</v>
          </cell>
          <cell r="C2300">
            <v>367.19636776390399</v>
          </cell>
          <cell r="D2300">
            <v>153.78947368421001</v>
          </cell>
        </row>
        <row r="2301">
          <cell r="A2301">
            <v>41887</v>
          </cell>
          <cell r="B2301">
            <v>62.471395881006799</v>
          </cell>
          <cell r="C2301">
            <v>369.693530079455</v>
          </cell>
          <cell r="D2301">
            <v>156.86842105263099</v>
          </cell>
        </row>
        <row r="2302">
          <cell r="A2302">
            <v>41890</v>
          </cell>
          <cell r="B2302">
            <v>65.560640732265398</v>
          </cell>
          <cell r="C2302">
            <v>367.00718880060498</v>
          </cell>
          <cell r="D2302">
            <v>158.36842105263099</v>
          </cell>
        </row>
        <row r="2303">
          <cell r="A2303">
            <v>41891</v>
          </cell>
          <cell r="B2303">
            <v>63.729977116704802</v>
          </cell>
          <cell r="C2303">
            <v>366.51532349602701</v>
          </cell>
          <cell r="D2303">
            <v>158.92105263157799</v>
          </cell>
        </row>
        <row r="2304">
          <cell r="A2304">
            <v>41892</v>
          </cell>
          <cell r="B2304">
            <v>66.933638443935905</v>
          </cell>
          <cell r="C2304">
            <v>364.88838441165302</v>
          </cell>
          <cell r="D2304">
            <v>161.68421052631501</v>
          </cell>
        </row>
        <row r="2305">
          <cell r="A2305">
            <v>41893</v>
          </cell>
          <cell r="B2305">
            <v>65.903890160182996</v>
          </cell>
          <cell r="C2305">
            <v>367.045024593265</v>
          </cell>
          <cell r="D2305">
            <v>161.263157894736</v>
          </cell>
        </row>
        <row r="2306">
          <cell r="A2306">
            <v>41894</v>
          </cell>
          <cell r="B2306">
            <v>63.2723112128146</v>
          </cell>
          <cell r="C2306">
            <v>365.834279228149</v>
          </cell>
          <cell r="D2306">
            <v>166.97368421052599</v>
          </cell>
        </row>
        <row r="2307">
          <cell r="A2307">
            <v>41897</v>
          </cell>
          <cell r="B2307">
            <v>63.501144164759701</v>
          </cell>
          <cell r="C2307">
            <v>365.56942867953001</v>
          </cell>
          <cell r="D2307">
            <v>166.710526315789</v>
          </cell>
        </row>
        <row r="2308">
          <cell r="A2308">
            <v>41898</v>
          </cell>
          <cell r="B2308">
            <v>62.356979405034302</v>
          </cell>
          <cell r="C2308">
            <v>371.92584184638599</v>
          </cell>
          <cell r="D2308">
            <v>166.36842105263099</v>
          </cell>
        </row>
        <row r="2309">
          <cell r="A2309">
            <v>41899</v>
          </cell>
          <cell r="B2309">
            <v>61.441647597253997</v>
          </cell>
          <cell r="C2309">
            <v>369.39084373817599</v>
          </cell>
          <cell r="D2309">
            <v>163.605263157894</v>
          </cell>
        </row>
        <row r="2310">
          <cell r="A2310">
            <v>41900</v>
          </cell>
          <cell r="B2310">
            <v>61.670480549198999</v>
          </cell>
          <cell r="C2310">
            <v>370.563753310631</v>
          </cell>
          <cell r="D2310">
            <v>162.5</v>
          </cell>
        </row>
        <row r="2311">
          <cell r="A2311">
            <v>41901</v>
          </cell>
          <cell r="B2311">
            <v>57.322654462242497</v>
          </cell>
          <cell r="C2311">
            <v>368.747635262958</v>
          </cell>
          <cell r="D2311">
            <v>159.894736842105</v>
          </cell>
        </row>
        <row r="2312">
          <cell r="A2312">
            <v>41904</v>
          </cell>
          <cell r="B2312">
            <v>56.864988558352401</v>
          </cell>
          <cell r="C2312">
            <v>365.115399167612</v>
          </cell>
          <cell r="D2312">
            <v>158.552631578947</v>
          </cell>
        </row>
        <row r="2313">
          <cell r="A2313">
            <v>41905</v>
          </cell>
          <cell r="B2313">
            <v>56.0640732265446</v>
          </cell>
          <cell r="C2313">
            <v>365.64510026484999</v>
          </cell>
          <cell r="D2313">
            <v>156.78947368421001</v>
          </cell>
        </row>
        <row r="2314">
          <cell r="A2314">
            <v>41906</v>
          </cell>
          <cell r="B2314">
            <v>58.0091533180778</v>
          </cell>
          <cell r="C2314">
            <v>367.80174044646202</v>
          </cell>
          <cell r="D2314">
            <v>156.13157894736801</v>
          </cell>
        </row>
        <row r="2315">
          <cell r="A2315">
            <v>41907</v>
          </cell>
          <cell r="B2315">
            <v>55.148741418764303</v>
          </cell>
          <cell r="C2315">
            <v>362.16420734014298</v>
          </cell>
          <cell r="D2315">
            <v>153</v>
          </cell>
        </row>
        <row r="2316">
          <cell r="A2316">
            <v>41908</v>
          </cell>
          <cell r="B2316">
            <v>57.093821510297403</v>
          </cell>
          <cell r="C2316">
            <v>363.866818009837</v>
          </cell>
          <cell r="D2316">
            <v>154.210526315789</v>
          </cell>
        </row>
        <row r="2317">
          <cell r="A2317">
            <v>41911</v>
          </cell>
          <cell r="B2317">
            <v>54.6910755148741</v>
          </cell>
          <cell r="C2317">
            <v>366.28830874006798</v>
          </cell>
          <cell r="D2317">
            <v>157.97368421052599</v>
          </cell>
        </row>
        <row r="2318">
          <cell r="A2318">
            <v>41912</v>
          </cell>
          <cell r="B2318">
            <v>51.830663615560603</v>
          </cell>
          <cell r="C2318">
            <v>364.05599697313602</v>
          </cell>
          <cell r="D2318">
            <v>157.78947368421001</v>
          </cell>
        </row>
        <row r="2319">
          <cell r="A2319">
            <v>41913</v>
          </cell>
          <cell r="B2319">
            <v>49.771167048054899</v>
          </cell>
          <cell r="C2319">
            <v>361.33181990162598</v>
          </cell>
          <cell r="D2319">
            <v>159.86842105263099</v>
          </cell>
        </row>
        <row r="2320">
          <cell r="A2320">
            <v>41914</v>
          </cell>
          <cell r="B2320">
            <v>51.830663615560603</v>
          </cell>
          <cell r="C2320">
            <v>356.33749527052498</v>
          </cell>
          <cell r="D2320">
            <v>159.052631578947</v>
          </cell>
        </row>
        <row r="2321">
          <cell r="A2321">
            <v>41915</v>
          </cell>
          <cell r="B2321">
            <v>53.3180778032036</v>
          </cell>
          <cell r="C2321">
            <v>365.26674233825099</v>
          </cell>
          <cell r="D2321">
            <v>158.81578947368399</v>
          </cell>
        </row>
        <row r="2322">
          <cell r="A2322">
            <v>41918</v>
          </cell>
          <cell r="B2322">
            <v>53.661327231121199</v>
          </cell>
          <cell r="C2322">
            <v>366.780174044646</v>
          </cell>
          <cell r="D2322">
            <v>160.28947368421001</v>
          </cell>
        </row>
        <row r="2323">
          <cell r="A2323">
            <v>41919</v>
          </cell>
          <cell r="B2323">
            <v>51.830663615560603</v>
          </cell>
          <cell r="C2323">
            <v>364.51002648505403</v>
          </cell>
          <cell r="D2323">
            <v>166.763157894736</v>
          </cell>
        </row>
        <row r="2324">
          <cell r="A2324">
            <v>41920</v>
          </cell>
          <cell r="B2324">
            <v>52.860411899313497</v>
          </cell>
          <cell r="C2324">
            <v>369.61785849413502</v>
          </cell>
          <cell r="D2324">
            <v>164.84210526315701</v>
          </cell>
        </row>
        <row r="2325">
          <cell r="A2325">
            <v>41921</v>
          </cell>
          <cell r="B2325">
            <v>50.457665903890103</v>
          </cell>
          <cell r="C2325">
            <v>362.58040105940199</v>
          </cell>
          <cell r="D2325">
            <v>168.605263157894</v>
          </cell>
        </row>
        <row r="2326">
          <cell r="A2326">
            <v>41922</v>
          </cell>
          <cell r="B2326">
            <v>53.432494279176197</v>
          </cell>
          <cell r="C2326">
            <v>356.18615209988599</v>
          </cell>
          <cell r="D2326">
            <v>167.210526315789</v>
          </cell>
        </row>
        <row r="2327">
          <cell r="A2327">
            <v>41925</v>
          </cell>
          <cell r="B2327">
            <v>54.004576659038896</v>
          </cell>
          <cell r="C2327">
            <v>349.71623155505102</v>
          </cell>
          <cell r="D2327">
            <v>169.02631578947299</v>
          </cell>
        </row>
        <row r="2328">
          <cell r="A2328">
            <v>41926</v>
          </cell>
          <cell r="B2328">
            <v>55.377574370709297</v>
          </cell>
          <cell r="C2328">
            <v>351.11615588346501</v>
          </cell>
          <cell r="D2328">
            <v>169.81578947368399</v>
          </cell>
        </row>
        <row r="2329">
          <cell r="A2329">
            <v>41927</v>
          </cell>
          <cell r="B2329">
            <v>57.322654462242497</v>
          </cell>
          <cell r="C2329">
            <v>344.267877412031</v>
          </cell>
          <cell r="D2329">
            <v>166.657894736842</v>
          </cell>
        </row>
        <row r="2330">
          <cell r="A2330">
            <v>41928</v>
          </cell>
          <cell r="B2330">
            <v>59.610983981693302</v>
          </cell>
          <cell r="C2330">
            <v>345.100264850548</v>
          </cell>
          <cell r="D2330">
            <v>165.894736842105</v>
          </cell>
        </row>
        <row r="2331">
          <cell r="A2331">
            <v>41929</v>
          </cell>
          <cell r="B2331">
            <v>60.640732265446204</v>
          </cell>
          <cell r="C2331">
            <v>379.22814982973802</v>
          </cell>
          <cell r="D2331">
            <v>167.78947368421001</v>
          </cell>
        </row>
        <row r="2332">
          <cell r="A2332">
            <v>41932</v>
          </cell>
          <cell r="B2332">
            <v>67.276887871853503</v>
          </cell>
          <cell r="C2332">
            <v>367.08286038592502</v>
          </cell>
          <cell r="D2332">
            <v>167.57894736842101</v>
          </cell>
        </row>
        <row r="2333">
          <cell r="A2333">
            <v>41933</v>
          </cell>
          <cell r="B2333">
            <v>64.988558352402706</v>
          </cell>
          <cell r="C2333">
            <v>379.72001513431701</v>
          </cell>
        </row>
        <row r="2334">
          <cell r="A2334">
            <v>41934</v>
          </cell>
          <cell r="B2334">
            <v>62.242562929061698</v>
          </cell>
          <cell r="C2334">
            <v>378.09307604994302</v>
          </cell>
        </row>
        <row r="2335">
          <cell r="A2335">
            <v>41935</v>
          </cell>
          <cell r="B2335">
            <v>62.471395881006799</v>
          </cell>
          <cell r="C2335">
            <v>380.855088914112</v>
          </cell>
        </row>
        <row r="2336">
          <cell r="A2336">
            <v>41936</v>
          </cell>
          <cell r="B2336">
            <v>65.675057208237902</v>
          </cell>
          <cell r="C2336">
            <v>391.18426031025302</v>
          </cell>
        </row>
        <row r="2337">
          <cell r="A2337">
            <v>41939</v>
          </cell>
          <cell r="B2337">
            <v>66.247139588100595</v>
          </cell>
          <cell r="C2337">
            <v>384.10896708285998</v>
          </cell>
        </row>
        <row r="2338">
          <cell r="A2338">
            <v>41940</v>
          </cell>
          <cell r="B2338">
            <v>69.336384439359193</v>
          </cell>
          <cell r="C2338">
            <v>389.33030646992</v>
          </cell>
        </row>
        <row r="2339">
          <cell r="A2339">
            <v>41941</v>
          </cell>
          <cell r="B2339">
            <v>68.649885583523997</v>
          </cell>
          <cell r="C2339">
            <v>389.481649640559</v>
          </cell>
        </row>
        <row r="2340">
          <cell r="A2340">
            <v>41942</v>
          </cell>
          <cell r="B2340">
            <v>70.823798627002205</v>
          </cell>
          <cell r="C2340">
            <v>391.86530457813001</v>
          </cell>
        </row>
        <row r="2341">
          <cell r="A2341">
            <v>41943</v>
          </cell>
          <cell r="B2341">
            <v>72.425629290617806</v>
          </cell>
          <cell r="C2341">
            <v>375.74725690503197</v>
          </cell>
        </row>
        <row r="2342">
          <cell r="A2342">
            <v>41946</v>
          </cell>
          <cell r="B2342">
            <v>71.967963386727604</v>
          </cell>
          <cell r="C2342">
            <v>379.34165720771801</v>
          </cell>
        </row>
        <row r="2343">
          <cell r="A2343">
            <v>41947</v>
          </cell>
          <cell r="B2343">
            <v>72.997711670480498</v>
          </cell>
          <cell r="C2343">
            <v>372.34203556564501</v>
          </cell>
        </row>
        <row r="2344">
          <cell r="A2344">
            <v>41948</v>
          </cell>
          <cell r="B2344">
            <v>74.485125858123496</v>
          </cell>
          <cell r="C2344">
            <v>373.77979568671901</v>
          </cell>
        </row>
        <row r="2345">
          <cell r="A2345">
            <v>41949</v>
          </cell>
          <cell r="B2345">
            <v>74.027459954233393</v>
          </cell>
          <cell r="C2345">
            <v>373.96897465001803</v>
          </cell>
        </row>
        <row r="2346">
          <cell r="A2346">
            <v>41950</v>
          </cell>
          <cell r="B2346">
            <v>74.141876430205897</v>
          </cell>
          <cell r="C2346">
            <v>372.26636398032502</v>
          </cell>
        </row>
        <row r="2347">
          <cell r="A2347">
            <v>41953</v>
          </cell>
          <cell r="B2347">
            <v>79.061784897025106</v>
          </cell>
          <cell r="C2347">
            <v>375.78509269769199</v>
          </cell>
        </row>
        <row r="2348">
          <cell r="A2348">
            <v>41954</v>
          </cell>
          <cell r="B2348">
            <v>74.027459954233393</v>
          </cell>
          <cell r="C2348">
            <v>375.55807794173199</v>
          </cell>
        </row>
        <row r="2349">
          <cell r="A2349">
            <v>41955</v>
          </cell>
          <cell r="B2349">
            <v>73.913043478260803</v>
          </cell>
          <cell r="C2349">
            <v>376.88233068482702</v>
          </cell>
        </row>
        <row r="2350">
          <cell r="A2350">
            <v>41956</v>
          </cell>
          <cell r="B2350">
            <v>69.221967963386703</v>
          </cell>
          <cell r="C2350">
            <v>377.03367385546699</v>
          </cell>
        </row>
        <row r="2351">
          <cell r="A2351">
            <v>41957</v>
          </cell>
          <cell r="B2351">
            <v>68.764302059496501</v>
          </cell>
          <cell r="C2351">
            <v>380.93076049943198</v>
          </cell>
        </row>
        <row r="2352">
          <cell r="A2352">
            <v>41960</v>
          </cell>
          <cell r="B2352">
            <v>65.2173913043478</v>
          </cell>
          <cell r="C2352">
            <v>381.00643208475202</v>
          </cell>
        </row>
        <row r="2353">
          <cell r="A2353">
            <v>41961</v>
          </cell>
          <cell r="B2353">
            <v>66.0183066361556</v>
          </cell>
          <cell r="C2353">
            <v>386.15209988649201</v>
          </cell>
        </row>
        <row r="2354">
          <cell r="A2354">
            <v>41962</v>
          </cell>
          <cell r="B2354">
            <v>61.8993135011441</v>
          </cell>
          <cell r="C2354">
            <v>388.34657586076401</v>
          </cell>
        </row>
        <row r="2355">
          <cell r="A2355">
            <v>41963</v>
          </cell>
          <cell r="B2355">
            <v>61.556064073226501</v>
          </cell>
          <cell r="C2355">
            <v>384.44948921679901</v>
          </cell>
        </row>
        <row r="2356">
          <cell r="A2356">
            <v>41964</v>
          </cell>
          <cell r="B2356">
            <v>63.2723112128146</v>
          </cell>
          <cell r="C2356">
            <v>387.17366628830803</v>
          </cell>
        </row>
        <row r="2357">
          <cell r="A2357">
            <v>41967</v>
          </cell>
          <cell r="B2357">
            <v>66.704805491990797</v>
          </cell>
          <cell r="C2357">
            <v>382.40635641316601</v>
          </cell>
        </row>
        <row r="2358">
          <cell r="A2358">
            <v>41968</v>
          </cell>
          <cell r="B2358">
            <v>63.386727688787097</v>
          </cell>
          <cell r="C2358">
            <v>383.61710177828201</v>
          </cell>
        </row>
        <row r="2359">
          <cell r="A2359">
            <v>41969</v>
          </cell>
          <cell r="B2359">
            <v>63.2723112128146</v>
          </cell>
          <cell r="C2359">
            <v>391.259931895573</v>
          </cell>
        </row>
        <row r="2360">
          <cell r="A2360">
            <v>41971</v>
          </cell>
          <cell r="B2360">
            <v>60.869565217391298</v>
          </cell>
          <cell r="C2360">
            <v>392.88687097994699</v>
          </cell>
        </row>
        <row r="2361">
          <cell r="A2361">
            <v>41974</v>
          </cell>
          <cell r="B2361">
            <v>58.924485125858098</v>
          </cell>
          <cell r="C2361">
            <v>393.18955732122498</v>
          </cell>
        </row>
        <row r="2362">
          <cell r="A2362">
            <v>41975</v>
          </cell>
          <cell r="B2362">
            <v>59.839816933638403</v>
          </cell>
          <cell r="C2362">
            <v>389.21679909194</v>
          </cell>
        </row>
        <row r="2363">
          <cell r="A2363">
            <v>41976</v>
          </cell>
          <cell r="B2363">
            <v>60.640732265446204</v>
          </cell>
          <cell r="C2363">
            <v>388.38441165342402</v>
          </cell>
        </row>
        <row r="2364">
          <cell r="A2364">
            <v>41977</v>
          </cell>
          <cell r="B2364">
            <v>59.9542334096109</v>
          </cell>
          <cell r="C2364">
            <v>385.77374195989398</v>
          </cell>
        </row>
        <row r="2365">
          <cell r="A2365">
            <v>41978</v>
          </cell>
          <cell r="B2365">
            <v>60.869565217391298</v>
          </cell>
          <cell r="C2365">
            <v>391.146424517593</v>
          </cell>
        </row>
        <row r="2366">
          <cell r="A2366">
            <v>41981</v>
          </cell>
          <cell r="B2366">
            <v>59.839816933638403</v>
          </cell>
          <cell r="C2366">
            <v>387.06015891032899</v>
          </cell>
        </row>
        <row r="2367">
          <cell r="A2367">
            <v>41982</v>
          </cell>
          <cell r="B2367">
            <v>62.585812356979403</v>
          </cell>
          <cell r="C2367">
            <v>387.96821793416501</v>
          </cell>
        </row>
        <row r="2368">
          <cell r="A2368">
            <v>41983</v>
          </cell>
          <cell r="B2368">
            <v>59.038901601830602</v>
          </cell>
          <cell r="C2368">
            <v>381.38479001134999</v>
          </cell>
        </row>
        <row r="2369">
          <cell r="A2369">
            <v>41984</v>
          </cell>
          <cell r="B2369">
            <v>59.153318077803199</v>
          </cell>
          <cell r="C2369">
            <v>385.88724933787302</v>
          </cell>
        </row>
        <row r="2370">
          <cell r="A2370">
            <v>41985</v>
          </cell>
          <cell r="B2370">
            <v>57.093821510297403</v>
          </cell>
          <cell r="C2370">
            <v>370.07188800605297</v>
          </cell>
        </row>
        <row r="2371">
          <cell r="A2371">
            <v>41988</v>
          </cell>
          <cell r="B2371">
            <v>57.208237986269999</v>
          </cell>
          <cell r="C2371">
            <v>363.98032538781598</v>
          </cell>
        </row>
        <row r="2372">
          <cell r="A2372">
            <v>41989</v>
          </cell>
          <cell r="B2372">
            <v>57.894736842105203</v>
          </cell>
          <cell r="C2372">
            <v>361.14264093832702</v>
          </cell>
        </row>
        <row r="2373">
          <cell r="A2373">
            <v>41990</v>
          </cell>
          <cell r="B2373">
            <v>61.670480549198999</v>
          </cell>
          <cell r="C2373">
            <v>372.98524404086203</v>
          </cell>
        </row>
        <row r="2374">
          <cell r="A2374">
            <v>41991</v>
          </cell>
          <cell r="B2374">
            <v>61.3272311212814</v>
          </cell>
          <cell r="C2374">
            <v>380.55240257283299</v>
          </cell>
        </row>
        <row r="2375">
          <cell r="A2375">
            <v>41992</v>
          </cell>
          <cell r="B2375">
            <v>56.864988558352401</v>
          </cell>
          <cell r="C2375">
            <v>379.68217934165699</v>
          </cell>
        </row>
        <row r="2376">
          <cell r="A2376">
            <v>41995</v>
          </cell>
          <cell r="B2376">
            <v>57.780320366132699</v>
          </cell>
          <cell r="C2376">
            <v>383.20090805902299</v>
          </cell>
        </row>
        <row r="2377">
          <cell r="A2377">
            <v>41996</v>
          </cell>
          <cell r="B2377">
            <v>58.695652173912997</v>
          </cell>
          <cell r="C2377">
            <v>384.26031025349903</v>
          </cell>
        </row>
        <row r="2378">
          <cell r="A2378">
            <v>41997</v>
          </cell>
          <cell r="B2378">
            <v>59.496567505720797</v>
          </cell>
          <cell r="C2378">
            <v>386.07642830117197</v>
          </cell>
        </row>
        <row r="2379">
          <cell r="A2379">
            <v>41999</v>
          </cell>
          <cell r="B2379">
            <v>59.9542334096109</v>
          </cell>
          <cell r="C2379">
            <v>387.779038970866</v>
          </cell>
        </row>
        <row r="2380">
          <cell r="A2380">
            <v>42002</v>
          </cell>
          <cell r="B2380">
            <v>62.585812356979403</v>
          </cell>
          <cell r="C2380">
            <v>385.77374195989398</v>
          </cell>
        </row>
        <row r="2381">
          <cell r="A2381">
            <v>42003</v>
          </cell>
          <cell r="B2381">
            <v>62.814645308924398</v>
          </cell>
          <cell r="C2381">
            <v>383.91978811956102</v>
          </cell>
        </row>
        <row r="2382">
          <cell r="A2382">
            <v>42004</v>
          </cell>
          <cell r="B2382">
            <v>69.565217391304301</v>
          </cell>
          <cell r="C2382">
            <v>380.40105940219399</v>
          </cell>
        </row>
        <row r="2383">
          <cell r="A2383">
            <v>42006</v>
          </cell>
          <cell r="B2383">
            <v>65.560640732265398</v>
          </cell>
          <cell r="C2383">
            <v>378.13091184260298</v>
          </cell>
        </row>
        <row r="2384">
          <cell r="A2384">
            <v>42009</v>
          </cell>
          <cell r="B2384">
            <v>64.645308924485093</v>
          </cell>
          <cell r="C2384">
            <v>371.28263337116903</v>
          </cell>
        </row>
        <row r="2385">
          <cell r="A2385">
            <v>42010</v>
          </cell>
          <cell r="B2385">
            <v>62.471395881006799</v>
          </cell>
          <cell r="C2385">
            <v>369.844873250094</v>
          </cell>
        </row>
        <row r="2386">
          <cell r="A2386">
            <v>42011</v>
          </cell>
          <cell r="B2386">
            <v>62.471395881006799</v>
          </cell>
          <cell r="C2386">
            <v>376.390465380249</v>
          </cell>
        </row>
        <row r="2387">
          <cell r="A2387">
            <v>42012</v>
          </cell>
          <cell r="B2387">
            <v>63.2723112128146</v>
          </cell>
          <cell r="C2387">
            <v>383.69277336360102</v>
          </cell>
        </row>
        <row r="2388">
          <cell r="A2388">
            <v>42013</v>
          </cell>
          <cell r="B2388">
            <v>63.2723112128146</v>
          </cell>
          <cell r="C2388">
            <v>385.81157775255298</v>
          </cell>
        </row>
        <row r="2389">
          <cell r="A2389">
            <v>42016</v>
          </cell>
          <cell r="B2389">
            <v>59.496567505720797</v>
          </cell>
          <cell r="C2389">
            <v>378.69844873250003</v>
          </cell>
        </row>
        <row r="2390">
          <cell r="A2390">
            <v>42017</v>
          </cell>
          <cell r="B2390">
            <v>60.869565217391298</v>
          </cell>
          <cell r="C2390">
            <v>376.04994324631099</v>
          </cell>
        </row>
        <row r="2391">
          <cell r="A2391">
            <v>42018</v>
          </cell>
          <cell r="B2391">
            <v>59.038901601830602</v>
          </cell>
          <cell r="C2391">
            <v>373.51494513810002</v>
          </cell>
        </row>
        <row r="2392">
          <cell r="A2392">
            <v>42019</v>
          </cell>
          <cell r="B2392">
            <v>57.665903890160102</v>
          </cell>
          <cell r="C2392">
            <v>372.871736662883</v>
          </cell>
        </row>
        <row r="2393">
          <cell r="A2393">
            <v>42020</v>
          </cell>
          <cell r="B2393">
            <v>60.183066361556001</v>
          </cell>
          <cell r="C2393">
            <v>379.68217934165699</v>
          </cell>
        </row>
        <row r="2394">
          <cell r="A2394">
            <v>42024</v>
          </cell>
          <cell r="B2394">
            <v>60.640732265446204</v>
          </cell>
          <cell r="C2394">
            <v>380.136208853575</v>
          </cell>
        </row>
        <row r="2395">
          <cell r="A2395">
            <v>42025</v>
          </cell>
          <cell r="B2395">
            <v>59.725400457665899</v>
          </cell>
          <cell r="C2395">
            <v>380.32538781687401</v>
          </cell>
        </row>
        <row r="2396">
          <cell r="A2396">
            <v>42026</v>
          </cell>
          <cell r="B2396">
            <v>64.187643020594905</v>
          </cell>
          <cell r="C2396">
            <v>378.16874763526198</v>
          </cell>
        </row>
        <row r="2397">
          <cell r="A2397">
            <v>42027</v>
          </cell>
          <cell r="B2397">
            <v>64.874141876430201</v>
          </cell>
          <cell r="C2397">
            <v>372.15285660234503</v>
          </cell>
        </row>
        <row r="2398">
          <cell r="A2398">
            <v>42030</v>
          </cell>
          <cell r="B2398">
            <v>66.361556064073199</v>
          </cell>
          <cell r="C2398">
            <v>371.32046916382802</v>
          </cell>
        </row>
        <row r="2399">
          <cell r="A2399">
            <v>42031</v>
          </cell>
          <cell r="B2399">
            <v>65.903890160182996</v>
          </cell>
          <cell r="C2399">
            <v>376.20128641694998</v>
          </cell>
        </row>
        <row r="2400">
          <cell r="A2400">
            <v>42032</v>
          </cell>
          <cell r="B2400">
            <v>63.157894736842103</v>
          </cell>
          <cell r="C2400">
            <v>373.40143776012098</v>
          </cell>
        </row>
        <row r="2401">
          <cell r="A2401">
            <v>42033</v>
          </cell>
          <cell r="B2401">
            <v>64.530892448512503</v>
          </cell>
          <cell r="C2401">
            <v>385.01702610669599</v>
          </cell>
        </row>
        <row r="2402">
          <cell r="A2402">
            <v>42034</v>
          </cell>
          <cell r="B2402">
            <v>61.441647597253997</v>
          </cell>
          <cell r="C2402">
            <v>372.644721906923</v>
          </cell>
        </row>
        <row r="2403">
          <cell r="A2403">
            <v>42037</v>
          </cell>
          <cell r="B2403">
            <v>63.2723112128146</v>
          </cell>
          <cell r="C2403">
            <v>376.88233068482702</v>
          </cell>
        </row>
        <row r="2404">
          <cell r="A2404">
            <v>42038</v>
          </cell>
          <cell r="B2404">
            <v>62.929061784897002</v>
          </cell>
          <cell r="C2404">
            <v>378.66061293984097</v>
          </cell>
        </row>
        <row r="2405">
          <cell r="A2405">
            <v>42039</v>
          </cell>
          <cell r="B2405">
            <v>62.814645308924398</v>
          </cell>
          <cell r="C2405">
            <v>376.42830117290902</v>
          </cell>
        </row>
        <row r="2406">
          <cell r="A2406">
            <v>42040</v>
          </cell>
          <cell r="B2406">
            <v>62.814645308924398</v>
          </cell>
          <cell r="C2406">
            <v>378.77412031782001</v>
          </cell>
        </row>
        <row r="2407">
          <cell r="A2407">
            <v>42041</v>
          </cell>
          <cell r="B2407">
            <v>62.814645308924398</v>
          </cell>
          <cell r="C2407">
            <v>376.88233068482702</v>
          </cell>
        </row>
        <row r="2408">
          <cell r="A2408">
            <v>42044</v>
          </cell>
          <cell r="B2408">
            <v>61.556064073226501</v>
          </cell>
          <cell r="C2408">
            <v>372.41770715096402</v>
          </cell>
        </row>
        <row r="2409">
          <cell r="A2409">
            <v>42045</v>
          </cell>
          <cell r="B2409">
            <v>62.242562929061698</v>
          </cell>
          <cell r="C2409">
            <v>373.89330306469901</v>
          </cell>
        </row>
        <row r="2410">
          <cell r="A2410">
            <v>42046</v>
          </cell>
          <cell r="B2410">
            <v>60.755148741418701</v>
          </cell>
          <cell r="C2410">
            <v>374.08248202799803</v>
          </cell>
        </row>
        <row r="2411">
          <cell r="A2411">
            <v>42047</v>
          </cell>
          <cell r="B2411">
            <v>60.5263157894736</v>
          </cell>
          <cell r="C2411">
            <v>376.73098751418797</v>
          </cell>
        </row>
        <row r="2412">
          <cell r="A2412">
            <v>42048</v>
          </cell>
          <cell r="B2412">
            <v>60.5263157894736</v>
          </cell>
          <cell r="C2412">
            <v>385.50889141127499</v>
          </cell>
        </row>
        <row r="2413">
          <cell r="A2413">
            <v>42052</v>
          </cell>
          <cell r="B2413">
            <v>61.3272311212814</v>
          </cell>
          <cell r="C2413">
            <v>391.56261823685202</v>
          </cell>
        </row>
        <row r="2414">
          <cell r="A2414">
            <v>42053</v>
          </cell>
          <cell r="B2414">
            <v>62.929061784897002</v>
          </cell>
          <cell r="C2414">
            <v>393.56791524782398</v>
          </cell>
        </row>
        <row r="2415">
          <cell r="A2415">
            <v>42054</v>
          </cell>
          <cell r="B2415">
            <v>66.361556064073199</v>
          </cell>
          <cell r="C2415">
            <v>396.17858494135402</v>
          </cell>
        </row>
        <row r="2416">
          <cell r="A2416">
            <v>42055</v>
          </cell>
          <cell r="B2416">
            <v>65.675057208237902</v>
          </cell>
          <cell r="C2416">
            <v>397.31365872114998</v>
          </cell>
        </row>
        <row r="2417">
          <cell r="A2417">
            <v>42058</v>
          </cell>
          <cell r="B2417">
            <v>64.187643020594905</v>
          </cell>
          <cell r="C2417">
            <v>397.54067347710901</v>
          </cell>
        </row>
        <row r="2418">
          <cell r="A2418">
            <v>42059</v>
          </cell>
          <cell r="B2418">
            <v>64.759725400457597</v>
          </cell>
          <cell r="C2418">
            <v>396.82179341657201</v>
          </cell>
        </row>
        <row r="2419">
          <cell r="A2419">
            <v>42060</v>
          </cell>
          <cell r="B2419">
            <v>64.874141876430201</v>
          </cell>
          <cell r="C2419">
            <v>396.29209231933402</v>
          </cell>
        </row>
        <row r="2420">
          <cell r="A2420">
            <v>42061</v>
          </cell>
          <cell r="B2420">
            <v>65.102974828375196</v>
          </cell>
          <cell r="C2420">
            <v>394.81649640559903</v>
          </cell>
        </row>
        <row r="2421">
          <cell r="A2421">
            <v>42062</v>
          </cell>
          <cell r="B2421">
            <v>64.874141876430201</v>
          </cell>
          <cell r="C2421">
            <v>396.36776390465297</v>
          </cell>
        </row>
        <row r="2422">
          <cell r="A2422">
            <v>42065</v>
          </cell>
          <cell r="B2422">
            <v>65.331807780320304</v>
          </cell>
          <cell r="C2422">
            <v>395.91373439273502</v>
          </cell>
        </row>
        <row r="2423">
          <cell r="A2423">
            <v>42066</v>
          </cell>
          <cell r="B2423">
            <v>64.530892448512503</v>
          </cell>
          <cell r="C2423">
            <v>393.94627317442303</v>
          </cell>
        </row>
        <row r="2424">
          <cell r="A2424">
            <v>42067</v>
          </cell>
          <cell r="B2424">
            <v>64.874141876430201</v>
          </cell>
          <cell r="C2424">
            <v>389.14112750662099</v>
          </cell>
        </row>
        <row r="2425">
          <cell r="A2425">
            <v>42068</v>
          </cell>
          <cell r="B2425">
            <v>65.2173913043478</v>
          </cell>
          <cell r="C2425">
            <v>389.595157018539</v>
          </cell>
        </row>
        <row r="2426">
          <cell r="A2426">
            <v>42069</v>
          </cell>
          <cell r="B2426">
            <v>64.530892448512503</v>
          </cell>
          <cell r="C2426">
            <v>383.50359440030201</v>
          </cell>
        </row>
        <row r="2427">
          <cell r="A2427">
            <v>42072</v>
          </cell>
          <cell r="B2427">
            <v>62.929061784897002</v>
          </cell>
          <cell r="C2427">
            <v>385.05486189935601</v>
          </cell>
        </row>
        <row r="2428">
          <cell r="A2428">
            <v>42073</v>
          </cell>
          <cell r="B2428">
            <v>60.297482837528598</v>
          </cell>
          <cell r="C2428">
            <v>376.503972758229</v>
          </cell>
        </row>
        <row r="2429">
          <cell r="A2429">
            <v>42074</v>
          </cell>
          <cell r="B2429">
            <v>62.128146453089201</v>
          </cell>
          <cell r="C2429">
            <v>372.45554294362398</v>
          </cell>
        </row>
        <row r="2430">
          <cell r="A2430">
            <v>42075</v>
          </cell>
          <cell r="B2430">
            <v>65.2173913043478</v>
          </cell>
          <cell r="C2430">
            <v>377.18501702610598</v>
          </cell>
        </row>
        <row r="2431">
          <cell r="A2431">
            <v>42076</v>
          </cell>
          <cell r="B2431">
            <v>62.471395881006799</v>
          </cell>
          <cell r="C2431">
            <v>376.08777903896998</v>
          </cell>
        </row>
        <row r="2432">
          <cell r="A2432">
            <v>42079</v>
          </cell>
          <cell r="B2432">
            <v>63.501144164759701</v>
          </cell>
          <cell r="C2432">
            <v>382.63337116912498</v>
          </cell>
        </row>
        <row r="2433">
          <cell r="A2433">
            <v>42080</v>
          </cell>
          <cell r="B2433">
            <v>65.2173913043478</v>
          </cell>
          <cell r="C2433">
            <v>378.320090805902</v>
          </cell>
        </row>
        <row r="2434">
          <cell r="A2434">
            <v>42081</v>
          </cell>
          <cell r="B2434">
            <v>66.0183066361556</v>
          </cell>
          <cell r="C2434">
            <v>383.57926598562199</v>
          </cell>
        </row>
        <row r="2435">
          <cell r="A2435">
            <v>42082</v>
          </cell>
          <cell r="B2435">
            <v>69.221967963386703</v>
          </cell>
          <cell r="C2435">
            <v>379.11464245175898</v>
          </cell>
        </row>
        <row r="2436">
          <cell r="A2436">
            <v>42083</v>
          </cell>
          <cell r="B2436">
            <v>67.734553775743706</v>
          </cell>
          <cell r="C2436">
            <v>386.98448732500901</v>
          </cell>
        </row>
        <row r="2437">
          <cell r="A2437">
            <v>42086</v>
          </cell>
          <cell r="B2437">
            <v>70.251716247139498</v>
          </cell>
          <cell r="C2437">
            <v>385.50889141127499</v>
          </cell>
        </row>
        <row r="2438">
          <cell r="A2438">
            <v>42087</v>
          </cell>
          <cell r="B2438">
            <v>71.510297482837501</v>
          </cell>
          <cell r="C2438">
            <v>378.50926976920101</v>
          </cell>
        </row>
        <row r="2439">
          <cell r="A2439">
            <v>42088</v>
          </cell>
          <cell r="B2439">
            <v>70.594965675057196</v>
          </cell>
          <cell r="C2439">
            <v>378.206583427922</v>
          </cell>
        </row>
        <row r="2440">
          <cell r="A2440">
            <v>42089</v>
          </cell>
          <cell r="B2440">
            <v>70.137299771166994</v>
          </cell>
          <cell r="C2440">
            <v>375.74725690503197</v>
          </cell>
        </row>
        <row r="2441">
          <cell r="A2441">
            <v>42090</v>
          </cell>
          <cell r="B2441">
            <v>72.883295194507994</v>
          </cell>
          <cell r="C2441">
            <v>378.54710556186097</v>
          </cell>
        </row>
        <row r="2442">
          <cell r="A2442">
            <v>42093</v>
          </cell>
          <cell r="B2442">
            <v>78.947368421052602</v>
          </cell>
          <cell r="C2442">
            <v>384.18463866818001</v>
          </cell>
        </row>
        <row r="2443">
          <cell r="A2443">
            <v>42094</v>
          </cell>
          <cell r="B2443">
            <v>73.226544622425607</v>
          </cell>
          <cell r="C2443">
            <v>380.36322360953397</v>
          </cell>
        </row>
        <row r="2444">
          <cell r="A2444">
            <v>42095</v>
          </cell>
          <cell r="B2444">
            <v>76.773455377574294</v>
          </cell>
          <cell r="C2444">
            <v>382.70904275444502</v>
          </cell>
        </row>
        <row r="2445">
          <cell r="A2445">
            <v>42096</v>
          </cell>
          <cell r="B2445">
            <v>77.345537757437</v>
          </cell>
          <cell r="C2445">
            <v>390.12485811577699</v>
          </cell>
        </row>
        <row r="2446">
          <cell r="A2446">
            <v>42100</v>
          </cell>
          <cell r="B2446">
            <v>88.558352402745896</v>
          </cell>
          <cell r="C2446">
            <v>389.74650018917799</v>
          </cell>
        </row>
        <row r="2447">
          <cell r="A2447">
            <v>42101</v>
          </cell>
          <cell r="B2447">
            <v>82.723112128146397</v>
          </cell>
          <cell r="C2447">
            <v>388.34657586076401</v>
          </cell>
        </row>
        <row r="2448">
          <cell r="A2448">
            <v>42102</v>
          </cell>
          <cell r="B2448">
            <v>84.210526315789394</v>
          </cell>
          <cell r="C2448">
            <v>386.37911464245099</v>
          </cell>
        </row>
        <row r="2449">
          <cell r="A2449">
            <v>42103</v>
          </cell>
          <cell r="B2449">
            <v>82.265446224256195</v>
          </cell>
          <cell r="C2449">
            <v>383.99545970487998</v>
          </cell>
        </row>
        <row r="2450">
          <cell r="A2450">
            <v>42104</v>
          </cell>
          <cell r="B2450">
            <v>87.070938215102899</v>
          </cell>
          <cell r="C2450">
            <v>388.497919031403</v>
          </cell>
        </row>
        <row r="2451">
          <cell r="A2451">
            <v>42107</v>
          </cell>
          <cell r="B2451">
            <v>84.210526315789394</v>
          </cell>
          <cell r="C2451">
            <v>382.51986379114601</v>
          </cell>
        </row>
        <row r="2452">
          <cell r="A2452">
            <v>42108</v>
          </cell>
          <cell r="B2452">
            <v>86.041189931350104</v>
          </cell>
          <cell r="C2452">
            <v>383.27657964434297</v>
          </cell>
        </row>
        <row r="2453">
          <cell r="A2453">
            <v>42109</v>
          </cell>
          <cell r="B2453">
            <v>89.130434782608603</v>
          </cell>
          <cell r="C2453">
            <v>382.25501324252701</v>
          </cell>
        </row>
        <row r="2454">
          <cell r="A2454">
            <v>42110</v>
          </cell>
          <cell r="B2454">
            <v>85.812356979404996</v>
          </cell>
          <cell r="C2454">
            <v>381.76314793794899</v>
          </cell>
        </row>
        <row r="2455">
          <cell r="A2455">
            <v>42111</v>
          </cell>
          <cell r="B2455">
            <v>85.469107551487397</v>
          </cell>
          <cell r="C2455">
            <v>378.96329928111902</v>
          </cell>
        </row>
        <row r="2456">
          <cell r="A2456">
            <v>42114</v>
          </cell>
          <cell r="B2456">
            <v>89.244851258581207</v>
          </cell>
          <cell r="C2456">
            <v>379.303821415058</v>
          </cell>
        </row>
        <row r="2457">
          <cell r="A2457">
            <v>42115</v>
          </cell>
          <cell r="B2457">
            <v>87.185354691075503</v>
          </cell>
          <cell r="C2457">
            <v>378.055240257283</v>
          </cell>
        </row>
        <row r="2458">
          <cell r="A2458">
            <v>42116</v>
          </cell>
          <cell r="B2458">
            <v>87.070938215102899</v>
          </cell>
          <cell r="C2458">
            <v>374.27166099129698</v>
          </cell>
        </row>
        <row r="2459">
          <cell r="A2459">
            <v>42117</v>
          </cell>
          <cell r="B2459">
            <v>85.240274599542303</v>
          </cell>
          <cell r="C2459">
            <v>364.77487703367302</v>
          </cell>
        </row>
        <row r="2460">
          <cell r="A2460">
            <v>42118</v>
          </cell>
          <cell r="B2460">
            <v>85.011441647597195</v>
          </cell>
          <cell r="C2460">
            <v>370.563753310631</v>
          </cell>
        </row>
        <row r="2461">
          <cell r="A2461">
            <v>42121</v>
          </cell>
          <cell r="B2461">
            <v>84.210526315789394</v>
          </cell>
          <cell r="C2461">
            <v>364.05599697313602</v>
          </cell>
        </row>
        <row r="2462">
          <cell r="A2462">
            <v>42122</v>
          </cell>
          <cell r="B2462">
            <v>90.389016018306606</v>
          </cell>
          <cell r="C2462">
            <v>369.31517215285601</v>
          </cell>
        </row>
        <row r="2463">
          <cell r="A2463">
            <v>42123</v>
          </cell>
          <cell r="B2463">
            <v>84.210526315789394</v>
          </cell>
          <cell r="C2463">
            <v>367.72606886114198</v>
          </cell>
        </row>
        <row r="2464">
          <cell r="A2464">
            <v>42124</v>
          </cell>
          <cell r="B2464">
            <v>83.066361556063995</v>
          </cell>
          <cell r="C2464">
            <v>362.92092319334</v>
          </cell>
        </row>
        <row r="2465">
          <cell r="A2465">
            <v>42125</v>
          </cell>
          <cell r="B2465">
            <v>80.320366132723095</v>
          </cell>
          <cell r="C2465">
            <v>364.16950435111602</v>
          </cell>
        </row>
        <row r="2466">
          <cell r="A2466">
            <v>42128</v>
          </cell>
          <cell r="B2466">
            <v>78.489702517162399</v>
          </cell>
          <cell r="C2466">
            <v>366.02345819144898</v>
          </cell>
        </row>
        <row r="2467">
          <cell r="A2467">
            <v>42129</v>
          </cell>
          <cell r="B2467">
            <v>75.400457665903801</v>
          </cell>
          <cell r="C2467">
            <v>367.19636776390399</v>
          </cell>
        </row>
        <row r="2468">
          <cell r="A2468">
            <v>42130</v>
          </cell>
          <cell r="B2468">
            <v>73.340961098398097</v>
          </cell>
          <cell r="C2468">
            <v>365.75860764282999</v>
          </cell>
        </row>
        <row r="2469">
          <cell r="A2469">
            <v>42131</v>
          </cell>
          <cell r="B2469">
            <v>71.967963386727604</v>
          </cell>
          <cell r="C2469">
            <v>364.018161180476</v>
          </cell>
        </row>
        <row r="2470">
          <cell r="A2470">
            <v>42132</v>
          </cell>
          <cell r="B2470">
            <v>72.082379862700193</v>
          </cell>
          <cell r="C2470">
            <v>363.22360953461902</v>
          </cell>
        </row>
        <row r="2471">
          <cell r="A2471">
            <v>42135</v>
          </cell>
          <cell r="B2471">
            <v>72.768878718535404</v>
          </cell>
          <cell r="C2471">
            <v>361.06696935300698</v>
          </cell>
        </row>
        <row r="2472">
          <cell r="A2472">
            <v>42136</v>
          </cell>
          <cell r="B2472">
            <v>73.455377574370701</v>
          </cell>
          <cell r="C2472">
            <v>362.84525160802099</v>
          </cell>
        </row>
        <row r="2473">
          <cell r="A2473">
            <v>42137</v>
          </cell>
          <cell r="B2473">
            <v>71.967963386727604</v>
          </cell>
          <cell r="C2473">
            <v>361.71017782822503</v>
          </cell>
        </row>
        <row r="2474">
          <cell r="A2474">
            <v>42138</v>
          </cell>
          <cell r="B2474">
            <v>74.027459954233393</v>
          </cell>
          <cell r="C2474">
            <v>369.844873250094</v>
          </cell>
        </row>
        <row r="2475">
          <cell r="A2475">
            <v>42139</v>
          </cell>
          <cell r="B2475">
            <v>73.226544622425607</v>
          </cell>
          <cell r="C2475">
            <v>370.26106696935301</v>
          </cell>
        </row>
        <row r="2476">
          <cell r="A2476">
            <v>42142</v>
          </cell>
          <cell r="B2476">
            <v>74.5995423340961</v>
          </cell>
          <cell r="C2476">
            <v>370.03405221339301</v>
          </cell>
        </row>
        <row r="2477">
          <cell r="A2477">
            <v>42143</v>
          </cell>
          <cell r="B2477">
            <v>73.798627002288299</v>
          </cell>
          <cell r="C2477">
            <v>367.99091940976098</v>
          </cell>
        </row>
        <row r="2478">
          <cell r="A2478">
            <v>42144</v>
          </cell>
          <cell r="B2478">
            <v>73.226544622425607</v>
          </cell>
          <cell r="C2478">
            <v>367.08286038592502</v>
          </cell>
        </row>
        <row r="2479">
          <cell r="A2479">
            <v>42145</v>
          </cell>
          <cell r="B2479">
            <v>74.256292906178402</v>
          </cell>
          <cell r="C2479">
            <v>369.80703745743398</v>
          </cell>
        </row>
        <row r="2480">
          <cell r="A2480">
            <v>42146</v>
          </cell>
          <cell r="B2480">
            <v>72.196796338672698</v>
          </cell>
          <cell r="C2480">
            <v>370.79076806658998</v>
          </cell>
        </row>
        <row r="2481">
          <cell r="A2481">
            <v>42150</v>
          </cell>
          <cell r="B2481">
            <v>72.540045766590296</v>
          </cell>
          <cell r="C2481">
            <v>369.23950056753603</v>
          </cell>
        </row>
        <row r="2482">
          <cell r="A2482">
            <v>42151</v>
          </cell>
          <cell r="B2482">
            <v>75.972540045766493</v>
          </cell>
          <cell r="C2482">
            <v>369.76920166477402</v>
          </cell>
        </row>
        <row r="2483">
          <cell r="A2483">
            <v>42152</v>
          </cell>
          <cell r="B2483">
            <v>78.718535469107493</v>
          </cell>
          <cell r="C2483">
            <v>366.59099508134602</v>
          </cell>
        </row>
        <row r="2484">
          <cell r="A2484">
            <v>42153</v>
          </cell>
          <cell r="B2484">
            <v>76.201372997711601</v>
          </cell>
          <cell r="C2484">
            <v>368.142262580401</v>
          </cell>
        </row>
        <row r="2485">
          <cell r="A2485">
            <v>42156</v>
          </cell>
          <cell r="B2485">
            <v>81.578947368420998</v>
          </cell>
          <cell r="C2485">
            <v>366.85584562996502</v>
          </cell>
        </row>
        <row r="2486">
          <cell r="A2486">
            <v>42157</v>
          </cell>
          <cell r="B2486">
            <v>81.693363844393502</v>
          </cell>
          <cell r="C2486">
            <v>363.185773741959</v>
          </cell>
        </row>
        <row r="2487">
          <cell r="A2487">
            <v>42158</v>
          </cell>
          <cell r="B2487">
            <v>83.638443935926702</v>
          </cell>
          <cell r="C2487">
            <v>365.115399167612</v>
          </cell>
        </row>
        <row r="2488">
          <cell r="A2488">
            <v>42159</v>
          </cell>
          <cell r="B2488">
            <v>83.867276887871796</v>
          </cell>
          <cell r="C2488">
            <v>360.95346197502801</v>
          </cell>
        </row>
        <row r="2489">
          <cell r="A2489">
            <v>42160</v>
          </cell>
          <cell r="B2489">
            <v>86.041189931350104</v>
          </cell>
          <cell r="C2489">
            <v>358.83465758607599</v>
          </cell>
        </row>
        <row r="2490">
          <cell r="A2490">
            <v>42163</v>
          </cell>
          <cell r="B2490">
            <v>85.240274599542303</v>
          </cell>
          <cell r="C2490">
            <v>356.11048051456601</v>
          </cell>
        </row>
        <row r="2491">
          <cell r="A2491">
            <v>42164</v>
          </cell>
          <cell r="B2491">
            <v>84.897025171624705</v>
          </cell>
          <cell r="C2491">
            <v>350.775633749527</v>
          </cell>
        </row>
        <row r="2492">
          <cell r="A2492">
            <v>42165</v>
          </cell>
          <cell r="B2492">
            <v>87.414187643020497</v>
          </cell>
          <cell r="C2492">
            <v>344.116534241392</v>
          </cell>
        </row>
        <row r="2493">
          <cell r="A2493">
            <v>42166</v>
          </cell>
          <cell r="B2493">
            <v>89.473684210526301</v>
          </cell>
          <cell r="C2493">
            <v>344.003026863412</v>
          </cell>
        </row>
        <row r="2494">
          <cell r="A2494">
            <v>42167</v>
          </cell>
          <cell r="B2494">
            <v>89.016018306636099</v>
          </cell>
          <cell r="C2494">
            <v>343.47332576617401</v>
          </cell>
        </row>
        <row r="2495">
          <cell r="A2495">
            <v>42170</v>
          </cell>
          <cell r="B2495">
            <v>86.956521739130395</v>
          </cell>
          <cell r="C2495">
            <v>344.15437003405202</v>
          </cell>
        </row>
        <row r="2496">
          <cell r="A2496">
            <v>42171</v>
          </cell>
          <cell r="B2496">
            <v>88.443935926773406</v>
          </cell>
          <cell r="C2496">
            <v>348.20279984865601</v>
          </cell>
        </row>
        <row r="2497">
          <cell r="A2497">
            <v>42172</v>
          </cell>
          <cell r="B2497">
            <v>87.757437070938195</v>
          </cell>
          <cell r="C2497">
            <v>347.10556186152002</v>
          </cell>
        </row>
        <row r="2498">
          <cell r="A2498">
            <v>42173</v>
          </cell>
          <cell r="B2498">
            <v>87.757437070938195</v>
          </cell>
          <cell r="C2498">
            <v>347.55959137343899</v>
          </cell>
        </row>
        <row r="2499">
          <cell r="A2499">
            <v>42174</v>
          </cell>
          <cell r="B2499">
            <v>87.528604118993101</v>
          </cell>
          <cell r="C2499">
            <v>345.06242905788798</v>
          </cell>
        </row>
        <row r="2500">
          <cell r="A2500">
            <v>42177</v>
          </cell>
          <cell r="B2500">
            <v>87.8718535469107</v>
          </cell>
          <cell r="C2500">
            <v>345.40295119182701</v>
          </cell>
        </row>
        <row r="2501">
          <cell r="A2501">
            <v>42178</v>
          </cell>
          <cell r="B2501">
            <v>87.986270022883204</v>
          </cell>
          <cell r="C2501">
            <v>351.68369277336302</v>
          </cell>
        </row>
        <row r="2502">
          <cell r="A2502">
            <v>42179</v>
          </cell>
          <cell r="B2502">
            <v>86.842105263157805</v>
          </cell>
          <cell r="C2502">
            <v>347.40824820279897</v>
          </cell>
        </row>
        <row r="2503">
          <cell r="A2503">
            <v>42180</v>
          </cell>
          <cell r="B2503">
            <v>87.185354691075503</v>
          </cell>
          <cell r="C2503">
            <v>344.49489216798997</v>
          </cell>
        </row>
        <row r="2504">
          <cell r="A2504">
            <v>42181</v>
          </cell>
          <cell r="B2504">
            <v>83.867276887871796</v>
          </cell>
          <cell r="C2504">
            <v>346.15966704502398</v>
          </cell>
        </row>
        <row r="2505">
          <cell r="A2505">
            <v>42184</v>
          </cell>
          <cell r="B2505">
            <v>80.091533180778001</v>
          </cell>
          <cell r="C2505">
            <v>339.72758229284898</v>
          </cell>
        </row>
        <row r="2506">
          <cell r="A2506">
            <v>42185</v>
          </cell>
          <cell r="B2506">
            <v>81.807780320366106</v>
          </cell>
          <cell r="C2506">
            <v>341.354521377222</v>
          </cell>
        </row>
        <row r="2507">
          <cell r="A2507">
            <v>42186</v>
          </cell>
          <cell r="B2507">
            <v>81.006864988558306</v>
          </cell>
          <cell r="C2507">
            <v>344.15437003405202</v>
          </cell>
        </row>
        <row r="2508">
          <cell r="A2508">
            <v>42187</v>
          </cell>
          <cell r="B2508">
            <v>79.977116704805397</v>
          </cell>
          <cell r="C2508">
            <v>343.85168369277301</v>
          </cell>
        </row>
        <row r="2509">
          <cell r="A2509">
            <v>42191</v>
          </cell>
          <cell r="B2509">
            <v>79.2906178489702</v>
          </cell>
          <cell r="C2509">
            <v>339.38706015891</v>
          </cell>
        </row>
        <row r="2510">
          <cell r="A2510">
            <v>42192</v>
          </cell>
          <cell r="B2510">
            <v>71.853546910755099</v>
          </cell>
          <cell r="C2510">
            <v>341.77071509648101</v>
          </cell>
        </row>
        <row r="2511">
          <cell r="A2511">
            <v>42193</v>
          </cell>
          <cell r="B2511">
            <v>69.794050343249395</v>
          </cell>
          <cell r="C2511">
            <v>334.61975028376798</v>
          </cell>
        </row>
        <row r="2512">
          <cell r="A2512">
            <v>42194</v>
          </cell>
          <cell r="B2512">
            <v>70.7093821510297</v>
          </cell>
          <cell r="C2512">
            <v>333.48467650397203</v>
          </cell>
        </row>
        <row r="2513">
          <cell r="A2513">
            <v>42195</v>
          </cell>
          <cell r="B2513">
            <v>72.997711670480498</v>
          </cell>
          <cell r="C2513">
            <v>334.657586076428</v>
          </cell>
        </row>
        <row r="2514">
          <cell r="A2514">
            <v>42198</v>
          </cell>
          <cell r="B2514">
            <v>74.828375286041094</v>
          </cell>
          <cell r="C2514">
            <v>338.97086643965099</v>
          </cell>
        </row>
        <row r="2515">
          <cell r="A2515">
            <v>42199</v>
          </cell>
          <cell r="B2515">
            <v>75.972540045766493</v>
          </cell>
          <cell r="C2515">
            <v>333.44684071131201</v>
          </cell>
        </row>
        <row r="2516">
          <cell r="A2516">
            <v>42200</v>
          </cell>
          <cell r="B2516">
            <v>74.370709382151006</v>
          </cell>
          <cell r="C2516">
            <v>327.31744230041602</v>
          </cell>
        </row>
        <row r="2517">
          <cell r="A2517">
            <v>42201</v>
          </cell>
          <cell r="B2517">
            <v>75.057208237986202</v>
          </cell>
          <cell r="C2517">
            <v>332.009080590238</v>
          </cell>
        </row>
        <row r="2518">
          <cell r="A2518">
            <v>42202</v>
          </cell>
          <cell r="B2518">
            <v>75.743707093821499</v>
          </cell>
          <cell r="C2518">
            <v>332.16042376087699</v>
          </cell>
        </row>
        <row r="2519">
          <cell r="A2519">
            <v>42205</v>
          </cell>
          <cell r="B2519">
            <v>74.256292906178402</v>
          </cell>
          <cell r="C2519">
            <v>332.23609534619698</v>
          </cell>
        </row>
        <row r="2520">
          <cell r="A2520">
            <v>42206</v>
          </cell>
          <cell r="B2520">
            <v>74.256292906178402</v>
          </cell>
          <cell r="C2520">
            <v>333.44684071131201</v>
          </cell>
        </row>
        <row r="2521">
          <cell r="A2521">
            <v>42207</v>
          </cell>
          <cell r="B2521">
            <v>75.400457665903801</v>
          </cell>
          <cell r="C2521">
            <v>336.62504729474</v>
          </cell>
        </row>
        <row r="2522">
          <cell r="A2522">
            <v>42208</v>
          </cell>
          <cell r="B2522">
            <v>74.5995423340961</v>
          </cell>
          <cell r="C2522">
            <v>344.94892167990901</v>
          </cell>
        </row>
        <row r="2523">
          <cell r="A2523">
            <v>42209</v>
          </cell>
          <cell r="B2523">
            <v>72.540045766590296</v>
          </cell>
          <cell r="C2523">
            <v>340.25728339008703</v>
          </cell>
        </row>
        <row r="2524">
          <cell r="A2524">
            <v>42212</v>
          </cell>
          <cell r="B2524">
            <v>71.510297482837501</v>
          </cell>
          <cell r="C2524">
            <v>338.706015891032</v>
          </cell>
        </row>
        <row r="2525">
          <cell r="A2525">
            <v>42213</v>
          </cell>
          <cell r="B2525">
            <v>73.340961098398097</v>
          </cell>
          <cell r="C2525">
            <v>340.86265607264397</v>
          </cell>
        </row>
        <row r="2526">
          <cell r="A2526">
            <v>42214</v>
          </cell>
          <cell r="B2526">
            <v>72.540045766590296</v>
          </cell>
          <cell r="C2526">
            <v>341.65720771850101</v>
          </cell>
        </row>
        <row r="2527">
          <cell r="A2527">
            <v>42215</v>
          </cell>
          <cell r="B2527">
            <v>73.569794050343205</v>
          </cell>
          <cell r="C2527">
            <v>338.554672720393</v>
          </cell>
        </row>
        <row r="2528">
          <cell r="A2528">
            <v>42216</v>
          </cell>
          <cell r="B2528">
            <v>74.027459954233393</v>
          </cell>
          <cell r="C2528">
            <v>334.43057132046903</v>
          </cell>
        </row>
        <row r="2529">
          <cell r="A2529">
            <v>42219</v>
          </cell>
          <cell r="B2529">
            <v>74.027459954233393</v>
          </cell>
          <cell r="C2529">
            <v>332.87930382141502</v>
          </cell>
        </row>
        <row r="2530">
          <cell r="A2530">
            <v>42220</v>
          </cell>
          <cell r="B2530">
            <v>75.743707093821499</v>
          </cell>
          <cell r="C2530">
            <v>332.009080590238</v>
          </cell>
        </row>
        <row r="2531">
          <cell r="A2531">
            <v>42221</v>
          </cell>
          <cell r="B2531">
            <v>77.002288329519402</v>
          </cell>
          <cell r="C2531">
            <v>332.69012485811498</v>
          </cell>
        </row>
        <row r="2532">
          <cell r="A2532">
            <v>42222</v>
          </cell>
          <cell r="B2532">
            <v>77.803203661327203</v>
          </cell>
          <cell r="C2532">
            <v>333.18199016269301</v>
          </cell>
        </row>
        <row r="2533">
          <cell r="A2533">
            <v>42223</v>
          </cell>
          <cell r="B2533">
            <v>75.171624713958806</v>
          </cell>
          <cell r="C2533">
            <v>333.56034808929201</v>
          </cell>
        </row>
        <row r="2534">
          <cell r="A2534">
            <v>42226</v>
          </cell>
          <cell r="B2534">
            <v>75.400457665903801</v>
          </cell>
          <cell r="C2534">
            <v>338.21415058645402</v>
          </cell>
        </row>
        <row r="2535">
          <cell r="A2535">
            <v>42227</v>
          </cell>
          <cell r="B2535">
            <v>71.739130434782595</v>
          </cell>
          <cell r="C2535">
            <v>328.94438138479001</v>
          </cell>
        </row>
        <row r="2536">
          <cell r="A2536">
            <v>42228</v>
          </cell>
          <cell r="B2536">
            <v>71.281464530892407</v>
          </cell>
          <cell r="C2536">
            <v>321.11237230419903</v>
          </cell>
        </row>
        <row r="2537">
          <cell r="A2537">
            <v>42229</v>
          </cell>
          <cell r="B2537">
            <v>71.853546910755099</v>
          </cell>
          <cell r="C2537">
            <v>317.93416572077098</v>
          </cell>
        </row>
        <row r="2538">
          <cell r="A2538">
            <v>42230</v>
          </cell>
          <cell r="B2538">
            <v>70.7093821510297</v>
          </cell>
          <cell r="C2538">
            <v>317.17744986757401</v>
          </cell>
        </row>
        <row r="2539">
          <cell r="A2539">
            <v>42233</v>
          </cell>
          <cell r="B2539">
            <v>71.052631578947299</v>
          </cell>
          <cell r="C2539">
            <v>319.37192584184601</v>
          </cell>
        </row>
        <row r="2540">
          <cell r="A2540">
            <v>42234</v>
          </cell>
          <cell r="B2540">
            <v>71.167048054919903</v>
          </cell>
          <cell r="C2540">
            <v>316.723420355656</v>
          </cell>
        </row>
        <row r="2541">
          <cell r="A2541">
            <v>42235</v>
          </cell>
          <cell r="B2541">
            <v>68.764302059496501</v>
          </cell>
          <cell r="C2541">
            <v>311.76693151721503</v>
          </cell>
        </row>
        <row r="2542">
          <cell r="A2542">
            <v>42236</v>
          </cell>
          <cell r="B2542">
            <v>67.048054919908395</v>
          </cell>
          <cell r="C2542">
            <v>301.17290957245501</v>
          </cell>
        </row>
        <row r="2543">
          <cell r="A2543">
            <v>42237</v>
          </cell>
          <cell r="B2543">
            <v>63.501144164759701</v>
          </cell>
          <cell r="C2543">
            <v>297.086643965191</v>
          </cell>
        </row>
        <row r="2544">
          <cell r="A2544">
            <v>42240</v>
          </cell>
          <cell r="B2544">
            <v>51.487414187642997</v>
          </cell>
          <cell r="C2544">
            <v>290.65455921301498</v>
          </cell>
        </row>
        <row r="2545">
          <cell r="A2545">
            <v>42241</v>
          </cell>
          <cell r="B2545">
            <v>52.860411899313497</v>
          </cell>
          <cell r="C2545">
            <v>285.39538403329499</v>
          </cell>
        </row>
        <row r="2546">
          <cell r="A2546">
            <v>42242</v>
          </cell>
          <cell r="B2546">
            <v>55.720823798627002</v>
          </cell>
          <cell r="C2546">
            <v>295.80022701475502</v>
          </cell>
        </row>
        <row r="2547">
          <cell r="A2547">
            <v>42243</v>
          </cell>
          <cell r="B2547">
            <v>55.835240274599499</v>
          </cell>
          <cell r="C2547">
            <v>296.51910707529299</v>
          </cell>
        </row>
        <row r="2548">
          <cell r="A2548">
            <v>42244</v>
          </cell>
          <cell r="B2548">
            <v>57.437070938215101</v>
          </cell>
          <cell r="C2548">
            <v>297.27582292849002</v>
          </cell>
        </row>
        <row r="2549">
          <cell r="A2549">
            <v>42247</v>
          </cell>
          <cell r="B2549">
            <v>57.208237986269999</v>
          </cell>
          <cell r="C2549">
            <v>296.40559969731299</v>
          </cell>
        </row>
        <row r="2550">
          <cell r="A2550">
            <v>42248</v>
          </cell>
          <cell r="B2550">
            <v>55.720823798627002</v>
          </cell>
          <cell r="C2550">
            <v>287.70336738554602</v>
          </cell>
        </row>
        <row r="2551">
          <cell r="A2551">
            <v>42249</v>
          </cell>
          <cell r="B2551">
            <v>55.606407322654398</v>
          </cell>
          <cell r="C2551">
            <v>290.314037079076</v>
          </cell>
        </row>
        <row r="2552">
          <cell r="A2552">
            <v>42250</v>
          </cell>
          <cell r="B2552">
            <v>53.775743707093802</v>
          </cell>
          <cell r="C2552">
            <v>292.69769201664701</v>
          </cell>
        </row>
        <row r="2553">
          <cell r="A2553">
            <v>42251</v>
          </cell>
          <cell r="B2553">
            <v>52.402745995423302</v>
          </cell>
          <cell r="C2553">
            <v>285.92508513053298</v>
          </cell>
        </row>
        <row r="2554">
          <cell r="A2554">
            <v>42255</v>
          </cell>
          <cell r="B2554">
            <v>52.974828375286002</v>
          </cell>
          <cell r="C2554">
            <v>288.27090427544402</v>
          </cell>
        </row>
        <row r="2555">
          <cell r="A2555">
            <v>42256</v>
          </cell>
          <cell r="B2555">
            <v>51.830663615560603</v>
          </cell>
          <cell r="C2555">
            <v>284.41165342413899</v>
          </cell>
        </row>
        <row r="2556">
          <cell r="A2556">
            <v>42257</v>
          </cell>
          <cell r="B2556">
            <v>53.089244851258499</v>
          </cell>
          <cell r="C2556">
            <v>283.20090805902299</v>
          </cell>
        </row>
        <row r="2557">
          <cell r="A2557">
            <v>42258</v>
          </cell>
          <cell r="B2557">
            <v>53.8901601830663</v>
          </cell>
          <cell r="C2557">
            <v>286.11426409383199</v>
          </cell>
        </row>
        <row r="2558">
          <cell r="A2558">
            <v>42261</v>
          </cell>
          <cell r="B2558">
            <v>55.720823798627002</v>
          </cell>
          <cell r="C2558">
            <v>284.29814604615899</v>
          </cell>
        </row>
        <row r="2559">
          <cell r="A2559">
            <v>42262</v>
          </cell>
          <cell r="B2559">
            <v>60.869565217391298</v>
          </cell>
          <cell r="C2559">
            <v>286.79530836171</v>
          </cell>
        </row>
        <row r="2560">
          <cell r="A2560">
            <v>42263</v>
          </cell>
          <cell r="B2560">
            <v>60.411899313501102</v>
          </cell>
          <cell r="C2560">
            <v>283.049564888384</v>
          </cell>
        </row>
        <row r="2561">
          <cell r="A2561">
            <v>42264</v>
          </cell>
          <cell r="B2561">
            <v>54.6910755148741</v>
          </cell>
          <cell r="C2561">
            <v>284.979190314037</v>
          </cell>
        </row>
        <row r="2562">
          <cell r="A2562">
            <v>42265</v>
          </cell>
          <cell r="B2562">
            <v>54.233409610983898</v>
          </cell>
          <cell r="C2562">
            <v>282.36852062050599</v>
          </cell>
        </row>
        <row r="2563">
          <cell r="A2563">
            <v>42268</v>
          </cell>
          <cell r="B2563">
            <v>55.2631578947368</v>
          </cell>
          <cell r="C2563">
            <v>283.91978811956102</v>
          </cell>
        </row>
        <row r="2564">
          <cell r="A2564">
            <v>42269</v>
          </cell>
          <cell r="B2564">
            <v>54.347826086956502</v>
          </cell>
          <cell r="C2564">
            <v>278.24441922058202</v>
          </cell>
        </row>
        <row r="2565">
          <cell r="A2565">
            <v>42270</v>
          </cell>
          <cell r="B2565">
            <v>54.004576659038896</v>
          </cell>
          <cell r="C2565">
            <v>275.141884222474</v>
          </cell>
        </row>
        <row r="2566">
          <cell r="A2566">
            <v>42271</v>
          </cell>
          <cell r="B2566">
            <v>54.347826086956502</v>
          </cell>
          <cell r="C2566">
            <v>282.74687854710498</v>
          </cell>
        </row>
        <row r="2567">
          <cell r="A2567">
            <v>42272</v>
          </cell>
          <cell r="B2567">
            <v>52.631578947368403</v>
          </cell>
          <cell r="C2567">
            <v>270.677260688611</v>
          </cell>
        </row>
        <row r="2568">
          <cell r="A2568">
            <v>42275</v>
          </cell>
          <cell r="B2568">
            <v>51.601830663615502</v>
          </cell>
          <cell r="C2568">
            <v>265.68293605751001</v>
          </cell>
        </row>
        <row r="2569">
          <cell r="A2569">
            <v>42276</v>
          </cell>
          <cell r="B2569">
            <v>53.546910755148701</v>
          </cell>
          <cell r="C2569">
            <v>263.48846008323801</v>
          </cell>
        </row>
        <row r="2570">
          <cell r="A2570">
            <v>42277</v>
          </cell>
          <cell r="B2570">
            <v>54.347826086956502</v>
          </cell>
          <cell r="C2570">
            <v>266.36398032538699</v>
          </cell>
        </row>
        <row r="2571">
          <cell r="A2571">
            <v>42278</v>
          </cell>
          <cell r="B2571">
            <v>53.3180778032036</v>
          </cell>
          <cell r="C2571">
            <v>266.74233825198598</v>
          </cell>
        </row>
        <row r="2572">
          <cell r="A2572">
            <v>42279</v>
          </cell>
          <cell r="B2572">
            <v>54.347826086956502</v>
          </cell>
          <cell r="C2572">
            <v>276.65531592886799</v>
          </cell>
        </row>
        <row r="2573">
          <cell r="A2573">
            <v>42282</v>
          </cell>
          <cell r="B2573">
            <v>56.6361556064073</v>
          </cell>
          <cell r="C2573">
            <v>284.37381763147903</v>
          </cell>
        </row>
        <row r="2574">
          <cell r="A2574">
            <v>42283</v>
          </cell>
          <cell r="B2574">
            <v>55.2631578947368</v>
          </cell>
          <cell r="C2574">
            <v>284.10896708285998</v>
          </cell>
        </row>
        <row r="2575">
          <cell r="A2575">
            <v>42284</v>
          </cell>
          <cell r="B2575">
            <v>57.551487414187598</v>
          </cell>
          <cell r="C2575">
            <v>273.74195989405899</v>
          </cell>
        </row>
        <row r="2576">
          <cell r="A2576">
            <v>42285</v>
          </cell>
          <cell r="B2576">
            <v>59.725400457665899</v>
          </cell>
          <cell r="C2576">
            <v>272.90957245554199</v>
          </cell>
        </row>
        <row r="2577">
          <cell r="A2577">
            <v>42286</v>
          </cell>
          <cell r="B2577">
            <v>61.3272311212814</v>
          </cell>
          <cell r="C2577">
            <v>272.53121452894402</v>
          </cell>
        </row>
        <row r="2578">
          <cell r="A2578">
            <v>42289</v>
          </cell>
          <cell r="B2578">
            <v>60.068649885583497</v>
          </cell>
          <cell r="C2578">
            <v>269.76920166477402</v>
          </cell>
        </row>
        <row r="2579">
          <cell r="A2579">
            <v>42290</v>
          </cell>
          <cell r="B2579">
            <v>59.610983981693302</v>
          </cell>
          <cell r="C2579">
            <v>270.75293227393098</v>
          </cell>
        </row>
        <row r="2580">
          <cell r="A2580">
            <v>42291</v>
          </cell>
          <cell r="B2580">
            <v>55.949656750571997</v>
          </cell>
          <cell r="C2580">
            <v>269.99621642073402</v>
          </cell>
        </row>
        <row r="2581">
          <cell r="A2581">
            <v>42292</v>
          </cell>
          <cell r="B2581">
            <v>59.610983981693302</v>
          </cell>
          <cell r="C2581">
            <v>281.91449110858798</v>
          </cell>
        </row>
        <row r="2582">
          <cell r="A2582">
            <v>42293</v>
          </cell>
          <cell r="B2582">
            <v>57.208237986269999</v>
          </cell>
          <cell r="C2582">
            <v>284.14680287552</v>
          </cell>
        </row>
        <row r="2583">
          <cell r="A2583">
            <v>42296</v>
          </cell>
          <cell r="B2583">
            <v>57.665903890160102</v>
          </cell>
          <cell r="C2583">
            <v>283.91978811956102</v>
          </cell>
        </row>
        <row r="2584">
          <cell r="A2584">
            <v>42297</v>
          </cell>
          <cell r="B2584">
            <v>56.864988558352401</v>
          </cell>
          <cell r="C2584">
            <v>282.86038592508498</v>
          </cell>
        </row>
        <row r="2585">
          <cell r="A2585">
            <v>42298</v>
          </cell>
          <cell r="B2585">
            <v>58.352402745995398</v>
          </cell>
          <cell r="C2585">
            <v>284.14680287552</v>
          </cell>
        </row>
        <row r="2586">
          <cell r="A2586">
            <v>42299</v>
          </cell>
          <cell r="B2586">
            <v>59.382151029748201</v>
          </cell>
          <cell r="C2586">
            <v>299.84865682935998</v>
          </cell>
        </row>
        <row r="2587">
          <cell r="A2587">
            <v>42300</v>
          </cell>
          <cell r="B2587">
            <v>60.068649885583497</v>
          </cell>
          <cell r="C2587">
            <v>306.92395005675297</v>
          </cell>
        </row>
        <row r="2588">
          <cell r="A2588">
            <v>42303</v>
          </cell>
          <cell r="B2588">
            <v>61.098398169336299</v>
          </cell>
          <cell r="C2588">
            <v>301.589103291713</v>
          </cell>
        </row>
        <row r="2589">
          <cell r="A2589">
            <v>42304</v>
          </cell>
          <cell r="B2589">
            <v>62.356979405034302</v>
          </cell>
          <cell r="C2589">
            <v>300.18917896329901</v>
          </cell>
        </row>
        <row r="2590">
          <cell r="A2590">
            <v>42305</v>
          </cell>
          <cell r="B2590">
            <v>65.789473684210506</v>
          </cell>
          <cell r="C2590">
            <v>301.816118047673</v>
          </cell>
        </row>
        <row r="2591">
          <cell r="A2591">
            <v>42306</v>
          </cell>
          <cell r="B2591">
            <v>69.107551487414099</v>
          </cell>
          <cell r="C2591">
            <v>313.242527430949</v>
          </cell>
        </row>
        <row r="2592">
          <cell r="A2592">
            <v>42307</v>
          </cell>
          <cell r="B2592">
            <v>65.331807780320304</v>
          </cell>
          <cell r="C2592">
            <v>310.25349981082098</v>
          </cell>
        </row>
        <row r="2593">
          <cell r="A2593">
            <v>42310</v>
          </cell>
          <cell r="B2593">
            <v>64.874141876430201</v>
          </cell>
          <cell r="C2593">
            <v>312.03178206583402</v>
          </cell>
        </row>
        <row r="2594">
          <cell r="A2594">
            <v>42311</v>
          </cell>
          <cell r="B2594">
            <v>67.048054919908395</v>
          </cell>
          <cell r="C2594">
            <v>318.38819523269001</v>
          </cell>
        </row>
        <row r="2595">
          <cell r="A2595">
            <v>42312</v>
          </cell>
          <cell r="B2595">
            <v>65.903890160182996</v>
          </cell>
          <cell r="C2595">
            <v>315.85319712447898</v>
          </cell>
        </row>
        <row r="2596">
          <cell r="A2596">
            <v>42313</v>
          </cell>
          <cell r="B2596">
            <v>65.903890160182996</v>
          </cell>
          <cell r="C2596">
            <v>315.24782444192198</v>
          </cell>
        </row>
        <row r="2597">
          <cell r="A2597">
            <v>42314</v>
          </cell>
          <cell r="B2597">
            <v>69.679633867276806</v>
          </cell>
          <cell r="C2597">
            <v>313.88573590616699</v>
          </cell>
        </row>
        <row r="2598">
          <cell r="A2598">
            <v>42317</v>
          </cell>
          <cell r="B2598">
            <v>69.9084668192219</v>
          </cell>
          <cell r="C2598">
            <v>312.10745365115298</v>
          </cell>
        </row>
        <row r="2599">
          <cell r="A2599">
            <v>42318</v>
          </cell>
          <cell r="B2599">
            <v>60.183066361556001</v>
          </cell>
          <cell r="C2599">
            <v>311.50208096859598</v>
          </cell>
        </row>
        <row r="2600">
          <cell r="A2600">
            <v>42319</v>
          </cell>
          <cell r="B2600">
            <v>58.924485125858098</v>
          </cell>
          <cell r="C2600">
            <v>312.145289443813</v>
          </cell>
        </row>
        <row r="2601">
          <cell r="A2601">
            <v>42320</v>
          </cell>
          <cell r="B2601">
            <v>57.322654462242497</v>
          </cell>
          <cell r="C2601">
            <v>307.37797956867098</v>
          </cell>
        </row>
        <row r="2602">
          <cell r="A2602">
            <v>42321</v>
          </cell>
          <cell r="B2602">
            <v>56.178489702517098</v>
          </cell>
          <cell r="C2602">
            <v>307.64283011728998</v>
          </cell>
        </row>
        <row r="2603">
          <cell r="A2603">
            <v>42324</v>
          </cell>
          <cell r="B2603">
            <v>55.2631578947368</v>
          </cell>
          <cell r="C2603">
            <v>311.46424517593601</v>
          </cell>
        </row>
        <row r="2604">
          <cell r="A2604">
            <v>42325</v>
          </cell>
          <cell r="B2604">
            <v>55.034324942791699</v>
          </cell>
          <cell r="C2604">
            <v>308.58872493378698</v>
          </cell>
        </row>
        <row r="2605">
          <cell r="A2605">
            <v>42326</v>
          </cell>
          <cell r="B2605">
            <v>56.0640732265446</v>
          </cell>
          <cell r="C2605">
            <v>312.41013999243199</v>
          </cell>
        </row>
        <row r="2606">
          <cell r="A2606">
            <v>42327</v>
          </cell>
          <cell r="B2606">
            <v>55.148741418764303</v>
          </cell>
          <cell r="C2606">
            <v>313.12902005297002</v>
          </cell>
        </row>
        <row r="2607">
          <cell r="A2607">
            <v>42328</v>
          </cell>
          <cell r="B2607">
            <v>56.292906178489702</v>
          </cell>
          <cell r="C2607">
            <v>310.55618615209897</v>
          </cell>
        </row>
        <row r="2608">
          <cell r="A2608">
            <v>42331</v>
          </cell>
          <cell r="B2608">
            <v>57.780320366132699</v>
          </cell>
          <cell r="C2608">
            <v>308.70223231176601</v>
          </cell>
        </row>
        <row r="2609">
          <cell r="A2609">
            <v>42332</v>
          </cell>
          <cell r="B2609">
            <v>58.352402745995398</v>
          </cell>
          <cell r="C2609">
            <v>307.07529322739299</v>
          </cell>
        </row>
        <row r="2610">
          <cell r="A2610">
            <v>42333</v>
          </cell>
          <cell r="B2610">
            <v>58.237986270022802</v>
          </cell>
          <cell r="C2610">
            <v>309.04275444570499</v>
          </cell>
        </row>
        <row r="2611">
          <cell r="A2611">
            <v>42335</v>
          </cell>
          <cell r="B2611">
            <v>59.153318077803199</v>
          </cell>
          <cell r="C2611">
            <v>310.29133560347998</v>
          </cell>
        </row>
        <row r="2612">
          <cell r="A2612">
            <v>42338</v>
          </cell>
          <cell r="B2612">
            <v>58.5812356979405</v>
          </cell>
          <cell r="C2612">
            <v>304.91865304578101</v>
          </cell>
        </row>
        <row r="2613">
          <cell r="A2613">
            <v>42339</v>
          </cell>
          <cell r="B2613">
            <v>57.894736842105203</v>
          </cell>
          <cell r="C2613">
            <v>305.334846765039</v>
          </cell>
        </row>
        <row r="2614">
          <cell r="A2614">
            <v>42340</v>
          </cell>
          <cell r="B2614">
            <v>55.835240274599499</v>
          </cell>
          <cell r="C2614">
            <v>303.17820658342703</v>
          </cell>
        </row>
        <row r="2615">
          <cell r="A2615">
            <v>42341</v>
          </cell>
          <cell r="B2615">
            <v>56.407322654462199</v>
          </cell>
          <cell r="C2615">
            <v>300.11350737797898</v>
          </cell>
        </row>
        <row r="2616">
          <cell r="A2616">
            <v>42342</v>
          </cell>
          <cell r="B2616">
            <v>56.864988558352401</v>
          </cell>
          <cell r="C2616">
            <v>302.27014755959101</v>
          </cell>
        </row>
        <row r="2617">
          <cell r="A2617">
            <v>42345</v>
          </cell>
          <cell r="B2617">
            <v>55.606407322654398</v>
          </cell>
          <cell r="C2617">
            <v>303.10253499810801</v>
          </cell>
        </row>
        <row r="2618">
          <cell r="A2618">
            <v>42346</v>
          </cell>
          <cell r="B2618">
            <v>56.178489702517098</v>
          </cell>
          <cell r="C2618">
            <v>299.88649262202</v>
          </cell>
        </row>
        <row r="2619">
          <cell r="A2619">
            <v>42347</v>
          </cell>
          <cell r="B2619">
            <v>55.148741418764303</v>
          </cell>
          <cell r="C2619">
            <v>299.09194097616302</v>
          </cell>
        </row>
        <row r="2620">
          <cell r="A2620">
            <v>42348</v>
          </cell>
          <cell r="B2620">
            <v>55.835240274599499</v>
          </cell>
          <cell r="C2620">
            <v>297.31365872114998</v>
          </cell>
        </row>
        <row r="2621">
          <cell r="A2621">
            <v>42349</v>
          </cell>
          <cell r="B2621">
            <v>54.576659038901603</v>
          </cell>
          <cell r="C2621">
            <v>293.26522890654502</v>
          </cell>
        </row>
        <row r="2622">
          <cell r="A2622">
            <v>42352</v>
          </cell>
          <cell r="B2622">
            <v>55.377574370709297</v>
          </cell>
          <cell r="C2622">
            <v>292.84903518728697</v>
          </cell>
        </row>
        <row r="2623">
          <cell r="A2623">
            <v>42353</v>
          </cell>
          <cell r="B2623">
            <v>55.491990846681901</v>
          </cell>
          <cell r="C2623">
            <v>291.44911085887202</v>
          </cell>
        </row>
        <row r="2624">
          <cell r="A2624">
            <v>42354</v>
          </cell>
          <cell r="B2624">
            <v>58.352402745995398</v>
          </cell>
          <cell r="C2624">
            <v>296.93530079455098</v>
          </cell>
        </row>
        <row r="2625">
          <cell r="A2625">
            <v>42355</v>
          </cell>
          <cell r="B2625">
            <v>58.123569794050297</v>
          </cell>
          <cell r="C2625">
            <v>293.56791524782398</v>
          </cell>
        </row>
        <row r="2626">
          <cell r="A2626">
            <v>42356</v>
          </cell>
          <cell r="B2626">
            <v>57.780320366132699</v>
          </cell>
          <cell r="C2626">
            <v>291.33560348089202</v>
          </cell>
        </row>
        <row r="2627">
          <cell r="A2627">
            <v>42359</v>
          </cell>
          <cell r="B2627">
            <v>59.267734553775703</v>
          </cell>
          <cell r="C2627">
            <v>294.70298902761999</v>
          </cell>
        </row>
        <row r="2628">
          <cell r="A2628">
            <v>42360</v>
          </cell>
          <cell r="B2628">
            <v>58.237986270022802</v>
          </cell>
          <cell r="C2628">
            <v>296.74612183125203</v>
          </cell>
        </row>
        <row r="2629">
          <cell r="A2629">
            <v>42361</v>
          </cell>
          <cell r="B2629">
            <v>56.0640732265446</v>
          </cell>
          <cell r="C2629">
            <v>299.65947786606102</v>
          </cell>
        </row>
        <row r="2630">
          <cell r="A2630">
            <v>42362</v>
          </cell>
          <cell r="B2630">
            <v>55.949656750571997</v>
          </cell>
          <cell r="C2630">
            <v>300.037835792659</v>
          </cell>
        </row>
        <row r="2631">
          <cell r="A2631">
            <v>42366</v>
          </cell>
          <cell r="B2631">
            <v>56.521739130434703</v>
          </cell>
          <cell r="C2631">
            <v>298.33522512296599</v>
          </cell>
        </row>
        <row r="2632">
          <cell r="A2632">
            <v>42367</v>
          </cell>
          <cell r="B2632">
            <v>55.2631578947368</v>
          </cell>
          <cell r="C2632">
            <v>301.967461218312</v>
          </cell>
        </row>
        <row r="2633">
          <cell r="A2633">
            <v>42368</v>
          </cell>
          <cell r="B2633">
            <v>54.919908466819201</v>
          </cell>
          <cell r="C2633">
            <v>300.151343170639</v>
          </cell>
        </row>
        <row r="2634">
          <cell r="A2634">
            <v>42369</v>
          </cell>
          <cell r="B2634">
            <v>53.8901601830663</v>
          </cell>
          <cell r="C2634">
            <v>298.71358304956402</v>
          </cell>
        </row>
        <row r="2635">
          <cell r="A2635">
            <v>42373</v>
          </cell>
          <cell r="B2635">
            <v>50</v>
          </cell>
          <cell r="C2635">
            <v>295.80022701475502</v>
          </cell>
        </row>
        <row r="2636">
          <cell r="A2636">
            <v>42374</v>
          </cell>
          <cell r="B2636">
            <v>50.343249427917598</v>
          </cell>
          <cell r="C2636">
            <v>293.41657207718498</v>
          </cell>
        </row>
        <row r="2637">
          <cell r="A2637">
            <v>42375</v>
          </cell>
          <cell r="B2637">
            <v>48.169336384439298</v>
          </cell>
          <cell r="C2637">
            <v>293.227393113885</v>
          </cell>
        </row>
        <row r="2638">
          <cell r="A2638">
            <v>42376</v>
          </cell>
          <cell r="B2638">
            <v>46.109839816933601</v>
          </cell>
          <cell r="C2638">
            <v>286.18993567915197</v>
          </cell>
        </row>
        <row r="2639">
          <cell r="A2639">
            <v>42377</v>
          </cell>
          <cell r="B2639">
            <v>45.537757437070901</v>
          </cell>
          <cell r="C2639">
            <v>276.54180855088902</v>
          </cell>
        </row>
        <row r="2640">
          <cell r="A2640">
            <v>42380</v>
          </cell>
          <cell r="B2640">
            <v>45.080091533180699</v>
          </cell>
          <cell r="C2640">
            <v>266.931517215285</v>
          </cell>
        </row>
        <row r="2641">
          <cell r="A2641">
            <v>42381</v>
          </cell>
          <cell r="B2641">
            <v>44.164759725400401</v>
          </cell>
          <cell r="C2641">
            <v>267.38554672720301</v>
          </cell>
        </row>
        <row r="2642">
          <cell r="A2642">
            <v>42382</v>
          </cell>
          <cell r="B2642">
            <v>41.418764302059401</v>
          </cell>
          <cell r="C2642">
            <v>261.40749148694601</v>
          </cell>
        </row>
        <row r="2643">
          <cell r="A2643">
            <v>42383</v>
          </cell>
          <cell r="B2643">
            <v>43.821510297482803</v>
          </cell>
          <cell r="C2643">
            <v>261.71017782822503</v>
          </cell>
        </row>
        <row r="2644">
          <cell r="A2644">
            <v>42384</v>
          </cell>
          <cell r="B2644">
            <v>55.491990846681901</v>
          </cell>
          <cell r="C2644">
            <v>263.866818009837</v>
          </cell>
        </row>
        <row r="2645">
          <cell r="A2645">
            <v>42388</v>
          </cell>
          <cell r="B2645">
            <v>57.437070938215101</v>
          </cell>
          <cell r="C2645">
            <v>261.97502837684402</v>
          </cell>
        </row>
        <row r="2646">
          <cell r="A2646">
            <v>42389</v>
          </cell>
          <cell r="B2646">
            <v>58.352402745995398</v>
          </cell>
          <cell r="C2646">
            <v>257.321225879682</v>
          </cell>
        </row>
        <row r="2647">
          <cell r="A2647">
            <v>42390</v>
          </cell>
          <cell r="B2647">
            <v>58.0091533180778</v>
          </cell>
          <cell r="C2647">
            <v>255.92130155126699</v>
          </cell>
        </row>
        <row r="2648">
          <cell r="A2648">
            <v>42391</v>
          </cell>
          <cell r="B2648">
            <v>56.6361556064073</v>
          </cell>
          <cell r="C2648">
            <v>265.45592130155097</v>
          </cell>
        </row>
        <row r="2649">
          <cell r="A2649">
            <v>42394</v>
          </cell>
          <cell r="B2649">
            <v>54.576659038901603</v>
          </cell>
          <cell r="C2649">
            <v>260.72644721906897</v>
          </cell>
        </row>
        <row r="2650">
          <cell r="A2650">
            <v>42395</v>
          </cell>
          <cell r="B2650">
            <v>56.407322654462199</v>
          </cell>
          <cell r="C2650">
            <v>265.34241392357097</v>
          </cell>
        </row>
        <row r="2651">
          <cell r="A2651">
            <v>42396</v>
          </cell>
          <cell r="B2651">
            <v>54.6910755148741</v>
          </cell>
          <cell r="C2651">
            <v>258.04010594021901</v>
          </cell>
        </row>
        <row r="2652">
          <cell r="A2652">
            <v>42397</v>
          </cell>
          <cell r="B2652">
            <v>54.919908466819201</v>
          </cell>
          <cell r="C2652">
            <v>265.60726447219002</v>
          </cell>
        </row>
        <row r="2653">
          <cell r="A2653">
            <v>42398</v>
          </cell>
          <cell r="B2653">
            <v>56.750572082379797</v>
          </cell>
          <cell r="C2653">
            <v>274.27166099129698</v>
          </cell>
        </row>
        <row r="2654">
          <cell r="A2654">
            <v>42401</v>
          </cell>
          <cell r="B2654">
            <v>57.437070938215101</v>
          </cell>
          <cell r="C2654">
            <v>272.15285660234503</v>
          </cell>
        </row>
        <row r="2655">
          <cell r="A2655">
            <v>42402</v>
          </cell>
          <cell r="B2655">
            <v>55.835240274599499</v>
          </cell>
          <cell r="C2655">
            <v>260.95346197502801</v>
          </cell>
        </row>
        <row r="2656">
          <cell r="A2656">
            <v>42403</v>
          </cell>
          <cell r="B2656">
            <v>55.491990846681901</v>
          </cell>
          <cell r="C2656">
            <v>260.80211880438799</v>
          </cell>
        </row>
        <row r="2657">
          <cell r="A2657">
            <v>42404</v>
          </cell>
          <cell r="B2657">
            <v>54.6910755148741</v>
          </cell>
          <cell r="C2657">
            <v>263.48846008323801</v>
          </cell>
        </row>
        <row r="2658">
          <cell r="A2658">
            <v>42405</v>
          </cell>
          <cell r="B2658">
            <v>56.0640732265446</v>
          </cell>
          <cell r="C2658">
            <v>272.19069239500499</v>
          </cell>
        </row>
        <row r="2659">
          <cell r="A2659">
            <v>42408</v>
          </cell>
          <cell r="B2659">
            <v>58.810068649885501</v>
          </cell>
          <cell r="C2659">
            <v>258.11577752553899</v>
          </cell>
        </row>
        <row r="2660">
          <cell r="A2660">
            <v>42409</v>
          </cell>
          <cell r="B2660">
            <v>59.267734553775703</v>
          </cell>
          <cell r="C2660">
            <v>256.98070374574303</v>
          </cell>
        </row>
        <row r="2661">
          <cell r="A2661">
            <v>42410</v>
          </cell>
          <cell r="B2661">
            <v>57.665903890160102</v>
          </cell>
          <cell r="C2661">
            <v>267.57472569050299</v>
          </cell>
        </row>
        <row r="2662">
          <cell r="A2662">
            <v>42411</v>
          </cell>
          <cell r="B2662">
            <v>53.775743707093802</v>
          </cell>
          <cell r="C2662">
            <v>261.89935679152399</v>
          </cell>
        </row>
        <row r="2663">
          <cell r="A2663">
            <v>42412</v>
          </cell>
          <cell r="B2663">
            <v>56.407322654462199</v>
          </cell>
          <cell r="C2663">
            <v>266.85584562996502</v>
          </cell>
        </row>
        <row r="2664">
          <cell r="A2664">
            <v>42416</v>
          </cell>
          <cell r="B2664">
            <v>56.979405034324898</v>
          </cell>
          <cell r="C2664">
            <v>274.423004161937</v>
          </cell>
        </row>
        <row r="2665">
          <cell r="A2665">
            <v>42417</v>
          </cell>
          <cell r="B2665">
            <v>56.521739130434703</v>
          </cell>
          <cell r="C2665">
            <v>283.73060915626098</v>
          </cell>
        </row>
        <row r="2666">
          <cell r="A2666">
            <v>42418</v>
          </cell>
          <cell r="B2666">
            <v>56.0640732265446</v>
          </cell>
          <cell r="C2666">
            <v>282.48202799848599</v>
          </cell>
        </row>
        <row r="2667">
          <cell r="A2667">
            <v>42419</v>
          </cell>
          <cell r="B2667">
            <v>56.178489702517098</v>
          </cell>
          <cell r="C2667">
            <v>282.97389330306402</v>
          </cell>
        </row>
        <row r="2668">
          <cell r="A2668">
            <v>42422</v>
          </cell>
          <cell r="B2668">
            <v>56.521739130434703</v>
          </cell>
          <cell r="C2668">
            <v>279.984865682936</v>
          </cell>
        </row>
        <row r="2669">
          <cell r="A2669">
            <v>42423</v>
          </cell>
          <cell r="B2669">
            <v>55.606407322654398</v>
          </cell>
          <cell r="C2669">
            <v>275.86076428301101</v>
          </cell>
        </row>
        <row r="2670">
          <cell r="A2670">
            <v>42424</v>
          </cell>
          <cell r="B2670">
            <v>57.780320366132699</v>
          </cell>
          <cell r="C2670">
            <v>274.99054105183501</v>
          </cell>
        </row>
        <row r="2671">
          <cell r="A2671">
            <v>42425</v>
          </cell>
          <cell r="B2671">
            <v>58.237986270022802</v>
          </cell>
          <cell r="C2671">
            <v>277.60121074536499</v>
          </cell>
        </row>
        <row r="2672">
          <cell r="A2672">
            <v>42426</v>
          </cell>
          <cell r="B2672">
            <v>57.093821510297403</v>
          </cell>
          <cell r="C2672">
            <v>276.08777903896998</v>
          </cell>
        </row>
        <row r="2673">
          <cell r="A2673">
            <v>42429</v>
          </cell>
          <cell r="B2673">
            <v>58.237986270022802</v>
          </cell>
          <cell r="C2673">
            <v>279.07680665909902</v>
          </cell>
        </row>
        <row r="2674">
          <cell r="A2674">
            <v>42430</v>
          </cell>
          <cell r="B2674">
            <v>58.352402745995398</v>
          </cell>
          <cell r="C2674">
            <v>280.17404464623502</v>
          </cell>
        </row>
        <row r="2675">
          <cell r="A2675">
            <v>42431</v>
          </cell>
          <cell r="B2675">
            <v>59.038901601830602</v>
          </cell>
          <cell r="C2675">
            <v>276.80665909950801</v>
          </cell>
        </row>
        <row r="2676">
          <cell r="A2676">
            <v>42432</v>
          </cell>
          <cell r="B2676">
            <v>59.153318077803199</v>
          </cell>
          <cell r="C2676">
            <v>286.26560726447201</v>
          </cell>
        </row>
        <row r="2677">
          <cell r="A2677">
            <v>42433</v>
          </cell>
          <cell r="B2677">
            <v>61.670480549198999</v>
          </cell>
          <cell r="C2677">
            <v>292.243662504729</v>
          </cell>
        </row>
        <row r="2678">
          <cell r="A2678">
            <v>42436</v>
          </cell>
          <cell r="B2678">
            <v>61.784897025171603</v>
          </cell>
          <cell r="C2678">
            <v>286.75747256904998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sheetName val="1 - Chart Data"/>
    </sheetNames>
    <sheetDataSet>
      <sheetData sheetId="0" refreshError="1"/>
      <sheetData sheetId="1">
        <row r="2">
          <cell r="A2">
            <v>39857</v>
          </cell>
          <cell r="B2">
            <v>100</v>
          </cell>
          <cell r="C2">
            <v>100</v>
          </cell>
          <cell r="D2">
            <v>100</v>
          </cell>
          <cell r="E2">
            <v>100</v>
          </cell>
          <cell r="F2">
            <v>100</v>
          </cell>
        </row>
        <row r="3">
          <cell r="A3">
            <v>39860</v>
          </cell>
          <cell r="B3">
            <v>100</v>
          </cell>
          <cell r="C3">
            <v>100</v>
          </cell>
          <cell r="D3">
            <v>100</v>
          </cell>
          <cell r="E3">
            <v>99.882771493517097</v>
          </cell>
          <cell r="F3">
            <v>97.609404375963294</v>
          </cell>
        </row>
        <row r="4">
          <cell r="A4">
            <v>39861</v>
          </cell>
          <cell r="B4">
            <v>98.251634316680295</v>
          </cell>
          <cell r="C4">
            <v>101.678478179783</v>
          </cell>
          <cell r="D4">
            <v>98.16163087004</v>
          </cell>
          <cell r="E4">
            <v>97.253923009118694</v>
          </cell>
          <cell r="F4">
            <v>94.807154848962</v>
          </cell>
        </row>
        <row r="5">
          <cell r="A5">
            <v>39862</v>
          </cell>
          <cell r="B5">
            <v>98.953773971853494</v>
          </cell>
          <cell r="C5">
            <v>104.252144722118</v>
          </cell>
          <cell r="D5">
            <v>98.653076082999604</v>
          </cell>
          <cell r="E5">
            <v>96.933646932737304</v>
          </cell>
          <cell r="F5">
            <v>92.956393377730606</v>
          </cell>
        </row>
        <row r="6">
          <cell r="A6">
            <v>39863</v>
          </cell>
          <cell r="B6">
            <v>99.985372025290303</v>
          </cell>
          <cell r="C6">
            <v>106.52741514360299</v>
          </cell>
          <cell r="D6">
            <v>99.126319621405102</v>
          </cell>
          <cell r="E6">
            <v>102.813722387179</v>
          </cell>
          <cell r="F6">
            <v>95.900259797264695</v>
          </cell>
        </row>
        <row r="7">
          <cell r="A7">
            <v>39864</v>
          </cell>
          <cell r="B7">
            <v>98.534035855404596</v>
          </cell>
          <cell r="C7">
            <v>110.518463259977</v>
          </cell>
          <cell r="D7">
            <v>98.343647615580593</v>
          </cell>
          <cell r="E7">
            <v>102.859141085389</v>
          </cell>
          <cell r="F7">
            <v>93.197571640274404</v>
          </cell>
        </row>
        <row r="8">
          <cell r="A8">
            <v>39867</v>
          </cell>
          <cell r="B8">
            <v>96.1503611958032</v>
          </cell>
          <cell r="C8">
            <v>101.82767624020801</v>
          </cell>
          <cell r="D8">
            <v>97.196942118674897</v>
          </cell>
          <cell r="E8">
            <v>102.74078639320101</v>
          </cell>
          <cell r="F8">
            <v>93.702022230850702</v>
          </cell>
        </row>
        <row r="9">
          <cell r="A9">
            <v>39868</v>
          </cell>
          <cell r="B9">
            <v>97.957362224560597</v>
          </cell>
          <cell r="C9">
            <v>102.536367027228</v>
          </cell>
          <cell r="D9">
            <v>99.635966508918798</v>
          </cell>
          <cell r="E9">
            <v>101.81437489422601</v>
          </cell>
          <cell r="F9">
            <v>93.935565029470396</v>
          </cell>
        </row>
        <row r="10">
          <cell r="A10">
            <v>39869</v>
          </cell>
          <cell r="B10">
            <v>97.076381098185905</v>
          </cell>
          <cell r="C10">
            <v>104.140246176799</v>
          </cell>
          <cell r="D10">
            <v>97.597378958864198</v>
          </cell>
          <cell r="E10">
            <v>102.20049880126101</v>
          </cell>
          <cell r="F10">
            <v>95.371602689723105</v>
          </cell>
        </row>
        <row r="11">
          <cell r="A11">
            <v>39870</v>
          </cell>
          <cell r="B11">
            <v>94.808069521689504</v>
          </cell>
          <cell r="C11">
            <v>102.797463632972</v>
          </cell>
          <cell r="D11">
            <v>92.064069894430204</v>
          </cell>
          <cell r="E11">
            <v>100.503875285452</v>
          </cell>
          <cell r="F11">
            <v>95.953141633602598</v>
          </cell>
        </row>
        <row r="12">
          <cell r="A12">
            <v>39871</v>
          </cell>
          <cell r="B12">
            <v>94.493867512887704</v>
          </cell>
          <cell r="C12">
            <v>102.909362178291</v>
          </cell>
          <cell r="D12">
            <v>86.166727338915095</v>
          </cell>
          <cell r="E12">
            <v>101.45464209725399</v>
          </cell>
          <cell r="F12">
            <v>96.471099416300206</v>
          </cell>
        </row>
        <row r="13">
          <cell r="A13">
            <v>39874</v>
          </cell>
          <cell r="B13">
            <v>92.019269065888807</v>
          </cell>
          <cell r="C13">
            <v>100.70869078701899</v>
          </cell>
          <cell r="D13">
            <v>85.620677102293399</v>
          </cell>
          <cell r="E13">
            <v>97.344413886859698</v>
          </cell>
          <cell r="F13">
            <v>92.154165741209297</v>
          </cell>
        </row>
        <row r="14">
          <cell r="A14">
            <v>39875</v>
          </cell>
          <cell r="B14">
            <v>91.304110267225298</v>
          </cell>
          <cell r="C14">
            <v>98.619917941066703</v>
          </cell>
          <cell r="D14">
            <v>83.400072806698205</v>
          </cell>
          <cell r="E14">
            <v>93.122476717502806</v>
          </cell>
          <cell r="F14">
            <v>89.670916544117205</v>
          </cell>
        </row>
        <row r="15">
          <cell r="A15">
            <v>39876</v>
          </cell>
          <cell r="B15">
            <v>92.753715053833204</v>
          </cell>
          <cell r="C15">
            <v>100.70869078701899</v>
          </cell>
          <cell r="D15">
            <v>85.875500546050205</v>
          </cell>
          <cell r="E15">
            <v>95.921543220934396</v>
          </cell>
          <cell r="F15">
            <v>92.885799603298494</v>
          </cell>
        </row>
        <row r="16">
          <cell r="A16">
            <v>39877</v>
          </cell>
          <cell r="B16">
            <v>90.381369303310606</v>
          </cell>
          <cell r="C16">
            <v>100.820589332338</v>
          </cell>
          <cell r="D16">
            <v>83.800509646887505</v>
          </cell>
          <cell r="E16">
            <v>93.929057725989693</v>
          </cell>
          <cell r="F16">
            <v>90.678001581395606</v>
          </cell>
        </row>
        <row r="17">
          <cell r="A17">
            <v>39878</v>
          </cell>
          <cell r="B17">
            <v>90.997208156764401</v>
          </cell>
          <cell r="C17">
            <v>98.619917941066703</v>
          </cell>
          <cell r="D17">
            <v>85.347651983982502</v>
          </cell>
          <cell r="E17">
            <v>95.990339554271699</v>
          </cell>
          <cell r="F17">
            <v>88.418771009997897</v>
          </cell>
        </row>
        <row r="18">
          <cell r="A18">
            <v>39881</v>
          </cell>
          <cell r="B18">
            <v>89.362994795884902</v>
          </cell>
          <cell r="C18">
            <v>98.321521820216304</v>
          </cell>
          <cell r="D18">
            <v>84.910811794685102</v>
          </cell>
          <cell r="E18">
            <v>94.967484481686895</v>
          </cell>
          <cell r="F18">
            <v>88.557529642803999</v>
          </cell>
        </row>
        <row r="19">
          <cell r="A19">
            <v>39882</v>
          </cell>
          <cell r="B19">
            <v>91.576558253000897</v>
          </cell>
          <cell r="C19">
            <v>98.694516971279299</v>
          </cell>
          <cell r="D19">
            <v>85.511467054969003</v>
          </cell>
          <cell r="E19">
            <v>98.580551206024197</v>
          </cell>
          <cell r="F19">
            <v>91.754684638307197</v>
          </cell>
        </row>
        <row r="20">
          <cell r="A20">
            <v>39883</v>
          </cell>
          <cell r="B20">
            <v>91.129543358148894</v>
          </cell>
          <cell r="C20">
            <v>99.142111152555003</v>
          </cell>
          <cell r="D20">
            <v>80.942846741900198</v>
          </cell>
          <cell r="E20">
            <v>98.141521322191494</v>
          </cell>
          <cell r="F20">
            <v>91.428415701505102</v>
          </cell>
        </row>
        <row r="21">
          <cell r="A21">
            <v>39884</v>
          </cell>
          <cell r="B21">
            <v>93.518325844418499</v>
          </cell>
          <cell r="C21">
            <v>104.364043267437</v>
          </cell>
          <cell r="D21">
            <v>84.910811794685102</v>
          </cell>
          <cell r="E21">
            <v>95.401400121095904</v>
          </cell>
          <cell r="F21">
            <v>92.075091925402106</v>
          </cell>
        </row>
        <row r="22">
          <cell r="A22">
            <v>39885</v>
          </cell>
          <cell r="B22">
            <v>95.150585975958194</v>
          </cell>
          <cell r="C22">
            <v>102.275270421484</v>
          </cell>
          <cell r="D22">
            <v>85.274845285766204</v>
          </cell>
          <cell r="E22">
            <v>96.951749439769003</v>
          </cell>
          <cell r="F22">
            <v>93.840712329925694</v>
          </cell>
        </row>
        <row r="23">
          <cell r="A23">
            <v>39888</v>
          </cell>
          <cell r="B23">
            <v>95.982569089751607</v>
          </cell>
          <cell r="C23">
            <v>98.172323759791098</v>
          </cell>
          <cell r="D23">
            <v>87.095012741172098</v>
          </cell>
          <cell r="E23">
            <v>98.115755183316097</v>
          </cell>
          <cell r="F23">
            <v>97.188012636088004</v>
          </cell>
        </row>
        <row r="24">
          <cell r="A24">
            <v>39889</v>
          </cell>
          <cell r="B24">
            <v>97.654293220452303</v>
          </cell>
          <cell r="C24">
            <v>102.72286460276</v>
          </cell>
          <cell r="D24">
            <v>89.443028758645696</v>
          </cell>
          <cell r="E24">
            <v>97.727443877123207</v>
          </cell>
          <cell r="F24">
            <v>94.195896454159396</v>
          </cell>
        </row>
        <row r="25">
          <cell r="A25">
            <v>39890</v>
          </cell>
          <cell r="B25">
            <v>97.148735565111807</v>
          </cell>
          <cell r="C25">
            <v>102.87206266318501</v>
          </cell>
          <cell r="D25">
            <v>88.514743356388706</v>
          </cell>
          <cell r="E25">
            <v>97.250269093411205</v>
          </cell>
          <cell r="F25">
            <v>93.786590839333996</v>
          </cell>
        </row>
        <row r="26">
          <cell r="A26">
            <v>39891</v>
          </cell>
          <cell r="B26">
            <v>95.864404752844294</v>
          </cell>
          <cell r="C26">
            <v>102.275270421484</v>
          </cell>
          <cell r="D26">
            <v>86.512559155442304</v>
          </cell>
          <cell r="E26">
            <v>99.823324976664097</v>
          </cell>
          <cell r="F26">
            <v>92.862490071931504</v>
          </cell>
        </row>
        <row r="27">
          <cell r="A27">
            <v>39892</v>
          </cell>
          <cell r="B27">
            <v>95.965319663894604</v>
          </cell>
          <cell r="C27">
            <v>103.207758299142</v>
          </cell>
          <cell r="D27">
            <v>86.530760829996296</v>
          </cell>
          <cell r="E27">
            <v>96.921524966825402</v>
          </cell>
          <cell r="F27">
            <v>93.8934490360095</v>
          </cell>
        </row>
        <row r="28">
          <cell r="A28">
            <v>39895</v>
          </cell>
          <cell r="B28">
            <v>99.583513538531605</v>
          </cell>
          <cell r="C28">
            <v>102.088772845953</v>
          </cell>
          <cell r="D28">
            <v>88.751365125591505</v>
          </cell>
          <cell r="E28">
            <v>101.17469831990999</v>
          </cell>
          <cell r="F28">
            <v>95.654453492173502</v>
          </cell>
        </row>
        <row r="29">
          <cell r="A29">
            <v>39896</v>
          </cell>
          <cell r="B29">
            <v>99.095061735286293</v>
          </cell>
          <cell r="C29">
            <v>101.081685938082</v>
          </cell>
          <cell r="D29">
            <v>84.564979978157893</v>
          </cell>
          <cell r="E29">
            <v>103.103065483676</v>
          </cell>
          <cell r="F29">
            <v>99.274526110918103</v>
          </cell>
        </row>
        <row r="30">
          <cell r="A30">
            <v>39897</v>
          </cell>
          <cell r="B30">
            <v>100.26402007177199</v>
          </cell>
          <cell r="C30">
            <v>101.75307720999599</v>
          </cell>
          <cell r="D30">
            <v>83.782307972333399</v>
          </cell>
          <cell r="E30">
            <v>105.512295379946</v>
          </cell>
          <cell r="F30">
            <v>102.880460624075</v>
          </cell>
        </row>
        <row r="31">
          <cell r="A31">
            <v>39898</v>
          </cell>
          <cell r="B31">
            <v>101.183735252201</v>
          </cell>
          <cell r="C31">
            <v>102.760164117866</v>
          </cell>
          <cell r="D31">
            <v>84.546778303603901</v>
          </cell>
          <cell r="E31">
            <v>105.81200928546301</v>
          </cell>
          <cell r="F31">
            <v>103.322130285565</v>
          </cell>
        </row>
        <row r="32">
          <cell r="A32">
            <v>39899</v>
          </cell>
          <cell r="B32">
            <v>100.26317204730999</v>
          </cell>
          <cell r="C32">
            <v>102.685565087653</v>
          </cell>
          <cell r="D32">
            <v>84.819803421914798</v>
          </cell>
          <cell r="E32">
            <v>101.997850346626</v>
          </cell>
          <cell r="F32">
            <v>98.437019728462502</v>
          </cell>
        </row>
        <row r="33">
          <cell r="A33">
            <v>39902</v>
          </cell>
          <cell r="B33">
            <v>98.063065611294803</v>
          </cell>
          <cell r="C33">
            <v>101.75307720999599</v>
          </cell>
          <cell r="D33">
            <v>87.167819439388396</v>
          </cell>
          <cell r="E33">
            <v>100.383871535625</v>
          </cell>
          <cell r="F33">
            <v>94.666076147788303</v>
          </cell>
        </row>
        <row r="34">
          <cell r="A34">
            <v>39903</v>
          </cell>
          <cell r="B34">
            <v>97.850026748552096</v>
          </cell>
          <cell r="C34">
            <v>107.68370011189801</v>
          </cell>
          <cell r="D34">
            <v>86.8219876228613</v>
          </cell>
          <cell r="E34">
            <v>104.754876708963</v>
          </cell>
          <cell r="F34">
            <v>98.219562199672296</v>
          </cell>
        </row>
        <row r="35">
          <cell r="A35">
            <v>39904</v>
          </cell>
          <cell r="B35">
            <v>99.502880545878696</v>
          </cell>
          <cell r="C35">
            <v>103.991048116374</v>
          </cell>
          <cell r="D35">
            <v>85.001820167455406</v>
          </cell>
          <cell r="E35">
            <v>105.38561495772601</v>
          </cell>
          <cell r="F35">
            <v>98.353698837024893</v>
          </cell>
        </row>
        <row r="36">
          <cell r="A36">
            <v>39905</v>
          </cell>
          <cell r="B36">
            <v>101.37798876292401</v>
          </cell>
          <cell r="C36">
            <v>102.01417381573999</v>
          </cell>
          <cell r="D36">
            <v>82.599199126319604</v>
          </cell>
          <cell r="E36">
            <v>107.545769084284</v>
          </cell>
          <cell r="F36">
            <v>104.204665345054</v>
          </cell>
        </row>
        <row r="37">
          <cell r="A37">
            <v>39906</v>
          </cell>
          <cell r="B37">
            <v>101.241817771565</v>
          </cell>
          <cell r="C37">
            <v>102.01417381573999</v>
          </cell>
          <cell r="D37">
            <v>80.305788132508098</v>
          </cell>
          <cell r="E37">
            <v>104.976562033495</v>
          </cell>
          <cell r="F37">
            <v>101.92841220426899</v>
          </cell>
        </row>
        <row r="38">
          <cell r="A38">
            <v>39909</v>
          </cell>
          <cell r="B38">
            <v>101.22429595810399</v>
          </cell>
          <cell r="C38">
            <v>104.625139873181</v>
          </cell>
          <cell r="D38">
            <v>78.922460866399703</v>
          </cell>
          <cell r="E38">
            <v>106.19976059272</v>
          </cell>
          <cell r="F38">
            <v>100.710716964216</v>
          </cell>
        </row>
        <row r="39">
          <cell r="A39">
            <v>39910</v>
          </cell>
          <cell r="B39">
            <v>99.741619559265501</v>
          </cell>
          <cell r="C39">
            <v>101.26818351361401</v>
          </cell>
          <cell r="D39">
            <v>78.121587186021102</v>
          </cell>
          <cell r="E39">
            <v>107.36534423382</v>
          </cell>
          <cell r="F39">
            <v>101.941961726047</v>
          </cell>
        </row>
        <row r="40">
          <cell r="A40">
            <v>39911</v>
          </cell>
          <cell r="B40">
            <v>100.63014792444901</v>
          </cell>
          <cell r="C40">
            <v>100.335695635956</v>
          </cell>
          <cell r="D40">
            <v>79.486712777575505</v>
          </cell>
          <cell r="E40">
            <v>107.270147508669</v>
          </cell>
          <cell r="F40">
            <v>98.574323027331602</v>
          </cell>
        </row>
        <row r="41">
          <cell r="A41">
            <v>39912</v>
          </cell>
          <cell r="B41">
            <v>100.610447904694</v>
          </cell>
          <cell r="C41">
            <v>99.216710182767599</v>
          </cell>
          <cell r="D41">
            <v>80.141973061521597</v>
          </cell>
          <cell r="E41">
            <v>105.59643444655499</v>
          </cell>
          <cell r="F41">
            <v>98.536982222370298</v>
          </cell>
        </row>
        <row r="42">
          <cell r="A42">
            <v>39916</v>
          </cell>
          <cell r="B42">
            <v>100.134008886795</v>
          </cell>
          <cell r="C42">
            <v>98.769116001491895</v>
          </cell>
          <cell r="D42">
            <v>80.779031670913696</v>
          </cell>
          <cell r="E42">
            <v>105.59643444655499</v>
          </cell>
          <cell r="F42">
            <v>98.536982222370298</v>
          </cell>
        </row>
        <row r="43">
          <cell r="A43">
            <v>39917</v>
          </cell>
          <cell r="B43">
            <v>98.803903986169402</v>
          </cell>
          <cell r="C43">
            <v>98.843715031704505</v>
          </cell>
          <cell r="D43">
            <v>81.379686931197597</v>
          </cell>
          <cell r="E43">
            <v>106.66806511704701</v>
          </cell>
          <cell r="F43">
            <v>96.538437838504905</v>
          </cell>
        </row>
        <row r="44">
          <cell r="A44">
            <v>39918</v>
          </cell>
          <cell r="B44">
            <v>100.41381938875099</v>
          </cell>
          <cell r="C44">
            <v>99.254009697873897</v>
          </cell>
          <cell r="D44">
            <v>77.648343647615505</v>
          </cell>
          <cell r="E44">
            <v>104.760405538234</v>
          </cell>
          <cell r="F44">
            <v>98.587717340366297</v>
          </cell>
        </row>
        <row r="45">
          <cell r="A45">
            <v>39919</v>
          </cell>
          <cell r="B45">
            <v>101.671707134429</v>
          </cell>
          <cell r="C45">
            <v>100.70869078701899</v>
          </cell>
          <cell r="D45">
            <v>77.702948671277696</v>
          </cell>
          <cell r="E45">
            <v>104.76612619034501</v>
          </cell>
          <cell r="F45">
            <v>99.675327495992903</v>
          </cell>
        </row>
        <row r="46">
          <cell r="A46">
            <v>39920</v>
          </cell>
          <cell r="B46">
            <v>101.94264647753</v>
          </cell>
          <cell r="C46">
            <v>98.731816486385597</v>
          </cell>
          <cell r="D46">
            <v>79.887149617764805</v>
          </cell>
          <cell r="E46">
            <v>101.58337997412799</v>
          </cell>
          <cell r="F46">
            <v>96.614806587631506</v>
          </cell>
        </row>
        <row r="47">
          <cell r="A47">
            <v>39923</v>
          </cell>
          <cell r="B47">
            <v>100.16818704571401</v>
          </cell>
          <cell r="C47">
            <v>97.799328608728004</v>
          </cell>
          <cell r="D47">
            <v>80.251183108846007</v>
          </cell>
          <cell r="E47">
            <v>100.433296856054</v>
          </cell>
          <cell r="F47">
            <v>94.279495511917403</v>
          </cell>
        </row>
        <row r="48">
          <cell r="A48">
            <v>39924</v>
          </cell>
          <cell r="B48">
            <v>100.57923380596201</v>
          </cell>
          <cell r="C48">
            <v>98.321521820216304</v>
          </cell>
          <cell r="D48">
            <v>80.760829996359604</v>
          </cell>
          <cell r="E48">
            <v>100.539693559919</v>
          </cell>
          <cell r="F48">
            <v>95.165408881209601</v>
          </cell>
        </row>
        <row r="49">
          <cell r="A49">
            <v>39925</v>
          </cell>
          <cell r="B49">
            <v>99.206132812725002</v>
          </cell>
          <cell r="C49">
            <v>99.254009697873897</v>
          </cell>
          <cell r="D49">
            <v>77.357116854750601</v>
          </cell>
          <cell r="E49">
            <v>100.08555608048999</v>
          </cell>
          <cell r="F49">
            <v>95.254619642126102</v>
          </cell>
        </row>
        <row r="50">
          <cell r="A50">
            <v>39926</v>
          </cell>
          <cell r="B50">
            <v>99.025071091822895</v>
          </cell>
          <cell r="C50">
            <v>98.209623274897396</v>
          </cell>
          <cell r="D50">
            <v>78.922460866399703</v>
          </cell>
          <cell r="E50">
            <v>98.697708552421304</v>
          </cell>
          <cell r="F50">
            <v>95.536506940945102</v>
          </cell>
        </row>
        <row r="51">
          <cell r="A51">
            <v>39927</v>
          </cell>
          <cell r="B51">
            <v>99.131761156808395</v>
          </cell>
          <cell r="C51">
            <v>98.023125699365906</v>
          </cell>
          <cell r="D51">
            <v>78.431015653440099</v>
          </cell>
          <cell r="E51">
            <v>102.70015089032</v>
          </cell>
          <cell r="F51">
            <v>98.518492224858207</v>
          </cell>
        </row>
        <row r="52">
          <cell r="A52">
            <v>39930</v>
          </cell>
          <cell r="B52">
            <v>99.243875268554405</v>
          </cell>
          <cell r="C52">
            <v>97.911227154046898</v>
          </cell>
          <cell r="D52">
            <v>78.558427375318502</v>
          </cell>
          <cell r="E52">
            <v>102.73569690011099</v>
          </cell>
          <cell r="F52">
            <v>100.011715236622</v>
          </cell>
        </row>
        <row r="53">
          <cell r="A53">
            <v>39931</v>
          </cell>
          <cell r="B53">
            <v>99.645918925211603</v>
          </cell>
          <cell r="C53">
            <v>106.191719507646</v>
          </cell>
          <cell r="D53">
            <v>78.285402257007604</v>
          </cell>
          <cell r="E53">
            <v>101.669177380126</v>
          </cell>
          <cell r="F53">
            <v>100.725608940846</v>
          </cell>
        </row>
        <row r="54">
          <cell r="A54">
            <v>39932</v>
          </cell>
          <cell r="B54">
            <v>101.163909549496</v>
          </cell>
          <cell r="C54">
            <v>108.019395747855</v>
          </cell>
          <cell r="D54">
            <v>77.575536949399293</v>
          </cell>
          <cell r="E54">
            <v>102.17488735822501</v>
          </cell>
          <cell r="F54">
            <v>102.454922593468</v>
          </cell>
        </row>
        <row r="55">
          <cell r="A55">
            <v>39933</v>
          </cell>
          <cell r="B55">
            <v>100.81806942973</v>
          </cell>
          <cell r="C55">
            <v>105.371130175307</v>
          </cell>
          <cell r="D55">
            <v>76.174008008736806</v>
          </cell>
          <cell r="E55">
            <v>101.518296340917</v>
          </cell>
          <cell r="F55">
            <v>96.581908381003998</v>
          </cell>
        </row>
        <row r="56">
          <cell r="A56">
            <v>39934</v>
          </cell>
          <cell r="B56">
            <v>101.27983440408001</v>
          </cell>
          <cell r="C56">
            <v>105.781424841477</v>
          </cell>
          <cell r="D56">
            <v>75.573352748452805</v>
          </cell>
          <cell r="E56">
            <v>101.518296340917</v>
          </cell>
          <cell r="F56">
            <v>96.581908381003998</v>
          </cell>
        </row>
        <row r="57">
          <cell r="A57">
            <v>39937</v>
          </cell>
          <cell r="B57">
            <v>102.832339087268</v>
          </cell>
          <cell r="C57">
            <v>112.383439015292</v>
          </cell>
          <cell r="D57">
            <v>78.5948307244266</v>
          </cell>
          <cell r="E57">
            <v>106.488552972031</v>
          </cell>
          <cell r="F57">
            <v>99.984537580844304</v>
          </cell>
        </row>
        <row r="58">
          <cell r="A58">
            <v>39938</v>
          </cell>
          <cell r="B58">
            <v>102.128387540166</v>
          </cell>
          <cell r="C58">
            <v>114.882506527415</v>
          </cell>
          <cell r="D58">
            <v>79.595922824899802</v>
          </cell>
          <cell r="E58">
            <v>105.70996262857901</v>
          </cell>
          <cell r="F58">
            <v>98.179611065835104</v>
          </cell>
        </row>
        <row r="59">
          <cell r="A59">
            <v>39939</v>
          </cell>
          <cell r="B59">
            <v>102.70927445710601</v>
          </cell>
          <cell r="C59">
            <v>110.966057441253</v>
          </cell>
          <cell r="D59">
            <v>78.139788860575095</v>
          </cell>
          <cell r="E59">
            <v>105.869664424505</v>
          </cell>
          <cell r="F59">
            <v>101.113362712937</v>
          </cell>
        </row>
        <row r="60">
          <cell r="A60">
            <v>39940</v>
          </cell>
          <cell r="B60">
            <v>103.16685477065801</v>
          </cell>
          <cell r="C60">
            <v>111.786646773591</v>
          </cell>
          <cell r="D60">
            <v>81.215871860211095</v>
          </cell>
          <cell r="E60">
            <v>107.569227161247</v>
          </cell>
          <cell r="F60">
            <v>104.153170308922</v>
          </cell>
        </row>
        <row r="61">
          <cell r="A61">
            <v>39941</v>
          </cell>
          <cell r="B61">
            <v>103.972565675111</v>
          </cell>
          <cell r="C61">
            <v>114.733308466989</v>
          </cell>
          <cell r="D61">
            <v>81.780123771386897</v>
          </cell>
          <cell r="E61">
            <v>108.83651403447</v>
          </cell>
          <cell r="F61">
            <v>104.736847908351</v>
          </cell>
        </row>
        <row r="62">
          <cell r="A62">
            <v>39944</v>
          </cell>
          <cell r="B62">
            <v>103.275697547531</v>
          </cell>
          <cell r="C62">
            <v>111.712047743379</v>
          </cell>
          <cell r="D62">
            <v>81.670913724062601</v>
          </cell>
          <cell r="E62">
            <v>110.353056124578</v>
          </cell>
          <cell r="F62">
            <v>106.356199189419</v>
          </cell>
        </row>
        <row r="63">
          <cell r="A63">
            <v>39945</v>
          </cell>
          <cell r="B63">
            <v>104.65109080098399</v>
          </cell>
          <cell r="C63">
            <v>111.227154046997</v>
          </cell>
          <cell r="D63">
            <v>82.653804149981696</v>
          </cell>
          <cell r="E63">
            <v>111.956459928054</v>
          </cell>
          <cell r="F63">
            <v>108.337753255064</v>
          </cell>
        </row>
        <row r="64">
          <cell r="A64">
            <v>39946</v>
          </cell>
          <cell r="B64">
            <v>103.545422104534</v>
          </cell>
          <cell r="C64">
            <v>109.847071988064</v>
          </cell>
          <cell r="D64">
            <v>82.817619220968297</v>
          </cell>
          <cell r="E64">
            <v>113.448284717072</v>
          </cell>
          <cell r="F64">
            <v>108.139305773864</v>
          </cell>
        </row>
        <row r="65">
          <cell r="A65">
            <v>39947</v>
          </cell>
          <cell r="B65">
            <v>103.878663514878</v>
          </cell>
          <cell r="C65">
            <v>107.571801566579</v>
          </cell>
          <cell r="D65">
            <v>81.234073534765102</v>
          </cell>
          <cell r="E65">
            <v>114.073311595474</v>
          </cell>
          <cell r="F65">
            <v>107.569750154437</v>
          </cell>
        </row>
        <row r="66">
          <cell r="A66">
            <v>39948</v>
          </cell>
          <cell r="B66">
            <v>103.32795973866099</v>
          </cell>
          <cell r="C66">
            <v>107.497202536367</v>
          </cell>
          <cell r="D66">
            <v>78.849654168183406</v>
          </cell>
          <cell r="E66">
            <v>112.912993800718</v>
          </cell>
          <cell r="F66">
            <v>106.12898165103999</v>
          </cell>
        </row>
        <row r="67">
          <cell r="A67">
            <v>39951</v>
          </cell>
          <cell r="B67">
            <v>105.30572900995401</v>
          </cell>
          <cell r="C67">
            <v>108.951883625512</v>
          </cell>
          <cell r="D67">
            <v>78.631234073534699</v>
          </cell>
          <cell r="E67">
            <v>112.08840619662</v>
          </cell>
          <cell r="F67">
            <v>107.734408490506</v>
          </cell>
        </row>
        <row r="68">
          <cell r="A68">
            <v>39952</v>
          </cell>
          <cell r="B68">
            <v>105.377046704356</v>
          </cell>
          <cell r="C68">
            <v>109.73517344274499</v>
          </cell>
          <cell r="D68">
            <v>78.048780487804805</v>
          </cell>
          <cell r="E68">
            <v>112.217769044682</v>
          </cell>
          <cell r="F68">
            <v>107.979410532106</v>
          </cell>
        </row>
        <row r="69">
          <cell r="A69">
            <v>39953</v>
          </cell>
          <cell r="B69">
            <v>105.836810591446</v>
          </cell>
          <cell r="C69">
            <v>106.60201417381499</v>
          </cell>
          <cell r="D69">
            <v>78.412813978886007</v>
          </cell>
          <cell r="E69">
            <v>114.44564900937399</v>
          </cell>
          <cell r="F69">
            <v>110.32958133328199</v>
          </cell>
        </row>
        <row r="70">
          <cell r="A70">
            <v>39954</v>
          </cell>
          <cell r="B70">
            <v>105.013944635166</v>
          </cell>
          <cell r="C70">
            <v>110.89145841104001</v>
          </cell>
          <cell r="D70">
            <v>78.849654168183406</v>
          </cell>
          <cell r="E70">
            <v>114.44564900937399</v>
          </cell>
          <cell r="F70">
            <v>108.85351795836699</v>
          </cell>
        </row>
        <row r="71">
          <cell r="A71">
            <v>39955</v>
          </cell>
          <cell r="B71">
            <v>105.480173366972</v>
          </cell>
          <cell r="C71">
            <v>110.779559865721</v>
          </cell>
          <cell r="D71">
            <v>79.978157990535095</v>
          </cell>
          <cell r="E71">
            <v>114.058553612472</v>
          </cell>
          <cell r="F71">
            <v>110.568812431583</v>
          </cell>
        </row>
        <row r="72">
          <cell r="A72">
            <v>39958</v>
          </cell>
          <cell r="B72">
            <v>105.480173366972</v>
          </cell>
          <cell r="C72">
            <v>110.779559865721</v>
          </cell>
          <cell r="D72">
            <v>79.978157990535095</v>
          </cell>
          <cell r="E72">
            <v>115.600657642949</v>
          </cell>
          <cell r="F72">
            <v>111.81387077162699</v>
          </cell>
        </row>
        <row r="73">
          <cell r="A73">
            <v>39959</v>
          </cell>
          <cell r="B73">
            <v>106.43012178239501</v>
          </cell>
          <cell r="C73">
            <v>114.658709436777</v>
          </cell>
          <cell r="D73">
            <v>81.124863487440805</v>
          </cell>
          <cell r="E73">
            <v>115.13310803431401</v>
          </cell>
          <cell r="F73">
            <v>105.90692833087</v>
          </cell>
        </row>
        <row r="74">
          <cell r="A74">
            <v>39960</v>
          </cell>
          <cell r="B74">
            <v>104.311694056962</v>
          </cell>
          <cell r="C74">
            <v>113.427825438269</v>
          </cell>
          <cell r="D74">
            <v>80.797233345467703</v>
          </cell>
          <cell r="E74">
            <v>112.99769596018</v>
          </cell>
          <cell r="F74">
            <v>104.003452326233</v>
          </cell>
        </row>
        <row r="75">
          <cell r="A75">
            <v>39961</v>
          </cell>
          <cell r="B75">
            <v>105.445259001162</v>
          </cell>
          <cell r="C75">
            <v>113.465124953375</v>
          </cell>
          <cell r="D75">
            <v>81.179468511102996</v>
          </cell>
          <cell r="E75">
            <v>112.36570467512399</v>
          </cell>
          <cell r="F75">
            <v>101.41124054378101</v>
          </cell>
        </row>
        <row r="76">
          <cell r="A76">
            <v>39962</v>
          </cell>
          <cell r="B76">
            <v>106.34074510291801</v>
          </cell>
          <cell r="C76">
            <v>116.225289071242</v>
          </cell>
          <cell r="D76">
            <v>82.016745540589696</v>
          </cell>
          <cell r="E76">
            <v>112.10053125644799</v>
          </cell>
          <cell r="F76">
            <v>100.093957729644</v>
          </cell>
        </row>
        <row r="77">
          <cell r="A77">
            <v>39965</v>
          </cell>
          <cell r="B77">
            <v>108.564215596873</v>
          </cell>
          <cell r="C77">
            <v>118.61245803804501</v>
          </cell>
          <cell r="D77">
            <v>81.871132144157201</v>
          </cell>
          <cell r="E77">
            <v>112.10053125644799</v>
          </cell>
          <cell r="F77">
            <v>96.003316387561995</v>
          </cell>
        </row>
        <row r="78">
          <cell r="A78">
            <v>39966</v>
          </cell>
          <cell r="B78">
            <v>109.75476322280301</v>
          </cell>
          <cell r="C78">
            <v>119.39574785527699</v>
          </cell>
          <cell r="D78">
            <v>82.180560611576198</v>
          </cell>
          <cell r="E78">
            <v>115.060128725501</v>
          </cell>
          <cell r="F78">
            <v>97.696782867421803</v>
          </cell>
        </row>
        <row r="79">
          <cell r="A79">
            <v>39967</v>
          </cell>
          <cell r="B79">
            <v>109.13510020840199</v>
          </cell>
          <cell r="C79">
            <v>119.35844834017099</v>
          </cell>
          <cell r="D79">
            <v>82.125955587914007</v>
          </cell>
          <cell r="E79">
            <v>114.26364316743999</v>
          </cell>
          <cell r="F79">
            <v>95.1273262993939</v>
          </cell>
        </row>
        <row r="80">
          <cell r="A80">
            <v>39968</v>
          </cell>
          <cell r="B80">
            <v>109.237632448808</v>
          </cell>
          <cell r="C80">
            <v>118.239462886982</v>
          </cell>
          <cell r="D80">
            <v>81.452493629413894</v>
          </cell>
          <cell r="E80">
            <v>115.728207455782</v>
          </cell>
          <cell r="F80">
            <v>93.113756902833202</v>
          </cell>
        </row>
        <row r="81">
          <cell r="A81">
            <v>39969</v>
          </cell>
          <cell r="B81">
            <v>108.877230103065</v>
          </cell>
          <cell r="C81">
            <v>119.209250279746</v>
          </cell>
          <cell r="D81">
            <v>81.871132144157201</v>
          </cell>
          <cell r="E81">
            <v>110.64376054445501</v>
          </cell>
          <cell r="F81">
            <v>94.273772945370297</v>
          </cell>
        </row>
        <row r="82">
          <cell r="A82">
            <v>39972</v>
          </cell>
          <cell r="B82">
            <v>108.945954524348</v>
          </cell>
          <cell r="C82">
            <v>117.418873554643</v>
          </cell>
          <cell r="D82">
            <v>81.416090280305696</v>
          </cell>
          <cell r="E82">
            <v>110.951914654924</v>
          </cell>
          <cell r="F82">
            <v>92.274857673077804</v>
          </cell>
        </row>
        <row r="83">
          <cell r="A83">
            <v>39973</v>
          </cell>
          <cell r="B83">
            <v>108.220484356507</v>
          </cell>
          <cell r="C83">
            <v>119.06005221932099</v>
          </cell>
          <cell r="D83">
            <v>80.724426647251505</v>
          </cell>
          <cell r="E83">
            <v>112.22526869893601</v>
          </cell>
          <cell r="F83">
            <v>97.724385835472603</v>
          </cell>
        </row>
        <row r="84">
          <cell r="A84">
            <v>39974</v>
          </cell>
          <cell r="B84">
            <v>107.38285490262</v>
          </cell>
          <cell r="C84">
            <v>115.106303618052</v>
          </cell>
          <cell r="D84">
            <v>80.360393156170304</v>
          </cell>
          <cell r="E84">
            <v>112.625661750123</v>
          </cell>
          <cell r="F84">
            <v>96.324888748085598</v>
          </cell>
        </row>
        <row r="85">
          <cell r="A85">
            <v>39975</v>
          </cell>
          <cell r="B85">
            <v>107.25493962620401</v>
          </cell>
          <cell r="C85">
            <v>116.33718761656</v>
          </cell>
          <cell r="D85">
            <v>81.106661812886699</v>
          </cell>
          <cell r="E85">
            <v>113.39838602737601</v>
          </cell>
          <cell r="F85">
            <v>96.799537244122007</v>
          </cell>
        </row>
        <row r="86">
          <cell r="A86">
            <v>39976</v>
          </cell>
          <cell r="B86">
            <v>107.861969491371</v>
          </cell>
          <cell r="C86">
            <v>116.97127937336801</v>
          </cell>
          <cell r="D86">
            <v>82.672005824535802</v>
          </cell>
          <cell r="E86">
            <v>112.683586059924</v>
          </cell>
          <cell r="F86">
            <v>96.721275754598196</v>
          </cell>
        </row>
        <row r="87">
          <cell r="A87">
            <v>39979</v>
          </cell>
          <cell r="B87">
            <v>105.62587345177801</v>
          </cell>
          <cell r="C87">
            <v>116.933979858261</v>
          </cell>
          <cell r="D87">
            <v>81.416090280305696</v>
          </cell>
          <cell r="E87">
            <v>109.58977448131201</v>
          </cell>
          <cell r="F87">
            <v>94.761563792194593</v>
          </cell>
        </row>
        <row r="88">
          <cell r="A88">
            <v>39980</v>
          </cell>
          <cell r="B88">
            <v>104.433634696895</v>
          </cell>
          <cell r="C88">
            <v>118.090264826557</v>
          </cell>
          <cell r="D88">
            <v>81.416090280305696</v>
          </cell>
          <cell r="E88">
            <v>111.084170315168</v>
          </cell>
          <cell r="F88">
            <v>97.387340977303495</v>
          </cell>
        </row>
        <row r="89">
          <cell r="A89">
            <v>39981</v>
          </cell>
          <cell r="B89">
            <v>104.91251357420499</v>
          </cell>
          <cell r="C89">
            <v>120.290936217829</v>
          </cell>
          <cell r="D89">
            <v>83.582089552238799</v>
          </cell>
          <cell r="E89">
            <v>110.79201175440799</v>
          </cell>
          <cell r="F89">
            <v>97.074895697204397</v>
          </cell>
        </row>
        <row r="90">
          <cell r="A90">
            <v>39982</v>
          </cell>
          <cell r="B90">
            <v>106.932729242928</v>
          </cell>
          <cell r="C90">
            <v>122.30511003356899</v>
          </cell>
          <cell r="D90">
            <v>86.749180924645003</v>
          </cell>
          <cell r="E90">
            <v>112.34989166650401</v>
          </cell>
          <cell r="F90">
            <v>98.157319461944894</v>
          </cell>
        </row>
        <row r="91">
          <cell r="A91">
            <v>39983</v>
          </cell>
          <cell r="B91">
            <v>106.20680062304299</v>
          </cell>
          <cell r="C91">
            <v>120.47743379336001</v>
          </cell>
          <cell r="D91">
            <v>86.603567528212494</v>
          </cell>
          <cell r="E91">
            <v>114.608543727408</v>
          </cell>
          <cell r="F91">
            <v>99.485851886472503</v>
          </cell>
        </row>
        <row r="92">
          <cell r="A92">
            <v>39986</v>
          </cell>
          <cell r="B92">
            <v>105.36022039619</v>
          </cell>
          <cell r="C92">
            <v>119.32114882506499</v>
          </cell>
          <cell r="D92">
            <v>85.020021842009399</v>
          </cell>
          <cell r="E92">
            <v>114.44814580020901</v>
          </cell>
          <cell r="F92">
            <v>96.948602140667205</v>
          </cell>
        </row>
        <row r="93">
          <cell r="A93">
            <v>39987</v>
          </cell>
          <cell r="B93">
            <v>105.019205875542</v>
          </cell>
          <cell r="C93">
            <v>115.255501678478</v>
          </cell>
          <cell r="D93">
            <v>85.293046960320297</v>
          </cell>
          <cell r="E93">
            <v>117.54459030199401</v>
          </cell>
          <cell r="F93">
            <v>97.809619624287194</v>
          </cell>
        </row>
        <row r="94">
          <cell r="A94">
            <v>39988</v>
          </cell>
          <cell r="B94">
            <v>105.23080363342299</v>
          </cell>
          <cell r="C94">
            <v>116.03879149571</v>
          </cell>
          <cell r="D94">
            <v>85.529668729523095</v>
          </cell>
          <cell r="E94">
            <v>117.151904197485</v>
          </cell>
          <cell r="F94">
            <v>101.272328717929</v>
          </cell>
        </row>
        <row r="95">
          <cell r="A95">
            <v>39989</v>
          </cell>
          <cell r="B95">
            <v>106.817812535569</v>
          </cell>
          <cell r="C95">
            <v>117.866467735919</v>
          </cell>
          <cell r="D95">
            <v>87.404441208591095</v>
          </cell>
          <cell r="E95">
            <v>115.341532831561</v>
          </cell>
          <cell r="F95">
            <v>101.04478060508301</v>
          </cell>
        </row>
        <row r="96">
          <cell r="A96">
            <v>39990</v>
          </cell>
          <cell r="B96">
            <v>106.717980913152</v>
          </cell>
          <cell r="C96">
            <v>118.985453189108</v>
          </cell>
          <cell r="D96">
            <v>86.330542409901696</v>
          </cell>
          <cell r="E96">
            <v>116.36021730433799</v>
          </cell>
          <cell r="F96">
            <v>101.10372566092499</v>
          </cell>
        </row>
        <row r="97">
          <cell r="A97">
            <v>39993</v>
          </cell>
          <cell r="B97">
            <v>107.424565987699</v>
          </cell>
          <cell r="C97">
            <v>116.74748228273</v>
          </cell>
          <cell r="D97">
            <v>87.040407717510007</v>
          </cell>
          <cell r="E97">
            <v>117.25816167509601</v>
          </cell>
          <cell r="F97">
            <v>101.57089793317699</v>
          </cell>
        </row>
        <row r="98">
          <cell r="A98">
            <v>39994</v>
          </cell>
          <cell r="B98">
            <v>106.53203768434599</v>
          </cell>
          <cell r="C98">
            <v>118.500559492726</v>
          </cell>
          <cell r="D98">
            <v>85.620677102293399</v>
          </cell>
          <cell r="E98">
            <v>116.47016891857299</v>
          </cell>
          <cell r="F98">
            <v>99.407380764359502</v>
          </cell>
        </row>
        <row r="99">
          <cell r="A99">
            <v>39995</v>
          </cell>
          <cell r="B99">
            <v>108.342023794993</v>
          </cell>
          <cell r="C99">
            <v>120.029839612085</v>
          </cell>
          <cell r="D99">
            <v>84.892610120130996</v>
          </cell>
          <cell r="E99">
            <v>119.26206991076199</v>
          </cell>
          <cell r="F99">
            <v>101.888668687323</v>
          </cell>
        </row>
        <row r="100">
          <cell r="A100">
            <v>39996</v>
          </cell>
          <cell r="B100">
            <v>106.522030458963</v>
          </cell>
          <cell r="C100">
            <v>118.090264826557</v>
          </cell>
          <cell r="D100">
            <v>84.237349836184904</v>
          </cell>
          <cell r="E100">
            <v>116.96688488061601</v>
          </cell>
          <cell r="F100">
            <v>98.745346937601397</v>
          </cell>
        </row>
        <row r="101">
          <cell r="A101">
            <v>39997</v>
          </cell>
          <cell r="B101">
            <v>106.522030458963</v>
          </cell>
          <cell r="C101">
            <v>118.090264826557</v>
          </cell>
          <cell r="D101">
            <v>84.237349836184904</v>
          </cell>
          <cell r="E101">
            <v>117.236563042112</v>
          </cell>
          <cell r="F101">
            <v>101.003611989669</v>
          </cell>
        </row>
        <row r="102">
          <cell r="A102">
            <v>40000</v>
          </cell>
          <cell r="B102">
            <v>108.132290706936</v>
          </cell>
          <cell r="C102">
            <v>121.335322640805</v>
          </cell>
          <cell r="D102">
            <v>83.727702948671194</v>
          </cell>
          <cell r="E102">
            <v>117.40347366411601</v>
          </cell>
          <cell r="F102">
            <v>100.45500955067899</v>
          </cell>
        </row>
        <row r="103">
          <cell r="A103">
            <v>40001</v>
          </cell>
          <cell r="B103">
            <v>107.00955372909399</v>
          </cell>
          <cell r="C103">
            <v>123.64789257739599</v>
          </cell>
          <cell r="D103">
            <v>82.526392428103307</v>
          </cell>
          <cell r="E103">
            <v>117.93403398172499</v>
          </cell>
          <cell r="F103">
            <v>98.962425515172498</v>
          </cell>
        </row>
        <row r="104">
          <cell r="A104">
            <v>40002</v>
          </cell>
          <cell r="B104">
            <v>107.298761827033</v>
          </cell>
          <cell r="C104">
            <v>124.61767997016</v>
          </cell>
          <cell r="D104">
            <v>84.291954859847095</v>
          </cell>
          <cell r="E104">
            <v>116.613593618363</v>
          </cell>
          <cell r="F104">
            <v>98.512920835659102</v>
          </cell>
        </row>
        <row r="105">
          <cell r="A105">
            <v>40003</v>
          </cell>
          <cell r="B105">
            <v>106.67266706591801</v>
          </cell>
          <cell r="C105">
            <v>123.87168966803399</v>
          </cell>
          <cell r="D105">
            <v>83.600291226792805</v>
          </cell>
          <cell r="E105">
            <v>117.713620256986</v>
          </cell>
          <cell r="F105">
            <v>99.649790618365103</v>
          </cell>
        </row>
        <row r="106">
          <cell r="A106">
            <v>40004</v>
          </cell>
          <cell r="B106">
            <v>106.161308762236</v>
          </cell>
          <cell r="C106">
            <v>122.90190227527</v>
          </cell>
          <cell r="D106">
            <v>82.653804149981696</v>
          </cell>
          <cell r="E106">
            <v>116.39521259694401</v>
          </cell>
          <cell r="F106">
            <v>98.6327822999625</v>
          </cell>
        </row>
        <row r="107">
          <cell r="A107">
            <v>40007</v>
          </cell>
          <cell r="B107">
            <v>107.76379589990501</v>
          </cell>
          <cell r="C107">
            <v>122.90190227527</v>
          </cell>
          <cell r="D107">
            <v>84.000728066982106</v>
          </cell>
          <cell r="E107">
            <v>118.275871564089</v>
          </cell>
          <cell r="F107">
            <v>99.343406542072699</v>
          </cell>
        </row>
        <row r="108">
          <cell r="A108">
            <v>40008</v>
          </cell>
          <cell r="B108">
            <v>108.196787082204</v>
          </cell>
          <cell r="C108">
            <v>123.61059306228999</v>
          </cell>
          <cell r="D108">
            <v>84.619585001820099</v>
          </cell>
          <cell r="E108">
            <v>118.39228637046099</v>
          </cell>
          <cell r="F108">
            <v>99.2434581580507</v>
          </cell>
        </row>
        <row r="109">
          <cell r="A109">
            <v>40009</v>
          </cell>
          <cell r="B109">
            <v>110.21862634206499</v>
          </cell>
          <cell r="C109">
            <v>123.61059306228999</v>
          </cell>
          <cell r="D109">
            <v>82.417182380778996</v>
          </cell>
          <cell r="E109">
            <v>121.858033153793</v>
          </cell>
          <cell r="F109">
            <v>102.35577645724</v>
          </cell>
        </row>
        <row r="110">
          <cell r="A110">
            <v>40010</v>
          </cell>
          <cell r="B110">
            <v>110.591431045574</v>
          </cell>
          <cell r="C110">
            <v>124.841477060798</v>
          </cell>
          <cell r="D110">
            <v>81.798325445941003</v>
          </cell>
          <cell r="E110">
            <v>122.64071056130101</v>
          </cell>
          <cell r="F110">
            <v>101.986665875706</v>
          </cell>
        </row>
        <row r="111">
          <cell r="A111">
            <v>40011</v>
          </cell>
          <cell r="B111">
            <v>110.86450252612801</v>
          </cell>
          <cell r="C111">
            <v>125.736665423349</v>
          </cell>
          <cell r="D111">
            <v>80.942846741900198</v>
          </cell>
          <cell r="E111">
            <v>124.916818500632</v>
          </cell>
          <cell r="F111">
            <v>103.807520436103</v>
          </cell>
        </row>
        <row r="112">
          <cell r="A112">
            <v>40014</v>
          </cell>
          <cell r="B112">
            <v>111.05407490603601</v>
          </cell>
          <cell r="C112">
            <v>126.930249906751</v>
          </cell>
          <cell r="D112">
            <v>81.925737167819406</v>
          </cell>
          <cell r="E112">
            <v>123.89561867352</v>
          </cell>
          <cell r="F112">
            <v>103.242717832499</v>
          </cell>
        </row>
        <row r="113">
          <cell r="A113">
            <v>40015</v>
          </cell>
          <cell r="B113">
            <v>110.97242124259</v>
          </cell>
          <cell r="C113">
            <v>129.130921298023</v>
          </cell>
          <cell r="D113">
            <v>81.9075354932653</v>
          </cell>
          <cell r="E113">
            <v>124.62737949271499</v>
          </cell>
          <cell r="F113">
            <v>104.920068807059</v>
          </cell>
        </row>
        <row r="114">
          <cell r="A114">
            <v>40016</v>
          </cell>
          <cell r="B114">
            <v>110.674294575144</v>
          </cell>
          <cell r="C114">
            <v>126.89295039164401</v>
          </cell>
          <cell r="D114">
            <v>80.487804878048706</v>
          </cell>
          <cell r="E114">
            <v>124.45258557077599</v>
          </cell>
          <cell r="F114">
            <v>105.633976621168</v>
          </cell>
        </row>
        <row r="115">
          <cell r="A115">
            <v>40017</v>
          </cell>
          <cell r="B115">
            <v>111.961354183428</v>
          </cell>
          <cell r="C115">
            <v>136.18052965311401</v>
          </cell>
          <cell r="D115">
            <v>79.796141244994502</v>
          </cell>
          <cell r="E115">
            <v>125.035510429748</v>
          </cell>
          <cell r="F115">
            <v>108.41019139314299</v>
          </cell>
        </row>
        <row r="116">
          <cell r="A116">
            <v>40018</v>
          </cell>
          <cell r="B116">
            <v>112.795830829067</v>
          </cell>
          <cell r="C116">
            <v>138.00820589332301</v>
          </cell>
          <cell r="D116">
            <v>81.925737167819406</v>
          </cell>
          <cell r="E116">
            <v>123.53720388509301</v>
          </cell>
          <cell r="F116">
            <v>105.331208707041</v>
          </cell>
        </row>
        <row r="117">
          <cell r="A117">
            <v>40021</v>
          </cell>
          <cell r="B117">
            <v>112.77149127463299</v>
          </cell>
          <cell r="C117">
            <v>138.34390152928</v>
          </cell>
          <cell r="D117">
            <v>81.962140516927505</v>
          </cell>
          <cell r="E117">
            <v>124.72676847509101</v>
          </cell>
          <cell r="F117">
            <v>105.36635643260701</v>
          </cell>
        </row>
        <row r="118">
          <cell r="A118">
            <v>40022</v>
          </cell>
          <cell r="B118">
            <v>112.694250827101</v>
          </cell>
          <cell r="C118">
            <v>138.12010443864199</v>
          </cell>
          <cell r="D118">
            <v>82.690207499089894</v>
          </cell>
          <cell r="E118">
            <v>124.662263404317</v>
          </cell>
          <cell r="F118">
            <v>104.496040534234</v>
          </cell>
        </row>
        <row r="119">
          <cell r="A119">
            <v>40023</v>
          </cell>
          <cell r="B119">
            <v>113.144500380662</v>
          </cell>
          <cell r="C119">
            <v>136.40432674375199</v>
          </cell>
          <cell r="D119">
            <v>83.163451037495406</v>
          </cell>
          <cell r="E119">
            <v>123.81357109464901</v>
          </cell>
          <cell r="F119">
            <v>104.07528575491899</v>
          </cell>
        </row>
        <row r="120">
          <cell r="A120">
            <v>40024</v>
          </cell>
          <cell r="B120">
            <v>113.38882087995</v>
          </cell>
          <cell r="C120">
            <v>135.06154419992501</v>
          </cell>
          <cell r="D120">
            <v>83.181652712049498</v>
          </cell>
          <cell r="E120">
            <v>125.983245203114</v>
          </cell>
          <cell r="F120">
            <v>106.2654988277</v>
          </cell>
        </row>
        <row r="121">
          <cell r="A121">
            <v>40025</v>
          </cell>
          <cell r="B121">
            <v>113.09143489209799</v>
          </cell>
          <cell r="C121">
            <v>135.807534502051</v>
          </cell>
          <cell r="D121">
            <v>81.889333818711293</v>
          </cell>
          <cell r="E121">
            <v>127.12113210127301</v>
          </cell>
          <cell r="F121">
            <v>108.038655926947</v>
          </cell>
        </row>
        <row r="122">
          <cell r="A122">
            <v>40028</v>
          </cell>
          <cell r="B122">
            <v>113.160620001776</v>
          </cell>
          <cell r="C122">
            <v>135.95673256247599</v>
          </cell>
          <cell r="D122">
            <v>81.579905351292297</v>
          </cell>
          <cell r="E122">
            <v>127.97777268312799</v>
          </cell>
          <cell r="F122">
            <v>108.63477844566501</v>
          </cell>
        </row>
        <row r="123">
          <cell r="A123">
            <v>40029</v>
          </cell>
          <cell r="B123">
            <v>113.52818269753099</v>
          </cell>
          <cell r="C123">
            <v>135.95673256247599</v>
          </cell>
          <cell r="D123">
            <v>80.633418274481201</v>
          </cell>
          <cell r="E123">
            <v>127.386274580782</v>
          </cell>
          <cell r="F123">
            <v>108.444869461081</v>
          </cell>
        </row>
        <row r="124">
          <cell r="A124">
            <v>40030</v>
          </cell>
          <cell r="B124">
            <v>112.39497825318099</v>
          </cell>
          <cell r="C124">
            <v>138.418500559492</v>
          </cell>
          <cell r="D124">
            <v>80.087368037859406</v>
          </cell>
          <cell r="E124">
            <v>125.78317707506601</v>
          </cell>
          <cell r="F124">
            <v>106.697206909804</v>
          </cell>
        </row>
        <row r="125">
          <cell r="A125">
            <v>40031</v>
          </cell>
          <cell r="B125">
            <v>111.422460579117</v>
          </cell>
          <cell r="C125">
            <v>139.35098843714999</v>
          </cell>
          <cell r="D125">
            <v>79.413906079359293</v>
          </cell>
          <cell r="E125">
            <v>127.054990348526</v>
          </cell>
          <cell r="F125">
            <v>106.13201930788701</v>
          </cell>
        </row>
        <row r="126">
          <cell r="A126">
            <v>40032</v>
          </cell>
          <cell r="B126">
            <v>111.922015867217</v>
          </cell>
          <cell r="C126">
            <v>145.095113763521</v>
          </cell>
          <cell r="D126">
            <v>79.796141244994502</v>
          </cell>
          <cell r="E126">
            <v>126.521094788637</v>
          </cell>
          <cell r="F126">
            <v>105.896916359035</v>
          </cell>
        </row>
        <row r="127">
          <cell r="A127">
            <v>40035</v>
          </cell>
          <cell r="B127">
            <v>112.123491898521</v>
          </cell>
          <cell r="C127">
            <v>146.81089145841099</v>
          </cell>
          <cell r="D127">
            <v>81.033855114670502</v>
          </cell>
          <cell r="E127">
            <v>125.090207784356</v>
          </cell>
          <cell r="F127">
            <v>104.269085036593</v>
          </cell>
        </row>
        <row r="128">
          <cell r="A128">
            <v>40036</v>
          </cell>
          <cell r="B128">
            <v>111.81045994878799</v>
          </cell>
          <cell r="C128">
            <v>148.86236478925699</v>
          </cell>
          <cell r="D128">
            <v>81.361485256643604</v>
          </cell>
          <cell r="E128">
            <v>125.973344669444</v>
          </cell>
          <cell r="F128">
            <v>105.135889589095</v>
          </cell>
        </row>
        <row r="129">
          <cell r="A129">
            <v>40037</v>
          </cell>
          <cell r="B129">
            <v>111.800394130998</v>
          </cell>
          <cell r="C129">
            <v>145.095113763521</v>
          </cell>
          <cell r="D129">
            <v>80.105569712413498</v>
          </cell>
          <cell r="E129">
            <v>121.77877319393301</v>
          </cell>
          <cell r="F129">
            <v>107.09335404825801</v>
          </cell>
        </row>
        <row r="130">
          <cell r="A130">
            <v>40038</v>
          </cell>
          <cell r="B130">
            <v>112.20181205652401</v>
          </cell>
          <cell r="C130">
            <v>140.54457292055201</v>
          </cell>
          <cell r="D130">
            <v>80.6698216235893</v>
          </cell>
          <cell r="E130">
            <v>119.55213079595001</v>
          </cell>
          <cell r="F130">
            <v>105.54032930901199</v>
          </cell>
        </row>
        <row r="131">
          <cell r="A131">
            <v>40039</v>
          </cell>
          <cell r="B131">
            <v>112.08734530307299</v>
          </cell>
          <cell r="C131">
            <v>139.537486012681</v>
          </cell>
          <cell r="D131">
            <v>80.742628321805597</v>
          </cell>
          <cell r="E131">
            <v>121.76003643396299</v>
          </cell>
          <cell r="F131">
            <v>104.88964990893901</v>
          </cell>
        </row>
        <row r="132">
          <cell r="A132">
            <v>40042</v>
          </cell>
          <cell r="B132">
            <v>111.08891502497799</v>
          </cell>
          <cell r="C132">
            <v>139.61208504289399</v>
          </cell>
          <cell r="D132">
            <v>81.470695303967901</v>
          </cell>
          <cell r="E132">
            <v>119.561140281589</v>
          </cell>
          <cell r="F132">
            <v>101.912849000214</v>
          </cell>
        </row>
        <row r="133">
          <cell r="A133">
            <v>40043</v>
          </cell>
          <cell r="B133">
            <v>111.476992219679</v>
          </cell>
          <cell r="C133">
            <v>143.603133159268</v>
          </cell>
          <cell r="D133">
            <v>80.688023298143406</v>
          </cell>
          <cell r="E133">
            <v>121.236425053424</v>
          </cell>
          <cell r="F133">
            <v>102.557049947</v>
          </cell>
        </row>
        <row r="134">
          <cell r="A134">
            <v>40044</v>
          </cell>
          <cell r="B134">
            <v>112.161710249935</v>
          </cell>
          <cell r="C134">
            <v>145.169712793733</v>
          </cell>
          <cell r="D134">
            <v>82.216963960684296</v>
          </cell>
          <cell r="E134">
            <v>123.98896833035801</v>
          </cell>
          <cell r="F134">
            <v>103.95973385288301</v>
          </cell>
        </row>
        <row r="135">
          <cell r="A135">
            <v>40045</v>
          </cell>
          <cell r="B135">
            <v>112.806592599422</v>
          </cell>
          <cell r="C135">
            <v>147.444983215218</v>
          </cell>
          <cell r="D135">
            <v>82.417182380778996</v>
          </cell>
          <cell r="E135">
            <v>124.70926928183</v>
          </cell>
          <cell r="F135">
            <v>104.14989681541201</v>
          </cell>
        </row>
        <row r="136">
          <cell r="A136">
            <v>40046</v>
          </cell>
          <cell r="B136">
            <v>114.03655860294501</v>
          </cell>
          <cell r="C136">
            <v>149.04886236478899</v>
          </cell>
          <cell r="D136">
            <v>82.617400800873597</v>
          </cell>
          <cell r="E136">
            <v>126.086207659362</v>
          </cell>
          <cell r="F136">
            <v>107.17353649795</v>
          </cell>
        </row>
        <row r="137">
          <cell r="A137">
            <v>40049</v>
          </cell>
          <cell r="B137">
            <v>113.87994378134501</v>
          </cell>
          <cell r="C137">
            <v>148.48936963819401</v>
          </cell>
          <cell r="D137">
            <v>83.873316345103703</v>
          </cell>
          <cell r="E137">
            <v>126.882074434068</v>
          </cell>
          <cell r="F137">
            <v>107.60395251765399</v>
          </cell>
        </row>
        <row r="138">
          <cell r="A138">
            <v>40050</v>
          </cell>
          <cell r="B138">
            <v>114.048438101746</v>
          </cell>
          <cell r="C138">
            <v>146.400596792241</v>
          </cell>
          <cell r="D138">
            <v>83.582089552238799</v>
          </cell>
          <cell r="E138">
            <v>126.209611623721</v>
          </cell>
          <cell r="F138">
            <v>108.779801867773</v>
          </cell>
        </row>
        <row r="139">
          <cell r="A139">
            <v>40051</v>
          </cell>
          <cell r="B139">
            <v>114.46199539011</v>
          </cell>
          <cell r="C139">
            <v>148.07907497202501</v>
          </cell>
          <cell r="D139">
            <v>83.855114670549597</v>
          </cell>
          <cell r="E139">
            <v>124.496482061934</v>
          </cell>
          <cell r="F139">
            <v>108.730477738359</v>
          </cell>
        </row>
        <row r="140">
          <cell r="A140">
            <v>40052</v>
          </cell>
          <cell r="B140">
            <v>114.22761234204</v>
          </cell>
          <cell r="C140">
            <v>148.52666915330099</v>
          </cell>
          <cell r="D140">
            <v>84.838005096468805</v>
          </cell>
          <cell r="E140">
            <v>124.312777659693</v>
          </cell>
          <cell r="F140">
            <v>107.716509092501</v>
          </cell>
        </row>
        <row r="141">
          <cell r="A141">
            <v>40053</v>
          </cell>
          <cell r="B141">
            <v>113.61926079317701</v>
          </cell>
          <cell r="C141">
            <v>149.421857515852</v>
          </cell>
          <cell r="D141">
            <v>83.582089552238799</v>
          </cell>
          <cell r="E141">
            <v>125.77374062891199</v>
          </cell>
          <cell r="F141">
            <v>110.360369104131</v>
          </cell>
        </row>
        <row r="142">
          <cell r="A142">
            <v>40056</v>
          </cell>
          <cell r="B142">
            <v>114.006073107509</v>
          </cell>
          <cell r="C142">
            <v>147.92987691159999</v>
          </cell>
          <cell r="D142">
            <v>82.326174008008707</v>
          </cell>
          <cell r="E142">
            <v>128.671831032542</v>
          </cell>
          <cell r="F142">
            <v>109.637088294444</v>
          </cell>
        </row>
        <row r="143">
          <cell r="A143">
            <v>40057</v>
          </cell>
          <cell r="B143">
            <v>112.785779771195</v>
          </cell>
          <cell r="C143">
            <v>148.41477060798201</v>
          </cell>
          <cell r="D143">
            <v>82.125955587914007</v>
          </cell>
          <cell r="E143">
            <v>126.97611094043</v>
          </cell>
          <cell r="F143">
            <v>108.268249973236</v>
          </cell>
        </row>
        <row r="144">
          <cell r="A144">
            <v>40058</v>
          </cell>
          <cell r="B144">
            <v>112.95803831832499</v>
          </cell>
          <cell r="C144">
            <v>148.75046624393801</v>
          </cell>
          <cell r="D144">
            <v>81.9075354932653</v>
          </cell>
          <cell r="E144">
            <v>127.48393096976601</v>
          </cell>
          <cell r="F144">
            <v>109.641557096852</v>
          </cell>
        </row>
        <row r="145">
          <cell r="A145">
            <v>40059</v>
          </cell>
          <cell r="B145">
            <v>113.450066047508</v>
          </cell>
          <cell r="C145">
            <v>150.57814248414701</v>
          </cell>
          <cell r="D145">
            <v>82.016745540589696</v>
          </cell>
          <cell r="E145">
            <v>126.20614334302</v>
          </cell>
          <cell r="F145">
            <v>108.32525592762801</v>
          </cell>
        </row>
        <row r="146">
          <cell r="A146">
            <v>40060</v>
          </cell>
          <cell r="B146">
            <v>114.25865111082</v>
          </cell>
          <cell r="C146">
            <v>149.19806042521401</v>
          </cell>
          <cell r="D146">
            <v>83.054240990170996</v>
          </cell>
          <cell r="E146">
            <v>125.73027728610199</v>
          </cell>
          <cell r="F146">
            <v>107.618624783204</v>
          </cell>
        </row>
        <row r="147">
          <cell r="A147">
            <v>40063</v>
          </cell>
          <cell r="B147">
            <v>114.25865111082</v>
          </cell>
          <cell r="C147">
            <v>149.19806042521401</v>
          </cell>
          <cell r="D147">
            <v>83.054240990170996</v>
          </cell>
          <cell r="E147">
            <v>127.037698447689</v>
          </cell>
          <cell r="F147">
            <v>112.66871820375</v>
          </cell>
        </row>
        <row r="148">
          <cell r="A148">
            <v>40064</v>
          </cell>
          <cell r="B148">
            <v>115.22160659343599</v>
          </cell>
          <cell r="C148">
            <v>148.26557254755599</v>
          </cell>
          <cell r="D148">
            <v>83.563887877684706</v>
          </cell>
          <cell r="E148">
            <v>129.50865817138899</v>
          </cell>
          <cell r="F148">
            <v>115.65552100582001</v>
          </cell>
        </row>
        <row r="149">
          <cell r="A149">
            <v>40065</v>
          </cell>
          <cell r="B149">
            <v>115.1320125406</v>
          </cell>
          <cell r="C149">
            <v>149.347258485639</v>
          </cell>
          <cell r="D149">
            <v>84.382963232617399</v>
          </cell>
          <cell r="E149">
            <v>129.01481336411101</v>
          </cell>
          <cell r="F149">
            <v>115.980114897606</v>
          </cell>
        </row>
        <row r="150">
          <cell r="A150">
            <v>40066</v>
          </cell>
          <cell r="B150">
            <v>115.906205202526</v>
          </cell>
          <cell r="C150">
            <v>147.14658709436699</v>
          </cell>
          <cell r="D150">
            <v>85.311248634874403</v>
          </cell>
          <cell r="E150">
            <v>128.78685048244901</v>
          </cell>
          <cell r="F150">
            <v>116.620324762404</v>
          </cell>
        </row>
        <row r="151">
          <cell r="A151">
            <v>40067</v>
          </cell>
          <cell r="B151">
            <v>116.16847465839901</v>
          </cell>
          <cell r="C151">
            <v>145.65460649011499</v>
          </cell>
          <cell r="D151">
            <v>85.238441936658106</v>
          </cell>
          <cell r="E151">
            <v>130.48685874320699</v>
          </cell>
          <cell r="F151">
            <v>117.956204406045</v>
          </cell>
        </row>
        <row r="152">
          <cell r="A152">
            <v>40070</v>
          </cell>
          <cell r="B152">
            <v>116.166379644378</v>
          </cell>
          <cell r="C152">
            <v>145.65460649011499</v>
          </cell>
          <cell r="D152">
            <v>86.148525664361102</v>
          </cell>
          <cell r="E152">
            <v>130.74235439022101</v>
          </cell>
          <cell r="F152">
            <v>120.62630275819799</v>
          </cell>
        </row>
        <row r="153">
          <cell r="A153">
            <v>40071</v>
          </cell>
          <cell r="B153">
            <v>115.45972345385501</v>
          </cell>
          <cell r="C153">
            <v>146.400596792241</v>
          </cell>
          <cell r="D153">
            <v>85.711685475063703</v>
          </cell>
          <cell r="E153">
            <v>129.352211175908</v>
          </cell>
          <cell r="F153">
            <v>121.762450921029</v>
          </cell>
        </row>
        <row r="154">
          <cell r="A154">
            <v>40072</v>
          </cell>
          <cell r="B154">
            <v>116.20909529852</v>
          </cell>
          <cell r="C154">
            <v>147.55688176053701</v>
          </cell>
          <cell r="D154">
            <v>85.038223516563505</v>
          </cell>
          <cell r="E154">
            <v>130.50312036976001</v>
          </cell>
          <cell r="F154">
            <v>122.87484005184599</v>
          </cell>
        </row>
        <row r="155">
          <cell r="A155">
            <v>40073</v>
          </cell>
          <cell r="B155">
            <v>116.16355692160199</v>
          </cell>
          <cell r="C155">
            <v>149.347258485639</v>
          </cell>
          <cell r="D155">
            <v>84.382963232617399</v>
          </cell>
          <cell r="E155">
            <v>132.226893005242</v>
          </cell>
          <cell r="F155">
            <v>122.074343899884</v>
          </cell>
        </row>
        <row r="156">
          <cell r="A156">
            <v>40074</v>
          </cell>
          <cell r="B156">
            <v>117.485884686492</v>
          </cell>
          <cell r="C156">
            <v>149.496456546064</v>
          </cell>
          <cell r="D156">
            <v>83.673097925009102</v>
          </cell>
          <cell r="E156">
            <v>133.430049171619</v>
          </cell>
          <cell r="F156">
            <v>122.544346212091</v>
          </cell>
        </row>
        <row r="157">
          <cell r="A157">
            <v>40077</v>
          </cell>
          <cell r="B157">
            <v>117.317947664868</v>
          </cell>
          <cell r="C157">
            <v>150.87653860499799</v>
          </cell>
          <cell r="D157">
            <v>84.674190025482304</v>
          </cell>
          <cell r="E157">
            <v>132.853253361772</v>
          </cell>
          <cell r="F157">
            <v>122.886396048328</v>
          </cell>
        </row>
        <row r="158">
          <cell r="A158">
            <v>40078</v>
          </cell>
          <cell r="B158">
            <v>117.31598101741901</v>
          </cell>
          <cell r="C158">
            <v>155.53897799328601</v>
          </cell>
          <cell r="D158">
            <v>85.056425191117498</v>
          </cell>
          <cell r="E158">
            <v>133.17504236345499</v>
          </cell>
          <cell r="F158">
            <v>122.504689370158</v>
          </cell>
        </row>
        <row r="159">
          <cell r="A159">
            <v>40079</v>
          </cell>
          <cell r="B159">
            <v>117.276994255654</v>
          </cell>
          <cell r="C159">
            <v>156.65796344647501</v>
          </cell>
          <cell r="D159">
            <v>83.964324717874007</v>
          </cell>
          <cell r="E159">
            <v>133.18724477120301</v>
          </cell>
          <cell r="F159">
            <v>123.392457181586</v>
          </cell>
        </row>
        <row r="160">
          <cell r="A160">
            <v>40080</v>
          </cell>
          <cell r="B160">
            <v>116.763734158715</v>
          </cell>
          <cell r="C160">
            <v>155.72547556881699</v>
          </cell>
          <cell r="D160">
            <v>85.438660356752806</v>
          </cell>
          <cell r="E160">
            <v>132.011132531328</v>
          </cell>
          <cell r="F160">
            <v>122.044503507082</v>
          </cell>
        </row>
        <row r="161">
          <cell r="A161">
            <v>40081</v>
          </cell>
          <cell r="B161">
            <v>116.48360475304401</v>
          </cell>
          <cell r="C161">
            <v>158.448340171577</v>
          </cell>
          <cell r="D161">
            <v>86.148525664361102</v>
          </cell>
          <cell r="E161">
            <v>132.72577161510799</v>
          </cell>
          <cell r="F161">
            <v>120.594779257589</v>
          </cell>
        </row>
        <row r="162">
          <cell r="A162">
            <v>40084</v>
          </cell>
          <cell r="B162">
            <v>117.009069514282</v>
          </cell>
          <cell r="C162">
            <v>161.69339798582601</v>
          </cell>
          <cell r="D162">
            <v>88.423734983618402</v>
          </cell>
          <cell r="E162">
            <v>131.73012754053099</v>
          </cell>
          <cell r="F162">
            <v>122.09328339804399</v>
          </cell>
        </row>
        <row r="163">
          <cell r="A163">
            <v>40085</v>
          </cell>
          <cell r="B163">
            <v>117.518205331912</v>
          </cell>
          <cell r="C163">
            <v>160.98470719880601</v>
          </cell>
          <cell r="D163">
            <v>89.370222060429498</v>
          </cell>
          <cell r="E163">
            <v>131.34917666233801</v>
          </cell>
          <cell r="F163">
            <v>118.87261528567799</v>
          </cell>
        </row>
        <row r="164">
          <cell r="A164">
            <v>40086</v>
          </cell>
          <cell r="B164">
            <v>117.718708997614</v>
          </cell>
          <cell r="C164">
            <v>168.258112644535</v>
          </cell>
          <cell r="D164">
            <v>90.043684018929696</v>
          </cell>
          <cell r="E164">
            <v>131.62559337456199</v>
          </cell>
          <cell r="F164">
            <v>121.381066754534</v>
          </cell>
        </row>
        <row r="165">
          <cell r="A165">
            <v>40087</v>
          </cell>
          <cell r="B165">
            <v>116.611017297659</v>
          </cell>
          <cell r="C165">
            <v>169.52629615814899</v>
          </cell>
          <cell r="D165">
            <v>88.605751729158996</v>
          </cell>
          <cell r="E165">
            <v>130.50142180945201</v>
          </cell>
          <cell r="F165">
            <v>119.57575725690999</v>
          </cell>
        </row>
        <row r="166">
          <cell r="A166">
            <v>40088</v>
          </cell>
          <cell r="B166">
            <v>117.26002079556299</v>
          </cell>
          <cell r="C166">
            <v>176.20290936217799</v>
          </cell>
          <cell r="D166">
            <v>90.717145977429894</v>
          </cell>
          <cell r="E166">
            <v>129.43204351036999</v>
          </cell>
          <cell r="F166">
            <v>117.368678839184</v>
          </cell>
        </row>
        <row r="167">
          <cell r="A167">
            <v>40091</v>
          </cell>
          <cell r="B167">
            <v>117.489071487281</v>
          </cell>
          <cell r="C167">
            <v>174.748228273032</v>
          </cell>
          <cell r="D167">
            <v>91.609028030578799</v>
          </cell>
          <cell r="E167">
            <v>129.62418502364801</v>
          </cell>
          <cell r="F167">
            <v>117.595823812435</v>
          </cell>
        </row>
        <row r="168">
          <cell r="A168">
            <v>40092</v>
          </cell>
          <cell r="B168">
            <v>118.495248486732</v>
          </cell>
          <cell r="C168">
            <v>169.22790003729901</v>
          </cell>
          <cell r="D168">
            <v>91.336002912267901</v>
          </cell>
          <cell r="E168">
            <v>132.082843334264</v>
          </cell>
          <cell r="F168">
            <v>119.734590225836</v>
          </cell>
        </row>
        <row r="169">
          <cell r="A169">
            <v>40093</v>
          </cell>
          <cell r="B169">
            <v>118.891247732742</v>
          </cell>
          <cell r="C169">
            <v>168.48190973517299</v>
          </cell>
          <cell r="D169">
            <v>91.081179468511095</v>
          </cell>
          <cell r="E169">
            <v>130.24178959571401</v>
          </cell>
          <cell r="F169">
            <v>119.80677438596901</v>
          </cell>
        </row>
        <row r="170">
          <cell r="A170">
            <v>40094</v>
          </cell>
          <cell r="B170">
            <v>119.57127658131699</v>
          </cell>
          <cell r="C170">
            <v>167.84781797836601</v>
          </cell>
          <cell r="D170">
            <v>91.208591190389498</v>
          </cell>
          <cell r="E170">
            <v>130.62534555182901</v>
          </cell>
          <cell r="F170">
            <v>122.60476877454801</v>
          </cell>
        </row>
        <row r="171">
          <cell r="A171">
            <v>40095</v>
          </cell>
          <cell r="B171">
            <v>119.83056050803</v>
          </cell>
          <cell r="C171">
            <v>165.27415143603099</v>
          </cell>
          <cell r="D171">
            <v>91.153986166727293</v>
          </cell>
          <cell r="E171">
            <v>129.551942067027</v>
          </cell>
          <cell r="F171">
            <v>121.529492674822</v>
          </cell>
        </row>
        <row r="172">
          <cell r="A172">
            <v>40098</v>
          </cell>
          <cell r="B172">
            <v>120.015928547247</v>
          </cell>
          <cell r="C172">
            <v>161.581499440507</v>
          </cell>
          <cell r="D172">
            <v>91.008372770294798</v>
          </cell>
          <cell r="E172">
            <v>132.40237068278699</v>
          </cell>
          <cell r="F172">
            <v>122.368367716202</v>
          </cell>
        </row>
        <row r="173">
          <cell r="A173">
            <v>40099</v>
          </cell>
          <cell r="B173">
            <v>119.74274703820301</v>
          </cell>
          <cell r="C173">
            <v>155.38977993285999</v>
          </cell>
          <cell r="D173">
            <v>90.371314160902799</v>
          </cell>
          <cell r="E173">
            <v>132.01033430080099</v>
          </cell>
          <cell r="F173">
            <v>121.352941720709</v>
          </cell>
        </row>
        <row r="174">
          <cell r="A174">
            <v>40100</v>
          </cell>
          <cell r="B174">
            <v>120.359687518371</v>
          </cell>
          <cell r="C174">
            <v>160.350615441999</v>
          </cell>
          <cell r="D174">
            <v>93.192573716781894</v>
          </cell>
          <cell r="E174">
            <v>132.43154322402799</v>
          </cell>
          <cell r="F174">
            <v>121.540452024705</v>
          </cell>
        </row>
        <row r="175">
          <cell r="A175">
            <v>40101</v>
          </cell>
          <cell r="B175">
            <v>121.368959628203</v>
          </cell>
          <cell r="C175">
            <v>164.528161133905</v>
          </cell>
          <cell r="D175">
            <v>94.484892610120099</v>
          </cell>
          <cell r="E175">
            <v>133.03689588567801</v>
          </cell>
          <cell r="F175">
            <v>122.265861411451</v>
          </cell>
        </row>
        <row r="176">
          <cell r="A176">
            <v>40102</v>
          </cell>
          <cell r="B176">
            <v>121.834265194138</v>
          </cell>
          <cell r="C176">
            <v>160.276016411786</v>
          </cell>
          <cell r="D176">
            <v>93.6112122315253</v>
          </cell>
          <cell r="E176">
            <v>131.86289679095799</v>
          </cell>
          <cell r="F176">
            <v>121.642625739289</v>
          </cell>
        </row>
        <row r="177">
          <cell r="A177">
            <v>40105</v>
          </cell>
          <cell r="B177">
            <v>122.486162530794</v>
          </cell>
          <cell r="C177">
            <v>159.79112271540399</v>
          </cell>
          <cell r="D177">
            <v>95.067346195850007</v>
          </cell>
          <cell r="E177">
            <v>137.22229699187699</v>
          </cell>
          <cell r="F177">
            <v>123.76223294345</v>
          </cell>
        </row>
        <row r="178">
          <cell r="A178">
            <v>40106</v>
          </cell>
          <cell r="B178">
            <v>122.273719432072</v>
          </cell>
          <cell r="C178">
            <v>160.49981350242399</v>
          </cell>
          <cell r="D178">
            <v>94.393884237349795</v>
          </cell>
          <cell r="E178">
            <v>138.59185637790799</v>
          </cell>
          <cell r="F178">
            <v>123.699413716103</v>
          </cell>
        </row>
        <row r="179">
          <cell r="A179">
            <v>40107</v>
          </cell>
          <cell r="B179">
            <v>121.229339288397</v>
          </cell>
          <cell r="C179">
            <v>162.81238343901501</v>
          </cell>
          <cell r="D179">
            <v>93.101565344011604</v>
          </cell>
          <cell r="E179">
            <v>141.102288291783</v>
          </cell>
          <cell r="F179">
            <v>126.05273505321099</v>
          </cell>
        </row>
        <row r="180">
          <cell r="A180">
            <v>40108</v>
          </cell>
          <cell r="B180">
            <v>121.44566290412099</v>
          </cell>
          <cell r="C180">
            <v>159.19433047370299</v>
          </cell>
          <cell r="D180">
            <v>94.958136148525597</v>
          </cell>
          <cell r="E180">
            <v>142.843399236854</v>
          </cell>
          <cell r="F180">
            <v>125.284679544436</v>
          </cell>
        </row>
        <row r="181">
          <cell r="A181">
            <v>40109</v>
          </cell>
          <cell r="B181">
            <v>120.122033135428</v>
          </cell>
          <cell r="C181">
            <v>157.254755688176</v>
          </cell>
          <cell r="D181">
            <v>93.392792136876494</v>
          </cell>
          <cell r="E181">
            <v>142.517721181789</v>
          </cell>
          <cell r="F181">
            <v>124.45373627458299</v>
          </cell>
        </row>
        <row r="182">
          <cell r="A182">
            <v>40112</v>
          </cell>
          <cell r="B182">
            <v>119.194309580525</v>
          </cell>
          <cell r="C182">
            <v>155.949272659455</v>
          </cell>
          <cell r="D182">
            <v>92.628321805606106</v>
          </cell>
          <cell r="E182">
            <v>141.17517787700999</v>
          </cell>
          <cell r="F182">
            <v>124.155961244336</v>
          </cell>
        </row>
        <row r="183">
          <cell r="A183">
            <v>40113</v>
          </cell>
          <cell r="B183">
            <v>119.406377419477</v>
          </cell>
          <cell r="C183">
            <v>157.10555762774999</v>
          </cell>
          <cell r="D183">
            <v>93.228977065890007</v>
          </cell>
          <cell r="E183">
            <v>142.624155012655</v>
          </cell>
          <cell r="F183">
            <v>125.54587167216</v>
          </cell>
        </row>
        <row r="184">
          <cell r="A184">
            <v>40114</v>
          </cell>
          <cell r="B184">
            <v>118.94708674435</v>
          </cell>
          <cell r="C184">
            <v>155.165982842223</v>
          </cell>
          <cell r="D184">
            <v>92.864943574808805</v>
          </cell>
          <cell r="E184">
            <v>142.59183286414</v>
          </cell>
          <cell r="F184">
            <v>124.382626481469</v>
          </cell>
        </row>
        <row r="185">
          <cell r="A185">
            <v>40115</v>
          </cell>
          <cell r="B185">
            <v>121.060577500365</v>
          </cell>
          <cell r="C185">
            <v>158.85863483774699</v>
          </cell>
          <cell r="D185">
            <v>92.573716781943901</v>
          </cell>
          <cell r="E185">
            <v>145.97159041863401</v>
          </cell>
          <cell r="F185">
            <v>125.075266666259</v>
          </cell>
        </row>
        <row r="186">
          <cell r="A186">
            <v>40116</v>
          </cell>
          <cell r="B186">
            <v>118.94659608884599</v>
          </cell>
          <cell r="C186">
            <v>156.8071615069</v>
          </cell>
          <cell r="D186">
            <v>92.045868219876198</v>
          </cell>
          <cell r="E186">
            <v>144.25809268075199</v>
          </cell>
          <cell r="F186">
            <v>121.258681636368</v>
          </cell>
        </row>
        <row r="187">
          <cell r="A187">
            <v>40119</v>
          </cell>
          <cell r="B187">
            <v>120.18574991858701</v>
          </cell>
          <cell r="C187">
            <v>158.56023871689601</v>
          </cell>
          <cell r="D187">
            <v>92.664725154714205</v>
          </cell>
          <cell r="E187">
            <v>146.70428250677699</v>
          </cell>
          <cell r="F187">
            <v>123.313988075171</v>
          </cell>
        </row>
        <row r="188">
          <cell r="A188">
            <v>40120</v>
          </cell>
          <cell r="B188">
            <v>119.39476136287399</v>
          </cell>
          <cell r="C188">
            <v>157.18015665796301</v>
          </cell>
          <cell r="D188">
            <v>91.791044776119406</v>
          </cell>
          <cell r="E188">
            <v>142.233189125872</v>
          </cell>
          <cell r="F188">
            <v>119.50545777438199</v>
          </cell>
        </row>
        <row r="189">
          <cell r="A189">
            <v>40121</v>
          </cell>
          <cell r="B189">
            <v>119.930055783192</v>
          </cell>
          <cell r="C189">
            <v>157.03095859753799</v>
          </cell>
          <cell r="D189">
            <v>92.664725154714205</v>
          </cell>
          <cell r="E189">
            <v>144.011962319806</v>
          </cell>
          <cell r="F189">
            <v>122.758870900329</v>
          </cell>
        </row>
        <row r="190">
          <cell r="A190">
            <v>40122</v>
          </cell>
          <cell r="B190">
            <v>120.627284857893</v>
          </cell>
          <cell r="C190">
            <v>160.38791495710501</v>
          </cell>
          <cell r="D190">
            <v>93.957044048052396</v>
          </cell>
          <cell r="E190">
            <v>146.972472494306</v>
          </cell>
          <cell r="F190">
            <v>124.291166201614</v>
          </cell>
        </row>
        <row r="191">
          <cell r="A191">
            <v>40123</v>
          </cell>
          <cell r="B191">
            <v>121.04212894286999</v>
          </cell>
          <cell r="C191">
            <v>164.11786646773501</v>
          </cell>
          <cell r="D191">
            <v>93.793228977065795</v>
          </cell>
          <cell r="E191">
            <v>145.00928948510699</v>
          </cell>
          <cell r="F191">
            <v>123.414341614485</v>
          </cell>
        </row>
        <row r="192">
          <cell r="A192">
            <v>40126</v>
          </cell>
          <cell r="B192">
            <v>122.81669795590599</v>
          </cell>
          <cell r="C192">
            <v>164.04326743752301</v>
          </cell>
          <cell r="D192">
            <v>95.2857662904987</v>
          </cell>
          <cell r="E192">
            <v>147.45959422043899</v>
          </cell>
          <cell r="F192">
            <v>126.00191729159801</v>
          </cell>
        </row>
        <row r="193">
          <cell r="A193">
            <v>40127</v>
          </cell>
          <cell r="B193">
            <v>122.874992034116</v>
          </cell>
          <cell r="C193">
            <v>169.712793733681</v>
          </cell>
          <cell r="D193">
            <v>96.104841645431307</v>
          </cell>
          <cell r="E193">
            <v>147.941966784328</v>
          </cell>
          <cell r="F193">
            <v>126.694988835754</v>
          </cell>
        </row>
        <row r="194">
          <cell r="A194">
            <v>40128</v>
          </cell>
          <cell r="B194">
            <v>123.199859650162</v>
          </cell>
          <cell r="C194">
            <v>170.83177918686999</v>
          </cell>
          <cell r="D194">
            <v>96.942118674918007</v>
          </cell>
          <cell r="E194">
            <v>147.60983172496</v>
          </cell>
          <cell r="F194">
            <v>126.994255482501</v>
          </cell>
        </row>
        <row r="195">
          <cell r="A195">
            <v>40129</v>
          </cell>
          <cell r="B195">
            <v>122.538942213645</v>
          </cell>
          <cell r="C195">
            <v>168.258112644535</v>
          </cell>
          <cell r="D195">
            <v>96.887513651255901</v>
          </cell>
          <cell r="E195">
            <v>144.831352143728</v>
          </cell>
          <cell r="F195">
            <v>127.013096211461</v>
          </cell>
        </row>
        <row r="196">
          <cell r="A196">
            <v>40130</v>
          </cell>
          <cell r="B196">
            <v>123.375644923498</v>
          </cell>
          <cell r="C196">
            <v>168.78030585602301</v>
          </cell>
          <cell r="D196">
            <v>96.377866763742205</v>
          </cell>
          <cell r="E196">
            <v>145.145582706737</v>
          </cell>
          <cell r="F196">
            <v>127.768396383458</v>
          </cell>
        </row>
        <row r="197">
          <cell r="A197">
            <v>40133</v>
          </cell>
          <cell r="B197">
            <v>124.26714003249</v>
          </cell>
          <cell r="C197">
            <v>161.17120477433701</v>
          </cell>
          <cell r="D197">
            <v>97.615580633418205</v>
          </cell>
          <cell r="E197">
            <v>146.97562828941301</v>
          </cell>
          <cell r="F197">
            <v>131.50841512582099</v>
          </cell>
        </row>
        <row r="198">
          <cell r="A198">
            <v>40134</v>
          </cell>
          <cell r="B198">
            <v>124.469804908215</v>
          </cell>
          <cell r="C198">
            <v>165.42334949645601</v>
          </cell>
          <cell r="D198">
            <v>97.033127047688296</v>
          </cell>
          <cell r="E198">
            <v>146.478810228117</v>
          </cell>
          <cell r="F198">
            <v>129.82942942020401</v>
          </cell>
        </row>
        <row r="199">
          <cell r="A199">
            <v>40135</v>
          </cell>
          <cell r="B199">
            <v>124.458849469825</v>
          </cell>
          <cell r="C199">
            <v>164.15516598284199</v>
          </cell>
          <cell r="D199">
            <v>96.796505278485597</v>
          </cell>
          <cell r="E199">
            <v>147.60701935461501</v>
          </cell>
          <cell r="F199">
            <v>128.395234107899</v>
          </cell>
        </row>
        <row r="200">
          <cell r="A200">
            <v>40136</v>
          </cell>
          <cell r="B200">
            <v>124.043942767007</v>
          </cell>
          <cell r="C200">
            <v>163.18537859007799</v>
          </cell>
          <cell r="D200">
            <v>96.396068438296297</v>
          </cell>
          <cell r="E200">
            <v>145.49409077366099</v>
          </cell>
          <cell r="F200">
            <v>121.901376856767</v>
          </cell>
        </row>
        <row r="201">
          <cell r="A201">
            <v>40137</v>
          </cell>
          <cell r="B201">
            <v>124.10483638012001</v>
          </cell>
          <cell r="C201">
            <v>165.27415143603099</v>
          </cell>
          <cell r="D201">
            <v>97.633782307972297</v>
          </cell>
          <cell r="E201">
            <v>145.14408834493699</v>
          </cell>
          <cell r="F201">
            <v>123.65482849262401</v>
          </cell>
        </row>
        <row r="202">
          <cell r="A202">
            <v>40140</v>
          </cell>
          <cell r="B202">
            <v>125.359138807184</v>
          </cell>
          <cell r="C202">
            <v>167.25102573666501</v>
          </cell>
          <cell r="D202">
            <v>96.705496905715293</v>
          </cell>
          <cell r="E202">
            <v>148.30319394310101</v>
          </cell>
          <cell r="F202">
            <v>124.039468011346</v>
          </cell>
        </row>
        <row r="203">
          <cell r="A203">
            <v>40141</v>
          </cell>
          <cell r="B203">
            <v>125.42367767312901</v>
          </cell>
          <cell r="C203">
            <v>166.169339798582</v>
          </cell>
          <cell r="D203">
            <v>98.725882781215802</v>
          </cell>
          <cell r="E203">
            <v>147.390503965009</v>
          </cell>
          <cell r="F203">
            <v>123.63890649433</v>
          </cell>
        </row>
        <row r="204">
          <cell r="A204">
            <v>40142</v>
          </cell>
          <cell r="B204">
            <v>125.432591322663</v>
          </cell>
          <cell r="C204">
            <v>167.62402088772799</v>
          </cell>
          <cell r="D204">
            <v>99.035311248634798</v>
          </cell>
          <cell r="E204">
            <v>150.15595196879801</v>
          </cell>
          <cell r="F204">
            <v>123.9600354013</v>
          </cell>
        </row>
        <row r="205">
          <cell r="A205">
            <v>40143</v>
          </cell>
          <cell r="B205">
            <v>125.432591322663</v>
          </cell>
          <cell r="C205">
            <v>167.62402088772799</v>
          </cell>
          <cell r="D205">
            <v>99.035311248634798</v>
          </cell>
          <cell r="E205">
            <v>147.94452545349799</v>
          </cell>
          <cell r="F205">
            <v>120.993210181846</v>
          </cell>
        </row>
        <row r="206">
          <cell r="A206">
            <v>40144</v>
          </cell>
          <cell r="B206">
            <v>124.103371569933</v>
          </cell>
          <cell r="C206">
            <v>165.75904513241301</v>
          </cell>
          <cell r="D206">
            <v>98.434655988350897</v>
          </cell>
          <cell r="E206">
            <v>148.39614757859201</v>
          </cell>
          <cell r="F206">
            <v>121.48173071133699</v>
          </cell>
        </row>
        <row r="207">
          <cell r="A207">
            <v>40147</v>
          </cell>
          <cell r="B207">
            <v>123.495439113328</v>
          </cell>
          <cell r="C207">
            <v>163.632972771353</v>
          </cell>
          <cell r="D207">
            <v>99.180924645067293</v>
          </cell>
          <cell r="E207">
            <v>146.081115072355</v>
          </cell>
          <cell r="F207">
            <v>120.31627026857301</v>
          </cell>
        </row>
        <row r="208">
          <cell r="A208">
            <v>40148</v>
          </cell>
          <cell r="B208">
            <v>125.136867838464</v>
          </cell>
          <cell r="C208">
            <v>158.59753823200199</v>
          </cell>
          <cell r="D208">
            <v>99.162722970513201</v>
          </cell>
          <cell r="E208">
            <v>150.38581142144099</v>
          </cell>
          <cell r="F208">
            <v>123.591908480377</v>
          </cell>
        </row>
        <row r="209">
          <cell r="A209">
            <v>40149</v>
          </cell>
          <cell r="B209">
            <v>125.11971725934001</v>
          </cell>
          <cell r="C209">
            <v>158.33644162625799</v>
          </cell>
          <cell r="D209">
            <v>99.089916272297003</v>
          </cell>
          <cell r="E209">
            <v>151.358412003902</v>
          </cell>
          <cell r="F209">
            <v>123.949567881723</v>
          </cell>
        </row>
        <row r="210">
          <cell r="A210">
            <v>40150</v>
          </cell>
          <cell r="B210">
            <v>124.16302624435301</v>
          </cell>
          <cell r="C210">
            <v>163.78217083177901</v>
          </cell>
          <cell r="D210">
            <v>98.725882781215802</v>
          </cell>
          <cell r="E210">
            <v>154.27736468832299</v>
          </cell>
          <cell r="F210">
            <v>124.51465671443999</v>
          </cell>
        </row>
        <row r="211">
          <cell r="A211">
            <v>40151</v>
          </cell>
          <cell r="B211">
            <v>124.725746831349</v>
          </cell>
          <cell r="C211">
            <v>163.744871316672</v>
          </cell>
          <cell r="D211">
            <v>97.888605751729102</v>
          </cell>
          <cell r="E211">
            <v>152.19484002748601</v>
          </cell>
          <cell r="F211">
            <v>123.553904510783</v>
          </cell>
        </row>
        <row r="212">
          <cell r="A212">
            <v>40154</v>
          </cell>
          <cell r="B212">
            <v>124.873135808756</v>
          </cell>
          <cell r="C212">
            <v>157.590451324132</v>
          </cell>
          <cell r="D212">
            <v>97.670185657080395</v>
          </cell>
          <cell r="E212">
            <v>151.14762964207401</v>
          </cell>
          <cell r="F212">
            <v>122.868704267214</v>
          </cell>
        </row>
        <row r="213">
          <cell r="A213">
            <v>40155</v>
          </cell>
          <cell r="B213">
            <v>123.442513620364</v>
          </cell>
          <cell r="C213">
            <v>155.688176053711</v>
          </cell>
          <cell r="D213">
            <v>96.905715325809894</v>
          </cell>
          <cell r="E213">
            <v>147.38975214323301</v>
          </cell>
          <cell r="F213">
            <v>120.623978658434</v>
          </cell>
        </row>
        <row r="214">
          <cell r="A214">
            <v>40156</v>
          </cell>
          <cell r="B214">
            <v>123.452982875952</v>
          </cell>
          <cell r="C214">
            <v>155.12868332711599</v>
          </cell>
          <cell r="D214">
            <v>97.579177284310106</v>
          </cell>
          <cell r="E214">
            <v>147.23753143806101</v>
          </cell>
          <cell r="F214">
            <v>120.096131861478</v>
          </cell>
        </row>
        <row r="215">
          <cell r="A215">
            <v>40157</v>
          </cell>
          <cell r="B215">
            <v>124.010112584371</v>
          </cell>
          <cell r="C215">
            <v>158.187243565833</v>
          </cell>
          <cell r="D215">
            <v>98.416454313796805</v>
          </cell>
          <cell r="E215">
            <v>150.49288569307899</v>
          </cell>
          <cell r="F215">
            <v>122.73077610197301</v>
          </cell>
        </row>
        <row r="216">
          <cell r="A216">
            <v>40158</v>
          </cell>
          <cell r="B216">
            <v>124.454004190815</v>
          </cell>
          <cell r="C216">
            <v>158.33644162625799</v>
          </cell>
          <cell r="D216">
            <v>97.870404077175095</v>
          </cell>
          <cell r="E216">
            <v>149.676738293933</v>
          </cell>
          <cell r="F216">
            <v>122.042661159134</v>
          </cell>
        </row>
        <row r="217">
          <cell r="A217">
            <v>40161</v>
          </cell>
          <cell r="B217">
            <v>124.87797124782</v>
          </cell>
          <cell r="C217">
            <v>161.24580380455001</v>
          </cell>
          <cell r="D217">
            <v>97.888605751729102</v>
          </cell>
          <cell r="E217">
            <v>149.466893388887</v>
          </cell>
          <cell r="F217">
            <v>122.665781936512</v>
          </cell>
        </row>
        <row r="218">
          <cell r="A218">
            <v>40162</v>
          </cell>
          <cell r="B218">
            <v>124.333823559457</v>
          </cell>
          <cell r="C218">
            <v>159.82842223051099</v>
          </cell>
          <cell r="D218">
            <v>98.270840917364296</v>
          </cell>
          <cell r="E218">
            <v>148.38566229465201</v>
          </cell>
          <cell r="F218">
            <v>122.2943613651</v>
          </cell>
        </row>
        <row r="219">
          <cell r="A219">
            <v>40163</v>
          </cell>
          <cell r="B219">
            <v>123.861131324746</v>
          </cell>
          <cell r="C219">
            <v>158.85863483774699</v>
          </cell>
          <cell r="D219">
            <v>98.070622497269696</v>
          </cell>
          <cell r="E219">
            <v>149.36355966262599</v>
          </cell>
          <cell r="F219">
            <v>124.447568238784</v>
          </cell>
        </row>
        <row r="220">
          <cell r="A220">
            <v>40164</v>
          </cell>
          <cell r="B220">
            <v>122.266446369948</v>
          </cell>
          <cell r="C220">
            <v>156.50876538604899</v>
          </cell>
          <cell r="D220">
            <v>97.524572260647901</v>
          </cell>
          <cell r="E220">
            <v>146.35982128299099</v>
          </cell>
          <cell r="F220">
            <v>122.193290237307</v>
          </cell>
        </row>
        <row r="221">
          <cell r="A221">
            <v>40165</v>
          </cell>
          <cell r="B221">
            <v>121.90392306850801</v>
          </cell>
          <cell r="C221">
            <v>154.79298769115999</v>
          </cell>
          <cell r="D221">
            <v>97.087732071350501</v>
          </cell>
          <cell r="E221">
            <v>147.94805870645101</v>
          </cell>
          <cell r="F221">
            <v>120.095466681147</v>
          </cell>
        </row>
        <row r="222">
          <cell r="A222">
            <v>40168</v>
          </cell>
          <cell r="B222">
            <v>122.843793589843</v>
          </cell>
          <cell r="C222">
            <v>157.590451324132</v>
          </cell>
          <cell r="D222">
            <v>98.143429195485894</v>
          </cell>
          <cell r="E222">
            <v>149.042011986452</v>
          </cell>
          <cell r="F222">
            <v>122.519143940327</v>
          </cell>
        </row>
        <row r="223">
          <cell r="A223">
            <v>40169</v>
          </cell>
          <cell r="B223">
            <v>123.376271549169</v>
          </cell>
          <cell r="C223">
            <v>160.72361059306201</v>
          </cell>
          <cell r="D223">
            <v>98.507462686567095</v>
          </cell>
          <cell r="E223">
            <v>150.419213346909</v>
          </cell>
          <cell r="F223">
            <v>121.46994694098299</v>
          </cell>
        </row>
        <row r="224">
          <cell r="A224">
            <v>40170</v>
          </cell>
          <cell r="B224">
            <v>123.524304595788</v>
          </cell>
          <cell r="C224">
            <v>161.395001864975</v>
          </cell>
          <cell r="D224">
            <v>98.452857662904904</v>
          </cell>
          <cell r="E224">
            <v>151.33288409661799</v>
          </cell>
          <cell r="F224">
            <v>122.388365455798</v>
          </cell>
        </row>
        <row r="225">
          <cell r="A225">
            <v>40171</v>
          </cell>
          <cell r="B225">
            <v>123.89496016557101</v>
          </cell>
          <cell r="C225">
            <v>160.798209623274</v>
          </cell>
          <cell r="D225">
            <v>98.5620677102293</v>
          </cell>
          <cell r="E225">
            <v>151.33288409661799</v>
          </cell>
          <cell r="F225">
            <v>122.624159789054</v>
          </cell>
        </row>
        <row r="226">
          <cell r="A226">
            <v>40175</v>
          </cell>
          <cell r="B226">
            <v>124.06975965519599</v>
          </cell>
          <cell r="C226">
            <v>165.721745617306</v>
          </cell>
          <cell r="D226">
            <v>99.253731343283505</v>
          </cell>
          <cell r="E226">
            <v>151.389796695635</v>
          </cell>
          <cell r="F226">
            <v>124.180226216542</v>
          </cell>
        </row>
        <row r="227">
          <cell r="A227">
            <v>40176</v>
          </cell>
          <cell r="B227">
            <v>124.19294236471499</v>
          </cell>
          <cell r="C227">
            <v>166.28123834390101</v>
          </cell>
          <cell r="D227">
            <v>98.762286130323901</v>
          </cell>
          <cell r="E227">
            <v>151.34099015856</v>
          </cell>
          <cell r="F227">
            <v>123.606713781994</v>
          </cell>
        </row>
        <row r="228">
          <cell r="A228">
            <v>40177</v>
          </cell>
          <cell r="B228">
            <v>124.09729093039201</v>
          </cell>
          <cell r="C228">
            <v>164.56546064901099</v>
          </cell>
          <cell r="D228">
            <v>99.271933017837597</v>
          </cell>
          <cell r="E228">
            <v>149.140215998705</v>
          </cell>
          <cell r="F228">
            <v>122.950229171757</v>
          </cell>
        </row>
        <row r="229">
          <cell r="A229">
            <v>40178</v>
          </cell>
          <cell r="B229">
            <v>122.68648639384099</v>
          </cell>
          <cell r="C229">
            <v>162.99888101454599</v>
          </cell>
          <cell r="D229">
            <v>98.270840917364296</v>
          </cell>
          <cell r="E229">
            <v>149.140215998705</v>
          </cell>
          <cell r="F229">
            <v>123.729622981633</v>
          </cell>
        </row>
        <row r="230">
          <cell r="A230">
            <v>40182</v>
          </cell>
          <cell r="B230">
            <v>123.893923393048</v>
          </cell>
          <cell r="C230">
            <v>167.810518463259</v>
          </cell>
          <cell r="D230">
            <v>99.126319621405102</v>
          </cell>
          <cell r="E230">
            <v>153.23715274264799</v>
          </cell>
          <cell r="F230">
            <v>125.684868157327</v>
          </cell>
        </row>
        <row r="231">
          <cell r="A231">
            <v>40183</v>
          </cell>
          <cell r="B231">
            <v>123.75994223700999</v>
          </cell>
          <cell r="C231">
            <v>166.39313688921999</v>
          </cell>
          <cell r="D231">
            <v>98.325445941026501</v>
          </cell>
          <cell r="E231">
            <v>149.149572003023</v>
          </cell>
          <cell r="F231">
            <v>124.343215554689</v>
          </cell>
        </row>
        <row r="232">
          <cell r="A232">
            <v>40184</v>
          </cell>
          <cell r="B232">
            <v>123.604980526388</v>
          </cell>
          <cell r="C232">
            <v>168.81760537113001</v>
          </cell>
          <cell r="D232">
            <v>98.871496177648297</v>
          </cell>
          <cell r="E232">
            <v>147.35230028071101</v>
          </cell>
          <cell r="F232">
            <v>124.43619970221199</v>
          </cell>
        </row>
        <row r="233">
          <cell r="A233">
            <v>40185</v>
          </cell>
          <cell r="B233">
            <v>123.57019721077199</v>
          </cell>
          <cell r="C233">
            <v>171.42857142857099</v>
          </cell>
          <cell r="D233">
            <v>99.690571532580904</v>
          </cell>
          <cell r="E233">
            <v>144.66773344916899</v>
          </cell>
          <cell r="F233">
            <v>123.286483876321</v>
          </cell>
        </row>
        <row r="234">
          <cell r="A234">
            <v>40186</v>
          </cell>
          <cell r="B234">
            <v>122.94258843973699</v>
          </cell>
          <cell r="C234">
            <v>168.70570682581101</v>
          </cell>
          <cell r="D234">
            <v>100.200218420094</v>
          </cell>
          <cell r="E234">
            <v>147.345085266799</v>
          </cell>
          <cell r="F234">
            <v>123.280301730635</v>
          </cell>
        </row>
        <row r="235">
          <cell r="A235">
            <v>40189</v>
          </cell>
          <cell r="B235">
            <v>123.435796962476</v>
          </cell>
          <cell r="C235">
            <v>170.04848936963799</v>
          </cell>
          <cell r="D235">
            <v>100.709865307608</v>
          </cell>
          <cell r="E235">
            <v>148.85797344119899</v>
          </cell>
          <cell r="F235">
            <v>124.832258149955</v>
          </cell>
        </row>
        <row r="236">
          <cell r="A236">
            <v>40190</v>
          </cell>
          <cell r="B236">
            <v>124.095004931959</v>
          </cell>
          <cell r="C236">
            <v>169.67549421857501</v>
          </cell>
          <cell r="D236">
            <v>100.41863851474299</v>
          </cell>
          <cell r="E236">
            <v>148.69326259402001</v>
          </cell>
          <cell r="F236">
            <v>125.521477695283</v>
          </cell>
        </row>
        <row r="237">
          <cell r="A237">
            <v>40191</v>
          </cell>
          <cell r="B237">
            <v>124.92639809624499</v>
          </cell>
          <cell r="C237">
            <v>172.659455427079</v>
          </cell>
          <cell r="D237">
            <v>100.637058609392</v>
          </cell>
          <cell r="E237">
            <v>148.09527964212</v>
          </cell>
          <cell r="F237">
            <v>125.873392357404</v>
          </cell>
        </row>
        <row r="238">
          <cell r="A238">
            <v>40192</v>
          </cell>
          <cell r="B238">
            <v>124.86126525536</v>
          </cell>
          <cell r="C238">
            <v>172.73405445729199</v>
          </cell>
          <cell r="D238">
            <v>100.746268656716</v>
          </cell>
          <cell r="E238">
            <v>149.485797220363</v>
          </cell>
          <cell r="F238">
            <v>125.818779036507</v>
          </cell>
        </row>
        <row r="239">
          <cell r="A239">
            <v>40193</v>
          </cell>
          <cell r="B239">
            <v>124.04386762559901</v>
          </cell>
          <cell r="C239">
            <v>174.599030212607</v>
          </cell>
          <cell r="D239">
            <v>101.001092100473</v>
          </cell>
          <cell r="E239">
            <v>148.136456580436</v>
          </cell>
          <cell r="F239">
            <v>123.522203628752</v>
          </cell>
        </row>
        <row r="240">
          <cell r="A240">
            <v>40196</v>
          </cell>
          <cell r="B240">
            <v>124.04386762559901</v>
          </cell>
          <cell r="C240">
            <v>174.599030212607</v>
          </cell>
          <cell r="D240">
            <v>101.001092100473</v>
          </cell>
          <cell r="E240">
            <v>149.321940294212</v>
          </cell>
          <cell r="F240">
            <v>124.53693823984</v>
          </cell>
        </row>
        <row r="241">
          <cell r="A241">
            <v>40197</v>
          </cell>
          <cell r="B241">
            <v>124.833610980836</v>
          </cell>
          <cell r="C241">
            <v>174.93472584856301</v>
          </cell>
          <cell r="D241">
            <v>102.29341099381099</v>
          </cell>
          <cell r="E241">
            <v>148.981875526159</v>
          </cell>
          <cell r="F241">
            <v>125.396919654702</v>
          </cell>
        </row>
        <row r="242">
          <cell r="A242">
            <v>40198</v>
          </cell>
          <cell r="B242">
            <v>123.600612037503</v>
          </cell>
          <cell r="C242">
            <v>171.95076464005899</v>
          </cell>
          <cell r="D242">
            <v>102.36621769202701</v>
          </cell>
          <cell r="E242">
            <v>148.33036472019</v>
          </cell>
          <cell r="F242">
            <v>122.195382531804</v>
          </cell>
        </row>
        <row r="243">
          <cell r="A243">
            <v>40199</v>
          </cell>
          <cell r="B243">
            <v>121.75120128748</v>
          </cell>
          <cell r="C243">
            <v>168.29541215964099</v>
          </cell>
          <cell r="D243">
            <v>101.12850382235101</v>
          </cell>
          <cell r="E243">
            <v>150.57317902113999</v>
          </cell>
          <cell r="F243">
            <v>121.511196184315</v>
          </cell>
        </row>
        <row r="244">
          <cell r="A244">
            <v>40200</v>
          </cell>
          <cell r="B244">
            <v>121.344035044235</v>
          </cell>
          <cell r="C244">
            <v>166.09474076837</v>
          </cell>
          <cell r="D244">
            <v>99.217327994175406</v>
          </cell>
          <cell r="E244">
            <v>150.425596097209</v>
          </cell>
          <cell r="F244">
            <v>121.860504548956</v>
          </cell>
        </row>
        <row r="245">
          <cell r="A245">
            <v>40203</v>
          </cell>
          <cell r="B245">
            <v>121.591583045908</v>
          </cell>
          <cell r="C245">
            <v>162.700484893696</v>
          </cell>
          <cell r="D245">
            <v>99.563159810702501</v>
          </cell>
          <cell r="E245">
            <v>149.389177293497</v>
          </cell>
          <cell r="F245">
            <v>119.752902841926</v>
          </cell>
        </row>
        <row r="246">
          <cell r="A246">
            <v>40204</v>
          </cell>
          <cell r="B246">
            <v>121.595998498173</v>
          </cell>
          <cell r="C246">
            <v>164.67735919432999</v>
          </cell>
          <cell r="D246">
            <v>99.162722970513201</v>
          </cell>
          <cell r="E246">
            <v>147.92743156333401</v>
          </cell>
          <cell r="F246">
            <v>119.89988753816201</v>
          </cell>
        </row>
        <row r="247">
          <cell r="A247">
            <v>40205</v>
          </cell>
          <cell r="B247">
            <v>121.736140802403</v>
          </cell>
          <cell r="C247">
            <v>164.11786646773501</v>
          </cell>
          <cell r="D247">
            <v>98.107025846377795</v>
          </cell>
          <cell r="E247">
            <v>148.953241326436</v>
          </cell>
          <cell r="F247">
            <v>118.815321086476</v>
          </cell>
        </row>
        <row r="248">
          <cell r="A248">
            <v>40206</v>
          </cell>
          <cell r="B248">
            <v>121.432921068208</v>
          </cell>
          <cell r="C248">
            <v>168.48190973517299</v>
          </cell>
          <cell r="D248">
            <v>98.198034219148099</v>
          </cell>
          <cell r="E248">
            <v>148.68666326954599</v>
          </cell>
          <cell r="F248">
            <v>115.116406457191</v>
          </cell>
        </row>
        <row r="249">
          <cell r="A249">
            <v>40207</v>
          </cell>
          <cell r="B249">
            <v>121.15485402582701</v>
          </cell>
          <cell r="C249">
            <v>168.70570682581101</v>
          </cell>
          <cell r="D249">
            <v>96.359665089188198</v>
          </cell>
          <cell r="E249">
            <v>148.09743919602701</v>
          </cell>
          <cell r="F249">
            <v>116.020557861749</v>
          </cell>
        </row>
        <row r="250">
          <cell r="A250">
            <v>40210</v>
          </cell>
          <cell r="B250">
            <v>122.125197519031</v>
          </cell>
          <cell r="C250">
            <v>172.510257366654</v>
          </cell>
          <cell r="D250">
            <v>97.087732071350501</v>
          </cell>
          <cell r="E250">
            <v>148.20632959681001</v>
          </cell>
          <cell r="F250">
            <v>116.789066902567</v>
          </cell>
        </row>
        <row r="251">
          <cell r="A251">
            <v>40211</v>
          </cell>
          <cell r="B251">
            <v>123.703216288424</v>
          </cell>
          <cell r="C251">
            <v>171.16747482282699</v>
          </cell>
          <cell r="D251">
            <v>99.089916272297003</v>
          </cell>
          <cell r="E251">
            <v>148.96853455703899</v>
          </cell>
          <cell r="F251">
            <v>117.67728219894499</v>
          </cell>
        </row>
        <row r="252">
          <cell r="A252">
            <v>40212</v>
          </cell>
          <cell r="B252">
            <v>123.066765878372</v>
          </cell>
          <cell r="C252">
            <v>175.30772099962701</v>
          </cell>
          <cell r="D252">
            <v>99.472151437932197</v>
          </cell>
          <cell r="E252">
            <v>149.06920751487601</v>
          </cell>
          <cell r="F252">
            <v>118.144674182277</v>
          </cell>
        </row>
        <row r="253">
          <cell r="A253">
            <v>40213</v>
          </cell>
          <cell r="B253">
            <v>120.200758967581</v>
          </cell>
          <cell r="C253">
            <v>173.48004475941801</v>
          </cell>
          <cell r="D253">
            <v>97.9614124499453</v>
          </cell>
          <cell r="E253">
            <v>144.594023975998</v>
          </cell>
          <cell r="F253">
            <v>114.85162033998</v>
          </cell>
        </row>
        <row r="254">
          <cell r="A254">
            <v>40214</v>
          </cell>
          <cell r="B254">
            <v>120.099709875445</v>
          </cell>
          <cell r="C254">
            <v>172.659455427079</v>
          </cell>
          <cell r="D254">
            <v>98.234437568256197</v>
          </cell>
          <cell r="E254">
            <v>139.10254446809199</v>
          </cell>
          <cell r="F254">
            <v>110.47032744429001</v>
          </cell>
        </row>
        <row r="255">
          <cell r="A255">
            <v>40217</v>
          </cell>
          <cell r="B255">
            <v>119.70950904142499</v>
          </cell>
          <cell r="C255">
            <v>171.76426706452801</v>
          </cell>
          <cell r="D255">
            <v>97.105933745904593</v>
          </cell>
          <cell r="E255">
            <v>142.978649808532</v>
          </cell>
          <cell r="F255">
            <v>112.886818740194</v>
          </cell>
        </row>
        <row r="256">
          <cell r="A256">
            <v>40218</v>
          </cell>
          <cell r="B256">
            <v>121.364948508276</v>
          </cell>
          <cell r="C256">
            <v>173.81574039537401</v>
          </cell>
          <cell r="D256">
            <v>97.105933745904593</v>
          </cell>
          <cell r="E256">
            <v>141.573284523702</v>
          </cell>
          <cell r="F256">
            <v>112.829939774774</v>
          </cell>
        </row>
        <row r="257">
          <cell r="A257">
            <v>40219</v>
          </cell>
          <cell r="B257">
            <v>121.15719772212699</v>
          </cell>
          <cell r="C257">
            <v>173.66654233494901</v>
          </cell>
          <cell r="D257">
            <v>96.942118674918007</v>
          </cell>
          <cell r="E257">
            <v>141.77320104982701</v>
          </cell>
          <cell r="F257">
            <v>113.10604403610699</v>
          </cell>
        </row>
        <row r="258">
          <cell r="A258">
            <v>40220</v>
          </cell>
          <cell r="B258">
            <v>122.222304818135</v>
          </cell>
          <cell r="C258">
            <v>168.96680343155501</v>
          </cell>
          <cell r="D258">
            <v>97.451765562431703</v>
          </cell>
          <cell r="E258">
            <v>142.98430548839099</v>
          </cell>
          <cell r="F258">
            <v>113.670796247262</v>
          </cell>
        </row>
        <row r="259">
          <cell r="A259">
            <v>40221</v>
          </cell>
          <cell r="B259">
            <v>121.93130763905</v>
          </cell>
          <cell r="C259">
            <v>168.03431555389699</v>
          </cell>
          <cell r="D259">
            <v>98.16163087004</v>
          </cell>
          <cell r="E259">
            <v>144.50715298087999</v>
          </cell>
          <cell r="F259">
            <v>114.526111321314</v>
          </cell>
        </row>
        <row r="260">
          <cell r="A260">
            <v>40224</v>
          </cell>
          <cell r="B260">
            <v>121.93130763905</v>
          </cell>
          <cell r="C260">
            <v>168.03431555389699</v>
          </cell>
          <cell r="D260">
            <v>98.16163087004</v>
          </cell>
          <cell r="E260">
            <v>143.919791445258</v>
          </cell>
          <cell r="F260">
            <v>114.12377397438399</v>
          </cell>
        </row>
        <row r="261">
          <cell r="A261">
            <v>40225</v>
          </cell>
          <cell r="B261">
            <v>123.395455866284</v>
          </cell>
          <cell r="C261">
            <v>169.33979858261799</v>
          </cell>
          <cell r="D261">
            <v>99.362941390607901</v>
          </cell>
          <cell r="E261">
            <v>146.378858152888</v>
          </cell>
          <cell r="F261">
            <v>116.39400622532099</v>
          </cell>
        </row>
        <row r="262">
          <cell r="A262">
            <v>40226</v>
          </cell>
          <cell r="B262">
            <v>124.30100062950601</v>
          </cell>
          <cell r="C262">
            <v>173.181648638567</v>
          </cell>
          <cell r="D262">
            <v>99.654168183472805</v>
          </cell>
          <cell r="E262">
            <v>146.71413044386199</v>
          </cell>
          <cell r="F262">
            <v>116.51988656377399</v>
          </cell>
        </row>
        <row r="263">
          <cell r="A263">
            <v>40227</v>
          </cell>
          <cell r="B263">
            <v>125.17771166645799</v>
          </cell>
          <cell r="C263">
            <v>173.33084669899199</v>
          </cell>
          <cell r="D263">
            <v>100.05460502366201</v>
          </cell>
          <cell r="E263">
            <v>147.445365297206</v>
          </cell>
          <cell r="F263">
            <v>117.740966160724</v>
          </cell>
        </row>
        <row r="264">
          <cell r="A264">
            <v>40228</v>
          </cell>
          <cell r="B264">
            <v>125.28468574807501</v>
          </cell>
          <cell r="C264">
            <v>174.487131667288</v>
          </cell>
          <cell r="D264">
            <v>98.980706224972593</v>
          </cell>
          <cell r="E264">
            <v>150.53957599108199</v>
          </cell>
          <cell r="F264">
            <v>119.248839265361</v>
          </cell>
        </row>
        <row r="265">
          <cell r="A265">
            <v>40231</v>
          </cell>
          <cell r="B265">
            <v>125.093443708189</v>
          </cell>
          <cell r="C265">
            <v>174.11413651622499</v>
          </cell>
          <cell r="D265">
            <v>99.017109574080806</v>
          </cell>
          <cell r="E265">
            <v>150.51642421187799</v>
          </cell>
          <cell r="F265">
            <v>118.50840688161701</v>
          </cell>
        </row>
        <row r="266">
          <cell r="A266">
            <v>40232</v>
          </cell>
          <cell r="B266">
            <v>124.386045496261</v>
          </cell>
          <cell r="C266">
            <v>172.36105930622901</v>
          </cell>
          <cell r="D266">
            <v>98.234437568256197</v>
          </cell>
          <cell r="E266">
            <v>150.93671424182401</v>
          </cell>
          <cell r="F266">
            <v>117.88593112759099</v>
          </cell>
        </row>
        <row r="267">
          <cell r="A267">
            <v>40233</v>
          </cell>
          <cell r="B267">
            <v>125.27008460958299</v>
          </cell>
          <cell r="C267">
            <v>172.69675494218501</v>
          </cell>
          <cell r="D267">
            <v>98.889697852202403</v>
          </cell>
          <cell r="E267">
            <v>153.533574720719</v>
          </cell>
          <cell r="F267">
            <v>118.208311783002</v>
          </cell>
        </row>
        <row r="268">
          <cell r="A268">
            <v>40234</v>
          </cell>
          <cell r="B268">
            <v>125.093912447449</v>
          </cell>
          <cell r="C268">
            <v>174.86012681835101</v>
          </cell>
          <cell r="D268">
            <v>98.507462686567095</v>
          </cell>
          <cell r="E268">
            <v>150.460136584049</v>
          </cell>
          <cell r="F268">
            <v>115.740428251563</v>
          </cell>
        </row>
        <row r="269">
          <cell r="A269">
            <v>40235</v>
          </cell>
          <cell r="B269">
            <v>124.42463866017501</v>
          </cell>
          <cell r="C269">
            <v>176.42670645281601</v>
          </cell>
          <cell r="D269">
            <v>98.798689479432099</v>
          </cell>
          <cell r="E269">
            <v>154.291708086477</v>
          </cell>
          <cell r="F269">
            <v>118.23042398977201</v>
          </cell>
        </row>
        <row r="270">
          <cell r="A270">
            <v>40238</v>
          </cell>
          <cell r="B270">
            <v>125.255864545374</v>
          </cell>
          <cell r="C270">
            <v>178.40358075345</v>
          </cell>
          <cell r="D270">
            <v>98.816891153986106</v>
          </cell>
          <cell r="E270">
            <v>154.039139284729</v>
          </cell>
          <cell r="F270">
            <v>118.03955553295199</v>
          </cell>
        </row>
        <row r="271">
          <cell r="A271">
            <v>40239</v>
          </cell>
          <cell r="B271">
            <v>125.74152896019601</v>
          </cell>
          <cell r="C271">
            <v>179.03767251025701</v>
          </cell>
          <cell r="D271">
            <v>99.344739716053795</v>
          </cell>
          <cell r="E271">
            <v>155.58489413699601</v>
          </cell>
          <cell r="F271">
            <v>119.435605776804</v>
          </cell>
        </row>
        <row r="272">
          <cell r="A272">
            <v>40240</v>
          </cell>
          <cell r="B272">
            <v>125.896407478545</v>
          </cell>
          <cell r="C272">
            <v>180.492353599403</v>
          </cell>
          <cell r="D272">
            <v>98.434655988350897</v>
          </cell>
          <cell r="E272">
            <v>154.56521961085301</v>
          </cell>
          <cell r="F272">
            <v>120.620850295179</v>
          </cell>
        </row>
        <row r="273">
          <cell r="A273">
            <v>40241</v>
          </cell>
          <cell r="B273">
            <v>126.428890357843</v>
          </cell>
          <cell r="C273">
            <v>180.902648265572</v>
          </cell>
          <cell r="D273">
            <v>98.434655988350897</v>
          </cell>
          <cell r="E273">
            <v>154.92599815169399</v>
          </cell>
          <cell r="F273">
            <v>118.714860715169</v>
          </cell>
        </row>
        <row r="274">
          <cell r="A274">
            <v>40242</v>
          </cell>
          <cell r="B274">
            <v>127.07482692339499</v>
          </cell>
          <cell r="C274">
            <v>186.16187989556099</v>
          </cell>
          <cell r="D274">
            <v>98.871496177648297</v>
          </cell>
          <cell r="E274">
            <v>152.37705625576001</v>
          </cell>
          <cell r="F274">
            <v>121.315282435467</v>
          </cell>
        </row>
        <row r="275">
          <cell r="A275">
            <v>40245</v>
          </cell>
          <cell r="B275">
            <v>126.60978390511799</v>
          </cell>
          <cell r="C275">
            <v>186.34837747109199</v>
          </cell>
          <cell r="D275">
            <v>99.053512923188904</v>
          </cell>
          <cell r="E275">
            <v>152.41962855054001</v>
          </cell>
          <cell r="F275">
            <v>121.18355858858899</v>
          </cell>
        </row>
        <row r="276">
          <cell r="A276">
            <v>40246</v>
          </cell>
          <cell r="B276">
            <v>126.390651879266</v>
          </cell>
          <cell r="C276">
            <v>189.03394255874599</v>
          </cell>
          <cell r="D276">
            <v>99.745176556243095</v>
          </cell>
          <cell r="E276">
            <v>153.74836989260001</v>
          </cell>
          <cell r="F276">
            <v>121.215471118908</v>
          </cell>
        </row>
        <row r="277">
          <cell r="A277">
            <v>40247</v>
          </cell>
          <cell r="B277">
            <v>126.124452706659</v>
          </cell>
          <cell r="C277">
            <v>190.00372995151</v>
          </cell>
          <cell r="D277">
            <v>100.163815070986</v>
          </cell>
          <cell r="E277">
            <v>155.92530542372799</v>
          </cell>
          <cell r="F277">
            <v>121.922658595973</v>
          </cell>
        </row>
        <row r="278">
          <cell r="A278">
            <v>40248</v>
          </cell>
          <cell r="B278">
            <v>126.187079939401</v>
          </cell>
          <cell r="C278">
            <v>192.875792614696</v>
          </cell>
          <cell r="D278">
            <v>101.09210047324299</v>
          </cell>
          <cell r="E278">
            <v>155.39032080513601</v>
          </cell>
          <cell r="F278">
            <v>121.75504927807</v>
          </cell>
        </row>
        <row r="279">
          <cell r="A279">
            <v>40249</v>
          </cell>
          <cell r="B279">
            <v>126.23550276239401</v>
          </cell>
          <cell r="C279">
            <v>193.920179037672</v>
          </cell>
          <cell r="D279">
            <v>99.235529668729498</v>
          </cell>
          <cell r="E279">
            <v>156.97378431501701</v>
          </cell>
          <cell r="F279">
            <v>121.923589848437</v>
          </cell>
        </row>
        <row r="280">
          <cell r="A280">
            <v>40252</v>
          </cell>
          <cell r="B280">
            <v>127.30320670968401</v>
          </cell>
          <cell r="C280">
            <v>193.09958970533299</v>
          </cell>
          <cell r="D280">
            <v>99.745176556243095</v>
          </cell>
          <cell r="E280">
            <v>156.65953828242399</v>
          </cell>
          <cell r="F280">
            <v>120.283882033533</v>
          </cell>
        </row>
        <row r="281">
          <cell r="A281">
            <v>40253</v>
          </cell>
          <cell r="B281">
            <v>127.78665221661601</v>
          </cell>
          <cell r="C281">
            <v>190.63782170831701</v>
          </cell>
          <cell r="D281">
            <v>99.526756461594402</v>
          </cell>
          <cell r="E281">
            <v>159.105672417948</v>
          </cell>
          <cell r="F281">
            <v>121.69885766566</v>
          </cell>
        </row>
        <row r="282">
          <cell r="A282">
            <v>40254</v>
          </cell>
          <cell r="B282">
            <v>128.418807490109</v>
          </cell>
          <cell r="C282">
            <v>191.756807161506</v>
          </cell>
          <cell r="D282">
            <v>99.199126319621399</v>
          </cell>
          <cell r="E282">
            <v>159.13335059738799</v>
          </cell>
          <cell r="F282">
            <v>121.604672162144</v>
          </cell>
        </row>
        <row r="283">
          <cell r="A283">
            <v>40255</v>
          </cell>
          <cell r="B283">
            <v>128.38734157820599</v>
          </cell>
          <cell r="C283">
            <v>192.950391644908</v>
          </cell>
          <cell r="D283">
            <v>97.870404077175095</v>
          </cell>
          <cell r="E283">
            <v>157.623974018524</v>
          </cell>
          <cell r="F283">
            <v>119.742532075852</v>
          </cell>
        </row>
        <row r="284">
          <cell r="A284">
            <v>40256</v>
          </cell>
          <cell r="B284">
            <v>128.28683099949399</v>
          </cell>
          <cell r="C284">
            <v>191.682208131294</v>
          </cell>
          <cell r="D284">
            <v>97.306152165999194</v>
          </cell>
          <cell r="E284">
            <v>154.92903328404699</v>
          </cell>
          <cell r="F284">
            <v>118.844778496663</v>
          </cell>
        </row>
        <row r="285">
          <cell r="A285">
            <v>40259</v>
          </cell>
          <cell r="B285">
            <v>128.78005964939601</v>
          </cell>
          <cell r="C285">
            <v>191.98060425214399</v>
          </cell>
          <cell r="D285">
            <v>98.052420822715604</v>
          </cell>
          <cell r="E285">
            <v>157.69467001675901</v>
          </cell>
          <cell r="F285">
            <v>118.72298599369999</v>
          </cell>
        </row>
        <row r="286">
          <cell r="A286">
            <v>40260</v>
          </cell>
          <cell r="B286">
            <v>129.84578532020899</v>
          </cell>
          <cell r="C286">
            <v>195.18836255128599</v>
          </cell>
          <cell r="D286">
            <v>98.907899526756395</v>
          </cell>
          <cell r="E286">
            <v>157.933625584711</v>
          </cell>
          <cell r="F286">
            <v>118.249552963542</v>
          </cell>
        </row>
        <row r="287">
          <cell r="A287">
            <v>40261</v>
          </cell>
          <cell r="B287">
            <v>128.541575132802</v>
          </cell>
          <cell r="C287">
            <v>193.472584856396</v>
          </cell>
          <cell r="D287">
            <v>98.052420822715604</v>
          </cell>
          <cell r="E287">
            <v>155.766098654486</v>
          </cell>
          <cell r="F287">
            <v>116.122169196599</v>
          </cell>
        </row>
        <row r="288">
          <cell r="A288">
            <v>40262</v>
          </cell>
          <cell r="B288">
            <v>128.58970678283899</v>
          </cell>
          <cell r="C288">
            <v>192.16710182767599</v>
          </cell>
          <cell r="D288">
            <v>97.415362213323604</v>
          </cell>
          <cell r="E288">
            <v>156.27009460269301</v>
          </cell>
          <cell r="F288">
            <v>116.974190620163</v>
          </cell>
        </row>
        <row r="289">
          <cell r="A289">
            <v>40263</v>
          </cell>
          <cell r="B289">
            <v>128.737860592435</v>
          </cell>
          <cell r="C289">
            <v>193.323386795971</v>
          </cell>
          <cell r="D289">
            <v>96.286858390971901</v>
          </cell>
          <cell r="E289">
            <v>155.98726729491699</v>
          </cell>
          <cell r="F289">
            <v>117.64201554719899</v>
          </cell>
        </row>
        <row r="290">
          <cell r="A290">
            <v>40266</v>
          </cell>
          <cell r="B290">
            <v>129.396354271272</v>
          </cell>
          <cell r="C290">
            <v>195.26296158149901</v>
          </cell>
          <cell r="D290">
            <v>96.687295231161201</v>
          </cell>
          <cell r="E290">
            <v>156.83650413393599</v>
          </cell>
          <cell r="F290">
            <v>119.67146259669801</v>
          </cell>
        </row>
        <row r="291">
          <cell r="A291">
            <v>40267</v>
          </cell>
          <cell r="B291">
            <v>129.533286069387</v>
          </cell>
          <cell r="C291">
            <v>194.703468854904</v>
          </cell>
          <cell r="D291">
            <v>95.576993083363604</v>
          </cell>
          <cell r="E291">
            <v>156.56593183049401</v>
          </cell>
          <cell r="F291">
            <v>120.558168135294</v>
          </cell>
        </row>
        <row r="292">
          <cell r="A292">
            <v>40268</v>
          </cell>
          <cell r="B292">
            <v>128.87285794656299</v>
          </cell>
          <cell r="C292">
            <v>194.06937709809699</v>
          </cell>
          <cell r="D292">
            <v>95.8864215507826</v>
          </cell>
          <cell r="E292">
            <v>158.72269193035299</v>
          </cell>
          <cell r="F292">
            <v>121.560582800367</v>
          </cell>
        </row>
        <row r="293">
          <cell r="A293">
            <v>40269</v>
          </cell>
          <cell r="B293">
            <v>129.518369605343</v>
          </cell>
          <cell r="C293">
            <v>197.314434912346</v>
          </cell>
          <cell r="D293">
            <v>96.396068438296297</v>
          </cell>
          <cell r="E293">
            <v>159.22395595005</v>
          </cell>
          <cell r="F293">
            <v>124.19005274416401</v>
          </cell>
        </row>
        <row r="294">
          <cell r="A294">
            <v>40273</v>
          </cell>
          <cell r="B294">
            <v>129.427131834204</v>
          </cell>
          <cell r="C294">
            <v>195.11376352107399</v>
          </cell>
          <cell r="D294">
            <v>96.341463414634106</v>
          </cell>
          <cell r="E294">
            <v>159.22395595005</v>
          </cell>
          <cell r="F294">
            <v>124.19005274416401</v>
          </cell>
        </row>
        <row r="295">
          <cell r="A295">
            <v>40274</v>
          </cell>
          <cell r="B295">
            <v>129.000919033093</v>
          </cell>
          <cell r="C295">
            <v>195.039164490861</v>
          </cell>
          <cell r="D295">
            <v>96.177648343647604</v>
          </cell>
          <cell r="E295">
            <v>154.739184363097</v>
          </cell>
          <cell r="F295">
            <v>122.30607660172301</v>
          </cell>
        </row>
        <row r="296">
          <cell r="A296">
            <v>40275</v>
          </cell>
          <cell r="B296">
            <v>128.299511559378</v>
          </cell>
          <cell r="C296">
            <v>193.36068631107699</v>
          </cell>
          <cell r="D296">
            <v>95.558791408809597</v>
          </cell>
          <cell r="E296">
            <v>154.10424148144099</v>
          </cell>
          <cell r="F296">
            <v>122.805298471756</v>
          </cell>
        </row>
        <row r="297">
          <cell r="A297">
            <v>40276</v>
          </cell>
          <cell r="B297">
            <v>128.295673085782</v>
          </cell>
          <cell r="C297">
            <v>193.80828049235299</v>
          </cell>
          <cell r="D297">
            <v>95.158354568620297</v>
          </cell>
          <cell r="E297">
            <v>152.490633940452</v>
          </cell>
          <cell r="F297">
            <v>122.693489720857</v>
          </cell>
        </row>
        <row r="298">
          <cell r="A298">
            <v>40277</v>
          </cell>
          <cell r="B298">
            <v>129.09595860166399</v>
          </cell>
          <cell r="C298">
            <v>194.29317418873501</v>
          </cell>
          <cell r="D298">
            <v>95.977429923552904</v>
          </cell>
          <cell r="E298">
            <v>154.36215966528701</v>
          </cell>
          <cell r="F298">
            <v>125.02843192384201</v>
          </cell>
        </row>
        <row r="299">
          <cell r="A299">
            <v>40280</v>
          </cell>
          <cell r="B299">
            <v>129.22654676530999</v>
          </cell>
          <cell r="C299">
            <v>194.889966430436</v>
          </cell>
          <cell r="D299">
            <v>95.868219876228594</v>
          </cell>
          <cell r="E299">
            <v>155.73308656253101</v>
          </cell>
          <cell r="F299">
            <v>126.23286387122801</v>
          </cell>
        </row>
        <row r="300">
          <cell r="A300">
            <v>40281</v>
          </cell>
          <cell r="B300">
            <v>129.19761463957801</v>
          </cell>
          <cell r="C300">
            <v>195.15106303618001</v>
          </cell>
          <cell r="D300">
            <v>95.158354568620297</v>
          </cell>
          <cell r="E300">
            <v>155.544527804875</v>
          </cell>
          <cell r="F300">
            <v>126.444332761338</v>
          </cell>
        </row>
        <row r="301">
          <cell r="A301">
            <v>40282</v>
          </cell>
          <cell r="B301">
            <v>129.21666522287799</v>
          </cell>
          <cell r="C301">
            <v>194.29317418873501</v>
          </cell>
          <cell r="D301">
            <v>95.212959592282402</v>
          </cell>
          <cell r="E301">
            <v>157.435121338774</v>
          </cell>
          <cell r="F301">
            <v>128.35936073106299</v>
          </cell>
        </row>
        <row r="302">
          <cell r="A302">
            <v>40283</v>
          </cell>
          <cell r="B302">
            <v>128.886202702822</v>
          </cell>
          <cell r="C302">
            <v>192.42819843341999</v>
          </cell>
          <cell r="D302">
            <v>95.303967965052706</v>
          </cell>
          <cell r="E302">
            <v>156.33376122202199</v>
          </cell>
          <cell r="F302">
            <v>125.35074807691799</v>
          </cell>
        </row>
        <row r="303">
          <cell r="A303">
            <v>40284</v>
          </cell>
          <cell r="B303">
            <v>128.50690631837901</v>
          </cell>
          <cell r="C303">
            <v>191.71950764639999</v>
          </cell>
          <cell r="D303">
            <v>95.121951219512098</v>
          </cell>
          <cell r="E303">
            <v>154.652109169472</v>
          </cell>
          <cell r="F303">
            <v>123.979101888432</v>
          </cell>
        </row>
        <row r="304">
          <cell r="A304">
            <v>40287</v>
          </cell>
          <cell r="B304">
            <v>129.01793364205</v>
          </cell>
          <cell r="C304">
            <v>191.86870570682501</v>
          </cell>
          <cell r="D304">
            <v>96.305060065526007</v>
          </cell>
          <cell r="E304">
            <v>149.011592596752</v>
          </cell>
          <cell r="F304">
            <v>122.861072834686</v>
          </cell>
        </row>
        <row r="305">
          <cell r="A305">
            <v>40288</v>
          </cell>
          <cell r="B305">
            <v>129.13582067137901</v>
          </cell>
          <cell r="C305">
            <v>192.614696008951</v>
          </cell>
          <cell r="D305">
            <v>96.578085183836905</v>
          </cell>
          <cell r="E305">
            <v>150.72481806995901</v>
          </cell>
          <cell r="F305">
            <v>122.844937172407</v>
          </cell>
        </row>
        <row r="306">
          <cell r="A306">
            <v>40289</v>
          </cell>
          <cell r="B306">
            <v>129.23366417737401</v>
          </cell>
          <cell r="C306">
            <v>193.062290190227</v>
          </cell>
          <cell r="D306">
            <v>94.2482708409173</v>
          </cell>
          <cell r="E306">
            <v>150.16209958142301</v>
          </cell>
          <cell r="F306">
            <v>121.52699925642899</v>
          </cell>
        </row>
        <row r="307">
          <cell r="A307">
            <v>40290</v>
          </cell>
          <cell r="B307">
            <v>128.89403351099199</v>
          </cell>
          <cell r="C307">
            <v>197.35173442745199</v>
          </cell>
          <cell r="D307">
            <v>93.046960320349399</v>
          </cell>
          <cell r="E307">
            <v>151.52472549996901</v>
          </cell>
          <cell r="F307">
            <v>119.931953261527</v>
          </cell>
        </row>
        <row r="308">
          <cell r="A308">
            <v>40291</v>
          </cell>
          <cell r="B308">
            <v>128.734469389125</v>
          </cell>
          <cell r="C308">
            <v>201.193584483401</v>
          </cell>
          <cell r="D308">
            <v>93.192573716781894</v>
          </cell>
          <cell r="E308">
            <v>153.47095384525801</v>
          </cell>
          <cell r="F308">
            <v>120.43266674806</v>
          </cell>
        </row>
        <row r="309">
          <cell r="A309">
            <v>40294</v>
          </cell>
          <cell r="B309">
            <v>128.43051434258001</v>
          </cell>
          <cell r="C309">
            <v>195.93435285341201</v>
          </cell>
          <cell r="D309">
            <v>91.681834728794996</v>
          </cell>
          <cell r="E309">
            <v>154.10589053908001</v>
          </cell>
          <cell r="F309">
            <v>121.955709995646</v>
          </cell>
        </row>
        <row r="310">
          <cell r="A310">
            <v>40295</v>
          </cell>
          <cell r="B310">
            <v>126.281954912507</v>
          </cell>
          <cell r="C310">
            <v>184.74449832152101</v>
          </cell>
          <cell r="D310">
            <v>90.589734255551505</v>
          </cell>
          <cell r="E310">
            <v>151.69064606860599</v>
          </cell>
          <cell r="F310">
            <v>117.679322085295</v>
          </cell>
        </row>
        <row r="311">
          <cell r="A311">
            <v>40296</v>
          </cell>
          <cell r="B311">
            <v>127.00460593573401</v>
          </cell>
          <cell r="C311">
            <v>188.06415516598199</v>
          </cell>
          <cell r="D311">
            <v>91.499817983254403</v>
          </cell>
          <cell r="E311">
            <v>147.039031925817</v>
          </cell>
          <cell r="F311">
            <v>114.312495712862</v>
          </cell>
        </row>
        <row r="312">
          <cell r="A312">
            <v>40297</v>
          </cell>
          <cell r="B312">
            <v>127.523840221886</v>
          </cell>
          <cell r="C312">
            <v>199.85080193957401</v>
          </cell>
          <cell r="D312">
            <v>92.373498361849201</v>
          </cell>
          <cell r="E312">
            <v>150.79738279392399</v>
          </cell>
          <cell r="F312">
            <v>119.02153102057299</v>
          </cell>
        </row>
        <row r="313">
          <cell r="A313">
            <v>40298</v>
          </cell>
          <cell r="B313">
            <v>126.861524618454</v>
          </cell>
          <cell r="C313">
            <v>192.50279746363199</v>
          </cell>
          <cell r="D313">
            <v>93.119767018565696</v>
          </cell>
          <cell r="E313">
            <v>151.59790591337199</v>
          </cell>
          <cell r="F313">
            <v>118.839821895345</v>
          </cell>
        </row>
        <row r="314">
          <cell r="A314">
            <v>40301</v>
          </cell>
          <cell r="B314">
            <v>127.558367251628</v>
          </cell>
          <cell r="C314">
            <v>191.234613950018</v>
          </cell>
          <cell r="D314">
            <v>92.591918456497893</v>
          </cell>
          <cell r="E314">
            <v>149.87093416794801</v>
          </cell>
          <cell r="F314">
            <v>117.689767432194</v>
          </cell>
        </row>
        <row r="315">
          <cell r="A315">
            <v>40302</v>
          </cell>
          <cell r="B315">
            <v>126.34205998810501</v>
          </cell>
          <cell r="C315">
            <v>187.46736292428099</v>
          </cell>
          <cell r="D315">
            <v>91.354204586821893</v>
          </cell>
          <cell r="E315">
            <v>147.51016738399099</v>
          </cell>
          <cell r="F315">
            <v>111.00184482725599</v>
          </cell>
        </row>
        <row r="316">
          <cell r="A316">
            <v>40303</v>
          </cell>
          <cell r="B316">
            <v>126.761027457851</v>
          </cell>
          <cell r="C316">
            <v>185.676986199179</v>
          </cell>
          <cell r="D316">
            <v>91.281397888605696</v>
          </cell>
          <cell r="E316">
            <v>144.78852305385601</v>
          </cell>
          <cell r="F316">
            <v>108.58647022803</v>
          </cell>
        </row>
        <row r="317">
          <cell r="A317">
            <v>40304</v>
          </cell>
          <cell r="B317">
            <v>123.750532117459</v>
          </cell>
          <cell r="C317">
            <v>179.783662812383</v>
          </cell>
          <cell r="D317">
            <v>89.188205314888904</v>
          </cell>
          <cell r="E317">
            <v>144.634319148034</v>
          </cell>
          <cell r="F317">
            <v>107.633736470912</v>
          </cell>
        </row>
        <row r="318">
          <cell r="A318">
            <v>40305</v>
          </cell>
          <cell r="B318">
            <v>123.104878673998</v>
          </cell>
          <cell r="C318">
            <v>180.19395747855199</v>
          </cell>
          <cell r="D318">
            <v>88.678558427375293</v>
          </cell>
          <cell r="E318">
            <v>140.036625786744</v>
          </cell>
          <cell r="F318">
            <v>102.852970535111</v>
          </cell>
        </row>
        <row r="319">
          <cell r="A319">
            <v>40308</v>
          </cell>
          <cell r="B319">
            <v>126.53689763382199</v>
          </cell>
          <cell r="C319">
            <v>190.33942558746699</v>
          </cell>
          <cell r="D319">
            <v>90.444120859118996</v>
          </cell>
          <cell r="E319">
            <v>143.83166122601401</v>
          </cell>
          <cell r="F319">
            <v>110.693180996555</v>
          </cell>
        </row>
        <row r="320">
          <cell r="A320">
            <v>40309</v>
          </cell>
          <cell r="B320">
            <v>126.424984793704</v>
          </cell>
          <cell r="C320">
            <v>191.160014919806</v>
          </cell>
          <cell r="D320">
            <v>89.916272297051293</v>
          </cell>
          <cell r="E320">
            <v>147.29606524946701</v>
          </cell>
          <cell r="F320">
            <v>109.715531196786</v>
          </cell>
        </row>
        <row r="321">
          <cell r="A321">
            <v>40310</v>
          </cell>
          <cell r="B321">
            <v>127.22407386157001</v>
          </cell>
          <cell r="C321">
            <v>195.52405818724301</v>
          </cell>
          <cell r="D321">
            <v>89.461230433199802</v>
          </cell>
          <cell r="E321">
            <v>148.20490948901099</v>
          </cell>
          <cell r="F321">
            <v>110.03279601074</v>
          </cell>
        </row>
        <row r="322">
          <cell r="A322">
            <v>40311</v>
          </cell>
          <cell r="B322">
            <v>126.63495359320299</v>
          </cell>
          <cell r="C322">
            <v>192.98769116001401</v>
          </cell>
          <cell r="D322">
            <v>88.478340007280593</v>
          </cell>
          <cell r="E322">
            <v>148.20490948901099</v>
          </cell>
          <cell r="F322">
            <v>109.640581499033</v>
          </cell>
        </row>
        <row r="323">
          <cell r="A323">
            <v>40312</v>
          </cell>
          <cell r="B323">
            <v>125.49527535873101</v>
          </cell>
          <cell r="C323">
            <v>187.69116001491901</v>
          </cell>
          <cell r="D323">
            <v>88.278121587186007</v>
          </cell>
          <cell r="E323">
            <v>143.06971306087601</v>
          </cell>
          <cell r="F323">
            <v>104.522756595177</v>
          </cell>
        </row>
        <row r="324">
          <cell r="A324">
            <v>40315</v>
          </cell>
          <cell r="B324">
            <v>126.591012865747</v>
          </cell>
          <cell r="C324">
            <v>190.78701976874299</v>
          </cell>
          <cell r="D324">
            <v>88.150709865307604</v>
          </cell>
          <cell r="E324">
            <v>144.05812046412399</v>
          </cell>
          <cell r="F324">
            <v>103.85741903944</v>
          </cell>
        </row>
        <row r="325">
          <cell r="A325">
            <v>40316</v>
          </cell>
          <cell r="B325">
            <v>126.003107830747</v>
          </cell>
          <cell r="C325">
            <v>190.376725102573</v>
          </cell>
          <cell r="D325">
            <v>87.4590462322533</v>
          </cell>
          <cell r="E325">
            <v>145.11266962011899</v>
          </cell>
          <cell r="F325">
            <v>105.617435803597</v>
          </cell>
        </row>
        <row r="326">
          <cell r="A326">
            <v>40317</v>
          </cell>
          <cell r="B326">
            <v>125.763909470776</v>
          </cell>
          <cell r="C326">
            <v>192.092502797463</v>
          </cell>
          <cell r="D326">
            <v>87.2588278121587</v>
          </cell>
          <cell r="E326">
            <v>141.67953271956199</v>
          </cell>
          <cell r="F326">
            <v>103.79571852446701</v>
          </cell>
        </row>
        <row r="327">
          <cell r="A327">
            <v>40318</v>
          </cell>
          <cell r="B327">
            <v>121.73002438124</v>
          </cell>
          <cell r="C327">
            <v>177.58299142111099</v>
          </cell>
          <cell r="D327">
            <v>84.601383327266106</v>
          </cell>
          <cell r="E327">
            <v>140.40029095193299</v>
          </cell>
          <cell r="F327">
            <v>102.08812401751101</v>
          </cell>
        </row>
        <row r="328">
          <cell r="A328">
            <v>40319</v>
          </cell>
          <cell r="B328">
            <v>122.205630134595</v>
          </cell>
          <cell r="C328">
            <v>183.10331965684401</v>
          </cell>
          <cell r="D328">
            <v>85.438660356752806</v>
          </cell>
          <cell r="E328">
            <v>137.53731650366299</v>
          </cell>
          <cell r="F328">
            <v>102.26041781750401</v>
          </cell>
        </row>
        <row r="329">
          <cell r="A329">
            <v>40322</v>
          </cell>
          <cell r="B329">
            <v>121.27098462474299</v>
          </cell>
          <cell r="C329">
            <v>179.522566206639</v>
          </cell>
          <cell r="D329">
            <v>86.567164179104395</v>
          </cell>
          <cell r="E329">
            <v>137.53731650366299</v>
          </cell>
          <cell r="F329">
            <v>101.852761043621</v>
          </cell>
        </row>
        <row r="330">
          <cell r="A330">
            <v>40323</v>
          </cell>
          <cell r="B330">
            <v>120.11738510261399</v>
          </cell>
          <cell r="C330">
            <v>179.000372995151</v>
          </cell>
          <cell r="D330">
            <v>85.966508918820495</v>
          </cell>
          <cell r="E330">
            <v>135.35219756267401</v>
          </cell>
          <cell r="F330">
            <v>98.715710130295307</v>
          </cell>
        </row>
        <row r="331">
          <cell r="A331">
            <v>40324</v>
          </cell>
          <cell r="B331">
            <v>119.06098546453801</v>
          </cell>
          <cell r="C331">
            <v>181.089145841104</v>
          </cell>
          <cell r="D331">
            <v>85.857298871496099</v>
          </cell>
          <cell r="E331">
            <v>136.37870036313299</v>
          </cell>
          <cell r="F331">
            <v>100.29920214441201</v>
          </cell>
        </row>
        <row r="332">
          <cell r="A332">
            <v>40325</v>
          </cell>
          <cell r="B332">
            <v>121.374672611568</v>
          </cell>
          <cell r="C332">
            <v>185.90078328981701</v>
          </cell>
          <cell r="D332">
            <v>87.131416090280297</v>
          </cell>
          <cell r="E332">
            <v>139.90303355445499</v>
          </cell>
          <cell r="F332">
            <v>103.472247376453</v>
          </cell>
        </row>
        <row r="333">
          <cell r="A333">
            <v>40326</v>
          </cell>
          <cell r="B333">
            <v>120.859098785439</v>
          </cell>
          <cell r="C333">
            <v>183.961208504289</v>
          </cell>
          <cell r="D333">
            <v>86.567164179104395</v>
          </cell>
          <cell r="E333">
            <v>140.30459610618101</v>
          </cell>
          <cell r="F333">
            <v>104.309106719859</v>
          </cell>
        </row>
        <row r="334">
          <cell r="A334">
            <v>40329</v>
          </cell>
          <cell r="B334">
            <v>120.859098785439</v>
          </cell>
          <cell r="C334">
            <v>183.961208504289</v>
          </cell>
          <cell r="D334">
            <v>86.567164179104395</v>
          </cell>
          <cell r="E334">
            <v>140.352558003978</v>
          </cell>
          <cell r="F334">
            <v>104.034427556994</v>
          </cell>
        </row>
        <row r="335">
          <cell r="A335">
            <v>40330</v>
          </cell>
          <cell r="B335">
            <v>120.632052759144</v>
          </cell>
          <cell r="C335">
            <v>182.35732935471799</v>
          </cell>
          <cell r="D335">
            <v>85.438660356752806</v>
          </cell>
          <cell r="E335">
            <v>141.84145594773</v>
          </cell>
          <cell r="F335">
            <v>104.48371050973</v>
          </cell>
        </row>
        <row r="336">
          <cell r="A336">
            <v>40331</v>
          </cell>
          <cell r="B336">
            <v>122.674861839103</v>
          </cell>
          <cell r="C336">
            <v>183.81201044386401</v>
          </cell>
          <cell r="D336">
            <v>86.421550782672</v>
          </cell>
          <cell r="E336">
            <v>142.913173247891</v>
          </cell>
          <cell r="F336">
            <v>106.029821404926</v>
          </cell>
        </row>
        <row r="337">
          <cell r="A337">
            <v>40332</v>
          </cell>
          <cell r="B337">
            <v>122.8001221191</v>
          </cell>
          <cell r="C337">
            <v>186.57217456173001</v>
          </cell>
          <cell r="D337">
            <v>86.876592646523406</v>
          </cell>
          <cell r="E337">
            <v>144.168208210698</v>
          </cell>
          <cell r="F337">
            <v>106.627413367467</v>
          </cell>
        </row>
        <row r="338">
          <cell r="A338">
            <v>40333</v>
          </cell>
          <cell r="B338">
            <v>119.64772491317299</v>
          </cell>
          <cell r="C338">
            <v>184.96829541215899</v>
          </cell>
          <cell r="D338">
            <v>84.692391700036396</v>
          </cell>
          <cell r="E338">
            <v>142.232192884672</v>
          </cell>
          <cell r="F338">
            <v>103.70804170970899</v>
          </cell>
        </row>
        <row r="339">
          <cell r="A339">
            <v>40336</v>
          </cell>
          <cell r="B339">
            <v>118.826045117692</v>
          </cell>
          <cell r="C339">
            <v>179.85826184259599</v>
          </cell>
          <cell r="D339">
            <v>84.146341463414601</v>
          </cell>
          <cell r="E339">
            <v>142.73880009863399</v>
          </cell>
          <cell r="F339">
            <v>101.537159180495</v>
          </cell>
        </row>
        <row r="340">
          <cell r="A340">
            <v>40337</v>
          </cell>
          <cell r="B340">
            <v>120.571956181681</v>
          </cell>
          <cell r="C340">
            <v>181.83513614322999</v>
          </cell>
          <cell r="D340">
            <v>84.291954859847095</v>
          </cell>
          <cell r="E340">
            <v>144.177325983424</v>
          </cell>
          <cell r="F340">
            <v>101.562903675014</v>
          </cell>
        </row>
        <row r="341">
          <cell r="A341">
            <v>40338</v>
          </cell>
          <cell r="B341">
            <v>120.384675167449</v>
          </cell>
          <cell r="C341">
            <v>184.85639686683999</v>
          </cell>
          <cell r="D341">
            <v>83.472879504914403</v>
          </cell>
          <cell r="E341">
            <v>146.59523431623899</v>
          </cell>
          <cell r="F341">
            <v>104.61001817615301</v>
          </cell>
        </row>
        <row r="342">
          <cell r="A342">
            <v>40339</v>
          </cell>
          <cell r="B342">
            <v>122.227219871309</v>
          </cell>
          <cell r="C342">
            <v>192.353599403207</v>
          </cell>
          <cell r="D342">
            <v>85.911903895158304</v>
          </cell>
          <cell r="E342">
            <v>147.25840918843701</v>
          </cell>
          <cell r="F342">
            <v>105.90500333930601</v>
          </cell>
        </row>
        <row r="343">
          <cell r="A343">
            <v>40340</v>
          </cell>
          <cell r="B343">
            <v>121.300244599595</v>
          </cell>
          <cell r="C343">
            <v>193.584483401715</v>
          </cell>
          <cell r="D343">
            <v>85.911903895158304</v>
          </cell>
          <cell r="E343">
            <v>144.80109673161701</v>
          </cell>
          <cell r="F343">
            <v>105.20278455774501</v>
          </cell>
        </row>
        <row r="344">
          <cell r="A344">
            <v>40343</v>
          </cell>
          <cell r="B344">
            <v>121.75299931403001</v>
          </cell>
          <cell r="C344">
            <v>196.75494218575099</v>
          </cell>
          <cell r="D344">
            <v>86.148525664361102</v>
          </cell>
          <cell r="E344">
            <v>147.40066129377001</v>
          </cell>
          <cell r="F344">
            <v>108.694820041206</v>
          </cell>
        </row>
        <row r="345">
          <cell r="A345">
            <v>40344</v>
          </cell>
          <cell r="B345">
            <v>123.10514703617</v>
          </cell>
          <cell r="C345">
            <v>198.955613577023</v>
          </cell>
          <cell r="D345">
            <v>87.677466326902007</v>
          </cell>
          <cell r="E345">
            <v>147.44019226836301</v>
          </cell>
          <cell r="F345">
            <v>109.585798859505</v>
          </cell>
        </row>
        <row r="346">
          <cell r="A346">
            <v>40345</v>
          </cell>
          <cell r="B346">
            <v>122.46659266669199</v>
          </cell>
          <cell r="C346">
            <v>201.15628496829501</v>
          </cell>
          <cell r="D346">
            <v>88.805970149253696</v>
          </cell>
          <cell r="E346">
            <v>146.910931395798</v>
          </cell>
          <cell r="F346">
            <v>109.91101761766301</v>
          </cell>
        </row>
        <row r="347">
          <cell r="A347">
            <v>40346</v>
          </cell>
          <cell r="B347">
            <v>123.31693712027401</v>
          </cell>
          <cell r="C347">
            <v>202.12607236105899</v>
          </cell>
          <cell r="D347">
            <v>88.514743356388706</v>
          </cell>
          <cell r="E347">
            <v>148.83151426496701</v>
          </cell>
          <cell r="F347">
            <v>109.900713369622</v>
          </cell>
        </row>
        <row r="348">
          <cell r="A348">
            <v>40347</v>
          </cell>
          <cell r="B348">
            <v>123.110138572564</v>
          </cell>
          <cell r="C348">
            <v>202.87206266318501</v>
          </cell>
          <cell r="D348">
            <v>88.769566800145597</v>
          </cell>
          <cell r="E348">
            <v>147.840285209623</v>
          </cell>
          <cell r="F348">
            <v>109.624367224533</v>
          </cell>
        </row>
        <row r="349">
          <cell r="A349">
            <v>40350</v>
          </cell>
          <cell r="B349">
            <v>122.719151437381</v>
          </cell>
          <cell r="C349">
            <v>199.32860872808601</v>
          </cell>
          <cell r="D349">
            <v>87.914088096104805</v>
          </cell>
          <cell r="E349">
            <v>149.611020407784</v>
          </cell>
          <cell r="F349">
            <v>111.15623318214899</v>
          </cell>
        </row>
        <row r="350">
          <cell r="A350">
            <v>40351</v>
          </cell>
          <cell r="B350">
            <v>121.443831332299</v>
          </cell>
          <cell r="C350">
            <v>197.50093248787701</v>
          </cell>
          <cell r="D350">
            <v>87.349836184929003</v>
          </cell>
          <cell r="E350">
            <v>149.10105320020801</v>
          </cell>
          <cell r="F350">
            <v>112.156743012638</v>
          </cell>
        </row>
        <row r="351">
          <cell r="A351">
            <v>40352</v>
          </cell>
          <cell r="B351">
            <v>121.76940697720801</v>
          </cell>
          <cell r="C351">
            <v>196.008951883625</v>
          </cell>
          <cell r="D351">
            <v>86.567164179104395</v>
          </cell>
          <cell r="E351">
            <v>145.892237641272</v>
          </cell>
          <cell r="F351">
            <v>109.87998594736</v>
          </cell>
        </row>
        <row r="352">
          <cell r="A352">
            <v>40353</v>
          </cell>
          <cell r="B352">
            <v>120.671909461616</v>
          </cell>
          <cell r="C352">
            <v>193.584483401715</v>
          </cell>
          <cell r="D352">
            <v>86.385147433563802</v>
          </cell>
          <cell r="E352">
            <v>147.79052574618299</v>
          </cell>
          <cell r="F352">
            <v>109.94603230716299</v>
          </cell>
        </row>
        <row r="353">
          <cell r="A353">
            <v>40354</v>
          </cell>
          <cell r="B353">
            <v>118.813847609717</v>
          </cell>
          <cell r="C353">
            <v>191.756807161506</v>
          </cell>
          <cell r="D353">
            <v>85.893702220604197</v>
          </cell>
          <cell r="E353">
            <v>147.315931289058</v>
          </cell>
          <cell r="F353">
            <v>109.74644998800299</v>
          </cell>
        </row>
        <row r="354">
          <cell r="A354">
            <v>40357</v>
          </cell>
          <cell r="B354">
            <v>120.162409118703</v>
          </cell>
          <cell r="C354">
            <v>194.81536740022301</v>
          </cell>
          <cell r="D354">
            <v>85.875500546050205</v>
          </cell>
          <cell r="E354">
            <v>150.71757830471299</v>
          </cell>
          <cell r="F354">
            <v>112.639385766838</v>
          </cell>
        </row>
        <row r="355">
          <cell r="A355">
            <v>40358</v>
          </cell>
          <cell r="B355">
            <v>118.36987996732501</v>
          </cell>
          <cell r="C355">
            <v>188.623647892577</v>
          </cell>
          <cell r="D355">
            <v>84.910811794685102</v>
          </cell>
          <cell r="E355">
            <v>149.59503413982401</v>
          </cell>
          <cell r="F355">
            <v>108.674548166685</v>
          </cell>
        </row>
        <row r="356">
          <cell r="A356">
            <v>40359</v>
          </cell>
          <cell r="B356">
            <v>117.470806310604</v>
          </cell>
          <cell r="C356">
            <v>186.94516971279299</v>
          </cell>
          <cell r="D356">
            <v>85.147433563887802</v>
          </cell>
          <cell r="E356">
            <v>149.914094306914</v>
          </cell>
          <cell r="F356">
            <v>109.404863762299</v>
          </cell>
        </row>
        <row r="357">
          <cell r="A357">
            <v>40360</v>
          </cell>
          <cell r="B357">
            <v>117.69771278857</v>
          </cell>
          <cell r="C357">
            <v>188.474449832152</v>
          </cell>
          <cell r="D357">
            <v>84.564979978157893</v>
          </cell>
          <cell r="E357">
            <v>148.39207289020399</v>
          </cell>
          <cell r="F357">
            <v>110.69806503274501</v>
          </cell>
        </row>
        <row r="358">
          <cell r="A358">
            <v>40361</v>
          </cell>
          <cell r="B358">
            <v>117.365534986966</v>
          </cell>
          <cell r="C358">
            <v>190.86161879895499</v>
          </cell>
          <cell r="D358">
            <v>84.564979978157893</v>
          </cell>
          <cell r="E358">
            <v>146.35354063194401</v>
          </cell>
          <cell r="F358">
            <v>112.46394344661</v>
          </cell>
        </row>
        <row r="359">
          <cell r="A359">
            <v>40364</v>
          </cell>
          <cell r="B359">
            <v>117.365534986966</v>
          </cell>
          <cell r="C359">
            <v>190.86161879895499</v>
          </cell>
          <cell r="D359">
            <v>84.564979978157893</v>
          </cell>
          <cell r="E359">
            <v>146.471356982614</v>
          </cell>
          <cell r="F359">
            <v>111.11905968012</v>
          </cell>
        </row>
        <row r="360">
          <cell r="A360">
            <v>40365</v>
          </cell>
          <cell r="B360">
            <v>117.980593353771</v>
          </cell>
          <cell r="C360">
            <v>193.13688922044</v>
          </cell>
          <cell r="D360">
            <v>84.9836184929013</v>
          </cell>
          <cell r="E360">
            <v>149.578302237922</v>
          </cell>
          <cell r="F360">
            <v>115.168187722436</v>
          </cell>
        </row>
        <row r="361">
          <cell r="A361">
            <v>40366</v>
          </cell>
          <cell r="B361">
            <v>120.283071012888</v>
          </cell>
          <cell r="C361">
            <v>200.41029466616899</v>
          </cell>
          <cell r="D361">
            <v>86.840189297415293</v>
          </cell>
          <cell r="E361">
            <v>151.31691639215799</v>
          </cell>
          <cell r="F361">
            <v>116.87104533915399</v>
          </cell>
        </row>
        <row r="362">
          <cell r="A362">
            <v>40367</v>
          </cell>
          <cell r="B362">
            <v>122.05995956962801</v>
          </cell>
          <cell r="C362">
            <v>200.63409175680701</v>
          </cell>
          <cell r="D362">
            <v>87.550054605023604</v>
          </cell>
          <cell r="E362">
            <v>152.52116161723899</v>
          </cell>
          <cell r="F362">
            <v>116.25836386158301</v>
          </cell>
        </row>
        <row r="363">
          <cell r="A363">
            <v>40368</v>
          </cell>
          <cell r="B363">
            <v>122.088696685516</v>
          </cell>
          <cell r="C363">
            <v>200.96978739276301</v>
          </cell>
          <cell r="D363">
            <v>87.422642883145201</v>
          </cell>
          <cell r="E363">
            <v>152.04708693813299</v>
          </cell>
          <cell r="F363">
            <v>115.927158480443</v>
          </cell>
        </row>
        <row r="364">
          <cell r="A364">
            <v>40371</v>
          </cell>
          <cell r="B364">
            <v>122.448017084436</v>
          </cell>
          <cell r="C364">
            <v>201.15628496829501</v>
          </cell>
          <cell r="D364">
            <v>87.040407717510007</v>
          </cell>
          <cell r="E364">
            <v>152.919064065425</v>
          </cell>
          <cell r="F364">
            <v>116.626960440133</v>
          </cell>
        </row>
        <row r="365">
          <cell r="A365">
            <v>40372</v>
          </cell>
          <cell r="B365">
            <v>123.375688755986</v>
          </cell>
          <cell r="C365">
            <v>201.86497575531499</v>
          </cell>
          <cell r="D365">
            <v>86.767382599199095</v>
          </cell>
          <cell r="E365">
            <v>155.53298440139901</v>
          </cell>
          <cell r="F365">
            <v>117.500287791278</v>
          </cell>
        </row>
        <row r="366">
          <cell r="A366">
            <v>40373</v>
          </cell>
          <cell r="B366">
            <v>123.612300999162</v>
          </cell>
          <cell r="C366">
            <v>201.67847817978301</v>
          </cell>
          <cell r="D366">
            <v>87.095012741172098</v>
          </cell>
          <cell r="E366">
            <v>156.51475535317201</v>
          </cell>
          <cell r="F366">
            <v>118.136333224062</v>
          </cell>
        </row>
        <row r="367">
          <cell r="A367">
            <v>40374</v>
          </cell>
          <cell r="B367">
            <v>123.841791357571</v>
          </cell>
          <cell r="C367">
            <v>202.83476314807899</v>
          </cell>
          <cell r="D367">
            <v>87.404441208591095</v>
          </cell>
          <cell r="E367">
            <v>158.753872423579</v>
          </cell>
          <cell r="F367">
            <v>119.179817735348</v>
          </cell>
        </row>
        <row r="368">
          <cell r="A368">
            <v>40375</v>
          </cell>
          <cell r="B368">
            <v>122.214126928222</v>
          </cell>
          <cell r="C368">
            <v>197.76202909362101</v>
          </cell>
          <cell r="D368">
            <v>85.675282125955505</v>
          </cell>
          <cell r="E368">
            <v>155.930348508066</v>
          </cell>
          <cell r="F368">
            <v>117.568259142646</v>
          </cell>
        </row>
        <row r="369">
          <cell r="A369">
            <v>40378</v>
          </cell>
          <cell r="B369">
            <v>122.238264316486</v>
          </cell>
          <cell r="C369">
            <v>199.92540096978701</v>
          </cell>
          <cell r="D369">
            <v>86.294139060793498</v>
          </cell>
          <cell r="E369">
            <v>156.24059101235699</v>
          </cell>
          <cell r="F369">
            <v>117.624857926047</v>
          </cell>
        </row>
        <row r="370">
          <cell r="A370">
            <v>40379</v>
          </cell>
          <cell r="B370">
            <v>124.04013560233101</v>
          </cell>
          <cell r="C370">
            <v>200.82058933233799</v>
          </cell>
          <cell r="D370">
            <v>86.403349108117894</v>
          </cell>
          <cell r="E370">
            <v>155.922527086467</v>
          </cell>
          <cell r="F370">
            <v>116.346842924135</v>
          </cell>
        </row>
        <row r="371">
          <cell r="A371">
            <v>40380</v>
          </cell>
          <cell r="B371">
            <v>122.842402579253</v>
          </cell>
          <cell r="C371">
            <v>198.433420365535</v>
          </cell>
          <cell r="D371">
            <v>88.605751729158996</v>
          </cell>
          <cell r="E371">
            <v>156.754527715151</v>
          </cell>
          <cell r="F371">
            <v>116.12692221242099</v>
          </cell>
        </row>
        <row r="372">
          <cell r="A372">
            <v>40381</v>
          </cell>
          <cell r="B372">
            <v>123.914691046976</v>
          </cell>
          <cell r="C372">
            <v>201.118985453189</v>
          </cell>
          <cell r="D372">
            <v>89.206406989442996</v>
          </cell>
          <cell r="E372">
            <v>159.337604794828</v>
          </cell>
          <cell r="F372">
            <v>119.194080814209</v>
          </cell>
        </row>
        <row r="373">
          <cell r="A373">
            <v>40382</v>
          </cell>
          <cell r="B373">
            <v>125.114151427899</v>
          </cell>
          <cell r="C373">
            <v>203.468854904886</v>
          </cell>
          <cell r="D373">
            <v>89.060793593010501</v>
          </cell>
          <cell r="E373">
            <v>157.511689591042</v>
          </cell>
          <cell r="F373">
            <v>119.47130378791699</v>
          </cell>
        </row>
        <row r="374">
          <cell r="A374">
            <v>40385</v>
          </cell>
          <cell r="B374">
            <v>125.666859869539</v>
          </cell>
          <cell r="C374">
            <v>202.46176799701601</v>
          </cell>
          <cell r="D374">
            <v>89.625045504186303</v>
          </cell>
          <cell r="E374">
            <v>158.03374782536301</v>
          </cell>
          <cell r="F374">
            <v>121.075186602735</v>
          </cell>
        </row>
        <row r="375">
          <cell r="A375">
            <v>40386</v>
          </cell>
          <cell r="B375">
            <v>126.165840862591</v>
          </cell>
          <cell r="C375">
            <v>203.468854904886</v>
          </cell>
          <cell r="D375">
            <v>89.679650527848494</v>
          </cell>
          <cell r="E375">
            <v>153.734994890396</v>
          </cell>
          <cell r="F375">
            <v>115.99907052135001</v>
          </cell>
        </row>
        <row r="376">
          <cell r="A376">
            <v>40387</v>
          </cell>
          <cell r="B376">
            <v>125.495234657135</v>
          </cell>
          <cell r="C376">
            <v>197.650130548302</v>
          </cell>
          <cell r="D376">
            <v>89.588642155078205</v>
          </cell>
          <cell r="E376">
            <v>153.89051371084599</v>
          </cell>
          <cell r="F376">
            <v>116.329098734873</v>
          </cell>
        </row>
        <row r="377">
          <cell r="A377">
            <v>40388</v>
          </cell>
          <cell r="B377">
            <v>124.12398983558499</v>
          </cell>
          <cell r="C377">
            <v>195.00186497575501</v>
          </cell>
          <cell r="D377">
            <v>89.151801965780805</v>
          </cell>
          <cell r="E377">
            <v>153.59554277974101</v>
          </cell>
          <cell r="F377">
            <v>115.160163228803</v>
          </cell>
        </row>
        <row r="378">
          <cell r="A378">
            <v>40389</v>
          </cell>
          <cell r="B378">
            <v>124.329007353016</v>
          </cell>
          <cell r="C378">
            <v>198.20962327489701</v>
          </cell>
          <cell r="D378">
            <v>89.333818711321399</v>
          </cell>
          <cell r="E378">
            <v>152.70913871854199</v>
          </cell>
          <cell r="F378">
            <v>113.14723280849999</v>
          </cell>
        </row>
        <row r="379">
          <cell r="A379">
            <v>40392</v>
          </cell>
          <cell r="B379">
            <v>125.780389591741</v>
          </cell>
          <cell r="C379">
            <v>201.380082058933</v>
          </cell>
          <cell r="D379">
            <v>90.698944302875802</v>
          </cell>
          <cell r="E379">
            <v>154.979519817929</v>
          </cell>
          <cell r="F379">
            <v>116.918724659023</v>
          </cell>
        </row>
        <row r="380">
          <cell r="A380">
            <v>40393</v>
          </cell>
          <cell r="B380">
            <v>124.91420595551401</v>
          </cell>
          <cell r="C380">
            <v>198.80641551659801</v>
          </cell>
          <cell r="D380">
            <v>91.008372770294798</v>
          </cell>
          <cell r="E380">
            <v>154.54695003231501</v>
          </cell>
          <cell r="F380">
            <v>117.492412459295</v>
          </cell>
        </row>
        <row r="381">
          <cell r="A381">
            <v>40394</v>
          </cell>
          <cell r="B381">
            <v>125.242081016965</v>
          </cell>
          <cell r="C381">
            <v>202.72286460276001</v>
          </cell>
          <cell r="D381">
            <v>91.336002912267901</v>
          </cell>
          <cell r="E381">
            <v>153.48911823062599</v>
          </cell>
          <cell r="F381">
            <v>116.165379714059</v>
          </cell>
        </row>
        <row r="382">
          <cell r="A382">
            <v>40395</v>
          </cell>
          <cell r="B382">
            <v>124.77230811541099</v>
          </cell>
          <cell r="C382">
            <v>198.06042521447199</v>
          </cell>
          <cell r="D382">
            <v>90.971969421186699</v>
          </cell>
          <cell r="E382">
            <v>150.854298486858</v>
          </cell>
          <cell r="F382">
            <v>113.753276592644</v>
          </cell>
        </row>
        <row r="383">
          <cell r="A383">
            <v>40396</v>
          </cell>
          <cell r="B383">
            <v>125.110603232719</v>
          </cell>
          <cell r="C383">
            <v>198.91831406191699</v>
          </cell>
          <cell r="D383">
            <v>92.045868219876198</v>
          </cell>
          <cell r="E383">
            <v>151.00655941294701</v>
          </cell>
          <cell r="F383">
            <v>113.72218848279699</v>
          </cell>
        </row>
        <row r="384">
          <cell r="A384">
            <v>40399</v>
          </cell>
          <cell r="B384">
            <v>125.76147900404101</v>
          </cell>
          <cell r="C384">
            <v>197.42633345766501</v>
          </cell>
          <cell r="D384">
            <v>92.610120131052</v>
          </cell>
          <cell r="E384">
            <v>150.74974266347201</v>
          </cell>
          <cell r="F384">
            <v>115.05503248529</v>
          </cell>
        </row>
        <row r="385">
          <cell r="A385">
            <v>40400</v>
          </cell>
          <cell r="B385">
            <v>126.076606862335</v>
          </cell>
          <cell r="C385">
            <v>197.94852666915301</v>
          </cell>
          <cell r="D385">
            <v>93.684018929741498</v>
          </cell>
          <cell r="E385">
            <v>150.53066860469599</v>
          </cell>
          <cell r="F385">
            <v>113.51249743829899</v>
          </cell>
        </row>
        <row r="386">
          <cell r="A386">
            <v>40401</v>
          </cell>
          <cell r="B386">
            <v>123.839033936257</v>
          </cell>
          <cell r="C386">
            <v>191.01081685937999</v>
          </cell>
          <cell r="D386">
            <v>91.718238077903095</v>
          </cell>
          <cell r="E386">
            <v>150.110743656929</v>
          </cell>
          <cell r="F386">
            <v>110.506851891572</v>
          </cell>
        </row>
        <row r="387">
          <cell r="A387">
            <v>40402</v>
          </cell>
          <cell r="B387">
            <v>123.640328297105</v>
          </cell>
          <cell r="C387">
            <v>192.31629988810101</v>
          </cell>
          <cell r="D387">
            <v>91.718238077903095</v>
          </cell>
          <cell r="E387">
            <v>154.69583858912401</v>
          </cell>
          <cell r="F387">
            <v>111.911218905263</v>
          </cell>
        </row>
        <row r="388">
          <cell r="A388">
            <v>40403</v>
          </cell>
          <cell r="B388">
            <v>123.593580054063</v>
          </cell>
          <cell r="C388">
            <v>196.12085042894401</v>
          </cell>
          <cell r="D388">
            <v>91.117582817619194</v>
          </cell>
          <cell r="E388">
            <v>154.26975984089799</v>
          </cell>
          <cell r="F388">
            <v>110.154106761886</v>
          </cell>
        </row>
        <row r="389">
          <cell r="A389">
            <v>40406</v>
          </cell>
          <cell r="B389">
            <v>123.631256761161</v>
          </cell>
          <cell r="C389">
            <v>195.63595673256199</v>
          </cell>
          <cell r="D389">
            <v>91.627229705132805</v>
          </cell>
          <cell r="E389">
            <v>157.68879776272601</v>
          </cell>
          <cell r="F389">
            <v>110.473141358661</v>
          </cell>
        </row>
        <row r="390">
          <cell r="A390">
            <v>40407</v>
          </cell>
          <cell r="B390">
            <v>124.576630496097</v>
          </cell>
          <cell r="C390">
            <v>200.55949272659399</v>
          </cell>
          <cell r="D390">
            <v>92.264288314524904</v>
          </cell>
          <cell r="E390">
            <v>157.60175969610299</v>
          </cell>
          <cell r="F390">
            <v>111.947146705945</v>
          </cell>
        </row>
        <row r="391">
          <cell r="A391">
            <v>40408</v>
          </cell>
          <cell r="B391">
            <v>124.688486980158</v>
          </cell>
          <cell r="C391">
            <v>201.08168593808199</v>
          </cell>
          <cell r="D391">
            <v>91.427011285038205</v>
          </cell>
          <cell r="E391">
            <v>158.14409236702801</v>
          </cell>
          <cell r="F391">
            <v>111.020915345784</v>
          </cell>
        </row>
        <row r="392">
          <cell r="A392">
            <v>40409</v>
          </cell>
          <cell r="B392">
            <v>123.270743492387</v>
          </cell>
          <cell r="C392">
            <v>197.46363297277099</v>
          </cell>
          <cell r="D392">
            <v>89.770658900618798</v>
          </cell>
          <cell r="E392">
            <v>159.34077296560201</v>
          </cell>
          <cell r="F392">
            <v>108.733235213187</v>
          </cell>
        </row>
        <row r="393">
          <cell r="A393">
            <v>40410</v>
          </cell>
          <cell r="B393">
            <v>123.210682696547</v>
          </cell>
          <cell r="C393">
            <v>199.216710182767</v>
          </cell>
          <cell r="D393">
            <v>89.807062249726897</v>
          </cell>
          <cell r="E393">
            <v>155.53090528932901</v>
          </cell>
          <cell r="F393">
            <v>105.429629191999</v>
          </cell>
        </row>
        <row r="394">
          <cell r="A394">
            <v>40413</v>
          </cell>
          <cell r="B394">
            <v>123.500707957299</v>
          </cell>
          <cell r="C394">
            <v>196.49384558000699</v>
          </cell>
          <cell r="D394">
            <v>90.607935930105498</v>
          </cell>
          <cell r="E394">
            <v>156.07957430180301</v>
          </cell>
          <cell r="F394">
            <v>105.895281627979</v>
          </cell>
        </row>
        <row r="395">
          <cell r="A395">
            <v>40414</v>
          </cell>
          <cell r="B395">
            <v>123.07451081064799</v>
          </cell>
          <cell r="C395">
            <v>195.747855277881</v>
          </cell>
          <cell r="D395">
            <v>90.061885693483802</v>
          </cell>
          <cell r="E395">
            <v>156.574127616022</v>
          </cell>
          <cell r="F395">
            <v>106.82700576511699</v>
          </cell>
        </row>
        <row r="396">
          <cell r="A396">
            <v>40415</v>
          </cell>
          <cell r="B396">
            <v>123.196488126745</v>
          </cell>
          <cell r="C396">
            <v>194.516971279373</v>
          </cell>
          <cell r="D396">
            <v>90.680742628321795</v>
          </cell>
          <cell r="E396">
            <v>156.62163780197</v>
          </cell>
          <cell r="F396">
            <v>107.048510815439</v>
          </cell>
        </row>
        <row r="397">
          <cell r="A397">
            <v>40416</v>
          </cell>
          <cell r="B397">
            <v>122.349219103651</v>
          </cell>
          <cell r="C397">
            <v>194.85266691532999</v>
          </cell>
          <cell r="D397">
            <v>90.098289042591901</v>
          </cell>
          <cell r="E397">
            <v>157.76046834474499</v>
          </cell>
          <cell r="F397">
            <v>107.976957427672</v>
          </cell>
        </row>
        <row r="398">
          <cell r="A398">
            <v>40417</v>
          </cell>
          <cell r="B398">
            <v>123.14405239474399</v>
          </cell>
          <cell r="C398">
            <v>195.67325624766801</v>
          </cell>
          <cell r="D398">
            <v>90.717145977429894</v>
          </cell>
          <cell r="E398">
            <v>158.02830562576099</v>
          </cell>
          <cell r="F398">
            <v>109.577607062941</v>
          </cell>
        </row>
        <row r="399">
          <cell r="A399">
            <v>40420</v>
          </cell>
          <cell r="B399">
            <v>122.080683838339</v>
          </cell>
          <cell r="C399">
            <v>192.279000372995</v>
          </cell>
          <cell r="D399">
            <v>90.080087368037795</v>
          </cell>
          <cell r="E399">
            <v>158.86374668989501</v>
          </cell>
          <cell r="F399">
            <v>108.351601100143</v>
          </cell>
        </row>
        <row r="400">
          <cell r="A400">
            <v>40421</v>
          </cell>
          <cell r="B400">
            <v>122.356709091863</v>
          </cell>
          <cell r="C400">
            <v>194.66616933979799</v>
          </cell>
          <cell r="D400">
            <v>89.807062249726897</v>
          </cell>
          <cell r="E400">
            <v>160.49311773683701</v>
          </cell>
          <cell r="F400">
            <v>108.657817873504</v>
          </cell>
        </row>
        <row r="401">
          <cell r="A401">
            <v>40422</v>
          </cell>
          <cell r="B401">
            <v>124.383570749768</v>
          </cell>
          <cell r="C401">
            <v>201.52928011935799</v>
          </cell>
          <cell r="D401">
            <v>91.499817983254403</v>
          </cell>
          <cell r="E401">
            <v>163.56646614991999</v>
          </cell>
          <cell r="F401">
            <v>112.44345589240601</v>
          </cell>
        </row>
        <row r="402">
          <cell r="A402">
            <v>40423</v>
          </cell>
          <cell r="B402">
            <v>125.089486260697</v>
          </cell>
          <cell r="C402">
            <v>206.52741514360301</v>
          </cell>
          <cell r="D402">
            <v>92.118674918092395</v>
          </cell>
          <cell r="E402">
            <v>164.32611244097899</v>
          </cell>
          <cell r="F402">
            <v>111.49212304538</v>
          </cell>
        </row>
        <row r="403">
          <cell r="A403">
            <v>40424</v>
          </cell>
          <cell r="B403">
            <v>125.857708758843</v>
          </cell>
          <cell r="C403">
            <v>205.66952629615801</v>
          </cell>
          <cell r="D403">
            <v>92.355296687295194</v>
          </cell>
          <cell r="E403">
            <v>163.877862685167</v>
          </cell>
          <cell r="F403">
            <v>112.347827149141</v>
          </cell>
        </row>
        <row r="404">
          <cell r="A404">
            <v>40427</v>
          </cell>
          <cell r="B404">
            <v>125.857708758843</v>
          </cell>
          <cell r="C404">
            <v>205.66952629615801</v>
          </cell>
          <cell r="D404">
            <v>92.355296687295194</v>
          </cell>
          <cell r="E404">
            <v>165.49994446419299</v>
          </cell>
          <cell r="F404">
            <v>113.041557826534</v>
          </cell>
        </row>
        <row r="405">
          <cell r="A405">
            <v>40428</v>
          </cell>
          <cell r="B405">
            <v>125.422571126441</v>
          </cell>
          <cell r="C405">
            <v>203.76725102573599</v>
          </cell>
          <cell r="D405">
            <v>91.900254823443703</v>
          </cell>
          <cell r="E405">
            <v>164.4302320221</v>
          </cell>
          <cell r="F405">
            <v>110.602732597083</v>
          </cell>
        </row>
        <row r="406">
          <cell r="A406">
            <v>40429</v>
          </cell>
          <cell r="B406">
            <v>125.85854336519699</v>
          </cell>
          <cell r="C406">
            <v>204.69973890339401</v>
          </cell>
          <cell r="D406">
            <v>91.827448125227505</v>
          </cell>
          <cell r="E406">
            <v>165.55410657120001</v>
          </cell>
          <cell r="F406">
            <v>112.93253275453699</v>
          </cell>
        </row>
        <row r="407">
          <cell r="A407">
            <v>40430</v>
          </cell>
          <cell r="B407">
            <v>126.26651827312</v>
          </cell>
          <cell r="C407">
            <v>208.317791868705</v>
          </cell>
          <cell r="D407">
            <v>92.992355296687194</v>
          </cell>
          <cell r="E407">
            <v>164.53428663096901</v>
          </cell>
          <cell r="F407">
            <v>114.39512320419701</v>
          </cell>
        </row>
        <row r="408">
          <cell r="A408">
            <v>40431</v>
          </cell>
          <cell r="B408">
            <v>126.97993763764001</v>
          </cell>
          <cell r="C408">
            <v>211.48825065274099</v>
          </cell>
          <cell r="D408">
            <v>93.811430651619901</v>
          </cell>
          <cell r="E408">
            <v>163.05326579931801</v>
          </cell>
          <cell r="F408">
            <v>114.320868922244</v>
          </cell>
        </row>
        <row r="409">
          <cell r="A409">
            <v>40434</v>
          </cell>
          <cell r="B409">
            <v>126.90287252006</v>
          </cell>
          <cell r="C409">
            <v>209.436777321894</v>
          </cell>
          <cell r="D409">
            <v>93.647615580633399</v>
          </cell>
          <cell r="E409">
            <v>163.999354608961</v>
          </cell>
          <cell r="F409">
            <v>114.560412453731</v>
          </cell>
        </row>
        <row r="410">
          <cell r="A410">
            <v>40435</v>
          </cell>
          <cell r="B410">
            <v>126.96670648803401</v>
          </cell>
          <cell r="C410">
            <v>207.45990302126</v>
          </cell>
          <cell r="D410">
            <v>93.574808882417102</v>
          </cell>
          <cell r="E410">
            <v>166.62179868564201</v>
          </cell>
          <cell r="F410">
            <v>116.106507223344</v>
          </cell>
        </row>
        <row r="411">
          <cell r="A411">
            <v>40436</v>
          </cell>
          <cell r="B411">
            <v>127.855824355455</v>
          </cell>
          <cell r="C411">
            <v>209.17568071615</v>
          </cell>
          <cell r="D411">
            <v>94.029850746268593</v>
          </cell>
          <cell r="E411">
            <v>163.61615445327499</v>
          </cell>
          <cell r="F411">
            <v>115.73711645979201</v>
          </cell>
        </row>
        <row r="412">
          <cell r="A412">
            <v>40437</v>
          </cell>
          <cell r="B412">
            <v>127.89708727570699</v>
          </cell>
          <cell r="C412">
            <v>209.436777321894</v>
          </cell>
          <cell r="D412">
            <v>93.938842373498304</v>
          </cell>
          <cell r="E412">
            <v>160.85561649540199</v>
          </cell>
          <cell r="F412">
            <v>115.736757665553</v>
          </cell>
        </row>
        <row r="413">
          <cell r="A413">
            <v>40438</v>
          </cell>
          <cell r="B413">
            <v>127.71873377638801</v>
          </cell>
          <cell r="C413">
            <v>205.52032823573199</v>
          </cell>
          <cell r="D413">
            <v>93.993447397160494</v>
          </cell>
          <cell r="E413">
            <v>159.67614116799601</v>
          </cell>
          <cell r="F413">
            <v>113.700983340115</v>
          </cell>
        </row>
        <row r="414">
          <cell r="A414">
            <v>40441</v>
          </cell>
          <cell r="B414">
            <v>128.94822701521801</v>
          </cell>
          <cell r="C414">
            <v>207.57180156657901</v>
          </cell>
          <cell r="D414">
            <v>95.121951219512098</v>
          </cell>
          <cell r="E414">
            <v>162.57843001668499</v>
          </cell>
          <cell r="F414">
            <v>116.53521796256101</v>
          </cell>
        </row>
        <row r="415">
          <cell r="A415">
            <v>40442</v>
          </cell>
          <cell r="B415">
            <v>128.799540506711</v>
          </cell>
          <cell r="C415">
            <v>208.653487504662</v>
          </cell>
          <cell r="D415">
            <v>94.921732799417498</v>
          </cell>
          <cell r="E415">
            <v>161.224909495199</v>
          </cell>
          <cell r="F415">
            <v>116.26737403152499</v>
          </cell>
        </row>
        <row r="416">
          <cell r="A416">
            <v>40443</v>
          </cell>
          <cell r="B416">
            <v>128.92469388910999</v>
          </cell>
          <cell r="C416">
            <v>211.37635210742201</v>
          </cell>
          <cell r="D416">
            <v>94.630506006552594</v>
          </cell>
          <cell r="E416">
            <v>164.736947461271</v>
          </cell>
          <cell r="F416">
            <v>117.41943008276399</v>
          </cell>
        </row>
        <row r="417">
          <cell r="A417">
            <v>40444</v>
          </cell>
          <cell r="B417">
            <v>128.08402076092599</v>
          </cell>
          <cell r="C417">
            <v>208.914584110406</v>
          </cell>
          <cell r="D417">
            <v>93.920640698944297</v>
          </cell>
          <cell r="E417">
            <v>164.54997897683501</v>
          </cell>
          <cell r="F417">
            <v>116.98979212247799</v>
          </cell>
        </row>
        <row r="418">
          <cell r="A418">
            <v>40445</v>
          </cell>
          <cell r="B418">
            <v>129.685430871747</v>
          </cell>
          <cell r="C418">
            <v>213.05483028720599</v>
          </cell>
          <cell r="D418">
            <v>94.539497633782304</v>
          </cell>
          <cell r="E418">
            <v>166.02119209232001</v>
          </cell>
          <cell r="F418">
            <v>118.514506383685</v>
          </cell>
        </row>
        <row r="419">
          <cell r="A419">
            <v>40448</v>
          </cell>
          <cell r="B419">
            <v>128.98431546552899</v>
          </cell>
          <cell r="C419">
            <v>210.742260350615</v>
          </cell>
          <cell r="D419">
            <v>94.830724426647194</v>
          </cell>
          <cell r="E419">
            <v>166.18393211451499</v>
          </cell>
          <cell r="F419">
            <v>118.99396433508601</v>
          </cell>
        </row>
        <row r="420">
          <cell r="A420">
            <v>40449</v>
          </cell>
          <cell r="B420">
            <v>129.978654562316</v>
          </cell>
          <cell r="C420">
            <v>211.33905259231599</v>
          </cell>
          <cell r="D420">
            <v>95.340371314160905</v>
          </cell>
          <cell r="E420">
            <v>167.56866406839501</v>
          </cell>
          <cell r="F420">
            <v>120.356310093121</v>
          </cell>
        </row>
        <row r="421">
          <cell r="A421">
            <v>40450</v>
          </cell>
          <cell r="B421">
            <v>129.50262792762101</v>
          </cell>
          <cell r="C421">
            <v>211.67474822827299</v>
          </cell>
          <cell r="D421">
            <v>95.540589734255505</v>
          </cell>
          <cell r="E421">
            <v>166.334497574214</v>
          </cell>
          <cell r="F421">
            <v>120.645310790089</v>
          </cell>
        </row>
        <row r="422">
          <cell r="A422">
            <v>40451</v>
          </cell>
          <cell r="B422">
            <v>128.93582197383</v>
          </cell>
          <cell r="C422">
            <v>212.27154046997299</v>
          </cell>
          <cell r="D422">
            <v>95.085547870404</v>
          </cell>
          <cell r="E422">
            <v>165.120342533713</v>
          </cell>
          <cell r="F422">
            <v>120.153180145528</v>
          </cell>
        </row>
        <row r="423">
          <cell r="A423">
            <v>40452</v>
          </cell>
          <cell r="B423">
            <v>129.287222557794</v>
          </cell>
          <cell r="C423">
            <v>209.80977247295701</v>
          </cell>
          <cell r="D423">
            <v>95.704404805242007</v>
          </cell>
          <cell r="E423">
            <v>165.84180370397499</v>
          </cell>
          <cell r="F423">
            <v>121.368950394015</v>
          </cell>
        </row>
        <row r="424">
          <cell r="A424">
            <v>40455</v>
          </cell>
          <cell r="B424">
            <v>128.82478444166301</v>
          </cell>
          <cell r="C424">
            <v>208.69078701976801</v>
          </cell>
          <cell r="D424">
            <v>95.576993083363604</v>
          </cell>
          <cell r="E424">
            <v>165.842079062567</v>
          </cell>
          <cell r="F424">
            <v>119.72735387010999</v>
          </cell>
        </row>
        <row r="425">
          <cell r="A425">
            <v>40456</v>
          </cell>
          <cell r="B425">
            <v>130.18332589254399</v>
          </cell>
          <cell r="C425">
            <v>209.80977247295701</v>
          </cell>
          <cell r="D425">
            <v>96.614488532945003</v>
          </cell>
          <cell r="E425">
            <v>167.91797964759601</v>
          </cell>
          <cell r="F425">
            <v>122.79042665210601</v>
          </cell>
        </row>
        <row r="426">
          <cell r="A426">
            <v>40457</v>
          </cell>
          <cell r="B426">
            <v>130.641115975861</v>
          </cell>
          <cell r="C426">
            <v>208.87728459530001</v>
          </cell>
          <cell r="D426">
            <v>96.432471787404396</v>
          </cell>
          <cell r="E426">
            <v>169.50765574235501</v>
          </cell>
          <cell r="F426">
            <v>124.369869128994</v>
          </cell>
        </row>
        <row r="427">
          <cell r="A427">
            <v>40458</v>
          </cell>
          <cell r="B427">
            <v>129.98408173996799</v>
          </cell>
          <cell r="C427">
            <v>209.58597538231999</v>
          </cell>
          <cell r="D427">
            <v>95.704404805242007</v>
          </cell>
          <cell r="E427">
            <v>169.13113225906301</v>
          </cell>
          <cell r="F427">
            <v>123.30552617507701</v>
          </cell>
        </row>
        <row r="428">
          <cell r="A428">
            <v>40459</v>
          </cell>
          <cell r="B428">
            <v>130.29471632096701</v>
          </cell>
          <cell r="C428">
            <v>210.742260350615</v>
          </cell>
          <cell r="D428">
            <v>96.123043319985399</v>
          </cell>
          <cell r="E428">
            <v>168.86436237933299</v>
          </cell>
          <cell r="F428">
            <v>122.037138146687</v>
          </cell>
        </row>
        <row r="429">
          <cell r="A429">
            <v>40462</v>
          </cell>
          <cell r="B429">
            <v>130.37561946487301</v>
          </cell>
          <cell r="C429">
            <v>216.00149198060399</v>
          </cell>
          <cell r="D429">
            <v>96.123043319985399</v>
          </cell>
          <cell r="E429">
            <v>167.96647060516</v>
          </cell>
          <cell r="F429">
            <v>120.894249489831</v>
          </cell>
        </row>
        <row r="430">
          <cell r="A430">
            <v>40463</v>
          </cell>
          <cell r="B430">
            <v>130.70060605481501</v>
          </cell>
          <cell r="C430">
            <v>217.45617306975001</v>
          </cell>
          <cell r="D430">
            <v>97.397160538769498</v>
          </cell>
          <cell r="E430">
            <v>169.25146396406799</v>
          </cell>
          <cell r="F430">
            <v>121.25149164169601</v>
          </cell>
        </row>
        <row r="431">
          <cell r="A431">
            <v>40464</v>
          </cell>
          <cell r="B431">
            <v>131.796489371945</v>
          </cell>
          <cell r="C431">
            <v>217.23237597911199</v>
          </cell>
          <cell r="D431">
            <v>96.796505278485597</v>
          </cell>
          <cell r="E431">
            <v>169.69557096532299</v>
          </cell>
          <cell r="F431">
            <v>124.493608796199</v>
          </cell>
        </row>
        <row r="432">
          <cell r="A432">
            <v>40465</v>
          </cell>
          <cell r="B432">
            <v>131.84250409171801</v>
          </cell>
          <cell r="C432">
            <v>215.47929876911601</v>
          </cell>
          <cell r="D432">
            <v>96.851110302147703</v>
          </cell>
          <cell r="E432">
            <v>169.88309635477799</v>
          </cell>
          <cell r="F432">
            <v>124.880550242007</v>
          </cell>
        </row>
        <row r="433">
          <cell r="A433">
            <v>40466</v>
          </cell>
          <cell r="B433">
            <v>132.14749456897499</v>
          </cell>
          <cell r="C433">
            <v>215.66579634464699</v>
          </cell>
          <cell r="D433">
            <v>96.778303603931505</v>
          </cell>
          <cell r="E433">
            <v>169.350212505673</v>
          </cell>
          <cell r="F433">
            <v>124.10170470198</v>
          </cell>
        </row>
        <row r="434">
          <cell r="A434">
            <v>40469</v>
          </cell>
          <cell r="B434">
            <v>132.47934809962101</v>
          </cell>
          <cell r="C434">
            <v>216.67288325251701</v>
          </cell>
          <cell r="D434">
            <v>97.688387331634502</v>
          </cell>
          <cell r="E434">
            <v>168.65031902922701</v>
          </cell>
          <cell r="F434">
            <v>123.337130303606</v>
          </cell>
        </row>
        <row r="435">
          <cell r="A435">
            <v>40470</v>
          </cell>
          <cell r="B435">
            <v>131.14284633936199</v>
          </cell>
          <cell r="C435">
            <v>214.09921671018199</v>
          </cell>
          <cell r="D435">
            <v>96.232253367309696</v>
          </cell>
          <cell r="E435">
            <v>165.04072367950801</v>
          </cell>
          <cell r="F435">
            <v>120.783392148376</v>
          </cell>
        </row>
        <row r="436">
          <cell r="A436">
            <v>40471</v>
          </cell>
          <cell r="B436">
            <v>131.970177394909</v>
          </cell>
          <cell r="C436">
            <v>216.03879149571</v>
          </cell>
          <cell r="D436">
            <v>95.413178012377102</v>
          </cell>
          <cell r="E436">
            <v>167.89195361971201</v>
          </cell>
          <cell r="F436">
            <v>122.18698916544101</v>
          </cell>
        </row>
        <row r="437">
          <cell r="A437">
            <v>40472</v>
          </cell>
          <cell r="B437">
            <v>132.41603967423401</v>
          </cell>
          <cell r="C437">
            <v>217.083177918687</v>
          </cell>
          <cell r="D437">
            <v>96.177648343647604</v>
          </cell>
          <cell r="E437">
            <v>170.120526621761</v>
          </cell>
          <cell r="F437">
            <v>128.10003715536001</v>
          </cell>
        </row>
        <row r="438">
          <cell r="A438">
            <v>40473</v>
          </cell>
          <cell r="B438">
            <v>132.75127680459499</v>
          </cell>
          <cell r="C438">
            <v>220.21633718761601</v>
          </cell>
          <cell r="D438">
            <v>95.668001456133894</v>
          </cell>
          <cell r="E438">
            <v>166.81486837395099</v>
          </cell>
          <cell r="F438">
            <v>127.78849289225499</v>
          </cell>
        </row>
        <row r="439">
          <cell r="A439">
            <v>40476</v>
          </cell>
          <cell r="B439">
            <v>132.98023848952599</v>
          </cell>
          <cell r="C439">
            <v>217.75456919059999</v>
          </cell>
          <cell r="D439">
            <v>95.576993083363604</v>
          </cell>
          <cell r="E439">
            <v>169.24588563212799</v>
          </cell>
          <cell r="F439">
            <v>128.814001409013</v>
          </cell>
        </row>
        <row r="440">
          <cell r="A440">
            <v>40477</v>
          </cell>
          <cell r="B440">
            <v>132.50335891039501</v>
          </cell>
          <cell r="C440">
            <v>212.98023125699299</v>
          </cell>
          <cell r="D440">
            <v>95.904623225336707</v>
          </cell>
          <cell r="E440">
            <v>167.44290253945499</v>
          </cell>
          <cell r="F440">
            <v>127.505785204361</v>
          </cell>
        </row>
        <row r="441">
          <cell r="A441">
            <v>40478</v>
          </cell>
          <cell r="B441">
            <v>131.862463528239</v>
          </cell>
          <cell r="C441">
            <v>213.65162252890701</v>
          </cell>
          <cell r="D441">
            <v>93.993447397160494</v>
          </cell>
          <cell r="E441">
            <v>165.979974933086</v>
          </cell>
          <cell r="F441">
            <v>124.833552228054</v>
          </cell>
        </row>
        <row r="442">
          <cell r="A442">
            <v>40479</v>
          </cell>
          <cell r="B442">
            <v>132.31192946425901</v>
          </cell>
          <cell r="C442">
            <v>219.06005221932099</v>
          </cell>
          <cell r="D442">
            <v>94.193665817255095</v>
          </cell>
          <cell r="E442">
            <v>168.996778923248</v>
          </cell>
          <cell r="F442">
            <v>126.57263395305699</v>
          </cell>
        </row>
        <row r="443">
          <cell r="A443">
            <v>40480</v>
          </cell>
          <cell r="B443">
            <v>132.56175630804</v>
          </cell>
          <cell r="C443">
            <v>219.39574785527699</v>
          </cell>
          <cell r="D443">
            <v>93.4109938114306</v>
          </cell>
          <cell r="E443">
            <v>169.64609614222601</v>
          </cell>
          <cell r="F443">
            <v>127.51459380450601</v>
          </cell>
        </row>
        <row r="444">
          <cell r="A444">
            <v>40483</v>
          </cell>
          <cell r="B444">
            <v>132.45564053810199</v>
          </cell>
          <cell r="C444">
            <v>220.626631853785</v>
          </cell>
          <cell r="D444">
            <v>92.100473243538403</v>
          </cell>
          <cell r="E444">
            <v>168.21869288823001</v>
          </cell>
          <cell r="F444">
            <v>127.9599400991</v>
          </cell>
        </row>
        <row r="445">
          <cell r="A445">
            <v>40484</v>
          </cell>
          <cell r="B445">
            <v>133.029434642844</v>
          </cell>
          <cell r="C445">
            <v>221.74561730697499</v>
          </cell>
          <cell r="D445">
            <v>92.610120131052</v>
          </cell>
          <cell r="E445">
            <v>171.76125234325499</v>
          </cell>
          <cell r="F445">
            <v>129.761353252541</v>
          </cell>
        </row>
        <row r="446">
          <cell r="A446">
            <v>40485</v>
          </cell>
          <cell r="B446">
            <v>133.39731758412299</v>
          </cell>
          <cell r="C446">
            <v>221.82021633718699</v>
          </cell>
          <cell r="D446">
            <v>92.901346923917004</v>
          </cell>
          <cell r="E446">
            <v>171.18241145442201</v>
          </cell>
          <cell r="F446">
            <v>128.67750237363501</v>
          </cell>
        </row>
        <row r="447">
          <cell r="A447">
            <v>40486</v>
          </cell>
          <cell r="B447">
            <v>134.946039255231</v>
          </cell>
          <cell r="C447">
            <v>221.74561730697499</v>
          </cell>
          <cell r="D447">
            <v>92.610120131052</v>
          </cell>
          <cell r="E447">
            <v>178.67457843063499</v>
          </cell>
          <cell r="F447">
            <v>132.71313128662101</v>
          </cell>
        </row>
        <row r="448">
          <cell r="A448">
            <v>40487</v>
          </cell>
          <cell r="B448">
            <v>134.40431174638701</v>
          </cell>
          <cell r="C448">
            <v>221.70831779186801</v>
          </cell>
          <cell r="D448">
            <v>92.682926829268197</v>
          </cell>
          <cell r="E448">
            <v>180.02143465539399</v>
          </cell>
          <cell r="F448">
            <v>131.29555137271299</v>
          </cell>
        </row>
        <row r="449">
          <cell r="A449">
            <v>40490</v>
          </cell>
          <cell r="B449">
            <v>134.01223953349</v>
          </cell>
          <cell r="C449">
            <v>220.92502797463601</v>
          </cell>
          <cell r="D449">
            <v>91.827448125227505</v>
          </cell>
          <cell r="E449">
            <v>178.64926090969101</v>
          </cell>
          <cell r="F449">
            <v>130.25027490592799</v>
          </cell>
        </row>
        <row r="450">
          <cell r="A450">
            <v>40491</v>
          </cell>
          <cell r="B450">
            <v>133.48596208214201</v>
          </cell>
          <cell r="C450">
            <v>222.23051100335601</v>
          </cell>
          <cell r="D450">
            <v>91.099381143065102</v>
          </cell>
          <cell r="E450">
            <v>178.15506648981801</v>
          </cell>
          <cell r="F450">
            <v>131.803698753373</v>
          </cell>
        </row>
        <row r="451">
          <cell r="A451">
            <v>40492</v>
          </cell>
          <cell r="B451">
            <v>133.12120779651499</v>
          </cell>
          <cell r="C451">
            <v>223.759791122715</v>
          </cell>
          <cell r="D451">
            <v>91.317801237713795</v>
          </cell>
          <cell r="E451">
            <v>174.81551438377301</v>
          </cell>
          <cell r="F451">
            <v>128.75037590247501</v>
          </cell>
        </row>
        <row r="452">
          <cell r="A452">
            <v>40493</v>
          </cell>
          <cell r="B452">
            <v>133.11291898357101</v>
          </cell>
          <cell r="C452">
            <v>222.67810518463199</v>
          </cell>
          <cell r="D452">
            <v>90.607935930105498</v>
          </cell>
          <cell r="E452">
            <v>174.102125242369</v>
          </cell>
          <cell r="F452">
            <v>128.17292076269001</v>
          </cell>
        </row>
        <row r="453">
          <cell r="A453">
            <v>40494</v>
          </cell>
          <cell r="B453">
            <v>132.68590333229599</v>
          </cell>
          <cell r="C453">
            <v>222.34240954867499</v>
          </cell>
          <cell r="D453">
            <v>88.423734983618402</v>
          </cell>
          <cell r="E453">
            <v>174.26493333073401</v>
          </cell>
          <cell r="F453">
            <v>127.597707079052</v>
          </cell>
        </row>
        <row r="454">
          <cell r="A454">
            <v>40497</v>
          </cell>
          <cell r="B454">
            <v>132.61507047888301</v>
          </cell>
          <cell r="C454">
            <v>226.07236105930599</v>
          </cell>
          <cell r="D454">
            <v>87.659264652348</v>
          </cell>
          <cell r="E454">
            <v>173.59490233897</v>
          </cell>
          <cell r="F454">
            <v>127.374343555199</v>
          </cell>
        </row>
        <row r="455">
          <cell r="A455">
            <v>40498</v>
          </cell>
          <cell r="B455">
            <v>131.19315217025999</v>
          </cell>
          <cell r="C455">
            <v>221.52182021633701</v>
          </cell>
          <cell r="D455">
            <v>86.749180924645003</v>
          </cell>
          <cell r="E455">
            <v>170.20438723586</v>
          </cell>
          <cell r="F455">
            <v>125.989641690939</v>
          </cell>
        </row>
        <row r="456">
          <cell r="A456">
            <v>40499</v>
          </cell>
          <cell r="B456">
            <v>131.18182997023601</v>
          </cell>
          <cell r="C456">
            <v>221.89481536740001</v>
          </cell>
          <cell r="D456">
            <v>87.004004368401795</v>
          </cell>
          <cell r="E456">
            <v>169.991992943394</v>
          </cell>
          <cell r="F456">
            <v>125.81577363082801</v>
          </cell>
        </row>
        <row r="457">
          <cell r="A457">
            <v>40500</v>
          </cell>
          <cell r="B457">
            <v>132.93431590743199</v>
          </cell>
          <cell r="C457">
            <v>223.79709063782099</v>
          </cell>
          <cell r="D457">
            <v>86.676374226428806</v>
          </cell>
          <cell r="E457">
            <v>172.81504658355701</v>
          </cell>
          <cell r="F457">
            <v>127.95753335571899</v>
          </cell>
        </row>
        <row r="458">
          <cell r="A458">
            <v>40501</v>
          </cell>
          <cell r="B458">
            <v>133.20598474836899</v>
          </cell>
          <cell r="C458">
            <v>224.356583364416</v>
          </cell>
          <cell r="D458">
            <v>86.275937386239505</v>
          </cell>
          <cell r="E458">
            <v>172.07356467786599</v>
          </cell>
          <cell r="F458">
            <v>129.218108538764</v>
          </cell>
        </row>
        <row r="459">
          <cell r="A459">
            <v>40504</v>
          </cell>
          <cell r="B459">
            <v>133.09624922000501</v>
          </cell>
          <cell r="C459">
            <v>224.356583364416</v>
          </cell>
          <cell r="D459">
            <v>86.002912267928593</v>
          </cell>
          <cell r="E459">
            <v>172.714874840237</v>
          </cell>
          <cell r="F459">
            <v>128.48240095106999</v>
          </cell>
        </row>
        <row r="460">
          <cell r="A460">
            <v>40505</v>
          </cell>
          <cell r="B460">
            <v>131.64800637141801</v>
          </cell>
          <cell r="C460">
            <v>220.029839612085</v>
          </cell>
          <cell r="D460">
            <v>85.456862031306798</v>
          </cell>
          <cell r="E460">
            <v>169.57014048547799</v>
          </cell>
          <cell r="F460">
            <v>123.694539758402</v>
          </cell>
        </row>
        <row r="461">
          <cell r="A461">
            <v>40506</v>
          </cell>
          <cell r="B461">
            <v>132.57896637411201</v>
          </cell>
          <cell r="C461">
            <v>224.58038045505401</v>
          </cell>
          <cell r="D461">
            <v>85.475063705860904</v>
          </cell>
          <cell r="E461">
            <v>172.64535143645901</v>
          </cell>
          <cell r="F461">
            <v>124.375720700212</v>
          </cell>
        </row>
        <row r="462">
          <cell r="A462">
            <v>40507</v>
          </cell>
          <cell r="B462">
            <v>132.57896637411201</v>
          </cell>
          <cell r="C462">
            <v>224.58038045505401</v>
          </cell>
          <cell r="D462">
            <v>85.475063705860904</v>
          </cell>
          <cell r="E462">
            <v>174.82642972214401</v>
          </cell>
          <cell r="F462">
            <v>124.608743448754</v>
          </cell>
        </row>
        <row r="463">
          <cell r="A463">
            <v>40508</v>
          </cell>
          <cell r="B463">
            <v>131.77819959540199</v>
          </cell>
          <cell r="C463">
            <v>225.81126445356199</v>
          </cell>
          <cell r="D463">
            <v>85.183836912995901</v>
          </cell>
          <cell r="E463">
            <v>174.47014973629001</v>
          </cell>
          <cell r="F463">
            <v>122.088752108999</v>
          </cell>
        </row>
        <row r="464">
          <cell r="A464">
            <v>40511</v>
          </cell>
          <cell r="B464">
            <v>131.36579984253899</v>
          </cell>
          <cell r="C464">
            <v>222.90190227527</v>
          </cell>
          <cell r="D464">
            <v>84.619585001820099</v>
          </cell>
          <cell r="E464">
            <v>172.227517976429</v>
          </cell>
          <cell r="F464">
            <v>119.317699539535</v>
          </cell>
        </row>
        <row r="465">
          <cell r="A465">
            <v>40512</v>
          </cell>
          <cell r="B465">
            <v>130.77503585586899</v>
          </cell>
          <cell r="C465">
            <v>222.19321148825</v>
          </cell>
          <cell r="D465">
            <v>84.655988350928197</v>
          </cell>
          <cell r="E465">
            <v>169.45096281142901</v>
          </cell>
          <cell r="F465">
            <v>118.566604113511</v>
          </cell>
        </row>
        <row r="466">
          <cell r="A466">
            <v>40513</v>
          </cell>
          <cell r="B466">
            <v>132.90781737932701</v>
          </cell>
          <cell r="C466">
            <v>224.356583364416</v>
          </cell>
          <cell r="D466">
            <v>85.566072078631194</v>
          </cell>
          <cell r="E466">
            <v>170.08523740706201</v>
          </cell>
          <cell r="F466">
            <v>120.58628309063</v>
          </cell>
        </row>
        <row r="467">
          <cell r="A467">
            <v>40514</v>
          </cell>
          <cell r="B467">
            <v>132.970866835219</v>
          </cell>
          <cell r="C467">
            <v>229.05632226781</v>
          </cell>
          <cell r="D467">
            <v>86.658172551874699</v>
          </cell>
          <cell r="E467">
            <v>173.67165313232701</v>
          </cell>
          <cell r="F467">
            <v>125.24932420197899</v>
          </cell>
        </row>
        <row r="468">
          <cell r="A468">
            <v>40515</v>
          </cell>
          <cell r="B468">
            <v>133.000762828418</v>
          </cell>
          <cell r="C468">
            <v>231.40619171950701</v>
          </cell>
          <cell r="D468">
            <v>86.2213323625773</v>
          </cell>
          <cell r="E468">
            <v>174.78682449354901</v>
          </cell>
          <cell r="F468">
            <v>125.07277123216799</v>
          </cell>
        </row>
        <row r="469">
          <cell r="A469">
            <v>40518</v>
          </cell>
          <cell r="B469">
            <v>132.64292378868501</v>
          </cell>
          <cell r="C469">
            <v>231.66728832525101</v>
          </cell>
          <cell r="D469">
            <v>85.402257007644707</v>
          </cell>
          <cell r="E469">
            <v>172.495206749441</v>
          </cell>
          <cell r="F469">
            <v>124.380540234067</v>
          </cell>
        </row>
        <row r="470">
          <cell r="A470">
            <v>40519</v>
          </cell>
          <cell r="B470">
            <v>133.20036569176401</v>
          </cell>
          <cell r="C470">
            <v>230.66020141738099</v>
          </cell>
          <cell r="D470">
            <v>85.347651983982502</v>
          </cell>
          <cell r="E470">
            <v>173.475947426928</v>
          </cell>
          <cell r="F470">
            <v>126.529925344392</v>
          </cell>
        </row>
        <row r="471">
          <cell r="A471">
            <v>40520</v>
          </cell>
          <cell r="B471">
            <v>133.59459419471</v>
          </cell>
          <cell r="C471">
            <v>231.96568444610199</v>
          </cell>
          <cell r="D471">
            <v>85.056425191117498</v>
          </cell>
          <cell r="E471">
            <v>173.344446682377</v>
          </cell>
          <cell r="F471">
            <v>125.68265693665001</v>
          </cell>
        </row>
        <row r="472">
          <cell r="A472">
            <v>40521</v>
          </cell>
          <cell r="B472">
            <v>134.058349969104</v>
          </cell>
          <cell r="C472">
            <v>231.294293174188</v>
          </cell>
          <cell r="D472">
            <v>85.784492173279901</v>
          </cell>
          <cell r="E472">
            <v>173.93879737598701</v>
          </cell>
          <cell r="F472">
            <v>124.933149880629</v>
          </cell>
        </row>
        <row r="473">
          <cell r="A473">
            <v>40522</v>
          </cell>
          <cell r="B473">
            <v>134.21755761655299</v>
          </cell>
          <cell r="C473">
            <v>232.22678105184599</v>
          </cell>
          <cell r="D473">
            <v>86.676374226428806</v>
          </cell>
          <cell r="E473">
            <v>175.24938980226401</v>
          </cell>
          <cell r="F473">
            <v>125.292937859034</v>
          </cell>
        </row>
        <row r="474">
          <cell r="A474">
            <v>40525</v>
          </cell>
          <cell r="B474">
            <v>134.27809207162599</v>
          </cell>
          <cell r="C474">
            <v>232.04028347631399</v>
          </cell>
          <cell r="D474">
            <v>86.421550782672</v>
          </cell>
          <cell r="E474">
            <v>177.72680343635099</v>
          </cell>
          <cell r="F474">
            <v>127.71978177973099</v>
          </cell>
        </row>
        <row r="475">
          <cell r="A475">
            <v>40526</v>
          </cell>
          <cell r="B475">
            <v>134.79324367460501</v>
          </cell>
          <cell r="C475">
            <v>231.18239462886899</v>
          </cell>
          <cell r="D475">
            <v>87.4590462322533</v>
          </cell>
          <cell r="E475">
            <v>179.87514189475701</v>
          </cell>
          <cell r="F475">
            <v>128.127025335529</v>
          </cell>
        </row>
        <row r="476">
          <cell r="A476">
            <v>40527</v>
          </cell>
          <cell r="B476">
            <v>134.925832925512</v>
          </cell>
          <cell r="C476">
            <v>228.608728086534</v>
          </cell>
          <cell r="D476">
            <v>87.586457954131703</v>
          </cell>
          <cell r="E476">
            <v>178.64375992567099</v>
          </cell>
          <cell r="F476">
            <v>127.728459359507</v>
          </cell>
        </row>
        <row r="477">
          <cell r="A477">
            <v>40528</v>
          </cell>
          <cell r="B477">
            <v>136.096995409969</v>
          </cell>
          <cell r="C477">
            <v>232.18948153674</v>
          </cell>
          <cell r="D477">
            <v>88.387331634510304</v>
          </cell>
          <cell r="E477">
            <v>178.34807739370899</v>
          </cell>
          <cell r="F477">
            <v>126.930575552119</v>
          </cell>
        </row>
        <row r="478">
          <cell r="A478">
            <v>40529</v>
          </cell>
          <cell r="B478">
            <v>136.41069647604999</v>
          </cell>
          <cell r="C478">
            <v>233.19656844460999</v>
          </cell>
          <cell r="D478">
            <v>88.0597014925373</v>
          </cell>
          <cell r="E478">
            <v>178.256249943922</v>
          </cell>
          <cell r="F478">
            <v>125.078477673131</v>
          </cell>
        </row>
        <row r="479">
          <cell r="A479">
            <v>40532</v>
          </cell>
          <cell r="B479">
            <v>136.21453088485401</v>
          </cell>
          <cell r="C479">
            <v>233.308466989929</v>
          </cell>
          <cell r="D479">
            <v>87.8594830724426</v>
          </cell>
          <cell r="E479">
            <v>178.66189646578701</v>
          </cell>
          <cell r="F479">
            <v>125.397395359423</v>
          </cell>
        </row>
        <row r="480">
          <cell r="A480">
            <v>40533</v>
          </cell>
          <cell r="B480">
            <v>135.72487145183601</v>
          </cell>
          <cell r="C480">
            <v>231.219694143976</v>
          </cell>
          <cell r="D480">
            <v>87.368037859482996</v>
          </cell>
          <cell r="E480">
            <v>181.08370313373501</v>
          </cell>
          <cell r="F480">
            <v>127.098196964209</v>
          </cell>
        </row>
        <row r="481">
          <cell r="A481">
            <v>40534</v>
          </cell>
          <cell r="B481">
            <v>136.25605590549301</v>
          </cell>
          <cell r="C481">
            <v>230.99589705333801</v>
          </cell>
          <cell r="D481">
            <v>87.076811066618106</v>
          </cell>
          <cell r="E481">
            <v>182.520935761315</v>
          </cell>
          <cell r="F481">
            <v>126.02894578572599</v>
          </cell>
        </row>
        <row r="482">
          <cell r="A482">
            <v>40535</v>
          </cell>
          <cell r="B482">
            <v>136.22132805139299</v>
          </cell>
          <cell r="C482">
            <v>231.44349123461299</v>
          </cell>
          <cell r="D482">
            <v>87.022206042955901</v>
          </cell>
          <cell r="E482">
            <v>182.032941550652</v>
          </cell>
          <cell r="F482">
            <v>126.92802770988</v>
          </cell>
        </row>
        <row r="483">
          <cell r="A483">
            <v>40536</v>
          </cell>
          <cell r="B483">
            <v>136.22132805139299</v>
          </cell>
          <cell r="C483">
            <v>231.44349123461299</v>
          </cell>
          <cell r="D483">
            <v>87.022206042955901</v>
          </cell>
          <cell r="E483">
            <v>182.032941550652</v>
          </cell>
          <cell r="F483">
            <v>127.30793638545801</v>
          </cell>
        </row>
        <row r="484">
          <cell r="A484">
            <v>40539</v>
          </cell>
          <cell r="B484">
            <v>135.64411590712399</v>
          </cell>
          <cell r="C484">
            <v>230.175307720999</v>
          </cell>
          <cell r="D484">
            <v>86.239534037131406</v>
          </cell>
          <cell r="E484">
            <v>181.73022035803399</v>
          </cell>
          <cell r="F484">
            <v>126.91088016721901</v>
          </cell>
        </row>
        <row r="485">
          <cell r="A485">
            <v>40540</v>
          </cell>
          <cell r="B485">
            <v>135.85917598429</v>
          </cell>
          <cell r="C485">
            <v>230.13800820589299</v>
          </cell>
          <cell r="D485">
            <v>86.257735711685399</v>
          </cell>
          <cell r="E485">
            <v>183.35284976032901</v>
          </cell>
          <cell r="F485">
            <v>126.207462045364</v>
          </cell>
        </row>
        <row r="486">
          <cell r="A486">
            <v>40541</v>
          </cell>
          <cell r="B486">
            <v>135.84348037540701</v>
          </cell>
          <cell r="C486">
            <v>228.608728086534</v>
          </cell>
          <cell r="D486">
            <v>86.312340735347604</v>
          </cell>
          <cell r="E486">
            <v>183.01905326765501</v>
          </cell>
          <cell r="F486">
            <v>127.804392717871</v>
          </cell>
        </row>
        <row r="487">
          <cell r="A487">
            <v>40542</v>
          </cell>
          <cell r="B487">
            <v>135.727018349209</v>
          </cell>
          <cell r="C487">
            <v>229.09362178291599</v>
          </cell>
          <cell r="D487">
            <v>86.585365853658502</v>
          </cell>
          <cell r="E487">
            <v>180.80045195936199</v>
          </cell>
          <cell r="F487">
            <v>127.72104159096401</v>
          </cell>
        </row>
        <row r="488">
          <cell r="A488">
            <v>40543</v>
          </cell>
          <cell r="B488">
            <v>135.78156117152801</v>
          </cell>
          <cell r="C488">
            <v>232.18948153674</v>
          </cell>
          <cell r="D488">
            <v>87.204222788496494</v>
          </cell>
          <cell r="E488">
            <v>180.80045195936199</v>
          </cell>
          <cell r="F488">
            <v>127.09100696953701</v>
          </cell>
        </row>
        <row r="489">
          <cell r="A489">
            <v>40546</v>
          </cell>
          <cell r="B489">
            <v>136.02460516142</v>
          </cell>
          <cell r="C489">
            <v>232.37597911227101</v>
          </cell>
          <cell r="D489">
            <v>87.040407717510007</v>
          </cell>
          <cell r="E489">
            <v>183.29284015062399</v>
          </cell>
          <cell r="F489">
            <v>129.290603116385</v>
          </cell>
        </row>
        <row r="490">
          <cell r="A490">
            <v>40547</v>
          </cell>
          <cell r="B490">
            <v>135.52144308573199</v>
          </cell>
          <cell r="C490">
            <v>228.273032450578</v>
          </cell>
          <cell r="D490">
            <v>87.8594830724426</v>
          </cell>
          <cell r="E490">
            <v>177.75507564781199</v>
          </cell>
          <cell r="F490">
            <v>127.36442632116901</v>
          </cell>
        </row>
        <row r="491">
          <cell r="A491">
            <v>40548</v>
          </cell>
          <cell r="B491">
            <v>135.60564171710701</v>
          </cell>
          <cell r="C491">
            <v>230.39910481163699</v>
          </cell>
          <cell r="D491">
            <v>87.8594830724426</v>
          </cell>
          <cell r="E491">
            <v>173.77231990233099</v>
          </cell>
          <cell r="F491">
            <v>124.04601298266699</v>
          </cell>
        </row>
        <row r="492">
          <cell r="A492">
            <v>40549</v>
          </cell>
          <cell r="B492">
            <v>135.11308263082299</v>
          </cell>
          <cell r="C492">
            <v>229.01902275270399</v>
          </cell>
          <cell r="D492">
            <v>87.677466326902007</v>
          </cell>
          <cell r="E492">
            <v>172.20554497951599</v>
          </cell>
          <cell r="F492">
            <v>121.862935480712</v>
          </cell>
        </row>
        <row r="493">
          <cell r="A493">
            <v>40550</v>
          </cell>
          <cell r="B493">
            <v>134.45393906826101</v>
          </cell>
          <cell r="C493">
            <v>227.676240208877</v>
          </cell>
          <cell r="D493">
            <v>88.041499817983194</v>
          </cell>
          <cell r="E493">
            <v>171.93763035058001</v>
          </cell>
          <cell r="F493">
            <v>120.558035099227</v>
          </cell>
        </row>
        <row r="494">
          <cell r="A494">
            <v>40553</v>
          </cell>
          <cell r="B494">
            <v>134.47529846077799</v>
          </cell>
          <cell r="C494">
            <v>227.750839239089</v>
          </cell>
          <cell r="D494">
            <v>87.2588278121587</v>
          </cell>
          <cell r="E494">
            <v>170.37759707241199</v>
          </cell>
          <cell r="F494">
            <v>119.80473046822399</v>
          </cell>
        </row>
        <row r="495">
          <cell r="A495">
            <v>40554</v>
          </cell>
          <cell r="B495">
            <v>134.38206899505499</v>
          </cell>
          <cell r="C495">
            <v>230.697500932487</v>
          </cell>
          <cell r="D495">
            <v>87.076811066618106</v>
          </cell>
          <cell r="E495">
            <v>171.07240724360099</v>
          </cell>
          <cell r="F495">
            <v>120.32476038843799</v>
          </cell>
        </row>
        <row r="496">
          <cell r="A496">
            <v>40555</v>
          </cell>
          <cell r="B496">
            <v>135.426579741654</v>
          </cell>
          <cell r="C496">
            <v>232.30138008205799</v>
          </cell>
          <cell r="D496">
            <v>86.603567528212494</v>
          </cell>
          <cell r="E496">
            <v>170.80534653569401</v>
          </cell>
          <cell r="F496">
            <v>121.08930656704101</v>
          </cell>
        </row>
        <row r="497">
          <cell r="A497">
            <v>40556</v>
          </cell>
          <cell r="B497">
            <v>135.83588483140699</v>
          </cell>
          <cell r="C497">
            <v>234.72584856396799</v>
          </cell>
          <cell r="D497">
            <v>86.2213323625773</v>
          </cell>
          <cell r="E497">
            <v>167.36475638963401</v>
          </cell>
          <cell r="F497">
            <v>122.870042690668</v>
          </cell>
        </row>
        <row r="498">
          <cell r="A498">
            <v>40557</v>
          </cell>
          <cell r="B498">
            <v>135.77818338632699</v>
          </cell>
          <cell r="C498">
            <v>234.46475195822401</v>
          </cell>
          <cell r="D498">
            <v>85.347651983982502</v>
          </cell>
          <cell r="E498">
            <v>165.96889561712601</v>
          </cell>
          <cell r="F498">
            <v>121.797731682662</v>
          </cell>
        </row>
        <row r="499">
          <cell r="A499">
            <v>40560</v>
          </cell>
          <cell r="B499">
            <v>135.77818338632699</v>
          </cell>
          <cell r="C499">
            <v>234.46475195822401</v>
          </cell>
          <cell r="D499">
            <v>85.347651983982502</v>
          </cell>
          <cell r="E499">
            <v>166.28960793577201</v>
          </cell>
          <cell r="F499">
            <v>122.254861747609</v>
          </cell>
        </row>
        <row r="500">
          <cell r="A500">
            <v>40561</v>
          </cell>
          <cell r="B500">
            <v>135.81452096618801</v>
          </cell>
          <cell r="C500">
            <v>234.98694516971199</v>
          </cell>
          <cell r="D500">
            <v>85.911903895158304</v>
          </cell>
          <cell r="E500">
            <v>168.96039755592901</v>
          </cell>
          <cell r="F500">
            <v>121.836064211026</v>
          </cell>
        </row>
        <row r="501">
          <cell r="A501">
            <v>40562</v>
          </cell>
          <cell r="B501">
            <v>135.37605787920799</v>
          </cell>
          <cell r="C501">
            <v>232.74897426333399</v>
          </cell>
          <cell r="D501">
            <v>86.148525664361102</v>
          </cell>
          <cell r="E501">
            <v>169.805813407735</v>
          </cell>
          <cell r="F501">
            <v>121.62452074009001</v>
          </cell>
        </row>
        <row r="502">
          <cell r="A502">
            <v>40563</v>
          </cell>
          <cell r="B502">
            <v>135.93790092190201</v>
          </cell>
          <cell r="C502">
            <v>229.05632226781</v>
          </cell>
          <cell r="D502">
            <v>87.295231161266798</v>
          </cell>
          <cell r="E502">
            <v>167.139321237975</v>
          </cell>
          <cell r="F502">
            <v>119.813553178254</v>
          </cell>
        </row>
        <row r="503">
          <cell r="A503">
            <v>40564</v>
          </cell>
          <cell r="B503">
            <v>135.982490191273</v>
          </cell>
          <cell r="C503">
            <v>230.06340917567999</v>
          </cell>
          <cell r="D503">
            <v>87.222424463050601</v>
          </cell>
          <cell r="E503">
            <v>169.76843579921501</v>
          </cell>
          <cell r="F503">
            <v>122.64705811803501</v>
          </cell>
        </row>
        <row r="504">
          <cell r="A504">
            <v>40567</v>
          </cell>
          <cell r="B504">
            <v>136.513831189531</v>
          </cell>
          <cell r="C504">
            <v>229.76501305483001</v>
          </cell>
          <cell r="D504">
            <v>87.677466326902007</v>
          </cell>
          <cell r="E504">
            <v>172.91644042400199</v>
          </cell>
          <cell r="F504">
            <v>123.89880454395499</v>
          </cell>
        </row>
        <row r="505">
          <cell r="A505">
            <v>40568</v>
          </cell>
          <cell r="B505">
            <v>136.77456561378099</v>
          </cell>
          <cell r="C505">
            <v>226.445356210369</v>
          </cell>
          <cell r="D505">
            <v>87.295231161266798</v>
          </cell>
          <cell r="E505">
            <v>172.21135226129701</v>
          </cell>
          <cell r="F505">
            <v>122.75848993341199</v>
          </cell>
        </row>
        <row r="506">
          <cell r="A506">
            <v>40569</v>
          </cell>
          <cell r="B506">
            <v>136.40705793227201</v>
          </cell>
          <cell r="C506">
            <v>223.87168966803401</v>
          </cell>
          <cell r="D506">
            <v>85.092828540225696</v>
          </cell>
          <cell r="E506">
            <v>171.11936361844701</v>
          </cell>
          <cell r="F506">
            <v>123.194564017327</v>
          </cell>
        </row>
        <row r="507">
          <cell r="A507">
            <v>40570</v>
          </cell>
          <cell r="B507">
            <v>135.18010429412701</v>
          </cell>
          <cell r="C507">
            <v>222.34240954867499</v>
          </cell>
          <cell r="D507">
            <v>84.419366581725498</v>
          </cell>
          <cell r="E507">
            <v>168.01618675376599</v>
          </cell>
          <cell r="F507">
            <v>122.61000354218601</v>
          </cell>
        </row>
        <row r="508">
          <cell r="A508">
            <v>40571</v>
          </cell>
          <cell r="B508">
            <v>133.74971244993301</v>
          </cell>
          <cell r="C508">
            <v>217.49347258485599</v>
          </cell>
          <cell r="D508">
            <v>82.799417546414205</v>
          </cell>
          <cell r="E508">
            <v>168.547239004142</v>
          </cell>
          <cell r="F508">
            <v>120.75502321509499</v>
          </cell>
        </row>
        <row r="509">
          <cell r="A509">
            <v>40574</v>
          </cell>
          <cell r="B509">
            <v>133.404669813087</v>
          </cell>
          <cell r="C509">
            <v>216.225289071242</v>
          </cell>
          <cell r="D509">
            <v>82.198762286130304</v>
          </cell>
          <cell r="E509">
            <v>168.11543650988801</v>
          </cell>
          <cell r="F509">
            <v>121.474832992871</v>
          </cell>
        </row>
        <row r="510">
          <cell r="A510">
            <v>40575</v>
          </cell>
          <cell r="B510">
            <v>134.34740196971299</v>
          </cell>
          <cell r="C510">
            <v>215.96419246549701</v>
          </cell>
          <cell r="D510">
            <v>82.326174008008707</v>
          </cell>
          <cell r="E510">
            <v>169.78410648766501</v>
          </cell>
          <cell r="F510">
            <v>124.61789874895101</v>
          </cell>
        </row>
        <row r="511">
          <cell r="A511">
            <v>40576</v>
          </cell>
          <cell r="B511">
            <v>133.84962637008201</v>
          </cell>
          <cell r="C511">
            <v>214.62140992167099</v>
          </cell>
          <cell r="D511">
            <v>83.236257735711604</v>
          </cell>
          <cell r="E511">
            <v>170.931897013411</v>
          </cell>
          <cell r="F511">
            <v>125.683878449622</v>
          </cell>
        </row>
        <row r="512">
          <cell r="A512">
            <v>40577</v>
          </cell>
          <cell r="B512">
            <v>134.36561705211801</v>
          </cell>
          <cell r="C512">
            <v>219.28384930995799</v>
          </cell>
          <cell r="D512">
            <v>83.727702948671194</v>
          </cell>
          <cell r="E512">
            <v>169.305820987831</v>
          </cell>
          <cell r="F512">
            <v>123.721487624612</v>
          </cell>
        </row>
        <row r="513">
          <cell r="A513">
            <v>40578</v>
          </cell>
          <cell r="B513">
            <v>135.071249440956</v>
          </cell>
          <cell r="C513">
            <v>219.09735173442701</v>
          </cell>
          <cell r="D513">
            <v>83.946123043319901</v>
          </cell>
          <cell r="E513">
            <v>167.91203623347801</v>
          </cell>
          <cell r="F513">
            <v>123.018168271958</v>
          </cell>
        </row>
        <row r="514">
          <cell r="A514">
            <v>40581</v>
          </cell>
          <cell r="B514">
            <v>135.22780880104099</v>
          </cell>
          <cell r="C514">
            <v>220.813129429317</v>
          </cell>
          <cell r="D514">
            <v>83.163451037495406</v>
          </cell>
          <cell r="E514">
            <v>167.142628635004</v>
          </cell>
          <cell r="F514">
            <v>123.61198483219501</v>
          </cell>
        </row>
        <row r="515">
          <cell r="A515">
            <v>40582</v>
          </cell>
          <cell r="B515">
            <v>135.97481726951301</v>
          </cell>
          <cell r="C515">
            <v>224.05818724356499</v>
          </cell>
          <cell r="D515">
            <v>83.017837641062897</v>
          </cell>
          <cell r="E515">
            <v>166.317016944453</v>
          </cell>
          <cell r="F515">
            <v>123.942192442837</v>
          </cell>
        </row>
        <row r="516">
          <cell r="A516">
            <v>40583</v>
          </cell>
          <cell r="B516">
            <v>136.23725042631099</v>
          </cell>
          <cell r="C516">
            <v>224.281984334203</v>
          </cell>
          <cell r="D516">
            <v>82.890425919184494</v>
          </cell>
          <cell r="E516">
            <v>163.24363449828499</v>
          </cell>
          <cell r="F516">
            <v>122.36935943960501</v>
          </cell>
        </row>
        <row r="517">
          <cell r="A517">
            <v>40584</v>
          </cell>
          <cell r="B517">
            <v>135.62941502735799</v>
          </cell>
          <cell r="C517">
            <v>223.01380082058901</v>
          </cell>
          <cell r="D517">
            <v>82.799417546414205</v>
          </cell>
          <cell r="E517">
            <v>164.45431507025199</v>
          </cell>
          <cell r="F517">
            <v>121.11489988421199</v>
          </cell>
        </row>
        <row r="518">
          <cell r="A518">
            <v>40585</v>
          </cell>
          <cell r="B518">
            <v>136.32480716299401</v>
          </cell>
          <cell r="C518">
            <v>224.91607609101001</v>
          </cell>
          <cell r="D518">
            <v>82.926829268292593</v>
          </cell>
          <cell r="E518">
            <v>164.826813367824</v>
          </cell>
          <cell r="F518">
            <v>119.051691909353</v>
          </cell>
        </row>
        <row r="519">
          <cell r="A519">
            <v>40588</v>
          </cell>
          <cell r="B519">
            <v>135.68443866523501</v>
          </cell>
          <cell r="C519">
            <v>225.02797463632899</v>
          </cell>
          <cell r="D519">
            <v>83.691299599563095</v>
          </cell>
          <cell r="E519">
            <v>164.76668309536399</v>
          </cell>
          <cell r="F519">
            <v>119.38538667749</v>
          </cell>
        </row>
        <row r="520">
          <cell r="A520">
            <v>40589</v>
          </cell>
          <cell r="B520">
            <v>135.68551748116499</v>
          </cell>
          <cell r="C520">
            <v>222.56620663931301</v>
          </cell>
          <cell r="D520">
            <v>85.092828540225696</v>
          </cell>
          <cell r="E520">
            <v>168.06777162810201</v>
          </cell>
          <cell r="F520">
            <v>123.598086594667</v>
          </cell>
        </row>
        <row r="521">
          <cell r="A521">
            <v>40590</v>
          </cell>
          <cell r="B521">
            <v>136.016265806934</v>
          </cell>
          <cell r="C521">
            <v>224.76687803058499</v>
          </cell>
          <cell r="D521">
            <v>84.200946487076806</v>
          </cell>
          <cell r="E521">
            <v>168.773722993587</v>
          </cell>
          <cell r="F521">
            <v>124.245629568692</v>
          </cell>
        </row>
        <row r="522">
          <cell r="A522">
            <v>40591</v>
          </cell>
          <cell r="B522">
            <v>136.993916354802</v>
          </cell>
          <cell r="C522">
            <v>228.31033196568401</v>
          </cell>
          <cell r="D522">
            <v>84.310156534401102</v>
          </cell>
          <cell r="E522">
            <v>172.10115313372</v>
          </cell>
          <cell r="F522">
            <v>124.96806378523</v>
          </cell>
        </row>
        <row r="523">
          <cell r="A523">
            <v>40592</v>
          </cell>
          <cell r="B523">
            <v>137.31028762449199</v>
          </cell>
          <cell r="C523">
            <v>228.68332711674699</v>
          </cell>
          <cell r="D523">
            <v>85.329450309428395</v>
          </cell>
          <cell r="E523">
            <v>170.30884095999201</v>
          </cell>
          <cell r="F523">
            <v>126.20656505976601</v>
          </cell>
        </row>
        <row r="524">
          <cell r="A524">
            <v>40595</v>
          </cell>
          <cell r="B524">
            <v>137.31028762449199</v>
          </cell>
          <cell r="C524">
            <v>228.68332711674699</v>
          </cell>
          <cell r="D524">
            <v>85.329450309428395</v>
          </cell>
          <cell r="E524">
            <v>171.10420961409801</v>
          </cell>
          <cell r="F524">
            <v>125.948368259231</v>
          </cell>
        </row>
        <row r="525">
          <cell r="A525">
            <v>40596</v>
          </cell>
          <cell r="B525">
            <v>136.29596091315699</v>
          </cell>
          <cell r="C525">
            <v>223.53599403207701</v>
          </cell>
          <cell r="D525">
            <v>85.493265380414897</v>
          </cell>
          <cell r="E525">
            <v>173.16575442530601</v>
          </cell>
          <cell r="F525">
            <v>124.598267866385</v>
          </cell>
        </row>
        <row r="526">
          <cell r="A526">
            <v>40597</v>
          </cell>
          <cell r="B526">
            <v>135.97053107836101</v>
          </cell>
          <cell r="C526">
            <v>218.79895561357699</v>
          </cell>
          <cell r="D526">
            <v>84.583181652712</v>
          </cell>
          <cell r="E526">
            <v>175.402634593887</v>
          </cell>
          <cell r="F526">
            <v>124.317336008406</v>
          </cell>
        </row>
        <row r="527">
          <cell r="A527">
            <v>40598</v>
          </cell>
          <cell r="B527">
            <v>135.454312735749</v>
          </cell>
          <cell r="C527">
            <v>220.85042894442299</v>
          </cell>
          <cell r="D527">
            <v>85.911903895158304</v>
          </cell>
          <cell r="E527">
            <v>175.76037800237501</v>
          </cell>
          <cell r="F527">
            <v>124.37433188430801</v>
          </cell>
        </row>
        <row r="528">
          <cell r="A528">
            <v>40599</v>
          </cell>
          <cell r="B528">
            <v>136.03365433385</v>
          </cell>
          <cell r="C528">
            <v>226.40805669526199</v>
          </cell>
          <cell r="D528">
            <v>86.712777575536904</v>
          </cell>
          <cell r="E528">
            <v>174.10571109190801</v>
          </cell>
          <cell r="F528">
            <v>125.532396731207</v>
          </cell>
        </row>
        <row r="529">
          <cell r="A529">
            <v>40602</v>
          </cell>
          <cell r="B529">
            <v>136.60376785140599</v>
          </cell>
          <cell r="C529">
            <v>223.237597911227</v>
          </cell>
          <cell r="D529">
            <v>87.550054605023604</v>
          </cell>
          <cell r="E529">
            <v>175.10224002668099</v>
          </cell>
          <cell r="F529">
            <v>126.403698305888</v>
          </cell>
        </row>
        <row r="530">
          <cell r="A530">
            <v>40603</v>
          </cell>
          <cell r="B530">
            <v>135.976380031893</v>
          </cell>
          <cell r="C530">
            <v>218.46325997762</v>
          </cell>
          <cell r="D530">
            <v>86.457954131780099</v>
          </cell>
          <cell r="E530">
            <v>175.265413197225</v>
          </cell>
          <cell r="F530">
            <v>126.91534695392799</v>
          </cell>
        </row>
        <row r="531">
          <cell r="A531">
            <v>40604</v>
          </cell>
          <cell r="B531">
            <v>135.49945572573401</v>
          </cell>
          <cell r="C531">
            <v>219.54494591570301</v>
          </cell>
          <cell r="D531">
            <v>86.785584273753102</v>
          </cell>
          <cell r="E531">
            <v>176.37370987538</v>
          </cell>
          <cell r="F531">
            <v>125.79419961541601</v>
          </cell>
        </row>
        <row r="532">
          <cell r="A532">
            <v>40605</v>
          </cell>
          <cell r="B532">
            <v>136.921579331418</v>
          </cell>
          <cell r="C532">
            <v>223.53599403207701</v>
          </cell>
          <cell r="D532">
            <v>88.005096468875095</v>
          </cell>
          <cell r="E532">
            <v>175.50366025823601</v>
          </cell>
          <cell r="F532">
            <v>127.05737504884701</v>
          </cell>
        </row>
        <row r="533">
          <cell r="A533">
            <v>40606</v>
          </cell>
          <cell r="B533">
            <v>136.306232028008</v>
          </cell>
          <cell r="C533">
            <v>221.11152555016699</v>
          </cell>
          <cell r="D533">
            <v>88.623953403713102</v>
          </cell>
          <cell r="E533">
            <v>173.33007234505499</v>
          </cell>
          <cell r="F533">
            <v>126.36307191323</v>
          </cell>
        </row>
        <row r="534">
          <cell r="A534">
            <v>40609</v>
          </cell>
          <cell r="B534">
            <v>135.92823720009901</v>
          </cell>
          <cell r="C534">
            <v>220.813129429317</v>
          </cell>
          <cell r="D534">
            <v>88.278121587186007</v>
          </cell>
          <cell r="E534">
            <v>172.94355860450699</v>
          </cell>
          <cell r="F534">
            <v>125.50359442286199</v>
          </cell>
        </row>
        <row r="535">
          <cell r="A535">
            <v>40610</v>
          </cell>
          <cell r="B535">
            <v>137.06913424610099</v>
          </cell>
          <cell r="C535">
            <v>220.47743379336001</v>
          </cell>
          <cell r="D535">
            <v>88.642155078267194</v>
          </cell>
          <cell r="E535">
            <v>172.21544860710301</v>
          </cell>
          <cell r="F535">
            <v>124.935439713527</v>
          </cell>
        </row>
        <row r="536">
          <cell r="A536">
            <v>40611</v>
          </cell>
          <cell r="B536">
            <v>137.74589981066799</v>
          </cell>
          <cell r="C536">
            <v>220.70123088399799</v>
          </cell>
          <cell r="D536">
            <v>89.315617036767307</v>
          </cell>
          <cell r="E536">
            <v>171.995158639035</v>
          </cell>
          <cell r="F536">
            <v>124.742595872693</v>
          </cell>
        </row>
        <row r="537">
          <cell r="A537">
            <v>40612</v>
          </cell>
          <cell r="B537">
            <v>136.830447563337</v>
          </cell>
          <cell r="C537">
            <v>215.777694889966</v>
          </cell>
          <cell r="D537">
            <v>88.278121587186007</v>
          </cell>
          <cell r="E537">
            <v>171.12885266118599</v>
          </cell>
          <cell r="F537">
            <v>124.51167751283501</v>
          </cell>
        </row>
        <row r="538">
          <cell r="A538">
            <v>40613</v>
          </cell>
          <cell r="B538">
            <v>136.76013667434901</v>
          </cell>
          <cell r="C538">
            <v>215.21820216337099</v>
          </cell>
          <cell r="D538">
            <v>88.205314888969696</v>
          </cell>
          <cell r="E538">
            <v>172.05098217934801</v>
          </cell>
          <cell r="F538">
            <v>123.48294387932</v>
          </cell>
        </row>
        <row r="539">
          <cell r="A539">
            <v>40616</v>
          </cell>
          <cell r="B539">
            <v>135.73962779311699</v>
          </cell>
          <cell r="C539">
            <v>213.91271913465101</v>
          </cell>
          <cell r="D539">
            <v>87.768474699672296</v>
          </cell>
          <cell r="E539">
            <v>171.06594714538201</v>
          </cell>
          <cell r="F539">
            <v>123.255921863645</v>
          </cell>
        </row>
        <row r="540">
          <cell r="A540">
            <v>40617</v>
          </cell>
          <cell r="B540">
            <v>134.33914849112199</v>
          </cell>
          <cell r="C540">
            <v>210.145468108914</v>
          </cell>
          <cell r="D540">
            <v>86.730979250090996</v>
          </cell>
          <cell r="E540">
            <v>165.92620884742601</v>
          </cell>
          <cell r="F540">
            <v>120.37002893352999</v>
          </cell>
        </row>
        <row r="541">
          <cell r="A541">
            <v>40618</v>
          </cell>
          <cell r="B541">
            <v>132.426720488668</v>
          </cell>
          <cell r="C541">
            <v>208.16859380828001</v>
          </cell>
          <cell r="D541">
            <v>85.020021842009399</v>
          </cell>
          <cell r="E541">
            <v>167.255302895998</v>
          </cell>
          <cell r="F541">
            <v>118.823045241111</v>
          </cell>
        </row>
        <row r="542">
          <cell r="A542">
            <v>40619</v>
          </cell>
          <cell r="B542">
            <v>133.19082004931599</v>
          </cell>
          <cell r="C542">
            <v>206.490115628496</v>
          </cell>
          <cell r="D542">
            <v>86.0211139424827</v>
          </cell>
          <cell r="E542">
            <v>170.87654993628001</v>
          </cell>
          <cell r="F542">
            <v>121.640603994222</v>
          </cell>
        </row>
        <row r="543">
          <cell r="A543">
            <v>40620</v>
          </cell>
          <cell r="B543">
            <v>134.13620183511699</v>
          </cell>
          <cell r="C543">
            <v>208.504289444237</v>
          </cell>
          <cell r="D543">
            <v>87.204222788496494</v>
          </cell>
          <cell r="E543">
            <v>170.422390799434</v>
          </cell>
          <cell r="F543">
            <v>122.792111775612</v>
          </cell>
        </row>
        <row r="544">
          <cell r="A544">
            <v>40623</v>
          </cell>
          <cell r="B544">
            <v>135.836977512717</v>
          </cell>
          <cell r="C544">
            <v>212.90563222678099</v>
          </cell>
          <cell r="D544">
            <v>87.422642883145201</v>
          </cell>
          <cell r="E544">
            <v>174.33405761924899</v>
          </cell>
          <cell r="F544">
            <v>126.0044026472</v>
          </cell>
        </row>
        <row r="545">
          <cell r="A545">
            <v>40624</v>
          </cell>
          <cell r="B545">
            <v>135.484941804947</v>
          </cell>
          <cell r="C545">
            <v>211.74934725848499</v>
          </cell>
          <cell r="D545">
            <v>87.295231161266798</v>
          </cell>
          <cell r="E545">
            <v>172.740263521267</v>
          </cell>
          <cell r="F545">
            <v>126.54111851524</v>
          </cell>
        </row>
        <row r="546">
          <cell r="A546">
            <v>40625</v>
          </cell>
          <cell r="B546">
            <v>135.87982600613299</v>
          </cell>
          <cell r="C546">
            <v>212.71913465124899</v>
          </cell>
          <cell r="D546">
            <v>87.349836184929003</v>
          </cell>
          <cell r="E546">
            <v>174.969851328017</v>
          </cell>
          <cell r="F546">
            <v>127.43458067344299</v>
          </cell>
        </row>
        <row r="547">
          <cell r="A547">
            <v>40626</v>
          </cell>
          <cell r="B547">
            <v>137.003745119341</v>
          </cell>
          <cell r="C547">
            <v>214.807907497202</v>
          </cell>
          <cell r="D547">
            <v>87.568256279577696</v>
          </cell>
          <cell r="E547">
            <v>176.39556220953901</v>
          </cell>
          <cell r="F547">
            <v>129.41412911960501</v>
          </cell>
        </row>
        <row r="548">
          <cell r="A548">
            <v>40627</v>
          </cell>
          <cell r="B548">
            <v>137.05549697507499</v>
          </cell>
          <cell r="C548">
            <v>219.28384930995799</v>
          </cell>
          <cell r="D548">
            <v>87.422642883145201</v>
          </cell>
          <cell r="E548">
            <v>175.74094201721499</v>
          </cell>
          <cell r="F548">
            <v>128.54281948213199</v>
          </cell>
        </row>
        <row r="549">
          <cell r="A549">
            <v>40630</v>
          </cell>
          <cell r="B549">
            <v>137.00627174918799</v>
          </cell>
          <cell r="C549">
            <v>217.679970160387</v>
          </cell>
          <cell r="D549">
            <v>87.513651255915505</v>
          </cell>
          <cell r="E549">
            <v>176.38090941970799</v>
          </cell>
          <cell r="F549">
            <v>129.025141740354</v>
          </cell>
        </row>
        <row r="550">
          <cell r="A550">
            <v>40631</v>
          </cell>
          <cell r="B550">
            <v>137.617098491815</v>
          </cell>
          <cell r="C550">
            <v>216.85938082804901</v>
          </cell>
          <cell r="D550">
            <v>88.0597014925373</v>
          </cell>
          <cell r="E550">
            <v>176.38248422334399</v>
          </cell>
          <cell r="F550">
            <v>129.06655627091999</v>
          </cell>
        </row>
        <row r="551">
          <cell r="A551">
            <v>40632</v>
          </cell>
          <cell r="B551">
            <v>138.44098511888799</v>
          </cell>
          <cell r="C551">
            <v>217.82916822081299</v>
          </cell>
          <cell r="D551">
            <v>89.115398616672707</v>
          </cell>
          <cell r="E551">
            <v>178.275883939756</v>
          </cell>
          <cell r="F551">
            <v>130.975625837434</v>
          </cell>
        </row>
        <row r="552">
          <cell r="A552">
            <v>40633</v>
          </cell>
          <cell r="B552">
            <v>138.138263196521</v>
          </cell>
          <cell r="C552">
            <v>216.07609101081599</v>
          </cell>
          <cell r="D552">
            <v>89.279213687659194</v>
          </cell>
          <cell r="E552">
            <v>177.813250564871</v>
          </cell>
          <cell r="F552">
            <v>131.764301936479</v>
          </cell>
        </row>
        <row r="553">
          <cell r="A553">
            <v>40634</v>
          </cell>
          <cell r="B553">
            <v>138.95526499207901</v>
          </cell>
          <cell r="C553">
            <v>217.56807161506899</v>
          </cell>
          <cell r="D553">
            <v>89.861667273389102</v>
          </cell>
          <cell r="E553">
            <v>176.237874553431</v>
          </cell>
          <cell r="F553">
            <v>132.71738440934601</v>
          </cell>
        </row>
        <row r="554">
          <cell r="A554">
            <v>40637</v>
          </cell>
          <cell r="B554">
            <v>139.23092258942799</v>
          </cell>
          <cell r="C554">
            <v>217.30697500932399</v>
          </cell>
          <cell r="D554">
            <v>91.463414634146304</v>
          </cell>
          <cell r="E554">
            <v>178.03097258201799</v>
          </cell>
          <cell r="F554">
            <v>132.78090106819201</v>
          </cell>
        </row>
        <row r="555">
          <cell r="A555">
            <v>40638</v>
          </cell>
          <cell r="B555">
            <v>139.39596666684099</v>
          </cell>
          <cell r="C555">
            <v>218.09026482655699</v>
          </cell>
          <cell r="D555">
            <v>90.990171095740806</v>
          </cell>
          <cell r="E555">
            <v>178.33434040324201</v>
          </cell>
          <cell r="F555">
            <v>133.797306692901</v>
          </cell>
        </row>
        <row r="556">
          <cell r="A556">
            <v>40639</v>
          </cell>
          <cell r="B556">
            <v>139.93547079509301</v>
          </cell>
          <cell r="C556">
            <v>220.14173815740301</v>
          </cell>
          <cell r="D556">
            <v>92.246086639970798</v>
          </cell>
          <cell r="E556">
            <v>179.07889766220501</v>
          </cell>
          <cell r="F556">
            <v>134.40877068889699</v>
          </cell>
        </row>
        <row r="557">
          <cell r="A557">
            <v>40640</v>
          </cell>
          <cell r="B557">
            <v>140.06962593927199</v>
          </cell>
          <cell r="C557">
            <v>219.507646400596</v>
          </cell>
          <cell r="D557">
            <v>91.900254823443703</v>
          </cell>
          <cell r="E557">
            <v>178.85862625763801</v>
          </cell>
          <cell r="F557">
            <v>133.995729985726</v>
          </cell>
        </row>
        <row r="558">
          <cell r="A558">
            <v>40641</v>
          </cell>
          <cell r="B558">
            <v>139.66267572757499</v>
          </cell>
          <cell r="C558">
            <v>220.06713912719101</v>
          </cell>
          <cell r="D558">
            <v>91.900254823443703</v>
          </cell>
          <cell r="E558">
            <v>180.384969876079</v>
          </cell>
          <cell r="F558">
            <v>136.334215785749</v>
          </cell>
        </row>
        <row r="559">
          <cell r="A559">
            <v>40644</v>
          </cell>
          <cell r="B559">
            <v>140.45336505946699</v>
          </cell>
          <cell r="C559">
            <v>221.37262215591099</v>
          </cell>
          <cell r="D559">
            <v>92.664725154714205</v>
          </cell>
          <cell r="E559">
            <v>180.09264733773099</v>
          </cell>
          <cell r="F559">
            <v>135.46271264127</v>
          </cell>
        </row>
        <row r="560">
          <cell r="A560">
            <v>40645</v>
          </cell>
          <cell r="B560">
            <v>140.82272578177199</v>
          </cell>
          <cell r="C560">
            <v>221.52182021633701</v>
          </cell>
          <cell r="D560">
            <v>92.883145249362897</v>
          </cell>
          <cell r="E560">
            <v>181.072865143283</v>
          </cell>
          <cell r="F560">
            <v>134.64670367770299</v>
          </cell>
        </row>
        <row r="561">
          <cell r="A561">
            <v>40646</v>
          </cell>
          <cell r="B561">
            <v>140.91729348019101</v>
          </cell>
          <cell r="C561">
            <v>222.34240954867499</v>
          </cell>
          <cell r="D561">
            <v>91.827448125227505</v>
          </cell>
          <cell r="E561">
            <v>181.78144633802401</v>
          </cell>
          <cell r="F561">
            <v>136.71017974039299</v>
          </cell>
        </row>
        <row r="562">
          <cell r="A562">
            <v>40647</v>
          </cell>
          <cell r="B562">
            <v>141.80326837931099</v>
          </cell>
          <cell r="C562">
            <v>224.72957851547901</v>
          </cell>
          <cell r="D562">
            <v>92.828540225700706</v>
          </cell>
          <cell r="E562">
            <v>184.491677209188</v>
          </cell>
          <cell r="F562">
            <v>139.13370985361999</v>
          </cell>
        </row>
        <row r="563">
          <cell r="A563">
            <v>40648</v>
          </cell>
          <cell r="B563">
            <v>142.52179109779701</v>
          </cell>
          <cell r="C563">
            <v>227.228646027601</v>
          </cell>
          <cell r="D563">
            <v>94.466690935566007</v>
          </cell>
          <cell r="E563">
            <v>188.759054734172</v>
          </cell>
          <cell r="F563">
            <v>141.47879303311001</v>
          </cell>
        </row>
        <row r="564">
          <cell r="A564">
            <v>40651</v>
          </cell>
          <cell r="B564">
            <v>141.561641341686</v>
          </cell>
          <cell r="C564">
            <v>224.804177545691</v>
          </cell>
          <cell r="D564">
            <v>93.338187113214403</v>
          </cell>
          <cell r="E564">
            <v>179.70674928662001</v>
          </cell>
          <cell r="F564">
            <v>137.412495275455</v>
          </cell>
        </row>
        <row r="565">
          <cell r="A565">
            <v>40652</v>
          </cell>
          <cell r="B565">
            <v>141.76593383398199</v>
          </cell>
          <cell r="C565">
            <v>229.35471838865999</v>
          </cell>
          <cell r="D565">
            <v>92.992355296687194</v>
          </cell>
          <cell r="E565">
            <v>182.87552956252901</v>
          </cell>
          <cell r="F565">
            <v>140.17417283364401</v>
          </cell>
        </row>
        <row r="566">
          <cell r="A566">
            <v>40653</v>
          </cell>
          <cell r="B566">
            <v>142.59073244516901</v>
          </cell>
          <cell r="C566">
            <v>228.869824692279</v>
          </cell>
          <cell r="D566">
            <v>92.464506734619505</v>
          </cell>
          <cell r="E566">
            <v>186.40562053296401</v>
          </cell>
          <cell r="F566">
            <v>143.40414137645999</v>
          </cell>
        </row>
        <row r="567">
          <cell r="A567">
            <v>40654</v>
          </cell>
          <cell r="B567">
            <v>142.60640658507799</v>
          </cell>
          <cell r="C567">
            <v>226.85565087653799</v>
          </cell>
          <cell r="D567">
            <v>94.284674190025399</v>
          </cell>
          <cell r="E567">
            <v>188.74749895502899</v>
          </cell>
          <cell r="F567">
            <v>143.77479799833901</v>
          </cell>
        </row>
        <row r="568">
          <cell r="A568">
            <v>40658</v>
          </cell>
          <cell r="B568">
            <v>142.13910261550399</v>
          </cell>
          <cell r="C568">
            <v>228.57142857142799</v>
          </cell>
          <cell r="D568">
            <v>93.4109938114306</v>
          </cell>
          <cell r="E568">
            <v>188.74749895502899</v>
          </cell>
          <cell r="F568">
            <v>143.77479799833901</v>
          </cell>
        </row>
        <row r="569">
          <cell r="A569">
            <v>40659</v>
          </cell>
          <cell r="B569">
            <v>142.95081007268399</v>
          </cell>
          <cell r="C569">
            <v>229.87691160014899</v>
          </cell>
          <cell r="D569">
            <v>94.230069166363293</v>
          </cell>
          <cell r="E569">
            <v>190.05137139407799</v>
          </cell>
          <cell r="F569">
            <v>144.54899332314099</v>
          </cell>
        </row>
        <row r="570">
          <cell r="A570">
            <v>40660</v>
          </cell>
          <cell r="B570">
            <v>143.68440535254399</v>
          </cell>
          <cell r="C570">
            <v>231.219694143976</v>
          </cell>
          <cell r="D570">
            <v>94.976337823079703</v>
          </cell>
          <cell r="E570">
            <v>188.65346244866799</v>
          </cell>
          <cell r="F570">
            <v>144.978437776421</v>
          </cell>
        </row>
        <row r="571">
          <cell r="A571">
            <v>40661</v>
          </cell>
          <cell r="B571">
            <v>144.77319183204301</v>
          </cell>
          <cell r="C571">
            <v>243.006340917568</v>
          </cell>
          <cell r="D571">
            <v>95.176556243174304</v>
          </cell>
          <cell r="E571">
            <v>190.06755257879499</v>
          </cell>
          <cell r="F571">
            <v>146.80400302298199</v>
          </cell>
        </row>
        <row r="572">
          <cell r="A572">
            <v>40662</v>
          </cell>
          <cell r="B572">
            <v>145.116328202928</v>
          </cell>
          <cell r="C572">
            <v>249.45915703095801</v>
          </cell>
          <cell r="D572">
            <v>94.721514379322798</v>
          </cell>
          <cell r="E572">
            <v>191.652244373635</v>
          </cell>
          <cell r="F572">
            <v>147.86967835326001</v>
          </cell>
        </row>
        <row r="573">
          <cell r="A573">
            <v>40665</v>
          </cell>
          <cell r="B573">
            <v>145.33942035989301</v>
          </cell>
          <cell r="C573">
            <v>244.98321521820199</v>
          </cell>
          <cell r="D573">
            <v>95.722606479796099</v>
          </cell>
          <cell r="E573">
            <v>193.840067397882</v>
          </cell>
          <cell r="F573">
            <v>147.92392280142801</v>
          </cell>
        </row>
        <row r="574">
          <cell r="A574">
            <v>40666</v>
          </cell>
          <cell r="B574">
            <v>145.773448761986</v>
          </cell>
          <cell r="C574">
            <v>246.549794852666</v>
          </cell>
          <cell r="D574">
            <v>96.195850018201597</v>
          </cell>
          <cell r="E574">
            <v>194.78486295031499</v>
          </cell>
          <cell r="F574">
            <v>147.61507755791001</v>
          </cell>
        </row>
        <row r="575">
          <cell r="A575">
            <v>40667</v>
          </cell>
          <cell r="B575">
            <v>145.66083818022199</v>
          </cell>
          <cell r="C575">
            <v>246.475195822454</v>
          </cell>
          <cell r="D575">
            <v>96.359665089188198</v>
          </cell>
          <cell r="E575">
            <v>194.67787530834701</v>
          </cell>
          <cell r="F575">
            <v>146.13997567092801</v>
          </cell>
        </row>
        <row r="576">
          <cell r="A576">
            <v>40668</v>
          </cell>
          <cell r="B576">
            <v>144.45312387343699</v>
          </cell>
          <cell r="C576">
            <v>246.25139873181601</v>
          </cell>
          <cell r="D576">
            <v>95.686203130688</v>
          </cell>
          <cell r="E576">
            <v>191.72163473899201</v>
          </cell>
          <cell r="F576">
            <v>144.17809078610901</v>
          </cell>
        </row>
        <row r="577">
          <cell r="A577">
            <v>40669</v>
          </cell>
          <cell r="B577">
            <v>144.80071192548101</v>
          </cell>
          <cell r="C577">
            <v>247.66878030585599</v>
          </cell>
          <cell r="D577">
            <v>95.595194757917696</v>
          </cell>
          <cell r="E577">
            <v>191.49113484557699</v>
          </cell>
          <cell r="F577">
            <v>145.81769378471799</v>
          </cell>
        </row>
        <row r="578">
          <cell r="A578">
            <v>40672</v>
          </cell>
          <cell r="B578">
            <v>145.33527416434001</v>
          </cell>
          <cell r="C578">
            <v>245.169712793733</v>
          </cell>
          <cell r="D578">
            <v>95.850018201674501</v>
          </cell>
          <cell r="E578">
            <v>190.609582045877</v>
          </cell>
          <cell r="F578">
            <v>142.75522168071799</v>
          </cell>
        </row>
        <row r="579">
          <cell r="A579">
            <v>40673</v>
          </cell>
          <cell r="B579">
            <v>146.14802644490899</v>
          </cell>
          <cell r="C579">
            <v>247.89257739649301</v>
          </cell>
          <cell r="D579">
            <v>96.177648343647604</v>
          </cell>
          <cell r="E579">
            <v>189.85078348801301</v>
          </cell>
          <cell r="F579">
            <v>140.09918282193101</v>
          </cell>
        </row>
        <row r="580">
          <cell r="A580">
            <v>40674</v>
          </cell>
          <cell r="B580">
            <v>145.97657611518699</v>
          </cell>
          <cell r="C580">
            <v>247.51958224543</v>
          </cell>
          <cell r="D580">
            <v>96.559883509282798</v>
          </cell>
          <cell r="E580">
            <v>189.92811903164099</v>
          </cell>
          <cell r="F580">
            <v>141.558707394973</v>
          </cell>
        </row>
        <row r="581">
          <cell r="A581">
            <v>40675</v>
          </cell>
          <cell r="B581">
            <v>147.91530361046901</v>
          </cell>
          <cell r="C581">
            <v>252.59231629988801</v>
          </cell>
          <cell r="D581">
            <v>97.433563887877597</v>
          </cell>
          <cell r="E581">
            <v>190.72329276899001</v>
          </cell>
          <cell r="F581">
            <v>141.083079269721</v>
          </cell>
        </row>
        <row r="582">
          <cell r="A582">
            <v>40676</v>
          </cell>
          <cell r="B582">
            <v>147.81169702683599</v>
          </cell>
          <cell r="C582">
            <v>254.75568817605301</v>
          </cell>
          <cell r="D582">
            <v>97.360757189661399</v>
          </cell>
          <cell r="E582">
            <v>190.54211919066799</v>
          </cell>
          <cell r="F582">
            <v>142.422288846415</v>
          </cell>
        </row>
        <row r="583">
          <cell r="A583">
            <v>40679</v>
          </cell>
          <cell r="B583">
            <v>147.74946965372999</v>
          </cell>
          <cell r="C583">
            <v>250.50354345393501</v>
          </cell>
          <cell r="D583">
            <v>98.289042591918403</v>
          </cell>
          <cell r="E583">
            <v>191.790551735083</v>
          </cell>
          <cell r="F583">
            <v>142.43634833978101</v>
          </cell>
        </row>
        <row r="584">
          <cell r="A584">
            <v>40680</v>
          </cell>
          <cell r="B584">
            <v>148.15943491442599</v>
          </cell>
          <cell r="C584">
            <v>250.913838120104</v>
          </cell>
          <cell r="D584">
            <v>97.378958864215505</v>
          </cell>
          <cell r="E584">
            <v>190.46214762995101</v>
          </cell>
          <cell r="F584">
            <v>140.50965552588301</v>
          </cell>
        </row>
        <row r="585">
          <cell r="A585">
            <v>40681</v>
          </cell>
          <cell r="B585">
            <v>148.45098268323301</v>
          </cell>
          <cell r="C585">
            <v>251.65982842222999</v>
          </cell>
          <cell r="D585">
            <v>97.9614124499453</v>
          </cell>
          <cell r="E585">
            <v>192.468973429133</v>
          </cell>
          <cell r="F585">
            <v>143.219511504868</v>
          </cell>
        </row>
        <row r="586">
          <cell r="A586">
            <v>40682</v>
          </cell>
          <cell r="B586">
            <v>149.225006276991</v>
          </cell>
          <cell r="C586">
            <v>253.07720999627</v>
          </cell>
          <cell r="D586">
            <v>97.233345467782996</v>
          </cell>
          <cell r="E586">
            <v>192.29613176867699</v>
          </cell>
          <cell r="F586">
            <v>145.61092751798</v>
          </cell>
        </row>
        <row r="587">
          <cell r="A587">
            <v>40683</v>
          </cell>
          <cell r="B587">
            <v>148.71697432242701</v>
          </cell>
          <cell r="C587">
            <v>251.02573666542301</v>
          </cell>
          <cell r="D587">
            <v>97.397160538769498</v>
          </cell>
          <cell r="E587">
            <v>192.55500597280599</v>
          </cell>
          <cell r="F587">
            <v>144.65815747829799</v>
          </cell>
        </row>
        <row r="588">
          <cell r="A588">
            <v>40686</v>
          </cell>
          <cell r="B588">
            <v>147.70124541874401</v>
          </cell>
          <cell r="C588">
            <v>247.29578515479199</v>
          </cell>
          <cell r="D588">
            <v>96.923917000364</v>
          </cell>
          <cell r="E588">
            <v>191.06908128307199</v>
          </cell>
          <cell r="F588">
            <v>142.00705909524501</v>
          </cell>
        </row>
        <row r="589">
          <cell r="A589">
            <v>40687</v>
          </cell>
          <cell r="B589">
            <v>147.55151363957799</v>
          </cell>
          <cell r="C589">
            <v>247.03468854904801</v>
          </cell>
          <cell r="D589">
            <v>97.069530396796495</v>
          </cell>
          <cell r="E589">
            <v>192.20372575645399</v>
          </cell>
          <cell r="F589">
            <v>141.02345895505701</v>
          </cell>
        </row>
        <row r="590">
          <cell r="A590">
            <v>40688</v>
          </cell>
          <cell r="B590">
            <v>146.544362485444</v>
          </cell>
          <cell r="C590">
            <v>247.48228273032399</v>
          </cell>
          <cell r="D590">
            <v>96.414270112850303</v>
          </cell>
          <cell r="E590">
            <v>193.325456221232</v>
          </cell>
          <cell r="F590">
            <v>140.90426267108501</v>
          </cell>
        </row>
        <row r="591">
          <cell r="A591">
            <v>40689</v>
          </cell>
          <cell r="B591">
            <v>146.771665244883</v>
          </cell>
          <cell r="C591">
            <v>251.99552405818699</v>
          </cell>
          <cell r="D591">
            <v>94.903531124863406</v>
          </cell>
          <cell r="E591">
            <v>194.64094012992501</v>
          </cell>
          <cell r="F591">
            <v>140.36703884715601</v>
          </cell>
        </row>
        <row r="592">
          <cell r="A592">
            <v>40690</v>
          </cell>
          <cell r="B592">
            <v>147.22082927346</v>
          </cell>
          <cell r="C592">
            <v>255.01678478179701</v>
          </cell>
          <cell r="D592">
            <v>93.829632326174007</v>
          </cell>
          <cell r="E592">
            <v>197.49562597516299</v>
          </cell>
          <cell r="F592">
            <v>143.06437532602601</v>
          </cell>
        </row>
        <row r="593">
          <cell r="A593">
            <v>40693</v>
          </cell>
          <cell r="B593">
            <v>147.22082927346</v>
          </cell>
          <cell r="C593">
            <v>255.01678478179701</v>
          </cell>
          <cell r="D593">
            <v>93.829632326174007</v>
          </cell>
          <cell r="E593">
            <v>197.52267608949899</v>
          </cell>
          <cell r="F593">
            <v>143.583768285681</v>
          </cell>
        </row>
        <row r="594">
          <cell r="A594">
            <v>40694</v>
          </cell>
          <cell r="B594">
            <v>148.55309806773101</v>
          </cell>
          <cell r="C594">
            <v>252.85341290563201</v>
          </cell>
          <cell r="D594">
            <v>95.103749544958106</v>
          </cell>
          <cell r="E594">
            <v>198.676920525631</v>
          </cell>
          <cell r="F594">
            <v>147.65266629372201</v>
          </cell>
        </row>
        <row r="595">
          <cell r="A595">
            <v>40695</v>
          </cell>
          <cell r="B595">
            <v>146.951058200348</v>
          </cell>
          <cell r="C595">
            <v>249.75755315180899</v>
          </cell>
          <cell r="D595">
            <v>94.503094284674106</v>
          </cell>
          <cell r="E595">
            <v>201.57671877131901</v>
          </cell>
          <cell r="F595">
            <v>147.910125348798</v>
          </cell>
        </row>
        <row r="596">
          <cell r="A596">
            <v>40696</v>
          </cell>
          <cell r="B596">
            <v>145.29870758209299</v>
          </cell>
          <cell r="C596">
            <v>250.801939574785</v>
          </cell>
          <cell r="D596">
            <v>93.283582089552198</v>
          </cell>
          <cell r="E596">
            <v>201.57671877131901</v>
          </cell>
          <cell r="F596">
            <v>146.017923142927</v>
          </cell>
        </row>
        <row r="597">
          <cell r="A597">
            <v>40697</v>
          </cell>
          <cell r="B597">
            <v>143.97857770338999</v>
          </cell>
          <cell r="C597">
            <v>248.041775456919</v>
          </cell>
          <cell r="D597">
            <v>92.974153622133201</v>
          </cell>
          <cell r="E597">
            <v>200.569367315677</v>
          </cell>
          <cell r="F597">
            <v>147.899103512279</v>
          </cell>
        </row>
        <row r="598">
          <cell r="A598">
            <v>40700</v>
          </cell>
          <cell r="B598">
            <v>143.29159782729599</v>
          </cell>
          <cell r="C598">
            <v>244.61022006713901</v>
          </cell>
          <cell r="D598">
            <v>92.864943574808805</v>
          </cell>
          <cell r="E598">
            <v>199.589632161141</v>
          </cell>
          <cell r="F598">
            <v>148.52976501577501</v>
          </cell>
        </row>
        <row r="599">
          <cell r="A599">
            <v>40701</v>
          </cell>
          <cell r="B599">
            <v>142.99866844057601</v>
          </cell>
          <cell r="C599">
            <v>244.311823946288</v>
          </cell>
          <cell r="D599">
            <v>93.520203858754996</v>
          </cell>
          <cell r="E599">
            <v>197.311417264488</v>
          </cell>
          <cell r="F599">
            <v>148.305700029028</v>
          </cell>
        </row>
        <row r="600">
          <cell r="A600">
            <v>40702</v>
          </cell>
          <cell r="B600">
            <v>143.010010320493</v>
          </cell>
          <cell r="C600">
            <v>244.19992540096899</v>
          </cell>
          <cell r="D600">
            <v>93.793228977065795</v>
          </cell>
          <cell r="E600">
            <v>197.04357070172099</v>
          </cell>
          <cell r="F600">
            <v>146.33453285504001</v>
          </cell>
        </row>
        <row r="601">
          <cell r="A601">
            <v>40703</v>
          </cell>
          <cell r="B601">
            <v>143.76514077009199</v>
          </cell>
          <cell r="C601">
            <v>242.409548675867</v>
          </cell>
          <cell r="D601">
            <v>93.793228977065795</v>
          </cell>
          <cell r="E601">
            <v>195.29890175236301</v>
          </cell>
          <cell r="F601">
            <v>147.06420141160501</v>
          </cell>
        </row>
        <row r="602">
          <cell r="A602">
            <v>40704</v>
          </cell>
          <cell r="B602">
            <v>142.14044040093</v>
          </cell>
          <cell r="C602">
            <v>238.306602014173</v>
          </cell>
          <cell r="D602">
            <v>92.646523480160099</v>
          </cell>
          <cell r="E602">
            <v>193.80609309781201</v>
          </cell>
          <cell r="F602">
            <v>144.369318037168</v>
          </cell>
        </row>
        <row r="603">
          <cell r="A603">
            <v>40707</v>
          </cell>
          <cell r="B603">
            <v>142.61804187430201</v>
          </cell>
          <cell r="C603">
            <v>242.81984334203599</v>
          </cell>
          <cell r="D603">
            <v>93.556607207863095</v>
          </cell>
          <cell r="E603">
            <v>193.80609309781201</v>
          </cell>
          <cell r="F603">
            <v>144.835280890636</v>
          </cell>
        </row>
        <row r="604">
          <cell r="A604">
            <v>40708</v>
          </cell>
          <cell r="B604">
            <v>144.09665213896901</v>
          </cell>
          <cell r="C604">
            <v>244.46102200671299</v>
          </cell>
          <cell r="D604">
            <v>93.356388787768395</v>
          </cell>
          <cell r="E604">
            <v>195.15813782099701</v>
          </cell>
          <cell r="F604">
            <v>147.03904953228999</v>
          </cell>
        </row>
        <row r="605">
          <cell r="A605">
            <v>40709</v>
          </cell>
          <cell r="B605">
            <v>141.95101964564901</v>
          </cell>
          <cell r="C605">
            <v>241.77545691905999</v>
          </cell>
          <cell r="D605">
            <v>93.392792136876494</v>
          </cell>
          <cell r="E605">
            <v>191.36691099327399</v>
          </cell>
          <cell r="F605">
            <v>146.32410161802599</v>
          </cell>
        </row>
        <row r="606">
          <cell r="A606">
            <v>40710</v>
          </cell>
          <cell r="B606">
            <v>143.069933804355</v>
          </cell>
          <cell r="C606">
            <v>241.626258858634</v>
          </cell>
          <cell r="D606">
            <v>93.392792136876494</v>
          </cell>
          <cell r="E606">
            <v>190.75330994951</v>
          </cell>
          <cell r="F606">
            <v>146.58065562471299</v>
          </cell>
        </row>
        <row r="607">
          <cell r="A607">
            <v>40711</v>
          </cell>
          <cell r="B607">
            <v>143.85264159798999</v>
          </cell>
          <cell r="C607">
            <v>242.29765013054799</v>
          </cell>
          <cell r="D607">
            <v>94.066254095376706</v>
          </cell>
          <cell r="E607">
            <v>192.09041414860499</v>
          </cell>
          <cell r="F607">
            <v>152.23493637157</v>
          </cell>
        </row>
        <row r="608">
          <cell r="A608">
            <v>40714</v>
          </cell>
          <cell r="B608">
            <v>144.85667170006701</v>
          </cell>
          <cell r="C608">
            <v>243.453935098843</v>
          </cell>
          <cell r="D608">
            <v>94.685111030214699</v>
          </cell>
          <cell r="E608">
            <v>194.10504589980201</v>
          </cell>
          <cell r="F608">
            <v>150.921146762022</v>
          </cell>
        </row>
        <row r="609">
          <cell r="A609">
            <v>40715</v>
          </cell>
          <cell r="B609">
            <v>144.65829077914299</v>
          </cell>
          <cell r="C609">
            <v>244.01342782543799</v>
          </cell>
          <cell r="D609">
            <v>95.121951219512098</v>
          </cell>
          <cell r="E609">
            <v>193.07184786344899</v>
          </cell>
          <cell r="F609">
            <v>151.21721852748101</v>
          </cell>
        </row>
        <row r="610">
          <cell r="A610">
            <v>40716</v>
          </cell>
          <cell r="B610">
            <v>143.70856152616</v>
          </cell>
          <cell r="C610">
            <v>242.745244311823</v>
          </cell>
          <cell r="D610">
            <v>94.794321077539095</v>
          </cell>
          <cell r="E610">
            <v>192.69941763204599</v>
          </cell>
          <cell r="F610">
            <v>151.32640485531601</v>
          </cell>
        </row>
        <row r="611">
          <cell r="A611">
            <v>40717</v>
          </cell>
          <cell r="B611">
            <v>142.35356558683799</v>
          </cell>
          <cell r="C611">
            <v>243.267437523312</v>
          </cell>
          <cell r="D611">
            <v>94.503094284674106</v>
          </cell>
          <cell r="E611">
            <v>189.88669767389999</v>
          </cell>
          <cell r="F611">
            <v>145.76911747925101</v>
          </cell>
        </row>
        <row r="612">
          <cell r="A612">
            <v>40718</v>
          </cell>
          <cell r="B612">
            <v>141.34548768867</v>
          </cell>
          <cell r="C612">
            <v>243.82693024990601</v>
          </cell>
          <cell r="D612">
            <v>94.193665817255095</v>
          </cell>
          <cell r="E612">
            <v>190.971127878077</v>
          </cell>
          <cell r="F612">
            <v>148.52210536347599</v>
          </cell>
        </row>
        <row r="613">
          <cell r="A613">
            <v>40721</v>
          </cell>
          <cell r="B613">
            <v>141.968012338362</v>
          </cell>
          <cell r="C613">
            <v>245.65460649011499</v>
          </cell>
          <cell r="D613">
            <v>94.466690935566007</v>
          </cell>
          <cell r="E613">
            <v>191.840632965868</v>
          </cell>
          <cell r="F613">
            <v>149.46224302395601</v>
          </cell>
        </row>
        <row r="614">
          <cell r="A614">
            <v>40722</v>
          </cell>
          <cell r="B614">
            <v>142.41918416325399</v>
          </cell>
          <cell r="C614">
            <v>247.51958224543</v>
          </cell>
          <cell r="D614">
            <v>95.103749544958106</v>
          </cell>
          <cell r="E614">
            <v>192.06450568955799</v>
          </cell>
          <cell r="F614">
            <v>152.085548963349</v>
          </cell>
        </row>
        <row r="615">
          <cell r="A615">
            <v>40723</v>
          </cell>
          <cell r="B615">
            <v>143.04333329862499</v>
          </cell>
          <cell r="C615">
            <v>249.90675121223401</v>
          </cell>
          <cell r="D615">
            <v>94.939934473971604</v>
          </cell>
          <cell r="E615">
            <v>191.79467283222399</v>
          </cell>
          <cell r="F615">
            <v>150.380931642299</v>
          </cell>
        </row>
        <row r="616">
          <cell r="A616">
            <v>40724</v>
          </cell>
          <cell r="B616">
            <v>144.31631820554301</v>
          </cell>
          <cell r="C616">
            <v>251.95822454308001</v>
          </cell>
          <cell r="D616">
            <v>95.777211503458304</v>
          </cell>
          <cell r="E616">
            <v>192.08311559894</v>
          </cell>
          <cell r="F616">
            <v>150.573735169174</v>
          </cell>
        </row>
        <row r="617">
          <cell r="A617">
            <v>40725</v>
          </cell>
          <cell r="B617">
            <v>145.39726269511399</v>
          </cell>
          <cell r="C617">
            <v>257.51585229391998</v>
          </cell>
          <cell r="D617">
            <v>96.650891882053102</v>
          </cell>
          <cell r="E617">
            <v>192.06895164795901</v>
          </cell>
          <cell r="F617">
            <v>150.82260130378901</v>
          </cell>
        </row>
        <row r="618">
          <cell r="A618">
            <v>40728</v>
          </cell>
          <cell r="B618">
            <v>145.39726269511399</v>
          </cell>
          <cell r="C618">
            <v>257.51585229391998</v>
          </cell>
          <cell r="D618">
            <v>96.650891882053102</v>
          </cell>
          <cell r="E618">
            <v>191.77771507439701</v>
          </cell>
          <cell r="F618">
            <v>150.23054847927901</v>
          </cell>
        </row>
        <row r="619">
          <cell r="A619">
            <v>40729</v>
          </cell>
          <cell r="B619">
            <v>145.28979303801901</v>
          </cell>
          <cell r="C619">
            <v>260.83550913838098</v>
          </cell>
          <cell r="D619">
            <v>96.760101929377498</v>
          </cell>
          <cell r="E619">
            <v>194.262380849397</v>
          </cell>
          <cell r="F619">
            <v>149.70925270073701</v>
          </cell>
        </row>
        <row r="620">
          <cell r="A620">
            <v>40730</v>
          </cell>
          <cell r="B620">
            <v>146.14316595870901</v>
          </cell>
          <cell r="C620">
            <v>257.47855277881303</v>
          </cell>
          <cell r="D620">
            <v>96.978522024026205</v>
          </cell>
          <cell r="E620">
            <v>194.107852082314</v>
          </cell>
          <cell r="F620">
            <v>148.84132137306801</v>
          </cell>
        </row>
        <row r="621">
          <cell r="A621">
            <v>40731</v>
          </cell>
          <cell r="B621">
            <v>147.07041272348701</v>
          </cell>
          <cell r="C621">
            <v>257.36665423349399</v>
          </cell>
          <cell r="D621">
            <v>97.451765562431703</v>
          </cell>
          <cell r="E621">
            <v>193.34691253404401</v>
          </cell>
          <cell r="F621">
            <v>152.14998074907601</v>
          </cell>
        </row>
        <row r="622">
          <cell r="A622">
            <v>40732</v>
          </cell>
          <cell r="B622">
            <v>146.57436090353801</v>
          </cell>
          <cell r="C622">
            <v>257.926146960089</v>
          </cell>
          <cell r="D622">
            <v>97.069530396796495</v>
          </cell>
          <cell r="E622">
            <v>194.131006955434</v>
          </cell>
          <cell r="F622">
            <v>150.506977267986</v>
          </cell>
        </row>
        <row r="623">
          <cell r="A623">
            <v>40735</v>
          </cell>
          <cell r="B623">
            <v>145.50306984855399</v>
          </cell>
          <cell r="C623">
            <v>255.165982842223</v>
          </cell>
          <cell r="D623">
            <v>96.796505278485597</v>
          </cell>
          <cell r="E623">
            <v>193.254104312641</v>
          </cell>
          <cell r="F623">
            <v>145.79418873064699</v>
          </cell>
        </row>
        <row r="624">
          <cell r="A624">
            <v>40736</v>
          </cell>
          <cell r="B624">
            <v>144.99744510267101</v>
          </cell>
          <cell r="C624">
            <v>256.546064901156</v>
          </cell>
          <cell r="D624">
            <v>96.996723698580197</v>
          </cell>
          <cell r="E624">
            <v>193.021466522737</v>
          </cell>
          <cell r="F624">
            <v>143.98850028180399</v>
          </cell>
        </row>
        <row r="625">
          <cell r="A625">
            <v>40737</v>
          </cell>
          <cell r="B625">
            <v>145.04269454298401</v>
          </cell>
          <cell r="C625">
            <v>257.21745617306902</v>
          </cell>
          <cell r="D625">
            <v>96.050236621769201</v>
          </cell>
          <cell r="E625">
            <v>194.33676479642401</v>
          </cell>
          <cell r="F625">
            <v>145.52021304637501</v>
          </cell>
        </row>
        <row r="626">
          <cell r="A626">
            <v>40738</v>
          </cell>
          <cell r="B626">
            <v>144.38495988182299</v>
          </cell>
          <cell r="C626">
            <v>256.58336441626199</v>
          </cell>
          <cell r="D626">
            <v>96.760101929377498</v>
          </cell>
          <cell r="E626">
            <v>195.04552853225499</v>
          </cell>
          <cell r="F626">
            <v>145.44095378635399</v>
          </cell>
        </row>
        <row r="627">
          <cell r="A627">
            <v>40739</v>
          </cell>
          <cell r="B627">
            <v>144.73730733698201</v>
          </cell>
          <cell r="C627">
            <v>258.37374114136497</v>
          </cell>
          <cell r="D627">
            <v>96.541681834728706</v>
          </cell>
          <cell r="E627">
            <v>194.88642386226601</v>
          </cell>
          <cell r="F627">
            <v>144.72189586392199</v>
          </cell>
        </row>
        <row r="628">
          <cell r="A628">
            <v>40742</v>
          </cell>
          <cell r="B628">
            <v>143.82533529974799</v>
          </cell>
          <cell r="C628">
            <v>255.688176053711</v>
          </cell>
          <cell r="D628">
            <v>95.631598107025795</v>
          </cell>
          <cell r="E628">
            <v>191.35873377124599</v>
          </cell>
          <cell r="F628">
            <v>143.495162234156</v>
          </cell>
        </row>
        <row r="629">
          <cell r="A629">
            <v>40743</v>
          </cell>
          <cell r="B629">
            <v>145.94581957395701</v>
          </cell>
          <cell r="C629">
            <v>260.49981350242399</v>
          </cell>
          <cell r="D629">
            <v>96.268656716417894</v>
          </cell>
          <cell r="E629">
            <v>193.440775781067</v>
          </cell>
          <cell r="F629">
            <v>143.48648868577601</v>
          </cell>
        </row>
        <row r="630">
          <cell r="A630">
            <v>40744</v>
          </cell>
          <cell r="B630">
            <v>145.374063232639</v>
          </cell>
          <cell r="C630">
            <v>257.18015665796298</v>
          </cell>
          <cell r="D630">
            <v>95.376774663269003</v>
          </cell>
          <cell r="E630">
            <v>192.968959661203</v>
          </cell>
          <cell r="F630">
            <v>144.16855855039199</v>
          </cell>
        </row>
        <row r="631">
          <cell r="A631">
            <v>40745</v>
          </cell>
          <cell r="B631">
            <v>146.36077145107299</v>
          </cell>
          <cell r="C631">
            <v>260.23871689667999</v>
          </cell>
          <cell r="D631">
            <v>96.195850018201597</v>
          </cell>
          <cell r="E631">
            <v>195.71209743115099</v>
          </cell>
          <cell r="F631">
            <v>146.530361944573</v>
          </cell>
        </row>
        <row r="632">
          <cell r="A632">
            <v>40746</v>
          </cell>
          <cell r="B632">
            <v>146.12869900130201</v>
          </cell>
          <cell r="C632">
            <v>257.665050354345</v>
          </cell>
          <cell r="D632">
            <v>96.377866763742205</v>
          </cell>
          <cell r="E632">
            <v>196.093317480103</v>
          </cell>
          <cell r="F632">
            <v>148.322486761752</v>
          </cell>
        </row>
        <row r="633">
          <cell r="A633">
            <v>40749</v>
          </cell>
          <cell r="B633">
            <v>144.67177195283901</v>
          </cell>
          <cell r="C633">
            <v>257.21745617306902</v>
          </cell>
          <cell r="D633">
            <v>95.704404805242007</v>
          </cell>
          <cell r="E633">
            <v>199.63230346125701</v>
          </cell>
          <cell r="F633">
            <v>147.517642749261</v>
          </cell>
        </row>
        <row r="634">
          <cell r="A634">
            <v>40750</v>
          </cell>
          <cell r="B634">
            <v>144.293553937057</v>
          </cell>
          <cell r="C634">
            <v>256.76986199179402</v>
          </cell>
          <cell r="D634">
            <v>94.976337823079703</v>
          </cell>
          <cell r="E634">
            <v>199.58267703623801</v>
          </cell>
          <cell r="F634">
            <v>149.602241311016</v>
          </cell>
        </row>
        <row r="635">
          <cell r="A635">
            <v>40751</v>
          </cell>
          <cell r="B635">
            <v>142.79090244723699</v>
          </cell>
          <cell r="C635">
            <v>251.69712793733601</v>
          </cell>
          <cell r="D635">
            <v>94.339279213687604</v>
          </cell>
          <cell r="E635">
            <v>197.27479766557701</v>
          </cell>
          <cell r="F635">
            <v>146.84122893315899</v>
          </cell>
        </row>
        <row r="636">
          <cell r="A636">
            <v>40752</v>
          </cell>
          <cell r="B636">
            <v>142.82268860466499</v>
          </cell>
          <cell r="C636">
            <v>267.66132040283401</v>
          </cell>
          <cell r="D636">
            <v>93.957044048052396</v>
          </cell>
          <cell r="E636">
            <v>196.32917294345</v>
          </cell>
          <cell r="F636">
            <v>145.07255877760099</v>
          </cell>
        </row>
        <row r="637">
          <cell r="A637">
            <v>40753</v>
          </cell>
          <cell r="B637">
            <v>141.93724998261899</v>
          </cell>
          <cell r="C637">
            <v>266.20663931368802</v>
          </cell>
          <cell r="D637">
            <v>93.4109938114306</v>
          </cell>
          <cell r="E637">
            <v>197.42135650305701</v>
          </cell>
          <cell r="F637">
            <v>144.44457815241</v>
          </cell>
        </row>
        <row r="638">
          <cell r="A638">
            <v>40756</v>
          </cell>
          <cell r="B638">
            <v>141.45565393832001</v>
          </cell>
          <cell r="C638">
            <v>265.53524804177499</v>
          </cell>
          <cell r="D638">
            <v>91.863851474335604</v>
          </cell>
          <cell r="E638">
            <v>197.42135650305701</v>
          </cell>
          <cell r="F638">
            <v>140.97985739219001</v>
          </cell>
        </row>
        <row r="639">
          <cell r="A639">
            <v>40757</v>
          </cell>
          <cell r="B639">
            <v>139.632150872354</v>
          </cell>
          <cell r="C639">
            <v>261.28310331965599</v>
          </cell>
          <cell r="D639">
            <v>91.372406261376</v>
          </cell>
          <cell r="E639">
            <v>198.85741963009701</v>
          </cell>
          <cell r="F639">
            <v>141.853902331813</v>
          </cell>
        </row>
        <row r="640">
          <cell r="A640">
            <v>40758</v>
          </cell>
          <cell r="B640">
            <v>140.40678185915999</v>
          </cell>
          <cell r="C640">
            <v>262.81238343901498</v>
          </cell>
          <cell r="D640">
            <v>91.536221332362501</v>
          </cell>
          <cell r="E640">
            <v>197.77799228934001</v>
          </cell>
          <cell r="F640">
            <v>142.15231835401599</v>
          </cell>
        </row>
        <row r="641">
          <cell r="A641">
            <v>40759</v>
          </cell>
          <cell r="B641">
            <v>136.12243077660301</v>
          </cell>
          <cell r="C641">
            <v>255.61357702349801</v>
          </cell>
          <cell r="D641">
            <v>88.769566800145597</v>
          </cell>
          <cell r="E641">
            <v>193.42518244053699</v>
          </cell>
          <cell r="F641">
            <v>137.59546824331301</v>
          </cell>
        </row>
        <row r="642">
          <cell r="A642">
            <v>40760</v>
          </cell>
          <cell r="B642">
            <v>138.33487203257101</v>
          </cell>
          <cell r="C642">
            <v>257.068258112644</v>
          </cell>
          <cell r="D642">
            <v>91.427011285038205</v>
          </cell>
          <cell r="E642">
            <v>190.60701100103901</v>
          </cell>
          <cell r="F642">
            <v>137.035424702624</v>
          </cell>
        </row>
        <row r="643">
          <cell r="A643">
            <v>40763</v>
          </cell>
          <cell r="B643">
            <v>133.050698319519</v>
          </cell>
          <cell r="C643">
            <v>243.23013800820499</v>
          </cell>
          <cell r="D643">
            <v>87.477247906807406</v>
          </cell>
          <cell r="E643">
            <v>187.75748271506001</v>
          </cell>
          <cell r="F643">
            <v>132.96247715735399</v>
          </cell>
        </row>
        <row r="644">
          <cell r="A644">
            <v>40764</v>
          </cell>
          <cell r="B644">
            <v>136.004957472288</v>
          </cell>
          <cell r="C644">
            <v>254.60649011562799</v>
          </cell>
          <cell r="D644">
            <v>88.387331634510304</v>
          </cell>
          <cell r="E644">
            <v>195.72732878341901</v>
          </cell>
          <cell r="F644">
            <v>133.22891009980901</v>
          </cell>
        </row>
        <row r="645">
          <cell r="A645">
            <v>40765</v>
          </cell>
          <cell r="B645">
            <v>131.060109834554</v>
          </cell>
          <cell r="C645">
            <v>246.325997762029</v>
          </cell>
          <cell r="D645">
            <v>85.347651983982502</v>
          </cell>
          <cell r="E645">
            <v>192.04643412169401</v>
          </cell>
          <cell r="F645">
            <v>129.16483968841499</v>
          </cell>
        </row>
        <row r="646">
          <cell r="A646">
            <v>40766</v>
          </cell>
          <cell r="B646">
            <v>135.089340182222</v>
          </cell>
          <cell r="C646">
            <v>249.04886236478899</v>
          </cell>
          <cell r="D646">
            <v>89.879868947943194</v>
          </cell>
          <cell r="E646">
            <v>191.33432586183301</v>
          </cell>
          <cell r="F646">
            <v>130.04503049115999</v>
          </cell>
        </row>
        <row r="647">
          <cell r="A647">
            <v>40767</v>
          </cell>
          <cell r="B647">
            <v>136.42927653100801</v>
          </cell>
          <cell r="C647">
            <v>258.03804550540798</v>
          </cell>
          <cell r="D647">
            <v>90.3349108117946</v>
          </cell>
          <cell r="E647">
            <v>197.605494053646</v>
          </cell>
          <cell r="F647">
            <v>132.97838101436599</v>
          </cell>
        </row>
        <row r="648">
          <cell r="A648">
            <v>40770</v>
          </cell>
          <cell r="B648">
            <v>138.39214543998801</v>
          </cell>
          <cell r="C648">
            <v>257.62775083923901</v>
          </cell>
          <cell r="D648">
            <v>90.844557699308297</v>
          </cell>
          <cell r="E648">
            <v>194.65826915776401</v>
          </cell>
          <cell r="F648">
            <v>137.012097029975</v>
          </cell>
        </row>
        <row r="649">
          <cell r="A649">
            <v>40771</v>
          </cell>
          <cell r="B649">
            <v>138.56922824442401</v>
          </cell>
          <cell r="C649">
            <v>263.222678105184</v>
          </cell>
          <cell r="D649">
            <v>91.135784492173201</v>
          </cell>
          <cell r="E649">
            <v>196.01066039962799</v>
          </cell>
          <cell r="F649">
            <v>139.19884511794001</v>
          </cell>
        </row>
        <row r="650">
          <cell r="A650">
            <v>40772</v>
          </cell>
          <cell r="B650">
            <v>139.61163279524499</v>
          </cell>
          <cell r="C650">
            <v>264.938455800074</v>
          </cell>
          <cell r="D650">
            <v>91.281397888605696</v>
          </cell>
          <cell r="E650">
            <v>199.14057179913399</v>
          </cell>
          <cell r="F650">
            <v>141.43206713838401</v>
          </cell>
        </row>
        <row r="651">
          <cell r="A651">
            <v>40773</v>
          </cell>
          <cell r="B651">
            <v>137.127640330426</v>
          </cell>
          <cell r="C651">
            <v>260.94740768370002</v>
          </cell>
          <cell r="D651">
            <v>88.951583545686205</v>
          </cell>
          <cell r="E651">
            <v>193.22297332208299</v>
          </cell>
          <cell r="F651">
            <v>135.32301670890601</v>
          </cell>
        </row>
        <row r="652">
          <cell r="A652">
            <v>40774</v>
          </cell>
          <cell r="B652">
            <v>136.356926984056</v>
          </cell>
          <cell r="C652">
            <v>248.89966430436399</v>
          </cell>
          <cell r="D652">
            <v>89.333818711321399</v>
          </cell>
          <cell r="E652">
            <v>189.32629962294399</v>
          </cell>
          <cell r="F652">
            <v>131.37785433667401</v>
          </cell>
        </row>
        <row r="653">
          <cell r="A653">
            <v>40777</v>
          </cell>
          <cell r="B653">
            <v>136.75644087997401</v>
          </cell>
          <cell r="C653">
            <v>247.14658709436699</v>
          </cell>
          <cell r="D653">
            <v>89.879868947943194</v>
          </cell>
          <cell r="E653">
            <v>192.64158613974701</v>
          </cell>
          <cell r="F653">
            <v>135.31258950328899</v>
          </cell>
        </row>
        <row r="654">
          <cell r="A654">
            <v>40778</v>
          </cell>
          <cell r="B654">
            <v>139.77736566889899</v>
          </cell>
          <cell r="C654">
            <v>255.35248041775401</v>
          </cell>
          <cell r="D654">
            <v>91.936658172551802</v>
          </cell>
          <cell r="E654">
            <v>193.91892205464501</v>
          </cell>
          <cell r="F654">
            <v>135.98665503125099</v>
          </cell>
        </row>
        <row r="655">
          <cell r="A655">
            <v>40779</v>
          </cell>
          <cell r="B655">
            <v>140.34590837321099</v>
          </cell>
          <cell r="C655">
            <v>253.599403207758</v>
          </cell>
          <cell r="D655">
            <v>93.028758645795406</v>
          </cell>
          <cell r="E655">
            <v>194.780546936419</v>
          </cell>
          <cell r="F655">
            <v>136.358172356165</v>
          </cell>
        </row>
        <row r="656">
          <cell r="A656">
            <v>40780</v>
          </cell>
          <cell r="B656">
            <v>138.177695886762</v>
          </cell>
          <cell r="C656">
            <v>251.10033569563501</v>
          </cell>
          <cell r="D656">
            <v>90.899162722970502</v>
          </cell>
          <cell r="E656">
            <v>192.62690859858199</v>
          </cell>
          <cell r="F656">
            <v>133.66985612572699</v>
          </cell>
        </row>
        <row r="657">
          <cell r="A657">
            <v>40781</v>
          </cell>
          <cell r="B657">
            <v>139.240751353967</v>
          </cell>
          <cell r="C657">
            <v>254.121596419246</v>
          </cell>
          <cell r="D657">
            <v>91.281397888605696</v>
          </cell>
          <cell r="E657">
            <v>191.69082551577901</v>
          </cell>
          <cell r="F657">
            <v>132.90268349266501</v>
          </cell>
        </row>
        <row r="658">
          <cell r="A658">
            <v>40784</v>
          </cell>
          <cell r="B658">
            <v>141.750497641865</v>
          </cell>
          <cell r="C658">
            <v>260.38791495710501</v>
          </cell>
          <cell r="D658">
            <v>93.210775391336</v>
          </cell>
          <cell r="E658">
            <v>191.12488316596699</v>
          </cell>
          <cell r="F658">
            <v>133.36057952284199</v>
          </cell>
        </row>
        <row r="659">
          <cell r="A659">
            <v>40785</v>
          </cell>
          <cell r="B659">
            <v>142.04259913128601</v>
          </cell>
          <cell r="C659">
            <v>263.44647519582202</v>
          </cell>
          <cell r="D659">
            <v>94.175464142701102</v>
          </cell>
          <cell r="E659">
            <v>187.506661976288</v>
          </cell>
          <cell r="F659">
            <v>134.467181584776</v>
          </cell>
        </row>
        <row r="660">
          <cell r="A660">
            <v>40786</v>
          </cell>
          <cell r="B660">
            <v>142.45767132411001</v>
          </cell>
          <cell r="C660">
            <v>265.75904513241301</v>
          </cell>
          <cell r="D660">
            <v>95.576993083363604</v>
          </cell>
          <cell r="E660">
            <v>192.56439291629101</v>
          </cell>
          <cell r="F660">
            <v>138.26039862805899</v>
          </cell>
        </row>
        <row r="661">
          <cell r="A661">
            <v>40787</v>
          </cell>
          <cell r="B661">
            <v>141.899846110396</v>
          </cell>
          <cell r="C661">
            <v>264.19246549794798</v>
          </cell>
          <cell r="D661">
            <v>94.539497633782304</v>
          </cell>
          <cell r="E661">
            <v>194.29176068306199</v>
          </cell>
          <cell r="F661">
            <v>138.874847872754</v>
          </cell>
        </row>
        <row r="662">
          <cell r="A662">
            <v>40788</v>
          </cell>
          <cell r="B662">
            <v>140.00815176932699</v>
          </cell>
          <cell r="C662">
            <v>261.87989556135699</v>
          </cell>
          <cell r="D662">
            <v>92.901346923917004</v>
          </cell>
          <cell r="E662">
            <v>195.36177942291599</v>
          </cell>
          <cell r="F662">
            <v>136.81688071262599</v>
          </cell>
        </row>
        <row r="663">
          <cell r="A663">
            <v>40791</v>
          </cell>
          <cell r="B663">
            <v>140.00815176932699</v>
          </cell>
          <cell r="C663">
            <v>261.87989556135699</v>
          </cell>
          <cell r="D663">
            <v>92.901346923917004</v>
          </cell>
          <cell r="E663">
            <v>189.24799568336701</v>
          </cell>
          <cell r="F663">
            <v>130.57630397467199</v>
          </cell>
        </row>
        <row r="664">
          <cell r="A664">
            <v>40792</v>
          </cell>
          <cell r="B664">
            <v>139.43494761409301</v>
          </cell>
          <cell r="C664">
            <v>261.842596046251</v>
          </cell>
          <cell r="D664">
            <v>93.356388787768395</v>
          </cell>
          <cell r="E664">
            <v>179.36638131472199</v>
          </cell>
          <cell r="F664">
            <v>130.22077919748</v>
          </cell>
        </row>
        <row r="665">
          <cell r="A665">
            <v>40793</v>
          </cell>
          <cell r="B665">
            <v>141.60570954117301</v>
          </cell>
          <cell r="C665">
            <v>269.33979858261802</v>
          </cell>
          <cell r="D665">
            <v>95.194757917728396</v>
          </cell>
          <cell r="E665">
            <v>180.25616393303599</v>
          </cell>
          <cell r="F665">
            <v>131.86491146943601</v>
          </cell>
        </row>
        <row r="666">
          <cell r="A666">
            <v>40794</v>
          </cell>
          <cell r="B666">
            <v>141.348338142204</v>
          </cell>
          <cell r="C666">
            <v>267.95971652368502</v>
          </cell>
          <cell r="D666">
            <v>93.629413906079293</v>
          </cell>
          <cell r="E666">
            <v>177.11036836482401</v>
          </cell>
          <cell r="F666">
            <v>128.128218628729</v>
          </cell>
        </row>
        <row r="667">
          <cell r="A667">
            <v>40795</v>
          </cell>
          <cell r="B667">
            <v>138.17833995597499</v>
          </cell>
          <cell r="C667">
            <v>261.61879895561299</v>
          </cell>
          <cell r="D667">
            <v>91.791044776119406</v>
          </cell>
          <cell r="E667">
            <v>173.65426222615301</v>
          </cell>
          <cell r="F667">
            <v>123.86809135393101</v>
          </cell>
        </row>
        <row r="668">
          <cell r="A668">
            <v>40798</v>
          </cell>
          <cell r="B668">
            <v>138.37741101495001</v>
          </cell>
          <cell r="C668">
            <v>266.13204028347599</v>
          </cell>
          <cell r="D668">
            <v>91.936658172551802</v>
          </cell>
          <cell r="E668">
            <v>170.75198884704801</v>
          </cell>
          <cell r="F668">
            <v>119.922140843791</v>
          </cell>
        </row>
        <row r="669">
          <cell r="A669">
            <v>40799</v>
          </cell>
          <cell r="B669">
            <v>138.641174353579</v>
          </cell>
          <cell r="C669">
            <v>270.496083550913</v>
          </cell>
          <cell r="D669">
            <v>92.064069894430204</v>
          </cell>
          <cell r="E669">
            <v>172.313634055855</v>
          </cell>
          <cell r="F669">
            <v>119.19268998260701</v>
          </cell>
        </row>
        <row r="670">
          <cell r="A670">
            <v>40800</v>
          </cell>
          <cell r="B670">
            <v>140.335011527228</v>
          </cell>
          <cell r="C670">
            <v>280.67885117493398</v>
          </cell>
          <cell r="D670">
            <v>92.682926829268197</v>
          </cell>
          <cell r="E670">
            <v>172.929546255448</v>
          </cell>
          <cell r="F670">
            <v>121.859172172596</v>
          </cell>
        </row>
        <row r="671">
          <cell r="A671">
            <v>40801</v>
          </cell>
          <cell r="B671">
            <v>142.12702765958801</v>
          </cell>
          <cell r="C671">
            <v>280.75345020514698</v>
          </cell>
          <cell r="D671">
            <v>93.356388787768395</v>
          </cell>
          <cell r="E671">
            <v>174.07727180894099</v>
          </cell>
          <cell r="F671">
            <v>123.8591698747</v>
          </cell>
        </row>
        <row r="672">
          <cell r="A672">
            <v>40802</v>
          </cell>
          <cell r="B672">
            <v>142.857685715478</v>
          </cell>
          <cell r="C672">
            <v>283.81201044386398</v>
          </cell>
          <cell r="D672">
            <v>94.958136148525597</v>
          </cell>
          <cell r="E672">
            <v>172.178890886527</v>
          </cell>
          <cell r="F672">
            <v>124.489595541534</v>
          </cell>
        </row>
        <row r="673">
          <cell r="A673">
            <v>40805</v>
          </cell>
          <cell r="B673">
            <v>141.587907289242</v>
          </cell>
          <cell r="C673">
            <v>282.73032450578103</v>
          </cell>
          <cell r="D673">
            <v>94.630506006552594</v>
          </cell>
          <cell r="E673">
            <v>170.296743745415</v>
          </cell>
          <cell r="F673">
            <v>120.851137741572</v>
          </cell>
        </row>
        <row r="674">
          <cell r="A674">
            <v>40806</v>
          </cell>
          <cell r="B674">
            <v>141.77529251745</v>
          </cell>
          <cell r="C674">
            <v>281.35024244684797</v>
          </cell>
          <cell r="D674">
            <v>96.050236621769201</v>
          </cell>
          <cell r="E674">
            <v>172.09345546879101</v>
          </cell>
          <cell r="F674">
            <v>123.762446607436</v>
          </cell>
        </row>
        <row r="675">
          <cell r="A675">
            <v>40807</v>
          </cell>
          <cell r="B675">
            <v>139.27384622425299</v>
          </cell>
          <cell r="C675">
            <v>276.87430063409101</v>
          </cell>
          <cell r="D675">
            <v>94.175464142701102</v>
          </cell>
          <cell r="E675">
            <v>170.326402031589</v>
          </cell>
          <cell r="F675">
            <v>121.278955526587</v>
          </cell>
        </row>
        <row r="676">
          <cell r="A676">
            <v>40808</v>
          </cell>
          <cell r="B676">
            <v>136.658503894489</v>
          </cell>
          <cell r="C676">
            <v>272.24916076091</v>
          </cell>
          <cell r="D676">
            <v>92.264288314524904</v>
          </cell>
          <cell r="E676">
            <v>164.797659390083</v>
          </cell>
          <cell r="F676">
            <v>116.016274503555</v>
          </cell>
        </row>
        <row r="677">
          <cell r="A677">
            <v>40809</v>
          </cell>
          <cell r="B677">
            <v>136.51180058243099</v>
          </cell>
          <cell r="C677">
            <v>277.69488996643003</v>
          </cell>
          <cell r="D677">
            <v>92.755733527484495</v>
          </cell>
          <cell r="E677">
            <v>166.431856947189</v>
          </cell>
          <cell r="F677">
            <v>119.138566476318</v>
          </cell>
        </row>
        <row r="678">
          <cell r="A678">
            <v>40812</v>
          </cell>
          <cell r="B678">
            <v>138.98354007776101</v>
          </cell>
          <cell r="C678">
            <v>280.60425214472201</v>
          </cell>
          <cell r="D678">
            <v>92.373498361849201</v>
          </cell>
          <cell r="E678">
            <v>168.197626408931</v>
          </cell>
          <cell r="F678">
            <v>122.62355709536</v>
          </cell>
        </row>
        <row r="679">
          <cell r="A679">
            <v>40813</v>
          </cell>
          <cell r="B679">
            <v>139.87656440386101</v>
          </cell>
          <cell r="C679">
            <v>278.40358075345</v>
          </cell>
          <cell r="D679">
            <v>93.192573716781894</v>
          </cell>
          <cell r="E679">
            <v>170.79775097001999</v>
          </cell>
          <cell r="F679">
            <v>126.778200879501</v>
          </cell>
        </row>
        <row r="680">
          <cell r="A680">
            <v>40814</v>
          </cell>
          <cell r="B680">
            <v>137.44550369378999</v>
          </cell>
          <cell r="C680">
            <v>268.81760537113001</v>
          </cell>
          <cell r="D680">
            <v>92.664725154714205</v>
          </cell>
          <cell r="E680">
            <v>170.86788078148601</v>
          </cell>
          <cell r="F680">
            <v>125.58831622439099</v>
          </cell>
        </row>
        <row r="681">
          <cell r="A681">
            <v>40815</v>
          </cell>
          <cell r="B681">
            <v>138.80269259932601</v>
          </cell>
          <cell r="C681">
            <v>265.60984707198799</v>
          </cell>
          <cell r="D681">
            <v>94.375682562795703</v>
          </cell>
          <cell r="E681">
            <v>173.730001308726</v>
          </cell>
          <cell r="F681">
            <v>126.952522471656</v>
          </cell>
        </row>
        <row r="682">
          <cell r="A682">
            <v>40816</v>
          </cell>
          <cell r="B682">
            <v>137.18353748717101</v>
          </cell>
          <cell r="C682">
            <v>256.73256247668701</v>
          </cell>
          <cell r="D682">
            <v>93.083363669457498</v>
          </cell>
          <cell r="E682">
            <v>171.37117750450199</v>
          </cell>
          <cell r="F682">
            <v>125.22725230916799</v>
          </cell>
        </row>
        <row r="683">
          <cell r="A683">
            <v>40819</v>
          </cell>
          <cell r="B683">
            <v>135.16469896365999</v>
          </cell>
          <cell r="C683">
            <v>254.04699738903301</v>
          </cell>
          <cell r="D683">
            <v>91.281397888605696</v>
          </cell>
          <cell r="E683">
            <v>169.44406028311101</v>
          </cell>
          <cell r="F683">
            <v>122.457562351535</v>
          </cell>
        </row>
        <row r="684">
          <cell r="A684">
            <v>40820</v>
          </cell>
          <cell r="B684">
            <v>136.11274961125901</v>
          </cell>
          <cell r="C684">
            <v>253.97239835882101</v>
          </cell>
          <cell r="D684">
            <v>91.918456497997795</v>
          </cell>
          <cell r="E684">
            <v>167.71827660172801</v>
          </cell>
          <cell r="F684">
            <v>121.13704434215001</v>
          </cell>
        </row>
        <row r="685">
          <cell r="A685">
            <v>40821</v>
          </cell>
          <cell r="B685">
            <v>136.39904687417601</v>
          </cell>
          <cell r="C685">
            <v>258.709436777321</v>
          </cell>
          <cell r="D685">
            <v>93.028758645795406</v>
          </cell>
          <cell r="E685">
            <v>166.938194990391</v>
          </cell>
          <cell r="F685">
            <v>121.64688289340999</v>
          </cell>
        </row>
        <row r="686">
          <cell r="A686">
            <v>40822</v>
          </cell>
          <cell r="B686">
            <v>137.79576105490199</v>
          </cell>
          <cell r="C686">
            <v>261.059306229019</v>
          </cell>
          <cell r="D686">
            <v>93.156170367673795</v>
          </cell>
          <cell r="E686">
            <v>170.00095911419899</v>
          </cell>
          <cell r="F686">
            <v>123.38523090435</v>
          </cell>
        </row>
        <row r="687">
          <cell r="A687">
            <v>40823</v>
          </cell>
          <cell r="B687">
            <v>138.59214279572601</v>
          </cell>
          <cell r="C687">
            <v>265.460649011562</v>
          </cell>
          <cell r="D687">
            <v>93.793228977065795</v>
          </cell>
          <cell r="E687">
            <v>170.70118673365599</v>
          </cell>
          <cell r="F687">
            <v>124.141399842174</v>
          </cell>
        </row>
        <row r="688">
          <cell r="A688">
            <v>40826</v>
          </cell>
          <cell r="B688">
            <v>140.74913908520699</v>
          </cell>
          <cell r="C688">
            <v>266.09474076837</v>
          </cell>
          <cell r="D688">
            <v>95.777211503458304</v>
          </cell>
          <cell r="E688">
            <v>173.711604879601</v>
          </cell>
          <cell r="F688">
            <v>125.65533213492</v>
          </cell>
        </row>
        <row r="689">
          <cell r="A689">
            <v>40827</v>
          </cell>
          <cell r="B689">
            <v>140.40623350579</v>
          </cell>
          <cell r="C689">
            <v>270.757180156657</v>
          </cell>
          <cell r="D689">
            <v>95.922824899890699</v>
          </cell>
          <cell r="E689">
            <v>174.19474164093299</v>
          </cell>
          <cell r="F689">
            <v>124.626265911239</v>
          </cell>
        </row>
        <row r="690">
          <cell r="A690">
            <v>40828</v>
          </cell>
          <cell r="B690">
            <v>141.564400552081</v>
          </cell>
          <cell r="C690">
            <v>268.03431555389699</v>
          </cell>
          <cell r="D690">
            <v>95.249362941390601</v>
          </cell>
          <cell r="E690">
            <v>177.20522475913</v>
          </cell>
          <cell r="F690">
            <v>128.54613328959999</v>
          </cell>
        </row>
        <row r="691">
          <cell r="A691">
            <v>40829</v>
          </cell>
          <cell r="B691">
            <v>141.40242430156101</v>
          </cell>
          <cell r="C691">
            <v>275.009324878776</v>
          </cell>
          <cell r="D691">
            <v>94.921732799417498</v>
          </cell>
          <cell r="E691">
            <v>177.22702759062099</v>
          </cell>
          <cell r="F691">
            <v>128.324515360193</v>
          </cell>
        </row>
        <row r="692">
          <cell r="A692">
            <v>40830</v>
          </cell>
          <cell r="B692">
            <v>142.434487963366</v>
          </cell>
          <cell r="C692">
            <v>276.27750839239002</v>
          </cell>
          <cell r="D692">
            <v>95.977429923552904</v>
          </cell>
          <cell r="E692">
            <v>180.52756540617401</v>
          </cell>
          <cell r="F692">
            <v>129.30234052568599</v>
          </cell>
        </row>
        <row r="693">
          <cell r="A693">
            <v>40833</v>
          </cell>
          <cell r="B693">
            <v>141.12561229960301</v>
          </cell>
          <cell r="C693">
            <v>273.629242819843</v>
          </cell>
          <cell r="D693">
            <v>94.721514379322798</v>
          </cell>
          <cell r="E693">
            <v>178.561424612541</v>
          </cell>
          <cell r="F693">
            <v>125.99326591589499</v>
          </cell>
        </row>
        <row r="694">
          <cell r="A694">
            <v>40834</v>
          </cell>
          <cell r="B694">
            <v>142.208886620095</v>
          </cell>
          <cell r="C694">
            <v>273.81574039537401</v>
          </cell>
          <cell r="D694">
            <v>95.449581361485201</v>
          </cell>
          <cell r="E694">
            <v>176.43307904431299</v>
          </cell>
          <cell r="F694">
            <v>127.99330393195901</v>
          </cell>
        </row>
        <row r="695">
          <cell r="A695">
            <v>40835</v>
          </cell>
          <cell r="B695">
            <v>141.715077413362</v>
          </cell>
          <cell r="C695">
            <v>266.69153301006997</v>
          </cell>
          <cell r="D695">
            <v>96.923917000364</v>
          </cell>
          <cell r="E695">
            <v>177.07495229953801</v>
          </cell>
          <cell r="F695">
            <v>129.83380550050501</v>
          </cell>
        </row>
        <row r="696">
          <cell r="A696">
            <v>40836</v>
          </cell>
          <cell r="B696">
            <v>142.389568608524</v>
          </cell>
          <cell r="C696">
            <v>269.19060052219299</v>
          </cell>
          <cell r="D696">
            <v>98.380050964688706</v>
          </cell>
          <cell r="E696">
            <v>176.41205897376599</v>
          </cell>
          <cell r="F696">
            <v>128.74199866169701</v>
          </cell>
        </row>
        <row r="697">
          <cell r="A697">
            <v>40837</v>
          </cell>
          <cell r="B697">
            <v>144.60368265536201</v>
          </cell>
          <cell r="C697">
            <v>271.54046997389003</v>
          </cell>
          <cell r="D697">
            <v>98.034219148161597</v>
          </cell>
          <cell r="E697">
            <v>181.33614817881201</v>
          </cell>
          <cell r="F697">
            <v>133.47964478644599</v>
          </cell>
        </row>
        <row r="698">
          <cell r="A698">
            <v>40840</v>
          </cell>
          <cell r="B698">
            <v>143.789521026122</v>
          </cell>
          <cell r="C698">
            <v>270.53338306602001</v>
          </cell>
          <cell r="D698">
            <v>97.287950491445201</v>
          </cell>
          <cell r="E698">
            <v>180.62182776845901</v>
          </cell>
          <cell r="F698">
            <v>134.32369815592</v>
          </cell>
        </row>
        <row r="699">
          <cell r="A699">
            <v>40841</v>
          </cell>
          <cell r="B699">
            <v>142.14621555486499</v>
          </cell>
          <cell r="C699">
            <v>267.81051846325897</v>
          </cell>
          <cell r="D699">
            <v>96.450673461958502</v>
          </cell>
          <cell r="E699">
            <v>179.02173445592999</v>
          </cell>
          <cell r="F699">
            <v>134.22585617628101</v>
          </cell>
        </row>
        <row r="700">
          <cell r="A700">
            <v>40842</v>
          </cell>
          <cell r="B700">
            <v>143.41764888116001</v>
          </cell>
          <cell r="C700">
            <v>267.88511749347202</v>
          </cell>
          <cell r="D700">
            <v>97.651983982526303</v>
          </cell>
          <cell r="E700">
            <v>177.775105664992</v>
          </cell>
          <cell r="F700">
            <v>134.43100182184801</v>
          </cell>
        </row>
        <row r="701">
          <cell r="A701">
            <v>40843</v>
          </cell>
          <cell r="B701">
            <v>145.21361843557901</v>
          </cell>
          <cell r="C701">
            <v>271.391271913465</v>
          </cell>
          <cell r="D701">
            <v>98.525664361121201</v>
          </cell>
          <cell r="E701">
            <v>183.114488224398</v>
          </cell>
          <cell r="F701">
            <v>143.80101618188201</v>
          </cell>
        </row>
        <row r="702">
          <cell r="A702">
            <v>40844</v>
          </cell>
          <cell r="B702">
            <v>144.927284943769</v>
          </cell>
          <cell r="C702">
            <v>273.77844088026802</v>
          </cell>
          <cell r="D702">
            <v>98.689479432107703</v>
          </cell>
          <cell r="E702">
            <v>184.072095686182</v>
          </cell>
          <cell r="F702">
            <v>143.719336068595</v>
          </cell>
        </row>
        <row r="703">
          <cell r="A703">
            <v>40847</v>
          </cell>
          <cell r="B703">
            <v>143.07908092897799</v>
          </cell>
          <cell r="C703">
            <v>267.997016038791</v>
          </cell>
          <cell r="D703">
            <v>98.052420822715604</v>
          </cell>
          <cell r="E703">
            <v>180.14226138708301</v>
          </cell>
          <cell r="F703">
            <v>141.04417831452801</v>
          </cell>
        </row>
        <row r="704">
          <cell r="A704">
            <v>40848</v>
          </cell>
          <cell r="B704">
            <v>140.60602690627701</v>
          </cell>
          <cell r="C704">
            <v>261.87989556135699</v>
          </cell>
          <cell r="D704">
            <v>96.032034947215095</v>
          </cell>
          <cell r="E704">
            <v>176.835028335636</v>
          </cell>
          <cell r="F704">
            <v>133.83738078431401</v>
          </cell>
        </row>
        <row r="705">
          <cell r="A705">
            <v>40849</v>
          </cell>
          <cell r="B705">
            <v>141.74965811553801</v>
          </cell>
          <cell r="C705">
            <v>263.483774710928</v>
          </cell>
          <cell r="D705">
            <v>96.250455041863802</v>
          </cell>
          <cell r="E705">
            <v>177.496814039204</v>
          </cell>
          <cell r="F705">
            <v>135.837799767295</v>
          </cell>
        </row>
        <row r="706">
          <cell r="A706">
            <v>40850</v>
          </cell>
          <cell r="B706">
            <v>143.48749058361801</v>
          </cell>
          <cell r="C706">
            <v>266.28123834390101</v>
          </cell>
          <cell r="D706">
            <v>97.997815799053498</v>
          </cell>
          <cell r="E706">
            <v>178.79858880268199</v>
          </cell>
          <cell r="F706">
            <v>135.83177081465601</v>
          </cell>
        </row>
        <row r="707">
          <cell r="A707">
            <v>40851</v>
          </cell>
          <cell r="B707">
            <v>142.760969777875</v>
          </cell>
          <cell r="C707">
            <v>265.79634464751899</v>
          </cell>
          <cell r="D707">
            <v>97.069530396796495</v>
          </cell>
          <cell r="E707">
            <v>177.47698512661299</v>
          </cell>
          <cell r="F707">
            <v>135.13755838544699</v>
          </cell>
        </row>
        <row r="708">
          <cell r="A708">
            <v>40854</v>
          </cell>
          <cell r="B708">
            <v>143.71480049938199</v>
          </cell>
          <cell r="C708">
            <v>267.17642670645199</v>
          </cell>
          <cell r="D708">
            <v>97.615580633418205</v>
          </cell>
          <cell r="E708">
            <v>174.077884404462</v>
          </cell>
          <cell r="F708">
            <v>133.40134903005699</v>
          </cell>
        </row>
        <row r="709">
          <cell r="A709">
            <v>40855</v>
          </cell>
          <cell r="B709">
            <v>145.18615872362901</v>
          </cell>
          <cell r="C709">
            <v>269.82469227899998</v>
          </cell>
          <cell r="D709">
            <v>98.762286130323901</v>
          </cell>
          <cell r="E709">
            <v>175.08505331901401</v>
          </cell>
          <cell r="F709">
            <v>136.28290820952799</v>
          </cell>
        </row>
        <row r="710">
          <cell r="A710">
            <v>40856</v>
          </cell>
          <cell r="B710">
            <v>141.851925571934</v>
          </cell>
          <cell r="C710">
            <v>258.22454308093899</v>
          </cell>
          <cell r="D710">
            <v>96.359665089188198</v>
          </cell>
          <cell r="E710">
            <v>172.64246790602701</v>
          </cell>
          <cell r="F710">
            <v>133.457264491845</v>
          </cell>
        </row>
        <row r="711">
          <cell r="A711">
            <v>40857</v>
          </cell>
          <cell r="B711">
            <v>143.09247801586</v>
          </cell>
          <cell r="C711">
            <v>261.65609847071897</v>
          </cell>
          <cell r="D711">
            <v>98.198034219148099</v>
          </cell>
          <cell r="E711">
            <v>171.543564359192</v>
          </cell>
          <cell r="F711">
            <v>131.79090310263601</v>
          </cell>
        </row>
        <row r="712">
          <cell r="A712">
            <v>40858</v>
          </cell>
          <cell r="B712">
            <v>144.70285589591799</v>
          </cell>
          <cell r="C712">
            <v>268.18351361432298</v>
          </cell>
          <cell r="D712">
            <v>99.253731343283505</v>
          </cell>
          <cell r="E712">
            <v>175.95162227978901</v>
          </cell>
          <cell r="F712">
            <v>135.84624755750301</v>
          </cell>
        </row>
        <row r="713">
          <cell r="A713">
            <v>40861</v>
          </cell>
          <cell r="B713">
            <v>143.744272033079</v>
          </cell>
          <cell r="C713">
            <v>267.62402088772802</v>
          </cell>
          <cell r="D713">
            <v>98.725882781215802</v>
          </cell>
          <cell r="E713">
            <v>174.25233799555599</v>
          </cell>
          <cell r="F713">
            <v>132.543373234679</v>
          </cell>
        </row>
        <row r="714">
          <cell r="A714">
            <v>40862</v>
          </cell>
          <cell r="B714">
            <v>144.30674483233699</v>
          </cell>
          <cell r="C714">
            <v>269.07870197687402</v>
          </cell>
          <cell r="D714">
            <v>99.199126319621399</v>
          </cell>
          <cell r="E714">
            <v>174.072801099206</v>
          </cell>
          <cell r="F714">
            <v>129.42988784636299</v>
          </cell>
        </row>
        <row r="715">
          <cell r="A715">
            <v>40863</v>
          </cell>
          <cell r="B715">
            <v>143.11105583446701</v>
          </cell>
          <cell r="C715">
            <v>264.78925773964897</v>
          </cell>
          <cell r="D715">
            <v>97.870404077175095</v>
          </cell>
          <cell r="E715">
            <v>174.75181373135899</v>
          </cell>
          <cell r="F715">
            <v>129.303533818886</v>
          </cell>
        </row>
        <row r="716">
          <cell r="A716">
            <v>40864</v>
          </cell>
          <cell r="B716">
            <v>142.425806894381</v>
          </cell>
          <cell r="C716">
            <v>261.69339798582598</v>
          </cell>
          <cell r="D716">
            <v>97.215143793228904</v>
          </cell>
          <cell r="E716">
            <v>175.05099857710701</v>
          </cell>
          <cell r="F716">
            <v>128.457347840956</v>
          </cell>
        </row>
        <row r="717">
          <cell r="A717">
            <v>40865</v>
          </cell>
          <cell r="B717">
            <v>143.02053011762399</v>
          </cell>
          <cell r="C717">
            <v>263.483774710928</v>
          </cell>
          <cell r="D717">
            <v>97.415362213323604</v>
          </cell>
          <cell r="E717">
            <v>175.35345369288299</v>
          </cell>
          <cell r="F717">
            <v>129.445370422498</v>
          </cell>
        </row>
        <row r="718">
          <cell r="A718">
            <v>40868</v>
          </cell>
          <cell r="B718">
            <v>140.81662993504099</v>
          </cell>
          <cell r="C718">
            <v>261.13390525923103</v>
          </cell>
          <cell r="D718">
            <v>96.050236621769201</v>
          </cell>
          <cell r="E718">
            <v>174.08140837566501</v>
          </cell>
          <cell r="F718">
            <v>126.108797660951</v>
          </cell>
        </row>
        <row r="719">
          <cell r="A719">
            <v>40869</v>
          </cell>
          <cell r="B719">
            <v>140.91548963912601</v>
          </cell>
          <cell r="C719">
            <v>267.95971652368502</v>
          </cell>
          <cell r="D719">
            <v>95.904623225336707</v>
          </cell>
          <cell r="E719">
            <v>174.045503471529</v>
          </cell>
          <cell r="F719">
            <v>127.169768352159</v>
          </cell>
        </row>
        <row r="720">
          <cell r="A720">
            <v>40870</v>
          </cell>
          <cell r="B720">
            <v>139.31752932402301</v>
          </cell>
          <cell r="C720">
            <v>264.938455800074</v>
          </cell>
          <cell r="D720">
            <v>95.2857662904987</v>
          </cell>
          <cell r="E720">
            <v>170.09146855544</v>
          </cell>
          <cell r="F720">
            <v>121.742836164048</v>
          </cell>
        </row>
        <row r="721">
          <cell r="A721">
            <v>40871</v>
          </cell>
          <cell r="B721">
            <v>139.31752932402301</v>
          </cell>
          <cell r="C721">
            <v>264.938455800074</v>
          </cell>
          <cell r="D721">
            <v>95.2857662904987</v>
          </cell>
          <cell r="E721">
            <v>168.856949354748</v>
          </cell>
          <cell r="F721">
            <v>121.895658321616</v>
          </cell>
        </row>
        <row r="722">
          <cell r="A722">
            <v>40872</v>
          </cell>
          <cell r="B722">
            <v>139.59072156755499</v>
          </cell>
          <cell r="C722">
            <v>264.78925773964897</v>
          </cell>
          <cell r="D722">
            <v>94.739716053876904</v>
          </cell>
          <cell r="E722">
            <v>167.64820248076401</v>
          </cell>
          <cell r="F722">
            <v>122.034044050297</v>
          </cell>
        </row>
        <row r="723">
          <cell r="A723">
            <v>40875</v>
          </cell>
          <cell r="B723">
            <v>141.734676350032</v>
          </cell>
          <cell r="C723">
            <v>270.90637821708299</v>
          </cell>
          <cell r="D723">
            <v>96.832908627593696</v>
          </cell>
          <cell r="E723">
            <v>169.57334268933701</v>
          </cell>
          <cell r="F723">
            <v>127.441700118686</v>
          </cell>
        </row>
        <row r="724">
          <cell r="A724">
            <v>40876</v>
          </cell>
          <cell r="B724">
            <v>143.133181400984</v>
          </cell>
          <cell r="C724">
            <v>274.07683700111801</v>
          </cell>
          <cell r="D724">
            <v>96.559883509282798</v>
          </cell>
          <cell r="E724">
            <v>170.46465989037</v>
          </cell>
          <cell r="F724">
            <v>129.19176538194699</v>
          </cell>
        </row>
        <row r="725">
          <cell r="A725">
            <v>40877</v>
          </cell>
          <cell r="B725">
            <v>146.52632004937001</v>
          </cell>
          <cell r="C725">
            <v>281.08914584110403</v>
          </cell>
          <cell r="D725">
            <v>99.290134692391703</v>
          </cell>
          <cell r="E725">
            <v>173.619136989043</v>
          </cell>
          <cell r="F725">
            <v>133.028201005482</v>
          </cell>
        </row>
        <row r="726">
          <cell r="A726">
            <v>40878</v>
          </cell>
          <cell r="B726">
            <v>146.087565789433</v>
          </cell>
          <cell r="C726">
            <v>280.97724729578499</v>
          </cell>
          <cell r="D726">
            <v>99.235529668729498</v>
          </cell>
          <cell r="E726">
            <v>174.97991893319201</v>
          </cell>
          <cell r="F726">
            <v>132.23565073493199</v>
          </cell>
        </row>
        <row r="727">
          <cell r="A727">
            <v>40879</v>
          </cell>
          <cell r="B727">
            <v>145.77056073774801</v>
          </cell>
          <cell r="C727">
            <v>279.41066766132002</v>
          </cell>
          <cell r="D727">
            <v>98.5620677102293</v>
          </cell>
          <cell r="E727">
            <v>170.93370076688899</v>
          </cell>
          <cell r="F727">
            <v>130.71078932777399</v>
          </cell>
        </row>
        <row r="728">
          <cell r="A728">
            <v>40882</v>
          </cell>
          <cell r="B728">
            <v>146.354705571452</v>
          </cell>
          <cell r="C728">
            <v>282.13353226407997</v>
          </cell>
          <cell r="D728">
            <v>98.853294503094205</v>
          </cell>
          <cell r="E728">
            <v>172.557660553396</v>
          </cell>
          <cell r="F728">
            <v>131.14849411135</v>
          </cell>
        </row>
        <row r="729">
          <cell r="A729">
            <v>40883</v>
          </cell>
          <cell r="B729">
            <v>146.677321181607</v>
          </cell>
          <cell r="C729">
            <v>280.26855650876502</v>
          </cell>
          <cell r="D729">
            <v>99.271933017837597</v>
          </cell>
          <cell r="E729">
            <v>171.902808317314</v>
          </cell>
          <cell r="F729">
            <v>129.550714829995</v>
          </cell>
        </row>
        <row r="730">
          <cell r="A730">
            <v>40884</v>
          </cell>
          <cell r="B730">
            <v>146.84488115438</v>
          </cell>
          <cell r="C730">
            <v>280.75345020514698</v>
          </cell>
          <cell r="D730">
            <v>99.563159810702501</v>
          </cell>
          <cell r="E730">
            <v>172.77630146382401</v>
          </cell>
          <cell r="F730">
            <v>131.320664953766</v>
          </cell>
        </row>
        <row r="731">
          <cell r="A731">
            <v>40885</v>
          </cell>
          <cell r="B731">
            <v>145.36600521116301</v>
          </cell>
          <cell r="C731">
            <v>276.61320402834701</v>
          </cell>
          <cell r="D731">
            <v>98.616672733891505</v>
          </cell>
          <cell r="E731">
            <v>171.95832246595</v>
          </cell>
          <cell r="F731">
            <v>127.631824782954</v>
          </cell>
        </row>
        <row r="732">
          <cell r="A732">
            <v>40886</v>
          </cell>
          <cell r="B732">
            <v>146.756146307764</v>
          </cell>
          <cell r="C732">
            <v>280.19395747855202</v>
          </cell>
          <cell r="D732">
            <v>99.326538041499802</v>
          </cell>
          <cell r="E732">
            <v>172.81457630820799</v>
          </cell>
          <cell r="F732">
            <v>129.03270867054701</v>
          </cell>
        </row>
        <row r="733">
          <cell r="A733">
            <v>40889</v>
          </cell>
          <cell r="B733">
            <v>145.64965731760799</v>
          </cell>
          <cell r="C733">
            <v>277.76948899664302</v>
          </cell>
          <cell r="D733">
            <v>98.780487804878007</v>
          </cell>
          <cell r="E733">
            <v>170.799301022322</v>
          </cell>
          <cell r="F733">
            <v>127.038109007616</v>
          </cell>
        </row>
        <row r="734">
          <cell r="A734">
            <v>40890</v>
          </cell>
          <cell r="B734">
            <v>145.21587536144301</v>
          </cell>
          <cell r="C734">
            <v>275.60611712047699</v>
          </cell>
          <cell r="D734">
            <v>98.926101201310502</v>
          </cell>
          <cell r="E734">
            <v>169.27553463655201</v>
          </cell>
          <cell r="F734">
            <v>125.827779127959</v>
          </cell>
        </row>
        <row r="735">
          <cell r="A735">
            <v>40891</v>
          </cell>
          <cell r="B735">
            <v>144.46591893451401</v>
          </cell>
          <cell r="C735">
            <v>270.71988064155101</v>
          </cell>
          <cell r="D735">
            <v>98.707681106661795</v>
          </cell>
          <cell r="E735">
            <v>167.05007720869301</v>
          </cell>
          <cell r="F735">
            <v>122.572519622668</v>
          </cell>
        </row>
        <row r="736">
          <cell r="A736">
            <v>40892</v>
          </cell>
          <cell r="B736">
            <v>145.878557279239</v>
          </cell>
          <cell r="C736">
            <v>271.05557627750801</v>
          </cell>
          <cell r="D736">
            <v>99.908991627229696</v>
          </cell>
          <cell r="E736">
            <v>170.03703108984101</v>
          </cell>
          <cell r="F736">
            <v>123.303256499159</v>
          </cell>
        </row>
        <row r="737">
          <cell r="A737">
            <v>40893</v>
          </cell>
          <cell r="B737">
            <v>145.983112523149</v>
          </cell>
          <cell r="C737">
            <v>271.98806415516498</v>
          </cell>
          <cell r="D737">
            <v>99.908991627229696</v>
          </cell>
          <cell r="E737">
            <v>169.20373720394599</v>
          </cell>
          <cell r="F737">
            <v>120.902445317792</v>
          </cell>
        </row>
        <row r="738">
          <cell r="A738">
            <v>40896</v>
          </cell>
          <cell r="B738">
            <v>145.367995563937</v>
          </cell>
          <cell r="C738">
            <v>272.73405445729202</v>
          </cell>
          <cell r="D738">
            <v>98.926101201310502</v>
          </cell>
          <cell r="E738">
            <v>172.637579517528</v>
          </cell>
          <cell r="F738">
            <v>123.48561871053001</v>
          </cell>
        </row>
        <row r="739">
          <cell r="A739">
            <v>40897</v>
          </cell>
          <cell r="B739">
            <v>148.101538906771</v>
          </cell>
          <cell r="C739">
            <v>277.47109287579201</v>
          </cell>
          <cell r="D739">
            <v>99.854386603567505</v>
          </cell>
          <cell r="E739">
            <v>174.51155871836301</v>
          </cell>
          <cell r="F739">
            <v>123.771853869879</v>
          </cell>
        </row>
        <row r="740">
          <cell r="A740">
            <v>40898</v>
          </cell>
          <cell r="B740">
            <v>149.727721976933</v>
          </cell>
          <cell r="C740">
            <v>285.26669153300998</v>
          </cell>
          <cell r="D740">
            <v>100.910083727702</v>
          </cell>
          <cell r="E740">
            <v>173.97504570488499</v>
          </cell>
          <cell r="F740">
            <v>123.20709158023401</v>
          </cell>
        </row>
        <row r="741">
          <cell r="A741">
            <v>40899</v>
          </cell>
          <cell r="B741">
            <v>149.362025740082</v>
          </cell>
          <cell r="C741">
            <v>256.47146587094301</v>
          </cell>
          <cell r="D741">
            <v>101.29231889333801</v>
          </cell>
          <cell r="E741">
            <v>174.616662165017</v>
          </cell>
          <cell r="F741">
            <v>123.399887044316</v>
          </cell>
        </row>
        <row r="742">
          <cell r="A742">
            <v>40900</v>
          </cell>
          <cell r="B742">
            <v>150.71006349556299</v>
          </cell>
          <cell r="C742">
            <v>243.528534129056</v>
          </cell>
          <cell r="D742">
            <v>101.96578085183801</v>
          </cell>
          <cell r="E742">
            <v>175.34502276968001</v>
          </cell>
          <cell r="F742">
            <v>124.370338786622</v>
          </cell>
        </row>
        <row r="743">
          <cell r="A743">
            <v>40904</v>
          </cell>
          <cell r="B743">
            <v>150.651609294591</v>
          </cell>
          <cell r="C743">
            <v>257.665050354345</v>
          </cell>
          <cell r="D743">
            <v>102.348016017473</v>
          </cell>
          <cell r="E743">
            <v>176.17079224998599</v>
          </cell>
          <cell r="F743">
            <v>125.337178398159</v>
          </cell>
        </row>
        <row r="744">
          <cell r="A744">
            <v>40905</v>
          </cell>
          <cell r="B744">
            <v>149.88654049923301</v>
          </cell>
          <cell r="C744">
            <v>253.56210369265099</v>
          </cell>
          <cell r="D744">
            <v>101.619949035311</v>
          </cell>
          <cell r="E744">
            <v>175.87648651098601</v>
          </cell>
          <cell r="F744">
            <v>124.06502907735</v>
          </cell>
        </row>
        <row r="745">
          <cell r="A745">
            <v>40906</v>
          </cell>
          <cell r="B745">
            <v>150.923314811691</v>
          </cell>
          <cell r="C745">
            <v>256.023871689668</v>
          </cell>
          <cell r="D745">
            <v>102.53003276301401</v>
          </cell>
          <cell r="E745">
            <v>175.746012946804</v>
          </cell>
          <cell r="F745">
            <v>125.989258708324</v>
          </cell>
        </row>
        <row r="746">
          <cell r="A746">
            <v>40907</v>
          </cell>
          <cell r="B746">
            <v>150.076745766595</v>
          </cell>
          <cell r="C746">
            <v>256.35956732562403</v>
          </cell>
          <cell r="D746">
            <v>102.348016017473</v>
          </cell>
          <cell r="E746">
            <v>178.743452111892</v>
          </cell>
          <cell r="F746">
            <v>127.18733515999899</v>
          </cell>
        </row>
        <row r="747">
          <cell r="A747">
            <v>40910</v>
          </cell>
          <cell r="B747">
            <v>150.076745766595</v>
          </cell>
          <cell r="C747">
            <v>256.35956732562403</v>
          </cell>
          <cell r="D747">
            <v>102.348016017473</v>
          </cell>
          <cell r="E747">
            <v>178.743452111892</v>
          </cell>
          <cell r="F747">
            <v>128.304850210762</v>
          </cell>
        </row>
        <row r="748">
          <cell r="A748">
            <v>40911</v>
          </cell>
          <cell r="B748">
            <v>150.13796991244899</v>
          </cell>
          <cell r="C748">
            <v>266.13204028347599</v>
          </cell>
          <cell r="D748">
            <v>103.239898070622</v>
          </cell>
          <cell r="E748">
            <v>180.35392551519101</v>
          </cell>
          <cell r="F748">
            <v>131.131640860592</v>
          </cell>
        </row>
        <row r="749">
          <cell r="A749">
            <v>40912</v>
          </cell>
          <cell r="B749">
            <v>149.82145641080899</v>
          </cell>
          <cell r="C749">
            <v>265.31145095113698</v>
          </cell>
          <cell r="D749">
            <v>102.839461230433</v>
          </cell>
          <cell r="E749">
            <v>178.53937736162499</v>
          </cell>
          <cell r="F749">
            <v>126.61799118886</v>
          </cell>
        </row>
        <row r="750">
          <cell r="A750">
            <v>40913</v>
          </cell>
          <cell r="B750">
            <v>149.550371704865</v>
          </cell>
          <cell r="C750">
            <v>267.43752331219599</v>
          </cell>
          <cell r="D750">
            <v>102.60283946123</v>
          </cell>
          <cell r="E750">
            <v>177.013522582034</v>
          </cell>
          <cell r="F750">
            <v>124.95392366394501</v>
          </cell>
        </row>
        <row r="751">
          <cell r="A751">
            <v>40914</v>
          </cell>
          <cell r="B751">
            <v>148.564422056837</v>
          </cell>
          <cell r="C751">
            <v>265.38604998135003</v>
          </cell>
          <cell r="D751">
            <v>101.674554058973</v>
          </cell>
          <cell r="E751">
            <v>174.687896504771</v>
          </cell>
          <cell r="F751">
            <v>123.720560403544</v>
          </cell>
        </row>
        <row r="752">
          <cell r="A752">
            <v>40917</v>
          </cell>
          <cell r="B752">
            <v>148.78014677764801</v>
          </cell>
          <cell r="C752">
            <v>266.20663931368802</v>
          </cell>
          <cell r="D752">
            <v>101.65635238441899</v>
          </cell>
          <cell r="E752">
            <v>176.26658300715701</v>
          </cell>
          <cell r="F752">
            <v>125.74525443722101</v>
          </cell>
        </row>
        <row r="753">
          <cell r="A753">
            <v>40918</v>
          </cell>
          <cell r="B753">
            <v>149.33341922711901</v>
          </cell>
          <cell r="C753">
            <v>267.92241700857801</v>
          </cell>
          <cell r="D753">
            <v>102.129595922824</v>
          </cell>
          <cell r="E753">
            <v>178.52652213743801</v>
          </cell>
          <cell r="F753">
            <v>125.979512808621</v>
          </cell>
        </row>
        <row r="754">
          <cell r="A754">
            <v>40919</v>
          </cell>
          <cell r="B754">
            <v>148.41078292445101</v>
          </cell>
          <cell r="C754">
            <v>270.83177918686999</v>
          </cell>
          <cell r="D754">
            <v>100.873680378594</v>
          </cell>
          <cell r="E754">
            <v>174.16623119788099</v>
          </cell>
          <cell r="F754">
            <v>123.541131032724</v>
          </cell>
        </row>
        <row r="755">
          <cell r="A755">
            <v>40920</v>
          </cell>
          <cell r="B755">
            <v>148.31263974736399</v>
          </cell>
          <cell r="C755">
            <v>270.34688549048798</v>
          </cell>
          <cell r="D755">
            <v>100.400436840189</v>
          </cell>
          <cell r="E755">
            <v>175.10572996479999</v>
          </cell>
          <cell r="F755">
            <v>122.898014531448</v>
          </cell>
        </row>
        <row r="756">
          <cell r="A756">
            <v>40921</v>
          </cell>
          <cell r="B756">
            <v>148.17021949556701</v>
          </cell>
          <cell r="C756">
            <v>267.62402088772802</v>
          </cell>
          <cell r="D756">
            <v>100.891882053148</v>
          </cell>
          <cell r="E756">
            <v>172.460573445097</v>
          </cell>
          <cell r="F756">
            <v>120.16538116536201</v>
          </cell>
        </row>
        <row r="757">
          <cell r="A757">
            <v>40924</v>
          </cell>
          <cell r="B757">
            <v>148.17021949556701</v>
          </cell>
          <cell r="C757">
            <v>267.62402088772802</v>
          </cell>
          <cell r="D757">
            <v>100.891882053148</v>
          </cell>
          <cell r="E757">
            <v>172.064456186889</v>
          </cell>
          <cell r="F757">
            <v>119.787058844089</v>
          </cell>
        </row>
        <row r="758">
          <cell r="A758">
            <v>40925</v>
          </cell>
          <cell r="B758">
            <v>148.78659417882301</v>
          </cell>
          <cell r="C758">
            <v>272.95785154792901</v>
          </cell>
          <cell r="D758">
            <v>101.401528940662</v>
          </cell>
          <cell r="E758">
            <v>173.60492044147699</v>
          </cell>
          <cell r="F758">
            <v>121.237266861096</v>
          </cell>
        </row>
        <row r="759">
          <cell r="A759">
            <v>40926</v>
          </cell>
          <cell r="B759">
            <v>148.82028436586</v>
          </cell>
          <cell r="C759">
            <v>272.88325251771698</v>
          </cell>
          <cell r="D759">
            <v>100.76447033127</v>
          </cell>
          <cell r="E759">
            <v>176.767132332079</v>
          </cell>
          <cell r="F759">
            <v>119.62675844703899</v>
          </cell>
        </row>
        <row r="760">
          <cell r="A760">
            <v>40927</v>
          </cell>
          <cell r="B760">
            <v>149.08243618964701</v>
          </cell>
          <cell r="C760">
            <v>274.487131667288</v>
          </cell>
          <cell r="D760">
            <v>100.891882053148</v>
          </cell>
          <cell r="E760">
            <v>177.38984805465299</v>
          </cell>
          <cell r="F760">
            <v>122.104406019462</v>
          </cell>
        </row>
        <row r="761">
          <cell r="A761">
            <v>40928</v>
          </cell>
          <cell r="B761">
            <v>149.43967946535901</v>
          </cell>
          <cell r="C761">
            <v>275.23312196941401</v>
          </cell>
          <cell r="D761">
            <v>101.492537313432</v>
          </cell>
          <cell r="E761">
            <v>177.538838710715</v>
          </cell>
          <cell r="F761">
            <v>123.841375292989</v>
          </cell>
        </row>
        <row r="762">
          <cell r="A762">
            <v>40931</v>
          </cell>
          <cell r="B762">
            <v>149.14297914285601</v>
          </cell>
          <cell r="C762">
            <v>270.496083550913</v>
          </cell>
          <cell r="D762">
            <v>101.419730615216</v>
          </cell>
          <cell r="E762">
            <v>177.955354162199</v>
          </cell>
          <cell r="F762">
            <v>123.620364088671</v>
          </cell>
        </row>
        <row r="763">
          <cell r="A763">
            <v>40932</v>
          </cell>
          <cell r="B763">
            <v>148.47910301339499</v>
          </cell>
          <cell r="C763">
            <v>263.89406937709799</v>
          </cell>
          <cell r="D763">
            <v>101.89297415362201</v>
          </cell>
          <cell r="E763">
            <v>178.67452583405</v>
          </cell>
          <cell r="F763">
            <v>123.968372328119</v>
          </cell>
        </row>
        <row r="764">
          <cell r="A764">
            <v>40933</v>
          </cell>
          <cell r="B764">
            <v>149.97153840260799</v>
          </cell>
          <cell r="C764">
            <v>270.79447967176401</v>
          </cell>
          <cell r="D764">
            <v>100.52784856206701</v>
          </cell>
          <cell r="E764">
            <v>178.18194953264799</v>
          </cell>
          <cell r="F764">
            <v>123.90310201203501</v>
          </cell>
        </row>
        <row r="765">
          <cell r="A765">
            <v>40934</v>
          </cell>
          <cell r="B765">
            <v>149.41134355091799</v>
          </cell>
          <cell r="C765">
            <v>276.05371130175303</v>
          </cell>
          <cell r="D765">
            <v>99.872588278121498</v>
          </cell>
          <cell r="E765">
            <v>180.31823409131201</v>
          </cell>
          <cell r="F765">
            <v>126.39401287712499</v>
          </cell>
        </row>
        <row r="766">
          <cell r="A766">
            <v>40935</v>
          </cell>
          <cell r="B766">
            <v>148.24874897606401</v>
          </cell>
          <cell r="C766">
            <v>276.128310331965</v>
          </cell>
          <cell r="D766">
            <v>100.145613396432</v>
          </cell>
          <cell r="E766">
            <v>179.39176690183501</v>
          </cell>
          <cell r="F766">
            <v>124.654832382921</v>
          </cell>
        </row>
        <row r="767">
          <cell r="A767">
            <v>40938</v>
          </cell>
          <cell r="B767">
            <v>147.56864006610701</v>
          </cell>
          <cell r="C767">
            <v>275.49421857515802</v>
          </cell>
          <cell r="D767">
            <v>99.144521295959194</v>
          </cell>
          <cell r="E767">
            <v>179.04533175914801</v>
          </cell>
          <cell r="F767">
            <v>123.355382448757</v>
          </cell>
        </row>
        <row r="768">
          <cell r="A768">
            <v>40939</v>
          </cell>
          <cell r="B768">
            <v>147.52685518143099</v>
          </cell>
          <cell r="C768">
            <v>276.35210742260301</v>
          </cell>
          <cell r="D768">
            <v>98.5620677102293</v>
          </cell>
          <cell r="E768">
            <v>177.37649161594899</v>
          </cell>
          <cell r="F768">
            <v>124.417173529039</v>
          </cell>
        </row>
        <row r="769">
          <cell r="A769">
            <v>40940</v>
          </cell>
          <cell r="B769">
            <v>148.636698251463</v>
          </cell>
          <cell r="C769">
            <v>273.55464378963001</v>
          </cell>
          <cell r="D769">
            <v>98.762286130323901</v>
          </cell>
          <cell r="E769">
            <v>180.93873147555999</v>
          </cell>
          <cell r="F769">
            <v>127.58507873124699</v>
          </cell>
        </row>
        <row r="770">
          <cell r="A770">
            <v>40941</v>
          </cell>
          <cell r="B770">
            <v>149.05097251409501</v>
          </cell>
          <cell r="C770">
            <v>277.47109287579201</v>
          </cell>
          <cell r="D770">
            <v>99.108117946851095</v>
          </cell>
          <cell r="E770">
            <v>178.631826688682</v>
          </cell>
          <cell r="F770">
            <v>125.521501883659</v>
          </cell>
        </row>
        <row r="771">
          <cell r="A771">
            <v>40942</v>
          </cell>
          <cell r="B771">
            <v>149.61519145655001</v>
          </cell>
          <cell r="C771">
            <v>280.60425214472201</v>
          </cell>
          <cell r="D771">
            <v>100.109210047324</v>
          </cell>
          <cell r="E771">
            <v>178.70210500815401</v>
          </cell>
          <cell r="F771">
            <v>128.56734246367901</v>
          </cell>
        </row>
        <row r="772">
          <cell r="A772">
            <v>40945</v>
          </cell>
          <cell r="B772">
            <v>149.62243812972699</v>
          </cell>
          <cell r="C772">
            <v>282.50652741514301</v>
          </cell>
          <cell r="D772">
            <v>100.819075354932</v>
          </cell>
          <cell r="E772">
            <v>178.51459508828299</v>
          </cell>
          <cell r="F772">
            <v>127.914975924402</v>
          </cell>
        </row>
        <row r="773">
          <cell r="A773">
            <v>40946</v>
          </cell>
          <cell r="B773">
            <v>149.697445803991</v>
          </cell>
          <cell r="C773">
            <v>279.261469600895</v>
          </cell>
          <cell r="D773">
            <v>101.401528940662</v>
          </cell>
          <cell r="E773">
            <v>181.606098604983</v>
          </cell>
          <cell r="F773">
            <v>130.606751092563</v>
          </cell>
        </row>
        <row r="774">
          <cell r="A774">
            <v>40947</v>
          </cell>
          <cell r="B774">
            <v>149.69232947918701</v>
          </cell>
          <cell r="C774">
            <v>277.13539723983502</v>
          </cell>
          <cell r="D774">
            <v>101.146705496905</v>
          </cell>
          <cell r="E774">
            <v>181.198190429958</v>
          </cell>
          <cell r="F774">
            <v>129.66922980805199</v>
          </cell>
        </row>
        <row r="775">
          <cell r="A775">
            <v>40948</v>
          </cell>
          <cell r="B775">
            <v>150.35669760596201</v>
          </cell>
          <cell r="C775">
            <v>281.42484147706</v>
          </cell>
          <cell r="D775">
            <v>100.582453585729</v>
          </cell>
          <cell r="E775">
            <v>182.24487794343599</v>
          </cell>
          <cell r="F775">
            <v>130.81463002458301</v>
          </cell>
        </row>
        <row r="776">
          <cell r="A776">
            <v>40949</v>
          </cell>
          <cell r="B776">
            <v>150.004263827638</v>
          </cell>
          <cell r="C776">
            <v>276.72510257366599</v>
          </cell>
          <cell r="D776">
            <v>100.309428467419</v>
          </cell>
          <cell r="E776">
            <v>180.776121397868</v>
          </cell>
          <cell r="F776">
            <v>128.76557628089401</v>
          </cell>
        </row>
        <row r="777">
          <cell r="A777">
            <v>40952</v>
          </cell>
          <cell r="B777">
            <v>150.48109062887499</v>
          </cell>
          <cell r="C777">
            <v>280.380455054084</v>
          </cell>
          <cell r="D777">
            <v>100.400436840189</v>
          </cell>
          <cell r="E777">
            <v>182.691639525281</v>
          </cell>
          <cell r="F777">
            <v>129.06967052428899</v>
          </cell>
        </row>
        <row r="778">
          <cell r="A778">
            <v>40953</v>
          </cell>
          <cell r="B778">
            <v>151.019570955441</v>
          </cell>
          <cell r="C778">
            <v>283.25251771726897</v>
          </cell>
          <cell r="D778">
            <v>100.254823443756</v>
          </cell>
          <cell r="E778">
            <v>182.5989829058</v>
          </cell>
          <cell r="F778">
            <v>129.76693068883401</v>
          </cell>
        </row>
        <row r="779">
          <cell r="A779">
            <v>40954</v>
          </cell>
          <cell r="B779">
            <v>150.66306522843101</v>
          </cell>
          <cell r="C779">
            <v>280.305856023871</v>
          </cell>
          <cell r="D779">
            <v>100.946487076811</v>
          </cell>
          <cell r="E779">
            <v>182.57696659405201</v>
          </cell>
          <cell r="F779">
            <v>131.56801931490099</v>
          </cell>
        </row>
        <row r="780">
          <cell r="A780">
            <v>40955</v>
          </cell>
          <cell r="B780">
            <v>151.67013274302201</v>
          </cell>
          <cell r="C780">
            <v>284.63259977620203</v>
          </cell>
          <cell r="D780">
            <v>101.65635238441899</v>
          </cell>
          <cell r="E780">
            <v>185.86901470198299</v>
          </cell>
          <cell r="F780">
            <v>131.539186771087</v>
          </cell>
        </row>
        <row r="781">
          <cell r="A781">
            <v>40956</v>
          </cell>
          <cell r="B781">
            <v>151.71537413247</v>
          </cell>
          <cell r="C781">
            <v>281.64863856769801</v>
          </cell>
          <cell r="D781">
            <v>102.584637786676</v>
          </cell>
          <cell r="E781">
            <v>188.086700210912</v>
          </cell>
          <cell r="F781">
            <v>131.80939713154399</v>
          </cell>
        </row>
        <row r="782">
          <cell r="A782">
            <v>40959</v>
          </cell>
          <cell r="B782">
            <v>151.71537413247</v>
          </cell>
          <cell r="C782">
            <v>281.64863856769801</v>
          </cell>
          <cell r="D782">
            <v>102.584637786676</v>
          </cell>
          <cell r="E782">
            <v>189.30625723009601</v>
          </cell>
          <cell r="F782">
            <v>134.70064375547699</v>
          </cell>
        </row>
        <row r="783">
          <cell r="A783">
            <v>40960</v>
          </cell>
          <cell r="B783">
            <v>151.057153735778</v>
          </cell>
          <cell r="C783">
            <v>286.12458038045497</v>
          </cell>
          <cell r="D783">
            <v>102.220604295595</v>
          </cell>
          <cell r="E783">
            <v>188.70939118215099</v>
          </cell>
          <cell r="F783">
            <v>134.56706143506699</v>
          </cell>
        </row>
        <row r="784">
          <cell r="A784">
            <v>40961</v>
          </cell>
          <cell r="B784">
            <v>150.751050897319</v>
          </cell>
          <cell r="C784">
            <v>289.854531891085</v>
          </cell>
          <cell r="D784">
            <v>102.348016017473</v>
          </cell>
          <cell r="E784">
            <v>188.72182253974</v>
          </cell>
          <cell r="F784">
            <v>133.863395382362</v>
          </cell>
        </row>
        <row r="785">
          <cell r="A785">
            <v>40962</v>
          </cell>
          <cell r="B785">
            <v>151.428646595537</v>
          </cell>
          <cell r="C785">
            <v>288.54904886236397</v>
          </cell>
          <cell r="D785">
            <v>102.457226064797</v>
          </cell>
          <cell r="E785">
            <v>189.83076275258301</v>
          </cell>
          <cell r="F785">
            <v>136.05256835498901</v>
          </cell>
        </row>
        <row r="786">
          <cell r="A786">
            <v>40963</v>
          </cell>
          <cell r="B786">
            <v>151.79927980180699</v>
          </cell>
          <cell r="C786">
            <v>291.01081685937999</v>
          </cell>
          <cell r="D786">
            <v>103.20349472151401</v>
          </cell>
          <cell r="E786">
            <v>191.70598261404399</v>
          </cell>
          <cell r="F786">
            <v>137.646828227681</v>
          </cell>
        </row>
        <row r="787">
          <cell r="A787">
            <v>40966</v>
          </cell>
          <cell r="B787">
            <v>151.732708986951</v>
          </cell>
          <cell r="C787">
            <v>290.93621782916802</v>
          </cell>
          <cell r="D787">
            <v>103.021477975973</v>
          </cell>
          <cell r="E787">
            <v>191.49016644962799</v>
          </cell>
          <cell r="F787">
            <v>137.25280765058901</v>
          </cell>
        </row>
        <row r="788">
          <cell r="A788">
            <v>40967</v>
          </cell>
          <cell r="B788">
            <v>152.21128506227799</v>
          </cell>
          <cell r="C788">
            <v>289.18314061917101</v>
          </cell>
          <cell r="D788">
            <v>103.822351656352</v>
          </cell>
          <cell r="E788">
            <v>191.6438815166</v>
          </cell>
          <cell r="F788">
            <v>137.59123124617199</v>
          </cell>
        </row>
        <row r="789">
          <cell r="A789">
            <v>40968</v>
          </cell>
          <cell r="B789">
            <v>152.61062318097399</v>
          </cell>
          <cell r="C789">
            <v>290.00372995151002</v>
          </cell>
          <cell r="D789">
            <v>103.03967965052701</v>
          </cell>
          <cell r="E789">
            <v>189.58579570434401</v>
          </cell>
          <cell r="F789">
            <v>136.68577568502599</v>
          </cell>
        </row>
        <row r="790">
          <cell r="A790">
            <v>40969</v>
          </cell>
          <cell r="B790">
            <v>152.31744600651501</v>
          </cell>
          <cell r="C790">
            <v>291.12271540469902</v>
          </cell>
          <cell r="D790">
            <v>104.33199854386601</v>
          </cell>
          <cell r="E790">
            <v>189.755209305016</v>
          </cell>
          <cell r="F790">
            <v>137.86454981290501</v>
          </cell>
        </row>
        <row r="791">
          <cell r="A791">
            <v>40970</v>
          </cell>
          <cell r="B791">
            <v>152.38084209687801</v>
          </cell>
          <cell r="C791">
            <v>291.90600522193199</v>
          </cell>
          <cell r="D791">
            <v>104.459410265744</v>
          </cell>
          <cell r="E791">
            <v>188.12688400194401</v>
          </cell>
          <cell r="F791">
            <v>135.57707125010501</v>
          </cell>
        </row>
        <row r="792">
          <cell r="A792">
            <v>40973</v>
          </cell>
          <cell r="B792">
            <v>153.09356550883399</v>
          </cell>
          <cell r="C792">
            <v>294.51697127937302</v>
          </cell>
          <cell r="D792">
            <v>104.259191845649</v>
          </cell>
          <cell r="E792">
            <v>189.14626769991099</v>
          </cell>
          <cell r="F792">
            <v>138.008148136546</v>
          </cell>
        </row>
        <row r="793">
          <cell r="A793">
            <v>40974</v>
          </cell>
          <cell r="B793">
            <v>151.821235852885</v>
          </cell>
          <cell r="C793">
            <v>292.65199552405801</v>
          </cell>
          <cell r="D793">
            <v>102.56643611212201</v>
          </cell>
          <cell r="E793">
            <v>186.31963749195901</v>
          </cell>
          <cell r="F793">
            <v>133.824248512016</v>
          </cell>
        </row>
        <row r="794">
          <cell r="A794">
            <v>40975</v>
          </cell>
          <cell r="B794">
            <v>151.98586128530999</v>
          </cell>
          <cell r="C794">
            <v>294.92726594554199</v>
          </cell>
          <cell r="D794">
            <v>102.40262104113501</v>
          </cell>
          <cell r="E794">
            <v>187.58576414639299</v>
          </cell>
          <cell r="F794">
            <v>136.58788129723899</v>
          </cell>
        </row>
        <row r="795">
          <cell r="A795">
            <v>40976</v>
          </cell>
          <cell r="B795">
            <v>152.89869655419699</v>
          </cell>
          <cell r="C795">
            <v>295.85975382319998</v>
          </cell>
          <cell r="D795">
            <v>104.641427011285</v>
          </cell>
          <cell r="E795">
            <v>192.463636422702</v>
          </cell>
          <cell r="F795">
            <v>140.020238010794</v>
          </cell>
        </row>
        <row r="796">
          <cell r="A796">
            <v>40977</v>
          </cell>
          <cell r="B796">
            <v>153.324617287812</v>
          </cell>
          <cell r="C796">
            <v>296.23274897426302</v>
          </cell>
          <cell r="D796">
            <v>105.47870404077101</v>
          </cell>
          <cell r="E796">
            <v>190.276958147659</v>
          </cell>
          <cell r="F796">
            <v>138.06837920769601</v>
          </cell>
        </row>
        <row r="797">
          <cell r="A797">
            <v>40980</v>
          </cell>
          <cell r="B797">
            <v>154.15188527824799</v>
          </cell>
          <cell r="C797">
            <v>298.35882133532198</v>
          </cell>
          <cell r="D797">
            <v>105.988350928285</v>
          </cell>
          <cell r="E797">
            <v>191.11162882651701</v>
          </cell>
          <cell r="F797">
            <v>139.95509669938099</v>
          </cell>
        </row>
        <row r="798">
          <cell r="A798">
            <v>40981</v>
          </cell>
          <cell r="B798">
            <v>155.00241132356601</v>
          </cell>
          <cell r="C798">
            <v>299.77620290936198</v>
          </cell>
          <cell r="D798">
            <v>107.262468147069</v>
          </cell>
          <cell r="E798">
            <v>191.04687933631701</v>
          </cell>
          <cell r="F798">
            <v>140.854410428802</v>
          </cell>
        </row>
        <row r="799">
          <cell r="A799">
            <v>40982</v>
          </cell>
          <cell r="B799">
            <v>154.61754239862799</v>
          </cell>
          <cell r="C799">
            <v>299.47780678851097</v>
          </cell>
          <cell r="D799">
            <v>107.371678194393</v>
          </cell>
          <cell r="E799">
            <v>187.220403514813</v>
          </cell>
          <cell r="F799">
            <v>138.92132180523399</v>
          </cell>
        </row>
        <row r="800">
          <cell r="A800">
            <v>40983</v>
          </cell>
          <cell r="B800">
            <v>154.94263767525001</v>
          </cell>
          <cell r="C800">
            <v>297.127937336814</v>
          </cell>
          <cell r="D800">
            <v>107.590098289042</v>
          </cell>
          <cell r="E800">
            <v>190.010268709765</v>
          </cell>
          <cell r="F800">
            <v>139.02819814319099</v>
          </cell>
        </row>
        <row r="801">
          <cell r="A801">
            <v>40984</v>
          </cell>
          <cell r="B801">
            <v>154.750913030726</v>
          </cell>
          <cell r="C801">
            <v>297.50093248787698</v>
          </cell>
          <cell r="D801">
            <v>108.154350200218</v>
          </cell>
          <cell r="E801">
            <v>192.46025477167001</v>
          </cell>
          <cell r="F801">
            <v>140.59058781522199</v>
          </cell>
        </row>
        <row r="802">
          <cell r="A802">
            <v>40987</v>
          </cell>
          <cell r="B802">
            <v>154.92739604570801</v>
          </cell>
          <cell r="C802">
            <v>300.783289817232</v>
          </cell>
          <cell r="D802">
            <v>109.610484164543</v>
          </cell>
          <cell r="E802">
            <v>192.33639290762801</v>
          </cell>
          <cell r="F802">
            <v>139.16548531647601</v>
          </cell>
        </row>
        <row r="803">
          <cell r="A803">
            <v>40988</v>
          </cell>
          <cell r="B803">
            <v>154.95078783440499</v>
          </cell>
          <cell r="C803">
            <v>298.769116001491</v>
          </cell>
          <cell r="D803">
            <v>109.938114306516</v>
          </cell>
          <cell r="E803">
            <v>192.06967871840001</v>
          </cell>
          <cell r="F803">
            <v>138.19187094405001</v>
          </cell>
        </row>
        <row r="804">
          <cell r="A804">
            <v>40989</v>
          </cell>
          <cell r="B804">
            <v>155.14062678740299</v>
          </cell>
          <cell r="C804">
            <v>304.55054084296899</v>
          </cell>
          <cell r="D804">
            <v>109.91991263196201</v>
          </cell>
          <cell r="E804">
            <v>191.453147735454</v>
          </cell>
          <cell r="F804">
            <v>136.28753625207599</v>
          </cell>
        </row>
        <row r="805">
          <cell r="A805">
            <v>40990</v>
          </cell>
          <cell r="B805">
            <v>155.39594879392101</v>
          </cell>
          <cell r="C805">
            <v>308.24319283849297</v>
          </cell>
          <cell r="D805">
            <v>109.410265744448</v>
          </cell>
          <cell r="E805">
            <v>191.14345904226499</v>
          </cell>
          <cell r="F805">
            <v>136.74673845454001</v>
          </cell>
        </row>
        <row r="806">
          <cell r="A806">
            <v>40991</v>
          </cell>
          <cell r="B806">
            <v>155.58284247208499</v>
          </cell>
          <cell r="C806">
            <v>305.557627750839</v>
          </cell>
          <cell r="D806">
            <v>109.938114306516</v>
          </cell>
          <cell r="E806">
            <v>192.09258607817799</v>
          </cell>
          <cell r="F806">
            <v>136.86689622644599</v>
          </cell>
        </row>
        <row r="807">
          <cell r="A807">
            <v>40994</v>
          </cell>
          <cell r="B807">
            <v>156.777436999564</v>
          </cell>
          <cell r="C807">
            <v>306.63931368892202</v>
          </cell>
          <cell r="D807">
            <v>111.012013105205</v>
          </cell>
          <cell r="E807">
            <v>194.79140039645401</v>
          </cell>
          <cell r="F807">
            <v>139.23125350996</v>
          </cell>
        </row>
        <row r="808">
          <cell r="A808">
            <v>40995</v>
          </cell>
          <cell r="B808">
            <v>156.504585575991</v>
          </cell>
          <cell r="C808">
            <v>307.45990302126</v>
          </cell>
          <cell r="D808">
            <v>111.63087004004301</v>
          </cell>
          <cell r="E808">
            <v>194.16742544975401</v>
          </cell>
          <cell r="F808">
            <v>139.960736622311</v>
          </cell>
        </row>
        <row r="809">
          <cell r="A809">
            <v>40996</v>
          </cell>
          <cell r="B809">
            <v>156.24186258804801</v>
          </cell>
          <cell r="C809">
            <v>309.39947780678801</v>
          </cell>
          <cell r="D809">
            <v>111.248634874408</v>
          </cell>
          <cell r="E809">
            <v>192.966716571544</v>
          </cell>
          <cell r="F809">
            <v>140.15138133665599</v>
          </cell>
        </row>
        <row r="810">
          <cell r="A810">
            <v>40997</v>
          </cell>
          <cell r="B810">
            <v>156.20079959761401</v>
          </cell>
          <cell r="C810">
            <v>310.331965684446</v>
          </cell>
          <cell r="D810">
            <v>110.99381143065099</v>
          </cell>
          <cell r="E810">
            <v>191.10237492145299</v>
          </cell>
          <cell r="F810">
            <v>138.65862596682101</v>
          </cell>
        </row>
        <row r="811">
          <cell r="A811">
            <v>40998</v>
          </cell>
          <cell r="B811">
            <v>157.21220965941299</v>
          </cell>
          <cell r="C811">
            <v>307.64640059679198</v>
          </cell>
          <cell r="D811">
            <v>111.55806334182699</v>
          </cell>
          <cell r="E811">
            <v>194.61182018526901</v>
          </cell>
          <cell r="F811">
            <v>140.53323112938301</v>
          </cell>
        </row>
        <row r="812">
          <cell r="A812">
            <v>41001</v>
          </cell>
          <cell r="B812">
            <v>158.46258326428301</v>
          </cell>
          <cell r="C812">
            <v>314.02461767996999</v>
          </cell>
          <cell r="D812">
            <v>111.467054969057</v>
          </cell>
          <cell r="E812">
            <v>195.34117084329901</v>
          </cell>
          <cell r="F812">
            <v>142.24351659313501</v>
          </cell>
        </row>
        <row r="813">
          <cell r="A813">
            <v>41002</v>
          </cell>
          <cell r="B813">
            <v>157.575342590253</v>
          </cell>
          <cell r="C813">
            <v>311.37635210742201</v>
          </cell>
          <cell r="D813">
            <v>111.285038223516</v>
          </cell>
          <cell r="E813">
            <v>194.36174508043999</v>
          </cell>
          <cell r="F813">
            <v>141.59206518073799</v>
          </cell>
        </row>
        <row r="814">
          <cell r="A814">
            <v>41003</v>
          </cell>
          <cell r="B814">
            <v>157.13545852557399</v>
          </cell>
          <cell r="C814">
            <v>311.26445356210297</v>
          </cell>
          <cell r="D814">
            <v>111.867491809246</v>
          </cell>
          <cell r="E814">
            <v>190.007542969089</v>
          </cell>
          <cell r="F814">
            <v>137.42252740427</v>
          </cell>
        </row>
        <row r="815">
          <cell r="A815">
            <v>41004</v>
          </cell>
          <cell r="B815">
            <v>157.030500291137</v>
          </cell>
          <cell r="C815">
            <v>312.30883998508</v>
          </cell>
          <cell r="D815">
            <v>111.576265016381</v>
          </cell>
          <cell r="E815">
            <v>188.130636922988</v>
          </cell>
          <cell r="F815">
            <v>135.959874467974</v>
          </cell>
        </row>
        <row r="816">
          <cell r="A816">
            <v>41008</v>
          </cell>
          <cell r="B816">
            <v>155.64126804775799</v>
          </cell>
          <cell r="C816">
            <v>310.85415889593401</v>
          </cell>
          <cell r="D816">
            <v>110.975609756097</v>
          </cell>
          <cell r="E816">
            <v>188.130636922988</v>
          </cell>
          <cell r="F816">
            <v>135.959874467974</v>
          </cell>
        </row>
        <row r="817">
          <cell r="A817">
            <v>41009</v>
          </cell>
          <cell r="B817">
            <v>154.172219079999</v>
          </cell>
          <cell r="C817">
            <v>306.49011562849603</v>
          </cell>
          <cell r="D817">
            <v>109.46487076811</v>
          </cell>
          <cell r="E817">
            <v>187.33567047806201</v>
          </cell>
          <cell r="F817">
            <v>131.80526898209399</v>
          </cell>
        </row>
        <row r="818">
          <cell r="A818">
            <v>41010</v>
          </cell>
          <cell r="B818">
            <v>154.83220306342901</v>
          </cell>
          <cell r="C818">
            <v>308.50428944423697</v>
          </cell>
          <cell r="D818">
            <v>108.59119038951501</v>
          </cell>
          <cell r="E818">
            <v>187.269606073234</v>
          </cell>
          <cell r="F818">
            <v>133.34922308045901</v>
          </cell>
        </row>
        <row r="819">
          <cell r="A819">
            <v>41011</v>
          </cell>
          <cell r="B819">
            <v>155.11833438906999</v>
          </cell>
          <cell r="C819">
            <v>308.317791868705</v>
          </cell>
          <cell r="D819">
            <v>108.70040043684</v>
          </cell>
          <cell r="E819">
            <v>189.215865357692</v>
          </cell>
          <cell r="F819">
            <v>135.043665158138</v>
          </cell>
        </row>
        <row r="820">
          <cell r="A820">
            <v>41012</v>
          </cell>
          <cell r="B820">
            <v>154.97653002845601</v>
          </cell>
          <cell r="C820">
            <v>309.95897053338302</v>
          </cell>
          <cell r="D820">
            <v>108.463778667637</v>
          </cell>
          <cell r="E820">
            <v>187.045247604612</v>
          </cell>
          <cell r="F820">
            <v>132.47333176149201</v>
          </cell>
        </row>
        <row r="821">
          <cell r="A821">
            <v>41015</v>
          </cell>
          <cell r="B821">
            <v>155.73255412408699</v>
          </cell>
          <cell r="C821">
            <v>313.46512495337498</v>
          </cell>
          <cell r="D821">
            <v>108.937022206042</v>
          </cell>
          <cell r="E821">
            <v>188.43802064818101</v>
          </cell>
          <cell r="F821">
            <v>135.89922413164501</v>
          </cell>
        </row>
        <row r="822">
          <cell r="A822">
            <v>41016</v>
          </cell>
          <cell r="B822">
            <v>157.45917665698499</v>
          </cell>
          <cell r="C822">
            <v>311.86124580380402</v>
          </cell>
          <cell r="D822">
            <v>109.99271933017801</v>
          </cell>
          <cell r="E822">
            <v>192.119329894754</v>
          </cell>
          <cell r="F822">
            <v>140.67878266436</v>
          </cell>
        </row>
        <row r="823">
          <cell r="A823">
            <v>41017</v>
          </cell>
          <cell r="B823">
            <v>157.29708366892001</v>
          </cell>
          <cell r="C823">
            <v>304.58784035807503</v>
          </cell>
          <cell r="D823">
            <v>110.04732435384</v>
          </cell>
          <cell r="E823">
            <v>191.23465533302999</v>
          </cell>
          <cell r="F823">
            <v>142.42450611418599</v>
          </cell>
        </row>
        <row r="824">
          <cell r="A824">
            <v>41018</v>
          </cell>
          <cell r="B824">
            <v>156.78969936172999</v>
          </cell>
          <cell r="C824">
            <v>309.39947780678801</v>
          </cell>
          <cell r="D824">
            <v>108.31816527120399</v>
          </cell>
          <cell r="E824">
            <v>193.35289616908099</v>
          </cell>
          <cell r="F824">
            <v>143.90090207926701</v>
          </cell>
        </row>
        <row r="825">
          <cell r="A825">
            <v>41019</v>
          </cell>
          <cell r="B825">
            <v>158.14852930194601</v>
          </cell>
          <cell r="C825">
            <v>313.50242446848102</v>
          </cell>
          <cell r="D825">
            <v>108.991627229705</v>
          </cell>
          <cell r="E825">
            <v>194.299186083314</v>
          </cell>
          <cell r="F825">
            <v>139.653842574431</v>
          </cell>
        </row>
        <row r="826">
          <cell r="A826">
            <v>41022</v>
          </cell>
          <cell r="B826">
            <v>155.85797452684699</v>
          </cell>
          <cell r="C826">
            <v>302.72286460276001</v>
          </cell>
          <cell r="D826">
            <v>108.973425555151</v>
          </cell>
          <cell r="E826">
            <v>187.52239454307301</v>
          </cell>
          <cell r="F826">
            <v>140.60793491198299</v>
          </cell>
        </row>
        <row r="827">
          <cell r="A827">
            <v>41023</v>
          </cell>
          <cell r="B827">
            <v>155.87671559910899</v>
          </cell>
          <cell r="C827">
            <v>301.75307720999598</v>
          </cell>
          <cell r="D827">
            <v>110.5387695668</v>
          </cell>
          <cell r="E827">
            <v>188.734331245248</v>
          </cell>
          <cell r="F827">
            <v>143.60001077995199</v>
          </cell>
        </row>
        <row r="828">
          <cell r="A828">
            <v>41024</v>
          </cell>
          <cell r="B828">
            <v>156.673020856714</v>
          </cell>
          <cell r="C828">
            <v>309.84707198806399</v>
          </cell>
          <cell r="D828">
            <v>112.12231525300299</v>
          </cell>
          <cell r="E828">
            <v>189.119703330508</v>
          </cell>
          <cell r="F828">
            <v>144.527766007781</v>
          </cell>
        </row>
        <row r="829">
          <cell r="A829">
            <v>41025</v>
          </cell>
          <cell r="B829">
            <v>157.95776136856401</v>
          </cell>
          <cell r="C829">
            <v>322.75270421484498</v>
          </cell>
          <cell r="D829">
            <v>112.595558791408</v>
          </cell>
          <cell r="E829">
            <v>189.52225902951801</v>
          </cell>
          <cell r="F829">
            <v>143.99558142878499</v>
          </cell>
        </row>
        <row r="830">
          <cell r="A830">
            <v>41026</v>
          </cell>
          <cell r="B830">
            <v>157.81275723632299</v>
          </cell>
          <cell r="C830">
            <v>320.66393136889201</v>
          </cell>
          <cell r="D830">
            <v>112.83218056061099</v>
          </cell>
          <cell r="E830">
            <v>189.119724987925</v>
          </cell>
          <cell r="F830">
            <v>143.40026115786</v>
          </cell>
        </row>
        <row r="831">
          <cell r="A831">
            <v>41029</v>
          </cell>
          <cell r="B831">
            <v>157.37353423712699</v>
          </cell>
          <cell r="C831">
            <v>319.13465124953302</v>
          </cell>
          <cell r="D831">
            <v>112.959592282489</v>
          </cell>
          <cell r="E831">
            <v>189.48259192258701</v>
          </cell>
          <cell r="F831">
            <v>141.75897706714201</v>
          </cell>
        </row>
        <row r="832">
          <cell r="A832">
            <v>41030</v>
          </cell>
          <cell r="B832">
            <v>157.69606799681901</v>
          </cell>
          <cell r="C832">
            <v>315.44199925400898</v>
          </cell>
          <cell r="D832">
            <v>113.26902074990799</v>
          </cell>
          <cell r="E832">
            <v>189.48259192258701</v>
          </cell>
          <cell r="F832">
            <v>141.75897706714201</v>
          </cell>
        </row>
        <row r="833">
          <cell r="A833">
            <v>41031</v>
          </cell>
          <cell r="B833">
            <v>158.17241666612</v>
          </cell>
          <cell r="C833">
            <v>319.09735173442698</v>
          </cell>
          <cell r="D833">
            <v>114.03349108117899</v>
          </cell>
          <cell r="E833">
            <v>187.90612994636001</v>
          </cell>
          <cell r="F833">
            <v>142.58700966912099</v>
          </cell>
        </row>
        <row r="834">
          <cell r="A834">
            <v>41032</v>
          </cell>
          <cell r="B834">
            <v>158.26852073797301</v>
          </cell>
          <cell r="C834">
            <v>316.33718761656002</v>
          </cell>
          <cell r="D834">
            <v>114.761558063341</v>
          </cell>
          <cell r="E834">
            <v>187.649699936481</v>
          </cell>
          <cell r="F834">
            <v>144.20758044746299</v>
          </cell>
        </row>
        <row r="835">
          <cell r="A835">
            <v>41033</v>
          </cell>
          <cell r="B835">
            <v>156.99255074916499</v>
          </cell>
          <cell r="C835">
            <v>314.65870943677697</v>
          </cell>
          <cell r="D835">
            <v>113.59665089188201</v>
          </cell>
          <cell r="E835">
            <v>186.48219187914901</v>
          </cell>
          <cell r="F835">
            <v>142.43684420148199</v>
          </cell>
        </row>
        <row r="836">
          <cell r="A836">
            <v>41036</v>
          </cell>
          <cell r="B836">
            <v>157.16557502302399</v>
          </cell>
          <cell r="C836">
            <v>313.353226408056</v>
          </cell>
          <cell r="D836">
            <v>113.778667637422</v>
          </cell>
          <cell r="E836">
            <v>186.06461830812799</v>
          </cell>
          <cell r="F836">
            <v>143.91265359845301</v>
          </cell>
        </row>
        <row r="837">
          <cell r="A837">
            <v>41037</v>
          </cell>
          <cell r="B837">
            <v>156.94206064290901</v>
          </cell>
          <cell r="C837">
            <v>311.11525550167801</v>
          </cell>
          <cell r="D837">
            <v>113.942482708409</v>
          </cell>
          <cell r="E837">
            <v>184.39677131221299</v>
          </cell>
          <cell r="F837">
            <v>136.57980842685501</v>
          </cell>
        </row>
        <row r="838">
          <cell r="A838">
            <v>41038</v>
          </cell>
          <cell r="B838">
            <v>155.891962148624</v>
          </cell>
          <cell r="C838">
            <v>308.72808653487499</v>
          </cell>
          <cell r="D838">
            <v>111.448853294503</v>
          </cell>
          <cell r="E838">
            <v>183.07002554646999</v>
          </cell>
          <cell r="F838">
            <v>135.928159476057</v>
          </cell>
        </row>
        <row r="839">
          <cell r="A839">
            <v>41039</v>
          </cell>
          <cell r="B839">
            <v>157.02946083499199</v>
          </cell>
          <cell r="C839">
            <v>309.58597538231999</v>
          </cell>
          <cell r="D839">
            <v>113.250819075354</v>
          </cell>
          <cell r="E839">
            <v>182.56445170071001</v>
          </cell>
          <cell r="F839">
            <v>134.945839304082</v>
          </cell>
        </row>
        <row r="840">
          <cell r="A840">
            <v>41040</v>
          </cell>
          <cell r="B840">
            <v>156.60851553603999</v>
          </cell>
          <cell r="C840">
            <v>310.40656471465797</v>
          </cell>
          <cell r="D840">
            <v>112.923188933381</v>
          </cell>
          <cell r="E840">
            <v>183.751182262946</v>
          </cell>
          <cell r="F840">
            <v>138.534420673385</v>
          </cell>
        </row>
        <row r="841">
          <cell r="A841">
            <v>41043</v>
          </cell>
          <cell r="B841">
            <v>156.05454087222</v>
          </cell>
          <cell r="C841">
            <v>308.16859380827998</v>
          </cell>
          <cell r="D841">
            <v>112.26792864943501</v>
          </cell>
          <cell r="E841">
            <v>181.14073020767199</v>
          </cell>
          <cell r="F841">
            <v>135.25150780759401</v>
          </cell>
        </row>
        <row r="842">
          <cell r="A842">
            <v>41044</v>
          </cell>
          <cell r="B842">
            <v>155.96338987151699</v>
          </cell>
          <cell r="C842">
            <v>310.555762775083</v>
          </cell>
          <cell r="D842">
            <v>112.65016381507</v>
          </cell>
          <cell r="E842">
            <v>180.29166662799199</v>
          </cell>
          <cell r="F842">
            <v>136.00013803499701</v>
          </cell>
        </row>
        <row r="843">
          <cell r="A843">
            <v>41045</v>
          </cell>
          <cell r="B843">
            <v>156.40204528472</v>
          </cell>
          <cell r="C843">
            <v>314.28571428571399</v>
          </cell>
          <cell r="D843">
            <v>113.851474335638</v>
          </cell>
          <cell r="E843">
            <v>178.54370884510499</v>
          </cell>
          <cell r="F843">
            <v>134.46532109554701</v>
          </cell>
        </row>
        <row r="844">
          <cell r="A844">
            <v>41046</v>
          </cell>
          <cell r="B844">
            <v>155.36057329244599</v>
          </cell>
          <cell r="C844">
            <v>307.83289817232298</v>
          </cell>
          <cell r="D844">
            <v>113.26902074990799</v>
          </cell>
          <cell r="E844">
            <v>178.54370884510499</v>
          </cell>
          <cell r="F844">
            <v>133.05680779112399</v>
          </cell>
        </row>
        <row r="845">
          <cell r="A845">
            <v>41047</v>
          </cell>
          <cell r="B845">
            <v>154.45573074357301</v>
          </cell>
          <cell r="C845">
            <v>302.12607236105902</v>
          </cell>
          <cell r="D845">
            <v>112.067710229341</v>
          </cell>
          <cell r="E845">
            <v>178.73864725914501</v>
          </cell>
          <cell r="F845">
            <v>131.77935113755001</v>
          </cell>
        </row>
        <row r="846">
          <cell r="A846">
            <v>41050</v>
          </cell>
          <cell r="B846">
            <v>155.09230057479201</v>
          </cell>
          <cell r="C846">
            <v>306.34091756807101</v>
          </cell>
          <cell r="D846">
            <v>112.504550418638</v>
          </cell>
          <cell r="E846">
            <v>178.76592013548799</v>
          </cell>
          <cell r="F846">
            <v>133.56492090491801</v>
          </cell>
        </row>
        <row r="847">
          <cell r="A847">
            <v>41051</v>
          </cell>
          <cell r="B847">
            <v>155.26360598894101</v>
          </cell>
          <cell r="C847">
            <v>306.30361805296502</v>
          </cell>
          <cell r="D847">
            <v>112.83218056061099</v>
          </cell>
          <cell r="E847">
            <v>180.50147131212</v>
          </cell>
          <cell r="F847">
            <v>133.11188875395101</v>
          </cell>
        </row>
        <row r="848">
          <cell r="A848">
            <v>41052</v>
          </cell>
          <cell r="B848">
            <v>154.84086579433199</v>
          </cell>
          <cell r="C848">
            <v>303.20775829914197</v>
          </cell>
          <cell r="D848">
            <v>111.70367673825901</v>
          </cell>
          <cell r="E848">
            <v>177.14810486768999</v>
          </cell>
          <cell r="F848">
            <v>129.568807735007</v>
          </cell>
        </row>
        <row r="849">
          <cell r="A849">
            <v>41053</v>
          </cell>
          <cell r="B849">
            <v>156.209441754083</v>
          </cell>
          <cell r="C849">
            <v>306.56471465870902</v>
          </cell>
          <cell r="D849">
            <v>113.614852566436</v>
          </cell>
          <cell r="E849">
            <v>176.99975155848301</v>
          </cell>
          <cell r="F849">
            <v>131.215197588693</v>
          </cell>
        </row>
        <row r="850">
          <cell r="A850">
            <v>41054</v>
          </cell>
          <cell r="B850">
            <v>156.14707662172901</v>
          </cell>
          <cell r="C850">
            <v>309.66057441253201</v>
          </cell>
          <cell r="D850">
            <v>113.305424099017</v>
          </cell>
          <cell r="E850">
            <v>176.84134611368401</v>
          </cell>
          <cell r="F850">
            <v>130.752070822273</v>
          </cell>
        </row>
        <row r="851">
          <cell r="A851">
            <v>41057</v>
          </cell>
          <cell r="B851">
            <v>156.14707662172901</v>
          </cell>
          <cell r="C851">
            <v>309.66057441253201</v>
          </cell>
          <cell r="D851">
            <v>113.305424099017</v>
          </cell>
          <cell r="E851">
            <v>176.84134611368401</v>
          </cell>
          <cell r="F851">
            <v>130.38813453743799</v>
          </cell>
        </row>
        <row r="852">
          <cell r="A852">
            <v>41058</v>
          </cell>
          <cell r="B852">
            <v>157.126814132753</v>
          </cell>
          <cell r="C852">
            <v>311.30175307720901</v>
          </cell>
          <cell r="D852">
            <v>113.105205678922</v>
          </cell>
          <cell r="E852">
            <v>177.62401733335901</v>
          </cell>
          <cell r="F852">
            <v>132.11565018746799</v>
          </cell>
        </row>
        <row r="853">
          <cell r="A853">
            <v>41059</v>
          </cell>
          <cell r="B853">
            <v>155.798582400085</v>
          </cell>
          <cell r="C853">
            <v>304.55054084296899</v>
          </cell>
          <cell r="D853">
            <v>112.46814706953</v>
          </cell>
          <cell r="E853">
            <v>176.95951826478199</v>
          </cell>
          <cell r="F853">
            <v>129.047661118115</v>
          </cell>
        </row>
        <row r="854">
          <cell r="A854">
            <v>41060</v>
          </cell>
          <cell r="B854">
            <v>155.35147089485201</v>
          </cell>
          <cell r="C854">
            <v>301.15628496829498</v>
          </cell>
          <cell r="D854">
            <v>112.46814706953</v>
          </cell>
          <cell r="E854">
            <v>175.15798312515901</v>
          </cell>
          <cell r="F854">
            <v>129.18491604023299</v>
          </cell>
        </row>
        <row r="855">
          <cell r="A855">
            <v>41061</v>
          </cell>
          <cell r="B855">
            <v>152.764990022115</v>
          </cell>
          <cell r="C855">
            <v>291.495710555762</v>
          </cell>
          <cell r="D855">
            <v>110.156534401164</v>
          </cell>
          <cell r="E855">
            <v>173.98577231433299</v>
          </cell>
          <cell r="F855">
            <v>126.16984105838399</v>
          </cell>
        </row>
        <row r="856">
          <cell r="A856">
            <v>41064</v>
          </cell>
          <cell r="B856">
            <v>153.16628494831301</v>
          </cell>
          <cell r="C856">
            <v>294.74076837001098</v>
          </cell>
          <cell r="D856">
            <v>109.610484164543</v>
          </cell>
          <cell r="E856">
            <v>174.53738982949099</v>
          </cell>
          <cell r="F856">
            <v>126.889592380919</v>
          </cell>
        </row>
        <row r="857">
          <cell r="A857">
            <v>41065</v>
          </cell>
          <cell r="B857">
            <v>152.92543884460801</v>
          </cell>
          <cell r="C857">
            <v>296.15814994405002</v>
          </cell>
          <cell r="D857">
            <v>109.75609756097499</v>
          </cell>
          <cell r="E857">
            <v>172.95745029081201</v>
          </cell>
          <cell r="F857">
            <v>127.893946147443</v>
          </cell>
        </row>
        <row r="858">
          <cell r="A858">
            <v>41066</v>
          </cell>
          <cell r="B858">
            <v>155.02732472577699</v>
          </cell>
          <cell r="C858">
            <v>303.76725102573602</v>
          </cell>
          <cell r="D858">
            <v>111.10302147797501</v>
          </cell>
          <cell r="E858">
            <v>175.163883224442</v>
          </cell>
          <cell r="F858">
            <v>129.33273321973201</v>
          </cell>
        </row>
        <row r="859">
          <cell r="A859">
            <v>41067</v>
          </cell>
          <cell r="B859">
            <v>155.39120638707601</v>
          </cell>
          <cell r="C859">
            <v>302.57366654233402</v>
          </cell>
          <cell r="D859">
            <v>111.39424827084</v>
          </cell>
          <cell r="E859">
            <v>176.314597501538</v>
          </cell>
          <cell r="F859">
            <v>128.52368647696599</v>
          </cell>
        </row>
        <row r="860">
          <cell r="A860">
            <v>41068</v>
          </cell>
          <cell r="B860">
            <v>156.68473084007701</v>
          </cell>
          <cell r="C860">
            <v>303.804550540842</v>
          </cell>
          <cell r="D860">
            <v>112.63196214051599</v>
          </cell>
          <cell r="E860">
            <v>176.013574869227</v>
          </cell>
          <cell r="F860">
            <v>128.897025992848</v>
          </cell>
        </row>
        <row r="861">
          <cell r="A861">
            <v>41071</v>
          </cell>
          <cell r="B861">
            <v>156.01711329467199</v>
          </cell>
          <cell r="C861">
            <v>302.61096605744098</v>
          </cell>
          <cell r="D861">
            <v>111.958500182016</v>
          </cell>
          <cell r="E861">
            <v>176.41628835799301</v>
          </cell>
          <cell r="F861">
            <v>129.84596217498401</v>
          </cell>
        </row>
        <row r="862">
          <cell r="A862">
            <v>41072</v>
          </cell>
          <cell r="B862">
            <v>156.91682610063199</v>
          </cell>
          <cell r="C862">
            <v>304.28944423722402</v>
          </cell>
          <cell r="D862">
            <v>112.777575536949</v>
          </cell>
          <cell r="E862">
            <v>178.391352007596</v>
          </cell>
          <cell r="F862">
            <v>130.138319009078</v>
          </cell>
        </row>
        <row r="863">
          <cell r="A863">
            <v>41073</v>
          </cell>
          <cell r="B863">
            <v>156.509972052047</v>
          </cell>
          <cell r="C863">
            <v>306.49011562849603</v>
          </cell>
          <cell r="D863">
            <v>111.958500182016</v>
          </cell>
          <cell r="E863">
            <v>181.28355159369099</v>
          </cell>
          <cell r="F863">
            <v>131.85955575992</v>
          </cell>
        </row>
        <row r="864">
          <cell r="A864">
            <v>41074</v>
          </cell>
          <cell r="B864">
            <v>158.54972851230301</v>
          </cell>
          <cell r="C864">
            <v>319.73144349123402</v>
          </cell>
          <cell r="D864">
            <v>113.105205678922</v>
          </cell>
          <cell r="E864">
            <v>181.67421737054801</v>
          </cell>
          <cell r="F864">
            <v>132.88082727953699</v>
          </cell>
        </row>
        <row r="865">
          <cell r="A865">
            <v>41075</v>
          </cell>
          <cell r="B865">
            <v>158.992819952205</v>
          </cell>
          <cell r="C865">
            <v>318.23946288698198</v>
          </cell>
          <cell r="D865">
            <v>113.760465962868</v>
          </cell>
          <cell r="E865">
            <v>181.34205137201201</v>
          </cell>
          <cell r="F865">
            <v>132.673049132416</v>
          </cell>
        </row>
        <row r="866">
          <cell r="A866">
            <v>41078</v>
          </cell>
          <cell r="B866">
            <v>159.25248584774101</v>
          </cell>
          <cell r="C866">
            <v>323.64789257739602</v>
          </cell>
          <cell r="D866">
            <v>114.124499453949</v>
          </cell>
          <cell r="E866">
            <v>180.98192564761001</v>
          </cell>
          <cell r="F866">
            <v>131.28950831018801</v>
          </cell>
        </row>
        <row r="867">
          <cell r="A867">
            <v>41079</v>
          </cell>
          <cell r="B867">
            <v>159.11308511764599</v>
          </cell>
          <cell r="C867">
            <v>322.04401342782501</v>
          </cell>
          <cell r="D867">
            <v>114.433927921368</v>
          </cell>
          <cell r="E867">
            <v>182.93173674852201</v>
          </cell>
          <cell r="F867">
            <v>124.582132204107</v>
          </cell>
        </row>
        <row r="868">
          <cell r="A868">
            <v>41080</v>
          </cell>
          <cell r="B868">
            <v>158.27195532650001</v>
          </cell>
          <cell r="C868">
            <v>319.507646400596</v>
          </cell>
          <cell r="D868">
            <v>114.342919548598</v>
          </cell>
          <cell r="E868">
            <v>181.45371082830599</v>
          </cell>
          <cell r="F868">
            <v>122.827791645443</v>
          </cell>
        </row>
        <row r="869">
          <cell r="A869">
            <v>41081</v>
          </cell>
          <cell r="B869">
            <v>156.34321671851899</v>
          </cell>
          <cell r="C869">
            <v>320.29093621782903</v>
          </cell>
          <cell r="D869">
            <v>113.287222424463</v>
          </cell>
          <cell r="E869">
            <v>178.47962454701101</v>
          </cell>
          <cell r="F869">
            <v>121.24861322499</v>
          </cell>
        </row>
        <row r="870">
          <cell r="A870">
            <v>41082</v>
          </cell>
          <cell r="B870">
            <v>156.81514725193301</v>
          </cell>
          <cell r="C870">
            <v>330.62290190227498</v>
          </cell>
          <cell r="D870">
            <v>113.43283582089499</v>
          </cell>
          <cell r="E870">
            <v>179.107739154352</v>
          </cell>
          <cell r="F870">
            <v>120.472259087658</v>
          </cell>
        </row>
        <row r="871">
          <cell r="A871">
            <v>41085</v>
          </cell>
          <cell r="B871">
            <v>155.784075188353</v>
          </cell>
          <cell r="C871">
            <v>324.50578142484102</v>
          </cell>
          <cell r="D871">
            <v>113.06880232981401</v>
          </cell>
          <cell r="E871">
            <v>179.49735609342201</v>
          </cell>
          <cell r="F871">
            <v>117.713439789196</v>
          </cell>
        </row>
        <row r="872">
          <cell r="A872">
            <v>41086</v>
          </cell>
          <cell r="B872">
            <v>156.01293623747</v>
          </cell>
          <cell r="C872">
            <v>322.26781051846302</v>
          </cell>
          <cell r="D872">
            <v>113.487440844557</v>
          </cell>
          <cell r="E872">
            <v>179.13974572335599</v>
          </cell>
          <cell r="F872">
            <v>118.236529538935</v>
          </cell>
        </row>
        <row r="873">
          <cell r="A873">
            <v>41087</v>
          </cell>
          <cell r="B873">
            <v>157.12211645293701</v>
          </cell>
          <cell r="C873">
            <v>323.05110033569503</v>
          </cell>
          <cell r="D873">
            <v>114.433927921368</v>
          </cell>
          <cell r="E873">
            <v>178.77331769048999</v>
          </cell>
          <cell r="F873">
            <v>119.00735058532899</v>
          </cell>
        </row>
        <row r="874">
          <cell r="A874">
            <v>41088</v>
          </cell>
          <cell r="B874">
            <v>157.61136439729199</v>
          </cell>
          <cell r="C874">
            <v>319.47034688549002</v>
          </cell>
          <cell r="D874">
            <v>114.506734619585</v>
          </cell>
          <cell r="E874">
            <v>179.24931059799499</v>
          </cell>
          <cell r="F874">
            <v>118.717954811558</v>
          </cell>
        </row>
        <row r="875">
          <cell r="A875">
            <v>41089</v>
          </cell>
          <cell r="B875">
            <v>160.53240702225699</v>
          </cell>
          <cell r="C875">
            <v>300.29839612084999</v>
          </cell>
          <cell r="D875">
            <v>117.34619585001801</v>
          </cell>
          <cell r="E875">
            <v>184.61253797396</v>
          </cell>
          <cell r="F875">
            <v>125.24489571353099</v>
          </cell>
        </row>
        <row r="876">
          <cell r="A876">
            <v>41092</v>
          </cell>
          <cell r="B876">
            <v>161.44542925012399</v>
          </cell>
          <cell r="C876">
            <v>301.49198060425198</v>
          </cell>
          <cell r="D876">
            <v>117.637422642883</v>
          </cell>
          <cell r="E876">
            <v>184.568393969461</v>
          </cell>
          <cell r="F876">
            <v>125.19705715352301</v>
          </cell>
        </row>
        <row r="877">
          <cell r="A877">
            <v>41093</v>
          </cell>
          <cell r="B877">
            <v>162.15859143423</v>
          </cell>
          <cell r="C877">
            <v>304.84893696381903</v>
          </cell>
          <cell r="D877">
            <v>118.001456133964</v>
          </cell>
          <cell r="E877">
            <v>188.405871759006</v>
          </cell>
          <cell r="F877">
            <v>127.86380944704</v>
          </cell>
        </row>
        <row r="878">
          <cell r="A878">
            <v>41094</v>
          </cell>
          <cell r="B878">
            <v>162.15859143423</v>
          </cell>
          <cell r="C878">
            <v>304.84893696381903</v>
          </cell>
          <cell r="D878">
            <v>118.001456133964</v>
          </cell>
          <cell r="E878">
            <v>186.89927661131901</v>
          </cell>
          <cell r="F878">
            <v>128.35544624559799</v>
          </cell>
        </row>
        <row r="879">
          <cell r="A879">
            <v>41095</v>
          </cell>
          <cell r="B879">
            <v>161.624891532482</v>
          </cell>
          <cell r="C879">
            <v>299.88810145468102</v>
          </cell>
          <cell r="D879">
            <v>117.85584273753101</v>
          </cell>
          <cell r="E879">
            <v>185.268296727657</v>
          </cell>
          <cell r="F879">
            <v>124.85675089603301</v>
          </cell>
        </row>
        <row r="880">
          <cell r="A880">
            <v>41096</v>
          </cell>
          <cell r="B880">
            <v>161.40591247306901</v>
          </cell>
          <cell r="C880">
            <v>298.47071988064101</v>
          </cell>
          <cell r="D880">
            <v>117.85584273753101</v>
          </cell>
          <cell r="E880">
            <v>185.061443640129</v>
          </cell>
          <cell r="F880">
            <v>123.552777735616</v>
          </cell>
        </row>
        <row r="881">
          <cell r="A881">
            <v>41099</v>
          </cell>
          <cell r="B881">
            <v>161.28368110744901</v>
          </cell>
          <cell r="C881">
            <v>293.54718388660899</v>
          </cell>
          <cell r="D881">
            <v>119.42118674917999</v>
          </cell>
          <cell r="E881">
            <v>185.074710355246</v>
          </cell>
          <cell r="F881">
            <v>122.38741807775</v>
          </cell>
        </row>
        <row r="882">
          <cell r="A882">
            <v>41100</v>
          </cell>
          <cell r="B882">
            <v>161.51111715343399</v>
          </cell>
          <cell r="C882">
            <v>280.828049235359</v>
          </cell>
          <cell r="D882">
            <v>119.530396796505</v>
          </cell>
          <cell r="E882">
            <v>186.14105661589201</v>
          </cell>
          <cell r="F882">
            <v>123.403027501759</v>
          </cell>
        </row>
        <row r="883">
          <cell r="A883">
            <v>41101</v>
          </cell>
          <cell r="B883">
            <v>161.35028904573801</v>
          </cell>
          <cell r="C883">
            <v>291.98060425214402</v>
          </cell>
          <cell r="D883">
            <v>118.638514743356</v>
          </cell>
          <cell r="E883">
            <v>185.227664318693</v>
          </cell>
          <cell r="F883">
            <v>121.891457607039</v>
          </cell>
        </row>
        <row r="884">
          <cell r="A884">
            <v>41102</v>
          </cell>
          <cell r="B884">
            <v>161.37662521472899</v>
          </cell>
          <cell r="C884">
            <v>289.22044013427802</v>
          </cell>
          <cell r="D884">
            <v>118.54750637058601</v>
          </cell>
          <cell r="E884">
            <v>184.50192735545201</v>
          </cell>
          <cell r="F884">
            <v>121.661726493288</v>
          </cell>
        </row>
        <row r="885">
          <cell r="A885">
            <v>41103</v>
          </cell>
          <cell r="B885">
            <v>163.173624832618</v>
          </cell>
          <cell r="C885">
            <v>287.28086534875001</v>
          </cell>
          <cell r="D885">
            <v>119.12995995631501</v>
          </cell>
          <cell r="E885">
            <v>185.91924134685601</v>
          </cell>
          <cell r="F885">
            <v>122.85759978707701</v>
          </cell>
        </row>
        <row r="886">
          <cell r="A886">
            <v>41106</v>
          </cell>
          <cell r="B886">
            <v>162.512500309958</v>
          </cell>
          <cell r="C886">
            <v>272.28646027601599</v>
          </cell>
          <cell r="D886">
            <v>119.18456497997801</v>
          </cell>
          <cell r="E886">
            <v>186.40907643799801</v>
          </cell>
          <cell r="F886">
            <v>122.85535228383699</v>
          </cell>
        </row>
        <row r="887">
          <cell r="A887">
            <v>41107</v>
          </cell>
          <cell r="B887">
            <v>163.236724382782</v>
          </cell>
          <cell r="C887">
            <v>274.487131667288</v>
          </cell>
          <cell r="D887">
            <v>120.96832908627501</v>
          </cell>
          <cell r="E887">
            <v>185.184395892639</v>
          </cell>
          <cell r="F887">
            <v>123.569391118314</v>
          </cell>
        </row>
        <row r="888">
          <cell r="A888">
            <v>41108</v>
          </cell>
          <cell r="B888">
            <v>163.09472456505301</v>
          </cell>
          <cell r="C888">
            <v>272.32375979112197</v>
          </cell>
          <cell r="D888">
            <v>120.00364033491</v>
          </cell>
          <cell r="E888">
            <v>186.920717454548</v>
          </cell>
          <cell r="F888">
            <v>125.321842967976</v>
          </cell>
        </row>
        <row r="889">
          <cell r="A889">
            <v>41109</v>
          </cell>
          <cell r="B889">
            <v>162.77185848353801</v>
          </cell>
          <cell r="C889">
            <v>279.48526669153301</v>
          </cell>
          <cell r="D889">
            <v>119.767018565708</v>
          </cell>
          <cell r="E889">
            <v>187.912057890895</v>
          </cell>
          <cell r="F889">
            <v>125.689203923668</v>
          </cell>
        </row>
        <row r="890">
          <cell r="A890">
            <v>41110</v>
          </cell>
          <cell r="B890">
            <v>161.75004402034099</v>
          </cell>
          <cell r="C890">
            <v>276.31480790749703</v>
          </cell>
          <cell r="D890">
            <v>118.42009464870701</v>
          </cell>
          <cell r="E890">
            <v>185.20156403680599</v>
          </cell>
          <cell r="F890">
            <v>123.918372939883</v>
          </cell>
        </row>
        <row r="891">
          <cell r="A891">
            <v>41113</v>
          </cell>
          <cell r="B891">
            <v>160.41289774360001</v>
          </cell>
          <cell r="C891">
            <v>272.06266318537803</v>
          </cell>
          <cell r="D891">
            <v>117.655624317437</v>
          </cell>
          <cell r="E891">
            <v>181.602311650855</v>
          </cell>
          <cell r="F891">
            <v>119.296409737538</v>
          </cell>
        </row>
        <row r="892">
          <cell r="A892">
            <v>41114</v>
          </cell>
          <cell r="B892">
            <v>159.80066970316599</v>
          </cell>
          <cell r="C892">
            <v>272.69675494218501</v>
          </cell>
          <cell r="D892">
            <v>116.381507098653</v>
          </cell>
          <cell r="E892">
            <v>180.67507717001899</v>
          </cell>
          <cell r="F892">
            <v>116.88734830436501</v>
          </cell>
        </row>
        <row r="893">
          <cell r="A893">
            <v>41115</v>
          </cell>
          <cell r="B893">
            <v>159.874740793451</v>
          </cell>
          <cell r="C893">
            <v>272.21186124580299</v>
          </cell>
          <cell r="D893">
            <v>116.70913724062601</v>
          </cell>
          <cell r="E893">
            <v>180.14753032734501</v>
          </cell>
          <cell r="F893">
            <v>114.70290012778899</v>
          </cell>
        </row>
        <row r="894">
          <cell r="A894">
            <v>41116</v>
          </cell>
          <cell r="B894">
            <v>162.51478765020099</v>
          </cell>
          <cell r="C894">
            <v>263.67027228645998</v>
          </cell>
          <cell r="D894">
            <v>117.673825991991</v>
          </cell>
          <cell r="E894">
            <v>185.77184096401399</v>
          </cell>
          <cell r="F894">
            <v>117.829175119748</v>
          </cell>
        </row>
        <row r="895">
          <cell r="A895">
            <v>41117</v>
          </cell>
          <cell r="B895">
            <v>164.45400222282501</v>
          </cell>
          <cell r="C895">
            <v>268.63110779559798</v>
          </cell>
          <cell r="D895">
            <v>120.840917364397</v>
          </cell>
          <cell r="E895">
            <v>190.08552514132199</v>
          </cell>
          <cell r="F895">
            <v>123.043719259472</v>
          </cell>
        </row>
        <row r="896">
          <cell r="A896">
            <v>41120</v>
          </cell>
          <cell r="B896">
            <v>165.330095579513</v>
          </cell>
          <cell r="C896">
            <v>270.79447967176401</v>
          </cell>
          <cell r="D896">
            <v>121.223152530032</v>
          </cell>
          <cell r="E896">
            <v>188.82660112513301</v>
          </cell>
          <cell r="F896">
            <v>123.813159552754</v>
          </cell>
        </row>
        <row r="897">
          <cell r="A897">
            <v>41121</v>
          </cell>
          <cell r="B897">
            <v>164.72900993644899</v>
          </cell>
          <cell r="C897">
            <v>272.13726221559102</v>
          </cell>
          <cell r="D897">
            <v>120.695303967965</v>
          </cell>
          <cell r="E897">
            <v>190.44415650392301</v>
          </cell>
          <cell r="F897">
            <v>122.790686677145</v>
          </cell>
        </row>
        <row r="898">
          <cell r="A898">
            <v>41122</v>
          </cell>
          <cell r="B898">
            <v>163.85589361078601</v>
          </cell>
          <cell r="C898">
            <v>269.712793733681</v>
          </cell>
          <cell r="D898">
            <v>120.313068802329</v>
          </cell>
          <cell r="E898">
            <v>190.44415650392301</v>
          </cell>
          <cell r="F898">
            <v>124.067740191124</v>
          </cell>
        </row>
        <row r="899">
          <cell r="A899">
            <v>41123</v>
          </cell>
          <cell r="B899">
            <v>162.572028854157</v>
          </cell>
          <cell r="C899">
            <v>268.854904886236</v>
          </cell>
          <cell r="D899">
            <v>120.749908991627</v>
          </cell>
          <cell r="E899">
            <v>189.20310604492499</v>
          </cell>
          <cell r="F899">
            <v>118.59568055678</v>
          </cell>
        </row>
        <row r="900">
          <cell r="A900">
            <v>41124</v>
          </cell>
          <cell r="B900">
            <v>165.19787264297</v>
          </cell>
          <cell r="C900">
            <v>275.41961954494502</v>
          </cell>
          <cell r="D900">
            <v>121.204950855478</v>
          </cell>
          <cell r="E900">
            <v>193.39367399213299</v>
          </cell>
          <cell r="F900">
            <v>123.755407790112</v>
          </cell>
        </row>
        <row r="901">
          <cell r="A901">
            <v>41127</v>
          </cell>
          <cell r="B901">
            <v>164.99748347846099</v>
          </cell>
          <cell r="C901">
            <v>271.13017530771998</v>
          </cell>
          <cell r="D901">
            <v>120.804514015289</v>
          </cell>
          <cell r="E901">
            <v>192.89795117737401</v>
          </cell>
          <cell r="F901">
            <v>123.854179006517</v>
          </cell>
        </row>
        <row r="902">
          <cell r="A902">
            <v>41128</v>
          </cell>
          <cell r="B902">
            <v>164.26539684127701</v>
          </cell>
          <cell r="C902">
            <v>272.36105930622898</v>
          </cell>
          <cell r="D902">
            <v>120.18565708045099</v>
          </cell>
          <cell r="E902">
            <v>190.921318911968</v>
          </cell>
          <cell r="F902">
            <v>124.036212659119</v>
          </cell>
        </row>
        <row r="903">
          <cell r="A903">
            <v>41129</v>
          </cell>
          <cell r="B903">
            <v>165.190935033561</v>
          </cell>
          <cell r="C903">
            <v>273.107049608355</v>
          </cell>
          <cell r="D903">
            <v>119.949035311248</v>
          </cell>
          <cell r="E903">
            <v>190.017025823995</v>
          </cell>
          <cell r="F903">
            <v>124.574148024433</v>
          </cell>
        </row>
        <row r="904">
          <cell r="A904">
            <v>41130</v>
          </cell>
          <cell r="B904">
            <v>164.50613738919401</v>
          </cell>
          <cell r="C904">
            <v>273.06975009324799</v>
          </cell>
          <cell r="D904">
            <v>119.62140516927499</v>
          </cell>
          <cell r="E904">
            <v>193.34406613061401</v>
          </cell>
          <cell r="F904">
            <v>124.03151608284</v>
          </cell>
        </row>
        <row r="905">
          <cell r="A905">
            <v>41131</v>
          </cell>
          <cell r="B905">
            <v>164.46559859953501</v>
          </cell>
          <cell r="C905">
            <v>272.28646027601599</v>
          </cell>
          <cell r="D905">
            <v>120.33127047688301</v>
          </cell>
          <cell r="E905">
            <v>191.30119620104099</v>
          </cell>
          <cell r="F905">
            <v>121.53163334607</v>
          </cell>
        </row>
        <row r="906">
          <cell r="A906">
            <v>41134</v>
          </cell>
          <cell r="B906">
            <v>164.328967814322</v>
          </cell>
          <cell r="C906">
            <v>272.13726221559102</v>
          </cell>
          <cell r="D906">
            <v>120.112850382235</v>
          </cell>
          <cell r="E906">
            <v>192.20132797095599</v>
          </cell>
          <cell r="F906">
            <v>120.994127324424</v>
          </cell>
        </row>
        <row r="907">
          <cell r="A907">
            <v>41135</v>
          </cell>
          <cell r="B907">
            <v>165.00001771190301</v>
          </cell>
          <cell r="C907">
            <v>272.28646027601599</v>
          </cell>
          <cell r="D907">
            <v>120.440480524208</v>
          </cell>
          <cell r="E907">
            <v>192.79458651194599</v>
          </cell>
          <cell r="F907">
            <v>121.453470625747</v>
          </cell>
        </row>
        <row r="908">
          <cell r="A908">
            <v>41136</v>
          </cell>
          <cell r="B908">
            <v>165.12312349093199</v>
          </cell>
          <cell r="C908">
            <v>271.98806415516498</v>
          </cell>
          <cell r="D908">
            <v>120.89552238805901</v>
          </cell>
          <cell r="E908">
            <v>191.84430235116</v>
          </cell>
          <cell r="F908">
            <v>121.87077049873599</v>
          </cell>
        </row>
        <row r="909">
          <cell r="A909">
            <v>41137</v>
          </cell>
          <cell r="B909">
            <v>165.42874461929301</v>
          </cell>
          <cell r="C909">
            <v>272.58485639686597</v>
          </cell>
          <cell r="D909">
            <v>120.913724062613</v>
          </cell>
          <cell r="E909">
            <v>191.64672792003</v>
          </cell>
          <cell r="F909">
            <v>123.930864220226</v>
          </cell>
        </row>
        <row r="910">
          <cell r="A910">
            <v>41138</v>
          </cell>
          <cell r="B910">
            <v>165.60805259340299</v>
          </cell>
          <cell r="C910">
            <v>272.02536367027199</v>
          </cell>
          <cell r="D910">
            <v>119.985438660356</v>
          </cell>
          <cell r="E910">
            <v>190.81229547276399</v>
          </cell>
          <cell r="F910">
            <v>122.829464674761</v>
          </cell>
        </row>
        <row r="911">
          <cell r="A911">
            <v>41141</v>
          </cell>
          <cell r="B911">
            <v>165.53856110357901</v>
          </cell>
          <cell r="C911">
            <v>269.86199179410602</v>
          </cell>
          <cell r="D911">
            <v>119.639606843829</v>
          </cell>
          <cell r="E911">
            <v>191.121891348449</v>
          </cell>
          <cell r="F911">
            <v>124.194168799426</v>
          </cell>
        </row>
        <row r="912">
          <cell r="A912">
            <v>41142</v>
          </cell>
          <cell r="B912">
            <v>164.556896752162</v>
          </cell>
          <cell r="C912">
            <v>264.56546064901102</v>
          </cell>
          <cell r="D912">
            <v>118.856934838005</v>
          </cell>
          <cell r="E912">
            <v>192.82747175331301</v>
          </cell>
          <cell r="F912">
            <v>127.68979424097699</v>
          </cell>
        </row>
        <row r="913">
          <cell r="A913">
            <v>41143</v>
          </cell>
          <cell r="B913">
            <v>164.03335748950599</v>
          </cell>
          <cell r="C913">
            <v>267.474822827303</v>
          </cell>
          <cell r="D913">
            <v>119.293775027302</v>
          </cell>
          <cell r="E913">
            <v>191.664242582875</v>
          </cell>
          <cell r="F913">
            <v>126.751972617468</v>
          </cell>
        </row>
        <row r="914">
          <cell r="A914">
            <v>41144</v>
          </cell>
          <cell r="B914">
            <v>162.73680591120899</v>
          </cell>
          <cell r="C914">
            <v>269.15330100708599</v>
          </cell>
          <cell r="D914">
            <v>118.91153986166699</v>
          </cell>
          <cell r="E914">
            <v>194.04661109373299</v>
          </cell>
          <cell r="F914">
            <v>127.666367799128</v>
          </cell>
        </row>
        <row r="915">
          <cell r="A915">
            <v>41145</v>
          </cell>
          <cell r="B915">
            <v>164.187692574458</v>
          </cell>
          <cell r="C915">
            <v>271.57776948899601</v>
          </cell>
          <cell r="D915">
            <v>119.839825263924</v>
          </cell>
          <cell r="E915">
            <v>194.721131358733</v>
          </cell>
          <cell r="F915">
            <v>128.96927465531701</v>
          </cell>
        </row>
        <row r="916">
          <cell r="A916">
            <v>41148</v>
          </cell>
          <cell r="B916">
            <v>164.31836661399899</v>
          </cell>
          <cell r="C916">
            <v>272.02536367027199</v>
          </cell>
          <cell r="D916">
            <v>119.62140516927499</v>
          </cell>
          <cell r="E916">
            <v>194.26656691878901</v>
          </cell>
          <cell r="F916">
            <v>129.40127501362701</v>
          </cell>
        </row>
        <row r="917">
          <cell r="A917">
            <v>41149</v>
          </cell>
          <cell r="B917">
            <v>164.52299232265901</v>
          </cell>
          <cell r="C917">
            <v>273.51734427452402</v>
          </cell>
          <cell r="D917">
            <v>119.639606843829</v>
          </cell>
          <cell r="E917">
            <v>193.23223650889801</v>
          </cell>
          <cell r="F917">
            <v>128.36953395873499</v>
          </cell>
        </row>
        <row r="918">
          <cell r="A918">
            <v>41150</v>
          </cell>
          <cell r="B918">
            <v>164.13891104069501</v>
          </cell>
          <cell r="C918">
            <v>270.19768743006301</v>
          </cell>
          <cell r="D918">
            <v>119.42118674917999</v>
          </cell>
          <cell r="E918">
            <v>193.63020702325201</v>
          </cell>
          <cell r="F918">
            <v>126.342852446856</v>
          </cell>
        </row>
        <row r="919">
          <cell r="A919">
            <v>41151</v>
          </cell>
          <cell r="B919">
            <v>163.41767115522001</v>
          </cell>
          <cell r="C919">
            <v>269.712793733681</v>
          </cell>
          <cell r="D919">
            <v>119.038951583545</v>
          </cell>
          <cell r="E919">
            <v>192.18975672222999</v>
          </cell>
          <cell r="F919">
            <v>124.750694947151</v>
          </cell>
        </row>
        <row r="920">
          <cell r="A920">
            <v>41152</v>
          </cell>
          <cell r="B920">
            <v>163.66583773169901</v>
          </cell>
          <cell r="C920">
            <v>273.51734427452402</v>
          </cell>
          <cell r="D920">
            <v>119.293775027302</v>
          </cell>
          <cell r="E920">
            <v>192.57685830696499</v>
          </cell>
          <cell r="F920">
            <v>125.782802859074</v>
          </cell>
        </row>
        <row r="921">
          <cell r="A921">
            <v>41155</v>
          </cell>
          <cell r="B921">
            <v>163.66583773169901</v>
          </cell>
          <cell r="C921">
            <v>273.51734427452402</v>
          </cell>
          <cell r="D921">
            <v>119.293775027302</v>
          </cell>
          <cell r="E921">
            <v>194.640073833229</v>
          </cell>
          <cell r="F921">
            <v>128.021142736673</v>
          </cell>
        </row>
        <row r="922">
          <cell r="A922">
            <v>41156</v>
          </cell>
          <cell r="B922">
            <v>164.35371841014901</v>
          </cell>
          <cell r="C922">
            <v>274.487131667288</v>
          </cell>
          <cell r="D922">
            <v>119.14816163087001</v>
          </cell>
          <cell r="E922">
            <v>191.462055121839</v>
          </cell>
          <cell r="F922">
            <v>125.906713860606</v>
          </cell>
        </row>
        <row r="923">
          <cell r="A923">
            <v>41157</v>
          </cell>
          <cell r="B923">
            <v>163.85817021654299</v>
          </cell>
          <cell r="C923">
            <v>283.28981723237501</v>
          </cell>
          <cell r="D923">
            <v>119.676010192937</v>
          </cell>
          <cell r="E923">
            <v>193.62904989838</v>
          </cell>
          <cell r="F923">
            <v>126.01447912137</v>
          </cell>
        </row>
        <row r="924">
          <cell r="A924">
            <v>41158</v>
          </cell>
          <cell r="B924">
            <v>165.92500844535701</v>
          </cell>
          <cell r="C924">
            <v>282.35732935471799</v>
          </cell>
          <cell r="D924">
            <v>121.805606115762</v>
          </cell>
          <cell r="E924">
            <v>194.98658322991901</v>
          </cell>
          <cell r="F924">
            <v>129.12687200138399</v>
          </cell>
        </row>
        <row r="925">
          <cell r="A925">
            <v>41159</v>
          </cell>
          <cell r="B925">
            <v>164.621700402117</v>
          </cell>
          <cell r="C925">
            <v>283.40171577769399</v>
          </cell>
          <cell r="D925">
            <v>121.38696760101899</v>
          </cell>
          <cell r="E925">
            <v>193.91390372164099</v>
          </cell>
          <cell r="F925">
            <v>128.340802199819</v>
          </cell>
        </row>
        <row r="926">
          <cell r="A926">
            <v>41162</v>
          </cell>
          <cell r="B926">
            <v>164.257095952035</v>
          </cell>
          <cell r="C926">
            <v>282.65572547556798</v>
          </cell>
          <cell r="D926">
            <v>122.29705132872201</v>
          </cell>
          <cell r="E926">
            <v>192.64553707146499</v>
          </cell>
          <cell r="F926">
            <v>127.35610753563201</v>
          </cell>
        </row>
        <row r="927">
          <cell r="A927">
            <v>41163</v>
          </cell>
          <cell r="B927">
            <v>163.90489833242199</v>
          </cell>
          <cell r="C927">
            <v>278.664677359194</v>
          </cell>
          <cell r="D927">
            <v>122.551874772479</v>
          </cell>
          <cell r="E927">
            <v>194.234711951707</v>
          </cell>
          <cell r="F927">
            <v>127.86966504965299</v>
          </cell>
        </row>
        <row r="928">
          <cell r="A928">
            <v>41164</v>
          </cell>
          <cell r="B928">
            <v>162.69801997380199</v>
          </cell>
          <cell r="C928">
            <v>278.10518463259899</v>
          </cell>
          <cell r="D928">
            <v>123.480160174736</v>
          </cell>
          <cell r="E928">
            <v>192.843522993525</v>
          </cell>
          <cell r="F928">
            <v>127.309292950195</v>
          </cell>
        </row>
        <row r="929">
          <cell r="A929">
            <v>41165</v>
          </cell>
          <cell r="B929">
            <v>165.51349384039</v>
          </cell>
          <cell r="C929">
            <v>281.76053711301699</v>
          </cell>
          <cell r="D929">
            <v>126.082999635966</v>
          </cell>
          <cell r="E929">
            <v>193.13928287340701</v>
          </cell>
          <cell r="F929">
            <v>127.111399785936</v>
          </cell>
        </row>
        <row r="930">
          <cell r="A930">
            <v>41166</v>
          </cell>
          <cell r="B930">
            <v>164.44835901362501</v>
          </cell>
          <cell r="C930">
            <v>280.34315553897699</v>
          </cell>
          <cell r="D930">
            <v>124.26283218056</v>
          </cell>
          <cell r="E930">
            <v>195.057959889844</v>
          </cell>
          <cell r="F930">
            <v>129.88816887485299</v>
          </cell>
        </row>
        <row r="931">
          <cell r="A931">
            <v>41169</v>
          </cell>
          <cell r="B931">
            <v>164.77098759461799</v>
          </cell>
          <cell r="C931">
            <v>276.09101081685901</v>
          </cell>
          <cell r="D931">
            <v>125.80997451765499</v>
          </cell>
          <cell r="E931">
            <v>195.50685008642799</v>
          </cell>
          <cell r="F931">
            <v>129.422760338328</v>
          </cell>
        </row>
        <row r="932">
          <cell r="A932">
            <v>41170</v>
          </cell>
          <cell r="B932">
            <v>165.548053073593</v>
          </cell>
          <cell r="C932">
            <v>282.43192838493002</v>
          </cell>
          <cell r="D932">
            <v>125.42773935202</v>
          </cell>
          <cell r="E932">
            <v>196.62748221075199</v>
          </cell>
          <cell r="F932">
            <v>129.517580786705</v>
          </cell>
        </row>
        <row r="933">
          <cell r="A933">
            <v>41171</v>
          </cell>
          <cell r="B933">
            <v>166.037547911145</v>
          </cell>
          <cell r="C933">
            <v>287.39276389406899</v>
          </cell>
          <cell r="D933">
            <v>126.228613032398</v>
          </cell>
          <cell r="E933">
            <v>198.34084072237999</v>
          </cell>
          <cell r="F933">
            <v>131.04341577598501</v>
          </cell>
        </row>
        <row r="934">
          <cell r="A934">
            <v>41172</v>
          </cell>
          <cell r="B934">
            <v>166.973686856483</v>
          </cell>
          <cell r="C934">
            <v>285.45318910854098</v>
          </cell>
          <cell r="D934">
            <v>127.15689843465501</v>
          </cell>
          <cell r="E934">
            <v>196.616368861707</v>
          </cell>
          <cell r="F934">
            <v>129.54424242380199</v>
          </cell>
        </row>
        <row r="935">
          <cell r="A935">
            <v>41173</v>
          </cell>
          <cell r="B935">
            <v>166.44471504893099</v>
          </cell>
          <cell r="C935">
            <v>289.332338679597</v>
          </cell>
          <cell r="D935">
            <v>126.720058245358</v>
          </cell>
          <cell r="E935">
            <v>197.033069948198</v>
          </cell>
          <cell r="F935">
            <v>130.924159021073</v>
          </cell>
        </row>
        <row r="936">
          <cell r="A936">
            <v>41176</v>
          </cell>
          <cell r="B936">
            <v>166.753637926545</v>
          </cell>
          <cell r="C936">
            <v>278.88847444983202</v>
          </cell>
          <cell r="D936">
            <v>126.701856570804</v>
          </cell>
          <cell r="E936">
            <v>195.97425737489201</v>
          </cell>
          <cell r="F936">
            <v>128.72107974812701</v>
          </cell>
        </row>
        <row r="937">
          <cell r="A937">
            <v>41177</v>
          </cell>
          <cell r="B937">
            <v>165.46378243170199</v>
          </cell>
          <cell r="C937">
            <v>274.673629242819</v>
          </cell>
          <cell r="D937">
            <v>126.629049872588</v>
          </cell>
          <cell r="E937">
            <v>197.952411847349</v>
          </cell>
          <cell r="F937">
            <v>130.637178053475</v>
          </cell>
        </row>
        <row r="938">
          <cell r="A938">
            <v>41178</v>
          </cell>
          <cell r="B938">
            <v>165.411851220584</v>
          </cell>
          <cell r="C938">
            <v>273.66654233494899</v>
          </cell>
          <cell r="D938">
            <v>125.93738623953401</v>
          </cell>
          <cell r="E938">
            <v>196.78808743037499</v>
          </cell>
          <cell r="F938">
            <v>127.24927554303</v>
          </cell>
        </row>
        <row r="939">
          <cell r="A939">
            <v>41179</v>
          </cell>
          <cell r="B939">
            <v>165.98824351841799</v>
          </cell>
          <cell r="C939">
            <v>277.35919433047297</v>
          </cell>
          <cell r="D939">
            <v>126.174008008736</v>
          </cell>
          <cell r="E939">
            <v>196.135923807968</v>
          </cell>
          <cell r="F939">
            <v>127.468013040033</v>
          </cell>
        </row>
        <row r="940">
          <cell r="A940">
            <v>41180</v>
          </cell>
          <cell r="B940">
            <v>165.475870358457</v>
          </cell>
          <cell r="C940">
            <v>273.33084669899199</v>
          </cell>
          <cell r="D940">
            <v>124.790680742628</v>
          </cell>
          <cell r="E940">
            <v>194.96021996510601</v>
          </cell>
          <cell r="F940">
            <v>124.02502956676101</v>
          </cell>
        </row>
        <row r="941">
          <cell r="A941">
            <v>41183</v>
          </cell>
          <cell r="B941">
            <v>166.60205087023201</v>
          </cell>
          <cell r="C941">
            <v>272.13726221559102</v>
          </cell>
          <cell r="D941">
            <v>125.73716781943899</v>
          </cell>
          <cell r="E941">
            <v>198.22846038347799</v>
          </cell>
          <cell r="F941">
            <v>127.01123370653301</v>
          </cell>
        </row>
        <row r="942">
          <cell r="A942">
            <v>41184</v>
          </cell>
          <cell r="B942">
            <v>166.65160036707601</v>
          </cell>
          <cell r="C942">
            <v>270.234986945169</v>
          </cell>
          <cell r="D942">
            <v>124.75427739352</v>
          </cell>
          <cell r="E942">
            <v>198.007495941554</v>
          </cell>
          <cell r="F942">
            <v>124.302026782296</v>
          </cell>
        </row>
        <row r="943">
          <cell r="A943">
            <v>41185</v>
          </cell>
          <cell r="B943">
            <v>167.175111898974</v>
          </cell>
          <cell r="C943">
            <v>270.83177918686999</v>
          </cell>
          <cell r="D943">
            <v>127.102293410993</v>
          </cell>
          <cell r="E943">
            <v>196.95549307906199</v>
          </cell>
          <cell r="F943">
            <v>122.85415697493799</v>
          </cell>
        </row>
        <row r="944">
          <cell r="A944">
            <v>41186</v>
          </cell>
          <cell r="B944">
            <v>167.910573190468</v>
          </cell>
          <cell r="C944">
            <v>270.98097724729502</v>
          </cell>
          <cell r="D944">
            <v>128.831452493629</v>
          </cell>
          <cell r="E944">
            <v>199.055925330175</v>
          </cell>
          <cell r="F944">
            <v>124.237411568054</v>
          </cell>
        </row>
        <row r="945">
          <cell r="A945">
            <v>41187</v>
          </cell>
          <cell r="B945">
            <v>168.509094632981</v>
          </cell>
          <cell r="C945">
            <v>270.79447967176401</v>
          </cell>
          <cell r="D945">
            <v>130.342191481616</v>
          </cell>
          <cell r="E945">
            <v>201.08528103128901</v>
          </cell>
          <cell r="F945">
            <v>126.13070023513301</v>
          </cell>
        </row>
        <row r="946">
          <cell r="A946">
            <v>41190</v>
          </cell>
          <cell r="B946">
            <v>167.97947338897399</v>
          </cell>
          <cell r="C946">
            <v>269.15330100708599</v>
          </cell>
          <cell r="D946">
            <v>129.81434291954801</v>
          </cell>
          <cell r="E946">
            <v>201.09315195555601</v>
          </cell>
          <cell r="F946">
            <v>123.81864426694</v>
          </cell>
        </row>
        <row r="947">
          <cell r="A947">
            <v>41191</v>
          </cell>
          <cell r="B947">
            <v>166.47951938624999</v>
          </cell>
          <cell r="C947">
            <v>267.43752331219599</v>
          </cell>
          <cell r="D947">
            <v>129.04987258827799</v>
          </cell>
          <cell r="E947">
            <v>200.826725500587</v>
          </cell>
          <cell r="F947">
            <v>121.82476017678999</v>
          </cell>
        </row>
        <row r="948">
          <cell r="A948">
            <v>41192</v>
          </cell>
          <cell r="B948">
            <v>165.78984425941201</v>
          </cell>
          <cell r="C948">
            <v>265.08765386049902</v>
          </cell>
          <cell r="D948">
            <v>128.08518383691199</v>
          </cell>
          <cell r="E948">
            <v>201.80654728479399</v>
          </cell>
          <cell r="F948">
            <v>121.303240655773</v>
          </cell>
        </row>
        <row r="949">
          <cell r="A949">
            <v>41193</v>
          </cell>
          <cell r="B949">
            <v>165.258959029576</v>
          </cell>
          <cell r="C949">
            <v>264.863856769861</v>
          </cell>
          <cell r="D949">
            <v>126.356024754277</v>
          </cell>
          <cell r="E949">
            <v>202.30219275163299</v>
          </cell>
          <cell r="F949">
            <v>123.757207808402</v>
          </cell>
        </row>
        <row r="950">
          <cell r="A950">
            <v>41194</v>
          </cell>
          <cell r="B950">
            <v>165.59424043969599</v>
          </cell>
          <cell r="C950">
            <v>263.37187616560902</v>
          </cell>
          <cell r="D950">
            <v>126.10120131052</v>
          </cell>
          <cell r="E950">
            <v>203.248312500444</v>
          </cell>
          <cell r="F950">
            <v>124.76266214602001</v>
          </cell>
        </row>
        <row r="951">
          <cell r="A951">
            <v>41197</v>
          </cell>
          <cell r="B951">
            <v>166.51530056187499</v>
          </cell>
          <cell r="C951">
            <v>263.96866840731002</v>
          </cell>
          <cell r="D951">
            <v>131.143065161994</v>
          </cell>
          <cell r="E951">
            <v>204.59125492048699</v>
          </cell>
          <cell r="F951">
            <v>125.640347436184</v>
          </cell>
        </row>
        <row r="952">
          <cell r="A952">
            <v>41198</v>
          </cell>
          <cell r="B952">
            <v>166.99877514137501</v>
          </cell>
          <cell r="C952">
            <v>266.20663931368802</v>
          </cell>
          <cell r="D952">
            <v>131.28867855842699</v>
          </cell>
          <cell r="E952">
            <v>206.81707743052601</v>
          </cell>
          <cell r="F952">
            <v>128.160602832374</v>
          </cell>
        </row>
        <row r="953">
          <cell r="A953">
            <v>41199</v>
          </cell>
          <cell r="B953">
            <v>167.373078200343</v>
          </cell>
          <cell r="C953">
            <v>267.69861991794102</v>
          </cell>
          <cell r="D953">
            <v>125.664361121223</v>
          </cell>
          <cell r="E953">
            <v>208.790077437642</v>
          </cell>
          <cell r="F953">
            <v>125.19575702832999</v>
          </cell>
        </row>
        <row r="954">
          <cell r="A954">
            <v>41200</v>
          </cell>
          <cell r="B954">
            <v>166.59635801402899</v>
          </cell>
          <cell r="C954">
            <v>266.46773591943298</v>
          </cell>
          <cell r="D954">
            <v>121.29595922824799</v>
          </cell>
          <cell r="E954">
            <v>205.18156805270999</v>
          </cell>
          <cell r="F954">
            <v>124.46132940885001</v>
          </cell>
        </row>
        <row r="955">
          <cell r="A955">
            <v>41201</v>
          </cell>
          <cell r="B955">
            <v>164.519106438412</v>
          </cell>
          <cell r="C955">
            <v>261.917195076464</v>
          </cell>
          <cell r="D955">
            <v>120.4040771751</v>
          </cell>
          <cell r="E955">
            <v>203.93738654993899</v>
          </cell>
          <cell r="F955">
            <v>123.285804586103</v>
          </cell>
        </row>
        <row r="956">
          <cell r="A956">
            <v>41204</v>
          </cell>
          <cell r="B956">
            <v>164.59080431255799</v>
          </cell>
          <cell r="C956">
            <v>260.23871689667999</v>
          </cell>
          <cell r="D956">
            <v>119.78522024026201</v>
          </cell>
          <cell r="E956">
            <v>203.86351000526199</v>
          </cell>
          <cell r="F956">
            <v>122.131996893325</v>
          </cell>
        </row>
        <row r="957">
          <cell r="A957">
            <v>41205</v>
          </cell>
          <cell r="B957">
            <v>162.40413834864299</v>
          </cell>
          <cell r="C957">
            <v>261.059306229019</v>
          </cell>
          <cell r="D957">
            <v>118.966144885329</v>
          </cell>
          <cell r="E957">
            <v>198.66575767391899</v>
          </cell>
          <cell r="F957">
            <v>120.100534145853</v>
          </cell>
        </row>
        <row r="958">
          <cell r="A958">
            <v>41206</v>
          </cell>
          <cell r="B958">
            <v>162.37203954928401</v>
          </cell>
          <cell r="C958">
            <v>259.26892950391601</v>
          </cell>
          <cell r="D958">
            <v>119.33017837641</v>
          </cell>
          <cell r="E958">
            <v>199.36910086756501</v>
          </cell>
          <cell r="F958">
            <v>120.86872672208899</v>
          </cell>
        </row>
        <row r="959">
          <cell r="A959">
            <v>41207</v>
          </cell>
          <cell r="B959">
            <v>163.34100008276201</v>
          </cell>
          <cell r="C959">
            <v>236.96381947034601</v>
          </cell>
          <cell r="D959">
            <v>119.73061521659901</v>
          </cell>
          <cell r="E959">
            <v>198.50629410958399</v>
          </cell>
          <cell r="F959">
            <v>121.667316023768</v>
          </cell>
        </row>
        <row r="960">
          <cell r="A960">
            <v>41208</v>
          </cell>
          <cell r="B960">
            <v>162.84133834433399</v>
          </cell>
          <cell r="C960">
            <v>231.25699365908201</v>
          </cell>
          <cell r="D960">
            <v>119.18456497997801</v>
          </cell>
          <cell r="E960">
            <v>197.55163824440001</v>
          </cell>
          <cell r="F960">
            <v>122.827315940722</v>
          </cell>
        </row>
        <row r="961">
          <cell r="A961">
            <v>41211</v>
          </cell>
          <cell r="B961">
            <v>162.84133834433399</v>
          </cell>
          <cell r="C961">
            <v>231.25699365908201</v>
          </cell>
          <cell r="D961">
            <v>119.18456497997801</v>
          </cell>
          <cell r="E961">
            <v>196.80103237814799</v>
          </cell>
          <cell r="F961">
            <v>122.108403148544</v>
          </cell>
        </row>
        <row r="962">
          <cell r="A962">
            <v>41212</v>
          </cell>
          <cell r="B962">
            <v>162.84133834433399</v>
          </cell>
          <cell r="C962">
            <v>231.25699365908201</v>
          </cell>
          <cell r="D962">
            <v>119.18456497997801</v>
          </cell>
          <cell r="E962">
            <v>198.11509617904301</v>
          </cell>
          <cell r="F962">
            <v>124.20789167123</v>
          </cell>
        </row>
        <row r="963">
          <cell r="A963">
            <v>41213</v>
          </cell>
          <cell r="B963">
            <v>163.23522379097199</v>
          </cell>
          <cell r="C963">
            <v>229.98881014546799</v>
          </cell>
          <cell r="D963">
            <v>119.22096832908601</v>
          </cell>
          <cell r="E963">
            <v>196.269420128836</v>
          </cell>
          <cell r="F963">
            <v>123.883207073035</v>
          </cell>
        </row>
        <row r="964">
          <cell r="A964">
            <v>41214</v>
          </cell>
          <cell r="B964">
            <v>163.19082148058101</v>
          </cell>
          <cell r="C964">
            <v>237.67251025736601</v>
          </cell>
          <cell r="D964">
            <v>119.12995995631501</v>
          </cell>
          <cell r="E964">
            <v>196.029728208693</v>
          </cell>
          <cell r="F964">
            <v>124.727264473905</v>
          </cell>
        </row>
        <row r="965">
          <cell r="A965">
            <v>41215</v>
          </cell>
          <cell r="B965">
            <v>162.21384631084399</v>
          </cell>
          <cell r="C965">
            <v>242.33494964565401</v>
          </cell>
          <cell r="D965">
            <v>118.238077903167</v>
          </cell>
          <cell r="E965">
            <v>194.65224839572599</v>
          </cell>
          <cell r="F965">
            <v>124.775756120057</v>
          </cell>
        </row>
        <row r="966">
          <cell r="A966">
            <v>41218</v>
          </cell>
          <cell r="B966">
            <v>161.994143568108</v>
          </cell>
          <cell r="C966">
            <v>244.759418127564</v>
          </cell>
          <cell r="D966">
            <v>118.38369129959899</v>
          </cell>
          <cell r="E966">
            <v>195.37559376130201</v>
          </cell>
          <cell r="F966">
            <v>125.054968587665</v>
          </cell>
        </row>
        <row r="967">
          <cell r="A967">
            <v>41219</v>
          </cell>
          <cell r="B967">
            <v>163.05830468746001</v>
          </cell>
          <cell r="C967">
            <v>247.183886609474</v>
          </cell>
          <cell r="D967">
            <v>117.98325445941001</v>
          </cell>
          <cell r="E967">
            <v>195.53511920397199</v>
          </cell>
          <cell r="F967">
            <v>124.27533894112599</v>
          </cell>
        </row>
        <row r="968">
          <cell r="A968">
            <v>41220</v>
          </cell>
          <cell r="B968">
            <v>161.139489218048</v>
          </cell>
          <cell r="C968">
            <v>247.07198806415499</v>
          </cell>
          <cell r="D968">
            <v>117.437204222788</v>
          </cell>
          <cell r="E968">
            <v>194.75064732473601</v>
          </cell>
          <cell r="F968">
            <v>123.62244428898001</v>
          </cell>
        </row>
        <row r="969">
          <cell r="A969">
            <v>41221</v>
          </cell>
          <cell r="B969">
            <v>159.426469069094</v>
          </cell>
          <cell r="C969">
            <v>244.34912346139501</v>
          </cell>
          <cell r="D969">
            <v>115.54423006916601</v>
          </cell>
          <cell r="E969">
            <v>195.61048701653201</v>
          </cell>
          <cell r="F969">
            <v>126.20759508143</v>
          </cell>
        </row>
        <row r="970">
          <cell r="A970">
            <v>41222</v>
          </cell>
          <cell r="B970">
            <v>159.578114717815</v>
          </cell>
          <cell r="C970">
            <v>245.05781424841399</v>
          </cell>
          <cell r="D970">
            <v>118.01965780851801</v>
          </cell>
          <cell r="E970">
            <v>195.50997184845099</v>
          </cell>
          <cell r="F970">
            <v>127.52296499819001</v>
          </cell>
        </row>
        <row r="971">
          <cell r="A971">
            <v>41225</v>
          </cell>
          <cell r="B971">
            <v>159.42079052554101</v>
          </cell>
          <cell r="C971">
            <v>245.617306975009</v>
          </cell>
          <cell r="D971">
            <v>118.07426283218</v>
          </cell>
          <cell r="E971">
            <v>195.307372896484</v>
          </cell>
          <cell r="F971">
            <v>126.530433300281</v>
          </cell>
        </row>
        <row r="972">
          <cell r="A972">
            <v>41226</v>
          </cell>
          <cell r="B972">
            <v>159.18973337931899</v>
          </cell>
          <cell r="C972">
            <v>252.51771726967499</v>
          </cell>
          <cell r="D972">
            <v>117.728431015653</v>
          </cell>
          <cell r="E972">
            <v>196.18764790855801</v>
          </cell>
          <cell r="F972">
            <v>126.569168968241</v>
          </cell>
        </row>
        <row r="973">
          <cell r="A973">
            <v>41227</v>
          </cell>
          <cell r="B973">
            <v>157.61314408576101</v>
          </cell>
          <cell r="C973">
            <v>248.563968668407</v>
          </cell>
          <cell r="D973">
            <v>116.01747360757101</v>
          </cell>
          <cell r="E973">
            <v>195.97502157233399</v>
          </cell>
          <cell r="F973">
            <v>125.748316282443</v>
          </cell>
        </row>
        <row r="974">
          <cell r="A974">
            <v>41228</v>
          </cell>
          <cell r="B974">
            <v>157.41942282667799</v>
          </cell>
          <cell r="C974">
            <v>248.67586721372601</v>
          </cell>
          <cell r="D974">
            <v>115.034583181652</v>
          </cell>
          <cell r="E974">
            <v>193.38623002838</v>
          </cell>
          <cell r="F974">
            <v>124.506952716784</v>
          </cell>
        </row>
        <row r="975">
          <cell r="A975">
            <v>41229</v>
          </cell>
          <cell r="B975">
            <v>158.38631026237999</v>
          </cell>
          <cell r="C975">
            <v>246.06490115628401</v>
          </cell>
          <cell r="D975">
            <v>114.452129595922</v>
          </cell>
          <cell r="E975">
            <v>190.47315578582501</v>
          </cell>
          <cell r="F975">
            <v>123.71120756494599</v>
          </cell>
        </row>
        <row r="976">
          <cell r="A976">
            <v>41232</v>
          </cell>
          <cell r="B976">
            <v>161.00231991941101</v>
          </cell>
          <cell r="C976">
            <v>249.23535994032</v>
          </cell>
          <cell r="D976">
            <v>114.524936294139</v>
          </cell>
          <cell r="E976">
            <v>195.142702270223</v>
          </cell>
          <cell r="F976">
            <v>126.147343853301</v>
          </cell>
        </row>
        <row r="977">
          <cell r="A977">
            <v>41233</v>
          </cell>
          <cell r="B977">
            <v>161.56080709314801</v>
          </cell>
          <cell r="C977">
            <v>246.62439388287899</v>
          </cell>
          <cell r="D977">
            <v>114.816163087004</v>
          </cell>
          <cell r="E977">
            <v>194.58285803036901</v>
          </cell>
          <cell r="F977">
            <v>126.024706772888</v>
          </cell>
        </row>
        <row r="978">
          <cell r="A978">
            <v>41234</v>
          </cell>
          <cell r="B978">
            <v>161.88426044054901</v>
          </cell>
          <cell r="C978">
            <v>246.62439388287899</v>
          </cell>
          <cell r="D978">
            <v>115.27120495085499</v>
          </cell>
          <cell r="E978">
            <v>195.20447231857099</v>
          </cell>
          <cell r="F978">
            <v>126.467311718237</v>
          </cell>
        </row>
        <row r="979">
          <cell r="A979">
            <v>41235</v>
          </cell>
          <cell r="B979">
            <v>161.88426044054901</v>
          </cell>
          <cell r="C979">
            <v>246.62439388287899</v>
          </cell>
          <cell r="D979">
            <v>115.27120495085499</v>
          </cell>
          <cell r="E979">
            <v>196.63603998454201</v>
          </cell>
          <cell r="F979">
            <v>126.67727689765999</v>
          </cell>
        </row>
        <row r="980">
          <cell r="A980">
            <v>41236</v>
          </cell>
          <cell r="B980">
            <v>164.255311790864</v>
          </cell>
          <cell r="C980">
            <v>251.39873181648599</v>
          </cell>
          <cell r="D980">
            <v>117.34619585001801</v>
          </cell>
          <cell r="E980">
            <v>199.077035124308</v>
          </cell>
          <cell r="F980">
            <v>127.599468799081</v>
          </cell>
        </row>
        <row r="981">
          <cell r="A981">
            <v>41239</v>
          </cell>
          <cell r="B981">
            <v>163.104435250237</v>
          </cell>
          <cell r="C981">
            <v>251.13763521074199</v>
          </cell>
          <cell r="D981">
            <v>117.14597742992299</v>
          </cell>
          <cell r="E981">
            <v>198.65034996839501</v>
          </cell>
          <cell r="F981">
            <v>126.782740231338</v>
          </cell>
        </row>
        <row r="982">
          <cell r="A982">
            <v>41240</v>
          </cell>
          <cell r="B982">
            <v>162.87253276317401</v>
          </cell>
          <cell r="C982">
            <v>250.69004102946599</v>
          </cell>
          <cell r="D982">
            <v>116.599927193301</v>
          </cell>
          <cell r="E982">
            <v>198.97745741300901</v>
          </cell>
          <cell r="F982">
            <v>126.67680925573001</v>
          </cell>
        </row>
        <row r="983">
          <cell r="A983">
            <v>41241</v>
          </cell>
          <cell r="B983">
            <v>164.32626093454999</v>
          </cell>
          <cell r="C983">
            <v>254.90488623647801</v>
          </cell>
          <cell r="D983">
            <v>117.528212595558</v>
          </cell>
          <cell r="E983">
            <v>201.38057372973799</v>
          </cell>
          <cell r="F983">
            <v>127.05084418741301</v>
          </cell>
        </row>
        <row r="984">
          <cell r="A984">
            <v>41242</v>
          </cell>
          <cell r="B984">
            <v>165.016241546994</v>
          </cell>
          <cell r="C984">
            <v>255.01678478179701</v>
          </cell>
          <cell r="D984">
            <v>118.45649799781501</v>
          </cell>
          <cell r="E984">
            <v>203.457189009541</v>
          </cell>
          <cell r="F984">
            <v>128.19676848541599</v>
          </cell>
        </row>
        <row r="985">
          <cell r="A985">
            <v>41243</v>
          </cell>
          <cell r="B985">
            <v>165.57148153845301</v>
          </cell>
          <cell r="C985">
            <v>254.34539350988399</v>
          </cell>
          <cell r="D985">
            <v>118.31088460138299</v>
          </cell>
          <cell r="E985">
            <v>202.551840895948</v>
          </cell>
          <cell r="F985">
            <v>127.923580939052</v>
          </cell>
        </row>
        <row r="986">
          <cell r="A986">
            <v>41246</v>
          </cell>
          <cell r="B986">
            <v>164.9958406547</v>
          </cell>
          <cell r="C986">
            <v>253.82320029839599</v>
          </cell>
          <cell r="D986">
            <v>117.018565708045</v>
          </cell>
          <cell r="E986">
            <v>203.199468836368</v>
          </cell>
          <cell r="F986">
            <v>129.23538105470001</v>
          </cell>
        </row>
        <row r="987">
          <cell r="A987">
            <v>41247</v>
          </cell>
          <cell r="B987">
            <v>164.576624949945</v>
          </cell>
          <cell r="C987">
            <v>252.18202163371799</v>
          </cell>
          <cell r="D987">
            <v>117.200582453585</v>
          </cell>
          <cell r="E987">
            <v>202.695457418578</v>
          </cell>
          <cell r="F987">
            <v>130.05225878409399</v>
          </cell>
        </row>
        <row r="988">
          <cell r="A988">
            <v>41248</v>
          </cell>
          <cell r="B988">
            <v>164.68936345101099</v>
          </cell>
          <cell r="C988">
            <v>252.032823573293</v>
          </cell>
          <cell r="D988">
            <v>117.473607571896</v>
          </cell>
          <cell r="E988">
            <v>202.196046655027</v>
          </cell>
          <cell r="F988">
            <v>129.94474145418101</v>
          </cell>
        </row>
        <row r="989">
          <cell r="A989">
            <v>41249</v>
          </cell>
          <cell r="B989">
            <v>164.98560442693099</v>
          </cell>
          <cell r="C989">
            <v>249.272659455427</v>
          </cell>
          <cell r="D989">
            <v>117.546414270112</v>
          </cell>
          <cell r="E989">
            <v>202.24605981964299</v>
          </cell>
          <cell r="F989">
            <v>128.25386514621701</v>
          </cell>
        </row>
        <row r="990">
          <cell r="A990">
            <v>41250</v>
          </cell>
          <cell r="B990">
            <v>166.02605709022299</v>
          </cell>
          <cell r="C990">
            <v>249.23535994032</v>
          </cell>
          <cell r="D990">
            <v>119.275573352748</v>
          </cell>
          <cell r="E990">
            <v>202.03371193592801</v>
          </cell>
          <cell r="F990">
            <v>128.839772107605</v>
          </cell>
        </row>
        <row r="991">
          <cell r="A991">
            <v>41253</v>
          </cell>
          <cell r="B991">
            <v>165.84228312230499</v>
          </cell>
          <cell r="C991">
            <v>247.92987691159999</v>
          </cell>
          <cell r="D991">
            <v>118.91153986166699</v>
          </cell>
          <cell r="E991">
            <v>202.21245060175099</v>
          </cell>
          <cell r="F991">
            <v>130.24971051049599</v>
          </cell>
        </row>
        <row r="992">
          <cell r="A992">
            <v>41254</v>
          </cell>
          <cell r="B992">
            <v>166.002945739995</v>
          </cell>
          <cell r="C992">
            <v>248.19097351734399</v>
          </cell>
          <cell r="D992">
            <v>120.440480524208</v>
          </cell>
          <cell r="E992">
            <v>202.91022474520801</v>
          </cell>
          <cell r="F992">
            <v>131.96230193272899</v>
          </cell>
        </row>
        <row r="993">
          <cell r="A993">
            <v>41255</v>
          </cell>
          <cell r="B993">
            <v>165.561735966188</v>
          </cell>
          <cell r="C993">
            <v>246.325997762029</v>
          </cell>
          <cell r="D993">
            <v>120.14925373134299</v>
          </cell>
          <cell r="E993">
            <v>203.22495961665101</v>
          </cell>
          <cell r="F993">
            <v>132.39067403468701</v>
          </cell>
        </row>
        <row r="994">
          <cell r="A994">
            <v>41256</v>
          </cell>
          <cell r="B994">
            <v>165.21692233172899</v>
          </cell>
          <cell r="C994">
            <v>244.79671764266999</v>
          </cell>
          <cell r="D994">
            <v>118.893338187113</v>
          </cell>
          <cell r="E994">
            <v>203.64411417914201</v>
          </cell>
          <cell r="F994">
            <v>133.79098143266</v>
          </cell>
        </row>
        <row r="995">
          <cell r="A995">
            <v>41257</v>
          </cell>
          <cell r="B995">
            <v>164.998283645003</v>
          </cell>
          <cell r="C995">
            <v>245.65460649011499</v>
          </cell>
          <cell r="D995">
            <v>118.94794321077499</v>
          </cell>
          <cell r="E995">
            <v>202.90736906002701</v>
          </cell>
          <cell r="F995">
            <v>132.67617144857701</v>
          </cell>
        </row>
        <row r="996">
          <cell r="A996">
            <v>41260</v>
          </cell>
          <cell r="B996">
            <v>165.30019466634101</v>
          </cell>
          <cell r="C996">
            <v>246.17679970160299</v>
          </cell>
          <cell r="D996">
            <v>118.674918092464</v>
          </cell>
          <cell r="E996">
            <v>202.846066193111</v>
          </cell>
          <cell r="F996">
            <v>130.65077796770299</v>
          </cell>
        </row>
        <row r="997">
          <cell r="A997">
            <v>41261</v>
          </cell>
          <cell r="B997">
            <v>165.34092399314099</v>
          </cell>
          <cell r="C997">
            <v>246.92279000372901</v>
          </cell>
          <cell r="D997">
            <v>120.00364033491</v>
          </cell>
          <cell r="E997">
            <v>203.16812745947001</v>
          </cell>
          <cell r="F997">
            <v>131.82896754316999</v>
          </cell>
        </row>
        <row r="998">
          <cell r="A998">
            <v>41262</v>
          </cell>
          <cell r="B998">
            <v>163.62595732390201</v>
          </cell>
          <cell r="C998">
            <v>245.54270794479601</v>
          </cell>
          <cell r="D998">
            <v>118.929741536221</v>
          </cell>
          <cell r="E998">
            <v>204.02470306907199</v>
          </cell>
          <cell r="F998">
            <v>132.455954429261</v>
          </cell>
        </row>
        <row r="999">
          <cell r="A999">
            <v>41263</v>
          </cell>
          <cell r="B999">
            <v>164.60054093941801</v>
          </cell>
          <cell r="C999">
            <v>247.183886609474</v>
          </cell>
          <cell r="D999">
            <v>119.311976701856</v>
          </cell>
          <cell r="E999">
            <v>203.228495963521</v>
          </cell>
          <cell r="F999">
            <v>132.594527617853</v>
          </cell>
        </row>
        <row r="1000">
          <cell r="A1000">
            <v>41264</v>
          </cell>
          <cell r="B1000">
            <v>162.94535283846801</v>
          </cell>
          <cell r="C1000">
            <v>245.169712793733</v>
          </cell>
          <cell r="D1000">
            <v>120.22206042955899</v>
          </cell>
          <cell r="E1000">
            <v>202.73201823306999</v>
          </cell>
          <cell r="F1000">
            <v>131.85232948268501</v>
          </cell>
        </row>
        <row r="1001">
          <cell r="A1001">
            <v>41267</v>
          </cell>
          <cell r="B1001">
            <v>162.372584771763</v>
          </cell>
          <cell r="C1001">
            <v>246.661693397985</v>
          </cell>
          <cell r="D1001">
            <v>119.166363305424</v>
          </cell>
          <cell r="E1001">
            <v>202.73201823306999</v>
          </cell>
          <cell r="F1001">
            <v>131.37307914817401</v>
          </cell>
        </row>
        <row r="1002">
          <cell r="A1002">
            <v>41269</v>
          </cell>
          <cell r="B1002">
            <v>161.03437086084801</v>
          </cell>
          <cell r="C1002">
            <v>244.908616187989</v>
          </cell>
          <cell r="D1002">
            <v>118.42009464870701</v>
          </cell>
          <cell r="E1002">
            <v>202.73201823306999</v>
          </cell>
          <cell r="F1002">
            <v>131.37307914817401</v>
          </cell>
        </row>
        <row r="1003">
          <cell r="A1003">
            <v>41270</v>
          </cell>
          <cell r="B1003">
            <v>161.17657910653</v>
          </cell>
          <cell r="C1003">
            <v>244.572920552032</v>
          </cell>
          <cell r="D1003">
            <v>118.401892974153</v>
          </cell>
          <cell r="E1003">
            <v>202.60508720359101</v>
          </cell>
          <cell r="F1003">
            <v>132.664679954429</v>
          </cell>
        </row>
        <row r="1004">
          <cell r="A1004">
            <v>41271</v>
          </cell>
          <cell r="B1004">
            <v>159.601205493609</v>
          </cell>
          <cell r="C1004">
            <v>242.85714285714201</v>
          </cell>
          <cell r="D1004">
            <v>117.25518747724701</v>
          </cell>
          <cell r="E1004">
            <v>201.91342973359201</v>
          </cell>
          <cell r="F1004">
            <v>131.51127136984999</v>
          </cell>
        </row>
        <row r="1005">
          <cell r="A1005">
            <v>41274</v>
          </cell>
          <cell r="B1005">
            <v>161.36659517856199</v>
          </cell>
          <cell r="C1005">
            <v>245.76650503543399</v>
          </cell>
          <cell r="D1005">
            <v>119.22096832908601</v>
          </cell>
          <cell r="E1005">
            <v>201.91342973359201</v>
          </cell>
          <cell r="F1005">
            <v>132.63024175455001</v>
          </cell>
        </row>
        <row r="1006">
          <cell r="A1006">
            <v>41276</v>
          </cell>
          <cell r="B1006">
            <v>165.61404556796799</v>
          </cell>
          <cell r="C1006">
            <v>256.65796344647498</v>
          </cell>
          <cell r="D1006">
            <v>58.336366945759003</v>
          </cell>
          <cell r="E1006">
            <v>201.91342973359201</v>
          </cell>
          <cell r="F1006">
            <v>134.69899289883699</v>
          </cell>
        </row>
        <row r="1007">
          <cell r="A1007">
            <v>41277</v>
          </cell>
          <cell r="B1007">
            <v>165.10939810766001</v>
          </cell>
          <cell r="C1007">
            <v>260.91010816859301</v>
          </cell>
          <cell r="D1007">
            <v>60.556971241354198</v>
          </cell>
          <cell r="E1007">
            <v>203.50962780490599</v>
          </cell>
          <cell r="F1007">
            <v>132.45071361453</v>
          </cell>
        </row>
        <row r="1008">
          <cell r="A1008">
            <v>41278</v>
          </cell>
          <cell r="B1008">
            <v>165.64788693236099</v>
          </cell>
          <cell r="C1008">
            <v>261.059306229019</v>
          </cell>
          <cell r="D1008">
            <v>60.192937750273003</v>
          </cell>
          <cell r="E1008">
            <v>203.63500568816499</v>
          </cell>
          <cell r="F1008">
            <v>131.44427561630101</v>
          </cell>
        </row>
        <row r="1009">
          <cell r="A1009">
            <v>41281</v>
          </cell>
          <cell r="B1009">
            <v>164.55172362403201</v>
          </cell>
          <cell r="C1009">
            <v>260.12681835136101</v>
          </cell>
          <cell r="D1009">
            <v>60.684382963232601</v>
          </cell>
          <cell r="E1009">
            <v>203.69274436296001</v>
          </cell>
          <cell r="F1009">
            <v>130.94709161691901</v>
          </cell>
        </row>
        <row r="1010">
          <cell r="A1010">
            <v>41282</v>
          </cell>
          <cell r="B1010">
            <v>164.159500233779</v>
          </cell>
          <cell r="C1010">
            <v>257.77694889966398</v>
          </cell>
          <cell r="D1010">
            <v>60.7025846377866</v>
          </cell>
          <cell r="E1010">
            <v>201.998196865305</v>
          </cell>
          <cell r="F1010">
            <v>130.94334241868799</v>
          </cell>
        </row>
        <row r="1011">
          <cell r="A1011">
            <v>41283</v>
          </cell>
          <cell r="B1011">
            <v>164.52913066006599</v>
          </cell>
          <cell r="C1011">
            <v>254.531891085415</v>
          </cell>
          <cell r="D1011">
            <v>61.103021477975901</v>
          </cell>
          <cell r="E1011">
            <v>202.49501183268401</v>
          </cell>
          <cell r="F1011">
            <v>130.45303799649099</v>
          </cell>
        </row>
        <row r="1012">
          <cell r="A1012">
            <v>41284</v>
          </cell>
          <cell r="B1012">
            <v>165.598956457593</v>
          </cell>
          <cell r="C1012">
            <v>254.34539350988399</v>
          </cell>
          <cell r="D1012">
            <v>61.612668365489597</v>
          </cell>
          <cell r="E1012">
            <v>205.50013319311699</v>
          </cell>
          <cell r="F1012">
            <v>133.020877974744</v>
          </cell>
        </row>
        <row r="1013">
          <cell r="A1013">
            <v>41285</v>
          </cell>
          <cell r="B1013">
            <v>166.151012331885</v>
          </cell>
          <cell r="C1013">
            <v>257.96344647519498</v>
          </cell>
          <cell r="D1013">
            <v>60.738987986894699</v>
          </cell>
          <cell r="E1013">
            <v>207.70573386313501</v>
          </cell>
          <cell r="F1013">
            <v>133.43826452274601</v>
          </cell>
        </row>
        <row r="1014">
          <cell r="A1014">
            <v>41288</v>
          </cell>
          <cell r="B1014">
            <v>166.72309339143101</v>
          </cell>
          <cell r="C1014">
            <v>259.19433047370302</v>
          </cell>
          <cell r="D1014">
            <v>60.720786312340699</v>
          </cell>
          <cell r="E1014">
            <v>206.2139059802</v>
          </cell>
          <cell r="F1014">
            <v>132.557491183286</v>
          </cell>
        </row>
        <row r="1015">
          <cell r="A1015">
            <v>41289</v>
          </cell>
          <cell r="B1015">
            <v>167.24740777349299</v>
          </cell>
          <cell r="C1015">
            <v>258.26184259604599</v>
          </cell>
          <cell r="D1015">
            <v>60.101929377502699</v>
          </cell>
          <cell r="E1015">
            <v>207.07631671683399</v>
          </cell>
          <cell r="F1015">
            <v>133.92748248373499</v>
          </cell>
        </row>
        <row r="1016">
          <cell r="A1016">
            <v>41290</v>
          </cell>
          <cell r="B1016">
            <v>166.97141606523999</v>
          </cell>
          <cell r="C1016">
            <v>249.75755315180899</v>
          </cell>
          <cell r="D1016">
            <v>59.519475791772798</v>
          </cell>
          <cell r="E1016">
            <v>207.471366573756</v>
          </cell>
          <cell r="F1016">
            <v>133.968616832283</v>
          </cell>
        </row>
        <row r="1017">
          <cell r="A1017">
            <v>41291</v>
          </cell>
          <cell r="B1017">
            <v>168.01913329252</v>
          </cell>
          <cell r="C1017">
            <v>248.116374487131</v>
          </cell>
          <cell r="D1017">
            <v>59.6650891882053</v>
          </cell>
          <cell r="E1017">
            <v>210.28550973361601</v>
          </cell>
          <cell r="F1017">
            <v>134.70282877208001</v>
          </cell>
        </row>
        <row r="1018">
          <cell r="A1018">
            <v>41292</v>
          </cell>
          <cell r="B1018">
            <v>168.653774941535</v>
          </cell>
          <cell r="C1018">
            <v>249.160760910108</v>
          </cell>
          <cell r="D1018">
            <v>59.592282489989003</v>
          </cell>
          <cell r="E1018">
            <v>209.855808008851</v>
          </cell>
          <cell r="F1018">
            <v>133.48656064619399</v>
          </cell>
        </row>
        <row r="1019">
          <cell r="A1019">
            <v>41295</v>
          </cell>
          <cell r="B1019">
            <v>168.653774941535</v>
          </cell>
          <cell r="C1019">
            <v>249.160760910108</v>
          </cell>
          <cell r="D1019">
            <v>59.592282489989003</v>
          </cell>
          <cell r="E1019">
            <v>209.76325348862301</v>
          </cell>
          <cell r="F1019">
            <v>135.086514865661</v>
          </cell>
        </row>
        <row r="1020">
          <cell r="A1020">
            <v>41296</v>
          </cell>
          <cell r="B1020">
            <v>168.591100745413</v>
          </cell>
          <cell r="C1020">
            <v>252.816113390525</v>
          </cell>
          <cell r="D1020">
            <v>59.883509282854</v>
          </cell>
          <cell r="E1020">
            <v>209.52295206687501</v>
          </cell>
          <cell r="F1020">
            <v>135.452116117023</v>
          </cell>
        </row>
        <row r="1021">
          <cell r="A1021">
            <v>41297</v>
          </cell>
          <cell r="B1021">
            <v>168.53816630704301</v>
          </cell>
          <cell r="C1021">
            <v>255.501678478179</v>
          </cell>
          <cell r="D1021">
            <v>59.719694211867399</v>
          </cell>
          <cell r="E1021">
            <v>211.782105342297</v>
          </cell>
          <cell r="F1021">
            <v>136.98762242518001</v>
          </cell>
        </row>
        <row r="1022">
          <cell r="A1022">
            <v>41298</v>
          </cell>
          <cell r="B1022">
            <v>168.978639873959</v>
          </cell>
          <cell r="C1022">
            <v>259.38082804923499</v>
          </cell>
          <cell r="D1022">
            <v>59.701492537313399</v>
          </cell>
          <cell r="E1022">
            <v>211.59283498378301</v>
          </cell>
          <cell r="F1022">
            <v>139.69249358307499</v>
          </cell>
        </row>
        <row r="1023">
          <cell r="A1023">
            <v>41299</v>
          </cell>
          <cell r="B1023">
            <v>169.83421068083501</v>
          </cell>
          <cell r="C1023">
            <v>261.20850428944402</v>
          </cell>
          <cell r="D1023">
            <v>59.6832908627593</v>
          </cell>
          <cell r="E1023">
            <v>214.55547686693799</v>
          </cell>
          <cell r="F1023">
            <v>140.536117608881</v>
          </cell>
        </row>
        <row r="1024">
          <cell r="A1024">
            <v>41302</v>
          </cell>
          <cell r="B1024">
            <v>169.988599438221</v>
          </cell>
          <cell r="C1024">
            <v>255.61357702349801</v>
          </cell>
          <cell r="D1024">
            <v>60.065526028394601</v>
          </cell>
          <cell r="E1024">
            <v>214.75799228315199</v>
          </cell>
          <cell r="F1024">
            <v>139.814378808144</v>
          </cell>
        </row>
        <row r="1025">
          <cell r="A1025">
            <v>41303</v>
          </cell>
          <cell r="B1025">
            <v>170.979804064842</v>
          </cell>
          <cell r="C1025">
            <v>256.284968295412</v>
          </cell>
          <cell r="D1025">
            <v>60.666181288678501</v>
          </cell>
          <cell r="E1025">
            <v>216.215882993017</v>
          </cell>
          <cell r="F1025">
            <v>141.23330117690301</v>
          </cell>
        </row>
        <row r="1026">
          <cell r="A1026">
            <v>41304</v>
          </cell>
          <cell r="B1026">
            <v>170.70648748017101</v>
          </cell>
          <cell r="C1026">
            <v>254.196195449459</v>
          </cell>
          <cell r="D1026">
            <v>60.465962868583901</v>
          </cell>
          <cell r="E1026">
            <v>216.65893806257</v>
          </cell>
          <cell r="F1026">
            <v>142.48734348281599</v>
          </cell>
        </row>
        <row r="1027">
          <cell r="A1027">
            <v>41305</v>
          </cell>
          <cell r="B1027">
            <v>170.46276811214699</v>
          </cell>
          <cell r="C1027">
            <v>283.47631480790699</v>
          </cell>
          <cell r="D1027">
            <v>61.667273389151802</v>
          </cell>
          <cell r="E1027">
            <v>217.211189830666</v>
          </cell>
          <cell r="F1027">
            <v>139.736806687327</v>
          </cell>
        </row>
        <row r="1028">
          <cell r="A1028">
            <v>41306</v>
          </cell>
          <cell r="B1028">
            <v>171.791766018815</v>
          </cell>
          <cell r="C1028">
            <v>279.93286087280802</v>
          </cell>
          <cell r="D1028">
            <v>61.649071714597703</v>
          </cell>
          <cell r="E1028">
            <v>218.51631221209101</v>
          </cell>
          <cell r="F1028">
            <v>141.40939053618101</v>
          </cell>
        </row>
        <row r="1029">
          <cell r="A1029">
            <v>41309</v>
          </cell>
          <cell r="B1029">
            <v>170.24277598553499</v>
          </cell>
          <cell r="C1029">
            <v>279.97016038791401</v>
          </cell>
          <cell r="D1029">
            <v>60.975609756097498</v>
          </cell>
          <cell r="E1029">
            <v>215.392582458296</v>
          </cell>
          <cell r="F1029">
            <v>137.31916845927699</v>
          </cell>
        </row>
        <row r="1030">
          <cell r="A1030">
            <v>41310</v>
          </cell>
          <cell r="B1030">
            <v>172.17521664967501</v>
          </cell>
          <cell r="C1030">
            <v>284.07310704960798</v>
          </cell>
          <cell r="D1030">
            <v>61.594466690935498</v>
          </cell>
          <cell r="E1030">
            <v>216.069444818292</v>
          </cell>
          <cell r="F1030">
            <v>136.83575167705499</v>
          </cell>
        </row>
        <row r="1031">
          <cell r="A1031">
            <v>41311</v>
          </cell>
          <cell r="B1031">
            <v>172.42031047928799</v>
          </cell>
          <cell r="C1031">
            <v>287.95225662066298</v>
          </cell>
          <cell r="D1031">
            <v>62.067710229341003</v>
          </cell>
          <cell r="E1031">
            <v>218.14248662422401</v>
          </cell>
          <cell r="F1031">
            <v>136.121337922755</v>
          </cell>
        </row>
        <row r="1032">
          <cell r="A1032">
            <v>41312</v>
          </cell>
          <cell r="B1032">
            <v>173.331896074995</v>
          </cell>
          <cell r="C1032">
            <v>286.64677359194297</v>
          </cell>
          <cell r="D1032">
            <v>62.595558791408799</v>
          </cell>
          <cell r="E1032">
            <v>214.26717332647701</v>
          </cell>
          <cell r="F1032">
            <v>135.60420052913199</v>
          </cell>
        </row>
        <row r="1033">
          <cell r="A1033">
            <v>41313</v>
          </cell>
          <cell r="B1033">
            <v>173.24799085292901</v>
          </cell>
          <cell r="C1033">
            <v>289.10854158895899</v>
          </cell>
          <cell r="D1033">
            <v>62.631962140516897</v>
          </cell>
          <cell r="E1033">
            <v>215.79266302388899</v>
          </cell>
          <cell r="F1033">
            <v>137.489718680523</v>
          </cell>
        </row>
        <row r="1034">
          <cell r="A1034">
            <v>41316</v>
          </cell>
          <cell r="B1034">
            <v>173.07665681348101</v>
          </cell>
          <cell r="C1034">
            <v>288.437150317045</v>
          </cell>
          <cell r="D1034">
            <v>62.358937022206</v>
          </cell>
          <cell r="E1034">
            <v>216.294205496095</v>
          </cell>
          <cell r="F1034">
            <v>137.63367982979901</v>
          </cell>
        </row>
        <row r="1035">
          <cell r="A1035">
            <v>41317</v>
          </cell>
          <cell r="B1035">
            <v>172.82775045194799</v>
          </cell>
          <cell r="C1035">
            <v>289.63073480044699</v>
          </cell>
          <cell r="D1035">
            <v>62.431743720422197</v>
          </cell>
          <cell r="E1035">
            <v>216.868844845952</v>
          </cell>
          <cell r="F1035">
            <v>136.567843243683</v>
          </cell>
        </row>
        <row r="1036">
          <cell r="A1036">
            <v>41318</v>
          </cell>
          <cell r="B1036">
            <v>172.94053099642099</v>
          </cell>
          <cell r="C1036">
            <v>290.33942558746702</v>
          </cell>
          <cell r="D1036">
            <v>62.722970513287201</v>
          </cell>
          <cell r="E1036">
            <v>217.215041757047</v>
          </cell>
          <cell r="F1036">
            <v>136.41140895534599</v>
          </cell>
        </row>
        <row r="1037">
          <cell r="A1037">
            <v>41319</v>
          </cell>
          <cell r="B1037">
            <v>173.18978220334401</v>
          </cell>
          <cell r="C1037">
            <v>292.42819843341999</v>
          </cell>
          <cell r="D1037">
            <v>63.159810702584601</v>
          </cell>
          <cell r="E1037">
            <v>211.218610280652</v>
          </cell>
          <cell r="F1037">
            <v>135.36525162854701</v>
          </cell>
        </row>
        <row r="1038">
          <cell r="A1038">
            <v>41320</v>
          </cell>
          <cell r="B1038">
            <v>173.577997604563</v>
          </cell>
          <cell r="C1038">
            <v>294.47967176426698</v>
          </cell>
          <cell r="D1038">
            <v>63.851474335638798</v>
          </cell>
          <cell r="E1038">
            <v>211.91210863113</v>
          </cell>
          <cell r="F1038">
            <v>134.954176230901</v>
          </cell>
        </row>
        <row r="1039">
          <cell r="A1039">
            <v>41323</v>
          </cell>
          <cell r="B1039">
            <v>173.577997604563</v>
          </cell>
          <cell r="C1039">
            <v>294.47967176426698</v>
          </cell>
          <cell r="D1039">
            <v>63.851474335638798</v>
          </cell>
          <cell r="E1039">
            <v>211.48512336529001</v>
          </cell>
          <cell r="F1039">
            <v>135.061586728821</v>
          </cell>
        </row>
        <row r="1040">
          <cell r="A1040">
            <v>41324</v>
          </cell>
          <cell r="B1040">
            <v>175.38414837250599</v>
          </cell>
          <cell r="C1040">
            <v>299.88810145468102</v>
          </cell>
          <cell r="D1040">
            <v>63.3782307972333</v>
          </cell>
          <cell r="E1040">
            <v>214.72041047612501</v>
          </cell>
          <cell r="F1040">
            <v>143.21816300292301</v>
          </cell>
        </row>
        <row r="1041">
          <cell r="A1041">
            <v>41325</v>
          </cell>
          <cell r="B1041">
            <v>175.13137938478201</v>
          </cell>
          <cell r="C1041">
            <v>294.85266691533002</v>
          </cell>
          <cell r="D1041">
            <v>62.832180560611498</v>
          </cell>
          <cell r="E1041">
            <v>215.57596199927599</v>
          </cell>
          <cell r="F1041">
            <v>142.78477382870901</v>
          </cell>
        </row>
        <row r="1042">
          <cell r="A1042">
            <v>41326</v>
          </cell>
          <cell r="B1042">
            <v>175.61544212470901</v>
          </cell>
          <cell r="C1042">
            <v>291.19731443491202</v>
          </cell>
          <cell r="D1042">
            <v>62.358937022206</v>
          </cell>
          <cell r="E1042">
            <v>212.390561202469</v>
          </cell>
          <cell r="F1042">
            <v>139.555492638902</v>
          </cell>
        </row>
        <row r="1043">
          <cell r="A1043">
            <v>41327</v>
          </cell>
          <cell r="B1043">
            <v>176.52464511160201</v>
          </cell>
          <cell r="C1043">
            <v>294.51697127937302</v>
          </cell>
          <cell r="D1043">
            <v>62.886785584273703</v>
          </cell>
          <cell r="E1043">
            <v>213.89123459345399</v>
          </cell>
          <cell r="F1043">
            <v>141.933369208725</v>
          </cell>
        </row>
        <row r="1044">
          <cell r="A1044">
            <v>41330</v>
          </cell>
          <cell r="B1044">
            <v>174.16957115045099</v>
          </cell>
          <cell r="C1044">
            <v>280.93994778067798</v>
          </cell>
          <cell r="D1044">
            <v>62.377138696760099</v>
          </cell>
          <cell r="E1044">
            <v>215.79047871864799</v>
          </cell>
          <cell r="F1044">
            <v>142.97655741240899</v>
          </cell>
        </row>
        <row r="1045">
          <cell r="A1045">
            <v>41331</v>
          </cell>
          <cell r="B1045">
            <v>174.77412984728701</v>
          </cell>
          <cell r="C1045">
            <v>277.58299142111099</v>
          </cell>
          <cell r="D1045">
            <v>61.994903531124798</v>
          </cell>
          <cell r="E1045">
            <v>214.113037486823</v>
          </cell>
          <cell r="F1045">
            <v>137.336451053703</v>
          </cell>
        </row>
        <row r="1046">
          <cell r="A1046">
            <v>41332</v>
          </cell>
          <cell r="B1046">
            <v>175.84130914652999</v>
          </cell>
          <cell r="C1046">
            <v>278.44088026855599</v>
          </cell>
          <cell r="D1046">
            <v>62.358937022206</v>
          </cell>
          <cell r="E1046">
            <v>214.114188423862</v>
          </cell>
          <cell r="F1046">
            <v>139.85613197596999</v>
          </cell>
        </row>
        <row r="1047">
          <cell r="A1047">
            <v>41333</v>
          </cell>
          <cell r="B1047">
            <v>175.680100859091</v>
          </cell>
          <cell r="C1047">
            <v>279.41066766132002</v>
          </cell>
          <cell r="D1047">
            <v>61.503458318165201</v>
          </cell>
          <cell r="E1047">
            <v>217.15070066386099</v>
          </cell>
          <cell r="F1047">
            <v>140.287831995282</v>
          </cell>
        </row>
        <row r="1048">
          <cell r="A1048">
            <v>41334</v>
          </cell>
          <cell r="B1048">
            <v>176.22812459175401</v>
          </cell>
          <cell r="C1048">
            <v>280.75345020514698</v>
          </cell>
          <cell r="D1048">
            <v>61.157626501638099</v>
          </cell>
          <cell r="E1048">
            <v>213.310395034387</v>
          </cell>
          <cell r="F1048">
            <v>138.96763649757301</v>
          </cell>
        </row>
        <row r="1049">
          <cell r="A1049">
            <v>41337</v>
          </cell>
          <cell r="B1049">
            <v>177.62364813897801</v>
          </cell>
          <cell r="C1049">
            <v>280.52965311450902</v>
          </cell>
          <cell r="D1049">
            <v>62.449945394976297</v>
          </cell>
          <cell r="E1049">
            <v>214.930586430266</v>
          </cell>
          <cell r="F1049">
            <v>140.101688334512</v>
          </cell>
        </row>
        <row r="1050">
          <cell r="A1050">
            <v>41338</v>
          </cell>
          <cell r="B1050">
            <v>178.19724991749601</v>
          </cell>
          <cell r="C1050">
            <v>281.42484147706</v>
          </cell>
          <cell r="D1050">
            <v>63.105205678922403</v>
          </cell>
          <cell r="E1050">
            <v>218.52846202325401</v>
          </cell>
          <cell r="F1050">
            <v>143.80036309573799</v>
          </cell>
        </row>
        <row r="1051">
          <cell r="A1051">
            <v>41339</v>
          </cell>
          <cell r="B1051">
            <v>177.82920551164301</v>
          </cell>
          <cell r="C1051">
            <v>281.94703468854902</v>
          </cell>
          <cell r="D1051">
            <v>62.377138696760099</v>
          </cell>
          <cell r="E1051">
            <v>216.16015227020699</v>
          </cell>
          <cell r="F1051">
            <v>141.723647928758</v>
          </cell>
        </row>
        <row r="1052">
          <cell r="A1052">
            <v>41340</v>
          </cell>
          <cell r="B1052">
            <v>177.786698732725</v>
          </cell>
          <cell r="C1052">
            <v>278.73927638940597</v>
          </cell>
          <cell r="D1052">
            <v>62.668365489625003</v>
          </cell>
          <cell r="E1052">
            <v>220.063351039819</v>
          </cell>
          <cell r="F1052">
            <v>146.07310489065301</v>
          </cell>
        </row>
        <row r="1053">
          <cell r="A1053">
            <v>41341</v>
          </cell>
          <cell r="B1053">
            <v>178.09097357752501</v>
          </cell>
          <cell r="C1053">
            <v>279.48526669153301</v>
          </cell>
          <cell r="D1053">
            <v>63.123407353476502</v>
          </cell>
          <cell r="E1053">
            <v>218.60659889132501</v>
          </cell>
          <cell r="F1053">
            <v>146.02978552550201</v>
          </cell>
        </row>
        <row r="1054">
          <cell r="A1054">
            <v>41344</v>
          </cell>
          <cell r="B1054">
            <v>178.22005891301001</v>
          </cell>
          <cell r="C1054">
            <v>271.24207385303902</v>
          </cell>
          <cell r="D1054">
            <v>63.578449217327901</v>
          </cell>
          <cell r="E1054">
            <v>220.28465890650401</v>
          </cell>
          <cell r="F1054">
            <v>145.28025428110499</v>
          </cell>
        </row>
        <row r="1055">
          <cell r="A1055">
            <v>41345</v>
          </cell>
          <cell r="B1055">
            <v>178.01244364975801</v>
          </cell>
          <cell r="C1055">
            <v>267.43752331219599</v>
          </cell>
          <cell r="D1055">
            <v>63.669457590098197</v>
          </cell>
          <cell r="E1055">
            <v>222.52046857988199</v>
          </cell>
          <cell r="F1055">
            <v>145.815331386693</v>
          </cell>
        </row>
        <row r="1056">
          <cell r="A1056">
            <v>41346</v>
          </cell>
          <cell r="B1056">
            <v>178.11052376173399</v>
          </cell>
          <cell r="C1056">
            <v>262.96158149944</v>
          </cell>
          <cell r="D1056">
            <v>63.724062613760402</v>
          </cell>
          <cell r="E1056">
            <v>221.63705324228499</v>
          </cell>
          <cell r="F1056">
            <v>144.118293090024</v>
          </cell>
        </row>
        <row r="1057">
          <cell r="A1057">
            <v>41347</v>
          </cell>
          <cell r="B1057">
            <v>178.76478850001499</v>
          </cell>
          <cell r="C1057">
            <v>271.16747482282699</v>
          </cell>
          <cell r="D1057">
            <v>63.960684382963201</v>
          </cell>
          <cell r="E1057">
            <v>224.480795903901</v>
          </cell>
          <cell r="F1057">
            <v>145.772427255324</v>
          </cell>
        </row>
        <row r="1058">
          <cell r="A1058">
            <v>41348</v>
          </cell>
          <cell r="B1058">
            <v>177.89460716196999</v>
          </cell>
          <cell r="C1058">
            <v>273.59194330473701</v>
          </cell>
          <cell r="D1058">
            <v>62.1405169275573</v>
          </cell>
          <cell r="E1058">
            <v>226.46449467521401</v>
          </cell>
          <cell r="F1058">
            <v>145.09022233894399</v>
          </cell>
        </row>
        <row r="1059">
          <cell r="A1059">
            <v>41351</v>
          </cell>
          <cell r="B1059">
            <v>177.40423522738701</v>
          </cell>
          <cell r="C1059">
            <v>277.13539723983502</v>
          </cell>
          <cell r="D1059">
            <v>60.9028030578813</v>
          </cell>
          <cell r="E1059">
            <v>224.617754317638</v>
          </cell>
          <cell r="F1059">
            <v>144.025145670965</v>
          </cell>
        </row>
        <row r="1060">
          <cell r="A1060">
            <v>41352</v>
          </cell>
          <cell r="B1060">
            <v>178.72175528397</v>
          </cell>
          <cell r="C1060">
            <v>274.11413651622502</v>
          </cell>
          <cell r="D1060">
            <v>61.048416454313703</v>
          </cell>
          <cell r="E1060">
            <v>222.785020121287</v>
          </cell>
          <cell r="F1060">
            <v>142.180667130317</v>
          </cell>
        </row>
        <row r="1061">
          <cell r="A1061">
            <v>41353</v>
          </cell>
          <cell r="B1061">
            <v>180.45596888816499</v>
          </cell>
          <cell r="C1061">
            <v>277.95598657217403</v>
          </cell>
          <cell r="D1061">
            <v>61.5398616672733</v>
          </cell>
          <cell r="E1061">
            <v>224.21824612664801</v>
          </cell>
          <cell r="F1061">
            <v>143.11860364860999</v>
          </cell>
        </row>
        <row r="1062">
          <cell r="A1062">
            <v>41354</v>
          </cell>
          <cell r="B1062">
            <v>179.952958884374</v>
          </cell>
          <cell r="C1062">
            <v>282.43192838493002</v>
          </cell>
          <cell r="D1062">
            <v>60.939206406989399</v>
          </cell>
          <cell r="E1062">
            <v>222.451065838858</v>
          </cell>
          <cell r="F1062">
            <v>141.54517198308</v>
          </cell>
        </row>
        <row r="1063">
          <cell r="A1063">
            <v>41355</v>
          </cell>
          <cell r="B1063">
            <v>181.59700145706299</v>
          </cell>
          <cell r="C1063">
            <v>282.76762402088701</v>
          </cell>
          <cell r="D1063">
            <v>61.3214415726246</v>
          </cell>
          <cell r="E1063">
            <v>222.95627769635601</v>
          </cell>
          <cell r="F1063">
            <v>142.529386911149</v>
          </cell>
        </row>
        <row r="1064">
          <cell r="A1064">
            <v>41358</v>
          </cell>
          <cell r="B1064">
            <v>181.41920391470899</v>
          </cell>
          <cell r="C1064">
            <v>287.20626631853702</v>
          </cell>
          <cell r="D1064">
            <v>61.5216599927193</v>
          </cell>
          <cell r="E1064">
            <v>221.987402189688</v>
          </cell>
          <cell r="F1064">
            <v>140.03632529632199</v>
          </cell>
        </row>
        <row r="1065">
          <cell r="A1065">
            <v>41359</v>
          </cell>
          <cell r="B1065">
            <v>183.09562796157701</v>
          </cell>
          <cell r="C1065">
            <v>286.83327116747398</v>
          </cell>
          <cell r="D1065">
            <v>62.522752093192501</v>
          </cell>
          <cell r="E1065">
            <v>220.67740379543099</v>
          </cell>
          <cell r="F1065">
            <v>140.97583204333699</v>
          </cell>
        </row>
        <row r="1066">
          <cell r="A1066">
            <v>41360</v>
          </cell>
          <cell r="B1066">
            <v>182.673145841923</v>
          </cell>
          <cell r="C1066">
            <v>287.69116001491898</v>
          </cell>
          <cell r="D1066">
            <v>62.995995631598099</v>
          </cell>
          <cell r="E1066">
            <v>220.12735798999299</v>
          </cell>
          <cell r="F1066">
            <v>138.58648010495</v>
          </cell>
        </row>
        <row r="1067">
          <cell r="A1067">
            <v>41361</v>
          </cell>
          <cell r="B1067">
            <v>183.59096817450001</v>
          </cell>
          <cell r="C1067">
            <v>288.88474449832103</v>
          </cell>
          <cell r="D1067">
            <v>64.288314524936197</v>
          </cell>
          <cell r="E1067">
            <v>223.986443694272</v>
          </cell>
          <cell r="F1067">
            <v>140.31687820308201</v>
          </cell>
        </row>
        <row r="1068">
          <cell r="A1068">
            <v>41365</v>
          </cell>
          <cell r="B1068">
            <v>183.56033194897799</v>
          </cell>
          <cell r="C1068">
            <v>286.98246922790003</v>
          </cell>
          <cell r="D1068">
            <v>64.270112850382205</v>
          </cell>
          <cell r="E1068">
            <v>223.986443694272</v>
          </cell>
          <cell r="F1068">
            <v>140.31687820308201</v>
          </cell>
        </row>
        <row r="1069">
          <cell r="A1069">
            <v>41366</v>
          </cell>
          <cell r="B1069">
            <v>185.55485149248901</v>
          </cell>
          <cell r="C1069">
            <v>286.460276016411</v>
          </cell>
          <cell r="D1069">
            <v>65.744448489261003</v>
          </cell>
          <cell r="E1069">
            <v>226.683268624064</v>
          </cell>
          <cell r="F1069">
            <v>142.55703422455599</v>
          </cell>
        </row>
        <row r="1070">
          <cell r="A1070">
            <v>41367</v>
          </cell>
          <cell r="B1070">
            <v>183.48990879514699</v>
          </cell>
          <cell r="C1070">
            <v>282.73032450578103</v>
          </cell>
          <cell r="D1070">
            <v>66.108481980342106</v>
          </cell>
          <cell r="E1070">
            <v>227.008040161514</v>
          </cell>
          <cell r="F1070">
            <v>141.868899124737</v>
          </cell>
        </row>
        <row r="1071">
          <cell r="A1071">
            <v>41368</v>
          </cell>
          <cell r="B1071">
            <v>184.44421899040199</v>
          </cell>
          <cell r="C1071">
            <v>281.61133905259197</v>
          </cell>
          <cell r="D1071">
            <v>66.709137240626106</v>
          </cell>
          <cell r="E1071">
            <v>224.784875325982</v>
          </cell>
          <cell r="F1071">
            <v>141.846853436</v>
          </cell>
        </row>
        <row r="1072">
          <cell r="A1072">
            <v>41369</v>
          </cell>
          <cell r="B1072">
            <v>183.198576163349</v>
          </cell>
          <cell r="C1072">
            <v>282.58112644535601</v>
          </cell>
          <cell r="D1072">
            <v>66.090280305788099</v>
          </cell>
          <cell r="E1072">
            <v>223.27131886555901</v>
          </cell>
          <cell r="F1072">
            <v>142.30310264093299</v>
          </cell>
        </row>
        <row r="1073">
          <cell r="A1073">
            <v>41372</v>
          </cell>
          <cell r="B1073">
            <v>185.17997324393301</v>
          </cell>
          <cell r="C1073">
            <v>285.86348377471001</v>
          </cell>
          <cell r="D1073">
            <v>66.527120495085498</v>
          </cell>
          <cell r="E1073">
            <v>225.004908498958</v>
          </cell>
          <cell r="F1073">
            <v>142.26143413242201</v>
          </cell>
        </row>
        <row r="1074">
          <cell r="A1074">
            <v>41373</v>
          </cell>
          <cell r="B1074">
            <v>185.01567879152</v>
          </cell>
          <cell r="C1074">
            <v>282.46922790003703</v>
          </cell>
          <cell r="D1074">
            <v>66.727338915180098</v>
          </cell>
          <cell r="E1074">
            <v>222.805071795885</v>
          </cell>
          <cell r="F1074">
            <v>141.366808916488</v>
          </cell>
        </row>
        <row r="1075">
          <cell r="A1075">
            <v>41374</v>
          </cell>
          <cell r="B1075">
            <v>186.43439464489299</v>
          </cell>
          <cell r="C1075">
            <v>287.46736292428102</v>
          </cell>
          <cell r="D1075">
            <v>67.528212595558699</v>
          </cell>
          <cell r="E1075">
            <v>224.73087719656399</v>
          </cell>
          <cell r="F1075">
            <v>141.47977467802301</v>
          </cell>
        </row>
        <row r="1076">
          <cell r="A1076">
            <v>41375</v>
          </cell>
          <cell r="B1076">
            <v>187.25037711146899</v>
          </cell>
          <cell r="C1076">
            <v>289.332338679597</v>
          </cell>
          <cell r="D1076">
            <v>67.837641062977696</v>
          </cell>
          <cell r="E1076">
            <v>224.13657909954</v>
          </cell>
          <cell r="F1076">
            <v>143.02820564158699</v>
          </cell>
        </row>
        <row r="1077">
          <cell r="A1077">
            <v>41376</v>
          </cell>
          <cell r="B1077">
            <v>187.92769952754301</v>
          </cell>
          <cell r="C1077">
            <v>289.10854158895899</v>
          </cell>
          <cell r="D1077">
            <v>67.582817619220904</v>
          </cell>
          <cell r="E1077">
            <v>224.43816791862</v>
          </cell>
          <cell r="F1077">
            <v>143.23002135410201</v>
          </cell>
        </row>
        <row r="1078">
          <cell r="A1078">
            <v>41379</v>
          </cell>
          <cell r="B1078">
            <v>185.108193966595</v>
          </cell>
          <cell r="C1078">
            <v>290.07832898172302</v>
          </cell>
          <cell r="D1078">
            <v>65.762650163814996</v>
          </cell>
          <cell r="E1078">
            <v>218.00090899274699</v>
          </cell>
          <cell r="F1078">
            <v>143.637438259926</v>
          </cell>
        </row>
        <row r="1079">
          <cell r="A1079">
            <v>41380</v>
          </cell>
          <cell r="B1079">
            <v>188.29116970017799</v>
          </cell>
          <cell r="C1079">
            <v>301.23088399850798</v>
          </cell>
          <cell r="D1079">
            <v>66.2540953767746</v>
          </cell>
          <cell r="E1079">
            <v>220.092310100802</v>
          </cell>
          <cell r="F1079">
            <v>147.433908639739</v>
          </cell>
        </row>
        <row r="1080">
          <cell r="A1080">
            <v>41381</v>
          </cell>
          <cell r="B1080">
            <v>186.700946713756</v>
          </cell>
          <cell r="C1080">
            <v>299.142111152555</v>
          </cell>
          <cell r="D1080">
            <v>67.855842737531802</v>
          </cell>
          <cell r="E1080">
            <v>213.76333516802501</v>
          </cell>
          <cell r="F1080">
            <v>144.960887094165</v>
          </cell>
        </row>
        <row r="1081">
          <cell r="A1081">
            <v>41382</v>
          </cell>
          <cell r="B1081">
            <v>186.46376107007299</v>
          </cell>
          <cell r="C1081">
            <v>300.85788884744397</v>
          </cell>
          <cell r="D1081">
            <v>67.127775755369399</v>
          </cell>
          <cell r="E1081">
            <v>216.06260416831</v>
          </cell>
          <cell r="F1081">
            <v>149.106065160621</v>
          </cell>
        </row>
        <row r="1082">
          <cell r="A1082">
            <v>41383</v>
          </cell>
          <cell r="B1082">
            <v>189.359519505761</v>
          </cell>
          <cell r="C1082">
            <v>302.61096605744098</v>
          </cell>
          <cell r="D1082">
            <v>67.710229341099307</v>
          </cell>
          <cell r="E1082">
            <v>216.87341146710699</v>
          </cell>
          <cell r="F1082">
            <v>154.83260464843701</v>
          </cell>
        </row>
        <row r="1083">
          <cell r="A1083">
            <v>41386</v>
          </cell>
          <cell r="B1083">
            <v>189.82628719826201</v>
          </cell>
          <cell r="C1083">
            <v>304.81163744871299</v>
          </cell>
          <cell r="D1083">
            <v>67.145977429923505</v>
          </cell>
          <cell r="E1083">
            <v>215.36725874951901</v>
          </cell>
          <cell r="F1083">
            <v>153.99097213222899</v>
          </cell>
        </row>
        <row r="1084">
          <cell r="A1084">
            <v>41387</v>
          </cell>
          <cell r="B1084">
            <v>191.33570767659199</v>
          </cell>
          <cell r="C1084">
            <v>301.60387914957101</v>
          </cell>
          <cell r="D1084">
            <v>67.728431015653399</v>
          </cell>
          <cell r="E1084">
            <v>217.86296361955999</v>
          </cell>
          <cell r="F1084">
            <v>156.23593559336999</v>
          </cell>
        </row>
        <row r="1085">
          <cell r="A1085">
            <v>41388</v>
          </cell>
          <cell r="B1085">
            <v>188.01911710133601</v>
          </cell>
          <cell r="C1085">
            <v>302.08877284595297</v>
          </cell>
          <cell r="D1085">
            <v>66.472515471423307</v>
          </cell>
          <cell r="E1085">
            <v>217.53439275231401</v>
          </cell>
          <cell r="F1085">
            <v>155.194730836492</v>
          </cell>
        </row>
        <row r="1086">
          <cell r="A1086">
            <v>41389</v>
          </cell>
          <cell r="B1086">
            <v>188.594637222112</v>
          </cell>
          <cell r="C1086">
            <v>297.46363297277099</v>
          </cell>
          <cell r="D1086">
            <v>66.417910447761102</v>
          </cell>
          <cell r="E1086">
            <v>217.022284554332</v>
          </cell>
          <cell r="F1086">
            <v>153.141115568289</v>
          </cell>
        </row>
        <row r="1087">
          <cell r="A1087">
            <v>41390</v>
          </cell>
          <cell r="B1087">
            <v>188.62480560291499</v>
          </cell>
          <cell r="C1087">
            <v>298.28422230511001</v>
          </cell>
          <cell r="D1087">
            <v>66.363305424098996</v>
          </cell>
          <cell r="E1087">
            <v>216.592251780471</v>
          </cell>
          <cell r="F1087">
            <v>151.29879180877501</v>
          </cell>
        </row>
        <row r="1088">
          <cell r="A1088">
            <v>41393</v>
          </cell>
          <cell r="B1088">
            <v>189.23531165274699</v>
          </cell>
          <cell r="C1088">
            <v>296.71764267064498</v>
          </cell>
          <cell r="D1088">
            <v>66.854750637058601</v>
          </cell>
          <cell r="E1088">
            <v>219.87544509860101</v>
          </cell>
          <cell r="F1088">
            <v>155.632969780031</v>
          </cell>
        </row>
        <row r="1089">
          <cell r="A1089">
            <v>41394</v>
          </cell>
          <cell r="B1089">
            <v>188.92313622561201</v>
          </cell>
          <cell r="C1089">
            <v>302.46176799701601</v>
          </cell>
          <cell r="D1089">
            <v>67.200582453585696</v>
          </cell>
          <cell r="E1089">
            <v>220.97266246079599</v>
          </cell>
          <cell r="F1089">
            <v>153.987805470713</v>
          </cell>
        </row>
        <row r="1090">
          <cell r="A1090">
            <v>41395</v>
          </cell>
          <cell r="B1090">
            <v>188.628104668546</v>
          </cell>
          <cell r="C1090">
            <v>301.30548302872</v>
          </cell>
          <cell r="D1090">
            <v>67.145977429923505</v>
          </cell>
          <cell r="E1090">
            <v>220.97266246079599</v>
          </cell>
          <cell r="F1090">
            <v>153.987805470713</v>
          </cell>
        </row>
        <row r="1091">
          <cell r="A1091">
            <v>41396</v>
          </cell>
          <cell r="B1091">
            <v>189.31846724981401</v>
          </cell>
          <cell r="C1091">
            <v>297.650130548302</v>
          </cell>
          <cell r="D1091">
            <v>67.455405897342501</v>
          </cell>
          <cell r="E1091">
            <v>218.31907501788999</v>
          </cell>
          <cell r="F1091">
            <v>150.99658829008001</v>
          </cell>
        </row>
        <row r="1092">
          <cell r="A1092">
            <v>41397</v>
          </cell>
          <cell r="B1092">
            <v>190.162201943106</v>
          </cell>
          <cell r="C1092">
            <v>301.08168593808199</v>
          </cell>
          <cell r="D1092">
            <v>66.982162358937003</v>
          </cell>
          <cell r="E1092">
            <v>218.026136790104</v>
          </cell>
          <cell r="F1092">
            <v>152.13912419978999</v>
          </cell>
        </row>
        <row r="1093">
          <cell r="A1093">
            <v>41400</v>
          </cell>
          <cell r="B1093">
            <v>188.71860846914501</v>
          </cell>
          <cell r="C1093">
            <v>299.17941066766099</v>
          </cell>
          <cell r="D1093">
            <v>65.253003276301399</v>
          </cell>
          <cell r="E1093">
            <v>216.985739209423</v>
          </cell>
          <cell r="F1093">
            <v>151.41776636597001</v>
          </cell>
        </row>
        <row r="1094">
          <cell r="A1094">
            <v>41401</v>
          </cell>
          <cell r="B1094">
            <v>190.245837908461</v>
          </cell>
          <cell r="C1094">
            <v>299.06751212234201</v>
          </cell>
          <cell r="D1094">
            <v>65.635238441936593</v>
          </cell>
          <cell r="E1094">
            <v>217.328081100221</v>
          </cell>
          <cell r="F1094">
            <v>152.38038510595101</v>
          </cell>
        </row>
        <row r="1095">
          <cell r="A1095">
            <v>41402</v>
          </cell>
          <cell r="B1095">
            <v>190.31531374382499</v>
          </cell>
          <cell r="C1095">
            <v>297.76202909362098</v>
          </cell>
          <cell r="D1095">
            <v>66.05387695668</v>
          </cell>
          <cell r="E1095">
            <v>220.54936204983099</v>
          </cell>
          <cell r="F1095">
            <v>155.82430789447901</v>
          </cell>
        </row>
        <row r="1096">
          <cell r="A1096">
            <v>41403</v>
          </cell>
          <cell r="B1096">
            <v>188.98055589041101</v>
          </cell>
          <cell r="C1096">
            <v>294.367773218948</v>
          </cell>
          <cell r="D1096">
            <v>65.8536585365853</v>
          </cell>
          <cell r="E1096">
            <v>220.54936204983099</v>
          </cell>
          <cell r="F1096">
            <v>153.167174511692</v>
          </cell>
        </row>
        <row r="1097">
          <cell r="A1097">
            <v>41404</v>
          </cell>
          <cell r="B1097">
            <v>189.80967647437299</v>
          </cell>
          <cell r="C1097">
            <v>294.55427079447901</v>
          </cell>
          <cell r="D1097">
            <v>65.835456862031293</v>
          </cell>
          <cell r="E1097">
            <v>215.23738540519</v>
          </cell>
          <cell r="F1097">
            <v>152.7664900371</v>
          </cell>
        </row>
        <row r="1098">
          <cell r="A1098">
            <v>41407</v>
          </cell>
          <cell r="B1098">
            <v>190.10919594148999</v>
          </cell>
          <cell r="C1098">
            <v>295.97165236851902</v>
          </cell>
          <cell r="D1098">
            <v>66.163087004004296</v>
          </cell>
          <cell r="E1098">
            <v>216.26965217259399</v>
          </cell>
          <cell r="F1098">
            <v>153.80859379527399</v>
          </cell>
        </row>
        <row r="1099">
          <cell r="A1099">
            <v>41408</v>
          </cell>
          <cell r="B1099">
            <v>192.163842476844</v>
          </cell>
          <cell r="C1099">
            <v>300.85788884744397</v>
          </cell>
          <cell r="D1099">
            <v>67.437204222788395</v>
          </cell>
          <cell r="E1099">
            <v>216.66128943931699</v>
          </cell>
          <cell r="F1099">
            <v>154.18853673771801</v>
          </cell>
        </row>
        <row r="1100">
          <cell r="A1100">
            <v>41409</v>
          </cell>
          <cell r="B1100">
            <v>194.160503997755</v>
          </cell>
          <cell r="C1100">
            <v>303.17045878403502</v>
          </cell>
          <cell r="D1100">
            <v>68.547506370586007</v>
          </cell>
          <cell r="E1100">
            <v>217.09398607551799</v>
          </cell>
          <cell r="F1100">
            <v>152.560314369868</v>
          </cell>
        </row>
        <row r="1101">
          <cell r="A1101">
            <v>41410</v>
          </cell>
          <cell r="B1101">
            <v>192.88711252214699</v>
          </cell>
          <cell r="C1101">
            <v>300.33569563595597</v>
          </cell>
          <cell r="D1101">
            <v>67.036767382599095</v>
          </cell>
          <cell r="E1101">
            <v>214.42892020138899</v>
          </cell>
          <cell r="F1101">
            <v>153.00643469248399</v>
          </cell>
        </row>
        <row r="1102">
          <cell r="A1102">
            <v>41411</v>
          </cell>
          <cell r="B1102">
            <v>193.14862117126299</v>
          </cell>
          <cell r="C1102">
            <v>300.14919806042502</v>
          </cell>
          <cell r="D1102">
            <v>66.599927193301696</v>
          </cell>
          <cell r="E1102">
            <v>212.8506390021</v>
          </cell>
          <cell r="F1102">
            <v>150.19838398671399</v>
          </cell>
        </row>
        <row r="1103">
          <cell r="A1103">
            <v>41414</v>
          </cell>
          <cell r="B1103">
            <v>191.27708127656001</v>
          </cell>
          <cell r="C1103">
            <v>296.531145095113</v>
          </cell>
          <cell r="D1103">
            <v>68.820531488896904</v>
          </cell>
          <cell r="E1103">
            <v>212.8506390021</v>
          </cell>
          <cell r="F1103">
            <v>153.48928506357501</v>
          </cell>
        </row>
        <row r="1104">
          <cell r="A1104">
            <v>41415</v>
          </cell>
          <cell r="B1104">
            <v>191.27295341908899</v>
          </cell>
          <cell r="C1104">
            <v>301.56657963446401</v>
          </cell>
          <cell r="D1104">
            <v>68.656716417910403</v>
          </cell>
          <cell r="E1104">
            <v>213.89245050274599</v>
          </cell>
          <cell r="F1104">
            <v>152.981373519578</v>
          </cell>
        </row>
        <row r="1105">
          <cell r="A1105">
            <v>41416</v>
          </cell>
          <cell r="B1105">
            <v>191.00408359560299</v>
          </cell>
          <cell r="C1105">
            <v>320.40283476314801</v>
          </cell>
          <cell r="D1105">
            <v>68.656716417910403</v>
          </cell>
          <cell r="E1105">
            <v>212.77766588112101</v>
          </cell>
          <cell r="F1105">
            <v>153.06897172211501</v>
          </cell>
        </row>
        <row r="1106">
          <cell r="A1106">
            <v>41417</v>
          </cell>
          <cell r="B1106">
            <v>190.222251557189</v>
          </cell>
          <cell r="C1106">
            <v>314.69600895188302</v>
          </cell>
          <cell r="D1106">
            <v>68.219876228613003</v>
          </cell>
          <cell r="E1106">
            <v>210.05000388286501</v>
          </cell>
          <cell r="F1106">
            <v>151.74019136673701</v>
          </cell>
        </row>
        <row r="1107">
          <cell r="A1107">
            <v>41418</v>
          </cell>
          <cell r="B1107">
            <v>192.04304058705901</v>
          </cell>
          <cell r="C1107">
            <v>314.95710555762702</v>
          </cell>
          <cell r="D1107">
            <v>68.7295231161266</v>
          </cell>
          <cell r="E1107">
            <v>211.38541880340199</v>
          </cell>
          <cell r="F1107">
            <v>151.12850765966201</v>
          </cell>
        </row>
        <row r="1108">
          <cell r="A1108">
            <v>41421</v>
          </cell>
          <cell r="B1108">
            <v>192.04304058705901</v>
          </cell>
          <cell r="C1108">
            <v>314.95710555762702</v>
          </cell>
          <cell r="D1108">
            <v>68.7295231161266</v>
          </cell>
          <cell r="E1108">
            <v>209.63364931505299</v>
          </cell>
          <cell r="F1108">
            <v>152.88805275049299</v>
          </cell>
        </row>
        <row r="1109">
          <cell r="A1109">
            <v>41422</v>
          </cell>
          <cell r="B1109">
            <v>192.22400525030901</v>
          </cell>
          <cell r="C1109">
            <v>321.48452070123</v>
          </cell>
          <cell r="D1109">
            <v>70.185657080451406</v>
          </cell>
          <cell r="E1109">
            <v>208.00774964272901</v>
          </cell>
          <cell r="F1109">
            <v>154.48107901602501</v>
          </cell>
        </row>
        <row r="1110">
          <cell r="A1110">
            <v>41423</v>
          </cell>
          <cell r="B1110">
            <v>188.534522306567</v>
          </cell>
          <cell r="C1110">
            <v>317.12047743379298</v>
          </cell>
          <cell r="D1110">
            <v>68.656716417910403</v>
          </cell>
          <cell r="E1110">
            <v>208.05471220540801</v>
          </cell>
          <cell r="F1110">
            <v>152.492728016813</v>
          </cell>
        </row>
        <row r="1111">
          <cell r="A1111">
            <v>41424</v>
          </cell>
          <cell r="B1111">
            <v>187.79404845697599</v>
          </cell>
          <cell r="C1111">
            <v>310.03356956359499</v>
          </cell>
          <cell r="D1111">
            <v>68.583909719694205</v>
          </cell>
          <cell r="E1111">
            <v>209.795541604053</v>
          </cell>
          <cell r="F1111">
            <v>151.44355722154299</v>
          </cell>
        </row>
        <row r="1112">
          <cell r="A1112">
            <v>41425</v>
          </cell>
          <cell r="B1112">
            <v>184.41160672475499</v>
          </cell>
          <cell r="C1112">
            <v>302.38716896680302</v>
          </cell>
          <cell r="D1112">
            <v>66.745540589734205</v>
          </cell>
          <cell r="E1112">
            <v>204.548221632109</v>
          </cell>
          <cell r="F1112">
            <v>148.273420641678</v>
          </cell>
        </row>
        <row r="1113">
          <cell r="A1113">
            <v>41428</v>
          </cell>
          <cell r="B1113">
            <v>186.41828486372501</v>
          </cell>
          <cell r="C1113">
            <v>308.16859380827998</v>
          </cell>
          <cell r="D1113">
            <v>67.637422642883095</v>
          </cell>
          <cell r="E1113">
            <v>203.064490529366</v>
          </cell>
          <cell r="F1113">
            <v>147.811698816746</v>
          </cell>
        </row>
        <row r="1114">
          <cell r="A1114">
            <v>41429</v>
          </cell>
          <cell r="B1114">
            <v>186.46431210706601</v>
          </cell>
          <cell r="C1114">
            <v>304.92353599403202</v>
          </cell>
          <cell r="D1114">
            <v>66.982162358937003</v>
          </cell>
          <cell r="E1114">
            <v>208.704434727483</v>
          </cell>
          <cell r="F1114">
            <v>149.42127194694399</v>
          </cell>
        </row>
        <row r="1115">
          <cell r="A1115">
            <v>41430</v>
          </cell>
          <cell r="B1115">
            <v>184.25489931820599</v>
          </cell>
          <cell r="C1115">
            <v>298.09772472957798</v>
          </cell>
          <cell r="D1115">
            <v>66.072078631234007</v>
          </cell>
          <cell r="E1115">
            <v>206.79725779968601</v>
          </cell>
          <cell r="F1115">
            <v>145.992071816416</v>
          </cell>
        </row>
        <row r="1116">
          <cell r="A1116">
            <v>41431</v>
          </cell>
          <cell r="B1116">
            <v>185.13061562604199</v>
          </cell>
          <cell r="C1116">
            <v>297.57553151808997</v>
          </cell>
          <cell r="D1116">
            <v>66.690935566072</v>
          </cell>
          <cell r="E1116">
            <v>205.40841712433399</v>
          </cell>
          <cell r="F1116">
            <v>150.19707983012501</v>
          </cell>
        </row>
        <row r="1117">
          <cell r="A1117">
            <v>41432</v>
          </cell>
          <cell r="B1117">
            <v>187.41090688988299</v>
          </cell>
          <cell r="C1117">
            <v>308.20589332338602</v>
          </cell>
          <cell r="D1117">
            <v>68.274481252275194</v>
          </cell>
          <cell r="E1117">
            <v>208.93683119187801</v>
          </cell>
          <cell r="F1117">
            <v>152.67171393407801</v>
          </cell>
        </row>
        <row r="1118">
          <cell r="A1118">
            <v>41435</v>
          </cell>
          <cell r="B1118">
            <v>187.28380832900999</v>
          </cell>
          <cell r="C1118">
            <v>306.15441999254</v>
          </cell>
          <cell r="D1118">
            <v>68.238077903166996</v>
          </cell>
          <cell r="E1118">
            <v>207.93828811728599</v>
          </cell>
          <cell r="F1118">
            <v>153.14025688095199</v>
          </cell>
        </row>
        <row r="1119">
          <cell r="A1119">
            <v>41436</v>
          </cell>
          <cell r="B1119">
            <v>186.71270902774199</v>
          </cell>
          <cell r="C1119">
            <v>304.51324132786198</v>
          </cell>
          <cell r="D1119">
            <v>67.036767382599095</v>
          </cell>
          <cell r="E1119">
            <v>206.61881305595699</v>
          </cell>
          <cell r="F1119">
            <v>151.608509849516</v>
          </cell>
        </row>
        <row r="1120">
          <cell r="A1120">
            <v>41437</v>
          </cell>
          <cell r="B1120">
            <v>185.66586710841199</v>
          </cell>
          <cell r="C1120">
            <v>303.20775829914197</v>
          </cell>
          <cell r="D1120">
            <v>66.326902074990798</v>
          </cell>
          <cell r="E1120">
            <v>208.82612156803401</v>
          </cell>
          <cell r="F1120">
            <v>153.82144790125199</v>
          </cell>
        </row>
        <row r="1121">
          <cell r="A1121">
            <v>41438</v>
          </cell>
          <cell r="B1121">
            <v>187.37935286573401</v>
          </cell>
          <cell r="C1121">
            <v>306.71391271913399</v>
          </cell>
          <cell r="D1121">
            <v>66.800145613396396</v>
          </cell>
          <cell r="E1121">
            <v>207.407981500852</v>
          </cell>
          <cell r="F1121">
            <v>153.47722312690101</v>
          </cell>
        </row>
        <row r="1122">
          <cell r="A1122">
            <v>41439</v>
          </cell>
          <cell r="B1122">
            <v>186.98656323129799</v>
          </cell>
          <cell r="C1122">
            <v>303.43155538977902</v>
          </cell>
          <cell r="D1122">
            <v>67.000364033490996</v>
          </cell>
          <cell r="E1122">
            <v>207.73446088036101</v>
          </cell>
          <cell r="F1122">
            <v>152.37068556730199</v>
          </cell>
        </row>
        <row r="1123">
          <cell r="A1123">
            <v>41442</v>
          </cell>
          <cell r="B1123">
            <v>188.496881828363</v>
          </cell>
          <cell r="C1123">
            <v>309.62327489742597</v>
          </cell>
          <cell r="D1123">
            <v>67.145977429923505</v>
          </cell>
          <cell r="E1123">
            <v>208.29286335500001</v>
          </cell>
          <cell r="F1123">
            <v>156.482346607853</v>
          </cell>
        </row>
        <row r="1124">
          <cell r="A1124">
            <v>41443</v>
          </cell>
          <cell r="B1124">
            <v>189.32606726651599</v>
          </cell>
          <cell r="C1124">
            <v>310.48116374487103</v>
          </cell>
          <cell r="D1124">
            <v>68.274481252275194</v>
          </cell>
          <cell r="E1124">
            <v>209.139451801262</v>
          </cell>
          <cell r="F1124">
            <v>155.68783506317499</v>
          </cell>
        </row>
        <row r="1125">
          <cell r="A1125">
            <v>41444</v>
          </cell>
          <cell r="B1125">
            <v>185.56197292998499</v>
          </cell>
          <cell r="C1125">
            <v>301.49198060425198</v>
          </cell>
          <cell r="D1125">
            <v>65.908263560247505</v>
          </cell>
          <cell r="E1125">
            <v>210.33088202307499</v>
          </cell>
          <cell r="F1125">
            <v>156.40875952192999</v>
          </cell>
        </row>
        <row r="1126">
          <cell r="A1126">
            <v>41445</v>
          </cell>
          <cell r="B1126">
            <v>179.92913413804001</v>
          </cell>
          <cell r="C1126">
            <v>291.34651249533698</v>
          </cell>
          <cell r="D1126">
            <v>64.015289406625399</v>
          </cell>
          <cell r="E1126">
            <v>203.542779123115</v>
          </cell>
          <cell r="F1126">
            <v>146.625234801098</v>
          </cell>
        </row>
        <row r="1127">
          <cell r="A1127">
            <v>41446</v>
          </cell>
          <cell r="B1127">
            <v>182.478003157871</v>
          </cell>
          <cell r="C1127">
            <v>291.86870570682498</v>
          </cell>
          <cell r="D1127">
            <v>64.761558063341795</v>
          </cell>
          <cell r="E1127">
            <v>200.85856190416899</v>
          </cell>
          <cell r="F1127">
            <v>148.714423107139</v>
          </cell>
        </row>
        <row r="1128">
          <cell r="A1128">
            <v>41449</v>
          </cell>
          <cell r="B1128">
            <v>181.61957563567699</v>
          </cell>
          <cell r="C1128">
            <v>286.98246922790003</v>
          </cell>
          <cell r="D1128">
            <v>63.651255915544198</v>
          </cell>
          <cell r="E1128">
            <v>196.43810975298399</v>
          </cell>
          <cell r="F1128">
            <v>145.39417548348001</v>
          </cell>
        </row>
        <row r="1129">
          <cell r="A1129">
            <v>41450</v>
          </cell>
          <cell r="B1129">
            <v>181.74262103321701</v>
          </cell>
          <cell r="C1129">
            <v>288.32525177172602</v>
          </cell>
          <cell r="D1129">
            <v>63.906079359301003</v>
          </cell>
          <cell r="E1129">
            <v>198.08080939337799</v>
          </cell>
          <cell r="F1129">
            <v>145.22304474121799</v>
          </cell>
        </row>
        <row r="1130">
          <cell r="A1130">
            <v>41451</v>
          </cell>
          <cell r="B1130">
            <v>183.607285041811</v>
          </cell>
          <cell r="C1130">
            <v>293.58448340171498</v>
          </cell>
          <cell r="D1130">
            <v>64.797961412449894</v>
          </cell>
          <cell r="E1130">
            <v>200.017935435526</v>
          </cell>
          <cell r="F1130">
            <v>146.748573344405</v>
          </cell>
        </row>
        <row r="1131">
          <cell r="A1131">
            <v>41452</v>
          </cell>
          <cell r="B1131">
            <v>184.381626644742</v>
          </cell>
          <cell r="C1131">
            <v>293.77098097724701</v>
          </cell>
          <cell r="D1131">
            <v>64.361121223152495</v>
          </cell>
          <cell r="E1131">
            <v>201.65071288483199</v>
          </cell>
          <cell r="F1131">
            <v>149.89498919051701</v>
          </cell>
        </row>
        <row r="1132">
          <cell r="A1132">
            <v>41453</v>
          </cell>
          <cell r="B1132">
            <v>183.27636049154901</v>
          </cell>
          <cell r="C1132">
            <v>295.52405818724299</v>
          </cell>
          <cell r="D1132">
            <v>63.487440844557597</v>
          </cell>
          <cell r="E1132">
            <v>202.51911963217</v>
          </cell>
          <cell r="F1132">
            <v>151.08891128866799</v>
          </cell>
        </row>
        <row r="1133">
          <cell r="A1133">
            <v>41456</v>
          </cell>
          <cell r="B1133">
            <v>184.62918761725399</v>
          </cell>
          <cell r="C1133">
            <v>296.270048489369</v>
          </cell>
          <cell r="D1133">
            <v>63.760465962868501</v>
          </cell>
          <cell r="E1133">
            <v>204.51513838006801</v>
          </cell>
          <cell r="F1133">
            <v>151.23984876863099</v>
          </cell>
        </row>
        <row r="1134">
          <cell r="A1134">
            <v>41457</v>
          </cell>
          <cell r="B1134">
            <v>184.88191098340801</v>
          </cell>
          <cell r="C1134">
            <v>279.37336814621398</v>
          </cell>
          <cell r="D1134">
            <v>63.451037495449498</v>
          </cell>
          <cell r="E1134">
            <v>203.86475685372099</v>
          </cell>
          <cell r="F1134">
            <v>148.65230735838401</v>
          </cell>
        </row>
        <row r="1135">
          <cell r="A1135">
            <v>41458</v>
          </cell>
          <cell r="B1135">
            <v>184.42019431425001</v>
          </cell>
          <cell r="C1135">
            <v>256.8071615069</v>
          </cell>
          <cell r="D1135">
            <v>62.340735347651901</v>
          </cell>
          <cell r="E1135">
            <v>201.81125622612001</v>
          </cell>
          <cell r="F1135">
            <v>144.231299165519</v>
          </cell>
        </row>
        <row r="1136">
          <cell r="A1136">
            <v>41459</v>
          </cell>
          <cell r="B1136">
            <v>184.42019431425001</v>
          </cell>
          <cell r="C1136">
            <v>256.8071615069</v>
          </cell>
          <cell r="D1136">
            <v>62.340735347651901</v>
          </cell>
          <cell r="E1136">
            <v>203.60252574989499</v>
          </cell>
          <cell r="F1136">
            <v>146.96088278057101</v>
          </cell>
        </row>
        <row r="1137">
          <cell r="A1137">
            <v>41460</v>
          </cell>
          <cell r="B1137">
            <v>184.78017935681601</v>
          </cell>
          <cell r="C1137">
            <v>258.59753823200202</v>
          </cell>
          <cell r="D1137">
            <v>63.560247542773901</v>
          </cell>
          <cell r="E1137">
            <v>201.11472583720601</v>
          </cell>
          <cell r="F1137">
            <v>143.61799483727299</v>
          </cell>
        </row>
        <row r="1138">
          <cell r="A1138">
            <v>41463</v>
          </cell>
          <cell r="B1138">
            <v>186.58018507829701</v>
          </cell>
          <cell r="C1138">
            <v>260.94740768370002</v>
          </cell>
          <cell r="D1138">
            <v>64.452129595922798</v>
          </cell>
          <cell r="E1138">
            <v>201.33705160250901</v>
          </cell>
          <cell r="F1138">
            <v>145.551526914395</v>
          </cell>
        </row>
        <row r="1139">
          <cell r="A1139">
            <v>41464</v>
          </cell>
          <cell r="B1139">
            <v>188.09909573755999</v>
          </cell>
          <cell r="C1139">
            <v>262.02909362178201</v>
          </cell>
          <cell r="D1139">
            <v>63.232617400800798</v>
          </cell>
          <cell r="E1139">
            <v>200.883047161501</v>
          </cell>
          <cell r="F1139">
            <v>145.146738478728</v>
          </cell>
        </row>
        <row r="1140">
          <cell r="A1140">
            <v>41465</v>
          </cell>
          <cell r="B1140">
            <v>188.34463236475699</v>
          </cell>
          <cell r="C1140">
            <v>272.09996270048401</v>
          </cell>
          <cell r="D1140">
            <v>63.232617400800798</v>
          </cell>
          <cell r="E1140">
            <v>202.32637171120501</v>
          </cell>
          <cell r="F1140">
            <v>147.51155937277599</v>
          </cell>
        </row>
        <row r="1141">
          <cell r="A1141">
            <v>41466</v>
          </cell>
          <cell r="B1141">
            <v>191.21930200644999</v>
          </cell>
          <cell r="C1141">
            <v>276.50130548302798</v>
          </cell>
          <cell r="D1141">
            <v>64.379322897706501</v>
          </cell>
          <cell r="E1141">
            <v>208.431808063304</v>
          </cell>
          <cell r="F1141">
            <v>150.39813360880601</v>
          </cell>
        </row>
        <row r="1142">
          <cell r="A1142">
            <v>41467</v>
          </cell>
          <cell r="B1142">
            <v>191.44616867736099</v>
          </cell>
          <cell r="C1142">
            <v>277.02349869451598</v>
          </cell>
          <cell r="D1142">
            <v>64.288314524936197</v>
          </cell>
          <cell r="E1142">
            <v>208.34621485581201</v>
          </cell>
          <cell r="F1142">
            <v>149.96382527631599</v>
          </cell>
        </row>
        <row r="1143">
          <cell r="A1143">
            <v>41470</v>
          </cell>
          <cell r="B1143">
            <v>191.51127557656901</v>
          </cell>
          <cell r="C1143">
            <v>275.56881760537101</v>
          </cell>
          <cell r="D1143">
            <v>64.579541317801201</v>
          </cell>
          <cell r="E1143">
            <v>208.162083493056</v>
          </cell>
          <cell r="F1143">
            <v>150.75355155400501</v>
          </cell>
        </row>
        <row r="1144">
          <cell r="A1144">
            <v>41471</v>
          </cell>
          <cell r="B1144">
            <v>190.864865799055</v>
          </cell>
          <cell r="C1144">
            <v>274.63632972771302</v>
          </cell>
          <cell r="D1144">
            <v>64.979978157990502</v>
          </cell>
          <cell r="E1144">
            <v>209.763757797057</v>
          </cell>
          <cell r="F1144">
            <v>150.44538963209999</v>
          </cell>
        </row>
        <row r="1145">
          <cell r="A1145">
            <v>41472</v>
          </cell>
          <cell r="B1145">
            <v>191.14843963319899</v>
          </cell>
          <cell r="C1145">
            <v>269.377098097724</v>
          </cell>
          <cell r="D1145">
            <v>65.198398252639194</v>
          </cell>
          <cell r="E1145">
            <v>209.21029940141901</v>
          </cell>
          <cell r="F1145">
            <v>151.530435819904</v>
          </cell>
        </row>
        <row r="1146">
          <cell r="A1146">
            <v>41473</v>
          </cell>
          <cell r="B1146">
            <v>191.77835452983001</v>
          </cell>
          <cell r="C1146">
            <v>268.63110779559798</v>
          </cell>
          <cell r="D1146">
            <v>64.979978157990502</v>
          </cell>
          <cell r="E1146">
            <v>206.71649419627599</v>
          </cell>
          <cell r="F1146">
            <v>152.558550634141</v>
          </cell>
        </row>
        <row r="1147">
          <cell r="A1147">
            <v>41474</v>
          </cell>
          <cell r="B1147">
            <v>192.780375941052</v>
          </cell>
          <cell r="C1147">
            <v>273.40544572920498</v>
          </cell>
          <cell r="D1147">
            <v>65.289406625409498</v>
          </cell>
          <cell r="E1147">
            <v>207.601258481586</v>
          </cell>
          <cell r="F1147">
            <v>152.02169165154501</v>
          </cell>
        </row>
        <row r="1148">
          <cell r="A1148">
            <v>41477</v>
          </cell>
          <cell r="B1148">
            <v>192.48477545618201</v>
          </cell>
          <cell r="C1148">
            <v>271.27937336814603</v>
          </cell>
          <cell r="D1148">
            <v>65.161994903531095</v>
          </cell>
          <cell r="E1148">
            <v>207.830734288549</v>
          </cell>
          <cell r="F1148">
            <v>153.247814524825</v>
          </cell>
        </row>
        <row r="1149">
          <cell r="A1149">
            <v>41478</v>
          </cell>
          <cell r="B1149">
            <v>192.003925905991</v>
          </cell>
          <cell r="C1149">
            <v>267.10182767624002</v>
          </cell>
          <cell r="D1149">
            <v>66.763742264288297</v>
          </cell>
          <cell r="E1149">
            <v>206.884636197155</v>
          </cell>
          <cell r="F1149">
            <v>152.91226329885399</v>
          </cell>
        </row>
        <row r="1150">
          <cell r="A1150">
            <v>41479</v>
          </cell>
          <cell r="B1150">
            <v>190.79493106437701</v>
          </cell>
          <cell r="C1150">
            <v>263.59567325624698</v>
          </cell>
          <cell r="D1150">
            <v>66.345103749544904</v>
          </cell>
          <cell r="E1150">
            <v>207.47344568582599</v>
          </cell>
          <cell r="F1150">
            <v>155.74696556323099</v>
          </cell>
        </row>
        <row r="1151">
          <cell r="A1151">
            <v>41480</v>
          </cell>
          <cell r="B1151">
            <v>191.63915194047101</v>
          </cell>
          <cell r="C1151">
            <v>277.69488996643003</v>
          </cell>
          <cell r="D1151">
            <v>66.581725518747703</v>
          </cell>
          <cell r="E1151">
            <v>207.29288779694201</v>
          </cell>
          <cell r="F1151">
            <v>153.820808924994</v>
          </cell>
        </row>
        <row r="1152">
          <cell r="A1152">
            <v>41481</v>
          </cell>
          <cell r="B1152">
            <v>191.54697579627199</v>
          </cell>
          <cell r="C1152">
            <v>274.82282730324499</v>
          </cell>
          <cell r="D1152">
            <v>66.945759009828905</v>
          </cell>
          <cell r="E1152">
            <v>205.97915195122499</v>
          </cell>
          <cell r="F1152">
            <v>153.64065188720599</v>
          </cell>
        </row>
        <row r="1153">
          <cell r="A1153">
            <v>41484</v>
          </cell>
          <cell r="B1153">
            <v>190.98790135664899</v>
          </cell>
          <cell r="C1153">
            <v>271.87616560984702</v>
          </cell>
          <cell r="D1153">
            <v>66.872952311612593</v>
          </cell>
          <cell r="E1153">
            <v>206.11938682282201</v>
          </cell>
          <cell r="F1153">
            <v>158.312354452748</v>
          </cell>
        </row>
        <row r="1154">
          <cell r="A1154">
            <v>41485</v>
          </cell>
          <cell r="B1154">
            <v>190.73775068917999</v>
          </cell>
          <cell r="C1154">
            <v>272.43565833644101</v>
          </cell>
          <cell r="D1154">
            <v>67.127775755369399</v>
          </cell>
          <cell r="E1154">
            <v>206.10155658046699</v>
          </cell>
          <cell r="F1154">
            <v>159.34846554084601</v>
          </cell>
        </row>
        <row r="1155">
          <cell r="A1155">
            <v>41486</v>
          </cell>
          <cell r="B1155">
            <v>190.38703979599799</v>
          </cell>
          <cell r="C1155">
            <v>271.68966803431499</v>
          </cell>
          <cell r="D1155">
            <v>66.672733891518007</v>
          </cell>
          <cell r="E1155">
            <v>208.81890036628801</v>
          </cell>
          <cell r="F1155">
            <v>158.912282609241</v>
          </cell>
        </row>
        <row r="1156">
          <cell r="A1156">
            <v>41487</v>
          </cell>
          <cell r="B1156">
            <v>192.33241014957099</v>
          </cell>
          <cell r="C1156">
            <v>271.68966803431499</v>
          </cell>
          <cell r="D1156">
            <v>67.054969057153201</v>
          </cell>
          <cell r="E1156">
            <v>208.81890036628801</v>
          </cell>
          <cell r="F1156">
            <v>160.25805932993299</v>
          </cell>
        </row>
        <row r="1157">
          <cell r="A1157">
            <v>41488</v>
          </cell>
          <cell r="B1157">
            <v>192.41934786417801</v>
          </cell>
          <cell r="C1157">
            <v>283.47631480790699</v>
          </cell>
          <cell r="D1157">
            <v>66.891153986166699</v>
          </cell>
          <cell r="E1157">
            <v>215.093861700063</v>
          </cell>
          <cell r="F1157">
            <v>161.77553320401799</v>
          </cell>
        </row>
        <row r="1158">
          <cell r="A1158">
            <v>41491</v>
          </cell>
          <cell r="B1158">
            <v>192.564436977773</v>
          </cell>
          <cell r="C1158">
            <v>291.12271540469902</v>
          </cell>
          <cell r="D1158">
            <v>66.345103749544904</v>
          </cell>
          <cell r="E1158">
            <v>214.954616881833</v>
          </cell>
          <cell r="F1158">
            <v>158.77613027391499</v>
          </cell>
        </row>
        <row r="1159">
          <cell r="A1159">
            <v>41492</v>
          </cell>
          <cell r="B1159">
            <v>192.29436578629901</v>
          </cell>
          <cell r="C1159">
            <v>288.213353226408</v>
          </cell>
          <cell r="D1159">
            <v>65.708045140152805</v>
          </cell>
          <cell r="E1159">
            <v>217.330905846234</v>
          </cell>
          <cell r="F1159">
            <v>159.930903486022</v>
          </cell>
        </row>
        <row r="1160">
          <cell r="A1160">
            <v>41493</v>
          </cell>
          <cell r="B1160">
            <v>191.287290668113</v>
          </cell>
          <cell r="C1160">
            <v>294.85266691533002</v>
          </cell>
          <cell r="D1160">
            <v>65.398616672733795</v>
          </cell>
          <cell r="E1160">
            <v>217.08282631772201</v>
          </cell>
          <cell r="F1160">
            <v>159.74571123469599</v>
          </cell>
        </row>
        <row r="1161">
          <cell r="A1161">
            <v>41494</v>
          </cell>
          <cell r="B1161">
            <v>192.224533476517</v>
          </cell>
          <cell r="C1161">
            <v>291.234613950018</v>
          </cell>
          <cell r="D1161">
            <v>65.380414998179802</v>
          </cell>
          <cell r="E1161">
            <v>213.07874111001601</v>
          </cell>
          <cell r="F1161">
            <v>159.42596106514</v>
          </cell>
        </row>
        <row r="1162">
          <cell r="A1162">
            <v>41495</v>
          </cell>
          <cell r="B1162">
            <v>191.38279360870001</v>
          </cell>
          <cell r="C1162">
            <v>290.33942558746702</v>
          </cell>
          <cell r="D1162">
            <v>65.325809974517597</v>
          </cell>
          <cell r="E1162">
            <v>209.58358045993501</v>
          </cell>
          <cell r="F1162">
            <v>159.32012281163901</v>
          </cell>
        </row>
        <row r="1163">
          <cell r="A1163">
            <v>41498</v>
          </cell>
          <cell r="B1163">
            <v>190.84045333956499</v>
          </cell>
          <cell r="C1163">
            <v>289.29503916448999</v>
          </cell>
          <cell r="D1163">
            <v>65.344011649071703</v>
          </cell>
          <cell r="E1163">
            <v>208.589925773842</v>
          </cell>
          <cell r="F1163">
            <v>158.60526358808701</v>
          </cell>
        </row>
        <row r="1164">
          <cell r="A1164">
            <v>41499</v>
          </cell>
          <cell r="B1164">
            <v>190.89446122662099</v>
          </cell>
          <cell r="C1164">
            <v>287.98955613576999</v>
          </cell>
          <cell r="D1164">
            <v>65.416818347287901</v>
          </cell>
          <cell r="E1164">
            <v>207.53537043001401</v>
          </cell>
          <cell r="F1164">
            <v>159.323031463815</v>
          </cell>
        </row>
        <row r="1165">
          <cell r="A1165">
            <v>41500</v>
          </cell>
          <cell r="B1165">
            <v>189.531546366882</v>
          </cell>
          <cell r="C1165">
            <v>286.27377844087999</v>
          </cell>
          <cell r="D1165">
            <v>64.816163087004</v>
          </cell>
          <cell r="E1165">
            <v>207.332502307288</v>
          </cell>
          <cell r="F1165">
            <v>158.10443117537301</v>
          </cell>
        </row>
        <row r="1166">
          <cell r="A1166">
            <v>41501</v>
          </cell>
          <cell r="B1166">
            <v>186.537172883956</v>
          </cell>
          <cell r="C1166">
            <v>284.78179783662802</v>
          </cell>
          <cell r="D1166">
            <v>63.760465962868501</v>
          </cell>
          <cell r="E1166">
            <v>206.73782365849999</v>
          </cell>
          <cell r="F1166">
            <v>157.57368580473101</v>
          </cell>
        </row>
        <row r="1167">
          <cell r="A1167">
            <v>41502</v>
          </cell>
          <cell r="B1167">
            <v>185.27357841669601</v>
          </cell>
          <cell r="C1167">
            <v>283.88660947407601</v>
          </cell>
          <cell r="D1167">
            <v>63.651255915544198</v>
          </cell>
          <cell r="E1167">
            <v>207.38990683907201</v>
          </cell>
          <cell r="F1167">
            <v>159.155956305876</v>
          </cell>
        </row>
        <row r="1168">
          <cell r="A1168">
            <v>41505</v>
          </cell>
          <cell r="B1168">
            <v>184.52657352638599</v>
          </cell>
          <cell r="C1168">
            <v>285.45318910854098</v>
          </cell>
          <cell r="D1168">
            <v>63.487440844557597</v>
          </cell>
          <cell r="E1168">
            <v>206.883271779859</v>
          </cell>
          <cell r="F1168">
            <v>158.463691040909</v>
          </cell>
        </row>
        <row r="1169">
          <cell r="A1169">
            <v>41506</v>
          </cell>
          <cell r="B1169">
            <v>184.37347469650601</v>
          </cell>
          <cell r="C1169">
            <v>284.78179783662802</v>
          </cell>
          <cell r="D1169">
            <v>63.1780123771386</v>
          </cell>
          <cell r="E1169">
            <v>208.39906204819101</v>
          </cell>
          <cell r="F1169">
            <v>157.40661669388501</v>
          </cell>
        </row>
        <row r="1170">
          <cell r="A1170">
            <v>41507</v>
          </cell>
          <cell r="B1170">
            <v>182.981294941941</v>
          </cell>
          <cell r="C1170">
            <v>284.18500559492702</v>
          </cell>
          <cell r="D1170">
            <v>63.050600655260197</v>
          </cell>
          <cell r="E1170">
            <v>206.30812193373501</v>
          </cell>
          <cell r="F1170">
            <v>156.601430012739</v>
          </cell>
        </row>
        <row r="1171">
          <cell r="A1171">
            <v>41508</v>
          </cell>
          <cell r="B1171">
            <v>183.79785751807799</v>
          </cell>
          <cell r="C1171">
            <v>284.819097351734</v>
          </cell>
          <cell r="D1171">
            <v>63.105205678922403</v>
          </cell>
          <cell r="E1171">
            <v>207.64317177209301</v>
          </cell>
          <cell r="F1171">
            <v>157.23278894773401</v>
          </cell>
        </row>
        <row r="1172">
          <cell r="A1172">
            <v>41509</v>
          </cell>
          <cell r="B1172">
            <v>184.90604389897001</v>
          </cell>
          <cell r="C1172">
            <v>287.01976874300601</v>
          </cell>
          <cell r="D1172">
            <v>63.414634146341399</v>
          </cell>
          <cell r="E1172">
            <v>208.496730812843</v>
          </cell>
          <cell r="F1172">
            <v>157.85472651040101</v>
          </cell>
        </row>
        <row r="1173">
          <cell r="A1173">
            <v>41512</v>
          </cell>
          <cell r="B1173">
            <v>182.82805880008399</v>
          </cell>
          <cell r="C1173">
            <v>283.177918687057</v>
          </cell>
          <cell r="D1173">
            <v>62.832180560611498</v>
          </cell>
          <cell r="E1173">
            <v>209.614504158069</v>
          </cell>
          <cell r="F1173">
            <v>157.64949418982101</v>
          </cell>
        </row>
        <row r="1174">
          <cell r="A1174">
            <v>41513</v>
          </cell>
          <cell r="B1174">
            <v>181.70691320992</v>
          </cell>
          <cell r="C1174">
            <v>278.47817978366197</v>
          </cell>
          <cell r="D1174">
            <v>61.903895158354501</v>
          </cell>
          <cell r="E1174">
            <v>208.09514041586499</v>
          </cell>
          <cell r="F1174">
            <v>154.94573368150799</v>
          </cell>
        </row>
        <row r="1175">
          <cell r="A1175">
            <v>41514</v>
          </cell>
          <cell r="B1175">
            <v>180.394048789745</v>
          </cell>
          <cell r="C1175">
            <v>276.389406937709</v>
          </cell>
          <cell r="D1175">
            <v>61.430651619949003</v>
          </cell>
          <cell r="E1175">
            <v>204.87848177791301</v>
          </cell>
          <cell r="F1175">
            <v>153.27633463545399</v>
          </cell>
        </row>
        <row r="1176">
          <cell r="A1176">
            <v>41515</v>
          </cell>
          <cell r="B1176">
            <v>181.20021412080899</v>
          </cell>
          <cell r="C1176">
            <v>277.73218948153601</v>
          </cell>
          <cell r="D1176">
            <v>61.394248270840897</v>
          </cell>
          <cell r="E1176">
            <v>201.21632078224101</v>
          </cell>
          <cell r="F1176">
            <v>152.61998910837701</v>
          </cell>
        </row>
        <row r="1177">
          <cell r="A1177">
            <v>41516</v>
          </cell>
          <cell r="B1177">
            <v>181.735447712368</v>
          </cell>
          <cell r="C1177">
            <v>279.85826184259599</v>
          </cell>
          <cell r="D1177">
            <v>60.666181288678501</v>
          </cell>
          <cell r="E1177">
            <v>202.81933475220299</v>
          </cell>
          <cell r="F1177">
            <v>149.92992728349401</v>
          </cell>
        </row>
        <row r="1178">
          <cell r="A1178">
            <v>41519</v>
          </cell>
          <cell r="B1178">
            <v>181.735447712368</v>
          </cell>
          <cell r="C1178">
            <v>279.85826184259599</v>
          </cell>
          <cell r="D1178">
            <v>60.666181288678501</v>
          </cell>
          <cell r="E1178">
            <v>203.457773759811</v>
          </cell>
          <cell r="F1178">
            <v>150.92138058298701</v>
          </cell>
        </row>
        <row r="1179">
          <cell r="A1179">
            <v>41520</v>
          </cell>
          <cell r="B1179">
            <v>181.70372327823901</v>
          </cell>
          <cell r="C1179">
            <v>280.79074972025302</v>
          </cell>
          <cell r="D1179">
            <v>59.938114306516098</v>
          </cell>
          <cell r="E1179">
            <v>201.298291013192</v>
          </cell>
          <cell r="F1179">
            <v>149.08498499121299</v>
          </cell>
        </row>
        <row r="1180">
          <cell r="A1180">
            <v>41521</v>
          </cell>
          <cell r="B1180">
            <v>182.51954875294399</v>
          </cell>
          <cell r="C1180">
            <v>280.08205893323299</v>
          </cell>
          <cell r="D1180">
            <v>60.9028030578813</v>
          </cell>
          <cell r="E1180">
            <v>201.46434771416699</v>
          </cell>
          <cell r="F1180">
            <v>149.15712279029299</v>
          </cell>
        </row>
        <row r="1181">
          <cell r="A1181">
            <v>41522</v>
          </cell>
          <cell r="B1181">
            <v>182.34138176533401</v>
          </cell>
          <cell r="C1181">
            <v>279.447967176426</v>
          </cell>
          <cell r="D1181">
            <v>61.412449945394897</v>
          </cell>
          <cell r="E1181">
            <v>200.159157266574</v>
          </cell>
          <cell r="F1181">
            <v>147.31982215012999</v>
          </cell>
        </row>
        <row r="1182">
          <cell r="A1182">
            <v>41523</v>
          </cell>
          <cell r="B1182">
            <v>182.57740137538099</v>
          </cell>
          <cell r="C1182">
            <v>278.85117493472501</v>
          </cell>
          <cell r="D1182">
            <v>60.975609756097498</v>
          </cell>
          <cell r="E1182">
            <v>202.25128544507001</v>
          </cell>
          <cell r="F1182">
            <v>149.20280052207301</v>
          </cell>
        </row>
        <row r="1183">
          <cell r="A1183">
            <v>41526</v>
          </cell>
          <cell r="B1183">
            <v>183.973732692742</v>
          </cell>
          <cell r="C1183">
            <v>280.60425214472201</v>
          </cell>
          <cell r="D1183">
            <v>61.5216599927193</v>
          </cell>
          <cell r="E1183">
            <v>202.26453978452099</v>
          </cell>
          <cell r="F1183">
            <v>147.72077874394799</v>
          </cell>
        </row>
        <row r="1184">
          <cell r="A1184">
            <v>41527</v>
          </cell>
          <cell r="B1184">
            <v>184.124290132856</v>
          </cell>
          <cell r="C1184">
            <v>279.22417008578799</v>
          </cell>
          <cell r="D1184">
            <v>62.049508554787003</v>
          </cell>
          <cell r="E1184">
            <v>203.84541677998101</v>
          </cell>
          <cell r="F1184">
            <v>150.63269030350699</v>
          </cell>
        </row>
        <row r="1185">
          <cell r="A1185">
            <v>41528</v>
          </cell>
          <cell r="B1185">
            <v>185.51114826555499</v>
          </cell>
          <cell r="C1185">
            <v>279.37336814621398</v>
          </cell>
          <cell r="D1185">
            <v>63.250819075354897</v>
          </cell>
          <cell r="E1185">
            <v>204.811479916303</v>
          </cell>
          <cell r="F1185">
            <v>150.12771563145699</v>
          </cell>
        </row>
        <row r="1186">
          <cell r="A1186">
            <v>41529</v>
          </cell>
          <cell r="B1186">
            <v>185.23698902366499</v>
          </cell>
          <cell r="C1186">
            <v>278.81387541961902</v>
          </cell>
          <cell r="D1186">
            <v>63.269020749908897</v>
          </cell>
          <cell r="E1186">
            <v>205.812275362305</v>
          </cell>
          <cell r="F1186">
            <v>150.52978489055701</v>
          </cell>
        </row>
        <row r="1187">
          <cell r="A1187">
            <v>41530</v>
          </cell>
          <cell r="B1187">
            <v>186.74543176915</v>
          </cell>
          <cell r="C1187">
            <v>282.13353226407997</v>
          </cell>
          <cell r="D1187">
            <v>63.469239170003597</v>
          </cell>
          <cell r="E1187">
            <v>206.734921564568</v>
          </cell>
          <cell r="F1187">
            <v>150.029708364584</v>
          </cell>
        </row>
        <row r="1188">
          <cell r="A1188">
            <v>41533</v>
          </cell>
          <cell r="B1188">
            <v>188.40396500457001</v>
          </cell>
          <cell r="C1188">
            <v>283.88660947407601</v>
          </cell>
          <cell r="D1188">
            <v>63.724062613760402</v>
          </cell>
          <cell r="E1188">
            <v>208.264649927958</v>
          </cell>
          <cell r="F1188">
            <v>151.45665119558001</v>
          </cell>
        </row>
        <row r="1189">
          <cell r="A1189">
            <v>41534</v>
          </cell>
          <cell r="B1189">
            <v>189.00974788017999</v>
          </cell>
          <cell r="C1189">
            <v>290.41402461767899</v>
          </cell>
          <cell r="D1189">
            <v>63.651255915544198</v>
          </cell>
          <cell r="E1189">
            <v>207.449402858593</v>
          </cell>
          <cell r="F1189">
            <v>151.88074800213499</v>
          </cell>
        </row>
        <row r="1190">
          <cell r="A1190">
            <v>41535</v>
          </cell>
          <cell r="B1190">
            <v>191.382982356761</v>
          </cell>
          <cell r="C1190">
            <v>292.72659455426998</v>
          </cell>
          <cell r="D1190">
            <v>64.888969785220198</v>
          </cell>
          <cell r="E1190">
            <v>209.65117635356501</v>
          </cell>
          <cell r="F1190">
            <v>153.50139336130201</v>
          </cell>
        </row>
        <row r="1191">
          <cell r="A1191">
            <v>41536</v>
          </cell>
          <cell r="B1191">
            <v>190.490024226663</v>
          </cell>
          <cell r="C1191">
            <v>290.00372995151002</v>
          </cell>
          <cell r="D1191">
            <v>64.324717874044396</v>
          </cell>
          <cell r="E1191">
            <v>215.58148154679699</v>
          </cell>
          <cell r="F1191">
            <v>157.42654388405199</v>
          </cell>
        </row>
        <row r="1192">
          <cell r="A1192">
            <v>41537</v>
          </cell>
          <cell r="B1192">
            <v>189.318647052469</v>
          </cell>
          <cell r="C1192">
            <v>288.95934352853402</v>
          </cell>
          <cell r="D1192">
            <v>64.233709501274106</v>
          </cell>
          <cell r="E1192">
            <v>216.74981567990801</v>
          </cell>
          <cell r="F1192">
            <v>157.42913204025001</v>
          </cell>
        </row>
        <row r="1193">
          <cell r="A1193">
            <v>41540</v>
          </cell>
          <cell r="B1193">
            <v>188.353560774209</v>
          </cell>
          <cell r="C1193">
            <v>287.01976874300601</v>
          </cell>
          <cell r="D1193">
            <v>63.924281033855102</v>
          </cell>
          <cell r="E1193">
            <v>215.381008115653</v>
          </cell>
          <cell r="F1193">
            <v>156.06807028182499</v>
          </cell>
        </row>
        <row r="1194">
          <cell r="A1194">
            <v>41541</v>
          </cell>
          <cell r="B1194">
            <v>187.034810724339</v>
          </cell>
          <cell r="C1194">
            <v>284.11040656471403</v>
          </cell>
          <cell r="D1194">
            <v>62.540953767746601</v>
          </cell>
          <cell r="E1194">
            <v>214.95665577298499</v>
          </cell>
          <cell r="F1194">
            <v>156.05316016391399</v>
          </cell>
        </row>
        <row r="1195">
          <cell r="A1195">
            <v>41542</v>
          </cell>
          <cell r="B1195">
            <v>185.64106328742099</v>
          </cell>
          <cell r="C1195">
            <v>282.021633718761</v>
          </cell>
          <cell r="D1195">
            <v>61.285038223516501</v>
          </cell>
          <cell r="E1195">
            <v>214.91205077488601</v>
          </cell>
          <cell r="F1195">
            <v>154.73907424676301</v>
          </cell>
        </row>
        <row r="1196">
          <cell r="A1196">
            <v>41543</v>
          </cell>
          <cell r="B1196">
            <v>186.58521507993501</v>
          </cell>
          <cell r="C1196">
            <v>283.28981723237501</v>
          </cell>
          <cell r="D1196">
            <v>61.266836548962502</v>
          </cell>
          <cell r="E1196">
            <v>215.47842936696199</v>
          </cell>
          <cell r="F1196">
            <v>152.750942958629</v>
          </cell>
        </row>
        <row r="1197">
          <cell r="A1197">
            <v>41544</v>
          </cell>
          <cell r="B1197">
            <v>185.43723371987099</v>
          </cell>
          <cell r="C1197">
            <v>280.641551659828</v>
          </cell>
          <cell r="D1197">
            <v>60.320349472151399</v>
          </cell>
          <cell r="E1197">
            <v>216.356619079132</v>
          </cell>
          <cell r="F1197">
            <v>151.31040021340499</v>
          </cell>
        </row>
        <row r="1198">
          <cell r="A1198">
            <v>41547</v>
          </cell>
          <cell r="B1198">
            <v>183.48710933042599</v>
          </cell>
          <cell r="C1198">
            <v>276.98619917940999</v>
          </cell>
          <cell r="D1198">
            <v>60.411357844921703</v>
          </cell>
          <cell r="E1198">
            <v>216.37814964594699</v>
          </cell>
          <cell r="F1198">
            <v>151.79459303934701</v>
          </cell>
        </row>
        <row r="1199">
          <cell r="A1199">
            <v>41548</v>
          </cell>
          <cell r="B1199">
            <v>184.54933376943899</v>
          </cell>
          <cell r="C1199">
            <v>276.57590451324103</v>
          </cell>
          <cell r="D1199">
            <v>61.485256643611201</v>
          </cell>
          <cell r="E1199">
            <v>215.42671145420499</v>
          </cell>
          <cell r="F1199">
            <v>152.23777447431701</v>
          </cell>
        </row>
        <row r="1200">
          <cell r="A1200">
            <v>41549</v>
          </cell>
          <cell r="B1200">
            <v>184.146635309083</v>
          </cell>
          <cell r="C1200">
            <v>276.94889966430401</v>
          </cell>
          <cell r="D1200">
            <v>61.703676738259901</v>
          </cell>
          <cell r="E1200">
            <v>213.75365430244699</v>
          </cell>
          <cell r="F1200">
            <v>150.70792824607</v>
          </cell>
        </row>
        <row r="1201">
          <cell r="A1201">
            <v>41550</v>
          </cell>
          <cell r="B1201">
            <v>183.306210415908</v>
          </cell>
          <cell r="C1201">
            <v>276.16560984707098</v>
          </cell>
          <cell r="D1201">
            <v>60.593374590462297</v>
          </cell>
          <cell r="E1201">
            <v>214.23156543835</v>
          </cell>
          <cell r="F1201">
            <v>150.59007240125001</v>
          </cell>
        </row>
        <row r="1202">
          <cell r="A1202">
            <v>41551</v>
          </cell>
          <cell r="B1202">
            <v>183.61933316150899</v>
          </cell>
          <cell r="C1202">
            <v>280.19395747855202</v>
          </cell>
          <cell r="D1202">
            <v>61.084819803421901</v>
          </cell>
          <cell r="E1202">
            <v>212.89753659252699</v>
          </cell>
          <cell r="F1202">
            <v>152.05108657509399</v>
          </cell>
        </row>
        <row r="1203">
          <cell r="A1203">
            <v>41554</v>
          </cell>
          <cell r="B1203">
            <v>182.74103431504099</v>
          </cell>
          <cell r="C1203">
            <v>280.08205893323299</v>
          </cell>
          <cell r="D1203">
            <v>60.975609756097498</v>
          </cell>
          <cell r="E1203">
            <v>211.47616028840201</v>
          </cell>
          <cell r="F1203">
            <v>150.07865958987301</v>
          </cell>
        </row>
        <row r="1204">
          <cell r="A1204">
            <v>41555</v>
          </cell>
          <cell r="B1204">
            <v>182.69684266895501</v>
          </cell>
          <cell r="C1204">
            <v>280.08205893323299</v>
          </cell>
          <cell r="D1204">
            <v>60.0837277029486</v>
          </cell>
          <cell r="E1204">
            <v>209.64925193733299</v>
          </cell>
          <cell r="F1204">
            <v>147.86074881123699</v>
          </cell>
        </row>
        <row r="1205">
          <cell r="A1205">
            <v>41556</v>
          </cell>
          <cell r="B1205">
            <v>182.882661556621</v>
          </cell>
          <cell r="C1205">
            <v>278.55277881387502</v>
          </cell>
          <cell r="D1205">
            <v>60.374954495813597</v>
          </cell>
          <cell r="E1205">
            <v>207.21987136112801</v>
          </cell>
          <cell r="F1205">
            <v>144.39682626741401</v>
          </cell>
        </row>
        <row r="1206">
          <cell r="A1206">
            <v>41557</v>
          </cell>
          <cell r="B1206">
            <v>186.34341763233201</v>
          </cell>
          <cell r="C1206">
            <v>285.26669153300998</v>
          </cell>
          <cell r="D1206">
            <v>61.230433199854303</v>
          </cell>
          <cell r="E1206">
            <v>208.892241663363</v>
          </cell>
          <cell r="F1206">
            <v>145.76999430787001</v>
          </cell>
        </row>
        <row r="1207">
          <cell r="A1207">
            <v>41558</v>
          </cell>
          <cell r="B1207">
            <v>186.82569263292501</v>
          </cell>
          <cell r="C1207">
            <v>286.199179410667</v>
          </cell>
          <cell r="D1207">
            <v>61.448853294503003</v>
          </cell>
          <cell r="E1207">
            <v>210.472840206314</v>
          </cell>
          <cell r="F1207">
            <v>145.02309354932899</v>
          </cell>
        </row>
        <row r="1208">
          <cell r="A1208">
            <v>41561</v>
          </cell>
          <cell r="B1208">
            <v>187.56016456254599</v>
          </cell>
          <cell r="C1208">
            <v>281.31294293174102</v>
          </cell>
          <cell r="D1208">
            <v>61.885693483800502</v>
          </cell>
          <cell r="E1208">
            <v>210.140101833176</v>
          </cell>
          <cell r="F1208">
            <v>146.436904108026</v>
          </cell>
        </row>
        <row r="1209">
          <cell r="A1209">
            <v>41562</v>
          </cell>
          <cell r="B1209">
            <v>185.95684684395499</v>
          </cell>
          <cell r="C1209">
            <v>287.80305856023801</v>
          </cell>
          <cell r="D1209">
            <v>61.357844921732699</v>
          </cell>
          <cell r="E1209">
            <v>209.80570512064801</v>
          </cell>
          <cell r="F1209">
            <v>144.15508764083401</v>
          </cell>
        </row>
        <row r="1210">
          <cell r="A1210">
            <v>41563</v>
          </cell>
          <cell r="B1210">
            <v>188.53765140949</v>
          </cell>
          <cell r="C1210">
            <v>294.40507273405399</v>
          </cell>
          <cell r="D1210">
            <v>65.344011649071703</v>
          </cell>
          <cell r="E1210">
            <v>209.50735563242901</v>
          </cell>
          <cell r="F1210">
            <v>140.98053466670899</v>
          </cell>
        </row>
        <row r="1211">
          <cell r="A1211">
            <v>41564</v>
          </cell>
          <cell r="B1211">
            <v>190.446886796641</v>
          </cell>
          <cell r="C1211">
            <v>295.93435285341201</v>
          </cell>
          <cell r="D1211">
            <v>67.655624317437201</v>
          </cell>
          <cell r="E1211">
            <v>219.028042952227</v>
          </cell>
          <cell r="F1211">
            <v>144.79520075212901</v>
          </cell>
        </row>
        <row r="1212">
          <cell r="A1212">
            <v>41565</v>
          </cell>
          <cell r="B1212">
            <v>190.814027269246</v>
          </cell>
          <cell r="C1212">
            <v>293.95747855277801</v>
          </cell>
          <cell r="D1212">
            <v>67.874044412085894</v>
          </cell>
          <cell r="E1212">
            <v>222.35682513398899</v>
          </cell>
          <cell r="F1212">
            <v>147.86845684028799</v>
          </cell>
        </row>
        <row r="1213">
          <cell r="A1213">
            <v>41568</v>
          </cell>
          <cell r="B1213">
            <v>190.29327136958099</v>
          </cell>
          <cell r="C1213">
            <v>299.92540096978701</v>
          </cell>
          <cell r="D1213">
            <v>67.0913724062613</v>
          </cell>
          <cell r="E1213">
            <v>222.70243729481501</v>
          </cell>
          <cell r="F1213">
            <v>147.197636586063</v>
          </cell>
        </row>
        <row r="1214">
          <cell r="A1214">
            <v>41569</v>
          </cell>
          <cell r="B1214">
            <v>192.90227453757799</v>
          </cell>
          <cell r="C1214">
            <v>303.39425587467298</v>
          </cell>
          <cell r="D1214">
            <v>67.382599199126304</v>
          </cell>
          <cell r="E1214">
            <v>226.04273812871801</v>
          </cell>
          <cell r="F1214">
            <v>150.52136733581901</v>
          </cell>
        </row>
        <row r="1215">
          <cell r="A1215">
            <v>41570</v>
          </cell>
          <cell r="B1215">
            <v>193.145344916417</v>
          </cell>
          <cell r="C1215">
            <v>307.198806415516</v>
          </cell>
          <cell r="D1215">
            <v>67.764834364761498</v>
          </cell>
          <cell r="E1215">
            <v>226.015520942877</v>
          </cell>
          <cell r="F1215">
            <v>151.47939028441999</v>
          </cell>
        </row>
        <row r="1216">
          <cell r="A1216">
            <v>41571</v>
          </cell>
          <cell r="B1216">
            <v>192.77942504442299</v>
          </cell>
          <cell r="C1216">
            <v>299.58970533383001</v>
          </cell>
          <cell r="D1216">
            <v>67.728431015653399</v>
          </cell>
          <cell r="E1216">
            <v>227.180194972447</v>
          </cell>
          <cell r="F1216">
            <v>152.51600126561601</v>
          </cell>
        </row>
        <row r="1217">
          <cell r="A1217">
            <v>41572</v>
          </cell>
          <cell r="B1217">
            <v>193.32438363381399</v>
          </cell>
          <cell r="C1217">
            <v>302.46176799701601</v>
          </cell>
          <cell r="D1217">
            <v>67.801237713869597</v>
          </cell>
          <cell r="E1217">
            <v>226.86277148732901</v>
          </cell>
          <cell r="F1217">
            <v>153.73849789824101</v>
          </cell>
        </row>
        <row r="1218">
          <cell r="A1218">
            <v>41575</v>
          </cell>
          <cell r="B1218">
            <v>195.64294826331499</v>
          </cell>
          <cell r="C1218">
            <v>302.05147333084602</v>
          </cell>
          <cell r="D1218">
            <v>67.855842737531802</v>
          </cell>
          <cell r="E1218">
            <v>226.80799987871799</v>
          </cell>
          <cell r="F1218">
            <v>154.34185677268499</v>
          </cell>
        </row>
        <row r="1219">
          <cell r="A1219">
            <v>41576</v>
          </cell>
          <cell r="B1219">
            <v>197.37572568262101</v>
          </cell>
          <cell r="C1219">
            <v>308.839985080193</v>
          </cell>
          <cell r="D1219">
            <v>67.855842737531802</v>
          </cell>
          <cell r="E1219">
            <v>226.576188164592</v>
          </cell>
          <cell r="F1219">
            <v>154.435733874411</v>
          </cell>
        </row>
        <row r="1220">
          <cell r="A1220">
            <v>41577</v>
          </cell>
          <cell r="B1220">
            <v>195.795953166435</v>
          </cell>
          <cell r="C1220">
            <v>306.56471465870902</v>
          </cell>
          <cell r="D1220">
            <v>67.236985802693795</v>
          </cell>
          <cell r="E1220">
            <v>226.03485482878401</v>
          </cell>
          <cell r="F1220">
            <v>150.49397803175401</v>
          </cell>
        </row>
        <row r="1221">
          <cell r="A1221">
            <v>41578</v>
          </cell>
          <cell r="B1221">
            <v>194.73273086741401</v>
          </cell>
          <cell r="C1221">
            <v>304.58784035807503</v>
          </cell>
          <cell r="D1221">
            <v>66.527120495085498</v>
          </cell>
          <cell r="E1221">
            <v>223.788358766876</v>
          </cell>
          <cell r="F1221">
            <v>149.66005959169101</v>
          </cell>
        </row>
        <row r="1222">
          <cell r="A1222">
            <v>41579</v>
          </cell>
          <cell r="B1222">
            <v>195.52799130163001</v>
          </cell>
          <cell r="C1222">
            <v>305.66952629615798</v>
          </cell>
          <cell r="D1222">
            <v>67.273389151801894</v>
          </cell>
          <cell r="E1222">
            <v>221.792828857828</v>
          </cell>
          <cell r="F1222">
            <v>147.60676481946601</v>
          </cell>
        </row>
        <row r="1223">
          <cell r="A1223">
            <v>41582</v>
          </cell>
          <cell r="B1223">
            <v>195.730411073238</v>
          </cell>
          <cell r="C1223">
            <v>304.21484520701199</v>
          </cell>
          <cell r="D1223">
            <v>67.309792500910007</v>
          </cell>
          <cell r="E1223">
            <v>222.890946549803</v>
          </cell>
          <cell r="F1223">
            <v>146.81924774675699</v>
          </cell>
        </row>
        <row r="1224">
          <cell r="A1224">
            <v>41583</v>
          </cell>
          <cell r="B1224">
            <v>196.14603564486501</v>
          </cell>
          <cell r="C1224">
            <v>306.11712047743299</v>
          </cell>
          <cell r="D1224">
            <v>68.001456133964297</v>
          </cell>
          <cell r="E1224">
            <v>221.30414779764101</v>
          </cell>
          <cell r="F1224">
            <v>145.09005705171</v>
          </cell>
        </row>
        <row r="1225">
          <cell r="A1225">
            <v>41584</v>
          </cell>
          <cell r="B1225">
            <v>198.30265309641399</v>
          </cell>
          <cell r="C1225">
            <v>305.89332338679498</v>
          </cell>
          <cell r="D1225">
            <v>68.365489625045498</v>
          </cell>
          <cell r="E1225">
            <v>223.53761537602301</v>
          </cell>
          <cell r="F1225">
            <v>146.60860529281501</v>
          </cell>
        </row>
        <row r="1226">
          <cell r="A1226">
            <v>41585</v>
          </cell>
          <cell r="B1226">
            <v>195.51028700189201</v>
          </cell>
          <cell r="C1226">
            <v>298.13502424468402</v>
          </cell>
          <cell r="D1226">
            <v>68.511103021477894</v>
          </cell>
          <cell r="E1226">
            <v>223.173294300479</v>
          </cell>
          <cell r="F1226">
            <v>144.72093236029099</v>
          </cell>
        </row>
        <row r="1227">
          <cell r="A1227">
            <v>41586</v>
          </cell>
          <cell r="B1227">
            <v>196.211361259244</v>
          </cell>
          <cell r="C1227">
            <v>300.18649757553101</v>
          </cell>
          <cell r="D1227">
            <v>69.384783400072806</v>
          </cell>
          <cell r="E1227">
            <v>222.000096530203</v>
          </cell>
          <cell r="F1227">
            <v>144.541541287733</v>
          </cell>
        </row>
        <row r="1228">
          <cell r="A1228">
            <v>41589</v>
          </cell>
          <cell r="B1228">
            <v>195.94593407515001</v>
          </cell>
          <cell r="C1228">
            <v>298.28422230511001</v>
          </cell>
          <cell r="D1228">
            <v>68.984346559883505</v>
          </cell>
          <cell r="E1228">
            <v>222.10216175058699</v>
          </cell>
          <cell r="F1228">
            <v>146.26208262277399</v>
          </cell>
        </row>
        <row r="1229">
          <cell r="A1229">
            <v>41590</v>
          </cell>
          <cell r="B1229">
            <v>196.142799644344</v>
          </cell>
          <cell r="C1229">
            <v>298.58261842595999</v>
          </cell>
          <cell r="D1229">
            <v>68.201674554058897</v>
          </cell>
          <cell r="E1229">
            <v>223.29251219544599</v>
          </cell>
          <cell r="F1229">
            <v>146.10391886557599</v>
          </cell>
        </row>
        <row r="1230">
          <cell r="A1230">
            <v>41591</v>
          </cell>
          <cell r="B1230">
            <v>197.81338368308599</v>
          </cell>
          <cell r="C1230">
            <v>301.30548302872</v>
          </cell>
          <cell r="D1230">
            <v>68.747724790680707</v>
          </cell>
          <cell r="E1230">
            <v>223.83262652804601</v>
          </cell>
          <cell r="F1230">
            <v>146.27380592218901</v>
          </cell>
        </row>
        <row r="1231">
          <cell r="A1231">
            <v>41592</v>
          </cell>
          <cell r="B1231">
            <v>199.097203712686</v>
          </cell>
          <cell r="C1231">
            <v>301.67847817978299</v>
          </cell>
          <cell r="D1231">
            <v>68.7295231161266</v>
          </cell>
          <cell r="E1231">
            <v>226.14075650596499</v>
          </cell>
          <cell r="F1231">
            <v>148.17913233756599</v>
          </cell>
        </row>
        <row r="1232">
          <cell r="A1232">
            <v>41593</v>
          </cell>
          <cell r="B1232">
            <v>199.49491421481099</v>
          </cell>
          <cell r="C1232">
            <v>316.486385676986</v>
          </cell>
          <cell r="D1232">
            <v>69.257371678194303</v>
          </cell>
          <cell r="E1232">
            <v>226.16400110267099</v>
          </cell>
          <cell r="F1232">
            <v>149.52329851557701</v>
          </cell>
        </row>
        <row r="1233">
          <cell r="A1233">
            <v>41596</v>
          </cell>
          <cell r="B1233">
            <v>198.79914279397201</v>
          </cell>
          <cell r="C1233">
            <v>308.42969041402398</v>
          </cell>
          <cell r="D1233">
            <v>69.057153258099703</v>
          </cell>
          <cell r="E1233">
            <v>228.27701631329401</v>
          </cell>
          <cell r="F1233">
            <v>151.81445169578299</v>
          </cell>
        </row>
        <row r="1234">
          <cell r="A1234">
            <v>41597</v>
          </cell>
          <cell r="B1234">
            <v>198.07720650866199</v>
          </cell>
          <cell r="C1234">
            <v>309.58597538231999</v>
          </cell>
          <cell r="D1234">
            <v>70.458682198762205</v>
          </cell>
          <cell r="E1234">
            <v>228.90877555459201</v>
          </cell>
          <cell r="F1234">
            <v>151.385257189052</v>
          </cell>
        </row>
        <row r="1235">
          <cell r="A1235">
            <v>41598</v>
          </cell>
          <cell r="B1235">
            <v>197.15199750730901</v>
          </cell>
          <cell r="C1235">
            <v>309.84707198806399</v>
          </cell>
          <cell r="D1235">
            <v>69.493993447397102</v>
          </cell>
          <cell r="E1235">
            <v>226.70140825809699</v>
          </cell>
          <cell r="F1235">
            <v>149.987775799638</v>
          </cell>
        </row>
        <row r="1236">
          <cell r="A1236">
            <v>41599</v>
          </cell>
          <cell r="B1236">
            <v>197.54532297154699</v>
          </cell>
          <cell r="C1236">
            <v>312.19694143976102</v>
          </cell>
          <cell r="D1236">
            <v>69.293775027302502</v>
          </cell>
          <cell r="E1236">
            <v>226.712626800311</v>
          </cell>
          <cell r="F1236">
            <v>148.457927555693</v>
          </cell>
        </row>
        <row r="1237">
          <cell r="A1237">
            <v>41600</v>
          </cell>
          <cell r="B1237">
            <v>198.58254455429201</v>
          </cell>
          <cell r="C1237">
            <v>313.65162252890701</v>
          </cell>
          <cell r="D1237">
            <v>69.621405169275505</v>
          </cell>
          <cell r="E1237">
            <v>227.461329907748</v>
          </cell>
          <cell r="F1237">
            <v>149.64637703384599</v>
          </cell>
        </row>
        <row r="1238">
          <cell r="A1238">
            <v>41603</v>
          </cell>
          <cell r="B1238">
            <v>198.20524791529999</v>
          </cell>
          <cell r="C1238">
            <v>313.05483028720602</v>
          </cell>
          <cell r="D1238">
            <v>69.439388423734897</v>
          </cell>
          <cell r="E1238">
            <v>228.09446903592601</v>
          </cell>
          <cell r="F1238">
            <v>149.34421584480901</v>
          </cell>
        </row>
        <row r="1239">
          <cell r="A1239">
            <v>41604</v>
          </cell>
          <cell r="B1239">
            <v>197.72482193006999</v>
          </cell>
          <cell r="C1239">
            <v>316.03879149570997</v>
          </cell>
          <cell r="D1239">
            <v>69.293775027302502</v>
          </cell>
          <cell r="E1239">
            <v>225.75001647510601</v>
          </cell>
          <cell r="F1239">
            <v>146.93898625348399</v>
          </cell>
        </row>
        <row r="1240">
          <cell r="A1240">
            <v>41605</v>
          </cell>
          <cell r="B1240">
            <v>197.85580145521701</v>
          </cell>
          <cell r="C1240">
            <v>316.26258858634799</v>
          </cell>
          <cell r="D1240">
            <v>69.748816891153893</v>
          </cell>
          <cell r="E1240">
            <v>225.40429912111099</v>
          </cell>
          <cell r="F1240">
            <v>146.81518006824601</v>
          </cell>
        </row>
        <row r="1241">
          <cell r="A1241">
            <v>41606</v>
          </cell>
          <cell r="B1241">
            <v>197.85580145521701</v>
          </cell>
          <cell r="C1241">
            <v>316.26258858634799</v>
          </cell>
          <cell r="D1241">
            <v>69.748816891153893</v>
          </cell>
          <cell r="E1241">
            <v>226.082621809823</v>
          </cell>
          <cell r="F1241">
            <v>147.184476093993</v>
          </cell>
        </row>
        <row r="1242">
          <cell r="A1242">
            <v>41607</v>
          </cell>
          <cell r="B1242">
            <v>197.50593098290199</v>
          </cell>
          <cell r="C1242">
            <v>315.21820216337102</v>
          </cell>
          <cell r="D1242">
            <v>69.512195121951194</v>
          </cell>
          <cell r="E1242">
            <v>226.52770648877799</v>
          </cell>
          <cell r="F1242">
            <v>146.695961611596</v>
          </cell>
        </row>
        <row r="1243">
          <cell r="A1243">
            <v>41610</v>
          </cell>
          <cell r="B1243">
            <v>196.554539226266</v>
          </cell>
          <cell r="C1243">
            <v>315.40469973890299</v>
          </cell>
          <cell r="D1243">
            <v>69.421186749180904</v>
          </cell>
          <cell r="E1243">
            <v>223.591749637779</v>
          </cell>
          <cell r="F1243">
            <v>145.80656914760101</v>
          </cell>
        </row>
        <row r="1244">
          <cell r="A1244">
            <v>41611</v>
          </cell>
          <cell r="B1244">
            <v>197.42817975270299</v>
          </cell>
          <cell r="C1244">
            <v>317.941066766132</v>
          </cell>
          <cell r="D1244">
            <v>68.438296323261696</v>
          </cell>
          <cell r="E1244">
            <v>222.20858939362</v>
          </cell>
          <cell r="F1244">
            <v>143.53818529170499</v>
          </cell>
        </row>
        <row r="1245">
          <cell r="A1245">
            <v>41612</v>
          </cell>
          <cell r="B1245">
            <v>196.58976623400599</v>
          </cell>
          <cell r="C1245">
            <v>318.01566579634402</v>
          </cell>
          <cell r="D1245">
            <v>68.001456133964297</v>
          </cell>
          <cell r="E1245">
            <v>220.556849328418</v>
          </cell>
          <cell r="F1245">
            <v>143.10156898503499</v>
          </cell>
        </row>
        <row r="1246">
          <cell r="A1246">
            <v>41613</v>
          </cell>
          <cell r="B1246">
            <v>194.84387127174699</v>
          </cell>
          <cell r="C1246">
            <v>317.344274524431</v>
          </cell>
          <cell r="D1246">
            <v>67.200582453585696</v>
          </cell>
          <cell r="E1246">
            <v>222.266612708758</v>
          </cell>
          <cell r="F1246">
            <v>144.03546402889199</v>
          </cell>
        </row>
        <row r="1247">
          <cell r="A1247">
            <v>41614</v>
          </cell>
          <cell r="B1247">
            <v>197.675650376617</v>
          </cell>
          <cell r="C1247">
            <v>319.20925027974602</v>
          </cell>
          <cell r="D1247">
            <v>68.310884601383293</v>
          </cell>
          <cell r="E1247">
            <v>225.704474020226</v>
          </cell>
          <cell r="F1247">
            <v>144.39832594670699</v>
          </cell>
        </row>
        <row r="1248">
          <cell r="A1248">
            <v>41617</v>
          </cell>
          <cell r="B1248">
            <v>198.06814660174501</v>
          </cell>
          <cell r="C1248">
            <v>318.87355464378902</v>
          </cell>
          <cell r="D1248">
            <v>67.710229341099307</v>
          </cell>
          <cell r="E1248">
            <v>227.05258946911101</v>
          </cell>
          <cell r="F1248">
            <v>144.40697530671201</v>
          </cell>
        </row>
        <row r="1249">
          <cell r="A1249">
            <v>41618</v>
          </cell>
          <cell r="B1249">
            <v>196.38818956688701</v>
          </cell>
          <cell r="C1249">
            <v>317.04587840357999</v>
          </cell>
          <cell r="D1249">
            <v>67.546414270112805</v>
          </cell>
          <cell r="E1249">
            <v>226.14515296169799</v>
          </cell>
          <cell r="F1249">
            <v>143.61969407066499</v>
          </cell>
        </row>
        <row r="1250">
          <cell r="A1250">
            <v>41619</v>
          </cell>
          <cell r="B1250">
            <v>196.782107216985</v>
          </cell>
          <cell r="C1250">
            <v>317.04587840357999</v>
          </cell>
          <cell r="D1250">
            <v>66.581725518747703</v>
          </cell>
          <cell r="E1250">
            <v>226.06397167952301</v>
          </cell>
          <cell r="F1250">
            <v>143.10691260036299</v>
          </cell>
        </row>
        <row r="1251">
          <cell r="A1251">
            <v>41620</v>
          </cell>
          <cell r="B1251">
            <v>194.13390349202501</v>
          </cell>
          <cell r="C1251">
            <v>313.12942931741799</v>
          </cell>
          <cell r="D1251">
            <v>66.05387695668</v>
          </cell>
          <cell r="E1251">
            <v>221.92578683717801</v>
          </cell>
          <cell r="F1251">
            <v>142.64171772782299</v>
          </cell>
        </row>
        <row r="1252">
          <cell r="A1252">
            <v>41621</v>
          </cell>
          <cell r="B1252">
            <v>193.651458528723</v>
          </cell>
          <cell r="C1252">
            <v>310.18276762402002</v>
          </cell>
          <cell r="D1252">
            <v>66.2540953767746</v>
          </cell>
          <cell r="E1252">
            <v>219.18037194448601</v>
          </cell>
          <cell r="F1252">
            <v>141.277287738083</v>
          </cell>
        </row>
        <row r="1253">
          <cell r="A1253">
            <v>41624</v>
          </cell>
          <cell r="B1253">
            <v>193.59167548773101</v>
          </cell>
          <cell r="C1253">
            <v>309.36217829168203</v>
          </cell>
          <cell r="D1253">
            <v>66.490717145977399</v>
          </cell>
          <cell r="E1253">
            <v>220.40368807254799</v>
          </cell>
          <cell r="F1253">
            <v>143.13633171228801</v>
          </cell>
        </row>
        <row r="1254">
          <cell r="A1254">
            <v>41625</v>
          </cell>
          <cell r="B1254">
            <v>192.70211169183401</v>
          </cell>
          <cell r="C1254">
            <v>309.54867586721298</v>
          </cell>
          <cell r="D1254">
            <v>66.636330542409894</v>
          </cell>
          <cell r="E1254">
            <v>221.45739568318101</v>
          </cell>
          <cell r="F1254">
            <v>140.12488297109499</v>
          </cell>
        </row>
        <row r="1255">
          <cell r="A1255">
            <v>41626</v>
          </cell>
          <cell r="B1255">
            <v>195.91032241496401</v>
          </cell>
          <cell r="C1255">
            <v>313.01753077209901</v>
          </cell>
          <cell r="D1255">
            <v>69.384783400072806</v>
          </cell>
          <cell r="E1255">
            <v>220.95665453541901</v>
          </cell>
          <cell r="F1255">
            <v>140.63396361991701</v>
          </cell>
        </row>
        <row r="1256">
          <cell r="A1256">
            <v>41627</v>
          </cell>
          <cell r="B1256">
            <v>195.55440261202901</v>
          </cell>
          <cell r="C1256">
            <v>310.89145841103999</v>
          </cell>
          <cell r="D1256">
            <v>69.220968329086205</v>
          </cell>
          <cell r="E1256">
            <v>220.639178453716</v>
          </cell>
          <cell r="F1256">
            <v>141.32880696259099</v>
          </cell>
        </row>
        <row r="1257">
          <cell r="A1257">
            <v>41628</v>
          </cell>
          <cell r="B1257">
            <v>196.283660711924</v>
          </cell>
          <cell r="C1257">
            <v>309.17568071615</v>
          </cell>
          <cell r="D1257">
            <v>68.875136512559095</v>
          </cell>
          <cell r="E1257">
            <v>223.680792562471</v>
          </cell>
          <cell r="F1257">
            <v>140.75001743074799</v>
          </cell>
        </row>
        <row r="1258">
          <cell r="A1258">
            <v>41631</v>
          </cell>
          <cell r="B1258">
            <v>195.87166708048099</v>
          </cell>
          <cell r="C1258">
            <v>310.03356956359499</v>
          </cell>
          <cell r="D1258">
            <v>69.9672369858026</v>
          </cell>
          <cell r="E1258">
            <v>224.171778590652</v>
          </cell>
          <cell r="F1258">
            <v>141.103002428492</v>
          </cell>
        </row>
        <row r="1259">
          <cell r="A1259">
            <v>41632</v>
          </cell>
          <cell r="B1259">
            <v>196.130843215054</v>
          </cell>
          <cell r="C1259">
            <v>310.81685938082802</v>
          </cell>
          <cell r="D1259">
            <v>69.512195121951194</v>
          </cell>
          <cell r="E1259">
            <v>224.171778590652</v>
          </cell>
          <cell r="F1259">
            <v>141.11401620222</v>
          </cell>
        </row>
        <row r="1260">
          <cell r="A1260">
            <v>41634</v>
          </cell>
          <cell r="B1260">
            <v>196.98962676439601</v>
          </cell>
          <cell r="C1260">
            <v>310.89145841103999</v>
          </cell>
          <cell r="D1260">
            <v>69.803421914816099</v>
          </cell>
          <cell r="E1260">
            <v>224.171778590652</v>
          </cell>
          <cell r="F1260">
            <v>141.11401620222</v>
          </cell>
        </row>
        <row r="1261">
          <cell r="A1261">
            <v>41635</v>
          </cell>
          <cell r="B1261">
            <v>197.487822798096</v>
          </cell>
          <cell r="C1261">
            <v>309.39947780678801</v>
          </cell>
          <cell r="D1261">
            <v>69.839825263924197</v>
          </cell>
          <cell r="E1261">
            <v>227.59887616567099</v>
          </cell>
          <cell r="F1261">
            <v>144.19064052169301</v>
          </cell>
        </row>
        <row r="1262">
          <cell r="A1262">
            <v>41638</v>
          </cell>
          <cell r="B1262">
            <v>198.06665271899001</v>
          </cell>
          <cell r="C1262">
            <v>309.95897053338302</v>
          </cell>
          <cell r="D1262">
            <v>69.912631962140495</v>
          </cell>
          <cell r="E1262">
            <v>227.86335654698999</v>
          </cell>
          <cell r="F1262">
            <v>145.50780642534701</v>
          </cell>
        </row>
        <row r="1263">
          <cell r="A1263">
            <v>41639</v>
          </cell>
          <cell r="B1263">
            <v>197.97121821075601</v>
          </cell>
          <cell r="C1263">
            <v>312.42073853039898</v>
          </cell>
          <cell r="D1263">
            <v>69.767018565708</v>
          </cell>
          <cell r="E1263">
            <v>227.86335654698999</v>
          </cell>
          <cell r="F1263">
            <v>145.23351629219101</v>
          </cell>
        </row>
        <row r="1264">
          <cell r="A1264">
            <v>41641</v>
          </cell>
          <cell r="B1264">
            <v>195.82253041411099</v>
          </cell>
          <cell r="C1264">
            <v>310.22006713912702</v>
          </cell>
          <cell r="D1264">
            <v>69.585001820167406</v>
          </cell>
          <cell r="E1264">
            <v>227.86335654698999</v>
          </cell>
          <cell r="F1264">
            <v>141.656289349573</v>
          </cell>
        </row>
        <row r="1265">
          <cell r="A1265">
            <v>41642</v>
          </cell>
          <cell r="B1265">
            <v>195.464474001019</v>
          </cell>
          <cell r="C1265">
            <v>311.22715404699699</v>
          </cell>
          <cell r="D1265">
            <v>70.331270476883802</v>
          </cell>
          <cell r="E1265">
            <v>226.286535676418</v>
          </cell>
          <cell r="F1265">
            <v>141.77784400017501</v>
          </cell>
        </row>
        <row r="1266">
          <cell r="A1266">
            <v>41645</v>
          </cell>
          <cell r="B1266">
            <v>194.62698096457001</v>
          </cell>
          <cell r="C1266">
            <v>309.58597538231999</v>
          </cell>
          <cell r="D1266">
            <v>71.259555879140805</v>
          </cell>
          <cell r="E1266">
            <v>226.09339173410601</v>
          </cell>
          <cell r="F1266">
            <v>140.770174410484</v>
          </cell>
        </row>
        <row r="1267">
          <cell r="A1267">
            <v>41646</v>
          </cell>
          <cell r="B1267">
            <v>195.66453218551601</v>
          </cell>
          <cell r="C1267">
            <v>313.31592689295002</v>
          </cell>
          <cell r="D1267">
            <v>70.713505642519095</v>
          </cell>
          <cell r="E1267">
            <v>226.22721601015201</v>
          </cell>
          <cell r="F1267">
            <v>142.21998533499001</v>
          </cell>
        </row>
        <row r="1268">
          <cell r="A1268">
            <v>41647</v>
          </cell>
          <cell r="B1268">
            <v>194.273458977639</v>
          </cell>
          <cell r="C1268">
            <v>314.28571428571399</v>
          </cell>
          <cell r="D1268">
            <v>71.350564251911095</v>
          </cell>
          <cell r="E1268">
            <v>225.95371995535999</v>
          </cell>
          <cell r="F1268">
            <v>140.14982723351801</v>
          </cell>
        </row>
        <row r="1269">
          <cell r="A1269">
            <v>41648</v>
          </cell>
          <cell r="B1269">
            <v>195.11492779966201</v>
          </cell>
          <cell r="C1269">
            <v>314.17381574039501</v>
          </cell>
          <cell r="D1269">
            <v>71.477975973789498</v>
          </cell>
          <cell r="E1269">
            <v>223.41454246075901</v>
          </cell>
          <cell r="F1269">
            <v>139.17425360266199</v>
          </cell>
        </row>
        <row r="1270">
          <cell r="A1270">
            <v>41649</v>
          </cell>
          <cell r="B1270">
            <v>195.45125403316999</v>
          </cell>
          <cell r="C1270">
            <v>312.68183513614298</v>
          </cell>
          <cell r="D1270">
            <v>72.024026210411293</v>
          </cell>
          <cell r="E1270">
            <v>225.260237074466</v>
          </cell>
          <cell r="F1270">
            <v>141.22970315602001</v>
          </cell>
        </row>
        <row r="1271">
          <cell r="A1271">
            <v>41652</v>
          </cell>
          <cell r="B1271">
            <v>194.20638587825201</v>
          </cell>
          <cell r="C1271">
            <v>309.21298023125598</v>
          </cell>
          <cell r="D1271">
            <v>71.186749180924593</v>
          </cell>
          <cell r="E1271">
            <v>227.40819498111</v>
          </cell>
          <cell r="F1271">
            <v>141.174507298408</v>
          </cell>
        </row>
        <row r="1272">
          <cell r="A1272">
            <v>41653</v>
          </cell>
          <cell r="B1272">
            <v>195.269308058912</v>
          </cell>
          <cell r="C1272">
            <v>313.12942931741799</v>
          </cell>
          <cell r="D1272">
            <v>72.024026210411293</v>
          </cell>
          <cell r="E1272">
            <v>227.55192288474299</v>
          </cell>
          <cell r="F1272">
            <v>142.24403059611799</v>
          </cell>
        </row>
        <row r="1273">
          <cell r="A1273">
            <v>41654</v>
          </cell>
          <cell r="B1273">
            <v>195.32864025145599</v>
          </cell>
          <cell r="C1273">
            <v>311.41365162252799</v>
          </cell>
          <cell r="D1273">
            <v>71.951219512195095</v>
          </cell>
          <cell r="E1273">
            <v>226.938077421554</v>
          </cell>
          <cell r="F1273">
            <v>141.733258776696</v>
          </cell>
        </row>
        <row r="1274">
          <cell r="A1274">
            <v>41655</v>
          </cell>
          <cell r="B1274">
            <v>195.34131231320401</v>
          </cell>
          <cell r="C1274">
            <v>310.89145841103999</v>
          </cell>
          <cell r="D1274">
            <v>71.969421186749102</v>
          </cell>
          <cell r="E1274">
            <v>230.36935487813199</v>
          </cell>
          <cell r="F1274">
            <v>140.222466941394</v>
          </cell>
        </row>
        <row r="1275">
          <cell r="A1275">
            <v>41656</v>
          </cell>
          <cell r="B1275">
            <v>193.77412956103399</v>
          </cell>
          <cell r="C1275">
            <v>306.90041029466602</v>
          </cell>
          <cell r="D1275">
            <v>71.714597742992297</v>
          </cell>
          <cell r="E1275">
            <v>230.221385214604</v>
          </cell>
          <cell r="F1275">
            <v>138.571547814361</v>
          </cell>
        </row>
        <row r="1276">
          <cell r="A1276">
            <v>41659</v>
          </cell>
          <cell r="B1276">
            <v>193.77412956103399</v>
          </cell>
          <cell r="C1276">
            <v>306.90041029466602</v>
          </cell>
          <cell r="D1276">
            <v>71.714597742992297</v>
          </cell>
          <cell r="E1276">
            <v>232.56775909773901</v>
          </cell>
          <cell r="F1276">
            <v>139.63983347351501</v>
          </cell>
        </row>
        <row r="1277">
          <cell r="A1277">
            <v>41660</v>
          </cell>
          <cell r="B1277">
            <v>194.437872851219</v>
          </cell>
          <cell r="C1277">
            <v>306.90041029466602</v>
          </cell>
          <cell r="D1277">
            <v>71.2049508554787</v>
          </cell>
          <cell r="E1277">
            <v>233.460162263559</v>
          </cell>
          <cell r="F1277">
            <v>142.37617169247599</v>
          </cell>
        </row>
        <row r="1278">
          <cell r="A1278">
            <v>41661</v>
          </cell>
          <cell r="B1278">
            <v>194.18945267248799</v>
          </cell>
          <cell r="C1278">
            <v>309.17568071615</v>
          </cell>
          <cell r="D1278">
            <v>69.293775027302502</v>
          </cell>
          <cell r="E1278">
            <v>233.74161277837101</v>
          </cell>
          <cell r="F1278">
            <v>144.77283053601801</v>
          </cell>
        </row>
        <row r="1279">
          <cell r="A1279">
            <v>41662</v>
          </cell>
          <cell r="B1279">
            <v>192.36980015641501</v>
          </cell>
          <cell r="C1279">
            <v>300.59679224169997</v>
          </cell>
          <cell r="D1279">
            <v>68.128867855842699</v>
          </cell>
          <cell r="E1279">
            <v>234.733918516751</v>
          </cell>
          <cell r="F1279">
            <v>143.964642480588</v>
          </cell>
        </row>
        <row r="1280">
          <cell r="A1280">
            <v>41663</v>
          </cell>
          <cell r="B1280">
            <v>190.64328988835999</v>
          </cell>
          <cell r="C1280">
            <v>292.01790376725103</v>
          </cell>
          <cell r="D1280">
            <v>66.581725518747703</v>
          </cell>
          <cell r="E1280">
            <v>231.33090708380001</v>
          </cell>
          <cell r="F1280">
            <v>140.154106560316</v>
          </cell>
        </row>
        <row r="1281">
          <cell r="A1281">
            <v>41666</v>
          </cell>
          <cell r="B1281">
            <v>190.118746951182</v>
          </cell>
          <cell r="C1281">
            <v>290.26482655725403</v>
          </cell>
          <cell r="D1281">
            <v>66.072078631234007</v>
          </cell>
          <cell r="E1281">
            <v>229.05892024161</v>
          </cell>
          <cell r="F1281">
            <v>140.15776706783601</v>
          </cell>
        </row>
        <row r="1282">
          <cell r="A1282">
            <v>41667</v>
          </cell>
          <cell r="B1282">
            <v>191.44076162687099</v>
          </cell>
          <cell r="C1282">
            <v>297.911227154046</v>
          </cell>
          <cell r="D1282">
            <v>66.199490353112395</v>
          </cell>
          <cell r="E1282">
            <v>228.85629963222601</v>
          </cell>
          <cell r="F1282">
            <v>138.42861265535399</v>
          </cell>
        </row>
        <row r="1283">
          <cell r="A1283">
            <v>41668</v>
          </cell>
          <cell r="B1283">
            <v>187.96155475731501</v>
          </cell>
          <cell r="C1283">
            <v>290.190227527042</v>
          </cell>
          <cell r="D1283">
            <v>65.253003276301399</v>
          </cell>
          <cell r="E1283">
            <v>228.13897193477101</v>
          </cell>
          <cell r="F1283">
            <v>136.72001836220201</v>
          </cell>
        </row>
        <row r="1284">
          <cell r="A1284">
            <v>41669</v>
          </cell>
          <cell r="B1284">
            <v>188.29338905533899</v>
          </cell>
          <cell r="C1284">
            <v>296.04625139873099</v>
          </cell>
          <cell r="D1284">
            <v>66.490717145977399</v>
          </cell>
          <cell r="E1284">
            <v>225.81959556938699</v>
          </cell>
          <cell r="F1284">
            <v>135.06747458260199</v>
          </cell>
        </row>
        <row r="1285">
          <cell r="A1285">
            <v>41670</v>
          </cell>
          <cell r="B1285">
            <v>187.47436559808699</v>
          </cell>
          <cell r="C1285">
            <v>286.795971652368</v>
          </cell>
          <cell r="D1285">
            <v>66.727338915180098</v>
          </cell>
          <cell r="E1285">
            <v>224.89033147914901</v>
          </cell>
          <cell r="F1285">
            <v>133.33235975121201</v>
          </cell>
        </row>
        <row r="1286">
          <cell r="A1286">
            <v>41673</v>
          </cell>
          <cell r="B1286">
            <v>183.30977605462999</v>
          </cell>
          <cell r="C1286">
            <v>281.42484147706</v>
          </cell>
          <cell r="D1286">
            <v>65.253003276301399</v>
          </cell>
          <cell r="E1286">
            <v>225.37602690964999</v>
          </cell>
          <cell r="F1286">
            <v>134.54807759155199</v>
          </cell>
        </row>
        <row r="1287">
          <cell r="A1287">
            <v>41674</v>
          </cell>
          <cell r="B1287">
            <v>184.32229087403601</v>
          </cell>
          <cell r="C1287">
            <v>279.11227154046901</v>
          </cell>
          <cell r="D1287">
            <v>65.981070258463703</v>
          </cell>
          <cell r="E1287">
            <v>221.242999626564</v>
          </cell>
          <cell r="F1287">
            <v>132.55619710518701</v>
          </cell>
        </row>
        <row r="1288">
          <cell r="A1288">
            <v>41675</v>
          </cell>
          <cell r="B1288">
            <v>184.467838886945</v>
          </cell>
          <cell r="C1288">
            <v>274.748228273032</v>
          </cell>
          <cell r="D1288">
            <v>66.163087004004296</v>
          </cell>
          <cell r="E1288">
            <v>222.46935398089599</v>
          </cell>
          <cell r="F1288">
            <v>133.202210164451</v>
          </cell>
        </row>
        <row r="1289">
          <cell r="A1289">
            <v>41676</v>
          </cell>
          <cell r="B1289">
            <v>186.44686409320201</v>
          </cell>
          <cell r="C1289">
            <v>283.28981723237501</v>
          </cell>
          <cell r="D1289">
            <v>66.709137240626106</v>
          </cell>
          <cell r="E1289">
            <v>228.81200402580399</v>
          </cell>
          <cell r="F1289">
            <v>136.63308735569299</v>
          </cell>
        </row>
        <row r="1290">
          <cell r="A1290">
            <v>41677</v>
          </cell>
          <cell r="B1290">
            <v>188.150853855078</v>
          </cell>
          <cell r="C1290">
            <v>283.28981723237501</v>
          </cell>
          <cell r="D1290">
            <v>67.673825991991194</v>
          </cell>
          <cell r="E1290">
            <v>232.767712750866</v>
          </cell>
          <cell r="F1290">
            <v>136.12719554106599</v>
          </cell>
        </row>
        <row r="1291">
          <cell r="A1291">
            <v>41680</v>
          </cell>
          <cell r="B1291">
            <v>188.956479778176</v>
          </cell>
          <cell r="C1291">
            <v>289.66803431555297</v>
          </cell>
          <cell r="D1291">
            <v>67.637422642883095</v>
          </cell>
          <cell r="E1291">
            <v>233.06243616862901</v>
          </cell>
          <cell r="F1291">
            <v>137.58833468818401</v>
          </cell>
        </row>
        <row r="1292">
          <cell r="A1292">
            <v>41681</v>
          </cell>
          <cell r="B1292">
            <v>190.97672899217</v>
          </cell>
          <cell r="C1292">
            <v>291.38381201044302</v>
          </cell>
          <cell r="D1292">
            <v>69.075354932653795</v>
          </cell>
          <cell r="E1292">
            <v>231.55990023974701</v>
          </cell>
          <cell r="F1292">
            <v>138.67141960186001</v>
          </cell>
        </row>
        <row r="1293">
          <cell r="A1293">
            <v>41682</v>
          </cell>
          <cell r="B1293">
            <v>190.05154861611501</v>
          </cell>
          <cell r="C1293">
            <v>290.52592316299803</v>
          </cell>
          <cell r="D1293">
            <v>69.639606843829597</v>
          </cell>
          <cell r="E1293">
            <v>230.50221075822901</v>
          </cell>
          <cell r="F1293">
            <v>137.14804174841001</v>
          </cell>
        </row>
        <row r="1294">
          <cell r="A1294">
            <v>41683</v>
          </cell>
          <cell r="B1294">
            <v>190.85114757210701</v>
          </cell>
          <cell r="C1294">
            <v>291.79410667661301</v>
          </cell>
          <cell r="D1294">
            <v>70.476883873316297</v>
          </cell>
          <cell r="E1294">
            <v>228.59494720076299</v>
          </cell>
          <cell r="F1294">
            <v>138.94336346257501</v>
          </cell>
        </row>
        <row r="1295">
          <cell r="A1295">
            <v>41684</v>
          </cell>
          <cell r="B1295">
            <v>191.96208019255599</v>
          </cell>
          <cell r="C1295">
            <v>289.70533383065998</v>
          </cell>
          <cell r="D1295">
            <v>70.640698944302798</v>
          </cell>
          <cell r="E1295">
            <v>228.46180977423899</v>
          </cell>
          <cell r="F1295">
            <v>138.950859843339</v>
          </cell>
        </row>
        <row r="1296">
          <cell r="A1296">
            <v>41687</v>
          </cell>
          <cell r="B1296">
            <v>191.96208019255599</v>
          </cell>
          <cell r="C1296">
            <v>289.70533383065998</v>
          </cell>
          <cell r="D1296">
            <v>70.640698944302798</v>
          </cell>
          <cell r="E1296">
            <v>229.009383540177</v>
          </cell>
          <cell r="F1296">
            <v>139.42613119004901</v>
          </cell>
        </row>
        <row r="1297">
          <cell r="A1297">
            <v>41688</v>
          </cell>
          <cell r="B1297">
            <v>190.70577891458299</v>
          </cell>
          <cell r="C1297">
            <v>288.13875419619501</v>
          </cell>
          <cell r="D1297">
            <v>70.859119038951505</v>
          </cell>
          <cell r="E1297">
            <v>229.053864781605</v>
          </cell>
          <cell r="F1297">
            <v>139.675213004348</v>
          </cell>
        </row>
        <row r="1298">
          <cell r="A1298">
            <v>41689</v>
          </cell>
          <cell r="B1298">
            <v>190.118294313652</v>
          </cell>
          <cell r="C1298">
            <v>293.28608728086499</v>
          </cell>
          <cell r="D1298">
            <v>70.549690571532494</v>
          </cell>
          <cell r="E1298">
            <v>229.304311156447</v>
          </cell>
          <cell r="F1298">
            <v>141.36099765923001</v>
          </cell>
        </row>
        <row r="1299">
          <cell r="A1299">
            <v>41690</v>
          </cell>
          <cell r="B1299">
            <v>191.082360815659</v>
          </cell>
          <cell r="C1299">
            <v>301.118985453189</v>
          </cell>
          <cell r="D1299">
            <v>70.895522388059703</v>
          </cell>
          <cell r="E1299">
            <v>227.88468910313199</v>
          </cell>
          <cell r="F1299">
            <v>142.78493508454699</v>
          </cell>
        </row>
        <row r="1300">
          <cell r="A1300">
            <v>41691</v>
          </cell>
          <cell r="B1300">
            <v>190.67652743786701</v>
          </cell>
          <cell r="C1300">
            <v>301.75307720999598</v>
          </cell>
          <cell r="D1300">
            <v>70.658900618856904</v>
          </cell>
          <cell r="E1300">
            <v>229.668774552163</v>
          </cell>
          <cell r="F1300">
            <v>140.96467112365701</v>
          </cell>
        </row>
        <row r="1301">
          <cell r="A1301">
            <v>41694</v>
          </cell>
          <cell r="B1301">
            <v>191.37191510080001</v>
          </cell>
          <cell r="C1301">
            <v>301.97687430063399</v>
          </cell>
          <cell r="D1301">
            <v>70.950127411721795</v>
          </cell>
          <cell r="E1301">
            <v>231.27400686045101</v>
          </cell>
          <cell r="F1301">
            <v>141.15011936862601</v>
          </cell>
        </row>
        <row r="1302">
          <cell r="A1302">
            <v>41695</v>
          </cell>
          <cell r="B1302">
            <v>192.12454173133699</v>
          </cell>
          <cell r="C1302">
            <v>303.91644908616098</v>
          </cell>
          <cell r="D1302">
            <v>71.441572624681399</v>
          </cell>
          <cell r="E1302">
            <v>232.29488801413501</v>
          </cell>
          <cell r="F1302">
            <v>142.428057774015</v>
          </cell>
        </row>
        <row r="1303">
          <cell r="A1303">
            <v>41696</v>
          </cell>
          <cell r="B1303">
            <v>191.750006986361</v>
          </cell>
          <cell r="C1303">
            <v>301.118985453189</v>
          </cell>
          <cell r="D1303">
            <v>71.696396068438204</v>
          </cell>
          <cell r="E1303">
            <v>231.590458855702</v>
          </cell>
          <cell r="F1303">
            <v>141.67044358074401</v>
          </cell>
        </row>
        <row r="1304">
          <cell r="A1304">
            <v>41697</v>
          </cell>
          <cell r="B1304">
            <v>192.65653216605</v>
          </cell>
          <cell r="C1304">
            <v>304.43864229765001</v>
          </cell>
          <cell r="D1304">
            <v>72.424463050600593</v>
          </cell>
          <cell r="E1304">
            <v>231.66403838436901</v>
          </cell>
          <cell r="F1304">
            <v>141.852068046657</v>
          </cell>
        </row>
        <row r="1305">
          <cell r="A1305">
            <v>41698</v>
          </cell>
          <cell r="B1305">
            <v>194.013623119393</v>
          </cell>
          <cell r="C1305">
            <v>304.177545691906</v>
          </cell>
          <cell r="D1305">
            <v>72.406261376046501</v>
          </cell>
          <cell r="E1305">
            <v>233.866229558105</v>
          </cell>
          <cell r="F1305">
            <v>142.441728237673</v>
          </cell>
        </row>
        <row r="1306">
          <cell r="A1306">
            <v>41701</v>
          </cell>
          <cell r="B1306">
            <v>193.018852854051</v>
          </cell>
          <cell r="C1306">
            <v>307.75829914211101</v>
          </cell>
          <cell r="D1306">
            <v>71.587186021113894</v>
          </cell>
          <cell r="E1306">
            <v>231.235487596642</v>
          </cell>
          <cell r="F1306">
            <v>138.526305473343</v>
          </cell>
        </row>
        <row r="1307">
          <cell r="A1307">
            <v>41702</v>
          </cell>
          <cell r="B1307">
            <v>195.71543064954301</v>
          </cell>
          <cell r="C1307">
            <v>313.53972398358798</v>
          </cell>
          <cell r="D1307">
            <v>73.025118310884594</v>
          </cell>
          <cell r="E1307">
            <v>232.93624458525801</v>
          </cell>
          <cell r="F1307">
            <v>141.91156137234901</v>
          </cell>
        </row>
        <row r="1308">
          <cell r="A1308">
            <v>41703</v>
          </cell>
          <cell r="B1308">
            <v>195.06056925270099</v>
          </cell>
          <cell r="C1308">
            <v>309.36217829168203</v>
          </cell>
          <cell r="D1308">
            <v>72.424463050600593</v>
          </cell>
          <cell r="E1308">
            <v>233.22207918013601</v>
          </cell>
          <cell r="F1308">
            <v>140.41629847423499</v>
          </cell>
        </row>
        <row r="1309">
          <cell r="A1309">
            <v>41704</v>
          </cell>
          <cell r="B1309">
            <v>194.977311230738</v>
          </cell>
          <cell r="C1309">
            <v>309.73517344274501</v>
          </cell>
          <cell r="D1309">
            <v>72.315253003276297</v>
          </cell>
          <cell r="E1309">
            <v>234.88768927422501</v>
          </cell>
          <cell r="F1309">
            <v>141.54406133349599</v>
          </cell>
        </row>
        <row r="1310">
          <cell r="A1310">
            <v>41705</v>
          </cell>
          <cell r="B1310">
            <v>195.25572624940199</v>
          </cell>
          <cell r="C1310">
            <v>310.25736665423301</v>
          </cell>
          <cell r="D1310">
            <v>72.024026210411293</v>
          </cell>
          <cell r="E1310">
            <v>233.80078393663101</v>
          </cell>
          <cell r="F1310">
            <v>141.256804215275</v>
          </cell>
        </row>
        <row r="1311">
          <cell r="A1311">
            <v>41708</v>
          </cell>
          <cell r="B1311">
            <v>195.51226840926</v>
          </cell>
          <cell r="C1311">
            <v>310.22006713912702</v>
          </cell>
          <cell r="D1311">
            <v>72.479068074262798</v>
          </cell>
          <cell r="E1311">
            <v>233.72314828307699</v>
          </cell>
          <cell r="F1311">
            <v>140.952032697362</v>
          </cell>
        </row>
        <row r="1312">
          <cell r="A1312">
            <v>41709</v>
          </cell>
          <cell r="B1312">
            <v>195.52205960309499</v>
          </cell>
          <cell r="C1312">
            <v>309.54867586721298</v>
          </cell>
          <cell r="D1312">
            <v>72.278849654168098</v>
          </cell>
          <cell r="E1312">
            <v>232.740569819027</v>
          </cell>
          <cell r="F1312">
            <v>140.678194080552</v>
          </cell>
        </row>
        <row r="1313">
          <cell r="A1313">
            <v>41710</v>
          </cell>
          <cell r="B1313">
            <v>195.63402522110599</v>
          </cell>
          <cell r="C1313">
            <v>311.56284968295398</v>
          </cell>
          <cell r="D1313">
            <v>72.187841281397795</v>
          </cell>
          <cell r="E1313">
            <v>232.202157140651</v>
          </cell>
          <cell r="F1313">
            <v>138.972570926213</v>
          </cell>
        </row>
        <row r="1314">
          <cell r="A1314">
            <v>41711</v>
          </cell>
          <cell r="B1314">
            <v>194.51836271738</v>
          </cell>
          <cell r="C1314">
            <v>308.54158895934302</v>
          </cell>
          <cell r="D1314">
            <v>71.4051692755733</v>
          </cell>
          <cell r="E1314">
            <v>229.82003614313501</v>
          </cell>
          <cell r="F1314">
            <v>138.816803833905</v>
          </cell>
        </row>
        <row r="1315">
          <cell r="A1315">
            <v>41712</v>
          </cell>
          <cell r="B1315">
            <v>194.51380100773201</v>
          </cell>
          <cell r="C1315">
            <v>306.60201417381501</v>
          </cell>
          <cell r="D1315">
            <v>70.931925737167802</v>
          </cell>
          <cell r="E1315">
            <v>228.23248866311499</v>
          </cell>
          <cell r="F1315">
            <v>138.48370974376499</v>
          </cell>
        </row>
        <row r="1316">
          <cell r="A1316">
            <v>41715</v>
          </cell>
          <cell r="B1316">
            <v>195.868123358003</v>
          </cell>
          <cell r="C1316">
            <v>309.25027974636299</v>
          </cell>
          <cell r="D1316">
            <v>71.914816163086996</v>
          </cell>
          <cell r="E1316">
            <v>227.66062765051899</v>
          </cell>
          <cell r="F1316">
            <v>139.61848118488001</v>
          </cell>
        </row>
        <row r="1317">
          <cell r="A1317">
            <v>41716</v>
          </cell>
          <cell r="B1317">
            <v>196.20420090923199</v>
          </cell>
          <cell r="C1317">
            <v>309.84707198806399</v>
          </cell>
          <cell r="D1317">
            <v>72.315253003276297</v>
          </cell>
          <cell r="E1317">
            <v>229.34943283864601</v>
          </cell>
          <cell r="F1317">
            <v>139.84701900543101</v>
          </cell>
        </row>
        <row r="1318">
          <cell r="A1318">
            <v>41717</v>
          </cell>
          <cell r="B1318">
            <v>194.49772745545701</v>
          </cell>
          <cell r="C1318">
            <v>304.62513987318101</v>
          </cell>
          <cell r="D1318">
            <v>71.8056061157626</v>
          </cell>
          <cell r="E1318">
            <v>229.18426099786799</v>
          </cell>
          <cell r="F1318">
            <v>140.07131378174799</v>
          </cell>
        </row>
        <row r="1319">
          <cell r="A1319">
            <v>41718</v>
          </cell>
          <cell r="B1319">
            <v>195.34083641761899</v>
          </cell>
          <cell r="C1319">
            <v>306.97500932487799</v>
          </cell>
          <cell r="D1319">
            <v>70.749908991627194</v>
          </cell>
          <cell r="E1319">
            <v>226.000732020708</v>
          </cell>
          <cell r="F1319">
            <v>137.31968447795799</v>
          </cell>
        </row>
        <row r="1320">
          <cell r="A1320">
            <v>41719</v>
          </cell>
          <cell r="B1320">
            <v>195.416861184514</v>
          </cell>
          <cell r="C1320">
            <v>306.19171950764598</v>
          </cell>
          <cell r="D1320">
            <v>69.876228613032296</v>
          </cell>
          <cell r="E1320">
            <v>227.07678080434999</v>
          </cell>
          <cell r="F1320">
            <v>137.31586473029799</v>
          </cell>
        </row>
        <row r="1321">
          <cell r="A1321">
            <v>41722</v>
          </cell>
          <cell r="B1321">
            <v>195.218378733235</v>
          </cell>
          <cell r="C1321">
            <v>303.61805296531099</v>
          </cell>
          <cell r="D1321">
            <v>69.949035311248593</v>
          </cell>
          <cell r="E1321">
            <v>226.77850557013301</v>
          </cell>
          <cell r="F1321">
            <v>138.36818203010401</v>
          </cell>
        </row>
        <row r="1322">
          <cell r="A1322">
            <v>41723</v>
          </cell>
          <cell r="B1322">
            <v>196.280728407928</v>
          </cell>
          <cell r="C1322">
            <v>306.22901902275203</v>
          </cell>
          <cell r="D1322">
            <v>69.894430287586403</v>
          </cell>
          <cell r="E1322">
            <v>229.811082347998</v>
          </cell>
          <cell r="F1322">
            <v>143.274350583938</v>
          </cell>
        </row>
        <row r="1323">
          <cell r="A1323">
            <v>41724</v>
          </cell>
          <cell r="B1323">
            <v>196.11156765480101</v>
          </cell>
          <cell r="C1323">
            <v>309.54867586721298</v>
          </cell>
          <cell r="D1323">
            <v>70.185657080451406</v>
          </cell>
          <cell r="E1323">
            <v>231.53399796853401</v>
          </cell>
          <cell r="F1323">
            <v>145.35494596951801</v>
          </cell>
        </row>
        <row r="1324">
          <cell r="A1324">
            <v>41725</v>
          </cell>
          <cell r="B1324">
            <v>195.758575235889</v>
          </cell>
          <cell r="C1324">
            <v>310.10816859380799</v>
          </cell>
          <cell r="D1324">
            <v>69.985438660356706</v>
          </cell>
          <cell r="E1324">
            <v>231.62080708531599</v>
          </cell>
          <cell r="F1324">
            <v>143.699624558111</v>
          </cell>
        </row>
        <row r="1325">
          <cell r="A1325">
            <v>41726</v>
          </cell>
          <cell r="B1325">
            <v>196.49213741774801</v>
          </cell>
          <cell r="C1325">
            <v>309.58597538231999</v>
          </cell>
          <cell r="D1325">
            <v>69.730615216599901</v>
          </cell>
          <cell r="E1325">
            <v>231.44117427754699</v>
          </cell>
          <cell r="F1325">
            <v>144.54266000010799</v>
          </cell>
        </row>
        <row r="1326">
          <cell r="A1326">
            <v>41729</v>
          </cell>
          <cell r="B1326">
            <v>197.65758826064999</v>
          </cell>
          <cell r="C1326">
            <v>310.10816859380799</v>
          </cell>
          <cell r="D1326">
            <v>70.094648707681102</v>
          </cell>
          <cell r="E1326">
            <v>232.93717894812301</v>
          </cell>
          <cell r="F1326">
            <v>142.56393597441701</v>
          </cell>
        </row>
        <row r="1327">
          <cell r="A1327">
            <v>41730</v>
          </cell>
          <cell r="B1327">
            <v>197.54627610452701</v>
          </cell>
          <cell r="C1327">
            <v>318.76165609846998</v>
          </cell>
          <cell r="D1327">
            <v>70.021842009464805</v>
          </cell>
          <cell r="E1327">
            <v>232.595010316665</v>
          </cell>
          <cell r="F1327">
            <v>142.10775127181901</v>
          </cell>
        </row>
        <row r="1328">
          <cell r="A1328">
            <v>41731</v>
          </cell>
          <cell r="B1328">
            <v>197.78488048955799</v>
          </cell>
          <cell r="C1328">
            <v>321.44722118612401</v>
          </cell>
          <cell r="D1328">
            <v>70.222060429559505</v>
          </cell>
          <cell r="E1328">
            <v>234.91611618152501</v>
          </cell>
          <cell r="F1328">
            <v>142.12632794434401</v>
          </cell>
        </row>
        <row r="1329">
          <cell r="A1329">
            <v>41732</v>
          </cell>
          <cell r="B1329">
            <v>197.92138514454999</v>
          </cell>
          <cell r="C1329">
            <v>323.20029839611999</v>
          </cell>
          <cell r="D1329">
            <v>70.349472151437894</v>
          </cell>
          <cell r="E1329">
            <v>234.14061666092701</v>
          </cell>
          <cell r="F1329">
            <v>141.80498134199399</v>
          </cell>
        </row>
        <row r="1330">
          <cell r="A1330">
            <v>41733</v>
          </cell>
          <cell r="B1330">
            <v>197.05215515040501</v>
          </cell>
          <cell r="C1330">
            <v>317.45617306974998</v>
          </cell>
          <cell r="D1330">
            <v>70.313068802329795</v>
          </cell>
          <cell r="E1330">
            <v>233.94095074206001</v>
          </cell>
          <cell r="F1330">
            <v>142.50066321502501</v>
          </cell>
        </row>
        <row r="1331">
          <cell r="A1331">
            <v>41736</v>
          </cell>
          <cell r="B1331">
            <v>197.59850475038601</v>
          </cell>
          <cell r="C1331">
            <v>319.06005221932099</v>
          </cell>
          <cell r="D1331">
            <v>69.475791772843095</v>
          </cell>
          <cell r="E1331">
            <v>234.076250816407</v>
          </cell>
          <cell r="F1331">
            <v>143.28004896210999</v>
          </cell>
        </row>
        <row r="1332">
          <cell r="A1332">
            <v>41737</v>
          </cell>
          <cell r="B1332">
            <v>198.38877230639699</v>
          </cell>
          <cell r="C1332">
            <v>313.092129802312</v>
          </cell>
          <cell r="D1332">
            <v>68.474699672369795</v>
          </cell>
          <cell r="E1332">
            <v>239.47211901431501</v>
          </cell>
          <cell r="F1332">
            <v>147.33471009536299</v>
          </cell>
        </row>
        <row r="1333">
          <cell r="A1333">
            <v>41738</v>
          </cell>
          <cell r="B1333">
            <v>199.27479103800499</v>
          </cell>
          <cell r="C1333">
            <v>318.09026482655702</v>
          </cell>
          <cell r="D1333">
            <v>68.492901346923901</v>
          </cell>
          <cell r="E1333">
            <v>240.23601634701799</v>
          </cell>
          <cell r="F1333">
            <v>147.50300676627401</v>
          </cell>
        </row>
        <row r="1334">
          <cell r="A1334">
            <v>41739</v>
          </cell>
          <cell r="B1334">
            <v>197.488258886625</v>
          </cell>
          <cell r="C1334">
            <v>313.166728832525</v>
          </cell>
          <cell r="D1334">
            <v>67.819439388423703</v>
          </cell>
          <cell r="E1334">
            <v>240.88442704838101</v>
          </cell>
          <cell r="F1334">
            <v>147.44911103385601</v>
          </cell>
        </row>
        <row r="1335">
          <cell r="A1335">
            <v>41740</v>
          </cell>
          <cell r="B1335">
            <v>196.44682267597301</v>
          </cell>
          <cell r="C1335">
            <v>306.60201417381501</v>
          </cell>
          <cell r="D1335">
            <v>67.382599199126304</v>
          </cell>
          <cell r="E1335">
            <v>239.15476668928301</v>
          </cell>
          <cell r="F1335">
            <v>147.602148871107</v>
          </cell>
        </row>
        <row r="1336">
          <cell r="A1336">
            <v>41743</v>
          </cell>
          <cell r="B1336">
            <v>197.90376358981499</v>
          </cell>
          <cell r="C1336">
            <v>309.436777321894</v>
          </cell>
          <cell r="D1336">
            <v>68.693119767018501</v>
          </cell>
          <cell r="E1336">
            <v>235.635482770132</v>
          </cell>
          <cell r="F1336">
            <v>148.91795619432699</v>
          </cell>
        </row>
        <row r="1337">
          <cell r="A1337">
            <v>41744</v>
          </cell>
          <cell r="B1337">
            <v>198.53600071377099</v>
          </cell>
          <cell r="C1337">
            <v>306.63931368892202</v>
          </cell>
          <cell r="D1337">
            <v>69.111758281761894</v>
          </cell>
          <cell r="E1337">
            <v>234.96544868445099</v>
          </cell>
          <cell r="F1337">
            <v>148.29946950659101</v>
          </cell>
        </row>
        <row r="1338">
          <cell r="A1338">
            <v>41745</v>
          </cell>
          <cell r="B1338">
            <v>200.38409962004499</v>
          </cell>
          <cell r="C1338">
            <v>312.34613950018598</v>
          </cell>
          <cell r="D1338">
            <v>69.858026938478304</v>
          </cell>
          <cell r="E1338">
            <v>234.04737219725899</v>
          </cell>
          <cell r="F1338">
            <v>148.34779788120699</v>
          </cell>
        </row>
        <row r="1339">
          <cell r="A1339">
            <v>41746</v>
          </cell>
          <cell r="B1339">
            <v>200.543149381083</v>
          </cell>
          <cell r="C1339">
            <v>314.99440507273403</v>
          </cell>
          <cell r="D1339">
            <v>70.859119038951505</v>
          </cell>
          <cell r="E1339">
            <v>236.22914042638499</v>
          </cell>
          <cell r="F1339">
            <v>147.02475621795901</v>
          </cell>
        </row>
        <row r="1340">
          <cell r="A1340">
            <v>41750</v>
          </cell>
          <cell r="B1340">
            <v>200.59515528633901</v>
          </cell>
          <cell r="C1340">
            <v>315.18090264826498</v>
          </cell>
          <cell r="D1340">
            <v>70.458682198762205</v>
          </cell>
          <cell r="E1340">
            <v>236.22914042638499</v>
          </cell>
          <cell r="F1340">
            <v>147.02475621795901</v>
          </cell>
        </row>
        <row r="1341">
          <cell r="A1341">
            <v>41751</v>
          </cell>
          <cell r="B1341">
            <v>200.33725297754</v>
          </cell>
          <cell r="C1341">
            <v>317.67997016038697</v>
          </cell>
          <cell r="D1341">
            <v>70.258463778667604</v>
          </cell>
          <cell r="E1341">
            <v>234.742247340701</v>
          </cell>
          <cell r="F1341">
            <v>146.030013299373</v>
          </cell>
        </row>
        <row r="1342">
          <cell r="A1342">
            <v>41752</v>
          </cell>
          <cell r="B1342">
            <v>199.99627602759699</v>
          </cell>
          <cell r="C1342">
            <v>314.32301380081998</v>
          </cell>
          <cell r="D1342">
            <v>70.258463778667604</v>
          </cell>
          <cell r="E1342">
            <v>235.18421953938301</v>
          </cell>
          <cell r="F1342">
            <v>145.416519495518</v>
          </cell>
        </row>
        <row r="1343">
          <cell r="A1343">
            <v>41753</v>
          </cell>
          <cell r="B1343">
            <v>200.61190734763801</v>
          </cell>
          <cell r="C1343">
            <v>329.05632226781</v>
          </cell>
          <cell r="D1343">
            <v>69.949035311248593</v>
          </cell>
          <cell r="E1343">
            <v>235.81789700907899</v>
          </cell>
          <cell r="F1343">
            <v>145.501533573253</v>
          </cell>
        </row>
        <row r="1344">
          <cell r="A1344">
            <v>41754</v>
          </cell>
          <cell r="B1344">
            <v>200.94038577670401</v>
          </cell>
          <cell r="C1344">
            <v>324.878776575904</v>
          </cell>
          <cell r="D1344">
            <v>69.220968329086205</v>
          </cell>
          <cell r="E1344">
            <v>234.76808463966199</v>
          </cell>
          <cell r="F1344">
            <v>145.24738832564501</v>
          </cell>
        </row>
        <row r="1345">
          <cell r="A1345">
            <v>41757</v>
          </cell>
          <cell r="B1345">
            <v>203.31627793332601</v>
          </cell>
          <cell r="C1345">
            <v>327.78813875419598</v>
          </cell>
          <cell r="D1345">
            <v>69.839825263924197</v>
          </cell>
          <cell r="E1345">
            <v>235.59347047428801</v>
          </cell>
          <cell r="F1345">
            <v>146.79918752052299</v>
          </cell>
        </row>
        <row r="1346">
          <cell r="A1346">
            <v>41758</v>
          </cell>
          <cell r="B1346">
            <v>202.46693715426599</v>
          </cell>
          <cell r="C1346">
            <v>328.42223051100302</v>
          </cell>
          <cell r="D1346">
            <v>70.149253731343194</v>
          </cell>
          <cell r="E1346">
            <v>236.10336961569499</v>
          </cell>
          <cell r="F1346">
            <v>147.79093712761801</v>
          </cell>
        </row>
        <row r="1347">
          <cell r="A1347">
            <v>41759</v>
          </cell>
          <cell r="B1347">
            <v>202.994632005151</v>
          </cell>
          <cell r="C1347">
            <v>329.20552032823502</v>
          </cell>
          <cell r="D1347">
            <v>70.513287222424395</v>
          </cell>
          <cell r="E1347">
            <v>238.79919211645199</v>
          </cell>
          <cell r="F1347">
            <v>148.567771001068</v>
          </cell>
        </row>
        <row r="1348">
          <cell r="A1348">
            <v>41760</v>
          </cell>
          <cell r="B1348">
            <v>202.74896343322001</v>
          </cell>
          <cell r="C1348">
            <v>326.96754942185697</v>
          </cell>
          <cell r="D1348">
            <v>70.385875500546007</v>
          </cell>
          <cell r="E1348">
            <v>238.79919211645199</v>
          </cell>
          <cell r="F1348">
            <v>148.567771001068</v>
          </cell>
        </row>
        <row r="1349">
          <cell r="A1349">
            <v>41761</v>
          </cell>
          <cell r="B1349">
            <v>202.662150059753</v>
          </cell>
          <cell r="C1349">
            <v>327.56434166355803</v>
          </cell>
          <cell r="D1349">
            <v>70.185657080451406</v>
          </cell>
          <cell r="E1349">
            <v>238.356508316912</v>
          </cell>
          <cell r="F1349">
            <v>146.344621423398</v>
          </cell>
        </row>
        <row r="1350">
          <cell r="A1350">
            <v>41764</v>
          </cell>
          <cell r="B1350">
            <v>202.465912905311</v>
          </cell>
          <cell r="C1350">
            <v>327.00484893696301</v>
          </cell>
          <cell r="D1350">
            <v>70.695303967965003</v>
          </cell>
          <cell r="E1350">
            <v>238.836950276735</v>
          </cell>
          <cell r="F1350">
            <v>146.80983846861599</v>
          </cell>
        </row>
        <row r="1351">
          <cell r="A1351">
            <v>41765</v>
          </cell>
          <cell r="B1351">
            <v>201.14467916354101</v>
          </cell>
          <cell r="C1351">
            <v>321.223424095486</v>
          </cell>
          <cell r="D1351">
            <v>70.222060429559505</v>
          </cell>
          <cell r="E1351">
            <v>239.919490097764</v>
          </cell>
          <cell r="F1351">
            <v>146.71619317215701</v>
          </cell>
        </row>
        <row r="1352">
          <cell r="A1352">
            <v>41766</v>
          </cell>
          <cell r="B1352">
            <v>203.14512280199301</v>
          </cell>
          <cell r="C1352">
            <v>324.804177545691</v>
          </cell>
          <cell r="D1352">
            <v>70.422278849654106</v>
          </cell>
          <cell r="E1352">
            <v>243.35249086598401</v>
          </cell>
          <cell r="F1352">
            <v>143.331040073748</v>
          </cell>
        </row>
        <row r="1353">
          <cell r="A1353">
            <v>41767</v>
          </cell>
          <cell r="B1353">
            <v>203.36937473080999</v>
          </cell>
          <cell r="C1353">
            <v>322.82730324505701</v>
          </cell>
          <cell r="D1353">
            <v>70.495085547870403</v>
          </cell>
          <cell r="E1353">
            <v>241.43158932338801</v>
          </cell>
          <cell r="F1353">
            <v>144.970417314184</v>
          </cell>
        </row>
        <row r="1354">
          <cell r="A1354">
            <v>41768</v>
          </cell>
          <cell r="B1354">
            <v>204.33255832127199</v>
          </cell>
          <cell r="C1354">
            <v>321.260723610593</v>
          </cell>
          <cell r="D1354">
            <v>70.968329086275901</v>
          </cell>
          <cell r="E1354">
            <v>241.357502392371</v>
          </cell>
          <cell r="F1354">
            <v>145.06255083716201</v>
          </cell>
        </row>
        <row r="1355">
          <cell r="A1355">
            <v>41771</v>
          </cell>
          <cell r="B1355">
            <v>204.470264344253</v>
          </cell>
          <cell r="C1355">
            <v>324.13278627377798</v>
          </cell>
          <cell r="D1355">
            <v>71.477975973789498</v>
          </cell>
          <cell r="E1355">
            <v>243.25601325928901</v>
          </cell>
          <cell r="F1355">
            <v>145.71911809101601</v>
          </cell>
        </row>
        <row r="1356">
          <cell r="A1356">
            <v>41772</v>
          </cell>
          <cell r="B1356">
            <v>204.89153704505401</v>
          </cell>
          <cell r="C1356">
            <v>327.00484893696301</v>
          </cell>
          <cell r="D1356">
            <v>72.187841281397795</v>
          </cell>
          <cell r="E1356">
            <v>242.17675917787199</v>
          </cell>
          <cell r="F1356">
            <v>149.98615920986401</v>
          </cell>
        </row>
        <row r="1357">
          <cell r="A1357">
            <v>41773</v>
          </cell>
          <cell r="B1357">
            <v>203.717314784569</v>
          </cell>
          <cell r="C1357">
            <v>324.356583364416</v>
          </cell>
          <cell r="D1357">
            <v>72.679286494357399</v>
          </cell>
          <cell r="E1357">
            <v>243.923510333217</v>
          </cell>
          <cell r="F1357">
            <v>151.13934203626999</v>
          </cell>
        </row>
        <row r="1358">
          <cell r="A1358">
            <v>41774</v>
          </cell>
          <cell r="B1358">
            <v>201.899983601282</v>
          </cell>
          <cell r="C1358">
            <v>319.43304737038397</v>
          </cell>
          <cell r="D1358">
            <v>71.423370950127406</v>
          </cell>
          <cell r="E1358">
            <v>247.424255503072</v>
          </cell>
          <cell r="F1358">
            <v>151.40899807978499</v>
          </cell>
        </row>
        <row r="1359">
          <cell r="A1359">
            <v>41775</v>
          </cell>
          <cell r="B1359">
            <v>203.157028689741</v>
          </cell>
          <cell r="C1359">
            <v>321.82021633718699</v>
          </cell>
          <cell r="D1359">
            <v>71.095740808154304</v>
          </cell>
          <cell r="E1359">
            <v>248.190921891286</v>
          </cell>
          <cell r="F1359">
            <v>152.05779078655399</v>
          </cell>
        </row>
        <row r="1360">
          <cell r="A1360">
            <v>41778</v>
          </cell>
          <cell r="B1360">
            <v>202.64625452105199</v>
          </cell>
          <cell r="C1360">
            <v>318.64975755315101</v>
          </cell>
          <cell r="D1360">
            <v>72.133236257735703</v>
          </cell>
          <cell r="E1360">
            <v>245.70594672460899</v>
          </cell>
          <cell r="F1360">
            <v>152.694755377615</v>
          </cell>
        </row>
        <row r="1361">
          <cell r="A1361">
            <v>41779</v>
          </cell>
          <cell r="B1361">
            <v>201.820375304854</v>
          </cell>
          <cell r="C1361">
            <v>320.66393136889201</v>
          </cell>
          <cell r="D1361">
            <v>71.969421186749102</v>
          </cell>
          <cell r="E1361">
            <v>244.665443950758</v>
          </cell>
          <cell r="F1361">
            <v>149.93159829711399</v>
          </cell>
        </row>
        <row r="1362">
          <cell r="A1362">
            <v>41780</v>
          </cell>
          <cell r="B1362">
            <v>203.12294579939299</v>
          </cell>
          <cell r="C1362">
            <v>321.48452070123</v>
          </cell>
          <cell r="D1362">
            <v>72.005824535857201</v>
          </cell>
          <cell r="E1362">
            <v>243.63726424740901</v>
          </cell>
          <cell r="F1362">
            <v>149.74936105901699</v>
          </cell>
        </row>
        <row r="1363">
          <cell r="A1363">
            <v>41781</v>
          </cell>
          <cell r="B1363">
            <v>202.77482639024899</v>
          </cell>
          <cell r="C1363">
            <v>319.91794106676599</v>
          </cell>
          <cell r="D1363">
            <v>72.169639606843802</v>
          </cell>
          <cell r="E1363">
            <v>243.14707026192099</v>
          </cell>
          <cell r="F1363">
            <v>149.14375669703</v>
          </cell>
        </row>
        <row r="1364">
          <cell r="A1364">
            <v>41782</v>
          </cell>
          <cell r="B1364">
            <v>203.046875410929</v>
          </cell>
          <cell r="C1364">
            <v>321.48452070123</v>
          </cell>
          <cell r="D1364">
            <v>72.078631234073498</v>
          </cell>
          <cell r="E1364">
            <v>241.831004696875</v>
          </cell>
          <cell r="F1364">
            <v>148.19247827384899</v>
          </cell>
        </row>
        <row r="1365">
          <cell r="A1365">
            <v>41785</v>
          </cell>
          <cell r="B1365">
            <v>203.046875410929</v>
          </cell>
          <cell r="C1365">
            <v>321.48452070123</v>
          </cell>
          <cell r="D1365">
            <v>72.078631234073498</v>
          </cell>
          <cell r="E1365">
            <v>241.68792032792999</v>
          </cell>
          <cell r="F1365">
            <v>149.15807218403901</v>
          </cell>
        </row>
        <row r="1366">
          <cell r="A1366">
            <v>41786</v>
          </cell>
          <cell r="B1366">
            <v>203.61381017856201</v>
          </cell>
          <cell r="C1366">
            <v>324.43118239462802</v>
          </cell>
          <cell r="D1366">
            <v>72.042227884965399</v>
          </cell>
          <cell r="E1366">
            <v>239.86658102704999</v>
          </cell>
          <cell r="F1366">
            <v>148.283755125189</v>
          </cell>
        </row>
        <row r="1367">
          <cell r="A1367">
            <v>41787</v>
          </cell>
          <cell r="B1367">
            <v>203.41973512868299</v>
          </cell>
          <cell r="C1367">
            <v>324.99067512122298</v>
          </cell>
          <cell r="D1367">
            <v>72.206042955951901</v>
          </cell>
          <cell r="E1367">
            <v>241.06070295645401</v>
          </cell>
          <cell r="F1367">
            <v>148.31589341367999</v>
          </cell>
        </row>
        <row r="1368">
          <cell r="A1368">
            <v>41788</v>
          </cell>
          <cell r="B1368">
            <v>205.06435512731099</v>
          </cell>
          <cell r="C1368">
            <v>328.60872808653397</v>
          </cell>
          <cell r="D1368">
            <v>72.078631234073498</v>
          </cell>
          <cell r="E1368">
            <v>241.06070295645401</v>
          </cell>
          <cell r="F1368">
            <v>150.240915213958</v>
          </cell>
        </row>
        <row r="1369">
          <cell r="A1369">
            <v>41789</v>
          </cell>
          <cell r="B1369">
            <v>206.539940055762</v>
          </cell>
          <cell r="C1369">
            <v>333.71876165609802</v>
          </cell>
          <cell r="D1369">
            <v>72.824899890789894</v>
          </cell>
          <cell r="E1369">
            <v>243.055648115232</v>
          </cell>
          <cell r="F1369">
            <v>150.17740258650699</v>
          </cell>
        </row>
        <row r="1370">
          <cell r="A1370">
            <v>41792</v>
          </cell>
          <cell r="B1370">
            <v>206.011948217407</v>
          </cell>
          <cell r="C1370">
            <v>334.50205147333003</v>
          </cell>
          <cell r="D1370">
            <v>72.4426647251547</v>
          </cell>
          <cell r="E1370">
            <v>241.85490211001999</v>
          </cell>
          <cell r="F1370">
            <v>149.734430784126</v>
          </cell>
        </row>
        <row r="1371">
          <cell r="A1371">
            <v>41793</v>
          </cell>
          <cell r="B1371">
            <v>205.31751905469801</v>
          </cell>
          <cell r="C1371">
            <v>333.64416262588497</v>
          </cell>
          <cell r="D1371">
            <v>72.479068074262798</v>
          </cell>
          <cell r="E1371">
            <v>242.78803359622299</v>
          </cell>
          <cell r="F1371">
            <v>149.67007156352599</v>
          </cell>
        </row>
        <row r="1372">
          <cell r="A1372">
            <v>41794</v>
          </cell>
          <cell r="B1372">
            <v>205.949256130474</v>
          </cell>
          <cell r="C1372">
            <v>330.10070869078697</v>
          </cell>
          <cell r="D1372">
            <v>72.351656352384396</v>
          </cell>
          <cell r="E1372">
            <v>242.41638303184601</v>
          </cell>
          <cell r="F1372">
            <v>149.08838144229901</v>
          </cell>
        </row>
        <row r="1373">
          <cell r="A1373">
            <v>41795</v>
          </cell>
          <cell r="B1373">
            <v>206.664867566667</v>
          </cell>
          <cell r="C1373">
            <v>331.96568444610199</v>
          </cell>
          <cell r="D1373">
            <v>73.079723334546699</v>
          </cell>
          <cell r="E1373">
            <v>240.431174429149</v>
          </cell>
          <cell r="F1373">
            <v>150.041191795939</v>
          </cell>
        </row>
        <row r="1374">
          <cell r="A1374">
            <v>41796</v>
          </cell>
          <cell r="B1374">
            <v>207.18906789480599</v>
          </cell>
          <cell r="C1374">
            <v>335.024244684819</v>
          </cell>
          <cell r="D1374">
            <v>72.897706589006106</v>
          </cell>
          <cell r="E1374">
            <v>238.63254138345701</v>
          </cell>
          <cell r="F1374">
            <v>148.98816497044601</v>
          </cell>
        </row>
        <row r="1375">
          <cell r="A1375">
            <v>41799</v>
          </cell>
          <cell r="B1375">
            <v>206.93958455460401</v>
          </cell>
          <cell r="C1375">
            <v>325.96046251398701</v>
          </cell>
          <cell r="D1375">
            <v>73.0433199854386</v>
          </cell>
          <cell r="E1375">
            <v>238.63254138345701</v>
          </cell>
          <cell r="F1375">
            <v>149.45502682521001</v>
          </cell>
        </row>
        <row r="1376">
          <cell r="A1376">
            <v>41800</v>
          </cell>
          <cell r="B1376">
            <v>207.04160869596399</v>
          </cell>
          <cell r="C1376">
            <v>326.781051846325</v>
          </cell>
          <cell r="D1376">
            <v>73.771386967601003</v>
          </cell>
          <cell r="E1376">
            <v>239.24785336319499</v>
          </cell>
          <cell r="F1376">
            <v>150.02702345488299</v>
          </cell>
        </row>
        <row r="1377">
          <cell r="A1377">
            <v>41801</v>
          </cell>
          <cell r="B1377">
            <v>206.391124286143</v>
          </cell>
          <cell r="C1377">
            <v>323.57329354718303</v>
          </cell>
          <cell r="D1377">
            <v>72.806698216235802</v>
          </cell>
          <cell r="E1377">
            <v>239.49332471986901</v>
          </cell>
          <cell r="F1377">
            <v>148.67153308565599</v>
          </cell>
        </row>
        <row r="1378">
          <cell r="A1378">
            <v>41802</v>
          </cell>
          <cell r="B1378">
            <v>204.62864901437499</v>
          </cell>
          <cell r="C1378">
            <v>323.20029839611999</v>
          </cell>
          <cell r="D1378">
            <v>72.460866399708706</v>
          </cell>
          <cell r="E1378">
            <v>238.772810288139</v>
          </cell>
          <cell r="F1378">
            <v>147.443434828362</v>
          </cell>
        </row>
        <row r="1379">
          <cell r="A1379">
            <v>41803</v>
          </cell>
          <cell r="B1379">
            <v>204.63768387415601</v>
          </cell>
          <cell r="C1379">
            <v>326.18425960462503</v>
          </cell>
          <cell r="D1379">
            <v>72.424463050600593</v>
          </cell>
          <cell r="E1379">
            <v>238.67829422467801</v>
          </cell>
          <cell r="F1379">
            <v>144.997173689086</v>
          </cell>
        </row>
        <row r="1380">
          <cell r="A1380">
            <v>41806</v>
          </cell>
          <cell r="B1380">
            <v>205.334643244875</v>
          </cell>
          <cell r="C1380">
            <v>327.45244311823899</v>
          </cell>
          <cell r="D1380">
            <v>72.624681470695293</v>
          </cell>
          <cell r="E1380">
            <v>239.36526441076799</v>
          </cell>
          <cell r="F1380">
            <v>144.79323343090701</v>
          </cell>
        </row>
        <row r="1381">
          <cell r="A1381">
            <v>41807</v>
          </cell>
          <cell r="B1381">
            <v>205.313812078566</v>
          </cell>
          <cell r="C1381">
            <v>332.674375233121</v>
          </cell>
          <cell r="D1381">
            <v>72.551874772478996</v>
          </cell>
          <cell r="E1381">
            <v>238.311027740367</v>
          </cell>
          <cell r="F1381">
            <v>145.80192497946999</v>
          </cell>
        </row>
        <row r="1382">
          <cell r="A1382">
            <v>41808</v>
          </cell>
          <cell r="B1382">
            <v>207.75353015229601</v>
          </cell>
          <cell r="C1382">
            <v>342.70794479671702</v>
          </cell>
          <cell r="D1382">
            <v>73.480160174736</v>
          </cell>
          <cell r="E1382">
            <v>238.73080727404499</v>
          </cell>
          <cell r="F1382">
            <v>146.379857839675</v>
          </cell>
        </row>
        <row r="1383">
          <cell r="A1383">
            <v>41809</v>
          </cell>
          <cell r="B1383">
            <v>209.078753545019</v>
          </cell>
          <cell r="C1383">
            <v>345.24431182394602</v>
          </cell>
          <cell r="D1383">
            <v>74.626865671641696</v>
          </cell>
          <cell r="E1383">
            <v>240.41856981222</v>
          </cell>
          <cell r="F1383">
            <v>148.215912778491</v>
          </cell>
        </row>
        <row r="1384">
          <cell r="A1384">
            <v>41810</v>
          </cell>
          <cell r="B1384">
            <v>208.347451867187</v>
          </cell>
          <cell r="C1384">
            <v>347.40768370011102</v>
          </cell>
          <cell r="D1384">
            <v>74.353840553330897</v>
          </cell>
          <cell r="E1384">
            <v>240.61189010778801</v>
          </cell>
          <cell r="F1384">
            <v>147.93560780258099</v>
          </cell>
        </row>
        <row r="1385">
          <cell r="A1385">
            <v>41813</v>
          </cell>
          <cell r="B1385">
            <v>207.18765720432299</v>
          </cell>
          <cell r="C1385">
            <v>346.81089145841099</v>
          </cell>
          <cell r="D1385">
            <v>74.135420458682106</v>
          </cell>
          <cell r="E1385">
            <v>240.982946640145</v>
          </cell>
          <cell r="F1385">
            <v>146.94743807508701</v>
          </cell>
        </row>
        <row r="1386">
          <cell r="A1386">
            <v>41814</v>
          </cell>
          <cell r="B1386">
            <v>206.17341189618</v>
          </cell>
          <cell r="C1386">
            <v>348.07907497202501</v>
          </cell>
          <cell r="D1386">
            <v>73.625773571168494</v>
          </cell>
          <cell r="E1386">
            <v>242.044280755621</v>
          </cell>
          <cell r="F1386">
            <v>148.496280241037</v>
          </cell>
        </row>
        <row r="1387">
          <cell r="A1387">
            <v>41815</v>
          </cell>
          <cell r="B1387">
            <v>206.04148863072899</v>
          </cell>
          <cell r="C1387">
            <v>344.19992540096899</v>
          </cell>
          <cell r="D1387">
            <v>74.08081543502</v>
          </cell>
          <cell r="E1387">
            <v>239.35179349714301</v>
          </cell>
          <cell r="F1387">
            <v>147.195832536376</v>
          </cell>
        </row>
        <row r="1388">
          <cell r="A1388">
            <v>41816</v>
          </cell>
          <cell r="B1388">
            <v>205.238056121113</v>
          </cell>
          <cell r="C1388">
            <v>344.64751958224502</v>
          </cell>
          <cell r="D1388">
            <v>73.935202038587505</v>
          </cell>
          <cell r="E1388">
            <v>237.63704891080201</v>
          </cell>
          <cell r="F1388">
            <v>149.844830562141</v>
          </cell>
        </row>
        <row r="1389">
          <cell r="A1389">
            <v>41817</v>
          </cell>
          <cell r="B1389">
            <v>205.51615626149501</v>
          </cell>
          <cell r="C1389">
            <v>345.65460649011499</v>
          </cell>
          <cell r="D1389">
            <v>73.789588642154996</v>
          </cell>
          <cell r="E1389">
            <v>238.51399177451199</v>
          </cell>
          <cell r="F1389">
            <v>149.75876227436601</v>
          </cell>
        </row>
        <row r="1390">
          <cell r="A1390">
            <v>41820</v>
          </cell>
          <cell r="B1390">
            <v>205.44390779762699</v>
          </cell>
          <cell r="C1390">
            <v>347.51958224543</v>
          </cell>
          <cell r="D1390">
            <v>74.444848926101201</v>
          </cell>
          <cell r="E1390">
            <v>239.619500833655</v>
          </cell>
          <cell r="F1390">
            <v>149.67685438720699</v>
          </cell>
        </row>
        <row r="1391">
          <cell r="A1391">
            <v>41821</v>
          </cell>
          <cell r="B1391">
            <v>205.94440906238299</v>
          </cell>
          <cell r="C1391">
            <v>347.66878030585599</v>
          </cell>
          <cell r="D1391">
            <v>74.954495813614798</v>
          </cell>
          <cell r="E1391">
            <v>242.16751146064101</v>
          </cell>
          <cell r="F1391">
            <v>151.96004354472001</v>
          </cell>
        </row>
        <row r="1392">
          <cell r="A1392">
            <v>41822</v>
          </cell>
          <cell r="B1392">
            <v>206.40790586727999</v>
          </cell>
          <cell r="C1392">
            <v>348.34017157776901</v>
          </cell>
          <cell r="D1392">
            <v>76.064797961412395</v>
          </cell>
          <cell r="E1392">
            <v>240.779855755412</v>
          </cell>
          <cell r="F1392">
            <v>151.00881148259199</v>
          </cell>
        </row>
        <row r="1393">
          <cell r="A1393">
            <v>41823</v>
          </cell>
          <cell r="B1393">
            <v>207.59707813708101</v>
          </cell>
          <cell r="C1393">
            <v>349.60835509138298</v>
          </cell>
          <cell r="D1393">
            <v>76.246814706953003</v>
          </cell>
          <cell r="E1393">
            <v>241.77714888762799</v>
          </cell>
          <cell r="F1393">
            <v>152.79870895350999</v>
          </cell>
        </row>
        <row r="1394">
          <cell r="A1394">
            <v>41824</v>
          </cell>
          <cell r="B1394">
            <v>207.59707813708101</v>
          </cell>
          <cell r="C1394">
            <v>349.60835509138298</v>
          </cell>
          <cell r="D1394">
            <v>76.246814706953003</v>
          </cell>
          <cell r="E1394">
            <v>240.74481405405501</v>
          </cell>
          <cell r="F1394">
            <v>151.93427889322101</v>
          </cell>
        </row>
        <row r="1395">
          <cell r="A1395">
            <v>41827</v>
          </cell>
          <cell r="B1395">
            <v>207.75892110105599</v>
          </cell>
          <cell r="C1395">
            <v>348.638567698619</v>
          </cell>
          <cell r="D1395">
            <v>75.555151073898699</v>
          </cell>
          <cell r="E1395">
            <v>238.88575681380999</v>
          </cell>
          <cell r="F1395">
            <v>150.47474021029399</v>
          </cell>
        </row>
        <row r="1396">
          <cell r="A1396">
            <v>41828</v>
          </cell>
          <cell r="B1396">
            <v>207.43859014752201</v>
          </cell>
          <cell r="C1396">
            <v>345.58000745990302</v>
          </cell>
          <cell r="D1396">
            <v>74.717874044412</v>
          </cell>
          <cell r="E1396">
            <v>238.497578546038</v>
          </cell>
          <cell r="F1396">
            <v>149.47255936618501</v>
          </cell>
        </row>
        <row r="1397">
          <cell r="A1397">
            <v>41829</v>
          </cell>
          <cell r="B1397">
            <v>208.207206690791</v>
          </cell>
          <cell r="C1397">
            <v>347.855277881387</v>
          </cell>
          <cell r="D1397">
            <v>75.1183108846013</v>
          </cell>
          <cell r="E1397">
            <v>238.762420915619</v>
          </cell>
          <cell r="F1397">
            <v>150.87847645161801</v>
          </cell>
        </row>
        <row r="1398">
          <cell r="A1398">
            <v>41830</v>
          </cell>
          <cell r="B1398">
            <v>208.038953449074</v>
          </cell>
          <cell r="C1398">
            <v>347.33308466989899</v>
          </cell>
          <cell r="D1398">
            <v>75.063705860939194</v>
          </cell>
          <cell r="E1398">
            <v>237.260367637754</v>
          </cell>
          <cell r="F1398">
            <v>147.767591313688</v>
          </cell>
        </row>
        <row r="1399">
          <cell r="A1399">
            <v>41831</v>
          </cell>
          <cell r="B1399">
            <v>208.20877571495501</v>
          </cell>
          <cell r="C1399">
            <v>345.356210369265</v>
          </cell>
          <cell r="D1399">
            <v>75.172915908263505</v>
          </cell>
          <cell r="E1399">
            <v>237.17002526801801</v>
          </cell>
          <cell r="F1399">
            <v>149.591128768087</v>
          </cell>
        </row>
        <row r="1400">
          <cell r="A1400">
            <v>41834</v>
          </cell>
          <cell r="B1400">
            <v>209.01028943504201</v>
          </cell>
          <cell r="C1400">
            <v>346.400596792241</v>
          </cell>
          <cell r="D1400">
            <v>76.119402985074601</v>
          </cell>
          <cell r="E1400">
            <v>239.512915400867</v>
          </cell>
          <cell r="F1400">
            <v>150.27435564333999</v>
          </cell>
        </row>
        <row r="1401">
          <cell r="A1401">
            <v>41835</v>
          </cell>
          <cell r="B1401">
            <v>207.312600369688</v>
          </cell>
          <cell r="C1401">
            <v>345.46810891458398</v>
          </cell>
          <cell r="D1401">
            <v>74.936294139060706</v>
          </cell>
          <cell r="E1401">
            <v>237.395522298012</v>
          </cell>
          <cell r="F1401">
            <v>151.02345149697501</v>
          </cell>
        </row>
        <row r="1402">
          <cell r="A1402">
            <v>41836</v>
          </cell>
          <cell r="B1402">
            <v>207.11115698911499</v>
          </cell>
          <cell r="C1402">
            <v>346.92279000372901</v>
          </cell>
          <cell r="D1402">
            <v>74.717874044412</v>
          </cell>
          <cell r="E1402">
            <v>237.831978043091</v>
          </cell>
          <cell r="F1402">
            <v>155.101950274464</v>
          </cell>
        </row>
        <row r="1403">
          <cell r="A1403">
            <v>41837</v>
          </cell>
          <cell r="B1403">
            <v>205.70518610254601</v>
          </cell>
          <cell r="C1403">
            <v>342.85714285714198</v>
          </cell>
          <cell r="D1403">
            <v>76.265016381506996</v>
          </cell>
          <cell r="E1403">
            <v>238.30109936144601</v>
          </cell>
          <cell r="F1403">
            <v>153.19140924842901</v>
          </cell>
        </row>
        <row r="1404">
          <cell r="A1404">
            <v>41838</v>
          </cell>
          <cell r="B1404">
            <v>207.73091840297801</v>
          </cell>
          <cell r="C1404">
            <v>345.43080939947703</v>
          </cell>
          <cell r="D1404">
            <v>77.775755369493893</v>
          </cell>
          <cell r="E1404">
            <v>237.43244200685001</v>
          </cell>
          <cell r="F1404">
            <v>153.073746910615</v>
          </cell>
        </row>
        <row r="1405">
          <cell r="A1405">
            <v>41841</v>
          </cell>
          <cell r="B1405">
            <v>206.83001272716501</v>
          </cell>
          <cell r="C1405">
            <v>344.16262588586301</v>
          </cell>
          <cell r="D1405">
            <v>78.1943938842373</v>
          </cell>
          <cell r="E1405">
            <v>237.37346267142999</v>
          </cell>
          <cell r="F1405">
            <v>152.30505444128099</v>
          </cell>
        </row>
        <row r="1406">
          <cell r="A1406">
            <v>41842</v>
          </cell>
          <cell r="B1406">
            <v>206.41793187801599</v>
          </cell>
          <cell r="C1406">
            <v>355.91197314434902</v>
          </cell>
          <cell r="D1406">
            <v>78.431015653440099</v>
          </cell>
          <cell r="E1406">
            <v>238.22315431621499</v>
          </cell>
          <cell r="F1406">
            <v>154.65678539268799</v>
          </cell>
        </row>
        <row r="1407">
          <cell r="A1407">
            <v>41843</v>
          </cell>
          <cell r="B1407">
            <v>206.1862740478</v>
          </cell>
          <cell r="C1407">
            <v>354.64378963073398</v>
          </cell>
          <cell r="D1407">
            <v>78.212595558791406</v>
          </cell>
          <cell r="E1407">
            <v>239.550060965629</v>
          </cell>
          <cell r="F1407">
            <v>153.64420556273299</v>
          </cell>
        </row>
        <row r="1408">
          <cell r="A1408">
            <v>41844</v>
          </cell>
          <cell r="B1408">
            <v>206.93804415573899</v>
          </cell>
          <cell r="C1408">
            <v>355.61357702349801</v>
          </cell>
          <cell r="D1408">
            <v>78.066982162358897</v>
          </cell>
          <cell r="E1408">
            <v>239.486347937548</v>
          </cell>
          <cell r="F1408">
            <v>151.981645779903</v>
          </cell>
        </row>
        <row r="1409">
          <cell r="A1409">
            <v>41845</v>
          </cell>
          <cell r="B1409">
            <v>206.02591378482299</v>
          </cell>
          <cell r="C1409">
            <v>353.00261096605698</v>
          </cell>
          <cell r="D1409">
            <v>78.340007280669795</v>
          </cell>
          <cell r="E1409">
            <v>236.86747424082199</v>
          </cell>
          <cell r="F1409">
            <v>149.06229427912399</v>
          </cell>
        </row>
        <row r="1410">
          <cell r="A1410">
            <v>41848</v>
          </cell>
          <cell r="B1410">
            <v>204.96355337564299</v>
          </cell>
          <cell r="C1410">
            <v>358.26184259604599</v>
          </cell>
          <cell r="D1410">
            <v>78.139788860575095</v>
          </cell>
          <cell r="E1410">
            <v>236.200370094324</v>
          </cell>
          <cell r="F1410">
            <v>150.45595592087699</v>
          </cell>
        </row>
        <row r="1411">
          <cell r="A1411">
            <v>41849</v>
          </cell>
          <cell r="B1411">
            <v>203.88670946005601</v>
          </cell>
          <cell r="C1411">
            <v>353.89779932860802</v>
          </cell>
          <cell r="D1411">
            <v>77.812158718602106</v>
          </cell>
          <cell r="E1411">
            <v>234.956398977893</v>
          </cell>
          <cell r="F1411">
            <v>150.673794416585</v>
          </cell>
        </row>
        <row r="1412">
          <cell r="A1412">
            <v>41850</v>
          </cell>
          <cell r="B1412">
            <v>201.83460923444201</v>
          </cell>
          <cell r="C1412">
            <v>347.258485639686</v>
          </cell>
          <cell r="D1412">
            <v>78.012377138696706</v>
          </cell>
          <cell r="E1412">
            <v>232.252037266846</v>
          </cell>
          <cell r="F1412">
            <v>148.36335100677101</v>
          </cell>
        </row>
        <row r="1413">
          <cell r="A1413">
            <v>41851</v>
          </cell>
          <cell r="B1413">
            <v>198.369014141505</v>
          </cell>
          <cell r="C1413">
            <v>341.06676613204002</v>
          </cell>
          <cell r="D1413">
            <v>76.665453221696296</v>
          </cell>
          <cell r="E1413">
            <v>229.89118694713599</v>
          </cell>
          <cell r="F1413">
            <v>145.92665838577599</v>
          </cell>
        </row>
        <row r="1414">
          <cell r="A1414">
            <v>41852</v>
          </cell>
          <cell r="B1414">
            <v>199.88883767942201</v>
          </cell>
          <cell r="C1414">
            <v>345.54270794479601</v>
          </cell>
          <cell r="D1414">
            <v>76.501638150709795</v>
          </cell>
          <cell r="E1414">
            <v>229.89118694713599</v>
          </cell>
          <cell r="F1414">
            <v>146.145885697387</v>
          </cell>
        </row>
        <row r="1415">
          <cell r="A1415">
            <v>41855</v>
          </cell>
          <cell r="B1415">
            <v>200.68992917636001</v>
          </cell>
          <cell r="C1415">
            <v>346.25139873181598</v>
          </cell>
          <cell r="D1415">
            <v>77.156898434655901</v>
          </cell>
          <cell r="E1415">
            <v>227.09994186530301</v>
          </cell>
          <cell r="F1415">
            <v>145.84636910409</v>
          </cell>
        </row>
        <row r="1416">
          <cell r="A1416">
            <v>41856</v>
          </cell>
          <cell r="B1416">
            <v>199.73740806225001</v>
          </cell>
          <cell r="C1416">
            <v>345.54270794479601</v>
          </cell>
          <cell r="D1416">
            <v>76.046596286858303</v>
          </cell>
          <cell r="E1416">
            <v>227.78636133420801</v>
          </cell>
          <cell r="F1416">
            <v>146.25567068751999</v>
          </cell>
        </row>
        <row r="1417">
          <cell r="A1417">
            <v>41857</v>
          </cell>
          <cell r="B1417">
            <v>201.465588437555</v>
          </cell>
          <cell r="C1417">
            <v>349.272659455427</v>
          </cell>
          <cell r="D1417">
            <v>76.028394612304297</v>
          </cell>
          <cell r="E1417">
            <v>228.17899793604801</v>
          </cell>
          <cell r="F1417">
            <v>145.744880726817</v>
          </cell>
        </row>
        <row r="1418">
          <cell r="A1418">
            <v>41858</v>
          </cell>
          <cell r="B1418">
            <v>199.83398310971401</v>
          </cell>
          <cell r="C1418">
            <v>344.05072734054397</v>
          </cell>
          <cell r="D1418">
            <v>75.591554423006897</v>
          </cell>
          <cell r="E1418">
            <v>236.156071393985</v>
          </cell>
          <cell r="F1418">
            <v>144.65327948920199</v>
          </cell>
        </row>
        <row r="1419">
          <cell r="A1419">
            <v>41859</v>
          </cell>
          <cell r="B1419">
            <v>201.80818674228601</v>
          </cell>
          <cell r="C1419">
            <v>347.29578515479199</v>
          </cell>
          <cell r="D1419">
            <v>75.882781215871802</v>
          </cell>
          <cell r="E1419">
            <v>235.51490973961899</v>
          </cell>
          <cell r="F1419">
            <v>143.729204925874</v>
          </cell>
        </row>
        <row r="1420">
          <cell r="A1420">
            <v>41862</v>
          </cell>
          <cell r="B1420">
            <v>203.346517430105</v>
          </cell>
          <cell r="C1420">
            <v>350.05594927265901</v>
          </cell>
          <cell r="D1420">
            <v>76.538041499817894</v>
          </cell>
          <cell r="E1420">
            <v>234.64361018009899</v>
          </cell>
          <cell r="F1420">
            <v>143.82233621934901</v>
          </cell>
        </row>
        <row r="1421">
          <cell r="A1421">
            <v>41863</v>
          </cell>
          <cell r="B1421">
            <v>203.063810853045</v>
          </cell>
          <cell r="C1421">
            <v>349.23535994032</v>
          </cell>
          <cell r="D1421">
            <v>75.664361121223095</v>
          </cell>
          <cell r="E1421">
            <v>234.35150730984199</v>
          </cell>
          <cell r="F1421">
            <v>142.88798764344801</v>
          </cell>
        </row>
        <row r="1422">
          <cell r="A1422">
            <v>41864</v>
          </cell>
          <cell r="B1422">
            <v>203.57693587435801</v>
          </cell>
          <cell r="C1422">
            <v>351.58522939201703</v>
          </cell>
          <cell r="D1422">
            <v>76.738259919912593</v>
          </cell>
          <cell r="E1422">
            <v>235.82410650003999</v>
          </cell>
          <cell r="F1422">
            <v>142.91734023734</v>
          </cell>
        </row>
        <row r="1423">
          <cell r="A1423">
            <v>41865</v>
          </cell>
          <cell r="B1423">
            <v>204.431216306458</v>
          </cell>
          <cell r="C1423">
            <v>352.48041775456898</v>
          </cell>
          <cell r="D1423">
            <v>77.047688387331604</v>
          </cell>
          <cell r="E1423">
            <v>237.30757771377401</v>
          </cell>
          <cell r="F1423">
            <v>143.55663094386199</v>
          </cell>
        </row>
        <row r="1424">
          <cell r="A1424">
            <v>41866</v>
          </cell>
          <cell r="B1424">
            <v>204.65290806015699</v>
          </cell>
          <cell r="C1424">
            <v>351.43603133159201</v>
          </cell>
          <cell r="D1424">
            <v>76.556243174372</v>
          </cell>
          <cell r="E1424">
            <v>237.577234217853</v>
          </cell>
          <cell r="F1424">
            <v>142.857919476776</v>
          </cell>
        </row>
        <row r="1425">
          <cell r="A1425">
            <v>41869</v>
          </cell>
          <cell r="B1425">
            <v>205.85017413305599</v>
          </cell>
          <cell r="C1425">
            <v>353.412905632226</v>
          </cell>
          <cell r="D1425">
            <v>76.865671641790996</v>
          </cell>
          <cell r="E1425">
            <v>237.80463400666201</v>
          </cell>
          <cell r="F1425">
            <v>143.48808310287299</v>
          </cell>
        </row>
        <row r="1426">
          <cell r="A1426">
            <v>41870</v>
          </cell>
          <cell r="B1426">
            <v>206.31065052171201</v>
          </cell>
          <cell r="C1426">
            <v>351.99552405818702</v>
          </cell>
          <cell r="D1426">
            <v>77.429923552966798</v>
          </cell>
          <cell r="E1426">
            <v>238.05904678280601</v>
          </cell>
          <cell r="F1426">
            <v>142.764624911765</v>
          </cell>
        </row>
        <row r="1427">
          <cell r="A1427">
            <v>41871</v>
          </cell>
          <cell r="B1427">
            <v>206.29736927783401</v>
          </cell>
          <cell r="C1427">
            <v>352.40581872435598</v>
          </cell>
          <cell r="D1427">
            <v>76.701856570804495</v>
          </cell>
          <cell r="E1427">
            <v>237.635582394252</v>
          </cell>
          <cell r="F1427">
            <v>142.027572853523</v>
          </cell>
        </row>
        <row r="1428">
          <cell r="A1428">
            <v>41872</v>
          </cell>
          <cell r="B1428">
            <v>206.546243883176</v>
          </cell>
          <cell r="C1428">
            <v>352.18202163371802</v>
          </cell>
          <cell r="D1428">
            <v>77.029486712777498</v>
          </cell>
          <cell r="E1428">
            <v>238.57312889968799</v>
          </cell>
          <cell r="F1428">
            <v>142.982175162662</v>
          </cell>
        </row>
        <row r="1429">
          <cell r="A1429">
            <v>41873</v>
          </cell>
          <cell r="B1429">
            <v>206.17694130600799</v>
          </cell>
          <cell r="C1429">
            <v>351.88362551286798</v>
          </cell>
          <cell r="D1429">
            <v>76.647251547142304</v>
          </cell>
          <cell r="E1429">
            <v>236.70769509697701</v>
          </cell>
          <cell r="F1429">
            <v>140.66794224065799</v>
          </cell>
        </row>
        <row r="1430">
          <cell r="A1430">
            <v>41876</v>
          </cell>
          <cell r="B1430">
            <v>207.25232622592199</v>
          </cell>
          <cell r="C1430">
            <v>356.62066393136797</v>
          </cell>
          <cell r="D1430">
            <v>77.338915180196494</v>
          </cell>
          <cell r="E1430">
            <v>237.93115973304401</v>
          </cell>
          <cell r="F1430">
            <v>143.28471530291799</v>
          </cell>
        </row>
        <row r="1431">
          <cell r="A1431">
            <v>41877</v>
          </cell>
          <cell r="B1431">
            <v>207.10672006787601</v>
          </cell>
          <cell r="C1431">
            <v>354.90488623647798</v>
          </cell>
          <cell r="D1431">
            <v>77.903167091372396</v>
          </cell>
          <cell r="E1431">
            <v>239.12374707972899</v>
          </cell>
          <cell r="F1431">
            <v>144.044929746576</v>
          </cell>
        </row>
        <row r="1432">
          <cell r="A1432">
            <v>41878</v>
          </cell>
          <cell r="B1432">
            <v>207.24064397331699</v>
          </cell>
          <cell r="C1432">
            <v>353.63670272286402</v>
          </cell>
          <cell r="D1432">
            <v>77.539133600291194</v>
          </cell>
          <cell r="E1432">
            <v>239.799180050177</v>
          </cell>
          <cell r="F1432">
            <v>143.26228663156601</v>
          </cell>
        </row>
        <row r="1433">
          <cell r="A1433">
            <v>41879</v>
          </cell>
          <cell r="B1433">
            <v>207.20194793723701</v>
          </cell>
          <cell r="C1433">
            <v>354.531891085415</v>
          </cell>
          <cell r="D1433">
            <v>77.084091736439703</v>
          </cell>
          <cell r="E1433">
            <v>238.48505127702899</v>
          </cell>
          <cell r="F1433">
            <v>141.64723080287999</v>
          </cell>
        </row>
        <row r="1434">
          <cell r="A1434">
            <v>41880</v>
          </cell>
          <cell r="B1434">
            <v>207.44156941489899</v>
          </cell>
          <cell r="C1434">
            <v>356.58336441626199</v>
          </cell>
          <cell r="D1434">
            <v>76.883873316345102</v>
          </cell>
          <cell r="E1434">
            <v>240.24234340681599</v>
          </cell>
          <cell r="F1434">
            <v>140.819286891611</v>
          </cell>
        </row>
        <row r="1435">
          <cell r="A1435">
            <v>41883</v>
          </cell>
          <cell r="B1435">
            <v>207.44156941489899</v>
          </cell>
          <cell r="C1435">
            <v>356.58336441626199</v>
          </cell>
          <cell r="D1435">
            <v>76.883873316345102</v>
          </cell>
          <cell r="E1435">
            <v>240.16075372762799</v>
          </cell>
          <cell r="F1435">
            <v>141.77530220502999</v>
          </cell>
        </row>
        <row r="1436">
          <cell r="A1436">
            <v>41884</v>
          </cell>
          <cell r="B1436">
            <v>207.340741274284</v>
          </cell>
          <cell r="C1436">
            <v>355.76277508392297</v>
          </cell>
          <cell r="D1436">
            <v>76.865671641790996</v>
          </cell>
          <cell r="E1436">
            <v>240.65852471529001</v>
          </cell>
          <cell r="F1436">
            <v>142.121189930209</v>
          </cell>
        </row>
        <row r="1437">
          <cell r="A1437">
            <v>41885</v>
          </cell>
          <cell r="B1437">
            <v>207.54178166432899</v>
          </cell>
          <cell r="C1437">
            <v>350.35434539350899</v>
          </cell>
          <cell r="D1437">
            <v>77.830360393156099</v>
          </cell>
          <cell r="E1437">
            <v>241.51225082754499</v>
          </cell>
          <cell r="F1437">
            <v>143.57924909082399</v>
          </cell>
        </row>
        <row r="1438">
          <cell r="A1438">
            <v>41886</v>
          </cell>
          <cell r="B1438">
            <v>207.99208086489301</v>
          </cell>
          <cell r="C1438">
            <v>361.99179410667602</v>
          </cell>
          <cell r="D1438">
            <v>78.085183836912904</v>
          </cell>
          <cell r="E1438">
            <v>238.605407733368</v>
          </cell>
          <cell r="F1438">
            <v>144.61152430567901</v>
          </cell>
        </row>
        <row r="1439">
          <cell r="A1439">
            <v>41887</v>
          </cell>
          <cell r="B1439">
            <v>209.145857058785</v>
          </cell>
          <cell r="C1439">
            <v>364.45356210369198</v>
          </cell>
          <cell r="D1439">
            <v>78.176192209683194</v>
          </cell>
          <cell r="E1439">
            <v>237.47678711594</v>
          </cell>
          <cell r="F1439">
            <v>143.55855593542699</v>
          </cell>
        </row>
        <row r="1440">
          <cell r="A1440">
            <v>41890</v>
          </cell>
          <cell r="B1440">
            <v>207.81740661094801</v>
          </cell>
          <cell r="C1440">
            <v>361.80529653114502</v>
          </cell>
          <cell r="D1440">
            <v>77.921368765926402</v>
          </cell>
          <cell r="E1440">
            <v>237.88377949160099</v>
          </cell>
          <cell r="F1440">
            <v>142.8769940267</v>
          </cell>
        </row>
        <row r="1441">
          <cell r="A1441">
            <v>41891</v>
          </cell>
          <cell r="B1441">
            <v>207.19531178800099</v>
          </cell>
          <cell r="C1441">
            <v>361.320402834763</v>
          </cell>
          <cell r="D1441">
            <v>77.957772115034501</v>
          </cell>
          <cell r="E1441">
            <v>236.58253378789101</v>
          </cell>
          <cell r="F1441">
            <v>141.88639336745001</v>
          </cell>
        </row>
        <row r="1442">
          <cell r="A1442">
            <v>41892</v>
          </cell>
          <cell r="B1442">
            <v>208.09434697947799</v>
          </cell>
          <cell r="C1442">
            <v>359.71652368519199</v>
          </cell>
          <cell r="D1442">
            <v>78.085183836912904</v>
          </cell>
          <cell r="E1442">
            <v>235.49705474592901</v>
          </cell>
          <cell r="F1442">
            <v>141.45659818272301</v>
          </cell>
        </row>
        <row r="1443">
          <cell r="A1443">
            <v>41893</v>
          </cell>
          <cell r="B1443">
            <v>207.994579316711</v>
          </cell>
          <cell r="C1443">
            <v>361.842596046251</v>
          </cell>
          <cell r="D1443">
            <v>77.466326902074897</v>
          </cell>
          <cell r="E1443">
            <v>235.94587687634399</v>
          </cell>
          <cell r="F1443">
            <v>142.02545032355599</v>
          </cell>
        </row>
        <row r="1444">
          <cell r="A1444">
            <v>41894</v>
          </cell>
          <cell r="B1444">
            <v>206.623496407006</v>
          </cell>
          <cell r="C1444">
            <v>360.64901156284901</v>
          </cell>
          <cell r="D1444">
            <v>77.448125227520904</v>
          </cell>
          <cell r="E1444">
            <v>234.947067724909</v>
          </cell>
          <cell r="F1444">
            <v>141.37419443386301</v>
          </cell>
        </row>
        <row r="1445">
          <cell r="A1445">
            <v>41897</v>
          </cell>
          <cell r="B1445">
            <v>207.536362984812</v>
          </cell>
          <cell r="C1445">
            <v>360.38791495710501</v>
          </cell>
          <cell r="D1445">
            <v>77.757553694939901</v>
          </cell>
          <cell r="E1445">
            <v>233.80849088330999</v>
          </cell>
          <cell r="F1445">
            <v>140.88618589165799</v>
          </cell>
        </row>
        <row r="1446">
          <cell r="A1446">
            <v>41898</v>
          </cell>
          <cell r="B1446">
            <v>209.086767286737</v>
          </cell>
          <cell r="C1446">
            <v>366.65423349496399</v>
          </cell>
          <cell r="D1446">
            <v>78.085183836912904</v>
          </cell>
          <cell r="E1446">
            <v>234.914380494216</v>
          </cell>
          <cell r="F1446">
            <v>139.87433776006799</v>
          </cell>
        </row>
        <row r="1447">
          <cell r="A1447">
            <v>41899</v>
          </cell>
          <cell r="B1447">
            <v>208.78614619290499</v>
          </cell>
          <cell r="C1447">
            <v>364.15516598284199</v>
          </cell>
          <cell r="D1447">
            <v>78.958864215507802</v>
          </cell>
          <cell r="E1447">
            <v>232.957233716638</v>
          </cell>
          <cell r="F1447">
            <v>139.52925228268199</v>
          </cell>
        </row>
        <row r="1448">
          <cell r="A1448">
            <v>41900</v>
          </cell>
          <cell r="B1448">
            <v>209.23419383484699</v>
          </cell>
          <cell r="C1448">
            <v>365.31145095113698</v>
          </cell>
          <cell r="D1448">
            <v>79.523116126683604</v>
          </cell>
          <cell r="E1448">
            <v>232.76836866122099</v>
          </cell>
          <cell r="F1448">
            <v>139.63537878099299</v>
          </cell>
        </row>
        <row r="1449">
          <cell r="A1449">
            <v>41901</v>
          </cell>
          <cell r="B1449">
            <v>209.69138099781799</v>
          </cell>
          <cell r="C1449">
            <v>363.52107422603501</v>
          </cell>
          <cell r="D1449">
            <v>79.341099381142996</v>
          </cell>
          <cell r="E1449">
            <v>231.68011128199799</v>
          </cell>
          <cell r="F1449">
            <v>138.80655602540801</v>
          </cell>
        </row>
        <row r="1450">
          <cell r="A1450">
            <v>41904</v>
          </cell>
          <cell r="B1450">
            <v>209.36803588982599</v>
          </cell>
          <cell r="C1450">
            <v>359.94032077582898</v>
          </cell>
          <cell r="D1450">
            <v>78.995267564615901</v>
          </cell>
          <cell r="E1450">
            <v>231.60323363805301</v>
          </cell>
          <cell r="F1450">
            <v>138.164606613259</v>
          </cell>
        </row>
        <row r="1451">
          <cell r="A1451">
            <v>41905</v>
          </cell>
          <cell r="B1451">
            <v>207.41081019004801</v>
          </cell>
          <cell r="C1451">
            <v>360.462513987318</v>
          </cell>
          <cell r="D1451">
            <v>77.357116854750601</v>
          </cell>
          <cell r="E1451">
            <v>230.03527683903101</v>
          </cell>
          <cell r="F1451">
            <v>136.83460676060599</v>
          </cell>
        </row>
        <row r="1452">
          <cell r="A1452">
            <v>41906</v>
          </cell>
          <cell r="B1452">
            <v>209.93889187605799</v>
          </cell>
          <cell r="C1452">
            <v>362.58858634837702</v>
          </cell>
          <cell r="D1452">
            <v>77.593738623953399</v>
          </cell>
          <cell r="E1452">
            <v>229.23238687325301</v>
          </cell>
          <cell r="F1452">
            <v>137.927705661815</v>
          </cell>
        </row>
        <row r="1453">
          <cell r="A1453">
            <v>41907</v>
          </cell>
          <cell r="B1453">
            <v>207.31171477452099</v>
          </cell>
          <cell r="C1453">
            <v>357.03095859753802</v>
          </cell>
          <cell r="D1453">
            <v>76.447033127047604</v>
          </cell>
          <cell r="E1453">
            <v>226.67073207330401</v>
          </cell>
          <cell r="F1453">
            <v>133.52443157972201</v>
          </cell>
        </row>
        <row r="1454">
          <cell r="A1454">
            <v>41908</v>
          </cell>
          <cell r="B1454">
            <v>208.062363575853</v>
          </cell>
          <cell r="C1454">
            <v>358.709436777321</v>
          </cell>
          <cell r="D1454">
            <v>76.465234801601696</v>
          </cell>
          <cell r="E1454">
            <v>226.505597359527</v>
          </cell>
          <cell r="F1454">
            <v>133.80825394859599</v>
          </cell>
        </row>
        <row r="1455">
          <cell r="A1455">
            <v>41911</v>
          </cell>
          <cell r="B1455">
            <v>207.96951920984699</v>
          </cell>
          <cell r="C1455">
            <v>361.09660574412499</v>
          </cell>
          <cell r="D1455">
            <v>76.265016381506996</v>
          </cell>
          <cell r="E1455">
            <v>226.591400953359</v>
          </cell>
          <cell r="F1455">
            <v>133.58653523428899</v>
          </cell>
        </row>
        <row r="1456">
          <cell r="A1456">
            <v>41912</v>
          </cell>
          <cell r="B1456">
            <v>208.01109835019099</v>
          </cell>
          <cell r="C1456">
            <v>358.89593435285298</v>
          </cell>
          <cell r="D1456">
            <v>75.700764470331194</v>
          </cell>
          <cell r="E1456">
            <v>227.282154999661</v>
          </cell>
          <cell r="F1456">
            <v>134.82929567864301</v>
          </cell>
        </row>
        <row r="1457">
          <cell r="A1457">
            <v>41913</v>
          </cell>
          <cell r="B1457">
            <v>206.765210419021</v>
          </cell>
          <cell r="C1457">
            <v>356.21036926519901</v>
          </cell>
          <cell r="D1457">
            <v>74.954495813614798</v>
          </cell>
          <cell r="E1457">
            <v>225.351074470886</v>
          </cell>
          <cell r="F1457">
            <v>132.635442255322</v>
          </cell>
        </row>
        <row r="1458">
          <cell r="A1458">
            <v>41914</v>
          </cell>
          <cell r="B1458">
            <v>207.03833020476699</v>
          </cell>
          <cell r="C1458">
            <v>351.28683327116698</v>
          </cell>
          <cell r="D1458">
            <v>75.009100837277003</v>
          </cell>
          <cell r="E1458">
            <v>223.481033826101</v>
          </cell>
          <cell r="F1458">
            <v>131.47463001208499</v>
          </cell>
        </row>
        <row r="1459">
          <cell r="A1459">
            <v>41915</v>
          </cell>
          <cell r="B1459">
            <v>209.36911068032401</v>
          </cell>
          <cell r="C1459">
            <v>360.08951883625502</v>
          </cell>
          <cell r="D1459">
            <v>76.064797961412395</v>
          </cell>
          <cell r="E1459">
            <v>221.39884330827499</v>
          </cell>
          <cell r="F1459">
            <v>131.24183906881001</v>
          </cell>
        </row>
        <row r="1460">
          <cell r="A1460">
            <v>41918</v>
          </cell>
          <cell r="B1460">
            <v>209.5108568958</v>
          </cell>
          <cell r="C1460">
            <v>361.581499440507</v>
          </cell>
          <cell r="D1460">
            <v>77.102293410993795</v>
          </cell>
          <cell r="E1460">
            <v>222.20650718763201</v>
          </cell>
          <cell r="F1460">
            <v>131.34670777158601</v>
          </cell>
        </row>
        <row r="1461">
          <cell r="A1461">
            <v>41919</v>
          </cell>
          <cell r="B1461">
            <v>208.48690984787899</v>
          </cell>
          <cell r="C1461">
            <v>359.34352853412901</v>
          </cell>
          <cell r="D1461">
            <v>75.464142701128495</v>
          </cell>
          <cell r="E1461">
            <v>220.892780623665</v>
          </cell>
          <cell r="F1461">
            <v>129.94155261998699</v>
          </cell>
        </row>
        <row r="1462">
          <cell r="A1462">
            <v>41920</v>
          </cell>
          <cell r="B1462">
            <v>211.44002443598501</v>
          </cell>
          <cell r="C1462">
            <v>364.37896307348001</v>
          </cell>
          <cell r="D1462">
            <v>76.701856570804495</v>
          </cell>
          <cell r="E1462">
            <v>222.47692788915299</v>
          </cell>
          <cell r="F1462">
            <v>130.69274278381599</v>
          </cell>
        </row>
        <row r="1463">
          <cell r="A1463">
            <v>41921</v>
          </cell>
          <cell r="B1463">
            <v>209.46725430468101</v>
          </cell>
          <cell r="C1463">
            <v>357.44125326370698</v>
          </cell>
          <cell r="D1463">
            <v>75.773571168547505</v>
          </cell>
          <cell r="E1463">
            <v>223.341235196768</v>
          </cell>
          <cell r="F1463">
            <v>130.59235296193799</v>
          </cell>
        </row>
        <row r="1464">
          <cell r="A1464">
            <v>41922</v>
          </cell>
          <cell r="B1464">
            <v>210.50710807306001</v>
          </cell>
          <cell r="C1464">
            <v>351.13763521074202</v>
          </cell>
          <cell r="D1464">
            <v>75.609756097560904</v>
          </cell>
          <cell r="E1464">
            <v>221.698114783693</v>
          </cell>
          <cell r="F1464">
            <v>129.32141709130801</v>
          </cell>
        </row>
        <row r="1465">
          <cell r="A1465">
            <v>41925</v>
          </cell>
          <cell r="B1465">
            <v>207.593879259994</v>
          </cell>
          <cell r="C1465">
            <v>344.759418127564</v>
          </cell>
          <cell r="D1465">
            <v>74.4812522752093</v>
          </cell>
          <cell r="E1465">
            <v>221.36036117146801</v>
          </cell>
          <cell r="F1465">
            <v>129.484811584748</v>
          </cell>
        </row>
        <row r="1466">
          <cell r="A1466">
            <v>41926</v>
          </cell>
          <cell r="B1466">
            <v>207.45333530704701</v>
          </cell>
          <cell r="C1466">
            <v>346.139500186497</v>
          </cell>
          <cell r="D1466">
            <v>74.736075718966106</v>
          </cell>
          <cell r="E1466">
            <v>220.52347524820101</v>
          </cell>
          <cell r="F1466">
            <v>128.883164037884</v>
          </cell>
        </row>
        <row r="1467">
          <cell r="A1467">
            <v>41927</v>
          </cell>
          <cell r="B1467">
            <v>204.92901113871099</v>
          </cell>
          <cell r="C1467">
            <v>339.38828795225601</v>
          </cell>
          <cell r="D1467">
            <v>72.824899890789894</v>
          </cell>
          <cell r="E1467">
            <v>219.05891405377599</v>
          </cell>
          <cell r="F1467">
            <v>129.42347591110899</v>
          </cell>
        </row>
        <row r="1468">
          <cell r="A1468">
            <v>41928</v>
          </cell>
          <cell r="B1468">
            <v>203.44141879215701</v>
          </cell>
          <cell r="C1468">
            <v>340.20887728459502</v>
          </cell>
          <cell r="D1468">
            <v>72.788496541681795</v>
          </cell>
          <cell r="E1468">
            <v>213.152899201119</v>
          </cell>
          <cell r="F1468">
            <v>130.28401970570499</v>
          </cell>
        </row>
        <row r="1469">
          <cell r="A1469">
            <v>41929</v>
          </cell>
          <cell r="B1469">
            <v>205.76323373482799</v>
          </cell>
          <cell r="C1469">
            <v>373.85303991048102</v>
          </cell>
          <cell r="D1469">
            <v>74.372042227884904</v>
          </cell>
          <cell r="E1469">
            <v>216.37951406324299</v>
          </cell>
          <cell r="F1469">
            <v>130.800056528233</v>
          </cell>
        </row>
        <row r="1470">
          <cell r="A1470">
            <v>41932</v>
          </cell>
          <cell r="B1470">
            <v>208.72291693435699</v>
          </cell>
          <cell r="C1470">
            <v>361.87989556135699</v>
          </cell>
          <cell r="D1470">
            <v>75.464142701128495</v>
          </cell>
          <cell r="E1470">
            <v>218.98033475560601</v>
          </cell>
          <cell r="F1470">
            <v>129.10669889606399</v>
          </cell>
        </row>
        <row r="1471">
          <cell r="A1471">
            <v>41933</v>
          </cell>
          <cell r="B1471">
            <v>209.52156320463999</v>
          </cell>
          <cell r="C1471">
            <v>374.33793360686298</v>
          </cell>
          <cell r="D1471">
            <v>77.156898434655901</v>
          </cell>
          <cell r="E1471">
            <v>219.374666823837</v>
          </cell>
          <cell r="F1471">
            <v>130.585126684702</v>
          </cell>
        </row>
        <row r="1472">
          <cell r="A1472">
            <v>41934</v>
          </cell>
          <cell r="B1472">
            <v>209.79023622919999</v>
          </cell>
          <cell r="C1472">
            <v>372.73405445729202</v>
          </cell>
          <cell r="D1472">
            <v>75.700764470331194</v>
          </cell>
          <cell r="E1472">
            <v>220.53041490352001</v>
          </cell>
          <cell r="F1472">
            <v>129.04955788990799</v>
          </cell>
        </row>
        <row r="1473">
          <cell r="A1473">
            <v>41935</v>
          </cell>
          <cell r="B1473">
            <v>209.63896405116901</v>
          </cell>
          <cell r="C1473">
            <v>375.45691906005197</v>
          </cell>
          <cell r="D1473">
            <v>77.229705132872198</v>
          </cell>
          <cell r="E1473">
            <v>220.503018270506</v>
          </cell>
          <cell r="F1473">
            <v>130.08038986501401</v>
          </cell>
        </row>
        <row r="1474">
          <cell r="A1474">
            <v>41936</v>
          </cell>
          <cell r="B1474">
            <v>211.35737380707201</v>
          </cell>
          <cell r="C1474">
            <v>385.63968668407301</v>
          </cell>
          <cell r="D1474">
            <v>77.284310156534403</v>
          </cell>
          <cell r="E1474">
            <v>220.84779816771999</v>
          </cell>
          <cell r="F1474">
            <v>129.22941660439599</v>
          </cell>
        </row>
        <row r="1475">
          <cell r="A1475">
            <v>41939</v>
          </cell>
          <cell r="B1475">
            <v>211.87968039281901</v>
          </cell>
          <cell r="C1475">
            <v>378.664677359194</v>
          </cell>
          <cell r="D1475">
            <v>76.883873316345102</v>
          </cell>
          <cell r="E1475">
            <v>223.04996459012199</v>
          </cell>
          <cell r="F1475">
            <v>130.07396785127</v>
          </cell>
        </row>
        <row r="1476">
          <cell r="A1476">
            <v>41940</v>
          </cell>
          <cell r="B1476">
            <v>212.71406266442699</v>
          </cell>
          <cell r="C1476">
            <v>383.81201044386398</v>
          </cell>
          <cell r="D1476">
            <v>77.357116854750601</v>
          </cell>
          <cell r="E1476">
            <v>225.20110923104099</v>
          </cell>
          <cell r="F1476">
            <v>132.530247009475</v>
          </cell>
        </row>
        <row r="1477">
          <cell r="A1477">
            <v>41941</v>
          </cell>
          <cell r="B1477">
            <v>212.46060622227299</v>
          </cell>
          <cell r="C1477">
            <v>383.961208504289</v>
          </cell>
          <cell r="D1477">
            <v>77.793957044048</v>
          </cell>
          <cell r="E1477">
            <v>226.329070844196</v>
          </cell>
          <cell r="F1477">
            <v>134.25985898539801</v>
          </cell>
        </row>
        <row r="1478">
          <cell r="A1478">
            <v>41942</v>
          </cell>
          <cell r="B1478">
            <v>213.64032498730501</v>
          </cell>
          <cell r="C1478">
            <v>386.31107795598598</v>
          </cell>
          <cell r="D1478">
            <v>79.159082635602402</v>
          </cell>
          <cell r="E1478">
            <v>225.053962549375</v>
          </cell>
          <cell r="F1478">
            <v>134.13382545389899</v>
          </cell>
        </row>
        <row r="1479">
          <cell r="A1479">
            <v>41943</v>
          </cell>
          <cell r="B1479">
            <v>215.09031442635899</v>
          </cell>
          <cell r="C1479">
            <v>370.42148452070103</v>
          </cell>
          <cell r="D1479">
            <v>79.341099381142996</v>
          </cell>
          <cell r="E1479">
            <v>226.295560631641</v>
          </cell>
          <cell r="F1479">
            <v>136.89627905580701</v>
          </cell>
        </row>
        <row r="1480">
          <cell r="A1480">
            <v>41946</v>
          </cell>
          <cell r="B1480">
            <v>215.858541397208</v>
          </cell>
          <cell r="C1480">
            <v>373.9649384558</v>
          </cell>
          <cell r="D1480">
            <v>78.795049144521201</v>
          </cell>
          <cell r="E1480">
            <v>224.069110056498</v>
          </cell>
          <cell r="F1480">
            <v>134.62329134573901</v>
          </cell>
        </row>
        <row r="1481">
          <cell r="A1481">
            <v>41947</v>
          </cell>
          <cell r="B1481">
            <v>217.02034072549401</v>
          </cell>
          <cell r="C1481">
            <v>367.06452816113301</v>
          </cell>
          <cell r="D1481">
            <v>79.377502730251095</v>
          </cell>
          <cell r="E1481">
            <v>225.32041066176001</v>
          </cell>
          <cell r="F1481">
            <v>134.66669537020499</v>
          </cell>
        </row>
        <row r="1482">
          <cell r="A1482">
            <v>41948</v>
          </cell>
          <cell r="B1482">
            <v>218.618601158959</v>
          </cell>
          <cell r="C1482">
            <v>368.48190973517302</v>
          </cell>
          <cell r="D1482">
            <v>79.468511103021399</v>
          </cell>
          <cell r="E1482">
            <v>226.11427257839901</v>
          </cell>
          <cell r="F1482">
            <v>136.62721562749601</v>
          </cell>
        </row>
        <row r="1483">
          <cell r="A1483">
            <v>41949</v>
          </cell>
          <cell r="B1483">
            <v>219.054732178667</v>
          </cell>
          <cell r="C1483">
            <v>368.66840731070403</v>
          </cell>
          <cell r="D1483">
            <v>79.523116126683604</v>
          </cell>
          <cell r="E1483">
            <v>225.38276546037901</v>
          </cell>
          <cell r="F1483">
            <v>136.65748939536201</v>
          </cell>
        </row>
        <row r="1484">
          <cell r="A1484">
            <v>41950</v>
          </cell>
          <cell r="B1484">
            <v>219.64456181770899</v>
          </cell>
          <cell r="C1484">
            <v>366.98992913092098</v>
          </cell>
          <cell r="D1484">
            <v>78.940662540953696</v>
          </cell>
          <cell r="E1484">
            <v>224.43051975636001</v>
          </cell>
          <cell r="F1484">
            <v>133.904316066924</v>
          </cell>
        </row>
        <row r="1485">
          <cell r="A1485">
            <v>41953</v>
          </cell>
          <cell r="B1485">
            <v>220.584262376335</v>
          </cell>
          <cell r="C1485">
            <v>370.45878403580701</v>
          </cell>
          <cell r="D1485">
            <v>80.251183108846007</v>
          </cell>
          <cell r="E1485">
            <v>225.58576662152601</v>
          </cell>
          <cell r="F1485">
            <v>135.39111908064299</v>
          </cell>
        </row>
        <row r="1486">
          <cell r="A1486">
            <v>41954</v>
          </cell>
          <cell r="B1486">
            <v>220.19256765956001</v>
          </cell>
          <cell r="C1486">
            <v>370.234986945169</v>
          </cell>
          <cell r="D1486">
            <v>80.542409901710897</v>
          </cell>
          <cell r="E1486">
            <v>226.830028566133</v>
          </cell>
          <cell r="F1486">
            <v>136.52097625009901</v>
          </cell>
        </row>
        <row r="1487">
          <cell r="A1487">
            <v>41955</v>
          </cell>
          <cell r="B1487">
            <v>220.22452020153401</v>
          </cell>
          <cell r="C1487">
            <v>371.54046997389003</v>
          </cell>
          <cell r="D1487">
            <v>80.506006552602798</v>
          </cell>
          <cell r="E1487">
            <v>227.536354295547</v>
          </cell>
          <cell r="F1487">
            <v>135.03329237636601</v>
          </cell>
        </row>
        <row r="1488">
          <cell r="A1488">
            <v>41956</v>
          </cell>
          <cell r="B1488">
            <v>221.252581688818</v>
          </cell>
          <cell r="C1488">
            <v>371.68966803431499</v>
          </cell>
          <cell r="D1488">
            <v>81.161266836548904</v>
          </cell>
          <cell r="E1488">
            <v>229.54048219930399</v>
          </cell>
          <cell r="F1488">
            <v>135.98890253449201</v>
          </cell>
        </row>
        <row r="1489">
          <cell r="A1489">
            <v>41957</v>
          </cell>
          <cell r="B1489">
            <v>219.885093043132</v>
          </cell>
          <cell r="C1489">
            <v>375.531518090264</v>
          </cell>
          <cell r="D1489">
            <v>79.741536221332296</v>
          </cell>
          <cell r="E1489">
            <v>229.575301138654</v>
          </cell>
          <cell r="F1489">
            <v>136.660474644061</v>
          </cell>
        </row>
        <row r="1490">
          <cell r="A1490">
            <v>41960</v>
          </cell>
          <cell r="B1490">
            <v>221.24034169016701</v>
          </cell>
          <cell r="C1490">
            <v>375.60611712047699</v>
          </cell>
          <cell r="D1490">
            <v>79.559519475791703</v>
          </cell>
          <cell r="E1490">
            <v>229.05544886699201</v>
          </cell>
          <cell r="F1490">
            <v>136.42213851566001</v>
          </cell>
        </row>
        <row r="1491">
          <cell r="A1491">
            <v>41961</v>
          </cell>
          <cell r="B1491">
            <v>222.05965005858999</v>
          </cell>
          <cell r="C1491">
            <v>380.67885117493398</v>
          </cell>
          <cell r="D1491">
            <v>79.541317801237696</v>
          </cell>
          <cell r="E1491">
            <v>231.17121456962499</v>
          </cell>
          <cell r="F1491">
            <v>138.06046759314901</v>
          </cell>
        </row>
        <row r="1492">
          <cell r="A1492">
            <v>41962</v>
          </cell>
          <cell r="B1492">
            <v>223.03758015038801</v>
          </cell>
          <cell r="C1492">
            <v>382.84222305110001</v>
          </cell>
          <cell r="D1492">
            <v>79.049872588278106</v>
          </cell>
          <cell r="E1492">
            <v>231.68750264916599</v>
          </cell>
          <cell r="F1492">
            <v>138.28287366046499</v>
          </cell>
        </row>
        <row r="1493">
          <cell r="A1493">
            <v>41963</v>
          </cell>
          <cell r="B1493">
            <v>222.019564353731</v>
          </cell>
          <cell r="C1493">
            <v>379.000372995151</v>
          </cell>
          <cell r="D1493">
            <v>79.686931197670106</v>
          </cell>
          <cell r="E1493">
            <v>231.500899246909</v>
          </cell>
          <cell r="F1493">
            <v>138.37951629981001</v>
          </cell>
        </row>
        <row r="1494">
          <cell r="A1494">
            <v>41964</v>
          </cell>
          <cell r="B1494">
            <v>223.010831598192</v>
          </cell>
          <cell r="C1494">
            <v>381.685938082804</v>
          </cell>
          <cell r="D1494">
            <v>79.741536221332296</v>
          </cell>
          <cell r="E1494">
            <v>230.26012105258701</v>
          </cell>
          <cell r="F1494">
            <v>140.03980640672199</v>
          </cell>
        </row>
        <row r="1495">
          <cell r="A1495">
            <v>41967</v>
          </cell>
          <cell r="B1495">
            <v>222.77169227789901</v>
          </cell>
          <cell r="C1495">
            <v>376.98619917940999</v>
          </cell>
          <cell r="D1495">
            <v>80.6698216235893</v>
          </cell>
          <cell r="E1495">
            <v>229.697164332461</v>
          </cell>
          <cell r="F1495">
            <v>140.73391805103199</v>
          </cell>
        </row>
        <row r="1496">
          <cell r="A1496">
            <v>41968</v>
          </cell>
          <cell r="B1496">
            <v>223.08069745324599</v>
          </cell>
          <cell r="C1496">
            <v>378.17978366281199</v>
          </cell>
          <cell r="D1496">
            <v>80.378594830724396</v>
          </cell>
          <cell r="E1496">
            <v>229.773302530297</v>
          </cell>
          <cell r="F1496">
            <v>141.170538389098</v>
          </cell>
        </row>
        <row r="1497">
          <cell r="A1497">
            <v>41969</v>
          </cell>
          <cell r="B1497">
            <v>223.81724337518401</v>
          </cell>
          <cell r="C1497">
            <v>385.71428571428498</v>
          </cell>
          <cell r="D1497">
            <v>80.542409901710897</v>
          </cell>
          <cell r="E1497">
            <v>231.292901410176</v>
          </cell>
          <cell r="F1497">
            <v>140.23014271927701</v>
          </cell>
        </row>
        <row r="1498">
          <cell r="A1498">
            <v>41970</v>
          </cell>
          <cell r="B1498">
            <v>223.81724337518401</v>
          </cell>
          <cell r="C1498">
            <v>385.71428571428498</v>
          </cell>
          <cell r="D1498">
            <v>80.542409901710897</v>
          </cell>
          <cell r="E1498">
            <v>231.829278291316</v>
          </cell>
          <cell r="F1498">
            <v>141.324039836884</v>
          </cell>
        </row>
        <row r="1499">
          <cell r="A1499">
            <v>41971</v>
          </cell>
          <cell r="B1499">
            <v>226.543992682371</v>
          </cell>
          <cell r="C1499">
            <v>387.318164863856</v>
          </cell>
          <cell r="D1499">
            <v>81.015653440116395</v>
          </cell>
          <cell r="E1499">
            <v>232.35682204007301</v>
          </cell>
          <cell r="F1499">
            <v>142.25065014826299</v>
          </cell>
        </row>
        <row r="1500">
          <cell r="A1500">
            <v>41974</v>
          </cell>
          <cell r="B1500">
            <v>225.15603426476801</v>
          </cell>
          <cell r="C1500">
            <v>387.61656098470701</v>
          </cell>
          <cell r="D1500">
            <v>80.6698216235893</v>
          </cell>
          <cell r="E1500">
            <v>233.97185897060999</v>
          </cell>
          <cell r="F1500">
            <v>142.028522247268</v>
          </cell>
        </row>
        <row r="1501">
          <cell r="A1501">
            <v>41975</v>
          </cell>
          <cell r="B1501">
            <v>225.98064681151499</v>
          </cell>
          <cell r="C1501">
            <v>383.700111898545</v>
          </cell>
          <cell r="D1501">
            <v>82.3079723334546</v>
          </cell>
          <cell r="E1501">
            <v>232.02704763920201</v>
          </cell>
          <cell r="F1501">
            <v>141.322366807565</v>
          </cell>
        </row>
        <row r="1502">
          <cell r="A1502">
            <v>41976</v>
          </cell>
          <cell r="B1502">
            <v>224.17589018505399</v>
          </cell>
          <cell r="C1502">
            <v>382.87952256620599</v>
          </cell>
          <cell r="D1502">
            <v>83.1452493629413</v>
          </cell>
          <cell r="E1502">
            <v>228.825017039746</v>
          </cell>
          <cell r="F1502">
            <v>139.38323915286901</v>
          </cell>
        </row>
        <row r="1503">
          <cell r="A1503">
            <v>41977</v>
          </cell>
          <cell r="B1503">
            <v>223.96474819559501</v>
          </cell>
          <cell r="C1503">
            <v>380.305856023871</v>
          </cell>
          <cell r="D1503">
            <v>82.799417546414205</v>
          </cell>
          <cell r="E1503">
            <v>230.96580943514601</v>
          </cell>
          <cell r="F1503">
            <v>139.632280653207</v>
          </cell>
        </row>
        <row r="1504">
          <cell r="A1504">
            <v>41978</v>
          </cell>
          <cell r="B1504">
            <v>224.27759497542999</v>
          </cell>
          <cell r="C1504">
            <v>385.602387168966</v>
          </cell>
          <cell r="D1504">
            <v>82.453585729887095</v>
          </cell>
          <cell r="E1504">
            <v>229.46739150948699</v>
          </cell>
          <cell r="F1504">
            <v>141.330689624499</v>
          </cell>
        </row>
        <row r="1505">
          <cell r="A1505">
            <v>41981</v>
          </cell>
          <cell r="B1505">
            <v>223.76489709724001</v>
          </cell>
          <cell r="C1505">
            <v>381.57403953748599</v>
          </cell>
          <cell r="D1505">
            <v>83.199854386603505</v>
          </cell>
          <cell r="E1505">
            <v>228.985603695869</v>
          </cell>
          <cell r="F1505">
            <v>140.287126500992</v>
          </cell>
        </row>
        <row r="1506">
          <cell r="A1506">
            <v>41982</v>
          </cell>
          <cell r="B1506">
            <v>223.064157398063</v>
          </cell>
          <cell r="C1506">
            <v>382.46922790003703</v>
          </cell>
          <cell r="D1506">
            <v>82.708409173643901</v>
          </cell>
          <cell r="E1506">
            <v>229.00027504920101</v>
          </cell>
          <cell r="F1506">
            <v>139.75139026216701</v>
          </cell>
        </row>
        <row r="1507">
          <cell r="A1507">
            <v>41983</v>
          </cell>
          <cell r="B1507">
            <v>220.850103285443</v>
          </cell>
          <cell r="C1507">
            <v>375.97911227153998</v>
          </cell>
          <cell r="D1507">
            <v>80.760829996359604</v>
          </cell>
          <cell r="E1507">
            <v>228.43590750302599</v>
          </cell>
          <cell r="F1507">
            <v>139.845853932002</v>
          </cell>
        </row>
        <row r="1508">
          <cell r="A1508">
            <v>41984</v>
          </cell>
          <cell r="B1508">
            <v>222.58774253275899</v>
          </cell>
          <cell r="C1508">
            <v>380.41775456918998</v>
          </cell>
          <cell r="D1508">
            <v>80.924645067346106</v>
          </cell>
          <cell r="E1508">
            <v>228.85510847426801</v>
          </cell>
          <cell r="F1508">
            <v>138.409844491521</v>
          </cell>
        </row>
        <row r="1509">
          <cell r="A1509">
            <v>41985</v>
          </cell>
          <cell r="B1509">
            <v>219.79004721277701</v>
          </cell>
          <cell r="C1509">
            <v>364.82655725475502</v>
          </cell>
          <cell r="D1509">
            <v>79.523116126683604</v>
          </cell>
          <cell r="E1509">
            <v>226.78950753817301</v>
          </cell>
          <cell r="F1509">
            <v>135.42793983552701</v>
          </cell>
        </row>
        <row r="1510">
          <cell r="A1510">
            <v>41988</v>
          </cell>
          <cell r="B1510">
            <v>218.34470849015901</v>
          </cell>
          <cell r="C1510">
            <v>358.82133532263998</v>
          </cell>
          <cell r="D1510">
            <v>79.104477611940197</v>
          </cell>
          <cell r="E1510">
            <v>221.90239992030001</v>
          </cell>
          <cell r="F1510">
            <v>132.721784678022</v>
          </cell>
        </row>
        <row r="1511">
          <cell r="A1511">
            <v>41989</v>
          </cell>
          <cell r="B1511">
            <v>217.37161517923701</v>
          </cell>
          <cell r="C1511">
            <v>356.023871689668</v>
          </cell>
          <cell r="D1511">
            <v>78.995267564615901</v>
          </cell>
          <cell r="E1511">
            <v>225.506952185682</v>
          </cell>
          <cell r="F1511">
            <v>134.04422969466901</v>
          </cell>
        </row>
        <row r="1512">
          <cell r="A1512">
            <v>41990</v>
          </cell>
          <cell r="B1512">
            <v>220.483290214688</v>
          </cell>
          <cell r="C1512">
            <v>367.69861991794102</v>
          </cell>
          <cell r="D1512">
            <v>80.560611576265003</v>
          </cell>
          <cell r="E1512">
            <v>223.81457661760001</v>
          </cell>
          <cell r="F1512">
            <v>132.295422226944</v>
          </cell>
        </row>
        <row r="1513">
          <cell r="A1513">
            <v>41991</v>
          </cell>
          <cell r="B1513">
            <v>224.94006309802899</v>
          </cell>
          <cell r="C1513">
            <v>375.15852293920102</v>
          </cell>
          <cell r="D1513">
            <v>83.309064433927901</v>
          </cell>
          <cell r="E1513">
            <v>225.349549169917</v>
          </cell>
          <cell r="F1513">
            <v>133.72797676109801</v>
          </cell>
        </row>
        <row r="1514">
          <cell r="A1514">
            <v>41992</v>
          </cell>
          <cell r="B1514">
            <v>224.48093612382701</v>
          </cell>
          <cell r="C1514">
            <v>374.30063409175602</v>
          </cell>
          <cell r="D1514">
            <v>83.818711321441498</v>
          </cell>
          <cell r="E1514">
            <v>227.60274665555301</v>
          </cell>
          <cell r="F1514">
            <v>133.61451916925699</v>
          </cell>
        </row>
        <row r="1515">
          <cell r="A1515">
            <v>41995</v>
          </cell>
          <cell r="B1515">
            <v>226.23175597920701</v>
          </cell>
          <cell r="C1515">
            <v>377.76948899664302</v>
          </cell>
          <cell r="D1515">
            <v>84.401164907171406</v>
          </cell>
          <cell r="E1515">
            <v>229.049406447536</v>
          </cell>
          <cell r="F1515">
            <v>134.34691899657599</v>
          </cell>
        </row>
        <row r="1516">
          <cell r="A1516">
            <v>41996</v>
          </cell>
          <cell r="B1516">
            <v>227.92854290039401</v>
          </cell>
          <cell r="C1516">
            <v>378.81387541961902</v>
          </cell>
          <cell r="D1516">
            <v>83.218056061157597</v>
          </cell>
          <cell r="E1516">
            <v>228.72644175747999</v>
          </cell>
          <cell r="F1516">
            <v>133.864246006907</v>
          </cell>
        </row>
        <row r="1517">
          <cell r="A1517">
            <v>41997</v>
          </cell>
          <cell r="B1517">
            <v>227.53741532234201</v>
          </cell>
          <cell r="C1517">
            <v>380.60425214472201</v>
          </cell>
          <cell r="D1517">
            <v>83.181652712049498</v>
          </cell>
          <cell r="E1517">
            <v>228.72644175747999</v>
          </cell>
          <cell r="F1517">
            <v>133.470731370007</v>
          </cell>
        </row>
        <row r="1518">
          <cell r="A1518">
            <v>41999</v>
          </cell>
          <cell r="B1518">
            <v>227.97997361606201</v>
          </cell>
          <cell r="C1518">
            <v>382.282730324505</v>
          </cell>
          <cell r="D1518">
            <v>83.454677830360296</v>
          </cell>
          <cell r="E1518">
            <v>228.72644175747999</v>
          </cell>
          <cell r="F1518">
            <v>133.470731370007</v>
          </cell>
        </row>
        <row r="1519">
          <cell r="A1519">
            <v>42002</v>
          </cell>
          <cell r="B1519">
            <v>227.15400584034799</v>
          </cell>
          <cell r="C1519">
            <v>380.305856023871</v>
          </cell>
          <cell r="D1519">
            <v>82.999635966508905</v>
          </cell>
          <cell r="E1519">
            <v>229.505103261019</v>
          </cell>
          <cell r="F1519">
            <v>134.74002243109001</v>
          </cell>
        </row>
        <row r="1520">
          <cell r="A1520">
            <v>42003</v>
          </cell>
          <cell r="B1520">
            <v>226.21596152359101</v>
          </cell>
          <cell r="C1520">
            <v>378.47817978366197</v>
          </cell>
          <cell r="D1520">
            <v>83.163451037495406</v>
          </cell>
          <cell r="E1520">
            <v>228.359329969008</v>
          </cell>
          <cell r="F1520">
            <v>132.47452102329601</v>
          </cell>
        </row>
        <row r="1521">
          <cell r="A1521">
            <v>42004</v>
          </cell>
          <cell r="B1521">
            <v>223.44605600103</v>
          </cell>
          <cell r="C1521">
            <v>375.009324878776</v>
          </cell>
          <cell r="D1521">
            <v>81.943938842373399</v>
          </cell>
          <cell r="E1521">
            <v>228.359329969008</v>
          </cell>
          <cell r="F1521">
            <v>132.85088005474299</v>
          </cell>
        </row>
        <row r="1522">
          <cell r="A1522">
            <v>42006</v>
          </cell>
          <cell r="B1522">
            <v>222.665461559498</v>
          </cell>
          <cell r="C1522">
            <v>372.771353972398</v>
          </cell>
          <cell r="D1522">
            <v>81.725518747724706</v>
          </cell>
          <cell r="E1522">
            <v>228.359329969008</v>
          </cell>
          <cell r="F1522">
            <v>130.55798531148699</v>
          </cell>
        </row>
        <row r="1523">
          <cell r="A1523">
            <v>42009</v>
          </cell>
          <cell r="B1523">
            <v>220.95185548646899</v>
          </cell>
          <cell r="C1523">
            <v>366.02014173815701</v>
          </cell>
          <cell r="D1523">
            <v>81.743720422278798</v>
          </cell>
          <cell r="E1523">
            <v>220.60122228275901</v>
          </cell>
          <cell r="F1523">
            <v>126.196039084948</v>
          </cell>
        </row>
        <row r="1524">
          <cell r="A1524">
            <v>42010</v>
          </cell>
          <cell r="B1524">
            <v>220.92205520911099</v>
          </cell>
          <cell r="C1524">
            <v>364.602760164117</v>
          </cell>
          <cell r="D1524">
            <v>80.815435020021795</v>
          </cell>
          <cell r="E1524">
            <v>219.030199412217</v>
          </cell>
          <cell r="F1524">
            <v>125.78128503849901</v>
          </cell>
        </row>
        <row r="1525">
          <cell r="A1525">
            <v>42011</v>
          </cell>
          <cell r="B1525">
            <v>224.776399743989</v>
          </cell>
          <cell r="C1525">
            <v>371.05557627750801</v>
          </cell>
          <cell r="D1525">
            <v>81.470695303967901</v>
          </cell>
          <cell r="E1525">
            <v>217.69077168162701</v>
          </cell>
          <cell r="F1525">
            <v>126.000463973359</v>
          </cell>
        </row>
        <row r="1526">
          <cell r="A1526">
            <v>42012</v>
          </cell>
          <cell r="B1526">
            <v>228.175616795564</v>
          </cell>
          <cell r="C1526">
            <v>378.25438269302401</v>
          </cell>
          <cell r="D1526">
            <v>83.1452493629413</v>
          </cell>
          <cell r="E1526">
            <v>221.44785094994</v>
          </cell>
          <cell r="F1526">
            <v>129.56613895089001</v>
          </cell>
        </row>
        <row r="1527">
          <cell r="A1527">
            <v>42013</v>
          </cell>
          <cell r="B1527">
            <v>226.34154026003199</v>
          </cell>
          <cell r="C1527">
            <v>380.34315553897699</v>
          </cell>
          <cell r="D1527">
            <v>82.271568984346501</v>
          </cell>
          <cell r="E1527">
            <v>221.40111424318599</v>
          </cell>
          <cell r="F1527">
            <v>126.90062832732499</v>
          </cell>
        </row>
        <row r="1528">
          <cell r="A1528">
            <v>42016</v>
          </cell>
          <cell r="B1528">
            <v>225.562785441187</v>
          </cell>
          <cell r="C1528">
            <v>373.33084669899199</v>
          </cell>
          <cell r="D1528">
            <v>82.963232617400806</v>
          </cell>
          <cell r="E1528">
            <v>223.01653481940301</v>
          </cell>
          <cell r="F1528">
            <v>129.139026660165</v>
          </cell>
        </row>
        <row r="1529">
          <cell r="A1529">
            <v>42017</v>
          </cell>
          <cell r="B1529">
            <v>225.531241256984</v>
          </cell>
          <cell r="C1529">
            <v>370.71988064155101</v>
          </cell>
          <cell r="D1529">
            <v>81.197670185657003</v>
          </cell>
          <cell r="E1529">
            <v>225.973010526433</v>
          </cell>
          <cell r="F1529">
            <v>129.452419318312</v>
          </cell>
        </row>
        <row r="1530">
          <cell r="A1530">
            <v>42018</v>
          </cell>
          <cell r="B1530">
            <v>224.937496661127</v>
          </cell>
          <cell r="C1530">
            <v>368.22081312942902</v>
          </cell>
          <cell r="D1530">
            <v>80.597014925373102</v>
          </cell>
          <cell r="E1530">
            <v>225.55690656587899</v>
          </cell>
          <cell r="F1530">
            <v>127.604143202682</v>
          </cell>
        </row>
        <row r="1531">
          <cell r="A1531">
            <v>42019</v>
          </cell>
          <cell r="B1531">
            <v>225.27400672272199</v>
          </cell>
          <cell r="C1531">
            <v>367.58672137262198</v>
          </cell>
          <cell r="D1531">
            <v>79.996359665089102</v>
          </cell>
          <cell r="E1531">
            <v>239.02461798636099</v>
          </cell>
          <cell r="F1531">
            <v>127.90109985955201</v>
          </cell>
        </row>
        <row r="1532">
          <cell r="A1532">
            <v>42020</v>
          </cell>
          <cell r="B1532">
            <v>227.03913877999</v>
          </cell>
          <cell r="C1532">
            <v>374.30063409175602</v>
          </cell>
          <cell r="D1532">
            <v>80.979250091008296</v>
          </cell>
          <cell r="E1532">
            <v>234.55765189042901</v>
          </cell>
          <cell r="F1532">
            <v>129.051075710482</v>
          </cell>
        </row>
        <row r="1533">
          <cell r="A1533">
            <v>42023</v>
          </cell>
          <cell r="B1533">
            <v>227.03913877999</v>
          </cell>
          <cell r="C1533">
            <v>374.30063409175602</v>
          </cell>
          <cell r="D1533">
            <v>80.979250091008296</v>
          </cell>
          <cell r="E1533">
            <v>236.718146347832</v>
          </cell>
          <cell r="F1533">
            <v>130.621260086577</v>
          </cell>
        </row>
        <row r="1534">
          <cell r="A1534">
            <v>42024</v>
          </cell>
          <cell r="B1534">
            <v>227.852031950699</v>
          </cell>
          <cell r="C1534">
            <v>374.748228273032</v>
          </cell>
          <cell r="D1534">
            <v>80.487804878048706</v>
          </cell>
          <cell r="E1534">
            <v>236.55474113353</v>
          </cell>
          <cell r="F1534">
            <v>131.41954501786199</v>
          </cell>
        </row>
        <row r="1535">
          <cell r="A1535">
            <v>42025</v>
          </cell>
          <cell r="B1535">
            <v>228.53233005598699</v>
          </cell>
          <cell r="C1535">
            <v>374.93472584856301</v>
          </cell>
          <cell r="D1535">
            <v>80.196578085183802</v>
          </cell>
          <cell r="E1535">
            <v>237.24150402719599</v>
          </cell>
          <cell r="F1535">
            <v>132.845119189934</v>
          </cell>
        </row>
        <row r="1536">
          <cell r="A1536">
            <v>42026</v>
          </cell>
          <cell r="B1536">
            <v>230.99447649821801</v>
          </cell>
          <cell r="C1536">
            <v>372.80865348750399</v>
          </cell>
          <cell r="D1536">
            <v>80.979250091008296</v>
          </cell>
          <cell r="E1536">
            <v>235.29908429345301</v>
          </cell>
          <cell r="F1536">
            <v>132.92897625703301</v>
          </cell>
        </row>
        <row r="1537">
          <cell r="A1537">
            <v>42027</v>
          </cell>
          <cell r="B1537">
            <v>228.53834136863301</v>
          </cell>
          <cell r="C1537">
            <v>366.878030585602</v>
          </cell>
          <cell r="D1537">
            <v>79.8325445941026</v>
          </cell>
          <cell r="E1537">
            <v>241.345621751967</v>
          </cell>
          <cell r="F1537">
            <v>136.41856468315299</v>
          </cell>
        </row>
        <row r="1538">
          <cell r="A1538">
            <v>42030</v>
          </cell>
          <cell r="B1538">
            <v>228.49854638945999</v>
          </cell>
          <cell r="C1538">
            <v>366.05744125326299</v>
          </cell>
          <cell r="D1538">
            <v>80.360393156170304</v>
          </cell>
          <cell r="E1538">
            <v>238.18688123598201</v>
          </cell>
          <cell r="F1538">
            <v>136.70524732745099</v>
          </cell>
        </row>
        <row r="1539">
          <cell r="A1539">
            <v>42031</v>
          </cell>
          <cell r="B1539">
            <v>225.69833696320001</v>
          </cell>
          <cell r="C1539">
            <v>370.86907870197598</v>
          </cell>
          <cell r="D1539">
            <v>79.504914452129498</v>
          </cell>
          <cell r="E1539">
            <v>241.709568463582</v>
          </cell>
          <cell r="F1539">
            <v>137.790017364633</v>
          </cell>
        </row>
        <row r="1540">
          <cell r="A1540">
            <v>42032</v>
          </cell>
          <cell r="B1540">
            <v>223.107668746044</v>
          </cell>
          <cell r="C1540">
            <v>368.10891458410998</v>
          </cell>
          <cell r="D1540">
            <v>79.013469239170007</v>
          </cell>
          <cell r="E1540">
            <v>237.85407170275801</v>
          </cell>
          <cell r="F1540">
            <v>136.82479635856899</v>
          </cell>
        </row>
        <row r="1541">
          <cell r="A1541">
            <v>42033</v>
          </cell>
          <cell r="B1541">
            <v>224.83560446450099</v>
          </cell>
          <cell r="C1541">
            <v>379.55986572174498</v>
          </cell>
          <cell r="D1541">
            <v>82.380779031670897</v>
          </cell>
          <cell r="E1541">
            <v>237.52134261136999</v>
          </cell>
          <cell r="F1541">
            <v>137.18467101198701</v>
          </cell>
        </row>
        <row r="1542">
          <cell r="A1542">
            <v>42034</v>
          </cell>
          <cell r="B1542">
            <v>220.613153353201</v>
          </cell>
          <cell r="C1542">
            <v>367.36292428198402</v>
          </cell>
          <cell r="D1542">
            <v>81.470695303967901</v>
          </cell>
          <cell r="E1542">
            <v>236.54208701393401</v>
          </cell>
          <cell r="F1542">
            <v>135.56322743642301</v>
          </cell>
        </row>
        <row r="1543">
          <cell r="A1543">
            <v>42037</v>
          </cell>
          <cell r="B1543">
            <v>223.50464483035799</v>
          </cell>
          <cell r="C1543">
            <v>371.54046997389003</v>
          </cell>
          <cell r="D1543">
            <v>82.326174008008707</v>
          </cell>
          <cell r="E1543">
            <v>238.032225618311</v>
          </cell>
          <cell r="F1543">
            <v>135.544810004038</v>
          </cell>
        </row>
        <row r="1544">
          <cell r="A1544">
            <v>42038</v>
          </cell>
          <cell r="B1544">
            <v>225.40831841150199</v>
          </cell>
          <cell r="C1544">
            <v>373.29354718388601</v>
          </cell>
          <cell r="D1544">
            <v>83.418274481252197</v>
          </cell>
          <cell r="E1544">
            <v>238.18727725732899</v>
          </cell>
          <cell r="F1544">
            <v>137.27249094130201</v>
          </cell>
        </row>
        <row r="1545">
          <cell r="A1545">
            <v>42039</v>
          </cell>
          <cell r="B1545">
            <v>225.616808088163</v>
          </cell>
          <cell r="C1545">
            <v>371.092875792614</v>
          </cell>
          <cell r="D1545">
            <v>82.216963960684296</v>
          </cell>
          <cell r="E1545">
            <v>239.64418719557699</v>
          </cell>
          <cell r="F1545">
            <v>135.768229967434</v>
          </cell>
        </row>
        <row r="1546">
          <cell r="A1546">
            <v>42040</v>
          </cell>
          <cell r="B1546">
            <v>226.57176056354899</v>
          </cell>
          <cell r="C1546">
            <v>373.40544572920498</v>
          </cell>
          <cell r="D1546">
            <v>83.090644339279194</v>
          </cell>
          <cell r="E1546">
            <v>238.29975350765</v>
          </cell>
          <cell r="F1546">
            <v>136.137618715288</v>
          </cell>
        </row>
        <row r="1547">
          <cell r="A1547">
            <v>42041</v>
          </cell>
          <cell r="B1547">
            <v>225.51331376937301</v>
          </cell>
          <cell r="C1547">
            <v>371.54046997389003</v>
          </cell>
          <cell r="D1547">
            <v>82.817619220968297</v>
          </cell>
          <cell r="E1547">
            <v>237.72849580882499</v>
          </cell>
          <cell r="F1547">
            <v>134.54741039552201</v>
          </cell>
        </row>
        <row r="1548">
          <cell r="A1548">
            <v>42044</v>
          </cell>
          <cell r="B1548">
            <v>223.950473564411</v>
          </cell>
          <cell r="C1548">
            <v>367.13912719134601</v>
          </cell>
          <cell r="D1548">
            <v>81.033855114670502</v>
          </cell>
          <cell r="E1548">
            <v>238.22023984661499</v>
          </cell>
          <cell r="F1548">
            <v>133.565533677102</v>
          </cell>
        </row>
        <row r="1549">
          <cell r="A1549">
            <v>42045</v>
          </cell>
          <cell r="B1549">
            <v>226.49224127390801</v>
          </cell>
          <cell r="C1549">
            <v>368.593808280492</v>
          </cell>
          <cell r="D1549">
            <v>81.761922096832905</v>
          </cell>
          <cell r="E1549">
            <v>238.72092839779299</v>
          </cell>
          <cell r="F1549">
            <v>133.83239999462199</v>
          </cell>
        </row>
        <row r="1550">
          <cell r="A1550">
            <v>42046</v>
          </cell>
          <cell r="B1550">
            <v>227.792256513301</v>
          </cell>
          <cell r="C1550">
            <v>368.78030585602301</v>
          </cell>
          <cell r="D1550">
            <v>81.780123771386897</v>
          </cell>
          <cell r="E1550">
            <v>236.63800771560901</v>
          </cell>
          <cell r="F1550">
            <v>133.711345237118</v>
          </cell>
        </row>
        <row r="1551">
          <cell r="A1551">
            <v>42047</v>
          </cell>
          <cell r="B1551">
            <v>228.83001660947099</v>
          </cell>
          <cell r="C1551">
            <v>371.391271913465</v>
          </cell>
          <cell r="D1551">
            <v>82.3079723334546</v>
          </cell>
          <cell r="E1551">
            <v>235.573183662015</v>
          </cell>
          <cell r="F1551">
            <v>133.56052265194</v>
          </cell>
        </row>
        <row r="1552">
          <cell r="A1552">
            <v>42048</v>
          </cell>
          <cell r="B1552">
            <v>227.67976222181201</v>
          </cell>
          <cell r="C1552">
            <v>380.044759418127</v>
          </cell>
          <cell r="D1552">
            <v>83.891518019657795</v>
          </cell>
          <cell r="E1552">
            <v>233.66997313552</v>
          </cell>
          <cell r="F1552">
            <v>133.26776670964699</v>
          </cell>
        </row>
        <row r="1553">
          <cell r="A1553">
            <v>42051</v>
          </cell>
          <cell r="B1553">
            <v>227.67976222181201</v>
          </cell>
          <cell r="C1553">
            <v>380.044759418127</v>
          </cell>
          <cell r="D1553">
            <v>83.891518019657795</v>
          </cell>
          <cell r="E1553">
            <v>234.56142956280701</v>
          </cell>
          <cell r="F1553">
            <v>131.356221866021</v>
          </cell>
        </row>
        <row r="1554">
          <cell r="A1554">
            <v>42052</v>
          </cell>
          <cell r="B1554">
            <v>227.650000409699</v>
          </cell>
          <cell r="C1554">
            <v>386.01268183513599</v>
          </cell>
          <cell r="D1554">
            <v>84.473971605387604</v>
          </cell>
          <cell r="E1554">
            <v>235.70933456347399</v>
          </cell>
          <cell r="F1554">
            <v>132.92462638080599</v>
          </cell>
        </row>
        <row r="1555">
          <cell r="A1555">
            <v>42053</v>
          </cell>
          <cell r="B1555">
            <v>228.70045582567201</v>
          </cell>
          <cell r="C1555">
            <v>387.98955613576999</v>
          </cell>
          <cell r="D1555">
            <v>84.473971605387604</v>
          </cell>
          <cell r="E1555">
            <v>233.04674382276301</v>
          </cell>
          <cell r="F1555">
            <v>133.37948072274099</v>
          </cell>
        </row>
        <row r="1556">
          <cell r="A1556">
            <v>42054</v>
          </cell>
          <cell r="B1556">
            <v>227.27999382910099</v>
          </cell>
          <cell r="C1556">
            <v>390.56322267810498</v>
          </cell>
          <cell r="D1556">
            <v>84.838005096468805</v>
          </cell>
          <cell r="E1556">
            <v>234.89925124120199</v>
          </cell>
          <cell r="F1556">
            <v>135.772402462239</v>
          </cell>
        </row>
        <row r="1557">
          <cell r="A1557">
            <v>42055</v>
          </cell>
          <cell r="B1557">
            <v>227.92490033118301</v>
          </cell>
          <cell r="C1557">
            <v>391.68220813129398</v>
          </cell>
          <cell r="D1557">
            <v>86.421550782672</v>
          </cell>
          <cell r="E1557">
            <v>235.90635518350101</v>
          </cell>
          <cell r="F1557">
            <v>137.3637093374</v>
          </cell>
        </row>
        <row r="1558">
          <cell r="A1558">
            <v>42058</v>
          </cell>
          <cell r="B1558">
            <v>228.54939386467501</v>
          </cell>
          <cell r="C1558">
            <v>391.90600522193199</v>
          </cell>
          <cell r="D1558">
            <v>86.130323989806996</v>
          </cell>
          <cell r="E1558">
            <v>238.24681040385201</v>
          </cell>
          <cell r="F1558">
            <v>136.65244813473001</v>
          </cell>
        </row>
        <row r="1559">
          <cell r="A1559">
            <v>42059</v>
          </cell>
          <cell r="B1559">
            <v>229.25922612150001</v>
          </cell>
          <cell r="C1559">
            <v>391.19731443491202</v>
          </cell>
          <cell r="D1559">
            <v>86.403349108117894</v>
          </cell>
          <cell r="E1559">
            <v>238.98289033085999</v>
          </cell>
          <cell r="F1559">
            <v>138.18730740383799</v>
          </cell>
        </row>
        <row r="1560">
          <cell r="A1560">
            <v>42060</v>
          </cell>
          <cell r="B1560">
            <v>228.64801606823801</v>
          </cell>
          <cell r="C1560">
            <v>390.67512122342401</v>
          </cell>
          <cell r="D1560">
            <v>86.275937386239505</v>
          </cell>
          <cell r="E1560">
            <v>239.384053767323</v>
          </cell>
          <cell r="F1560">
            <v>138.392569959887</v>
          </cell>
        </row>
        <row r="1561">
          <cell r="A1561">
            <v>42061</v>
          </cell>
          <cell r="B1561">
            <v>228.85286899020301</v>
          </cell>
          <cell r="C1561">
            <v>389.22044013427802</v>
          </cell>
          <cell r="D1561">
            <v>86.658172551874699</v>
          </cell>
          <cell r="E1561">
            <v>242.10524329169201</v>
          </cell>
          <cell r="F1561">
            <v>139.85183652358799</v>
          </cell>
        </row>
        <row r="1562">
          <cell r="A1562">
            <v>42062</v>
          </cell>
          <cell r="B1562">
            <v>229.81610222766699</v>
          </cell>
          <cell r="C1562">
            <v>390.74972025363599</v>
          </cell>
          <cell r="D1562">
            <v>86.2213323625773</v>
          </cell>
          <cell r="E1562">
            <v>242.12412855966701</v>
          </cell>
          <cell r="F1562">
            <v>140.87397479333401</v>
          </cell>
        </row>
        <row r="1563">
          <cell r="A1563">
            <v>42065</v>
          </cell>
          <cell r="B1563">
            <v>230.235745075545</v>
          </cell>
          <cell r="C1563">
            <v>390.30212607236098</v>
          </cell>
          <cell r="D1563">
            <v>85.948307244266402</v>
          </cell>
          <cell r="E1563">
            <v>241.863815684239</v>
          </cell>
          <cell r="F1563">
            <v>139.270093994213</v>
          </cell>
        </row>
        <row r="1564">
          <cell r="A1564">
            <v>42066</v>
          </cell>
          <cell r="B1564">
            <v>229.227662704674</v>
          </cell>
          <cell r="C1564">
            <v>388.36255128683302</v>
          </cell>
          <cell r="D1564">
            <v>85.711685475063703</v>
          </cell>
          <cell r="E1564">
            <v>240.72151067292901</v>
          </cell>
          <cell r="F1564">
            <v>138.76467788430801</v>
          </cell>
        </row>
        <row r="1565">
          <cell r="A1565">
            <v>42067</v>
          </cell>
          <cell r="B1565">
            <v>227.443008193955</v>
          </cell>
          <cell r="C1565">
            <v>383.62551286833201</v>
          </cell>
          <cell r="D1565">
            <v>85.566072078631194</v>
          </cell>
          <cell r="E1565">
            <v>241.962954059358</v>
          </cell>
          <cell r="F1565">
            <v>137.02950459767601</v>
          </cell>
        </row>
        <row r="1566">
          <cell r="A1566">
            <v>42068</v>
          </cell>
          <cell r="B1566">
            <v>228.20791731382201</v>
          </cell>
          <cell r="C1566">
            <v>384.07310704960798</v>
          </cell>
          <cell r="D1566">
            <v>86.348744084455703</v>
          </cell>
          <cell r="E1566">
            <v>241.35179102200999</v>
          </cell>
          <cell r="F1566">
            <v>138.65353431374001</v>
          </cell>
        </row>
        <row r="1567">
          <cell r="A1567">
            <v>42069</v>
          </cell>
          <cell r="B1567">
            <v>223.820724479821</v>
          </cell>
          <cell r="C1567">
            <v>378.06788511749301</v>
          </cell>
          <cell r="D1567">
            <v>84.637786676374205</v>
          </cell>
          <cell r="E1567">
            <v>239.78358670964701</v>
          </cell>
          <cell r="F1567">
            <v>136.72357203772901</v>
          </cell>
        </row>
        <row r="1568">
          <cell r="A1568">
            <v>42072</v>
          </cell>
          <cell r="B1568">
            <v>224.83005473479</v>
          </cell>
          <cell r="C1568">
            <v>379.59716523685103</v>
          </cell>
          <cell r="D1568">
            <v>85.238441936658106</v>
          </cell>
          <cell r="E1568">
            <v>237.94054667653</v>
          </cell>
          <cell r="F1568">
            <v>135.10872382593499</v>
          </cell>
        </row>
        <row r="1569">
          <cell r="A1569">
            <v>42073</v>
          </cell>
          <cell r="B1569">
            <v>221.48123922995501</v>
          </cell>
          <cell r="C1569">
            <v>371.16747482282699</v>
          </cell>
          <cell r="D1569">
            <v>84.037131416090205</v>
          </cell>
          <cell r="E1569">
            <v>233.31023415071499</v>
          </cell>
          <cell r="F1569">
            <v>131.34360158100799</v>
          </cell>
        </row>
        <row r="1570">
          <cell r="A1570">
            <v>42074</v>
          </cell>
          <cell r="B1570">
            <v>219.755913780887</v>
          </cell>
          <cell r="C1570">
            <v>367.17642670645199</v>
          </cell>
          <cell r="D1570">
            <v>84.273753185293003</v>
          </cell>
          <cell r="E1570">
            <v>231.37544092181301</v>
          </cell>
          <cell r="F1570">
            <v>132.30186238197001</v>
          </cell>
        </row>
        <row r="1571">
          <cell r="A1571">
            <v>42075</v>
          </cell>
          <cell r="B1571">
            <v>222.64110769241501</v>
          </cell>
          <cell r="C1571">
            <v>371.83886609474001</v>
          </cell>
          <cell r="D1571">
            <v>86.002912267928593</v>
          </cell>
          <cell r="E1571">
            <v>231.358309904648</v>
          </cell>
          <cell r="F1571">
            <v>131.883290603559</v>
          </cell>
        </row>
        <row r="1572">
          <cell r="A1572">
            <v>42076</v>
          </cell>
          <cell r="B1572">
            <v>220.976991629282</v>
          </cell>
          <cell r="C1572">
            <v>370.757180156657</v>
          </cell>
          <cell r="D1572">
            <v>85.329450309428395</v>
          </cell>
          <cell r="E1572">
            <v>232.17154592811099</v>
          </cell>
          <cell r="F1572">
            <v>131.947010847901</v>
          </cell>
        </row>
        <row r="1573">
          <cell r="A1573">
            <v>42079</v>
          </cell>
          <cell r="B1573">
            <v>223.62871179323199</v>
          </cell>
          <cell r="C1573">
            <v>377.20999627004801</v>
          </cell>
          <cell r="D1573">
            <v>87.058609392064</v>
          </cell>
          <cell r="E1573">
            <v>233.627437967742</v>
          </cell>
          <cell r="F1573">
            <v>133.718315520711</v>
          </cell>
        </row>
        <row r="1574">
          <cell r="A1574">
            <v>42080</v>
          </cell>
          <cell r="B1574">
            <v>222.04354027742201</v>
          </cell>
          <cell r="C1574">
            <v>372.95785154792901</v>
          </cell>
          <cell r="D1574">
            <v>85.711685475063703</v>
          </cell>
          <cell r="E1574">
            <v>232.99790944043701</v>
          </cell>
          <cell r="F1574">
            <v>132.89236916613399</v>
          </cell>
        </row>
        <row r="1575">
          <cell r="A1575">
            <v>42081</v>
          </cell>
          <cell r="B1575">
            <v>223.417590378207</v>
          </cell>
          <cell r="C1575">
            <v>378.142484147706</v>
          </cell>
          <cell r="D1575">
            <v>86.257735711685399</v>
          </cell>
          <cell r="E1575">
            <v>237.21771799505501</v>
          </cell>
          <cell r="F1575">
            <v>134.91626901480899</v>
          </cell>
        </row>
        <row r="1576">
          <cell r="A1576">
            <v>42082</v>
          </cell>
          <cell r="B1576">
            <v>222.392131556718</v>
          </cell>
          <cell r="C1576">
            <v>373.74114136516198</v>
          </cell>
          <cell r="D1576">
            <v>86.348744084455703</v>
          </cell>
          <cell r="E1576">
            <v>238.65068720532301</v>
          </cell>
          <cell r="F1576">
            <v>134.208434498695</v>
          </cell>
        </row>
        <row r="1577">
          <cell r="A1577">
            <v>42083</v>
          </cell>
          <cell r="B1577">
            <v>225.07437344499701</v>
          </cell>
          <cell r="C1577">
            <v>381.49944050727299</v>
          </cell>
          <cell r="D1577">
            <v>86.403349108117894</v>
          </cell>
          <cell r="E1577">
            <v>242.42029683656199</v>
          </cell>
          <cell r="F1577">
            <v>136.68887179711299</v>
          </cell>
        </row>
        <row r="1578">
          <cell r="A1578">
            <v>42086</v>
          </cell>
          <cell r="B1578">
            <v>225.67135314683401</v>
          </cell>
          <cell r="C1578">
            <v>380.044759418127</v>
          </cell>
          <cell r="D1578">
            <v>86.403349108117894</v>
          </cell>
          <cell r="E1578">
            <v>243.213317207839</v>
          </cell>
          <cell r="F1578">
            <v>138.134889178034</v>
          </cell>
        </row>
        <row r="1579">
          <cell r="A1579">
            <v>42087</v>
          </cell>
          <cell r="B1579">
            <v>224.17239118960501</v>
          </cell>
          <cell r="C1579">
            <v>373.14434912346098</v>
          </cell>
          <cell r="D1579">
            <v>85.547870404077102</v>
          </cell>
          <cell r="E1579">
            <v>242.75451410191701</v>
          </cell>
          <cell r="F1579">
            <v>138.59780429616501</v>
          </cell>
        </row>
        <row r="1580">
          <cell r="A1580">
            <v>42088</v>
          </cell>
          <cell r="B1580">
            <v>223.704009745912</v>
          </cell>
          <cell r="C1580">
            <v>372.84595300260997</v>
          </cell>
          <cell r="D1580">
            <v>84.692391700036396</v>
          </cell>
          <cell r="E1580">
            <v>238.89005735812299</v>
          </cell>
          <cell r="F1580">
            <v>137.498805446988</v>
          </cell>
        </row>
        <row r="1581">
          <cell r="A1581">
            <v>42089</v>
          </cell>
          <cell r="B1581">
            <v>222.84079911527701</v>
          </cell>
          <cell r="C1581">
            <v>370.42148452070103</v>
          </cell>
          <cell r="D1581">
            <v>84.637786676374205</v>
          </cell>
          <cell r="E1581">
            <v>235.28372918451399</v>
          </cell>
          <cell r="F1581">
            <v>136.90246724858599</v>
          </cell>
        </row>
        <row r="1582">
          <cell r="A1582">
            <v>42090</v>
          </cell>
          <cell r="B1582">
            <v>224.09133999923401</v>
          </cell>
          <cell r="C1582">
            <v>373.18164863856703</v>
          </cell>
          <cell r="D1582">
            <v>85.147433563887802</v>
          </cell>
          <cell r="E1582">
            <v>235.824694344227</v>
          </cell>
          <cell r="F1582">
            <v>138.284595066534</v>
          </cell>
        </row>
        <row r="1583">
          <cell r="A1583">
            <v>42093</v>
          </cell>
          <cell r="B1583">
            <v>226.20136619961201</v>
          </cell>
          <cell r="C1583">
            <v>378.73927638940597</v>
          </cell>
          <cell r="D1583">
            <v>85.693483800509597</v>
          </cell>
          <cell r="E1583">
            <v>237.202310289531</v>
          </cell>
          <cell r="F1583">
            <v>136.73549287554499</v>
          </cell>
        </row>
        <row r="1584">
          <cell r="A1584">
            <v>42094</v>
          </cell>
          <cell r="B1584">
            <v>224.23062220270401</v>
          </cell>
          <cell r="C1584">
            <v>374.97202536367001</v>
          </cell>
          <cell r="D1584">
            <v>84.328358208955194</v>
          </cell>
          <cell r="E1584">
            <v>234.00602818743801</v>
          </cell>
          <cell r="F1584">
            <v>135.59972769532899</v>
          </cell>
        </row>
        <row r="1585">
          <cell r="A1585">
            <v>42095</v>
          </cell>
          <cell r="B1585">
            <v>224.34568874560901</v>
          </cell>
          <cell r="C1585">
            <v>377.284595300261</v>
          </cell>
          <cell r="D1585">
            <v>83.527484528576593</v>
          </cell>
          <cell r="E1585">
            <v>233.97057499515</v>
          </cell>
          <cell r="F1585">
            <v>136.42787519209301</v>
          </cell>
        </row>
        <row r="1586">
          <cell r="A1586">
            <v>42096</v>
          </cell>
          <cell r="B1586">
            <v>225.78653642728401</v>
          </cell>
          <cell r="C1586">
            <v>384.59530026109599</v>
          </cell>
          <cell r="D1586">
            <v>83.964324717874007</v>
          </cell>
          <cell r="E1586">
            <v>236.29151378850401</v>
          </cell>
          <cell r="F1586">
            <v>139.00609198351401</v>
          </cell>
        </row>
        <row r="1587">
          <cell r="A1587">
            <v>42100</v>
          </cell>
          <cell r="B1587">
            <v>227.62483385250599</v>
          </cell>
          <cell r="C1587">
            <v>384.22230511003301</v>
          </cell>
          <cell r="D1587">
            <v>84.273753185293003</v>
          </cell>
          <cell r="E1587">
            <v>236.29151378850401</v>
          </cell>
          <cell r="F1587">
            <v>139.00609198351401</v>
          </cell>
        </row>
        <row r="1588">
          <cell r="A1588">
            <v>42101</v>
          </cell>
          <cell r="B1588">
            <v>226.72127004938201</v>
          </cell>
          <cell r="C1588">
            <v>382.84222305110001</v>
          </cell>
          <cell r="D1588">
            <v>84.073534765198303</v>
          </cell>
          <cell r="E1588">
            <v>237.91456396347999</v>
          </cell>
          <cell r="F1588">
            <v>140.41080569725699</v>
          </cell>
        </row>
        <row r="1589">
          <cell r="A1589">
            <v>42102</v>
          </cell>
          <cell r="B1589">
            <v>226.841946256217</v>
          </cell>
          <cell r="C1589">
            <v>380.902648265572</v>
          </cell>
          <cell r="D1589">
            <v>84.838005096468805</v>
          </cell>
          <cell r="E1589">
            <v>238.13165791552299</v>
          </cell>
          <cell r="F1589">
            <v>139.97449174528299</v>
          </cell>
        </row>
        <row r="1590">
          <cell r="A1590">
            <v>42103</v>
          </cell>
          <cell r="B1590">
            <v>227.64842288739999</v>
          </cell>
          <cell r="C1590">
            <v>378.55277881387502</v>
          </cell>
          <cell r="D1590">
            <v>85.547870404077102</v>
          </cell>
          <cell r="E1590">
            <v>238.572355420495</v>
          </cell>
          <cell r="F1590">
            <v>139.82566066970301</v>
          </cell>
        </row>
        <row r="1591">
          <cell r="A1591">
            <v>42104</v>
          </cell>
          <cell r="B1591">
            <v>227.91813134267201</v>
          </cell>
          <cell r="C1591">
            <v>382.99142111152503</v>
          </cell>
          <cell r="D1591">
            <v>85.820895522388</v>
          </cell>
          <cell r="E1591">
            <v>239.74301617901801</v>
          </cell>
          <cell r="F1591">
            <v>138.928830280185</v>
          </cell>
        </row>
        <row r="1592">
          <cell r="A1592">
            <v>42107</v>
          </cell>
          <cell r="B1592">
            <v>226.78859809283199</v>
          </cell>
          <cell r="C1592">
            <v>377.09809772472897</v>
          </cell>
          <cell r="D1592">
            <v>84.692391700036396</v>
          </cell>
          <cell r="E1592">
            <v>238.89356895365901</v>
          </cell>
          <cell r="F1592">
            <v>138.87317685913399</v>
          </cell>
        </row>
        <row r="1593">
          <cell r="A1593">
            <v>42108</v>
          </cell>
          <cell r="B1593">
            <v>227.29501048168899</v>
          </cell>
          <cell r="C1593">
            <v>377.84408802685499</v>
          </cell>
          <cell r="D1593">
            <v>85.001820167455406</v>
          </cell>
          <cell r="E1593">
            <v>240.52336077328101</v>
          </cell>
          <cell r="F1593">
            <v>139.43497405706</v>
          </cell>
        </row>
        <row r="1594">
          <cell r="A1594">
            <v>42109</v>
          </cell>
          <cell r="B1594">
            <v>226.72647627551299</v>
          </cell>
          <cell r="C1594">
            <v>376.83700111898497</v>
          </cell>
          <cell r="D1594">
            <v>85.238441936658106</v>
          </cell>
          <cell r="E1594">
            <v>241.84898344723501</v>
          </cell>
          <cell r="F1594">
            <v>141.717576646461</v>
          </cell>
        </row>
        <row r="1595">
          <cell r="A1595">
            <v>42110</v>
          </cell>
          <cell r="B1595">
            <v>227.549078789595</v>
          </cell>
          <cell r="C1595">
            <v>376.35210742260301</v>
          </cell>
          <cell r="D1595">
            <v>84.674190025482304</v>
          </cell>
          <cell r="E1595">
            <v>247.04891698990301</v>
          </cell>
          <cell r="F1595">
            <v>144.449524675237</v>
          </cell>
        </row>
        <row r="1596">
          <cell r="A1596">
            <v>42111</v>
          </cell>
          <cell r="B1596">
            <v>225.48963662223301</v>
          </cell>
          <cell r="C1596">
            <v>373.59194330473701</v>
          </cell>
          <cell r="D1596">
            <v>84.182744812522699</v>
          </cell>
          <cell r="E1596">
            <v>246.481331770286</v>
          </cell>
          <cell r="F1596">
            <v>143.52386375760301</v>
          </cell>
        </row>
        <row r="1597">
          <cell r="A1597">
            <v>42114</v>
          </cell>
          <cell r="B1597">
            <v>226.39676203864599</v>
          </cell>
          <cell r="C1597">
            <v>373.92763894069299</v>
          </cell>
          <cell r="D1597">
            <v>84.874408445576904</v>
          </cell>
          <cell r="E1597">
            <v>239.65524176020301</v>
          </cell>
          <cell r="F1597">
            <v>143.29853089682999</v>
          </cell>
        </row>
        <row r="1598">
          <cell r="A1598">
            <v>42115</v>
          </cell>
          <cell r="B1598">
            <v>226.63131012945101</v>
          </cell>
          <cell r="C1598">
            <v>372.69675494218501</v>
          </cell>
          <cell r="D1598">
            <v>85.766290498725795</v>
          </cell>
          <cell r="E1598">
            <v>241.194879939012</v>
          </cell>
          <cell r="F1598">
            <v>143.564957792191</v>
          </cell>
        </row>
        <row r="1599">
          <cell r="A1599">
            <v>42116</v>
          </cell>
          <cell r="B1599">
            <v>226.877295368745</v>
          </cell>
          <cell r="C1599">
            <v>368.96680343155498</v>
          </cell>
          <cell r="D1599">
            <v>88.005096468875095</v>
          </cell>
          <cell r="E1599">
            <v>237.72022886321099</v>
          </cell>
          <cell r="F1599">
            <v>144.48052409437301</v>
          </cell>
        </row>
        <row r="1600">
          <cell r="A1600">
            <v>42117</v>
          </cell>
          <cell r="B1600">
            <v>225.70820508752399</v>
          </cell>
          <cell r="C1600">
            <v>359.60462513987301</v>
          </cell>
          <cell r="D1600">
            <v>88.205314888969696</v>
          </cell>
          <cell r="E1600">
            <v>240.62860963402301</v>
          </cell>
          <cell r="F1600">
            <v>145.599381599987</v>
          </cell>
        </row>
        <row r="1601">
          <cell r="A1601">
            <v>42118</v>
          </cell>
          <cell r="B1601">
            <v>225.63285256786901</v>
          </cell>
          <cell r="C1601">
            <v>365.31145095113698</v>
          </cell>
          <cell r="D1601">
            <v>87.950491445212904</v>
          </cell>
          <cell r="E1601">
            <v>241.755346056137</v>
          </cell>
          <cell r="F1601">
            <v>146.632039797457</v>
          </cell>
        </row>
        <row r="1602">
          <cell r="A1602">
            <v>42121</v>
          </cell>
          <cell r="B1602">
            <v>224.51572301760501</v>
          </cell>
          <cell r="C1602">
            <v>358.89593435285298</v>
          </cell>
          <cell r="D1602">
            <v>86.439752457226007</v>
          </cell>
          <cell r="E1602">
            <v>243.981787349531</v>
          </cell>
          <cell r="F1602">
            <v>148.17724161286699</v>
          </cell>
        </row>
        <row r="1603">
          <cell r="A1603">
            <v>42122</v>
          </cell>
          <cell r="B1603">
            <v>224.59524141270501</v>
          </cell>
          <cell r="C1603">
            <v>364.080566952629</v>
          </cell>
          <cell r="D1603">
            <v>86.6217692027666</v>
          </cell>
          <cell r="E1603">
            <v>242.42469638621199</v>
          </cell>
          <cell r="F1603">
            <v>146.71478218357601</v>
          </cell>
        </row>
        <row r="1604">
          <cell r="A1604">
            <v>42123</v>
          </cell>
          <cell r="B1604">
            <v>222.84106613563799</v>
          </cell>
          <cell r="C1604">
            <v>362.51398731816403</v>
          </cell>
          <cell r="D1604">
            <v>85.857298871496099</v>
          </cell>
          <cell r="E1604">
            <v>241.57302154077601</v>
          </cell>
          <cell r="F1604">
            <v>144.647645613366</v>
          </cell>
        </row>
        <row r="1605">
          <cell r="A1605">
            <v>42124</v>
          </cell>
          <cell r="B1605">
            <v>222.06733103121499</v>
          </cell>
          <cell r="C1605">
            <v>357.77694889966398</v>
          </cell>
          <cell r="D1605">
            <v>84.492173279941696</v>
          </cell>
          <cell r="E1605">
            <v>240.33174213193701</v>
          </cell>
          <cell r="F1605">
            <v>145.572544597166</v>
          </cell>
        </row>
        <row r="1606">
          <cell r="A1606">
            <v>42125</v>
          </cell>
          <cell r="B1606">
            <v>224.03687008197201</v>
          </cell>
          <cell r="C1606">
            <v>359.00783289817201</v>
          </cell>
          <cell r="D1606">
            <v>84.9836184929013</v>
          </cell>
          <cell r="E1606">
            <v>240.33174213193701</v>
          </cell>
          <cell r="F1606">
            <v>145.572544597166</v>
          </cell>
        </row>
        <row r="1607">
          <cell r="A1607">
            <v>42128</v>
          </cell>
          <cell r="B1607">
            <v>224.37892182241299</v>
          </cell>
          <cell r="C1607">
            <v>360.83550913838098</v>
          </cell>
          <cell r="D1607">
            <v>85.547870404077102</v>
          </cell>
          <cell r="E1607">
            <v>241.51322541132799</v>
          </cell>
          <cell r="F1607">
            <v>146.038358288984</v>
          </cell>
        </row>
        <row r="1608">
          <cell r="A1608">
            <v>42129</v>
          </cell>
          <cell r="B1608">
            <v>222.73887874062399</v>
          </cell>
          <cell r="C1608">
            <v>361.99179410667602</v>
          </cell>
          <cell r="D1608">
            <v>85.274845285766204</v>
          </cell>
          <cell r="E1608">
            <v>241.61035892837799</v>
          </cell>
          <cell r="F1608">
            <v>143.73175881520601</v>
          </cell>
        </row>
        <row r="1609">
          <cell r="A1609">
            <v>42130</v>
          </cell>
          <cell r="B1609">
            <v>223.208538930065</v>
          </cell>
          <cell r="C1609">
            <v>360.57441253263698</v>
          </cell>
          <cell r="D1609">
            <v>84.710593374590403</v>
          </cell>
          <cell r="E1609">
            <v>240.54481089825899</v>
          </cell>
          <cell r="F1609">
            <v>146.0955396091</v>
          </cell>
        </row>
        <row r="1610">
          <cell r="A1610">
            <v>42131</v>
          </cell>
          <cell r="B1610">
            <v>223.65707543843101</v>
          </cell>
          <cell r="C1610">
            <v>358.85863483774699</v>
          </cell>
          <cell r="D1610">
            <v>84.637786676374205</v>
          </cell>
          <cell r="E1610">
            <v>239.847630786823</v>
          </cell>
          <cell r="F1610">
            <v>141.17269317023201</v>
          </cell>
        </row>
        <row r="1611">
          <cell r="A1611">
            <v>42132</v>
          </cell>
          <cell r="B1611">
            <v>225.70818943306401</v>
          </cell>
          <cell r="C1611">
            <v>358.07534502051402</v>
          </cell>
          <cell r="D1611">
            <v>86.585365853658502</v>
          </cell>
          <cell r="E1611">
            <v>241.88155310909201</v>
          </cell>
          <cell r="F1611">
            <v>144.69180754026999</v>
          </cell>
        </row>
        <row r="1612">
          <cell r="A1612">
            <v>42135</v>
          </cell>
          <cell r="B1612">
            <v>224.654875065422</v>
          </cell>
          <cell r="C1612">
            <v>355.949272659455</v>
          </cell>
          <cell r="D1612">
            <v>86.148525664361102</v>
          </cell>
          <cell r="E1612">
            <v>240.86267990739199</v>
          </cell>
          <cell r="F1612">
            <v>141.42369796039699</v>
          </cell>
        </row>
        <row r="1613">
          <cell r="A1613">
            <v>42136</v>
          </cell>
          <cell r="B1613">
            <v>224.30557978269599</v>
          </cell>
          <cell r="C1613">
            <v>357.70234986945098</v>
          </cell>
          <cell r="D1613">
            <v>85.784492173279901</v>
          </cell>
          <cell r="E1613">
            <v>239.7091068512</v>
          </cell>
          <cell r="F1613">
            <v>140.796519582999</v>
          </cell>
        </row>
        <row r="1614">
          <cell r="A1614">
            <v>42137</v>
          </cell>
          <cell r="B1614">
            <v>224.188797063702</v>
          </cell>
          <cell r="C1614">
            <v>356.58336441626199</v>
          </cell>
          <cell r="D1614">
            <v>85.602475427739293</v>
          </cell>
          <cell r="E1614">
            <v>241.783380036007</v>
          </cell>
          <cell r="F1614">
            <v>141.94927105003899</v>
          </cell>
        </row>
        <row r="1615">
          <cell r="A1615">
            <v>42138</v>
          </cell>
          <cell r="B1615">
            <v>227.61921658498201</v>
          </cell>
          <cell r="C1615">
            <v>364.602760164117</v>
          </cell>
          <cell r="D1615">
            <v>88.587550054605003</v>
          </cell>
          <cell r="E1615">
            <v>241.783380036007</v>
          </cell>
          <cell r="F1615">
            <v>143.66637158864</v>
          </cell>
        </row>
        <row r="1616">
          <cell r="A1616">
            <v>42139</v>
          </cell>
          <cell r="B1616">
            <v>228.346670843813</v>
          </cell>
          <cell r="C1616">
            <v>365.01305483028699</v>
          </cell>
          <cell r="D1616">
            <v>88.660356752821201</v>
          </cell>
          <cell r="E1616">
            <v>242.67007183146501</v>
          </cell>
          <cell r="F1616">
            <v>144.059085993444</v>
          </cell>
        </row>
        <row r="1617">
          <cell r="A1617">
            <v>42142</v>
          </cell>
          <cell r="B1617">
            <v>227.720272833443</v>
          </cell>
          <cell r="C1617">
            <v>364.78925773964897</v>
          </cell>
          <cell r="D1617">
            <v>88.896978522024</v>
          </cell>
          <cell r="E1617">
            <v>242.41688734028</v>
          </cell>
          <cell r="F1617">
            <v>143.633499586086</v>
          </cell>
        </row>
        <row r="1618">
          <cell r="A1618">
            <v>42143</v>
          </cell>
          <cell r="B1618">
            <v>226.95651006732001</v>
          </cell>
          <cell r="C1618">
            <v>362.77508392390803</v>
          </cell>
          <cell r="D1618">
            <v>89.206406989442996</v>
          </cell>
          <cell r="E1618">
            <v>242.235642601872</v>
          </cell>
          <cell r="F1618">
            <v>142.722954387556</v>
          </cell>
        </row>
        <row r="1619">
          <cell r="A1619">
            <v>42144</v>
          </cell>
          <cell r="B1619">
            <v>226.42196840289401</v>
          </cell>
          <cell r="C1619">
            <v>361.87989556135699</v>
          </cell>
          <cell r="D1619">
            <v>89.443028758645696</v>
          </cell>
          <cell r="E1619">
            <v>241.52432947862201</v>
          </cell>
          <cell r="F1619">
            <v>142.24509488464801</v>
          </cell>
        </row>
        <row r="1620">
          <cell r="A1620">
            <v>42145</v>
          </cell>
          <cell r="B1620">
            <v>226.76906132673099</v>
          </cell>
          <cell r="C1620">
            <v>364.56546064901102</v>
          </cell>
          <cell r="D1620">
            <v>89.807062249726897</v>
          </cell>
          <cell r="E1620">
            <v>242.906719337505</v>
          </cell>
          <cell r="F1620">
            <v>141.85994337864</v>
          </cell>
        </row>
        <row r="1621">
          <cell r="A1621">
            <v>42146</v>
          </cell>
          <cell r="B1621">
            <v>225.721567734594</v>
          </cell>
          <cell r="C1621">
            <v>365.53524804177499</v>
          </cell>
          <cell r="D1621">
            <v>89.242810338551095</v>
          </cell>
          <cell r="E1621">
            <v>241.24523652839</v>
          </cell>
          <cell r="F1621">
            <v>141.51376740865101</v>
          </cell>
        </row>
        <row r="1622">
          <cell r="A1622">
            <v>42149</v>
          </cell>
          <cell r="B1622">
            <v>225.721567734594</v>
          </cell>
          <cell r="C1622">
            <v>365.53524804177499</v>
          </cell>
          <cell r="D1622">
            <v>89.242810338551095</v>
          </cell>
          <cell r="E1622">
            <v>241.24523652839</v>
          </cell>
          <cell r="F1622">
            <v>140.759239248977</v>
          </cell>
        </row>
        <row r="1623">
          <cell r="A1623">
            <v>42150</v>
          </cell>
          <cell r="B1623">
            <v>224.11258667963901</v>
          </cell>
          <cell r="C1623">
            <v>364.00596792241703</v>
          </cell>
          <cell r="D1623">
            <v>88.460138332726601</v>
          </cell>
          <cell r="E1623">
            <v>237.66279648617601</v>
          </cell>
          <cell r="F1623">
            <v>139.40566782422101</v>
          </cell>
        </row>
        <row r="1624">
          <cell r="A1624">
            <v>42151</v>
          </cell>
          <cell r="B1624">
            <v>225.38344436907599</v>
          </cell>
          <cell r="C1624">
            <v>364.52816113390497</v>
          </cell>
          <cell r="D1624">
            <v>89.206406989442996</v>
          </cell>
          <cell r="E1624">
            <v>239.637986986367</v>
          </cell>
          <cell r="F1624">
            <v>140.97721279644799</v>
          </cell>
        </row>
        <row r="1625">
          <cell r="A1625">
            <v>42152</v>
          </cell>
          <cell r="B1625">
            <v>225.14297218332999</v>
          </cell>
          <cell r="C1625">
            <v>361.39500186497497</v>
          </cell>
          <cell r="D1625">
            <v>89.661448853294502</v>
          </cell>
          <cell r="E1625">
            <v>241.20632743106799</v>
          </cell>
          <cell r="F1625">
            <v>141.12414911593399</v>
          </cell>
        </row>
        <row r="1626">
          <cell r="A1626">
            <v>42153</v>
          </cell>
          <cell r="B1626">
            <v>223.67345402904101</v>
          </cell>
          <cell r="C1626">
            <v>362.92428198433402</v>
          </cell>
          <cell r="D1626">
            <v>88.460138332726601</v>
          </cell>
          <cell r="E1626">
            <v>239.00743127869401</v>
          </cell>
          <cell r="F1626">
            <v>138.332431610844</v>
          </cell>
        </row>
        <row r="1627">
          <cell r="A1627">
            <v>42156</v>
          </cell>
          <cell r="B1627">
            <v>223.69051739045901</v>
          </cell>
          <cell r="C1627">
            <v>361.65609847071897</v>
          </cell>
          <cell r="D1627">
            <v>89.078995267564594</v>
          </cell>
          <cell r="E1627">
            <v>237.775167543327</v>
          </cell>
          <cell r="F1627">
            <v>138.82284084933599</v>
          </cell>
        </row>
        <row r="1628">
          <cell r="A1628">
            <v>42157</v>
          </cell>
          <cell r="B1628">
            <v>222.99337016621999</v>
          </cell>
          <cell r="C1628">
            <v>358.03804550540798</v>
          </cell>
          <cell r="D1628">
            <v>89.078995267564594</v>
          </cell>
          <cell r="E1628">
            <v>239.07433413496699</v>
          </cell>
          <cell r="F1628">
            <v>140.25949732886701</v>
          </cell>
        </row>
        <row r="1629">
          <cell r="A1629">
            <v>42158</v>
          </cell>
          <cell r="B1629">
            <v>222.72192093499299</v>
          </cell>
          <cell r="C1629">
            <v>359.94032077582898</v>
          </cell>
          <cell r="D1629">
            <v>88.933381871132099</v>
          </cell>
          <cell r="E1629">
            <v>237.09189458777999</v>
          </cell>
          <cell r="F1629">
            <v>143.272371168528</v>
          </cell>
        </row>
        <row r="1630">
          <cell r="A1630">
            <v>42159</v>
          </cell>
          <cell r="B1630">
            <v>220.859519219508</v>
          </cell>
          <cell r="C1630">
            <v>355.83737411413603</v>
          </cell>
          <cell r="D1630">
            <v>88.605751729158996</v>
          </cell>
          <cell r="E1630">
            <v>235.65386372967299</v>
          </cell>
          <cell r="F1630">
            <v>141.73391186283999</v>
          </cell>
        </row>
        <row r="1631">
          <cell r="A1631">
            <v>42160</v>
          </cell>
          <cell r="B1631">
            <v>217.95310456925199</v>
          </cell>
          <cell r="C1631">
            <v>353.74860126818299</v>
          </cell>
          <cell r="D1631">
            <v>88.187113214415703</v>
          </cell>
          <cell r="E1631">
            <v>229.632776830523</v>
          </cell>
          <cell r="F1631">
            <v>137.145036342732</v>
          </cell>
        </row>
        <row r="1632">
          <cell r="A1632">
            <v>42163</v>
          </cell>
          <cell r="B1632">
            <v>217.75684773491699</v>
          </cell>
          <cell r="C1632">
            <v>351.06303618052902</v>
          </cell>
          <cell r="D1632">
            <v>88.168911539861597</v>
          </cell>
          <cell r="E1632">
            <v>230.83254825195201</v>
          </cell>
          <cell r="F1632">
            <v>137.33177866579999</v>
          </cell>
        </row>
        <row r="1633">
          <cell r="A1633">
            <v>42164</v>
          </cell>
          <cell r="B1633">
            <v>218.802625150967</v>
          </cell>
          <cell r="C1633">
            <v>345.80380455054001</v>
          </cell>
          <cell r="D1633">
            <v>87.695668001456099</v>
          </cell>
          <cell r="E1633">
            <v>230.48969895880401</v>
          </cell>
          <cell r="F1633">
            <v>137.31679799846</v>
          </cell>
        </row>
        <row r="1634">
          <cell r="A1634">
            <v>42165</v>
          </cell>
          <cell r="B1634">
            <v>220.93778167964399</v>
          </cell>
          <cell r="C1634">
            <v>339.23908989183099</v>
          </cell>
          <cell r="D1634">
            <v>88.278121587186007</v>
          </cell>
          <cell r="E1634">
            <v>232.40611122816401</v>
          </cell>
          <cell r="F1634">
            <v>139.908993655328</v>
          </cell>
        </row>
        <row r="1635">
          <cell r="A1635">
            <v>42166</v>
          </cell>
          <cell r="B1635">
            <v>220.604147118718</v>
          </cell>
          <cell r="C1635">
            <v>339.12719134651201</v>
          </cell>
          <cell r="D1635">
            <v>89.2974153622133</v>
          </cell>
          <cell r="E1635">
            <v>232.02392587717901</v>
          </cell>
          <cell r="F1635">
            <v>139.63291761376701</v>
          </cell>
        </row>
        <row r="1636">
          <cell r="A1636">
            <v>42167</v>
          </cell>
          <cell r="B1636">
            <v>219.72634071683501</v>
          </cell>
          <cell r="C1636">
            <v>338.604998135024</v>
          </cell>
          <cell r="D1636">
            <v>88.587550054605003</v>
          </cell>
          <cell r="E1636">
            <v>231.95030922151099</v>
          </cell>
          <cell r="F1636">
            <v>137.855793620908</v>
          </cell>
        </row>
        <row r="1637">
          <cell r="A1637">
            <v>42170</v>
          </cell>
          <cell r="B1637">
            <v>218.122662498393</v>
          </cell>
          <cell r="C1637">
            <v>339.27638940693703</v>
          </cell>
          <cell r="D1637">
            <v>87.495449581361399</v>
          </cell>
          <cell r="E1637">
            <v>228.67965554805701</v>
          </cell>
          <cell r="F1637">
            <v>136.74429744429401</v>
          </cell>
        </row>
        <row r="1638">
          <cell r="A1638">
            <v>42171</v>
          </cell>
          <cell r="B1638">
            <v>220.41984089915999</v>
          </cell>
          <cell r="C1638">
            <v>343.26743752331203</v>
          </cell>
          <cell r="D1638">
            <v>88.241718238077894</v>
          </cell>
          <cell r="E1638">
            <v>230.364157097955</v>
          </cell>
          <cell r="F1638">
            <v>137.79994870854901</v>
          </cell>
        </row>
        <row r="1639">
          <cell r="A1639">
            <v>42172</v>
          </cell>
          <cell r="B1639">
            <v>221.61607198861699</v>
          </cell>
          <cell r="C1639">
            <v>342.18575158522901</v>
          </cell>
          <cell r="D1639">
            <v>88.405533309064396</v>
          </cell>
          <cell r="E1639">
            <v>230.226966640461</v>
          </cell>
          <cell r="F1639">
            <v>136.04232659358499</v>
          </cell>
        </row>
        <row r="1640">
          <cell r="A1640">
            <v>42173</v>
          </cell>
          <cell r="B1640">
            <v>224.049063564514</v>
          </cell>
          <cell r="C1640">
            <v>342.63334576650499</v>
          </cell>
          <cell r="D1640">
            <v>90.899162722970502</v>
          </cell>
          <cell r="E1640">
            <v>232.66205549310999</v>
          </cell>
          <cell r="F1640">
            <v>136.94919717470901</v>
          </cell>
        </row>
        <row r="1641">
          <cell r="A1641">
            <v>42174</v>
          </cell>
          <cell r="B1641">
            <v>223.94044621186501</v>
          </cell>
          <cell r="C1641">
            <v>340.17157776948801</v>
          </cell>
          <cell r="D1641">
            <v>90.808154350200198</v>
          </cell>
          <cell r="E1641">
            <v>231.463001860372</v>
          </cell>
          <cell r="F1641">
            <v>134.988848251745</v>
          </cell>
        </row>
        <row r="1642">
          <cell r="A1642">
            <v>42177</v>
          </cell>
          <cell r="B1642">
            <v>224.59416572766699</v>
          </cell>
          <cell r="C1642">
            <v>340.50727340544501</v>
          </cell>
          <cell r="D1642">
            <v>91.062977793957003</v>
          </cell>
          <cell r="E1642">
            <v>235.47481876609001</v>
          </cell>
          <cell r="F1642">
            <v>139.20293295343001</v>
          </cell>
        </row>
        <row r="1643">
          <cell r="A1643">
            <v>42178</v>
          </cell>
          <cell r="B1643">
            <v>223.557032257168</v>
          </cell>
          <cell r="C1643">
            <v>346.69899291309201</v>
          </cell>
          <cell r="D1643">
            <v>90.789952675646106</v>
          </cell>
          <cell r="E1643">
            <v>233.742117086805</v>
          </cell>
          <cell r="F1643">
            <v>137.53086109186199</v>
          </cell>
        </row>
        <row r="1644">
          <cell r="A1644">
            <v>42179</v>
          </cell>
          <cell r="B1644">
            <v>222.586667294991</v>
          </cell>
          <cell r="C1644">
            <v>342.484147706079</v>
          </cell>
          <cell r="D1644">
            <v>90.098289042591901</v>
          </cell>
          <cell r="E1644">
            <v>231.54793915750699</v>
          </cell>
          <cell r="F1644">
            <v>136.34907551121</v>
          </cell>
        </row>
        <row r="1645">
          <cell r="A1645">
            <v>42180</v>
          </cell>
          <cell r="B1645">
            <v>222.15101574902999</v>
          </cell>
          <cell r="C1645">
            <v>339.61208504289402</v>
          </cell>
          <cell r="D1645">
            <v>89.788860575172905</v>
          </cell>
          <cell r="E1645">
            <v>230.18249777470001</v>
          </cell>
          <cell r="F1645">
            <v>136.742819937679</v>
          </cell>
        </row>
        <row r="1646">
          <cell r="A1646">
            <v>42181</v>
          </cell>
          <cell r="B1646">
            <v>222.52736954226</v>
          </cell>
          <cell r="C1646">
            <v>341.25326370757102</v>
          </cell>
          <cell r="D1646">
            <v>90.953767746632593</v>
          </cell>
          <cell r="E1646">
            <v>231.09685537393199</v>
          </cell>
          <cell r="F1646">
            <v>136.396049336787</v>
          </cell>
        </row>
        <row r="1647">
          <cell r="A1647">
            <v>42184</v>
          </cell>
          <cell r="B1647">
            <v>219.16803245121201</v>
          </cell>
          <cell r="C1647">
            <v>334.91234613950002</v>
          </cell>
          <cell r="D1647">
            <v>89.206406989442996</v>
          </cell>
          <cell r="E1647">
            <v>230.000606407687</v>
          </cell>
          <cell r="F1647">
            <v>133.25194952764801</v>
          </cell>
        </row>
        <row r="1648">
          <cell r="A1648">
            <v>42185</v>
          </cell>
          <cell r="B1648">
            <v>218.83493103646799</v>
          </cell>
          <cell r="C1648">
            <v>336.51622528907097</v>
          </cell>
          <cell r="D1648">
            <v>89.333818711321399</v>
          </cell>
          <cell r="E1648">
            <v>223.03083490272201</v>
          </cell>
          <cell r="F1648">
            <v>130.203647780403</v>
          </cell>
        </row>
        <row r="1649">
          <cell r="A1649">
            <v>42186</v>
          </cell>
          <cell r="B1649">
            <v>221.445122154345</v>
          </cell>
          <cell r="C1649">
            <v>339.27638940693703</v>
          </cell>
          <cell r="D1649">
            <v>90.1346923917</v>
          </cell>
          <cell r="E1649">
            <v>224.41749127283401</v>
          </cell>
          <cell r="F1649">
            <v>132.31614964920701</v>
          </cell>
        </row>
        <row r="1650">
          <cell r="A1650">
            <v>42187</v>
          </cell>
          <cell r="B1650">
            <v>221.33801702253399</v>
          </cell>
          <cell r="C1650">
            <v>338.97799328608698</v>
          </cell>
          <cell r="D1650">
            <v>89.9344739716053</v>
          </cell>
          <cell r="E1650">
            <v>226.17069633856599</v>
          </cell>
          <cell r="F1650">
            <v>132.343466388145</v>
          </cell>
        </row>
        <row r="1651">
          <cell r="A1651">
            <v>42188</v>
          </cell>
          <cell r="B1651">
            <v>221.33801702253399</v>
          </cell>
          <cell r="C1651">
            <v>338.97799328608698</v>
          </cell>
          <cell r="D1651">
            <v>89.9344739716053</v>
          </cell>
          <cell r="E1651">
            <v>225.48784724961601</v>
          </cell>
          <cell r="F1651">
            <v>131.344254667152</v>
          </cell>
        </row>
        <row r="1652">
          <cell r="A1652">
            <v>42191</v>
          </cell>
          <cell r="B1652">
            <v>221.26692385781499</v>
          </cell>
          <cell r="C1652">
            <v>334.57665050354302</v>
          </cell>
          <cell r="D1652">
            <v>90.5351292318893</v>
          </cell>
          <cell r="E1652">
            <v>225.39095815199099</v>
          </cell>
          <cell r="F1652">
            <v>129.56226276368599</v>
          </cell>
        </row>
        <row r="1653">
          <cell r="A1653">
            <v>42192</v>
          </cell>
          <cell r="B1653">
            <v>225.68966394508001</v>
          </cell>
          <cell r="C1653">
            <v>336.92651995524</v>
          </cell>
          <cell r="D1653">
            <v>91.390607935930106</v>
          </cell>
          <cell r="E1653">
            <v>223.46275496581299</v>
          </cell>
          <cell r="F1653">
            <v>126.842828187931</v>
          </cell>
        </row>
        <row r="1654">
          <cell r="A1654">
            <v>42193</v>
          </cell>
          <cell r="B1654">
            <v>223.32609811027501</v>
          </cell>
          <cell r="C1654">
            <v>329.87691160014901</v>
          </cell>
          <cell r="D1654">
            <v>89.643247178740395</v>
          </cell>
          <cell r="E1654">
            <v>225.622568761526</v>
          </cell>
          <cell r="F1654">
            <v>129.44890394104601</v>
          </cell>
        </row>
        <row r="1655">
          <cell r="A1655">
            <v>42194</v>
          </cell>
          <cell r="B1655">
            <v>223.438660386848</v>
          </cell>
          <cell r="C1655">
            <v>328.75792614696002</v>
          </cell>
          <cell r="D1655">
            <v>89.534037131416</v>
          </cell>
          <cell r="E1655">
            <v>228.47957504434299</v>
          </cell>
          <cell r="F1655">
            <v>132.11857698092601</v>
          </cell>
        </row>
        <row r="1656">
          <cell r="A1656">
            <v>42195</v>
          </cell>
          <cell r="B1656">
            <v>225.809108369547</v>
          </cell>
          <cell r="C1656">
            <v>329.914211115255</v>
          </cell>
          <cell r="D1656">
            <v>90.880961048416395</v>
          </cell>
          <cell r="E1656">
            <v>232.64261641403201</v>
          </cell>
          <cell r="F1656">
            <v>136.87295541455401</v>
          </cell>
        </row>
        <row r="1657">
          <cell r="A1657">
            <v>42198</v>
          </cell>
          <cell r="B1657">
            <v>228.04926249244599</v>
          </cell>
          <cell r="C1657">
            <v>334.166355837374</v>
          </cell>
          <cell r="D1657">
            <v>90.498725882781201</v>
          </cell>
          <cell r="E1657">
            <v>232.18153309145001</v>
          </cell>
          <cell r="F1657">
            <v>136.95768326317699</v>
          </cell>
        </row>
        <row r="1658">
          <cell r="A1658">
            <v>42199</v>
          </cell>
          <cell r="B1658">
            <v>228.44134186166801</v>
          </cell>
          <cell r="C1658">
            <v>328.72062663185301</v>
          </cell>
          <cell r="D1658">
            <v>91.372406261376</v>
          </cell>
          <cell r="E1658">
            <v>235.05975745548801</v>
          </cell>
          <cell r="F1658">
            <v>138.02195768336301</v>
          </cell>
        </row>
        <row r="1659">
          <cell r="A1659">
            <v>42200</v>
          </cell>
          <cell r="B1659">
            <v>227.70189002468101</v>
          </cell>
          <cell r="C1659">
            <v>322.67810518463199</v>
          </cell>
          <cell r="D1659">
            <v>89.752457226064706</v>
          </cell>
          <cell r="E1659">
            <v>232.40811299231501</v>
          </cell>
          <cell r="F1659">
            <v>136.33817461656901</v>
          </cell>
        </row>
        <row r="1660">
          <cell r="A1660">
            <v>42201</v>
          </cell>
          <cell r="B1660">
            <v>230.227075188317</v>
          </cell>
          <cell r="C1660">
            <v>327.30324505781402</v>
          </cell>
          <cell r="D1660">
            <v>90.589734255551505</v>
          </cell>
          <cell r="E1660">
            <v>235.05232896131901</v>
          </cell>
          <cell r="F1660">
            <v>137.71904060758601</v>
          </cell>
        </row>
        <row r="1661">
          <cell r="A1661">
            <v>42202</v>
          </cell>
          <cell r="B1661">
            <v>230.04544498688099</v>
          </cell>
          <cell r="C1661">
            <v>327.45244311823899</v>
          </cell>
          <cell r="D1661">
            <v>90.826356024754205</v>
          </cell>
          <cell r="E1661">
            <v>235.29845004051401</v>
          </cell>
          <cell r="F1661">
            <v>136.80099298119799</v>
          </cell>
        </row>
        <row r="1662">
          <cell r="A1662">
            <v>42205</v>
          </cell>
          <cell r="B1662">
            <v>230.55788881554801</v>
          </cell>
          <cell r="C1662">
            <v>327.52704214845198</v>
          </cell>
          <cell r="D1662">
            <v>91.117582817619194</v>
          </cell>
          <cell r="E1662">
            <v>235.22019560360599</v>
          </cell>
          <cell r="F1662">
            <v>137.521931549839</v>
          </cell>
        </row>
        <row r="1663">
          <cell r="A1663">
            <v>42206</v>
          </cell>
          <cell r="B1663">
            <v>229.776522832772</v>
          </cell>
          <cell r="C1663">
            <v>328.72062663185301</v>
          </cell>
          <cell r="D1663">
            <v>90.571532580997399</v>
          </cell>
          <cell r="E1663">
            <v>235.042688316658</v>
          </cell>
          <cell r="F1663">
            <v>137.35939775943399</v>
          </cell>
        </row>
        <row r="1664">
          <cell r="A1664">
            <v>42207</v>
          </cell>
          <cell r="B1664">
            <v>230.16103707237301</v>
          </cell>
          <cell r="C1664">
            <v>331.85378590078301</v>
          </cell>
          <cell r="D1664">
            <v>92.792136876592593</v>
          </cell>
          <cell r="E1664">
            <v>232.948505777425</v>
          </cell>
          <cell r="F1664">
            <v>137.33061359237101</v>
          </cell>
        </row>
        <row r="1665">
          <cell r="A1665">
            <v>42208</v>
          </cell>
          <cell r="B1665">
            <v>229.1735497091</v>
          </cell>
          <cell r="C1665">
            <v>340.05967922417</v>
          </cell>
          <cell r="D1665">
            <v>93.192573716781894</v>
          </cell>
          <cell r="E1665">
            <v>234.380296205403</v>
          </cell>
          <cell r="F1665">
            <v>137.52899052414301</v>
          </cell>
        </row>
        <row r="1666">
          <cell r="A1666">
            <v>42209</v>
          </cell>
          <cell r="B1666">
            <v>227.93813461168099</v>
          </cell>
          <cell r="C1666">
            <v>335.43453935098802</v>
          </cell>
          <cell r="D1666">
            <v>92.919548598470996</v>
          </cell>
          <cell r="E1666">
            <v>232.18796843833599</v>
          </cell>
          <cell r="F1666">
            <v>136.805973770891</v>
          </cell>
        </row>
        <row r="1667">
          <cell r="A1667">
            <v>42212</v>
          </cell>
          <cell r="B1667">
            <v>227.78022404806299</v>
          </cell>
          <cell r="C1667">
            <v>333.90525923162897</v>
          </cell>
          <cell r="D1667">
            <v>92.264288314524904</v>
          </cell>
          <cell r="E1667">
            <v>230.181003412899</v>
          </cell>
          <cell r="F1667">
            <v>135.09596042636599</v>
          </cell>
        </row>
        <row r="1668">
          <cell r="A1668">
            <v>42213</v>
          </cell>
          <cell r="B1668">
            <v>230.22428332719099</v>
          </cell>
          <cell r="C1668">
            <v>336.03133159268901</v>
          </cell>
          <cell r="D1668">
            <v>92.719330178376396</v>
          </cell>
          <cell r="E1668">
            <v>230.65708913790701</v>
          </cell>
          <cell r="F1668">
            <v>135.50817267766899</v>
          </cell>
        </row>
        <row r="1669">
          <cell r="A1669">
            <v>42214</v>
          </cell>
          <cell r="B1669">
            <v>230.99703712060699</v>
          </cell>
          <cell r="C1669">
            <v>336.81462140992102</v>
          </cell>
          <cell r="D1669">
            <v>92.937750273025102</v>
          </cell>
          <cell r="E1669">
            <v>234.10785827014701</v>
          </cell>
          <cell r="F1669">
            <v>136.31258936219001</v>
          </cell>
        </row>
        <row r="1670">
          <cell r="A1670">
            <v>42215</v>
          </cell>
          <cell r="B1670">
            <v>230.19361802910001</v>
          </cell>
          <cell r="C1670">
            <v>333.75606117120401</v>
          </cell>
          <cell r="D1670">
            <v>92.409901710957399</v>
          </cell>
          <cell r="E1670">
            <v>232.783779460662</v>
          </cell>
          <cell r="F1670">
            <v>135.61331349967099</v>
          </cell>
        </row>
        <row r="1671">
          <cell r="A1671">
            <v>42216</v>
          </cell>
          <cell r="B1671">
            <v>230.43457997580899</v>
          </cell>
          <cell r="C1671">
            <v>329.69041402461698</v>
          </cell>
          <cell r="D1671">
            <v>92.264288314524904</v>
          </cell>
          <cell r="E1671">
            <v>235.680384784241</v>
          </cell>
          <cell r="F1671">
            <v>137.378786758243</v>
          </cell>
        </row>
        <row r="1672">
          <cell r="A1672">
            <v>42219</v>
          </cell>
          <cell r="B1672">
            <v>231.13435133481701</v>
          </cell>
          <cell r="C1672">
            <v>328.16113390525902</v>
          </cell>
          <cell r="D1672">
            <v>91.918456497997795</v>
          </cell>
          <cell r="E1672">
            <v>235.08500072242899</v>
          </cell>
          <cell r="F1672">
            <v>139.049463756813</v>
          </cell>
        </row>
        <row r="1673">
          <cell r="A1673">
            <v>42220</v>
          </cell>
          <cell r="B1673">
            <v>231.04784791965801</v>
          </cell>
          <cell r="C1673">
            <v>327.30324505781402</v>
          </cell>
          <cell r="D1673">
            <v>91.936658172551802</v>
          </cell>
          <cell r="E1673">
            <v>234.60452472952201</v>
          </cell>
          <cell r="F1673">
            <v>139.056317129923</v>
          </cell>
        </row>
        <row r="1674">
          <cell r="A1674">
            <v>42221</v>
          </cell>
          <cell r="B1674">
            <v>233.001900684026</v>
          </cell>
          <cell r="C1674">
            <v>327.97463632972699</v>
          </cell>
          <cell r="D1674">
            <v>91.882053148889597</v>
          </cell>
          <cell r="E1674">
            <v>232.93955817012099</v>
          </cell>
          <cell r="F1674">
            <v>138.41966094065299</v>
          </cell>
        </row>
        <row r="1675">
          <cell r="A1675">
            <v>42222</v>
          </cell>
          <cell r="B1675">
            <v>231.32964027625201</v>
          </cell>
          <cell r="C1675">
            <v>328.45953002610901</v>
          </cell>
          <cell r="D1675">
            <v>91.590826356024706</v>
          </cell>
          <cell r="E1675">
            <v>231.78831792717401</v>
          </cell>
          <cell r="F1675">
            <v>139.19040740622199</v>
          </cell>
        </row>
        <row r="1676">
          <cell r="A1676">
            <v>42223</v>
          </cell>
          <cell r="B1676">
            <v>229.884550235913</v>
          </cell>
          <cell r="C1676">
            <v>328.83252517717199</v>
          </cell>
          <cell r="D1676">
            <v>91.208591190389498</v>
          </cell>
          <cell r="E1676">
            <v>230.72018647655099</v>
          </cell>
          <cell r="F1676">
            <v>137.96783820847</v>
          </cell>
        </row>
        <row r="1677">
          <cell r="A1677">
            <v>42226</v>
          </cell>
          <cell r="B1677">
            <v>230.90529348677401</v>
          </cell>
          <cell r="C1677">
            <v>333.42036553524798</v>
          </cell>
          <cell r="D1677">
            <v>92.209683290862699</v>
          </cell>
          <cell r="E1677">
            <v>231.49131738666699</v>
          </cell>
          <cell r="F1677">
            <v>139.03809118884499</v>
          </cell>
        </row>
        <row r="1678">
          <cell r="A1678">
            <v>42227</v>
          </cell>
          <cell r="B1678">
            <v>230.058311611204</v>
          </cell>
          <cell r="C1678">
            <v>324.281984334203</v>
          </cell>
          <cell r="D1678">
            <v>91.718238077903095</v>
          </cell>
          <cell r="E1678">
            <v>230.15404611606701</v>
          </cell>
          <cell r="F1678">
            <v>137.98483457378299</v>
          </cell>
        </row>
        <row r="1679">
          <cell r="A1679">
            <v>42228</v>
          </cell>
          <cell r="B1679">
            <v>230.184940538277</v>
          </cell>
          <cell r="C1679">
            <v>316.56098470719797</v>
          </cell>
          <cell r="D1679">
            <v>91.1721878412813</v>
          </cell>
          <cell r="E1679">
            <v>230.443896614914</v>
          </cell>
          <cell r="F1679">
            <v>135.27568005769399</v>
          </cell>
        </row>
        <row r="1680">
          <cell r="A1680">
            <v>42229</v>
          </cell>
          <cell r="B1680">
            <v>229.286410314954</v>
          </cell>
          <cell r="C1680">
            <v>313.427825438269</v>
          </cell>
          <cell r="D1680">
            <v>90.717145977429894</v>
          </cell>
          <cell r="E1680">
            <v>235.108251506969</v>
          </cell>
          <cell r="F1680">
            <v>135.772402462239</v>
          </cell>
        </row>
        <row r="1681">
          <cell r="A1681">
            <v>42230</v>
          </cell>
          <cell r="B1681">
            <v>229.95955567382501</v>
          </cell>
          <cell r="C1681">
            <v>312.68183513614298</v>
          </cell>
          <cell r="D1681">
            <v>91.427011285038205</v>
          </cell>
          <cell r="E1681">
            <v>237.19026567153901</v>
          </cell>
          <cell r="F1681">
            <v>135.074045757996</v>
          </cell>
        </row>
        <row r="1682">
          <cell r="A1682">
            <v>42233</v>
          </cell>
          <cell r="B1682">
            <v>230.10855929696501</v>
          </cell>
          <cell r="C1682">
            <v>314.84520701230798</v>
          </cell>
          <cell r="D1682">
            <v>91.700036403349102</v>
          </cell>
          <cell r="E1682">
            <v>237.210196683383</v>
          </cell>
          <cell r="F1682">
            <v>134.677511605532</v>
          </cell>
        </row>
        <row r="1683">
          <cell r="A1683">
            <v>42234</v>
          </cell>
          <cell r="B1683">
            <v>228.95006216520201</v>
          </cell>
          <cell r="C1683">
            <v>312.234240954867</v>
          </cell>
          <cell r="D1683">
            <v>91.809246450673399</v>
          </cell>
          <cell r="E1683">
            <v>237.275209156508</v>
          </cell>
          <cell r="F1683">
            <v>133.65376682450099</v>
          </cell>
        </row>
        <row r="1684">
          <cell r="A1684">
            <v>42235</v>
          </cell>
          <cell r="B1684">
            <v>226.644683511008</v>
          </cell>
          <cell r="C1684">
            <v>307.34800447594102</v>
          </cell>
          <cell r="D1684">
            <v>90.717145977429894</v>
          </cell>
          <cell r="E1684">
            <v>237.299267453325</v>
          </cell>
          <cell r="F1684">
            <v>131.814938285274</v>
          </cell>
        </row>
        <row r="1685">
          <cell r="A1685">
            <v>42236</v>
          </cell>
          <cell r="B1685">
            <v>224.74165802451</v>
          </cell>
          <cell r="C1685">
            <v>296.90414024617598</v>
          </cell>
          <cell r="D1685">
            <v>88.332726610848098</v>
          </cell>
          <cell r="E1685">
            <v>236.021089993066</v>
          </cell>
          <cell r="F1685">
            <v>131.10890983454399</v>
          </cell>
        </row>
        <row r="1686">
          <cell r="A1686">
            <v>42237</v>
          </cell>
          <cell r="B1686">
            <v>218.87925418001799</v>
          </cell>
          <cell r="C1686">
            <v>292.87579261469602</v>
          </cell>
          <cell r="D1686">
            <v>85.784492173279901</v>
          </cell>
          <cell r="E1686">
            <v>231.35311521838801</v>
          </cell>
          <cell r="F1686">
            <v>129.403397543593</v>
          </cell>
        </row>
        <row r="1687">
          <cell r="A1687">
            <v>42240</v>
          </cell>
          <cell r="B1687">
            <v>211.53732674493401</v>
          </cell>
          <cell r="C1687">
            <v>286.53487504662399</v>
          </cell>
          <cell r="D1687">
            <v>79.541317801237696</v>
          </cell>
          <cell r="E1687">
            <v>226.73099229026801</v>
          </cell>
          <cell r="F1687">
            <v>125.33589238285199</v>
          </cell>
        </row>
        <row r="1688">
          <cell r="A1688">
            <v>42241</v>
          </cell>
          <cell r="B1688">
            <v>209.17178218638301</v>
          </cell>
          <cell r="C1688">
            <v>281.35024244684797</v>
          </cell>
          <cell r="D1688">
            <v>78.085183836912904</v>
          </cell>
          <cell r="E1688">
            <v>229.73177597938701</v>
          </cell>
          <cell r="F1688">
            <v>126.34482783087</v>
          </cell>
        </row>
        <row r="1689">
          <cell r="A1689">
            <v>42242</v>
          </cell>
          <cell r="B1689">
            <v>215.53394661603701</v>
          </cell>
          <cell r="C1689">
            <v>291.60760910108098</v>
          </cell>
          <cell r="D1689">
            <v>80.050964688751307</v>
          </cell>
          <cell r="E1689">
            <v>226.53621785381799</v>
          </cell>
          <cell r="F1689">
            <v>124.309601775281</v>
          </cell>
        </row>
        <row r="1690">
          <cell r="A1690">
            <v>42243</v>
          </cell>
          <cell r="B1690">
            <v>218.65336345287199</v>
          </cell>
          <cell r="C1690">
            <v>292.31629988810101</v>
          </cell>
          <cell r="D1690">
            <v>83.072442664725102</v>
          </cell>
          <cell r="E1690">
            <v>228.24318742731199</v>
          </cell>
          <cell r="F1690">
            <v>125.402079841514</v>
          </cell>
        </row>
        <row r="1691">
          <cell r="A1691">
            <v>42244</v>
          </cell>
          <cell r="B1691">
            <v>218.179488188253</v>
          </cell>
          <cell r="C1691">
            <v>293.06229019022697</v>
          </cell>
          <cell r="D1691">
            <v>83.764106297779307</v>
          </cell>
          <cell r="E1691">
            <v>228.39158714526999</v>
          </cell>
          <cell r="F1691">
            <v>125.068574548987</v>
          </cell>
        </row>
        <row r="1692">
          <cell r="A1692">
            <v>42247</v>
          </cell>
          <cell r="B1692">
            <v>216.60631514514</v>
          </cell>
          <cell r="C1692">
            <v>292.20440134278198</v>
          </cell>
          <cell r="D1692">
            <v>82.435384055333003</v>
          </cell>
          <cell r="E1692">
            <v>227.78751845907999</v>
          </cell>
          <cell r="F1692">
            <v>125.06245892133499</v>
          </cell>
        </row>
        <row r="1693">
          <cell r="A1693">
            <v>42248</v>
          </cell>
          <cell r="B1693">
            <v>212.02160551640901</v>
          </cell>
          <cell r="C1693">
            <v>283.62551286833201</v>
          </cell>
          <cell r="D1693">
            <v>79.304696032034897</v>
          </cell>
          <cell r="E1693">
            <v>225.270382027561</v>
          </cell>
          <cell r="F1693">
            <v>123.372562242586</v>
          </cell>
        </row>
        <row r="1694">
          <cell r="A1694">
            <v>42249</v>
          </cell>
          <cell r="B1694">
            <v>214.79721597147</v>
          </cell>
          <cell r="C1694">
            <v>286.199179410667</v>
          </cell>
          <cell r="D1694">
            <v>80.524208227156805</v>
          </cell>
          <cell r="E1694">
            <v>224.437465599512</v>
          </cell>
          <cell r="F1694">
            <v>122.642478452239</v>
          </cell>
        </row>
        <row r="1695">
          <cell r="A1695">
            <v>42250</v>
          </cell>
          <cell r="B1695">
            <v>216.28279023449301</v>
          </cell>
          <cell r="C1695">
            <v>288.54904886236397</v>
          </cell>
          <cell r="D1695">
            <v>80.342191481616297</v>
          </cell>
          <cell r="E1695">
            <v>225.37983861511299</v>
          </cell>
          <cell r="F1695">
            <v>123.20580153353001</v>
          </cell>
        </row>
        <row r="1696">
          <cell r="A1696">
            <v>42251</v>
          </cell>
          <cell r="B1696">
            <v>212.72608215882801</v>
          </cell>
          <cell r="C1696">
            <v>281.87243565833597</v>
          </cell>
          <cell r="D1696">
            <v>78.394612304331901</v>
          </cell>
          <cell r="E1696">
            <v>223.67535036287001</v>
          </cell>
          <cell r="F1696">
            <v>119.86018030378</v>
          </cell>
        </row>
        <row r="1697">
          <cell r="A1697">
            <v>42254</v>
          </cell>
          <cell r="B1697">
            <v>212.72608215882801</v>
          </cell>
          <cell r="C1697">
            <v>281.87243565833597</v>
          </cell>
          <cell r="D1697">
            <v>78.394612304331901</v>
          </cell>
          <cell r="E1697">
            <v>225.723346912534</v>
          </cell>
          <cell r="F1697">
            <v>120.480567794705</v>
          </cell>
        </row>
        <row r="1698">
          <cell r="A1698">
            <v>42255</v>
          </cell>
          <cell r="B1698">
            <v>217.24233080847401</v>
          </cell>
          <cell r="C1698">
            <v>284.18500559492702</v>
          </cell>
          <cell r="D1698">
            <v>80.160174736075703</v>
          </cell>
          <cell r="E1698">
            <v>225.36811576446499</v>
          </cell>
          <cell r="F1698">
            <v>121.00727572230601</v>
          </cell>
        </row>
        <row r="1699">
          <cell r="A1699">
            <v>42256</v>
          </cell>
          <cell r="B1699">
            <v>213.45628399902699</v>
          </cell>
          <cell r="C1699">
            <v>280.380455054084</v>
          </cell>
          <cell r="D1699">
            <v>78.685839097196904</v>
          </cell>
          <cell r="E1699">
            <v>229.20597101185601</v>
          </cell>
          <cell r="F1699">
            <v>122.724964844715</v>
          </cell>
        </row>
        <row r="1700">
          <cell r="A1700">
            <v>42257</v>
          </cell>
          <cell r="B1700">
            <v>213.934939241194</v>
          </cell>
          <cell r="C1700">
            <v>279.186870570682</v>
          </cell>
          <cell r="D1700">
            <v>78.485620677102204</v>
          </cell>
          <cell r="E1700">
            <v>229.702102223628</v>
          </cell>
          <cell r="F1700">
            <v>122.544434902802</v>
          </cell>
        </row>
        <row r="1701">
          <cell r="A1701">
            <v>42258</v>
          </cell>
          <cell r="B1701">
            <v>214.92218239489</v>
          </cell>
          <cell r="C1701">
            <v>282.05893323386698</v>
          </cell>
          <cell r="D1701">
            <v>79.013469239170007</v>
          </cell>
          <cell r="E1701">
            <v>227.96780098937199</v>
          </cell>
          <cell r="F1701">
            <v>121.614728479335</v>
          </cell>
        </row>
        <row r="1702">
          <cell r="A1702">
            <v>42261</v>
          </cell>
          <cell r="B1702">
            <v>214.17582381014299</v>
          </cell>
          <cell r="C1702">
            <v>280.26855650876502</v>
          </cell>
          <cell r="D1702">
            <v>78.576629049872494</v>
          </cell>
          <cell r="E1702">
            <v>228.63342933756999</v>
          </cell>
          <cell r="F1702">
            <v>121.058149923462</v>
          </cell>
        </row>
        <row r="1703">
          <cell r="A1703">
            <v>42262</v>
          </cell>
          <cell r="B1703">
            <v>216.81003557874101</v>
          </cell>
          <cell r="C1703">
            <v>282.73032450578103</v>
          </cell>
          <cell r="D1703">
            <v>79.741536221332296</v>
          </cell>
          <cell r="E1703">
            <v>231.42234470007401</v>
          </cell>
          <cell r="F1703">
            <v>122.35692056741</v>
          </cell>
        </row>
        <row r="1704">
          <cell r="A1704">
            <v>42263</v>
          </cell>
          <cell r="B1704">
            <v>219.26488927895599</v>
          </cell>
          <cell r="C1704">
            <v>279.03767251025698</v>
          </cell>
          <cell r="D1704">
            <v>79.8325445941026</v>
          </cell>
          <cell r="E1704">
            <v>234.40215163347901</v>
          </cell>
          <cell r="F1704">
            <v>125.299220789618</v>
          </cell>
        </row>
        <row r="1705">
          <cell r="A1705">
            <v>42264</v>
          </cell>
          <cell r="B1705">
            <v>219.318201213447</v>
          </cell>
          <cell r="C1705">
            <v>280.93994778067798</v>
          </cell>
          <cell r="D1705">
            <v>80.524208227156805</v>
          </cell>
          <cell r="E1705">
            <v>235.879995012606</v>
          </cell>
          <cell r="F1705">
            <v>126.441204398083</v>
          </cell>
        </row>
        <row r="1706">
          <cell r="A1706">
            <v>42265</v>
          </cell>
          <cell r="B1706">
            <v>216.68227282149201</v>
          </cell>
          <cell r="C1706">
            <v>278.36628123834299</v>
          </cell>
          <cell r="D1706">
            <v>78.867855842737498</v>
          </cell>
          <cell r="E1706">
            <v>236.56408166826401</v>
          </cell>
          <cell r="F1706">
            <v>125.240352330299</v>
          </cell>
        </row>
        <row r="1707">
          <cell r="A1707">
            <v>42268</v>
          </cell>
          <cell r="B1707">
            <v>218.53203288960901</v>
          </cell>
          <cell r="C1707">
            <v>279.89556135770198</v>
          </cell>
          <cell r="D1707">
            <v>78.813250819075293</v>
          </cell>
          <cell r="E1707">
            <v>235.81925523854201</v>
          </cell>
          <cell r="F1707">
            <v>126.501258087811</v>
          </cell>
        </row>
        <row r="1708">
          <cell r="A1708">
            <v>42269</v>
          </cell>
          <cell r="B1708">
            <v>216.07123317820901</v>
          </cell>
          <cell r="C1708">
            <v>274.30063409175602</v>
          </cell>
          <cell r="D1708">
            <v>77.320713505642502</v>
          </cell>
          <cell r="E1708">
            <v>228.798601178349</v>
          </cell>
          <cell r="F1708">
            <v>122.48956357256399</v>
          </cell>
        </row>
        <row r="1709">
          <cell r="A1709">
            <v>42270</v>
          </cell>
          <cell r="B1709">
            <v>216.490057968733</v>
          </cell>
          <cell r="C1709">
            <v>271.24207385303902</v>
          </cell>
          <cell r="D1709">
            <v>76.811066618128805</v>
          </cell>
          <cell r="E1709">
            <v>226.749766177239</v>
          </cell>
          <cell r="F1709">
            <v>123.96166005386701</v>
          </cell>
        </row>
        <row r="1710">
          <cell r="A1710">
            <v>42271</v>
          </cell>
          <cell r="B1710">
            <v>216.71056982341801</v>
          </cell>
          <cell r="C1710">
            <v>278.73927638940597</v>
          </cell>
          <cell r="D1710">
            <v>76.337823079723293</v>
          </cell>
          <cell r="E1710">
            <v>224.70802862120499</v>
          </cell>
          <cell r="F1710">
            <v>122.24408784194</v>
          </cell>
        </row>
        <row r="1711">
          <cell r="A1711">
            <v>42272</v>
          </cell>
          <cell r="B1711">
            <v>218.275268436418</v>
          </cell>
          <cell r="C1711">
            <v>266.84073107049602</v>
          </cell>
          <cell r="D1711">
            <v>74.372042227884904</v>
          </cell>
          <cell r="E1711">
            <v>229.82565469599299</v>
          </cell>
          <cell r="F1711">
            <v>125.081914438176</v>
          </cell>
        </row>
        <row r="1712">
          <cell r="A1712">
            <v>42275</v>
          </cell>
          <cell r="B1712">
            <v>214.77976527398499</v>
          </cell>
          <cell r="C1712">
            <v>261.917195076464</v>
          </cell>
          <cell r="D1712">
            <v>71.095740808154304</v>
          </cell>
          <cell r="E1712">
            <v>228.26656506243901</v>
          </cell>
          <cell r="F1712">
            <v>123.338043414788</v>
          </cell>
        </row>
        <row r="1713">
          <cell r="A1713">
            <v>42276</v>
          </cell>
          <cell r="B1713">
            <v>214.77425758768001</v>
          </cell>
          <cell r="C1713">
            <v>259.75382320029797</v>
          </cell>
          <cell r="D1713">
            <v>71.896614488532904</v>
          </cell>
          <cell r="E1713">
            <v>226.821603830763</v>
          </cell>
          <cell r="F1713">
            <v>122.68776715431</v>
          </cell>
        </row>
        <row r="1714">
          <cell r="A1714">
            <v>42277</v>
          </cell>
          <cell r="B1714">
            <v>216.887186572216</v>
          </cell>
          <cell r="C1714">
            <v>262.58858634837702</v>
          </cell>
          <cell r="D1714">
            <v>73.207135056425102</v>
          </cell>
          <cell r="E1714">
            <v>232.09524684660201</v>
          </cell>
          <cell r="F1714">
            <v>126.918898613758</v>
          </cell>
        </row>
        <row r="1715">
          <cell r="A1715">
            <v>42278</v>
          </cell>
          <cell r="B1715">
            <v>216.845424945594</v>
          </cell>
          <cell r="C1715">
            <v>262.96158149944</v>
          </cell>
          <cell r="D1715">
            <v>74.190025482344296</v>
          </cell>
          <cell r="E1715">
            <v>232.545356046395</v>
          </cell>
          <cell r="F1715">
            <v>126.078406982603</v>
          </cell>
        </row>
        <row r="1716">
          <cell r="A1716">
            <v>42279</v>
          </cell>
          <cell r="B1716">
            <v>219.66758147752799</v>
          </cell>
          <cell r="C1716">
            <v>272.73405445729202</v>
          </cell>
          <cell r="D1716">
            <v>75.318529304696</v>
          </cell>
          <cell r="E1716">
            <v>234.26665664237601</v>
          </cell>
          <cell r="F1716">
            <v>127.52490813103699</v>
          </cell>
        </row>
        <row r="1717">
          <cell r="A1717">
            <v>42282</v>
          </cell>
          <cell r="B1717">
            <v>223.412847971362</v>
          </cell>
          <cell r="C1717">
            <v>280.34315553897699</v>
          </cell>
          <cell r="D1717">
            <v>75.336730979250007</v>
          </cell>
          <cell r="E1717">
            <v>237.36541539390601</v>
          </cell>
          <cell r="F1717">
            <v>131.86302074473701</v>
          </cell>
        </row>
        <row r="1718">
          <cell r="A1718">
            <v>42283</v>
          </cell>
          <cell r="B1718">
            <v>222.1427162016</v>
          </cell>
          <cell r="C1718">
            <v>280.08205893323299</v>
          </cell>
          <cell r="D1718">
            <v>72.606479796141201</v>
          </cell>
          <cell r="E1718">
            <v>239.13467788768401</v>
          </cell>
          <cell r="F1718">
            <v>132.99450458245701</v>
          </cell>
        </row>
        <row r="1719">
          <cell r="A1719">
            <v>42284</v>
          </cell>
          <cell r="B1719">
            <v>224.057476718597</v>
          </cell>
          <cell r="C1719">
            <v>269.86199179410602</v>
          </cell>
          <cell r="D1719">
            <v>73.953403713141597</v>
          </cell>
          <cell r="E1719">
            <v>235.566092404774</v>
          </cell>
          <cell r="F1719">
            <v>130.26395746377301</v>
          </cell>
        </row>
        <row r="1720">
          <cell r="A1720">
            <v>42285</v>
          </cell>
          <cell r="B1720">
            <v>226.648866829995</v>
          </cell>
          <cell r="C1720">
            <v>269.04140246176701</v>
          </cell>
          <cell r="D1720">
            <v>74.918092464506699</v>
          </cell>
          <cell r="E1720">
            <v>237.60738443679401</v>
          </cell>
          <cell r="F1720">
            <v>131.49168684833799</v>
          </cell>
        </row>
        <row r="1721">
          <cell r="A1721">
            <v>42286</v>
          </cell>
          <cell r="B1721">
            <v>227.260204802559</v>
          </cell>
          <cell r="C1721">
            <v>268.66840731070403</v>
          </cell>
          <cell r="D1721">
            <v>76.246814706953003</v>
          </cell>
          <cell r="E1721">
            <v>239.202115991558</v>
          </cell>
          <cell r="F1721">
            <v>132.791106547033</v>
          </cell>
        </row>
        <row r="1722">
          <cell r="A1722">
            <v>42289</v>
          </cell>
          <cell r="B1722">
            <v>227.78841311973201</v>
          </cell>
          <cell r="C1722">
            <v>265.94554270794401</v>
          </cell>
          <cell r="D1722">
            <v>75.664361121223095</v>
          </cell>
          <cell r="E1722">
            <v>240.797395169591</v>
          </cell>
          <cell r="F1722">
            <v>134.196630571361</v>
          </cell>
        </row>
        <row r="1723">
          <cell r="A1723">
            <v>42290</v>
          </cell>
          <cell r="B1723">
            <v>226.31827817971799</v>
          </cell>
          <cell r="C1723">
            <v>266.91533010070799</v>
          </cell>
          <cell r="D1723">
            <v>74.4812522752093</v>
          </cell>
          <cell r="E1723">
            <v>241.669452738719</v>
          </cell>
          <cell r="F1723">
            <v>132.49128356764501</v>
          </cell>
        </row>
        <row r="1724">
          <cell r="A1724">
            <v>42291</v>
          </cell>
          <cell r="B1724">
            <v>223.75368716205799</v>
          </cell>
          <cell r="C1724">
            <v>266.16933979858197</v>
          </cell>
          <cell r="D1724">
            <v>74.117218784128099</v>
          </cell>
          <cell r="E1724">
            <v>241.56502685983801</v>
          </cell>
          <cell r="F1724">
            <v>132.81954199834701</v>
          </cell>
        </row>
        <row r="1725">
          <cell r="A1725">
            <v>42292</v>
          </cell>
          <cell r="B1725">
            <v>225.93450998695499</v>
          </cell>
          <cell r="C1725">
            <v>277.91868705706798</v>
          </cell>
          <cell r="D1725">
            <v>76.210411357844905</v>
          </cell>
          <cell r="E1725">
            <v>244.688434846289</v>
          </cell>
          <cell r="F1725">
            <v>135.00798730400501</v>
          </cell>
        </row>
        <row r="1726">
          <cell r="A1726">
            <v>42293</v>
          </cell>
          <cell r="B1726">
            <v>228.176656698979</v>
          </cell>
          <cell r="C1726">
            <v>280.11935844833999</v>
          </cell>
          <cell r="D1726">
            <v>76.847469967236904</v>
          </cell>
          <cell r="E1726">
            <v>239.45970312630999</v>
          </cell>
          <cell r="F1726">
            <v>133.46369053698501</v>
          </cell>
        </row>
        <row r="1727">
          <cell r="A1727">
            <v>42296</v>
          </cell>
          <cell r="B1727">
            <v>229.01236959968901</v>
          </cell>
          <cell r="C1727">
            <v>279.89556135770198</v>
          </cell>
          <cell r="D1727">
            <v>76.720058245358501</v>
          </cell>
          <cell r="E1727">
            <v>237.95126091031</v>
          </cell>
          <cell r="F1727">
            <v>135.59714357052701</v>
          </cell>
        </row>
        <row r="1728">
          <cell r="A1728">
            <v>42297</v>
          </cell>
          <cell r="B1728">
            <v>228.86796704598399</v>
          </cell>
          <cell r="C1728">
            <v>278.85117493472501</v>
          </cell>
          <cell r="D1728">
            <v>75.973789588642106</v>
          </cell>
          <cell r="E1728">
            <v>237.94874246205799</v>
          </cell>
          <cell r="F1728">
            <v>134.89046808074701</v>
          </cell>
        </row>
        <row r="1729">
          <cell r="A1729">
            <v>42298</v>
          </cell>
          <cell r="B1729">
            <v>228.562644694173</v>
          </cell>
          <cell r="C1729">
            <v>280.11935844833999</v>
          </cell>
          <cell r="D1729">
            <v>76.811066618128805</v>
          </cell>
          <cell r="E1729">
            <v>236.995590240425</v>
          </cell>
          <cell r="F1729">
            <v>137.315921169841</v>
          </cell>
        </row>
        <row r="1730">
          <cell r="A1730">
            <v>42299</v>
          </cell>
          <cell r="B1730">
            <v>233.124071668157</v>
          </cell>
          <cell r="C1730">
            <v>295.59865721745598</v>
          </cell>
          <cell r="D1730">
            <v>79.177284310156494</v>
          </cell>
          <cell r="E1730">
            <v>238.498850145831</v>
          </cell>
          <cell r="F1730">
            <v>139.312197893486</v>
          </cell>
        </row>
        <row r="1731">
          <cell r="A1731">
            <v>42300</v>
          </cell>
          <cell r="B1731">
            <v>232.93857481509701</v>
          </cell>
          <cell r="C1731">
            <v>302.57366654233402</v>
          </cell>
          <cell r="D1731">
            <v>79.359301055697102</v>
          </cell>
          <cell r="E1731">
            <v>239.12404718965601</v>
          </cell>
          <cell r="F1731">
            <v>140.19640598229299</v>
          </cell>
        </row>
        <row r="1732">
          <cell r="A1732">
            <v>42303</v>
          </cell>
          <cell r="B1732">
            <v>232.57875481526699</v>
          </cell>
          <cell r="C1732">
            <v>297.31443491234597</v>
          </cell>
          <cell r="D1732">
            <v>79.377502730251095</v>
          </cell>
          <cell r="E1732">
            <v>237.03889888739599</v>
          </cell>
          <cell r="F1732">
            <v>140.659089295158</v>
          </cell>
        </row>
        <row r="1733">
          <cell r="A1733">
            <v>42304</v>
          </cell>
          <cell r="B1733">
            <v>232.741358585999</v>
          </cell>
          <cell r="C1733">
            <v>295.93435285341201</v>
          </cell>
          <cell r="D1733">
            <v>79.868947943210699</v>
          </cell>
          <cell r="E1733">
            <v>235.999574895835</v>
          </cell>
          <cell r="F1733">
            <v>139.74942294094399</v>
          </cell>
        </row>
        <row r="1734">
          <cell r="A1734">
            <v>42305</v>
          </cell>
          <cell r="B1734">
            <v>231.642395812948</v>
          </cell>
          <cell r="C1734">
            <v>297.53823200298302</v>
          </cell>
          <cell r="D1734">
            <v>81.470695303967901</v>
          </cell>
          <cell r="E1734">
            <v>237.99118171841701</v>
          </cell>
          <cell r="F1734">
            <v>141.14237908840701</v>
          </cell>
        </row>
        <row r="1735">
          <cell r="A1735">
            <v>42306</v>
          </cell>
          <cell r="B1735">
            <v>231.633557752093</v>
          </cell>
          <cell r="C1735">
            <v>308.80268556508702</v>
          </cell>
          <cell r="D1735">
            <v>82.344375682562699</v>
          </cell>
          <cell r="E1735">
            <v>237.06740314261501</v>
          </cell>
          <cell r="F1735">
            <v>141.90230730295201</v>
          </cell>
        </row>
        <row r="1736">
          <cell r="A1736">
            <v>42307</v>
          </cell>
          <cell r="B1736">
            <v>229.10624179281299</v>
          </cell>
          <cell r="C1736">
            <v>305.85602387168899</v>
          </cell>
          <cell r="D1736">
            <v>81.543502002184198</v>
          </cell>
          <cell r="E1736">
            <v>237.13222069898299</v>
          </cell>
          <cell r="F1736">
            <v>140.94437707645801</v>
          </cell>
        </row>
        <row r="1737">
          <cell r="A1737">
            <v>42310</v>
          </cell>
          <cell r="B1737">
            <v>230.32101044655201</v>
          </cell>
          <cell r="C1737">
            <v>307.60910108168503</v>
          </cell>
          <cell r="D1737">
            <v>82.690207499089894</v>
          </cell>
          <cell r="E1737">
            <v>235.64356408073999</v>
          </cell>
          <cell r="F1737">
            <v>140.00217534125301</v>
          </cell>
        </row>
        <row r="1738">
          <cell r="A1738">
            <v>42311</v>
          </cell>
          <cell r="B1738">
            <v>229.07764601433601</v>
          </cell>
          <cell r="C1738">
            <v>313.875419619544</v>
          </cell>
          <cell r="D1738">
            <v>82.835820895522303</v>
          </cell>
          <cell r="E1738">
            <v>235.27706179387101</v>
          </cell>
          <cell r="F1738">
            <v>140.70916527991599</v>
          </cell>
        </row>
        <row r="1739">
          <cell r="A1739">
            <v>42312</v>
          </cell>
          <cell r="B1739">
            <v>228.11146660749799</v>
          </cell>
          <cell r="C1739">
            <v>311.37635210742201</v>
          </cell>
          <cell r="D1739">
            <v>82.235165635238403</v>
          </cell>
          <cell r="E1739">
            <v>236.05561191640601</v>
          </cell>
          <cell r="F1739">
            <v>140.40144882726301</v>
          </cell>
        </row>
        <row r="1740">
          <cell r="A1740">
            <v>42313</v>
          </cell>
          <cell r="B1740">
            <v>228.099675220943</v>
          </cell>
          <cell r="C1740">
            <v>310.77955986572101</v>
          </cell>
          <cell r="D1740">
            <v>82.235165635238403</v>
          </cell>
          <cell r="E1740">
            <v>236.76745409942399</v>
          </cell>
          <cell r="F1740">
            <v>142.03575457159701</v>
          </cell>
        </row>
        <row r="1741">
          <cell r="A1741">
            <v>42314</v>
          </cell>
          <cell r="B1741">
            <v>225.65700784694499</v>
          </cell>
          <cell r="C1741">
            <v>309.436777321894</v>
          </cell>
          <cell r="D1741">
            <v>83.054240990170996</v>
          </cell>
          <cell r="E1741">
            <v>232.32781657033701</v>
          </cell>
          <cell r="F1741">
            <v>139.260892332964</v>
          </cell>
        </row>
        <row r="1742">
          <cell r="A1742">
            <v>42317</v>
          </cell>
          <cell r="B1742">
            <v>224.06613408225701</v>
          </cell>
          <cell r="C1742">
            <v>307.68370011189802</v>
          </cell>
          <cell r="D1742">
            <v>81.998543866035604</v>
          </cell>
          <cell r="E1742">
            <v>231.18223200724901</v>
          </cell>
          <cell r="F1742">
            <v>137.80360115327699</v>
          </cell>
        </row>
        <row r="1743">
          <cell r="A1743">
            <v>42318</v>
          </cell>
          <cell r="B1743">
            <v>224.62564953038199</v>
          </cell>
          <cell r="C1743">
            <v>307.08690787019702</v>
          </cell>
          <cell r="D1743">
            <v>83.290862759373795</v>
          </cell>
          <cell r="E1743">
            <v>229.24612695763699</v>
          </cell>
          <cell r="F1743">
            <v>136.93688126008999</v>
          </cell>
        </row>
        <row r="1744">
          <cell r="A1744">
            <v>42319</v>
          </cell>
          <cell r="B1744">
            <v>224.384361523634</v>
          </cell>
          <cell r="C1744">
            <v>307.72099962700401</v>
          </cell>
          <cell r="D1744">
            <v>82.034947215143703</v>
          </cell>
          <cell r="E1744">
            <v>230.960648781971</v>
          </cell>
          <cell r="F1744">
            <v>139.863874271887</v>
          </cell>
        </row>
        <row r="1745">
          <cell r="A1745">
            <v>42320</v>
          </cell>
          <cell r="B1745">
            <v>221.301060420597</v>
          </cell>
          <cell r="C1745">
            <v>303.02126072361</v>
          </cell>
          <cell r="D1745">
            <v>80.433199854386601</v>
          </cell>
          <cell r="E1745">
            <v>230.370790455514</v>
          </cell>
          <cell r="F1745">
            <v>138.22486590418001</v>
          </cell>
        </row>
        <row r="1746">
          <cell r="A1746">
            <v>42321</v>
          </cell>
          <cell r="B1746">
            <v>219.44580518974499</v>
          </cell>
          <cell r="C1746">
            <v>303.282357329354</v>
          </cell>
          <cell r="D1746">
            <v>80.014561339643194</v>
          </cell>
          <cell r="E1746">
            <v>225.54439786037</v>
          </cell>
          <cell r="F1746">
            <v>136.22473315031101</v>
          </cell>
        </row>
        <row r="1747">
          <cell r="A1747">
            <v>42324</v>
          </cell>
          <cell r="B1747">
            <v>223.05300247712501</v>
          </cell>
          <cell r="C1747">
            <v>307.04960835509098</v>
          </cell>
          <cell r="D1747">
            <v>81.689115398616593</v>
          </cell>
          <cell r="E1747">
            <v>226.05753323872099</v>
          </cell>
          <cell r="F1747">
            <v>136.634052875023</v>
          </cell>
        </row>
        <row r="1748">
          <cell r="A1748">
            <v>42325</v>
          </cell>
          <cell r="B1748">
            <v>222.82537991943099</v>
          </cell>
          <cell r="C1748">
            <v>304.21484520701199</v>
          </cell>
          <cell r="D1748">
            <v>81.488896978522007</v>
          </cell>
          <cell r="E1748">
            <v>229.04243275913299</v>
          </cell>
          <cell r="F1748">
            <v>138.80792670003001</v>
          </cell>
        </row>
        <row r="1749">
          <cell r="A1749">
            <v>42326</v>
          </cell>
          <cell r="B1749">
            <v>225.91030237725499</v>
          </cell>
          <cell r="C1749">
            <v>307.98209623274801</v>
          </cell>
          <cell r="D1749">
            <v>83.363669457590007</v>
          </cell>
          <cell r="E1749">
            <v>229.73354260586299</v>
          </cell>
          <cell r="F1749">
            <v>136.63750979704801</v>
          </cell>
        </row>
        <row r="1750">
          <cell r="A1750">
            <v>42327</v>
          </cell>
          <cell r="B1750">
            <v>226.623558935392</v>
          </cell>
          <cell r="C1750">
            <v>308.69078701976798</v>
          </cell>
          <cell r="D1750">
            <v>83.236257735711604</v>
          </cell>
          <cell r="E1750">
            <v>232.32920883288401</v>
          </cell>
          <cell r="F1750">
            <v>139.667509006692</v>
          </cell>
        </row>
        <row r="1751">
          <cell r="A1751">
            <v>42328</v>
          </cell>
          <cell r="B1751">
            <v>225.04404091599901</v>
          </cell>
          <cell r="C1751">
            <v>306.15441999254</v>
          </cell>
          <cell r="D1751">
            <v>83.7459046232253</v>
          </cell>
          <cell r="E1751">
            <v>231.007187478052</v>
          </cell>
          <cell r="F1751">
            <v>139.51777086702401</v>
          </cell>
        </row>
        <row r="1752">
          <cell r="A1752">
            <v>42331</v>
          </cell>
          <cell r="B1752">
            <v>226.76810685194101</v>
          </cell>
          <cell r="C1752">
            <v>304.32674375233103</v>
          </cell>
          <cell r="D1752">
            <v>82.708409173643901</v>
          </cell>
          <cell r="E1752">
            <v>229.59774750483299</v>
          </cell>
          <cell r="F1752">
            <v>138.12035801134201</v>
          </cell>
        </row>
        <row r="1753">
          <cell r="A1753">
            <v>42332</v>
          </cell>
          <cell r="B1753">
            <v>227.25171113982401</v>
          </cell>
          <cell r="C1753">
            <v>302.72286460276001</v>
          </cell>
          <cell r="D1753">
            <v>82.726610848198007</v>
          </cell>
          <cell r="E1753">
            <v>227.45810604647201</v>
          </cell>
          <cell r="F1753">
            <v>137.317481320073</v>
          </cell>
        </row>
        <row r="1754">
          <cell r="A1754">
            <v>42333</v>
          </cell>
          <cell r="B1754">
            <v>227.84313306108501</v>
          </cell>
          <cell r="C1754">
            <v>304.662439388287</v>
          </cell>
          <cell r="D1754">
            <v>82.653804149981696</v>
          </cell>
          <cell r="E1754">
            <v>229.07366894286099</v>
          </cell>
          <cell r="F1754">
            <v>139.74992484974001</v>
          </cell>
        </row>
        <row r="1755">
          <cell r="A1755">
            <v>42334</v>
          </cell>
          <cell r="B1755">
            <v>227.84313306108501</v>
          </cell>
          <cell r="C1755">
            <v>304.662439388287</v>
          </cell>
          <cell r="D1755">
            <v>82.653804149981696</v>
          </cell>
          <cell r="E1755">
            <v>229.43618626492699</v>
          </cell>
          <cell r="F1755">
            <v>139.52775461908701</v>
          </cell>
        </row>
        <row r="1756">
          <cell r="A1756">
            <v>42335</v>
          </cell>
          <cell r="B1756">
            <v>228.41486211891501</v>
          </cell>
          <cell r="C1756">
            <v>305.89332338679498</v>
          </cell>
          <cell r="D1756">
            <v>82.672005824535802</v>
          </cell>
          <cell r="E1756">
            <v>229.35914464339299</v>
          </cell>
          <cell r="F1756">
            <v>138.84282246334899</v>
          </cell>
        </row>
        <row r="1757">
          <cell r="A1757">
            <v>42338</v>
          </cell>
          <cell r="B1757">
            <v>226.18789754948401</v>
          </cell>
          <cell r="C1757">
            <v>300.59679224169997</v>
          </cell>
          <cell r="D1757">
            <v>81.761922096832905</v>
          </cell>
          <cell r="E1757">
            <v>229.83570992550099</v>
          </cell>
          <cell r="F1757">
            <v>141.25111793129199</v>
          </cell>
        </row>
        <row r="1758">
          <cell r="A1758">
            <v>42339</v>
          </cell>
          <cell r="B1758">
            <v>228.03934695747199</v>
          </cell>
          <cell r="C1758">
            <v>301.00708690787002</v>
          </cell>
          <cell r="D1758">
            <v>82.744812522751999</v>
          </cell>
          <cell r="E1758">
            <v>229.29700332503199</v>
          </cell>
          <cell r="F1758">
            <v>140.05778643264699</v>
          </cell>
        </row>
        <row r="1759">
          <cell r="A1759">
            <v>42340</v>
          </cell>
          <cell r="B1759">
            <v>226.563890842863</v>
          </cell>
          <cell r="C1759">
            <v>298.88101454680998</v>
          </cell>
          <cell r="D1759">
            <v>82.3079723334546</v>
          </cell>
          <cell r="E1759">
            <v>231.08479219243901</v>
          </cell>
          <cell r="F1759">
            <v>140.44120645409501</v>
          </cell>
        </row>
        <row r="1760">
          <cell r="A1760">
            <v>42341</v>
          </cell>
          <cell r="B1760">
            <v>225.36472923849101</v>
          </cell>
          <cell r="C1760">
            <v>295.85975382319998</v>
          </cell>
          <cell r="D1760">
            <v>80.360393156170304</v>
          </cell>
          <cell r="E1760">
            <v>233.599803103136</v>
          </cell>
          <cell r="F1760">
            <v>137.248820599997</v>
          </cell>
        </row>
        <row r="1761">
          <cell r="A1761">
            <v>42342</v>
          </cell>
          <cell r="B1761">
            <v>230.48423860660299</v>
          </cell>
          <cell r="C1761">
            <v>297.985826184259</v>
          </cell>
          <cell r="D1761">
            <v>82.453585729887095</v>
          </cell>
          <cell r="E1761">
            <v>232.95606731001499</v>
          </cell>
          <cell r="F1761">
            <v>137.685785622417</v>
          </cell>
        </row>
        <row r="1762">
          <cell r="A1762">
            <v>42345</v>
          </cell>
          <cell r="B1762">
            <v>231.1583469384</v>
          </cell>
          <cell r="C1762">
            <v>298.80641551659801</v>
          </cell>
          <cell r="D1762">
            <v>82.926829268292593</v>
          </cell>
          <cell r="E1762">
            <v>232.54990410404901</v>
          </cell>
          <cell r="F1762">
            <v>139.26163612551599</v>
          </cell>
        </row>
        <row r="1763">
          <cell r="A1763">
            <v>42346</v>
          </cell>
          <cell r="B1763">
            <v>230.44914175451601</v>
          </cell>
          <cell r="C1763">
            <v>295.63595673256202</v>
          </cell>
          <cell r="D1763">
            <v>82.908627593738601</v>
          </cell>
          <cell r="E1763">
            <v>231.85547139070599</v>
          </cell>
          <cell r="F1763">
            <v>139.62673748378</v>
          </cell>
        </row>
        <row r="1764">
          <cell r="A1764">
            <v>42347</v>
          </cell>
          <cell r="B1764">
            <v>228.27448455051501</v>
          </cell>
          <cell r="C1764">
            <v>294.85266691533002</v>
          </cell>
          <cell r="D1764">
            <v>81.834728795049102</v>
          </cell>
          <cell r="E1764">
            <v>231.125684490411</v>
          </cell>
          <cell r="F1764">
            <v>139.30223228270501</v>
          </cell>
        </row>
        <row r="1765">
          <cell r="A1765">
            <v>42348</v>
          </cell>
          <cell r="B1765">
            <v>228.37700426735199</v>
          </cell>
          <cell r="C1765">
            <v>293.09958970533302</v>
          </cell>
          <cell r="D1765">
            <v>82.471787404441201</v>
          </cell>
          <cell r="E1765">
            <v>230.78655717913901</v>
          </cell>
          <cell r="F1765">
            <v>137.52566059109</v>
          </cell>
        </row>
        <row r="1766">
          <cell r="A1766">
            <v>42349</v>
          </cell>
          <cell r="B1766">
            <v>225.922895272163</v>
          </cell>
          <cell r="C1766">
            <v>289.10854158895899</v>
          </cell>
          <cell r="D1766">
            <v>80.742628321805597</v>
          </cell>
          <cell r="E1766">
            <v>227.75258504480999</v>
          </cell>
          <cell r="F1766">
            <v>135.94473859189</v>
          </cell>
        </row>
        <row r="1767">
          <cell r="A1767">
            <v>42352</v>
          </cell>
          <cell r="B1767">
            <v>228.042415231635</v>
          </cell>
          <cell r="C1767">
            <v>288.69824692279002</v>
          </cell>
          <cell r="D1767">
            <v>81.561703676738205</v>
          </cell>
          <cell r="E1767">
            <v>225.85983814483799</v>
          </cell>
          <cell r="F1767">
            <v>135.611007541189</v>
          </cell>
        </row>
        <row r="1768">
          <cell r="A1768">
            <v>42353</v>
          </cell>
          <cell r="B1768">
            <v>229.589947163782</v>
          </cell>
          <cell r="C1768">
            <v>287.318164863856</v>
          </cell>
          <cell r="D1768">
            <v>82.981434291954798</v>
          </cell>
          <cell r="E1768">
            <v>228.36446587084899</v>
          </cell>
          <cell r="F1768">
            <v>136.82473790332699</v>
          </cell>
        </row>
        <row r="1769">
          <cell r="A1769">
            <v>42354</v>
          </cell>
          <cell r="B1769">
            <v>234.13996382549399</v>
          </cell>
          <cell r="C1769">
            <v>292.72659455426998</v>
          </cell>
          <cell r="D1769">
            <v>83.818711321441498</v>
          </cell>
          <cell r="E1769">
            <v>229.87921967706299</v>
          </cell>
          <cell r="F1769">
            <v>137.54979051153299</v>
          </cell>
        </row>
        <row r="1770">
          <cell r="A1770">
            <v>42355</v>
          </cell>
          <cell r="B1770">
            <v>231.15373155631701</v>
          </cell>
          <cell r="C1770">
            <v>289.40693770980897</v>
          </cell>
          <cell r="D1770">
            <v>82.380779031670897</v>
          </cell>
          <cell r="E1770">
            <v>228.17364855394899</v>
          </cell>
          <cell r="F1770">
            <v>137.61381915766501</v>
          </cell>
        </row>
        <row r="1771">
          <cell r="A1771">
            <v>42356</v>
          </cell>
          <cell r="B1771">
            <v>227.01901564254399</v>
          </cell>
          <cell r="C1771">
            <v>287.20626631853702</v>
          </cell>
          <cell r="D1771">
            <v>79.541317801237696</v>
          </cell>
          <cell r="E1771">
            <v>227.37944321254901</v>
          </cell>
          <cell r="F1771">
            <v>135.42953626832201</v>
          </cell>
        </row>
        <row r="1772">
          <cell r="A1772">
            <v>42359</v>
          </cell>
          <cell r="B1772">
            <v>229.204049964456</v>
          </cell>
          <cell r="C1772">
            <v>290.52592316299803</v>
          </cell>
          <cell r="D1772">
            <v>80.160174736075703</v>
          </cell>
          <cell r="E1772">
            <v>225.61239905709701</v>
          </cell>
          <cell r="F1772">
            <v>134.76890335165601</v>
          </cell>
        </row>
        <row r="1773">
          <cell r="A1773">
            <v>42360</v>
          </cell>
          <cell r="B1773">
            <v>232.01342485342099</v>
          </cell>
          <cell r="C1773">
            <v>292.54009697873897</v>
          </cell>
          <cell r="D1773">
            <v>80.961048416454304</v>
          </cell>
          <cell r="E1773">
            <v>224.01738286199</v>
          </cell>
          <cell r="F1773">
            <v>134.80014667024699</v>
          </cell>
        </row>
        <row r="1774">
          <cell r="A1774">
            <v>42361</v>
          </cell>
          <cell r="B1774">
            <v>233.934662738703</v>
          </cell>
          <cell r="C1774">
            <v>295.41215964192401</v>
          </cell>
          <cell r="D1774">
            <v>82.089552238805894</v>
          </cell>
          <cell r="E1774">
            <v>228.47874278073101</v>
          </cell>
          <cell r="F1774">
            <v>136.76971741143899</v>
          </cell>
        </row>
        <row r="1775">
          <cell r="A1775">
            <v>42362</v>
          </cell>
          <cell r="B1775">
            <v>233.58679514273001</v>
          </cell>
          <cell r="C1775">
            <v>295.78515479298699</v>
          </cell>
          <cell r="D1775">
            <v>82.089552238805894</v>
          </cell>
          <cell r="E1775">
            <v>228.47874278073101</v>
          </cell>
          <cell r="F1775">
            <v>137.957439222624</v>
          </cell>
        </row>
        <row r="1776">
          <cell r="A1776">
            <v>42366</v>
          </cell>
          <cell r="B1776">
            <v>233.285840832535</v>
          </cell>
          <cell r="C1776">
            <v>294.106676613204</v>
          </cell>
          <cell r="D1776">
            <v>81.962140516927505</v>
          </cell>
          <cell r="E1776">
            <v>230.529344408317</v>
          </cell>
          <cell r="F1776">
            <v>137.80261547696799</v>
          </cell>
        </row>
        <row r="1777">
          <cell r="A1777">
            <v>42367</v>
          </cell>
          <cell r="B1777">
            <v>235.29843233195899</v>
          </cell>
          <cell r="C1777">
            <v>297.68743006340901</v>
          </cell>
          <cell r="D1777">
            <v>83.400072806698205</v>
          </cell>
          <cell r="E1777">
            <v>234.16338170053399</v>
          </cell>
          <cell r="F1777">
            <v>138.88925608186901</v>
          </cell>
        </row>
        <row r="1778">
          <cell r="A1778">
            <v>42368</v>
          </cell>
          <cell r="B1778">
            <v>234.46503673860201</v>
          </cell>
          <cell r="C1778">
            <v>295.89705333830602</v>
          </cell>
          <cell r="D1778">
            <v>82.398980706224904</v>
          </cell>
          <cell r="E1778">
            <v>233.08019215698201</v>
          </cell>
          <cell r="F1778">
            <v>138.639027335424</v>
          </cell>
        </row>
        <row r="1779">
          <cell r="A1779">
            <v>42369</v>
          </cell>
          <cell r="B1779">
            <v>231.87189645857401</v>
          </cell>
          <cell r="C1779">
            <v>294.47967176426698</v>
          </cell>
          <cell r="D1779">
            <v>81.743720422278798</v>
          </cell>
          <cell r="E1779">
            <v>233.08019215698201</v>
          </cell>
          <cell r="F1779">
            <v>136.34283894167999</v>
          </cell>
        </row>
        <row r="1780">
          <cell r="A1780">
            <v>42373</v>
          </cell>
          <cell r="B1780">
            <v>228.85787662832701</v>
          </cell>
          <cell r="C1780">
            <v>291.60760910108098</v>
          </cell>
          <cell r="D1780">
            <v>78.139788860575095</v>
          </cell>
          <cell r="E1780">
            <v>226.220613591762</v>
          </cell>
          <cell r="F1780">
            <v>132.22004520121999</v>
          </cell>
        </row>
        <row r="1781">
          <cell r="A1781">
            <v>42374</v>
          </cell>
          <cell r="B1781">
            <v>230.466008317008</v>
          </cell>
          <cell r="C1781">
            <v>289.25773964938401</v>
          </cell>
          <cell r="D1781">
            <v>78.121587186021102</v>
          </cell>
          <cell r="E1781">
            <v>225.88249180343999</v>
          </cell>
          <cell r="F1781">
            <v>132.28997581101899</v>
          </cell>
        </row>
        <row r="1782">
          <cell r="A1782">
            <v>42375</v>
          </cell>
          <cell r="B1782">
            <v>229.70711856065401</v>
          </cell>
          <cell r="C1782">
            <v>289.071242073853</v>
          </cell>
          <cell r="D1782">
            <v>77.466326902074897</v>
          </cell>
          <cell r="E1782">
            <v>223.939184115583</v>
          </cell>
          <cell r="F1782">
            <v>131.56929525171901</v>
          </cell>
        </row>
        <row r="1783">
          <cell r="A1783">
            <v>42376</v>
          </cell>
          <cell r="B1783">
            <v>226.79035318143499</v>
          </cell>
          <cell r="C1783">
            <v>282.13353226407997</v>
          </cell>
          <cell r="D1783">
            <v>75.609756097560904</v>
          </cell>
          <cell r="E1783">
            <v>220.21803450274101</v>
          </cell>
          <cell r="F1783">
            <v>130.719003297016</v>
          </cell>
        </row>
        <row r="1784">
          <cell r="A1784">
            <v>42377</v>
          </cell>
          <cell r="B1784">
            <v>225.07744798094399</v>
          </cell>
          <cell r="C1784">
            <v>272.62215591197298</v>
          </cell>
          <cell r="D1784">
            <v>74.026210411357795</v>
          </cell>
          <cell r="E1784">
            <v>218.69423408388599</v>
          </cell>
          <cell r="F1784">
            <v>131.31661743223501</v>
          </cell>
        </row>
        <row r="1785">
          <cell r="A1785">
            <v>42380</v>
          </cell>
          <cell r="B1785">
            <v>227.21263447673101</v>
          </cell>
          <cell r="C1785">
            <v>263.14807907497197</v>
          </cell>
          <cell r="D1785">
            <v>74.135420458682106</v>
          </cell>
          <cell r="E1785">
            <v>217.800679981028</v>
          </cell>
          <cell r="F1785">
            <v>128.95724900120601</v>
          </cell>
        </row>
        <row r="1786">
          <cell r="A1786">
            <v>42381</v>
          </cell>
          <cell r="B1786">
            <v>228.22995387355201</v>
          </cell>
          <cell r="C1786">
            <v>263.59567325624698</v>
          </cell>
          <cell r="D1786">
            <v>75.464142701128495</v>
          </cell>
          <cell r="E1786">
            <v>221.582618870602</v>
          </cell>
          <cell r="F1786">
            <v>131.64232197360499</v>
          </cell>
        </row>
        <row r="1787">
          <cell r="A1787">
            <v>42382</v>
          </cell>
          <cell r="B1787">
            <v>224.26038893479</v>
          </cell>
          <cell r="C1787">
            <v>257.70234986945098</v>
          </cell>
          <cell r="D1787">
            <v>73.316345103749498</v>
          </cell>
          <cell r="E1787">
            <v>222.98831211061099</v>
          </cell>
          <cell r="F1787">
            <v>133.38067603163901</v>
          </cell>
        </row>
        <row r="1788">
          <cell r="A1788">
            <v>42383</v>
          </cell>
          <cell r="B1788">
            <v>225.31119635247799</v>
          </cell>
          <cell r="C1788">
            <v>258.00074599030199</v>
          </cell>
          <cell r="D1788">
            <v>74.808882417182303</v>
          </cell>
          <cell r="E1788">
            <v>218.91717244470999</v>
          </cell>
          <cell r="F1788">
            <v>130.32520646239999</v>
          </cell>
        </row>
        <row r="1789">
          <cell r="A1789">
            <v>42384</v>
          </cell>
          <cell r="B1789">
            <v>221.718620330753</v>
          </cell>
          <cell r="C1789">
            <v>260.12681835136101</v>
          </cell>
          <cell r="D1789">
            <v>73.789588642154996</v>
          </cell>
          <cell r="E1789">
            <v>216.96167163085599</v>
          </cell>
          <cell r="F1789">
            <v>130.07776744194999</v>
          </cell>
        </row>
        <row r="1790">
          <cell r="A1790">
            <v>42387</v>
          </cell>
          <cell r="B1790">
            <v>221.718620330753</v>
          </cell>
          <cell r="C1790">
            <v>260.12681835136101</v>
          </cell>
          <cell r="D1790">
            <v>73.789588642154996</v>
          </cell>
          <cell r="E1790">
            <v>215.45766918542401</v>
          </cell>
          <cell r="F1790">
            <v>128.74139596800299</v>
          </cell>
        </row>
        <row r="1791">
          <cell r="A1791">
            <v>42388</v>
          </cell>
          <cell r="B1791">
            <v>224.456848829835</v>
          </cell>
          <cell r="C1791">
            <v>258.26184259604599</v>
          </cell>
          <cell r="D1791">
            <v>73.589370222060396</v>
          </cell>
          <cell r="E1791">
            <v>219.67490360128801</v>
          </cell>
          <cell r="F1791">
            <v>131.20109576566901</v>
          </cell>
        </row>
        <row r="1792">
          <cell r="A1792">
            <v>42389</v>
          </cell>
          <cell r="B1792">
            <v>221.19546795689399</v>
          </cell>
          <cell r="C1792">
            <v>253.67400223797</v>
          </cell>
          <cell r="D1792">
            <v>72.733891518019604</v>
          </cell>
          <cell r="E1792">
            <v>214.61763674880001</v>
          </cell>
          <cell r="F1792">
            <v>127.859060462614</v>
          </cell>
        </row>
        <row r="1793">
          <cell r="A1793">
            <v>42390</v>
          </cell>
          <cell r="B1793">
            <v>222.11765072749199</v>
          </cell>
          <cell r="C1793">
            <v>252.293920179037</v>
          </cell>
          <cell r="D1793">
            <v>71.860211139424806</v>
          </cell>
          <cell r="E1793">
            <v>215.82833588426701</v>
          </cell>
          <cell r="F1793">
            <v>127.56228320286399</v>
          </cell>
        </row>
        <row r="1794">
          <cell r="A1794">
            <v>42391</v>
          </cell>
          <cell r="B1794">
            <v>225.73054936921099</v>
          </cell>
          <cell r="C1794">
            <v>261.69339798582598</v>
          </cell>
          <cell r="D1794">
            <v>72.861303239898007</v>
          </cell>
          <cell r="E1794">
            <v>219.57359329659599</v>
          </cell>
          <cell r="F1794">
            <v>129.863016995538</v>
          </cell>
        </row>
        <row r="1795">
          <cell r="A1795">
            <v>42394</v>
          </cell>
          <cell r="B1795">
            <v>223.93082363892799</v>
          </cell>
          <cell r="C1795">
            <v>257.03095859753802</v>
          </cell>
          <cell r="D1795">
            <v>72.187841281397795</v>
          </cell>
          <cell r="E1795">
            <v>220.63706530856001</v>
          </cell>
          <cell r="F1795">
            <v>131.36033792128299</v>
          </cell>
        </row>
        <row r="1796">
          <cell r="A1796">
            <v>42395</v>
          </cell>
          <cell r="B1796">
            <v>225.97125816093799</v>
          </cell>
          <cell r="C1796">
            <v>261.581499440507</v>
          </cell>
          <cell r="D1796">
            <v>73.097925009100805</v>
          </cell>
          <cell r="E1796">
            <v>222.82357651209699</v>
          </cell>
          <cell r="F1796">
            <v>132.09050032385201</v>
          </cell>
        </row>
        <row r="1797">
          <cell r="A1797">
            <v>42396</v>
          </cell>
          <cell r="B1797">
            <v>225.73474789538699</v>
          </cell>
          <cell r="C1797">
            <v>254.38269302499</v>
          </cell>
          <cell r="D1797">
            <v>73.662176920276593</v>
          </cell>
          <cell r="E1797">
            <v>224.71026552303101</v>
          </cell>
          <cell r="F1797">
            <v>134.59162473057401</v>
          </cell>
        </row>
        <row r="1798">
          <cell r="A1798">
            <v>42397</v>
          </cell>
          <cell r="B1798">
            <v>228.07248431843499</v>
          </cell>
          <cell r="C1798">
            <v>261.842596046251</v>
          </cell>
          <cell r="D1798">
            <v>66.818347287950402</v>
          </cell>
          <cell r="E1798">
            <v>223.58597638908299</v>
          </cell>
          <cell r="F1798">
            <v>135.27018728071499</v>
          </cell>
        </row>
        <row r="1799">
          <cell r="A1799">
            <v>42398</v>
          </cell>
          <cell r="B1799">
            <v>232.91056182980299</v>
          </cell>
          <cell r="C1799">
            <v>270.38418500559402</v>
          </cell>
          <cell r="D1799">
            <v>68.893338187113201</v>
          </cell>
          <cell r="E1799">
            <v>227.28053688118899</v>
          </cell>
          <cell r="F1799">
            <v>138.393156527998</v>
          </cell>
        </row>
        <row r="1800">
          <cell r="A1800">
            <v>42401</v>
          </cell>
          <cell r="B1800">
            <v>233.433762061582</v>
          </cell>
          <cell r="C1800">
            <v>268.29541215964099</v>
          </cell>
          <cell r="D1800">
            <v>69.985438660356706</v>
          </cell>
          <cell r="E1800">
            <v>229.22843284761899</v>
          </cell>
          <cell r="F1800">
            <v>138.88136059290699</v>
          </cell>
        </row>
        <row r="1801">
          <cell r="A1801">
            <v>42402</v>
          </cell>
          <cell r="B1801">
            <v>230.479186688721</v>
          </cell>
          <cell r="C1801">
            <v>257.25475568817598</v>
          </cell>
          <cell r="D1801">
            <v>68.947943210775307</v>
          </cell>
          <cell r="E1801">
            <v>229.25324606012899</v>
          </cell>
          <cell r="F1801">
            <v>138.86822428921201</v>
          </cell>
        </row>
        <row r="1802">
          <cell r="A1802">
            <v>42403</v>
          </cell>
          <cell r="B1802">
            <v>230.047128512239</v>
          </cell>
          <cell r="C1802">
            <v>257.10555762774999</v>
          </cell>
          <cell r="D1802">
            <v>69.202766654532198</v>
          </cell>
          <cell r="E1802">
            <v>230.676416835981</v>
          </cell>
          <cell r="F1802">
            <v>138.478305657497</v>
          </cell>
        </row>
        <row r="1803">
          <cell r="A1803">
            <v>42404</v>
          </cell>
          <cell r="B1803">
            <v>227.945959605338</v>
          </cell>
          <cell r="C1803">
            <v>259.75382320029797</v>
          </cell>
          <cell r="D1803">
            <v>69.184564979978106</v>
          </cell>
          <cell r="E1803">
            <v>231.309258948148</v>
          </cell>
          <cell r="F1803">
            <v>139.204104073953</v>
          </cell>
        </row>
        <row r="1804">
          <cell r="A1804">
            <v>42405</v>
          </cell>
          <cell r="B1804">
            <v>227.650870350406</v>
          </cell>
          <cell r="C1804">
            <v>268.332711674748</v>
          </cell>
          <cell r="D1804">
            <v>68.092464506734601</v>
          </cell>
          <cell r="E1804">
            <v>228.49944727176799</v>
          </cell>
          <cell r="F1804">
            <v>136.453466493566</v>
          </cell>
        </row>
        <row r="1805">
          <cell r="A1805">
            <v>42408</v>
          </cell>
          <cell r="B1805">
            <v>227.07608241108801</v>
          </cell>
          <cell r="C1805">
            <v>254.457292055203</v>
          </cell>
          <cell r="D1805">
            <v>68.183472879504905</v>
          </cell>
          <cell r="E1805">
            <v>228.29807041692601</v>
          </cell>
          <cell r="F1805">
            <v>135.74672045435699</v>
          </cell>
        </row>
        <row r="1806">
          <cell r="A1806">
            <v>42409</v>
          </cell>
          <cell r="B1806">
            <v>228.46111389193899</v>
          </cell>
          <cell r="C1806">
            <v>253.338306602014</v>
          </cell>
          <cell r="D1806">
            <v>67.346195850018205</v>
          </cell>
          <cell r="E1806">
            <v>228.54152763378099</v>
          </cell>
          <cell r="F1806">
            <v>135.831347518082</v>
          </cell>
        </row>
        <row r="1807">
          <cell r="A1807">
            <v>42410</v>
          </cell>
          <cell r="B1807">
            <v>228.12395036845501</v>
          </cell>
          <cell r="C1807">
            <v>263.78217083177901</v>
          </cell>
          <cell r="D1807">
            <v>67.728431015653399</v>
          </cell>
          <cell r="E1807">
            <v>230.497353308897</v>
          </cell>
          <cell r="F1807">
            <v>134.16880184513701</v>
          </cell>
        </row>
        <row r="1808">
          <cell r="A1808">
            <v>42411</v>
          </cell>
          <cell r="B1808">
            <v>226.266820627833</v>
          </cell>
          <cell r="C1808">
            <v>258.187243565833</v>
          </cell>
          <cell r="D1808">
            <v>66.144885329450304</v>
          </cell>
          <cell r="E1808">
            <v>225.45357593353501</v>
          </cell>
          <cell r="F1808">
            <v>133.04499176960201</v>
          </cell>
        </row>
        <row r="1809">
          <cell r="A1809">
            <v>42412</v>
          </cell>
          <cell r="B1809">
            <v>229.480979598499</v>
          </cell>
          <cell r="C1809">
            <v>263.07348004475898</v>
          </cell>
          <cell r="D1809">
            <v>67.582817619220904</v>
          </cell>
          <cell r="E1809">
            <v>227.37296764474601</v>
          </cell>
          <cell r="F1809">
            <v>132.59235671113601</v>
          </cell>
        </row>
        <row r="1810">
          <cell r="A1810">
            <v>42415</v>
          </cell>
          <cell r="B1810">
            <v>229.480979598499</v>
          </cell>
          <cell r="C1810">
            <v>263.07348004475898</v>
          </cell>
          <cell r="D1810">
            <v>67.582817619220904</v>
          </cell>
          <cell r="E1810">
            <v>230.37308304784199</v>
          </cell>
          <cell r="F1810">
            <v>134.87415705274401</v>
          </cell>
        </row>
        <row r="1811">
          <cell r="A1811">
            <v>42416</v>
          </cell>
          <cell r="B1811">
            <v>231.121481579602</v>
          </cell>
          <cell r="C1811">
            <v>270.53338306602001</v>
          </cell>
          <cell r="D1811">
            <v>69.148161630870007</v>
          </cell>
          <cell r="E1811">
            <v>228.81127076752901</v>
          </cell>
          <cell r="F1811">
            <v>134.701867284147</v>
          </cell>
        </row>
        <row r="1812">
          <cell r="A1812">
            <v>42417</v>
          </cell>
          <cell r="B1812">
            <v>233.50347897563</v>
          </cell>
          <cell r="C1812">
            <v>279.70906378217001</v>
          </cell>
          <cell r="D1812">
            <v>69.985438660356706</v>
          </cell>
          <cell r="E1812">
            <v>230.77310482901601</v>
          </cell>
          <cell r="F1812">
            <v>136.30951340708199</v>
          </cell>
        </row>
        <row r="1813">
          <cell r="A1813">
            <v>42418</v>
          </cell>
          <cell r="B1813">
            <v>232.54101638487001</v>
          </cell>
          <cell r="C1813">
            <v>278.47817978366197</v>
          </cell>
          <cell r="D1813">
            <v>69.730615216599901</v>
          </cell>
          <cell r="E1813">
            <v>221.98966384284799</v>
          </cell>
          <cell r="F1813">
            <v>135.08763760943199</v>
          </cell>
        </row>
        <row r="1814">
          <cell r="A1814">
            <v>42419</v>
          </cell>
          <cell r="B1814">
            <v>232.98830187824501</v>
          </cell>
          <cell r="C1814">
            <v>278.96307348004399</v>
          </cell>
          <cell r="D1814">
            <v>70.131052056789201</v>
          </cell>
          <cell r="E1814">
            <v>221.43831549845001</v>
          </cell>
          <cell r="F1814">
            <v>135.321621845908</v>
          </cell>
        </row>
        <row r="1815">
          <cell r="A1815">
            <v>42422</v>
          </cell>
          <cell r="B1815">
            <v>234.009759867024</v>
          </cell>
          <cell r="C1815">
            <v>276.01641178664602</v>
          </cell>
          <cell r="D1815">
            <v>71.277757553694897</v>
          </cell>
          <cell r="E1815">
            <v>220.38782865517601</v>
          </cell>
          <cell r="F1815">
            <v>135.34273628218199</v>
          </cell>
        </row>
        <row r="1816">
          <cell r="A1816">
            <v>42423</v>
          </cell>
          <cell r="B1816">
            <v>233.90696418441999</v>
          </cell>
          <cell r="C1816">
            <v>271.95076464005899</v>
          </cell>
          <cell r="D1816">
            <v>69.876228613032296</v>
          </cell>
          <cell r="E1816">
            <v>219.03945950511499</v>
          </cell>
          <cell r="F1816">
            <v>140.762335361065</v>
          </cell>
        </row>
        <row r="1817">
          <cell r="A1817">
            <v>42424</v>
          </cell>
          <cell r="B1817">
            <v>234.60216444110301</v>
          </cell>
          <cell r="C1817">
            <v>271.092875792614</v>
          </cell>
          <cell r="D1817">
            <v>71.350564251911095</v>
          </cell>
          <cell r="E1817">
            <v>217.75330592741801</v>
          </cell>
          <cell r="F1817">
            <v>139.355797440656</v>
          </cell>
        </row>
        <row r="1818">
          <cell r="A1818">
            <v>42425</v>
          </cell>
          <cell r="B1818">
            <v>237.38653915742199</v>
          </cell>
          <cell r="C1818">
            <v>273.66654233494899</v>
          </cell>
          <cell r="D1818">
            <v>72.133236257735703</v>
          </cell>
          <cell r="E1818">
            <v>219.70286951498801</v>
          </cell>
          <cell r="F1818">
            <v>142.45851698609499</v>
          </cell>
        </row>
        <row r="1819">
          <cell r="A1819">
            <v>42426</v>
          </cell>
          <cell r="B1819">
            <v>233.96684383579401</v>
          </cell>
          <cell r="C1819">
            <v>272.17456173069701</v>
          </cell>
          <cell r="D1819">
            <v>71.933017837641003</v>
          </cell>
          <cell r="E1819">
            <v>218.69688557056</v>
          </cell>
          <cell r="F1819">
            <v>140.04422884807599</v>
          </cell>
        </row>
        <row r="1820">
          <cell r="A1820">
            <v>42429</v>
          </cell>
          <cell r="B1820">
            <v>233.05252854953</v>
          </cell>
          <cell r="C1820">
            <v>275.12122342409498</v>
          </cell>
          <cell r="D1820">
            <v>70.513287222424395</v>
          </cell>
          <cell r="E1820">
            <v>217.61911966310899</v>
          </cell>
          <cell r="F1820">
            <v>140.642312640923</v>
          </cell>
        </row>
        <row r="1821">
          <cell r="A1821">
            <v>42430</v>
          </cell>
          <cell r="B1821">
            <v>235.47161538677</v>
          </cell>
          <cell r="C1821">
            <v>276.20290936217799</v>
          </cell>
          <cell r="D1821">
            <v>71.587186021113894</v>
          </cell>
          <cell r="E1821">
            <v>221.740049731618</v>
          </cell>
          <cell r="F1821">
            <v>141.145884387183</v>
          </cell>
        </row>
        <row r="1822">
          <cell r="A1822">
            <v>42431</v>
          </cell>
          <cell r="B1822">
            <v>235.76824504056799</v>
          </cell>
          <cell r="C1822">
            <v>272.88325251771698</v>
          </cell>
          <cell r="D1822">
            <v>71.605387695668</v>
          </cell>
          <cell r="E1822">
            <v>221.08694865242899</v>
          </cell>
          <cell r="F1822">
            <v>138.28105146949699</v>
          </cell>
        </row>
        <row r="1823">
          <cell r="A1823">
            <v>42432</v>
          </cell>
          <cell r="B1823">
            <v>236.98465115082399</v>
          </cell>
          <cell r="C1823">
            <v>282.20813129429303</v>
          </cell>
          <cell r="D1823">
            <v>70.658900618856904</v>
          </cell>
          <cell r="E1823">
            <v>220.965073082955</v>
          </cell>
          <cell r="F1823">
            <v>139.094302958236</v>
          </cell>
        </row>
        <row r="1824">
          <cell r="A1824">
            <v>42433</v>
          </cell>
          <cell r="B1824">
            <v>238.130376479565</v>
          </cell>
          <cell r="C1824">
            <v>288.10145468108902</v>
          </cell>
          <cell r="D1824">
            <v>71.314160902802996</v>
          </cell>
          <cell r="E1824">
            <v>223.05750446529501</v>
          </cell>
          <cell r="F1824">
            <v>141.55063855598399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SAF Investment Fund Color Palette">
    <a:dk1>
      <a:sysClr val="windowText" lastClr="000000"/>
    </a:dk1>
    <a:lt1>
      <a:sysClr val="window" lastClr="FFFFFF"/>
    </a:lt1>
    <a:dk2>
      <a:srgbClr val="1F497D"/>
    </a:dk2>
    <a:lt2>
      <a:srgbClr val="EEECE1"/>
    </a:lt2>
    <a:accent1>
      <a:srgbClr val="9B2B39"/>
    </a:accent1>
    <a:accent2>
      <a:srgbClr val="FFC800"/>
    </a:accent2>
    <a:accent3>
      <a:srgbClr val="7F7F7F"/>
    </a:accent3>
    <a:accent4>
      <a:srgbClr val="004682"/>
    </a:accent4>
    <a:accent5>
      <a:srgbClr val="46B5D3"/>
    </a:accent5>
    <a:accent6>
      <a:srgbClr val="86AA6D"/>
    </a:accent6>
    <a:hlink>
      <a:srgbClr val="E46C0A"/>
    </a:hlink>
    <a:folHlink>
      <a:srgbClr val="948A54"/>
    </a:folHlink>
  </a:clrScheme>
  <a:fontScheme name="SAF Investment Fund">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http://marketrealist.com/2016/01/infant-nutrition-may-fastest-growing-packaged-food-market/" TargetMode="Externa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wsj.com/articles/SB10001424052702303592404577361070078138812"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0.xml.rels><?xml version="1.0" encoding="UTF-8" standalone="yes"?>
<Relationships xmlns="http://schemas.openxmlformats.org/package/2006/relationships"><Relationship Id="rId3" Type="http://schemas.openxmlformats.org/officeDocument/2006/relationships/package" Target="../embeddings/Microsoft_Excel_Worksheet1.xlsx"/><Relationship Id="rId2" Type="http://schemas.openxmlformats.org/officeDocument/2006/relationships/vmlDrawing" Target="../drawings/vmlDrawing10.vml"/><Relationship Id="rId1" Type="http://schemas.openxmlformats.org/officeDocument/2006/relationships/drawing" Target="../drawings/drawing8.xml"/><Relationship Id="rId5" Type="http://schemas.openxmlformats.org/officeDocument/2006/relationships/comments" Target="../comments10.xml"/><Relationship Id="rId4" Type="http://schemas.openxmlformats.org/officeDocument/2006/relationships/image" Target="../media/image4.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4:B17"/>
  <sheetViews>
    <sheetView showGridLines="0" workbookViewId="0">
      <selection activeCell="F15" sqref="F15"/>
    </sheetView>
  </sheetViews>
  <sheetFormatPr defaultRowHeight="15" x14ac:dyDescent="0.25"/>
  <cols>
    <col min="2" max="2" width="9.85546875" bestFit="1" customWidth="1"/>
  </cols>
  <sheetData>
    <row r="14" spans="2:2" x14ac:dyDescent="0.25">
      <c r="B14" t="s">
        <v>692</v>
      </c>
    </row>
    <row r="15" spans="2:2" x14ac:dyDescent="0.25">
      <c r="B15" t="s">
        <v>693</v>
      </c>
    </row>
    <row r="16" spans="2:2" x14ac:dyDescent="0.25">
      <c r="B16" t="s">
        <v>694</v>
      </c>
    </row>
    <row r="17" spans="2:2" x14ac:dyDescent="0.25">
      <c r="B17" s="60">
        <v>42449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56"/>
  <sheetViews>
    <sheetView showGridLines="0" workbookViewId="0">
      <selection activeCell="AA34" sqref="AA34"/>
    </sheetView>
  </sheetViews>
  <sheetFormatPr defaultRowHeight="15" x14ac:dyDescent="0.25"/>
  <cols>
    <col min="1" max="1" width="16.28515625" bestFit="1" customWidth="1"/>
    <col min="2" max="2" width="37.5703125" customWidth="1"/>
    <col min="3" max="3" width="16" customWidth="1"/>
    <col min="4" max="4" width="16.140625" bestFit="1" customWidth="1"/>
    <col min="5" max="5" width="15.5703125" bestFit="1" customWidth="1"/>
    <col min="6" max="6" width="13.140625" bestFit="1" customWidth="1"/>
    <col min="7" max="7" width="12.42578125" bestFit="1" customWidth="1"/>
    <col min="8" max="8" width="9.5703125" bestFit="1" customWidth="1"/>
    <col min="9" max="9" width="11.140625" bestFit="1" customWidth="1"/>
    <col min="10" max="10" width="7.42578125" customWidth="1"/>
    <col min="11" max="11" width="13.7109375" bestFit="1" customWidth="1"/>
    <col min="12" max="13" width="14" customWidth="1"/>
    <col min="14" max="14" width="16.140625" bestFit="1" customWidth="1"/>
    <col min="15" max="15" width="7.140625" customWidth="1"/>
    <col min="16" max="16" width="8.28515625" bestFit="1" customWidth="1"/>
    <col min="17" max="17" width="15.42578125" bestFit="1" customWidth="1"/>
    <col min="18" max="18" width="14.7109375" bestFit="1" customWidth="1"/>
    <col min="19" max="19" width="22.42578125" bestFit="1" customWidth="1"/>
    <col min="20" max="20" width="23.85546875" bestFit="1" customWidth="1"/>
    <col min="21" max="21" width="1.140625" customWidth="1"/>
    <col min="22" max="22" width="12" customWidth="1"/>
    <col min="23" max="23" width="13" customWidth="1"/>
    <col min="24" max="24" width="16.7109375" bestFit="1" customWidth="1"/>
    <col min="25" max="25" width="11" bestFit="1" customWidth="1"/>
    <col min="26" max="27" width="8.5703125" bestFit="1" customWidth="1"/>
    <col min="28" max="28" width="12.5703125" bestFit="1" customWidth="1"/>
    <col min="29" max="29" width="23.5703125" bestFit="1" customWidth="1"/>
  </cols>
  <sheetData>
    <row r="1" spans="1:29" ht="15" customHeight="1" x14ac:dyDescent="0.25">
      <c r="A1" s="67" t="s">
        <v>700</v>
      </c>
      <c r="B1" s="68"/>
      <c r="C1" s="69"/>
    </row>
    <row r="2" spans="1:29" ht="15.75" thickBot="1" x14ac:dyDescent="0.3">
      <c r="A2" s="70"/>
      <c r="B2" s="71"/>
      <c r="C2" s="72"/>
    </row>
    <row r="3" spans="1:29" x14ac:dyDescent="0.25">
      <c r="A3" s="61"/>
      <c r="B3" s="61"/>
      <c r="C3" s="61"/>
    </row>
    <row r="4" spans="1:29" x14ac:dyDescent="0.25">
      <c r="A4" s="61"/>
      <c r="B4" s="91" t="s">
        <v>724</v>
      </c>
      <c r="C4" s="91"/>
      <c r="D4" s="89"/>
      <c r="E4" s="89"/>
      <c r="F4" s="89"/>
      <c r="G4" s="89"/>
      <c r="H4" s="89"/>
      <c r="I4" s="89"/>
      <c r="J4" s="89"/>
      <c r="K4" s="89"/>
      <c r="L4" s="89"/>
    </row>
    <row r="5" spans="1:29" x14ac:dyDescent="0.25">
      <c r="A5" s="61"/>
      <c r="B5" s="92" t="s">
        <v>725</v>
      </c>
      <c r="C5" s="92"/>
      <c r="D5" s="89"/>
      <c r="E5" s="89"/>
      <c r="F5" s="89"/>
      <c r="G5" s="89"/>
      <c r="H5" s="89"/>
      <c r="I5" s="89"/>
      <c r="J5" s="89"/>
      <c r="K5" s="89"/>
      <c r="L5" s="89"/>
    </row>
    <row r="6" spans="1:29" x14ac:dyDescent="0.25">
      <c r="A6" s="61"/>
      <c r="B6" s="92" t="s">
        <v>729</v>
      </c>
      <c r="C6" s="92"/>
      <c r="D6" s="89"/>
      <c r="E6" s="89"/>
      <c r="F6" s="89"/>
      <c r="G6" s="89"/>
      <c r="H6" s="89"/>
      <c r="I6" s="89"/>
      <c r="J6" s="89"/>
      <c r="K6" s="89"/>
      <c r="L6" s="89"/>
    </row>
    <row r="7" spans="1:29" x14ac:dyDescent="0.25">
      <c r="A7" s="61"/>
      <c r="B7" s="93" t="s">
        <v>726</v>
      </c>
      <c r="C7" s="93"/>
      <c r="D7" s="89"/>
      <c r="E7" s="89"/>
      <c r="F7" s="89"/>
      <c r="G7" s="89"/>
      <c r="H7" s="89"/>
      <c r="I7" s="89"/>
      <c r="J7" s="89"/>
      <c r="K7" s="89"/>
      <c r="L7" s="89"/>
    </row>
    <row r="8" spans="1:29" x14ac:dyDescent="0.25">
      <c r="A8" s="61"/>
      <c r="B8" s="93" t="s">
        <v>727</v>
      </c>
      <c r="C8" s="93"/>
      <c r="D8" s="89"/>
      <c r="E8" s="89"/>
      <c r="F8" s="89"/>
      <c r="G8" s="89"/>
      <c r="H8" s="89"/>
      <c r="I8" s="89"/>
      <c r="J8" s="89"/>
      <c r="K8" s="89"/>
      <c r="L8" s="89"/>
    </row>
    <row r="9" spans="1:29" x14ac:dyDescent="0.25">
      <c r="A9" s="61"/>
      <c r="B9" s="90" t="str">
        <f>[2]Inputs!$B$3</f>
        <v>($ in Millions Except Per Share Data)</v>
      </c>
      <c r="C9" s="90"/>
      <c r="D9" s="89"/>
      <c r="E9" s="89"/>
      <c r="F9" s="89"/>
      <c r="G9" s="89"/>
      <c r="H9" s="89"/>
      <c r="I9" s="89"/>
      <c r="J9" s="89"/>
      <c r="K9" s="89"/>
      <c r="L9" s="89"/>
    </row>
    <row r="10" spans="1:29" x14ac:dyDescent="0.25">
      <c r="A10" s="61"/>
      <c r="B10" s="90"/>
      <c r="C10" s="90"/>
      <c r="D10" s="89"/>
      <c r="E10" s="89"/>
      <c r="F10" s="89"/>
      <c r="G10" s="89"/>
      <c r="H10" s="89"/>
      <c r="I10" s="89"/>
      <c r="J10" s="89"/>
      <c r="K10" s="89"/>
      <c r="L10" s="89"/>
    </row>
    <row r="11" spans="1:29" x14ac:dyDescent="0.25">
      <c r="A11" s="61"/>
      <c r="B11" t="s">
        <v>728</v>
      </c>
    </row>
    <row r="12" spans="1:29" x14ac:dyDescent="0.25">
      <c r="A12" s="61"/>
      <c r="B12" s="63"/>
      <c r="C12" s="63"/>
    </row>
    <row r="13" spans="1:29" x14ac:dyDescent="0.25">
      <c r="A13" s="64"/>
      <c r="B13" s="65"/>
      <c r="C13" s="65"/>
      <c r="D13" s="915" t="s">
        <v>731</v>
      </c>
      <c r="E13" s="915"/>
      <c r="F13" s="915"/>
      <c r="G13" s="915"/>
      <c r="H13" s="915"/>
      <c r="I13" s="915"/>
      <c r="J13" s="87"/>
      <c r="K13" s="915" t="s">
        <v>732</v>
      </c>
      <c r="L13" s="915"/>
      <c r="M13" s="915"/>
      <c r="N13" s="915"/>
      <c r="O13" s="915"/>
      <c r="P13" s="915"/>
      <c r="Q13" s="915"/>
      <c r="R13" s="915"/>
      <c r="S13" s="915"/>
      <c r="T13" s="915"/>
      <c r="U13" s="87"/>
      <c r="V13" s="87"/>
      <c r="W13" s="915" t="s">
        <v>736</v>
      </c>
      <c r="X13" s="915"/>
      <c r="Y13" s="915"/>
      <c r="Z13" s="915"/>
      <c r="AA13" s="915"/>
      <c r="AB13" s="915"/>
      <c r="AC13" s="915"/>
    </row>
    <row r="14" spans="1:29" x14ac:dyDescent="0.25">
      <c r="A14" s="65"/>
      <c r="B14" s="65"/>
      <c r="C14" s="65"/>
      <c r="D14" s="65"/>
      <c r="E14" s="65"/>
      <c r="F14" s="65"/>
      <c r="G14" s="65"/>
      <c r="H14" s="96" t="s">
        <v>721</v>
      </c>
      <c r="I14" s="96" t="s">
        <v>721</v>
      </c>
      <c r="J14" s="87"/>
      <c r="K14" s="95" t="s">
        <v>743</v>
      </c>
      <c r="L14" s="95" t="s">
        <v>730</v>
      </c>
      <c r="M14" s="95" t="s">
        <v>743</v>
      </c>
      <c r="N14" s="95" t="s">
        <v>730</v>
      </c>
      <c r="O14" s="95" t="s">
        <v>744</v>
      </c>
      <c r="P14" s="95" t="s">
        <v>730</v>
      </c>
      <c r="Q14" s="65"/>
      <c r="R14" s="65"/>
      <c r="S14" s="65"/>
      <c r="T14" s="65"/>
      <c r="U14" s="87"/>
      <c r="V14" s="65"/>
      <c r="W14" s="65"/>
      <c r="X14" s="65"/>
      <c r="Y14" s="65"/>
      <c r="Z14" s="65"/>
      <c r="AA14" s="65"/>
      <c r="AB14" s="65"/>
      <c r="AC14" s="65"/>
    </row>
    <row r="15" spans="1:29" x14ac:dyDescent="0.25">
      <c r="A15" s="66" t="s">
        <v>701</v>
      </c>
      <c r="B15" s="66" t="s">
        <v>697</v>
      </c>
      <c r="C15" s="66" t="s">
        <v>742</v>
      </c>
      <c r="D15" s="66" t="s">
        <v>709</v>
      </c>
      <c r="E15" s="66" t="s">
        <v>710</v>
      </c>
      <c r="F15" s="66" t="s">
        <v>711</v>
      </c>
      <c r="G15" s="66" t="s">
        <v>712</v>
      </c>
      <c r="H15" s="66" t="s">
        <v>713</v>
      </c>
      <c r="I15" s="66" t="s">
        <v>714</v>
      </c>
      <c r="J15" s="87"/>
      <c r="K15" s="66" t="s">
        <v>733</v>
      </c>
      <c r="L15" s="66" t="s">
        <v>733</v>
      </c>
      <c r="M15" s="66" t="s">
        <v>722</v>
      </c>
      <c r="N15" s="66" t="s">
        <v>722</v>
      </c>
      <c r="O15" s="97" t="s">
        <v>745</v>
      </c>
      <c r="P15" s="97" t="s">
        <v>734</v>
      </c>
      <c r="Q15" s="66" t="s">
        <v>735</v>
      </c>
      <c r="R15" s="66" t="s">
        <v>706</v>
      </c>
      <c r="S15" s="66" t="s">
        <v>707</v>
      </c>
      <c r="T15" s="66" t="s">
        <v>708</v>
      </c>
      <c r="U15" s="87"/>
      <c r="V15" s="66"/>
      <c r="W15" s="66" t="s">
        <v>140</v>
      </c>
      <c r="X15" s="66" t="s">
        <v>142</v>
      </c>
      <c r="Y15" s="66" t="s">
        <v>746</v>
      </c>
      <c r="Z15" s="97" t="s">
        <v>747</v>
      </c>
      <c r="AA15" s="97" t="s">
        <v>748</v>
      </c>
      <c r="AB15" s="66" t="s">
        <v>749</v>
      </c>
      <c r="AC15" s="66" t="s">
        <v>750</v>
      </c>
    </row>
    <row r="16" spans="1:29" x14ac:dyDescent="0.25">
      <c r="A16" s="63" t="s">
        <v>702</v>
      </c>
      <c r="B16" s="63" t="str">
        <f>_xll.ciqfunctions.udf.CIQ(A16, "IQ_COMPANY_NAME")</f>
        <v>The Hershey Company</v>
      </c>
      <c r="C16" s="85">
        <f>_xll.ciqfunctions.udf.CIQ(A16, "IQ_CLOSEPRICE", "2016-03-04", "USD")</f>
        <v>93.18</v>
      </c>
      <c r="D16" s="106">
        <f>_xll.ciqfunctions.udf.CIQ(A16, "IQ_TEV_EBITDA_FWD", , "2016-03-04")</f>
        <v>12.90156</v>
      </c>
      <c r="E16" s="106">
        <f>_xll.ciqfunctions.udf.CIQ(A16, "IQ_TEV_EBITDA", , "2016-03-04")</f>
        <v>13.075670000000001</v>
      </c>
      <c r="F16" s="106">
        <f>_xll.ciqfunctions.udf.CIQ(A16, "IQ_TEV_TOTAL_REV_FWD", , "2016-03-04")</f>
        <v>2.9799099999999998</v>
      </c>
      <c r="G16" s="106">
        <f>_xll.ciqfunctions.udf.CIQ(A16, "IQ_TEV_TOTAL_REV", , "2016-03-04")</f>
        <v>3.0188000000000001</v>
      </c>
      <c r="H16" s="106">
        <f>_xll.ciqfunctions.udf.CIQ(A16, "IQ_PE_EXCL_FWD", , "2016-03-04")</f>
        <v>21.424479999999999</v>
      </c>
      <c r="I16" s="106">
        <f>_xll.ciqfunctions.udf.CIQ(A16, "IQ_PE_EXCL", , "2016-03-04")</f>
        <v>40.163789999999999</v>
      </c>
      <c r="J16" s="907" t="s">
        <v>1578</v>
      </c>
      <c r="K16" s="84"/>
      <c r="L16" s="84">
        <f>_xll.ciqfunctions.udf.CIQ(A16, "IQ_EBITDA", IQ_LTM - 1, , , , "USD")</f>
        <v>1706.5640000000001</v>
      </c>
      <c r="M16" s="84"/>
      <c r="N16" s="86">
        <f>_xll.ciqfunctions.udf.CIQ(A16, "IQ_TOTAL_REV", IQ_LTM - 1, , , , "USD")</f>
        <v>7487.4309999999996</v>
      </c>
      <c r="O16" s="86"/>
      <c r="P16" s="98">
        <f>_xll.ciqfunctions.udf.CIQ(A16, "IQ_DILUT_EPS_EXCL", , "2016-03-04", , , "USD")</f>
        <v>2.3199999999999998</v>
      </c>
      <c r="Q16" s="84">
        <f>_xll.ciqfunctions.udf.CIQ(A16, "IQ_NET_DEBT", , "2016-03-04", , , "USD")</f>
        <v>2073.998</v>
      </c>
      <c r="R16" s="84">
        <f>_xll.ciqfunctions.udf.CIQ(A16, "IQ_MARKETCAP", "2016-03-04", "USD")</f>
        <v>20175.30574</v>
      </c>
      <c r="S16" s="84">
        <f>SUM(Q16:R16)</f>
        <v>22249.303739999999</v>
      </c>
      <c r="T16" s="84">
        <f>_xll.ciqfunctions.udf.CIQ(A16, "IQ_SHARESOUTSTANDING", "2016-03-04")</f>
        <v>216.5197</v>
      </c>
      <c r="U16" s="87"/>
      <c r="V16" s="109"/>
      <c r="W16" s="109">
        <f>_xll.ciqfunctions.udf.CIQ(A16, "IQ_GROSS_MARGIN", , "2016-03-04", , , "USD")/100</f>
        <v>0.46012599999999998</v>
      </c>
      <c r="X16" s="109">
        <f>_xll.ciqfunctions.udf.CIQ(A16, "IQ_EBITDA_MARGIN", , "2016-03-04", , , "USD")/100</f>
        <v>0.23087099999999999</v>
      </c>
      <c r="Y16" s="109">
        <f>_xll.ciqfunctions.udf.CIQ(A16, "IQ_NI_MARGIN", , "2016-03-04")/100</f>
        <v>6.9443000000000005E-2</v>
      </c>
      <c r="Z16" s="109">
        <f>_xll.ciqfunctions.udf.CIQ(A16, "IQ_RETURN_ASSETS", , "2016-03-04")/100</f>
        <v>0.16645399999999999</v>
      </c>
      <c r="AA16" s="109">
        <f>_xll.ciqfunctions.udf.CIQ(A16, "IQ_RETURN_EQUITY", , "2016-03-04")/100</f>
        <v>0.39965099999999998</v>
      </c>
      <c r="AB16" s="98">
        <f>_xll.ciqfunctions.udf.CIQ(A16, "IQ_TOTAL_DEBT_EBITDA", , "2016-03-04")</f>
        <v>1.41936</v>
      </c>
      <c r="AC16" s="98">
        <f>_xll.ciqfunctions.udf.CIQ(A16, "IQ_EBITDA_INT", , "2016-03-04", , , "USD")</f>
        <v>15.6013</v>
      </c>
    </row>
    <row r="17" spans="1:29" x14ac:dyDescent="0.25">
      <c r="A17" s="63" t="s">
        <v>703</v>
      </c>
      <c r="B17" s="63" t="str">
        <f>_xll.ciqfunctions.udf.CIQ(A17, "IQ_COMPANY_NAME")</f>
        <v>Campbell Soup Company</v>
      </c>
      <c r="C17" s="85">
        <f>_xll.ciqfunctions.udf.CIQ(A17, "IQ_CLOSEPRICE", "2016-03-04", "USD")</f>
        <v>61.95</v>
      </c>
      <c r="D17" s="106">
        <f>_xll.ciqfunctions.udf.CIQ(A17, "IQ_TEV_EBITDA_FWD", , "2016-03-04")</f>
        <v>12.568899999999999</v>
      </c>
      <c r="E17" s="106">
        <f>_xll.ciqfunctions.udf.CIQ(A17, "IQ_TEV_EBITDA", , "2016-03-04")</f>
        <v>14.542450000000001</v>
      </c>
      <c r="F17" s="106">
        <f>_xll.ciqfunctions.udf.CIQ(A17, "IQ_TEV_TOTAL_REV_FWD", , "2016-03-04")</f>
        <v>2.8181400000000001</v>
      </c>
      <c r="G17" s="106">
        <f>_xll.ciqfunctions.udf.CIQ(A17, "IQ_TEV_TOTAL_REV", , "2016-03-04")</f>
        <v>2.8441200000000002</v>
      </c>
      <c r="H17" s="106">
        <f>_xll.ciqfunctions.udf.CIQ(A17, "IQ_PE_EXCL_FWD", , "2016-03-04")</f>
        <v>20.326799999999999</v>
      </c>
      <c r="I17" s="106">
        <f>_xll.ciqfunctions.udf.CIQ(A17, "IQ_PE_EXCL", , "2016-03-04")</f>
        <v>28.450489999999999</v>
      </c>
      <c r="J17" s="907" t="s">
        <v>1579</v>
      </c>
      <c r="K17" s="84"/>
      <c r="L17" s="84">
        <f>_xll.ciqfunctions.udf.CIQ(A17, "IQ_EBITDA", IQ_LTM - 1, , , , "USD")</f>
        <v>1480</v>
      </c>
      <c r="M17" s="84"/>
      <c r="N17" s="86">
        <f>_xll.ciqfunctions.udf.CIQ(A17, "IQ_TOTAL_REV", IQ_LTM - 1, , , , "USD")</f>
        <v>8030</v>
      </c>
      <c r="O17" s="86"/>
      <c r="P17" s="98">
        <f>_xll.ciqfunctions.udf.CIQ(A17, "IQ_DILUT_EPS_EXCL", , "2016-03-04", , , "USD")</f>
        <v>2.17747</v>
      </c>
      <c r="Q17" s="84">
        <f>_xll.ciqfunctions.udf.CIQ(A17, "IQ_NET_DEBT", , "2016-03-04", , , "USD")</f>
        <v>3538</v>
      </c>
      <c r="R17" s="84">
        <f>_xll.ciqfunctions.udf.CIQ(A17, "IQ_MARKETCAP", "2016-03-04", "USD")</f>
        <v>19206.391889999999</v>
      </c>
      <c r="S17" s="84">
        <f t="shared" ref="S17:S20" si="0">SUM(Q17:R17)</f>
        <v>22744.391889999999</v>
      </c>
      <c r="T17" s="84">
        <f>_xll.ciqfunctions.udf.CIQ(A17, "IQ_SHARESOUTSTANDING", "2016-03-04")</f>
        <v>310.03053999999997</v>
      </c>
      <c r="U17" s="87"/>
      <c r="V17" s="109"/>
      <c r="W17" s="109">
        <f>_xll.ciqfunctions.udf.CIQ(A17, "IQ_GROSS_MARGIN", , "2016-03-04", , , "USD")/100</f>
        <v>0.35525799999999996</v>
      </c>
      <c r="X17" s="109">
        <f>_xll.ciqfunctions.udf.CIQ(A17, "IQ_EBITDA_MARGIN", , "2016-03-04", , , "USD")/100</f>
        <v>0.19557300000000002</v>
      </c>
      <c r="Y17" s="109">
        <f>_xll.ciqfunctions.udf.CIQ(A17, "IQ_NI_MARGIN", , "2016-03-04")/100</f>
        <v>8.5030999999999995E-2</v>
      </c>
      <c r="Z17" s="109">
        <f>_xll.ciqfunctions.udf.CIQ(A17, "IQ_RETURN_ASSETS", , "2016-03-04")/100</f>
        <v>9.8391000000000006E-2</v>
      </c>
      <c r="AA17" s="109">
        <f>_xll.ciqfunctions.udf.CIQ(A17, "IQ_RETURN_EQUITY", , "2016-03-04")/100</f>
        <v>0.447662</v>
      </c>
      <c r="AB17" s="98">
        <f>_xll.ciqfunctions.udf.CIQ(A17, "IQ_TOTAL_DEBT_EBITDA", , "2016-03-04")</f>
        <v>2.4578000000000002</v>
      </c>
      <c r="AC17" s="98">
        <f>_xll.ciqfunctions.udf.CIQ(A17, "IQ_EBITDA_INT", , "2016-03-04", , , "USD")</f>
        <v>13.84071</v>
      </c>
    </row>
    <row r="18" spans="1:29" x14ac:dyDescent="0.25">
      <c r="A18" s="63" t="s">
        <v>704</v>
      </c>
      <c r="B18" s="63" t="str">
        <f>_xll.ciqfunctions.udf.CIQ(A18, "IQ_COMPANY_NAME")</f>
        <v>The J. M. Smucker Company</v>
      </c>
      <c r="C18" s="85">
        <f>_xll.ciqfunctions.udf.CIQ(A18, "IQ_CLOSEPRICE", "2016-03-04", "USD")</f>
        <v>127.54</v>
      </c>
      <c r="D18" s="106">
        <f>_xll.ciqfunctions.udf.CIQ(A18, "IQ_TEV_EBITDA_FWD", , "2016-03-04")</f>
        <v>11.87454</v>
      </c>
      <c r="E18" s="106">
        <f>_xll.ciqfunctions.udf.CIQ(A18, "IQ_TEV_EBITDA", , "2016-03-04")</f>
        <v>13.01519</v>
      </c>
      <c r="F18" s="106">
        <f>_xll.ciqfunctions.udf.CIQ(A18, "IQ_TEV_TOTAL_REV_FWD", , "2016-03-04")</f>
        <v>2.66303</v>
      </c>
      <c r="G18" s="106">
        <f>_xll.ciqfunctions.udf.CIQ(A18, "IQ_TEV_TOTAL_REV", , "2016-03-04")</f>
        <v>2.7388699999999999</v>
      </c>
      <c r="H18" s="106">
        <f>_xll.ciqfunctions.udf.CIQ(A18, "IQ_PE_EXCL_FWD", , "2016-03-04")</f>
        <v>20.199560000000002</v>
      </c>
      <c r="I18" s="106">
        <f>_xll.ciqfunctions.udf.CIQ(A18, "IQ_PE_EXCL", , "2016-03-04")</f>
        <v>36.648620000000001</v>
      </c>
      <c r="J18" s="907" t="s">
        <v>1580</v>
      </c>
      <c r="K18" s="84"/>
      <c r="L18" s="84">
        <f>_xll.ciqfunctions.udf.CIQ(A18, "IQ_EBITDA", IQ_LTM - 1, , , , "USD")</f>
        <v>1422.3</v>
      </c>
      <c r="M18" s="84"/>
      <c r="N18" s="86">
        <f>_xll.ciqfunctions.udf.CIQ(A18, "IQ_TOTAL_REV", IQ_LTM - 1, , , , "USD")</f>
        <v>6916.8</v>
      </c>
      <c r="O18" s="86"/>
      <c r="P18" s="98">
        <f>_xll.ciqfunctions.udf.CIQ(A18, "IQ_DILUT_EPS_EXCL", , "2016-03-04", , , "USD")</f>
        <v>3.4800800000000001</v>
      </c>
      <c r="Q18" s="84">
        <f>_xll.ciqfunctions.udf.CIQ(A18, "IQ_NET_DEBT", , "2016-03-04", , , "USD")</f>
        <v>5143.8</v>
      </c>
      <c r="R18" s="84">
        <f>_xll.ciqfunctions.udf.CIQ(A18, "IQ_MARKETCAP", "2016-03-04", "USD")</f>
        <v>15262.711799999999</v>
      </c>
      <c r="S18" s="84">
        <f t="shared" si="0"/>
        <v>20406.5118</v>
      </c>
      <c r="T18" s="84">
        <f>_xll.ciqfunctions.udf.CIQ(A18, "IQ_SHARESOUTSTANDING", "2016-03-04")</f>
        <v>119.67</v>
      </c>
      <c r="U18" s="87"/>
      <c r="V18" s="109"/>
      <c r="W18" s="109">
        <f>_xll.ciqfunctions.udf.CIQ(A18, "IQ_GROSS_MARGIN", , "2016-03-04", , , "USD")/100</f>
        <v>0.37200499999999997</v>
      </c>
      <c r="X18" s="109">
        <f>_xll.ciqfunctions.udf.CIQ(A18, "IQ_EBITDA_MARGIN", , "2016-03-04", , , "USD")/100</f>
        <v>0.21043600000000001</v>
      </c>
      <c r="Y18" s="109">
        <f>_xll.ciqfunctions.udf.CIQ(A18, "IQ_NI_MARGIN", , "2016-03-04")/100</f>
        <v>5.4679000000000005E-2</v>
      </c>
      <c r="Z18" s="109">
        <f>_xll.ciqfunctions.udf.CIQ(A18, "IQ_RETURN_ASSETS", , "2016-03-04")/100</f>
        <v>5.7394000000000001E-2</v>
      </c>
      <c r="AA18" s="109">
        <f>_xll.ciqfunctions.udf.CIQ(A18, "IQ_RETURN_EQUITY", , "2016-03-04")/100</f>
        <v>6.4924999999999997E-2</v>
      </c>
      <c r="AB18" s="98">
        <f>_xll.ciqfunctions.udf.CIQ(A18, "IQ_TOTAL_DEBT_EBITDA", , "2016-03-04")</f>
        <v>3.3702999999999999</v>
      </c>
      <c r="AC18" s="98">
        <f>_xll.ciqfunctions.udf.CIQ(A18, "IQ_EBITDA_INT", , "2016-03-04", , , "USD")</f>
        <v>9.7932500000000005</v>
      </c>
    </row>
    <row r="19" spans="1:29" x14ac:dyDescent="0.25">
      <c r="A19" s="63" t="s">
        <v>723</v>
      </c>
      <c r="B19" s="63" t="str">
        <f>_xll.ciqfunctions.udf.CIQ(A19, "IQ_COMPANY_NAME")</f>
        <v>Perrigo Company Public Limited Company</v>
      </c>
      <c r="C19" s="85">
        <f>_xll.ciqfunctions.udf.CIQ(A19, "IQ_CLOSEPRICE", "2016-03-04", "USD")</f>
        <v>126.61</v>
      </c>
      <c r="D19" s="106">
        <f>_xll.ciqfunctions.udf.CIQ(A19, "IQ_TEV_EBITDA_FWD", , "2016-03-04")</f>
        <v>12.342549999999999</v>
      </c>
      <c r="E19" s="106">
        <f>_xll.ciqfunctions.udf.CIQ(A19, "IQ_TEV_EBITDA", , "2016-03-04")</f>
        <v>17.985779999999998</v>
      </c>
      <c r="F19" s="106">
        <f>_xll.ciqfunctions.udf.CIQ(A19, "IQ_TEV_TOTAL_REV_FWD", , "2016-03-04")</f>
        <v>3.9050400000000001</v>
      </c>
      <c r="G19" s="106">
        <f>_xll.ciqfunctions.udf.CIQ(A19, "IQ_TEV_TOTAL_REV", , "2016-03-04")</f>
        <v>4.2764499999999996</v>
      </c>
      <c r="H19" s="106">
        <f>_xll.ciqfunctions.udf.CIQ(A19, "IQ_PE_EXCL_FWD", , "2016-03-04")</f>
        <v>13.279030000000001</v>
      </c>
      <c r="I19" s="107" t="str">
        <f>_xll.ciqfunctions.udf.CIQ(A19, "IQ_PE_EXCL", , "2016-03-04")</f>
        <v>NM</v>
      </c>
      <c r="J19" s="907" t="s">
        <v>1581</v>
      </c>
      <c r="K19" s="84"/>
      <c r="L19" s="84">
        <f>_xll.ciqfunctions.udf.CIQ(A19, "IQ_EBITDA", IQ_LTM - 1, , , , "USD")</f>
        <v>1447.7</v>
      </c>
      <c r="M19" s="84"/>
      <c r="N19" s="86">
        <f>_xll.ciqfunctions.udf.CIQ(A19, "IQ_TOTAL_REV", IQ_LTM - 1, , , , "USD")</f>
        <v>4997.1000000000004</v>
      </c>
      <c r="O19" s="86"/>
      <c r="P19" s="98">
        <f>_xll.ciqfunctions.udf.CIQ(A19, "IQ_DILUT_EPS_EXCL", , "2016-03-04", , , "USD")</f>
        <v>7.6920000000000002E-2</v>
      </c>
      <c r="Q19" s="84">
        <f>_xll.ciqfunctions.udf.CIQ(A19, "IQ_NET_DEBT", , "2016-03-04", , , "USD")</f>
        <v>5557.5</v>
      </c>
      <c r="R19" s="84">
        <f>_xll.ciqfunctions.udf.CIQ(A19, "IQ_MARKETCAP", "2016-03-04", "USD")</f>
        <v>18130.378669999998</v>
      </c>
      <c r="S19" s="84">
        <f t="shared" si="0"/>
        <v>23687.878669999998</v>
      </c>
      <c r="T19" s="84">
        <f>_xll.ciqfunctions.udf.CIQ(A19, "IQ_SHARESOUTSTANDING", "2016-03-04")</f>
        <v>143.19863000000001</v>
      </c>
      <c r="U19" s="87"/>
      <c r="V19" s="109"/>
      <c r="W19" s="109">
        <f>_xll.ciqfunctions.udf.CIQ(A19, "IQ_GROSS_MARGIN", , "2016-03-04", , , "USD")/100</f>
        <v>0.40032400000000001</v>
      </c>
      <c r="X19" s="109">
        <f>_xll.ciqfunctions.udf.CIQ(A19, "IQ_EBITDA_MARGIN", , "2016-03-04", , , "USD")/100</f>
        <v>0.24033200000000002</v>
      </c>
      <c r="Y19" s="114">
        <f>_xll.ciqfunctions.udf.CIQ(A19, "IQ_NI_MARGIN", , "2016-03-04")/100</f>
        <v>2.0219999999999999E-3</v>
      </c>
      <c r="Z19" s="114">
        <f>_xll.ciqfunctions.udf.CIQ(A19, "IQ_RETURN_ASSETS", , "2016-03-04")/100</f>
        <v>0</v>
      </c>
      <c r="AA19" s="114">
        <f>_xll.ciqfunctions.udf.CIQ(A19, "IQ_RETURN_EQUITY", , "2016-03-04")/100</f>
        <v>0</v>
      </c>
      <c r="AB19" s="98">
        <f>_xll.ciqfunctions.udf.CIQ(A19, "IQ_TOTAL_DEBT_EBITDA", , "2016-03-04")</f>
        <v>4.4998500000000003</v>
      </c>
      <c r="AC19" s="98">
        <f>_xll.ciqfunctions.udf.CIQ(A19, "IQ_EBITDA_INT", , "2016-03-04", , , "USD")</f>
        <v>7.4954999999999998</v>
      </c>
    </row>
    <row r="20" spans="1:29" x14ac:dyDescent="0.25">
      <c r="A20" s="63" t="s">
        <v>705</v>
      </c>
      <c r="B20" s="63" t="str">
        <f>_xll.ciqfunctions.udf.CIQ(A20, "IQ_COMPANY_NAME")</f>
        <v>The WhiteWave Foods Company</v>
      </c>
      <c r="C20" s="85">
        <f>_xll.ciqfunctions.udf.CIQ(A20, "IQ_CLOSEPRICE", "2016-03-04", "USD")</f>
        <v>41.15</v>
      </c>
      <c r="D20" s="106">
        <f>_xll.ciqfunctions.udf.CIQ(A20, "IQ_TEV_EBITDA_FWD", , "2016-03-04")</f>
        <v>16.18824</v>
      </c>
      <c r="E20" s="106">
        <f>_xll.ciqfunctions.udf.CIQ(A20, "IQ_TEV_EBITDA", , "2016-03-04")</f>
        <v>20.949110000000001</v>
      </c>
      <c r="F20" s="106">
        <f>_xll.ciqfunctions.udf.CIQ(A20, "IQ_TEV_TOTAL_REV_FWD", , "2016-03-04")</f>
        <v>2.1873399999999998</v>
      </c>
      <c r="G20" s="106">
        <f>_xll.ciqfunctions.udf.CIQ(A20, "IQ_TEV_TOTAL_REV", , "2016-03-04")</f>
        <v>2.41872</v>
      </c>
      <c r="H20" s="106">
        <f>_xll.ciqfunctions.udf.CIQ(A20, "IQ_PE_EXCL_FWD", , "2016-03-04")</f>
        <v>30.308610000000002</v>
      </c>
      <c r="I20" s="106">
        <f>_xll.ciqfunctions.udf.CIQ(A20, "IQ_PE_EXCL", , "2016-03-04")</f>
        <v>43.77664</v>
      </c>
      <c r="J20" s="907" t="s">
        <v>1582</v>
      </c>
      <c r="K20" s="84"/>
      <c r="L20" s="84">
        <f>_xll.ciqfunctions.udf.CIQ(A20, "IQ_EBITDA", IQ_LTM - 1, , , , "USD")</f>
        <v>436.79</v>
      </c>
      <c r="M20" s="84"/>
      <c r="N20" s="86">
        <f>_xll.ciqfunctions.udf.CIQ(A20, "IQ_TOTAL_REV", IQ_LTM - 1, , , , "USD")</f>
        <v>3749.6489999999999</v>
      </c>
      <c r="O20" s="86"/>
      <c r="P20" s="98">
        <f>_xll.ciqfunctions.udf.CIQ(A20, "IQ_DILUT_EPS_EXCL", , "2016-03-04", , , "USD")</f>
        <v>0.94</v>
      </c>
      <c r="Q20" s="84">
        <f>_xll.ciqfunctions.udf.CIQ(A20, "IQ_NET_DEBT", , "2016-03-04", , , "USD")</f>
        <v>2094.9209999999998</v>
      </c>
      <c r="R20" s="84">
        <f>_xll.ciqfunctions.udf.CIQ(A20, "IQ_MARKETCAP", "2016-03-04", "USD")</f>
        <v>7256.5512399999998</v>
      </c>
      <c r="S20" s="84">
        <f t="shared" si="0"/>
        <v>9351.4722399999991</v>
      </c>
      <c r="T20" s="84">
        <f>_xll.ciqfunctions.udf.CIQ(A20, "IQ_SHARESOUTSTANDING", "2016-03-04")</f>
        <v>176.34388999999999</v>
      </c>
      <c r="U20" s="87"/>
      <c r="V20" s="109"/>
      <c r="W20" s="109">
        <f>_xll.ciqfunctions.udf.CIQ(A20, "IQ_GROSS_MARGIN", , "2016-03-04", , , "USD")/100</f>
        <v>0.342256</v>
      </c>
      <c r="X20" s="109">
        <f>_xll.ciqfunctions.udf.CIQ(A20, "IQ_EBITDA_MARGIN", , "2016-03-04", , , "USD")/100</f>
        <v>0.11841400000000001</v>
      </c>
      <c r="Y20" s="109">
        <f>_xll.ciqfunctions.udf.CIQ(A20, "IQ_NI_MARGIN", , "2016-03-04")/100</f>
        <v>4.3554000000000002E-2</v>
      </c>
      <c r="Z20" s="109">
        <f>_xll.ciqfunctions.udf.CIQ(A20, "IQ_RETURN_ASSETS", , "2016-03-04")/100</f>
        <v>5.5942999999999993E-2</v>
      </c>
      <c r="AA20" s="109">
        <f>_xll.ciqfunctions.udf.CIQ(A20, "IQ_RETURN_EQUITY", , "2016-03-04")/100</f>
        <v>0.147235</v>
      </c>
      <c r="AB20" s="98">
        <f>_xll.ciqfunctions.udf.CIQ(A20, "IQ_TOTAL_DEBT_EBITDA", , "2016-03-04")</f>
        <v>4.6601499999999998</v>
      </c>
      <c r="AC20" s="98">
        <f>_xll.ciqfunctions.udf.CIQ(A20, "IQ_EBITDA_INT", , "2016-03-04", , , "USD")</f>
        <v>7.1954500000000001</v>
      </c>
    </row>
    <row r="21" spans="1:29" x14ac:dyDescent="0.25">
      <c r="A21" s="61"/>
      <c r="B21" s="63"/>
      <c r="C21" s="63"/>
      <c r="D21" s="83"/>
      <c r="E21" s="83"/>
      <c r="F21" s="83"/>
      <c r="G21" s="83"/>
      <c r="H21" s="83"/>
      <c r="I21" s="83"/>
      <c r="J21" s="87"/>
      <c r="K21" s="84"/>
      <c r="L21" s="84"/>
      <c r="M21" s="84"/>
      <c r="N21" s="86"/>
      <c r="O21" s="86"/>
      <c r="P21" s="98"/>
      <c r="Q21" s="84"/>
      <c r="U21" s="87"/>
      <c r="V21" s="109"/>
      <c r="W21" s="109"/>
      <c r="X21" s="109"/>
      <c r="Y21" s="109"/>
      <c r="Z21" s="109"/>
      <c r="AA21" s="109"/>
      <c r="AB21" s="98"/>
      <c r="AC21" s="98"/>
    </row>
    <row r="22" spans="1:29" x14ac:dyDescent="0.25">
      <c r="C22" s="63" t="s">
        <v>716</v>
      </c>
      <c r="D22" s="81">
        <f t="shared" ref="D22:I22" si="1">AVERAGE(D16:D20)</f>
        <v>13.175158</v>
      </c>
      <c r="E22" s="81">
        <f t="shared" si="1"/>
        <v>15.913640000000001</v>
      </c>
      <c r="F22" s="81">
        <f t="shared" si="1"/>
        <v>2.9106919999999996</v>
      </c>
      <c r="G22" s="81">
        <f t="shared" si="1"/>
        <v>3.0593920000000003</v>
      </c>
      <c r="H22" s="81">
        <f t="shared" si="1"/>
        <v>21.107696000000001</v>
      </c>
      <c r="I22" s="81">
        <f t="shared" si="1"/>
        <v>37.259884999999997</v>
      </c>
      <c r="J22" s="87"/>
      <c r="K22" s="84"/>
      <c r="L22" s="84"/>
      <c r="M22" s="84"/>
      <c r="N22" s="86"/>
      <c r="O22" s="86"/>
      <c r="P22" s="98"/>
      <c r="Q22" s="84"/>
      <c r="S22" s="101"/>
      <c r="U22" s="87"/>
      <c r="V22" s="63" t="s">
        <v>716</v>
      </c>
      <c r="W22" s="109">
        <f>IFERROR(AVERAGE(W16:W20),AVERAGE(W16:W18,W19:W20))</f>
        <v>0.38599379999999994</v>
      </c>
      <c r="X22" s="109">
        <f>IFERROR(AVERAGE(X16:X20),AVERAGE(X16:X18,X19:X20))</f>
        <v>0.19912520000000003</v>
      </c>
      <c r="Y22" s="109">
        <f>IFERROR(AVERAGE(Y16:Y20),AVERAGE(Y16:Y18,Y19:Y20))</f>
        <v>5.0945799999999999E-2</v>
      </c>
      <c r="Z22" s="109">
        <f>IFERROR(AVERAGE(Z16:Z20),AVERAGE(Z16:Z18,Z19:Z20))</f>
        <v>7.5636400000000006E-2</v>
      </c>
      <c r="AA22" s="109">
        <f>IFERROR(AVERAGE(AA16:AA20),AVERAGE(AA16:AA18,AA19:AA20))</f>
        <v>0.21189460000000002</v>
      </c>
      <c r="AB22" s="98">
        <f>AVERAGE(AB16:AB20)</f>
        <v>3.2814920000000001</v>
      </c>
      <c r="AC22" s="98">
        <f>AVERAGE(AC16:AC20)</f>
        <v>10.785242</v>
      </c>
    </row>
    <row r="23" spans="1:29" x14ac:dyDescent="0.25">
      <c r="A23" s="61"/>
      <c r="C23" s="63" t="s">
        <v>717</v>
      </c>
      <c r="D23" s="81">
        <f t="shared" ref="D23:I23" si="2">MIN(D16:D20)</f>
        <v>11.87454</v>
      </c>
      <c r="E23" s="81">
        <f t="shared" si="2"/>
        <v>13.01519</v>
      </c>
      <c r="F23" s="81">
        <f t="shared" si="2"/>
        <v>2.1873399999999998</v>
      </c>
      <c r="G23" s="81">
        <f t="shared" si="2"/>
        <v>2.41872</v>
      </c>
      <c r="H23" s="81">
        <f t="shared" si="2"/>
        <v>13.279030000000001</v>
      </c>
      <c r="I23" s="81">
        <f t="shared" si="2"/>
        <v>28.450489999999999</v>
      </c>
      <c r="J23" s="87"/>
      <c r="K23" s="84"/>
      <c r="L23" s="84"/>
      <c r="M23" s="84"/>
      <c r="N23" s="86"/>
      <c r="O23" s="86"/>
      <c r="P23" s="98"/>
      <c r="Q23" s="84"/>
      <c r="U23" s="87"/>
      <c r="V23" s="63" t="s">
        <v>717</v>
      </c>
      <c r="W23" s="109">
        <f>IFERROR(MIN(W16:W20),MIN(W16:W18,W19:W20))</f>
        <v>0.342256</v>
      </c>
      <c r="X23" s="109">
        <f>IFERROR(MIN(X16:X20),MIN(X16:X18,X19:X20))</f>
        <v>0.11841400000000001</v>
      </c>
      <c r="Y23" s="109">
        <f>IFERROR(MIN(Y16:Y20),MIN(Y16:Y18,Y19:Y20))</f>
        <v>2.0219999999999999E-3</v>
      </c>
      <c r="Z23" s="109">
        <f>IFERROR(MIN(Z16:Z20),MIN(Z16:Z18,Z19:Z20))</f>
        <v>0</v>
      </c>
      <c r="AA23" s="109">
        <f>IFERROR(MIN(AA16:AA20),MIN(AA16:AA18,AA19:AA20))</f>
        <v>0</v>
      </c>
      <c r="AB23" s="98">
        <f>MIN(AB16:AB20)</f>
        <v>1.41936</v>
      </c>
      <c r="AC23" s="98">
        <f>MIN(AC16:AC20)</f>
        <v>7.1954500000000001</v>
      </c>
    </row>
    <row r="24" spans="1:29" x14ac:dyDescent="0.25">
      <c r="A24" s="61"/>
      <c r="C24" s="63" t="s">
        <v>718</v>
      </c>
      <c r="D24" s="81">
        <f t="shared" ref="D24:I24" si="3">_xlfn.QUARTILE.INC(D16:D20,1)</f>
        <v>12.342549999999999</v>
      </c>
      <c r="E24" s="81">
        <f t="shared" si="3"/>
        <v>13.075670000000001</v>
      </c>
      <c r="F24" s="81">
        <f t="shared" si="3"/>
        <v>2.66303</v>
      </c>
      <c r="G24" s="81">
        <f t="shared" si="3"/>
        <v>2.7388699999999999</v>
      </c>
      <c r="H24" s="81">
        <f t="shared" si="3"/>
        <v>20.199560000000002</v>
      </c>
      <c r="I24" s="81">
        <f t="shared" si="3"/>
        <v>34.599087500000003</v>
      </c>
      <c r="J24" s="87"/>
      <c r="K24" s="84"/>
      <c r="L24" s="84"/>
      <c r="M24" s="84"/>
      <c r="N24" s="86"/>
      <c r="O24" s="86"/>
      <c r="P24" s="98"/>
      <c r="Q24" s="84"/>
      <c r="U24" s="87"/>
      <c r="V24" s="63" t="s">
        <v>718</v>
      </c>
      <c r="W24" s="109">
        <f t="shared" ref="W24:AC24" si="4">_xlfn.QUARTILE.INC(W16:W20,1)</f>
        <v>0.35525799999999996</v>
      </c>
      <c r="X24" s="109">
        <f t="shared" si="4"/>
        <v>0.19557300000000002</v>
      </c>
      <c r="Y24" s="109">
        <f t="shared" si="4"/>
        <v>4.3554000000000002E-2</v>
      </c>
      <c r="Z24" s="109">
        <f t="shared" si="4"/>
        <v>5.5942999999999993E-2</v>
      </c>
      <c r="AA24" s="109">
        <f t="shared" si="4"/>
        <v>6.4924999999999997E-2</v>
      </c>
      <c r="AB24" s="98">
        <f t="shared" si="4"/>
        <v>2.4578000000000002</v>
      </c>
      <c r="AC24" s="98">
        <f t="shared" si="4"/>
        <v>7.4954999999999998</v>
      </c>
    </row>
    <row r="25" spans="1:29" x14ac:dyDescent="0.25">
      <c r="A25" s="61"/>
      <c r="C25" s="63" t="s">
        <v>699</v>
      </c>
      <c r="D25" s="82">
        <f t="shared" ref="D25:I25" si="5">MEDIAN(D16:D20)</f>
        <v>12.568899999999999</v>
      </c>
      <c r="E25" s="82">
        <f t="shared" si="5"/>
        <v>14.542450000000001</v>
      </c>
      <c r="F25" s="82">
        <f t="shared" si="5"/>
        <v>2.8181400000000001</v>
      </c>
      <c r="G25" s="82">
        <f t="shared" si="5"/>
        <v>2.8441200000000002</v>
      </c>
      <c r="H25" s="82">
        <f t="shared" si="5"/>
        <v>20.326799999999999</v>
      </c>
      <c r="I25" s="82">
        <f t="shared" si="5"/>
        <v>38.406205</v>
      </c>
      <c r="J25" s="87"/>
      <c r="K25" s="84"/>
      <c r="L25" s="84"/>
      <c r="M25" s="84"/>
      <c r="N25" s="86"/>
      <c r="O25" s="86"/>
      <c r="P25" s="98"/>
      <c r="Q25" s="84"/>
      <c r="U25" s="87"/>
      <c r="V25" s="62" t="s">
        <v>699</v>
      </c>
      <c r="W25" s="110">
        <f t="shared" ref="W25:AC25" si="6">MEDIAN(W16:W20)</f>
        <v>0.37200499999999997</v>
      </c>
      <c r="X25" s="110">
        <f t="shared" si="6"/>
        <v>0.21043600000000001</v>
      </c>
      <c r="Y25" s="110">
        <f t="shared" si="6"/>
        <v>5.4679000000000005E-2</v>
      </c>
      <c r="Z25" s="110">
        <f t="shared" si="6"/>
        <v>5.7394000000000001E-2</v>
      </c>
      <c r="AA25" s="110">
        <f t="shared" si="6"/>
        <v>0.147235</v>
      </c>
      <c r="AB25" s="111">
        <f t="shared" si="6"/>
        <v>3.3702999999999999</v>
      </c>
      <c r="AC25" s="111">
        <f t="shared" si="6"/>
        <v>9.7932500000000005</v>
      </c>
    </row>
    <row r="26" spans="1:29" x14ac:dyDescent="0.25">
      <c r="A26" s="61"/>
      <c r="C26" s="63" t="s">
        <v>719</v>
      </c>
      <c r="D26" s="81">
        <f t="shared" ref="D26:I26" si="7">_xlfn.QUARTILE.INC(D16:D20,3)</f>
        <v>12.90156</v>
      </c>
      <c r="E26" s="81">
        <f t="shared" si="7"/>
        <v>17.985779999999998</v>
      </c>
      <c r="F26" s="81">
        <f t="shared" si="7"/>
        <v>2.9799099999999998</v>
      </c>
      <c r="G26" s="81">
        <f t="shared" si="7"/>
        <v>3.0188000000000001</v>
      </c>
      <c r="H26" s="81">
        <f t="shared" si="7"/>
        <v>21.424479999999999</v>
      </c>
      <c r="I26" s="81">
        <f t="shared" si="7"/>
        <v>41.067002500000001</v>
      </c>
      <c r="J26" s="87"/>
      <c r="K26" s="84"/>
      <c r="L26" s="84"/>
      <c r="M26" s="84"/>
      <c r="N26" s="86"/>
      <c r="O26" s="86"/>
      <c r="P26" s="98"/>
      <c r="Q26" s="84"/>
      <c r="U26" s="87"/>
      <c r="V26" s="63" t="s">
        <v>719</v>
      </c>
      <c r="W26" s="109">
        <f t="shared" ref="W26:AC26" si="8">_xlfn.QUARTILE.INC(W16:W20,3)</f>
        <v>0.40032400000000001</v>
      </c>
      <c r="X26" s="109">
        <f t="shared" si="8"/>
        <v>0.23087099999999999</v>
      </c>
      <c r="Y26" s="109">
        <f t="shared" si="8"/>
        <v>6.9443000000000005E-2</v>
      </c>
      <c r="Z26" s="109">
        <f t="shared" si="8"/>
        <v>9.8391000000000006E-2</v>
      </c>
      <c r="AA26" s="109">
        <f t="shared" si="8"/>
        <v>0.39965099999999998</v>
      </c>
      <c r="AB26" s="98">
        <f t="shared" si="8"/>
        <v>4.4998500000000003</v>
      </c>
      <c r="AC26" s="98">
        <f t="shared" si="8"/>
        <v>13.84071</v>
      </c>
    </row>
    <row r="27" spans="1:29" x14ac:dyDescent="0.25">
      <c r="A27" s="61"/>
      <c r="C27" s="63" t="s">
        <v>720</v>
      </c>
      <c r="D27" s="81">
        <f t="shared" ref="D27:I27" si="9">MAX(D16:D20)</f>
        <v>16.18824</v>
      </c>
      <c r="E27" s="81">
        <f t="shared" si="9"/>
        <v>20.949110000000001</v>
      </c>
      <c r="F27" s="81">
        <f t="shared" si="9"/>
        <v>3.9050400000000001</v>
      </c>
      <c r="G27" s="81">
        <f t="shared" si="9"/>
        <v>4.2764499999999996</v>
      </c>
      <c r="H27" s="81">
        <f t="shared" si="9"/>
        <v>30.308610000000002</v>
      </c>
      <c r="I27" s="81">
        <f t="shared" si="9"/>
        <v>43.77664</v>
      </c>
      <c r="J27" s="87"/>
      <c r="K27" s="84"/>
      <c r="L27" s="84"/>
      <c r="M27" s="84"/>
      <c r="N27" s="86"/>
      <c r="O27" s="86"/>
      <c r="P27" s="98"/>
      <c r="Q27" s="84"/>
      <c r="U27" s="87"/>
      <c r="V27" s="63" t="s">
        <v>720</v>
      </c>
      <c r="W27" s="109">
        <f t="shared" ref="W27:AC27" si="10">MAX(W16:W20)</f>
        <v>0.46012599999999998</v>
      </c>
      <c r="X27" s="109">
        <f t="shared" si="10"/>
        <v>0.24033200000000002</v>
      </c>
      <c r="Y27" s="109">
        <f t="shared" si="10"/>
        <v>8.5030999999999995E-2</v>
      </c>
      <c r="Z27" s="109">
        <f t="shared" si="10"/>
        <v>0.16645399999999999</v>
      </c>
      <c r="AA27" s="109">
        <f t="shared" si="10"/>
        <v>0.447662</v>
      </c>
      <c r="AB27" s="98">
        <f t="shared" si="10"/>
        <v>4.6601499999999998</v>
      </c>
      <c r="AC27" s="98">
        <f t="shared" si="10"/>
        <v>15.6013</v>
      </c>
    </row>
    <row r="28" spans="1:29" x14ac:dyDescent="0.25">
      <c r="A28" s="61"/>
      <c r="B28" s="63"/>
      <c r="C28" s="63"/>
      <c r="J28" s="87"/>
      <c r="K28" s="84"/>
      <c r="L28" s="84"/>
      <c r="M28" s="84"/>
      <c r="N28" s="86"/>
      <c r="O28" s="86"/>
      <c r="P28" s="98"/>
      <c r="Q28" s="84"/>
      <c r="R28" s="102"/>
      <c r="U28" s="87"/>
      <c r="AC28" s="98"/>
    </row>
    <row r="29" spans="1:29" x14ac:dyDescent="0.25">
      <c r="A29" s="61"/>
      <c r="B29" s="63"/>
      <c r="C29" s="63"/>
      <c r="J29" s="87"/>
      <c r="K29" s="84"/>
      <c r="L29" s="84"/>
      <c r="M29" s="84"/>
      <c r="N29" s="86"/>
      <c r="O29" s="86"/>
      <c r="P29" s="98"/>
      <c r="Q29" s="84"/>
      <c r="U29" s="87"/>
      <c r="V29" s="109"/>
      <c r="W29" s="109"/>
      <c r="X29" s="109"/>
      <c r="Y29" s="109"/>
      <c r="Z29" s="109"/>
      <c r="AA29" s="109"/>
      <c r="AB29" s="98"/>
      <c r="AC29" s="98"/>
    </row>
    <row r="30" spans="1:29" x14ac:dyDescent="0.25">
      <c r="A30" s="73" t="s">
        <v>694</v>
      </c>
      <c r="B30" s="63" t="str">
        <f>_xll.ciqfunctions.udf.CIQ(A30, "IQ_COMPANY_NAME")</f>
        <v>Mead Johnson Nutrition Company</v>
      </c>
      <c r="C30" s="63">
        <f>_xll.ciqfunctions.udf.CIQ(A30, "IQ_CLOSEPRICE", "2016-03-07", "USD")</f>
        <v>75.790000000000006</v>
      </c>
      <c r="D30" s="81">
        <f>_xll.ciqfunctions.udf.CIQ(A30, "IQ_TEV_EBITDA_FWD", , "2016-03-04")</f>
        <v>14.89508</v>
      </c>
      <c r="E30" s="81">
        <f>_xll.ciqfunctions.udf.CIQ(A30, "IQ_TEV_EBITDA", , "2016-03-04")</f>
        <v>14.48615</v>
      </c>
      <c r="F30" s="81">
        <f>_xll.ciqfunctions.udf.CIQ(A30, "IQ_TEV_TOTAL_REV_FWD", , "2016-03-04")</f>
        <v>4.0368199999999996</v>
      </c>
      <c r="G30" s="81">
        <f>_xll.ciqfunctions.udf.CIQ(A30, "IQ_TEV_TOTAL_REV", , "2016-03-04")</f>
        <v>3.8630399999999998</v>
      </c>
      <c r="H30" s="81">
        <f>_xll.ciqfunctions.udf.CIQ(A30, "IQ_PE_EXCL_FWD", , "2016-03-04")</f>
        <v>22.070150000000002</v>
      </c>
      <c r="I30" s="81">
        <f>_xll.ciqfunctions.udf.CIQ(A30, "IQ_PE_EXCL", , "2016-03-04")</f>
        <v>23.620799999999999</v>
      </c>
      <c r="J30" s="907" t="s">
        <v>1433</v>
      </c>
      <c r="K30" s="84">
        <f>SUM('DCF Base'!AD22:AG22)</f>
        <v>1505.891791826542</v>
      </c>
      <c r="L30" s="84">
        <f>_xll.ciqfunctions.udf.CIQ(A30, "IQ_EBITDA", IQ_LTM - 1, , , , "USD")</f>
        <v>1073.0999999999999</v>
      </c>
      <c r="M30" s="84">
        <f>SUM('DCF Base'!AD9:AG9)</f>
        <v>4275.9121449465274</v>
      </c>
      <c r="N30" s="86">
        <f>_xll.ciqfunctions.udf.CIQ(A30, "IQ_TOTAL_REV", IQ_LTM - 1, , , , "USD")</f>
        <v>4198.5</v>
      </c>
      <c r="O30" s="844">
        <f>SUM('EPS Estimate'!B16:E16)</f>
        <v>3.5295199747473043</v>
      </c>
      <c r="P30" s="98">
        <f>_xll.ciqfunctions.udf.CIQ(A30, "IQ_DILUT_EPS_EXCL", , "2016-03-04", , , "USD")</f>
        <v>3.27</v>
      </c>
      <c r="Q30" s="84">
        <f>_xll.ciqfunctions.udf.CIQ(A30, "IQ_NET_DEBT", , "2016-03-04", , , "USD")</f>
        <v>1286.0999999999999</v>
      </c>
      <c r="R30" s="84">
        <f>_xll.ciqfunctions.udf.CIQ(A30, "IQ_MARKETCAP", "2016-03-04", "USD")</f>
        <v>14401.71407</v>
      </c>
      <c r="S30" s="84">
        <f>SUM(Q30:R30)</f>
        <v>15687.81407</v>
      </c>
      <c r="T30" s="84">
        <f>_xll.ciqfunctions.udf.CIQ(A30, "IQ_SHARESOUTSTANDING", "2016-03-04")</f>
        <v>186.45409000000001</v>
      </c>
      <c r="U30" s="87"/>
      <c r="V30" s="109" t="s">
        <v>1433</v>
      </c>
      <c r="W30" s="109">
        <f>_xll.ciqfunctions.udf.CIQ(A30, "IQ_GROSS_MARGIN", , "2016-03-04", , , "USD")/100</f>
        <v>0.64507599999999998</v>
      </c>
      <c r="X30" s="109">
        <f>_xll.ciqfunctions.udf.CIQ(A30, "IQ_EBITDA_MARGIN", , "2016-03-04", , , "USD")/100</f>
        <v>0.26667099999999999</v>
      </c>
      <c r="Y30" s="109">
        <f>_xll.ciqfunctions.udf.CIQ(A30, "IQ_NI_MARGIN", , "2016-03-04")/100</f>
        <v>0.16051300000000002</v>
      </c>
      <c r="Z30" s="109">
        <f>_xll.ciqfunctions.udf.CIQ(A30, "IQ_RETURN_ASSETS", , "2016-03-04")/100</f>
        <v>0.158885</v>
      </c>
      <c r="AA30" s="112">
        <f>'IS Assumptions'!AC41/WACC!K87</f>
        <v>8.8878309469172783E-3</v>
      </c>
      <c r="AB30" s="98">
        <f>_xll.ciqfunctions.udf.CIQ(A30, "IQ_TOTAL_DEBT_EBITDA", , "2016-03-04")</f>
        <v>2.7516799999999999</v>
      </c>
      <c r="AC30" s="98">
        <f>_xll.ciqfunctions.udf.CIQ(A30, "IQ_EBITDA_INT", , "2016-03-04", , , "USD")</f>
        <v>14.55362</v>
      </c>
    </row>
    <row r="31" spans="1:29" x14ac:dyDescent="0.25">
      <c r="A31" s="61"/>
      <c r="B31" s="63"/>
      <c r="C31" t="s">
        <v>751</v>
      </c>
      <c r="D31" s="109">
        <f>D30/D25-1</f>
        <v>0.18507427062034076</v>
      </c>
      <c r="E31" s="109">
        <f t="shared" ref="E31:I31" si="11">E30/E25-1</f>
        <v>-3.8714246911627503E-3</v>
      </c>
      <c r="F31" s="109">
        <f t="shared" si="11"/>
        <v>0.4324412555799213</v>
      </c>
      <c r="G31" s="109">
        <f t="shared" si="11"/>
        <v>0.3582549259524912</v>
      </c>
      <c r="H31" s="109">
        <f t="shared" si="11"/>
        <v>8.576608221658133E-2</v>
      </c>
      <c r="I31" s="109">
        <f t="shared" si="11"/>
        <v>-0.38497438109284687</v>
      </c>
      <c r="J31" s="87"/>
      <c r="U31" s="87"/>
      <c r="V31" t="s">
        <v>751</v>
      </c>
      <c r="W31" s="109">
        <f>W30-W25</f>
        <v>0.27307100000000001</v>
      </c>
      <c r="X31" s="114">
        <f>X30-X25</f>
        <v>5.6234999999999979E-2</v>
      </c>
      <c r="Y31" s="114">
        <f>Y30-Y25</f>
        <v>0.10583400000000001</v>
      </c>
      <c r="Z31" s="114">
        <f>Z30-Z25</f>
        <v>0.101491</v>
      </c>
      <c r="AA31" s="114">
        <f>AA30-AA25</f>
        <v>-0.13834716905308272</v>
      </c>
      <c r="AB31" s="109">
        <f t="shared" ref="AB31:AC31" si="12">AB30/AB25-1</f>
        <v>-0.18355042577812064</v>
      </c>
      <c r="AC31" s="109">
        <f t="shared" si="12"/>
        <v>0.48608684553136094</v>
      </c>
    </row>
    <row r="32" spans="1:29" x14ac:dyDescent="0.25">
      <c r="A32" s="61"/>
      <c r="B32" s="63"/>
      <c r="J32" s="87"/>
      <c r="O32" s="112"/>
      <c r="U32" s="87"/>
      <c r="V32" s="109"/>
    </row>
    <row r="33" spans="1:22" x14ac:dyDescent="0.25">
      <c r="A33" s="61"/>
      <c r="B33" s="87"/>
      <c r="C33" s="105" t="s">
        <v>737</v>
      </c>
      <c r="D33" s="87"/>
      <c r="E33" s="87"/>
      <c r="F33" s="87"/>
      <c r="G33" s="87"/>
      <c r="H33" s="87"/>
      <c r="I33" s="87"/>
      <c r="J33" s="87"/>
      <c r="U33" s="87"/>
      <c r="V33" s="109"/>
    </row>
    <row r="34" spans="1:22" ht="25.5" x14ac:dyDescent="0.25">
      <c r="A34" s="61"/>
      <c r="B34" s="87"/>
      <c r="C34" s="75"/>
      <c r="D34" s="75" t="s">
        <v>709</v>
      </c>
      <c r="E34" s="75" t="s">
        <v>710</v>
      </c>
      <c r="F34" s="75" t="s">
        <v>711</v>
      </c>
      <c r="G34" s="75" t="s">
        <v>712</v>
      </c>
      <c r="H34" s="75" t="s">
        <v>713</v>
      </c>
      <c r="I34" s="75" t="s">
        <v>714</v>
      </c>
      <c r="J34" s="87"/>
      <c r="U34" s="87"/>
      <c r="V34" s="109"/>
    </row>
    <row r="35" spans="1:22" x14ac:dyDescent="0.25">
      <c r="A35" s="61"/>
      <c r="B35" s="87"/>
      <c r="C35" s="76" t="s">
        <v>716</v>
      </c>
      <c r="D35" s="103">
        <f>D22*$K$30</f>
        <v>19840.362288217799</v>
      </c>
      <c r="E35" s="103">
        <f>E22*$L$30</f>
        <v>17076.927083999999</v>
      </c>
      <c r="F35" s="103">
        <f>F22*$M$30</f>
        <v>12445.863272998697</v>
      </c>
      <c r="G35" s="103">
        <f>G22*$N$30</f>
        <v>12844.857312000002</v>
      </c>
      <c r="H35" s="103"/>
      <c r="I35" s="103"/>
      <c r="J35" s="87"/>
      <c r="U35" s="87"/>
      <c r="V35" s="109"/>
    </row>
    <row r="36" spans="1:22" x14ac:dyDescent="0.25">
      <c r="A36" s="61"/>
      <c r="B36" s="87"/>
      <c r="C36" s="76" t="s">
        <v>717</v>
      </c>
      <c r="D36" s="103">
        <f t="shared" ref="D36:D40" si="13">D23*$K$30</f>
        <v>17881.772317715946</v>
      </c>
      <c r="E36" s="103">
        <f t="shared" ref="E36:E40" si="14">E23*$L$30</f>
        <v>13966.600388999999</v>
      </c>
      <c r="F36" s="103">
        <f t="shared" ref="F36:F40" si="15">F23*$M$30</f>
        <v>9352.8736711273359</v>
      </c>
      <c r="G36" s="103">
        <f t="shared" ref="G36:G40" si="16">G23*$N$30</f>
        <v>10154.995919999999</v>
      </c>
      <c r="H36" s="103"/>
      <c r="I36" s="103"/>
      <c r="J36" s="87"/>
      <c r="U36" s="87"/>
      <c r="V36" s="109"/>
    </row>
    <row r="37" spans="1:22" x14ac:dyDescent="0.25">
      <c r="A37" s="61"/>
      <c r="B37" s="87"/>
      <c r="C37" s="76" t="s">
        <v>718</v>
      </c>
      <c r="D37" s="103">
        <f t="shared" si="13"/>
        <v>18586.544735208685</v>
      </c>
      <c r="E37" s="103">
        <f t="shared" si="14"/>
        <v>14031.501477</v>
      </c>
      <c r="F37" s="103">
        <f t="shared" si="15"/>
        <v>11386.882319356951</v>
      </c>
      <c r="G37" s="103">
        <f t="shared" si="16"/>
        <v>11499.145694999999</v>
      </c>
      <c r="H37" s="103"/>
      <c r="I37" s="103"/>
      <c r="J37" s="87"/>
      <c r="U37" s="87"/>
      <c r="V37" s="109"/>
    </row>
    <row r="38" spans="1:22" x14ac:dyDescent="0.25">
      <c r="A38" s="61"/>
      <c r="B38" s="87"/>
      <c r="C38" s="74" t="s">
        <v>699</v>
      </c>
      <c r="D38" s="104">
        <f t="shared" si="13"/>
        <v>18927.403342288624</v>
      </c>
      <c r="E38" s="104">
        <f t="shared" si="14"/>
        <v>15605.503095</v>
      </c>
      <c r="F38" s="104">
        <f t="shared" si="15"/>
        <v>12050.119052159607</v>
      </c>
      <c r="G38" s="104">
        <f t="shared" si="16"/>
        <v>11941.037820000001</v>
      </c>
      <c r="H38" s="104"/>
      <c r="I38" s="103"/>
      <c r="J38" s="87"/>
      <c r="U38" s="87"/>
      <c r="V38" s="109"/>
    </row>
    <row r="39" spans="1:22" x14ac:dyDescent="0.25">
      <c r="A39" s="61"/>
      <c r="B39" s="87"/>
      <c r="C39" s="76" t="s">
        <v>719</v>
      </c>
      <c r="D39" s="103">
        <f t="shared" si="13"/>
        <v>19428.353305757642</v>
      </c>
      <c r="E39" s="103">
        <f t="shared" si="14"/>
        <v>19300.540517999998</v>
      </c>
      <c r="F39" s="103">
        <f t="shared" si="15"/>
        <v>12741.833359847606</v>
      </c>
      <c r="G39" s="103">
        <f t="shared" si="16"/>
        <v>12674.4318</v>
      </c>
      <c r="H39" s="103"/>
      <c r="I39" s="103"/>
      <c r="J39" s="87"/>
      <c r="U39" s="87"/>
      <c r="V39" s="109"/>
    </row>
    <row r="40" spans="1:22" x14ac:dyDescent="0.25">
      <c r="A40" s="61"/>
      <c r="B40" s="87"/>
      <c r="C40" s="76" t="s">
        <v>720</v>
      </c>
      <c r="D40" s="103">
        <f t="shared" si="13"/>
        <v>24377.7377401181</v>
      </c>
      <c r="E40" s="103">
        <f t="shared" si="14"/>
        <v>22480.489941</v>
      </c>
      <c r="F40" s="103">
        <f t="shared" si="15"/>
        <v>16697.607962501988</v>
      </c>
      <c r="G40" s="103">
        <f t="shared" si="16"/>
        <v>17954.675325</v>
      </c>
      <c r="H40" s="103"/>
      <c r="I40" s="103"/>
      <c r="J40" s="87"/>
      <c r="U40" s="87"/>
      <c r="V40" s="109"/>
    </row>
    <row r="41" spans="1:22" x14ac:dyDescent="0.25">
      <c r="A41" s="61"/>
      <c r="B41" s="87"/>
      <c r="C41" s="76"/>
      <c r="D41" s="76"/>
      <c r="E41" s="77"/>
      <c r="F41" s="78"/>
      <c r="G41" s="76"/>
      <c r="H41" s="76"/>
      <c r="I41" s="76"/>
      <c r="J41" s="87"/>
      <c r="U41" s="87"/>
      <c r="V41" s="109"/>
    </row>
    <row r="42" spans="1:22" x14ac:dyDescent="0.25">
      <c r="A42" s="61"/>
      <c r="B42" s="87"/>
      <c r="J42" s="87"/>
      <c r="U42" s="87"/>
      <c r="V42" s="109"/>
    </row>
    <row r="43" spans="1:22" x14ac:dyDescent="0.25">
      <c r="B43" s="87"/>
      <c r="C43" s="105" t="s">
        <v>738</v>
      </c>
      <c r="D43" s="87"/>
      <c r="E43" s="87"/>
      <c r="F43" s="87"/>
      <c r="G43" s="87"/>
      <c r="H43" s="87"/>
      <c r="I43" s="87"/>
      <c r="J43" s="87"/>
      <c r="U43" s="87"/>
      <c r="V43" s="109"/>
    </row>
    <row r="44" spans="1:22" ht="25.5" x14ac:dyDescent="0.25">
      <c r="B44" s="87"/>
      <c r="C44" s="75"/>
      <c r="D44" s="75" t="s">
        <v>709</v>
      </c>
      <c r="E44" s="75" t="s">
        <v>710</v>
      </c>
      <c r="F44" s="75" t="s">
        <v>711</v>
      </c>
      <c r="G44" s="75" t="s">
        <v>712</v>
      </c>
      <c r="H44" s="75" t="s">
        <v>713</v>
      </c>
      <c r="I44" s="75" t="s">
        <v>714</v>
      </c>
      <c r="J44" s="87"/>
      <c r="U44" s="87"/>
      <c r="V44" s="109"/>
    </row>
    <row r="45" spans="1:22" x14ac:dyDescent="0.25">
      <c r="B45" s="87"/>
      <c r="C45" s="76" t="s">
        <v>716</v>
      </c>
      <c r="D45" s="103">
        <f t="shared" ref="D45:G50" si="17">(D35-$Q$30)/$T$30</f>
        <v>99.511157348266266</v>
      </c>
      <c r="E45" s="103">
        <f t="shared" si="17"/>
        <v>84.690161980356649</v>
      </c>
      <c r="F45" s="103">
        <f t="shared" si="17"/>
        <v>59.852606467354491</v>
      </c>
      <c r="G45" s="103">
        <f t="shared" si="17"/>
        <v>61.992511464886618</v>
      </c>
      <c r="H45" s="103">
        <f>H22*$O$30</f>
        <v>74.500034652893774</v>
      </c>
      <c r="I45" s="103">
        <f>I22*$P$30</f>
        <v>121.83982395</v>
      </c>
      <c r="J45" s="87"/>
      <c r="U45" s="87"/>
      <c r="V45" s="109"/>
    </row>
    <row r="46" spans="1:22" x14ac:dyDescent="0.25">
      <c r="B46" s="87"/>
      <c r="C46" s="76" t="s">
        <v>717</v>
      </c>
      <c r="D46" s="103">
        <f t="shared" si="17"/>
        <v>89.006748619544609</v>
      </c>
      <c r="E46" s="103">
        <f t="shared" si="17"/>
        <v>68.008700635100027</v>
      </c>
      <c r="F46" s="103">
        <f t="shared" si="17"/>
        <v>43.264128296286422</v>
      </c>
      <c r="G46" s="103">
        <f t="shared" si="17"/>
        <v>47.566110885526825</v>
      </c>
      <c r="H46" s="103">
        <f t="shared" ref="H46:H50" si="18">H23*$O$30</f>
        <v>46.868601630268699</v>
      </c>
      <c r="I46" s="103">
        <f t="shared" ref="I46:I50" si="19">I23*$P$30</f>
        <v>93.033102299999996</v>
      </c>
      <c r="J46" s="87"/>
      <c r="U46" s="87"/>
      <c r="V46" s="109"/>
    </row>
    <row r="47" spans="1:22" x14ac:dyDescent="0.25">
      <c r="B47" s="87"/>
      <c r="C47" s="76" t="s">
        <v>739</v>
      </c>
      <c r="D47" s="103">
        <f t="shared" si="17"/>
        <v>92.786619672481763</v>
      </c>
      <c r="E47" s="103">
        <f t="shared" si="17"/>
        <v>68.356781430753273</v>
      </c>
      <c r="F47" s="103">
        <f t="shared" si="17"/>
        <v>54.17302628951154</v>
      </c>
      <c r="G47" s="103">
        <f t="shared" si="17"/>
        <v>54.775122900227068</v>
      </c>
      <c r="H47" s="103">
        <f t="shared" si="18"/>
        <v>71.294750501106662</v>
      </c>
      <c r="I47" s="103">
        <f t="shared" si="19"/>
        <v>113.13901612500001</v>
      </c>
      <c r="J47" s="87"/>
      <c r="U47" s="87"/>
      <c r="V47" s="109"/>
    </row>
    <row r="48" spans="1:22" x14ac:dyDescent="0.25">
      <c r="B48" s="87"/>
      <c r="C48" s="74" t="s">
        <v>741</v>
      </c>
      <c r="D48" s="104">
        <f t="shared" si="17"/>
        <v>94.614729783018575</v>
      </c>
      <c r="E48" s="104">
        <f t="shared" si="17"/>
        <v>76.798546467926769</v>
      </c>
      <c r="F48" s="104">
        <f t="shared" si="17"/>
        <v>57.730131058855328</v>
      </c>
      <c r="G48" s="104">
        <f t="shared" si="17"/>
        <v>57.145101080914884</v>
      </c>
      <c r="H48" s="104">
        <f t="shared" si="18"/>
        <v>71.743846622693496</v>
      </c>
      <c r="I48" s="104">
        <f t="shared" si="19"/>
        <v>125.58829034999999</v>
      </c>
      <c r="J48" s="87"/>
      <c r="U48" s="87"/>
      <c r="V48" s="109"/>
    </row>
    <row r="49" spans="2:22" x14ac:dyDescent="0.25">
      <c r="B49" s="87"/>
      <c r="C49" s="76" t="s">
        <v>740</v>
      </c>
      <c r="D49" s="103">
        <f t="shared" si="17"/>
        <v>97.301449948122041</v>
      </c>
      <c r="E49" s="103">
        <f t="shared" si="17"/>
        <v>96.615957944392633</v>
      </c>
      <c r="F49" s="103">
        <f t="shared" si="17"/>
        <v>61.439968197252227</v>
      </c>
      <c r="G49" s="103">
        <f t="shared" si="17"/>
        <v>61.078476744597019</v>
      </c>
      <c r="H49" s="103">
        <f t="shared" si="18"/>
        <v>75.618130108574121</v>
      </c>
      <c r="I49" s="103">
        <f t="shared" si="19"/>
        <v>134.28909817499999</v>
      </c>
      <c r="J49" s="87"/>
      <c r="U49" s="87"/>
      <c r="V49" s="109"/>
    </row>
    <row r="50" spans="2:22" x14ac:dyDescent="0.25">
      <c r="B50" s="87"/>
      <c r="C50" s="76" t="s">
        <v>720</v>
      </c>
      <c r="D50" s="103">
        <f t="shared" si="17"/>
        <v>123.84623871816436</v>
      </c>
      <c r="E50" s="103">
        <f t="shared" si="17"/>
        <v>113.67082342361061</v>
      </c>
      <c r="F50" s="103">
        <f t="shared" si="17"/>
        <v>82.655778494866951</v>
      </c>
      <c r="G50" s="103">
        <f t="shared" si="17"/>
        <v>89.397745713167254</v>
      </c>
      <c r="H50" s="103">
        <f t="shared" si="18"/>
        <v>106.97484440182591</v>
      </c>
      <c r="I50" s="103">
        <f t="shared" si="19"/>
        <v>143.1496128</v>
      </c>
      <c r="J50" s="87"/>
      <c r="U50" s="87"/>
      <c r="V50" s="109"/>
    </row>
    <row r="51" spans="2:22" x14ac:dyDescent="0.25">
      <c r="B51" s="87"/>
      <c r="C51" s="105"/>
      <c r="D51" s="87"/>
      <c r="E51" s="87"/>
      <c r="F51" s="87"/>
      <c r="G51" s="87"/>
      <c r="H51" s="87"/>
      <c r="I51" s="87"/>
      <c r="J51" s="87"/>
      <c r="U51" s="87"/>
      <c r="V51" s="109"/>
    </row>
    <row r="52" spans="2:22" x14ac:dyDescent="0.25">
      <c r="B52" s="87"/>
      <c r="C52" s="105"/>
      <c r="D52" s="87"/>
      <c r="E52" s="87"/>
      <c r="F52" s="87"/>
      <c r="G52" s="87"/>
      <c r="H52" s="87"/>
      <c r="I52" s="87"/>
      <c r="J52" s="87"/>
      <c r="U52" s="87"/>
      <c r="V52" s="109"/>
    </row>
    <row r="53" spans="2:22" x14ac:dyDescent="0.25">
      <c r="V53" s="109"/>
    </row>
    <row r="54" spans="2:22" x14ac:dyDescent="0.25">
      <c r="V54" s="109"/>
    </row>
    <row r="55" spans="2:22" x14ac:dyDescent="0.25">
      <c r="V55" s="109"/>
    </row>
    <row r="56" spans="2:22" x14ac:dyDescent="0.25">
      <c r="V56" s="109"/>
    </row>
  </sheetData>
  <mergeCells count="3">
    <mergeCell ref="W13:AC13"/>
    <mergeCell ref="D13:I13"/>
    <mergeCell ref="K13:T13"/>
  </mergeCells>
  <conditionalFormatting sqref="D31:I31">
    <cfRule type="cellIs" dxfId="15" priority="4" operator="greaterThan">
      <formula>0</formula>
    </cfRule>
  </conditionalFormatting>
  <conditionalFormatting sqref="I31">
    <cfRule type="cellIs" dxfId="14" priority="3" operator="lessThan">
      <formula>0</formula>
    </cfRule>
  </conditionalFormatting>
  <conditionalFormatting sqref="W31:AC31">
    <cfRule type="cellIs" dxfId="13" priority="2" operator="greaterThan">
      <formula>0</formula>
    </cfRule>
  </conditionalFormatting>
  <conditionalFormatting sqref="AB31:AC31">
    <cfRule type="cellIs" dxfId="12" priority="1" operator="lessThan">
      <formula>0</formula>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
  <sheetViews>
    <sheetView workbookViewId="0">
      <selection activeCell="L21" sqref="L21"/>
    </sheetView>
  </sheetViews>
  <sheetFormatPr defaultRowHeight="11.25" x14ac:dyDescent="0.2"/>
  <cols>
    <col min="1" max="1" width="3.140625" style="80" customWidth="1"/>
    <col min="2" max="2" width="31.28515625" style="849" customWidth="1"/>
    <col min="3" max="3" width="14.140625" style="865" customWidth="1"/>
    <col min="4" max="4" width="20.85546875" style="80" customWidth="1"/>
    <col min="5" max="7" width="11.140625" style="80" customWidth="1"/>
    <col min="8" max="8" width="11" style="80" customWidth="1"/>
    <col min="9" max="9" width="10.28515625" style="80" customWidth="1"/>
    <col min="10" max="14" width="9.140625" style="80"/>
    <col min="15" max="15" width="12.42578125" style="80" customWidth="1"/>
    <col min="16" max="16" width="14" style="80" customWidth="1"/>
    <col min="17" max="256" width="9.140625" style="80"/>
    <col min="257" max="257" width="3.140625" style="80" customWidth="1"/>
    <col min="258" max="258" width="31.28515625" style="80" customWidth="1"/>
    <col min="259" max="259" width="14.140625" style="80" customWidth="1"/>
    <col min="260" max="260" width="20.85546875" style="80" customWidth="1"/>
    <col min="261" max="263" width="11.140625" style="80" customWidth="1"/>
    <col min="264" max="264" width="11" style="80" customWidth="1"/>
    <col min="265" max="265" width="10.28515625" style="80" customWidth="1"/>
    <col min="266" max="270" width="9.140625" style="80"/>
    <col min="271" max="271" width="12.42578125" style="80" customWidth="1"/>
    <col min="272" max="272" width="14" style="80" customWidth="1"/>
    <col min="273" max="512" width="9.140625" style="80"/>
    <col min="513" max="513" width="3.140625" style="80" customWidth="1"/>
    <col min="514" max="514" width="31.28515625" style="80" customWidth="1"/>
    <col min="515" max="515" width="14.140625" style="80" customWidth="1"/>
    <col min="516" max="516" width="20.85546875" style="80" customWidth="1"/>
    <col min="517" max="519" width="11.140625" style="80" customWidth="1"/>
    <col min="520" max="520" width="11" style="80" customWidth="1"/>
    <col min="521" max="521" width="10.28515625" style="80" customWidth="1"/>
    <col min="522" max="526" width="9.140625" style="80"/>
    <col min="527" max="527" width="12.42578125" style="80" customWidth="1"/>
    <col min="528" max="528" width="14" style="80" customWidth="1"/>
    <col min="529" max="768" width="9.140625" style="80"/>
    <col min="769" max="769" width="3.140625" style="80" customWidth="1"/>
    <col min="770" max="770" width="31.28515625" style="80" customWidth="1"/>
    <col min="771" max="771" width="14.140625" style="80" customWidth="1"/>
    <col min="772" max="772" width="20.85546875" style="80" customWidth="1"/>
    <col min="773" max="775" width="11.140625" style="80" customWidth="1"/>
    <col min="776" max="776" width="11" style="80" customWidth="1"/>
    <col min="777" max="777" width="10.28515625" style="80" customWidth="1"/>
    <col min="778" max="782" width="9.140625" style="80"/>
    <col min="783" max="783" width="12.42578125" style="80" customWidth="1"/>
    <col min="784" max="784" width="14" style="80" customWidth="1"/>
    <col min="785" max="1024" width="9.140625" style="80"/>
    <col min="1025" max="1025" width="3.140625" style="80" customWidth="1"/>
    <col min="1026" max="1026" width="31.28515625" style="80" customWidth="1"/>
    <col min="1027" max="1027" width="14.140625" style="80" customWidth="1"/>
    <col min="1028" max="1028" width="20.85546875" style="80" customWidth="1"/>
    <col min="1029" max="1031" width="11.140625" style="80" customWidth="1"/>
    <col min="1032" max="1032" width="11" style="80" customWidth="1"/>
    <col min="1033" max="1033" width="10.28515625" style="80" customWidth="1"/>
    <col min="1034" max="1038" width="9.140625" style="80"/>
    <col min="1039" max="1039" width="12.42578125" style="80" customWidth="1"/>
    <col min="1040" max="1040" width="14" style="80" customWidth="1"/>
    <col min="1041" max="1280" width="9.140625" style="80"/>
    <col min="1281" max="1281" width="3.140625" style="80" customWidth="1"/>
    <col min="1282" max="1282" width="31.28515625" style="80" customWidth="1"/>
    <col min="1283" max="1283" width="14.140625" style="80" customWidth="1"/>
    <col min="1284" max="1284" width="20.85546875" style="80" customWidth="1"/>
    <col min="1285" max="1287" width="11.140625" style="80" customWidth="1"/>
    <col min="1288" max="1288" width="11" style="80" customWidth="1"/>
    <col min="1289" max="1289" width="10.28515625" style="80" customWidth="1"/>
    <col min="1290" max="1294" width="9.140625" style="80"/>
    <col min="1295" max="1295" width="12.42578125" style="80" customWidth="1"/>
    <col min="1296" max="1296" width="14" style="80" customWidth="1"/>
    <col min="1297" max="1536" width="9.140625" style="80"/>
    <col min="1537" max="1537" width="3.140625" style="80" customWidth="1"/>
    <col min="1538" max="1538" width="31.28515625" style="80" customWidth="1"/>
    <col min="1539" max="1539" width="14.140625" style="80" customWidth="1"/>
    <col min="1540" max="1540" width="20.85546875" style="80" customWidth="1"/>
    <col min="1541" max="1543" width="11.140625" style="80" customWidth="1"/>
    <col min="1544" max="1544" width="11" style="80" customWidth="1"/>
    <col min="1545" max="1545" width="10.28515625" style="80" customWidth="1"/>
    <col min="1546" max="1550" width="9.140625" style="80"/>
    <col min="1551" max="1551" width="12.42578125" style="80" customWidth="1"/>
    <col min="1552" max="1552" width="14" style="80" customWidth="1"/>
    <col min="1553" max="1792" width="9.140625" style="80"/>
    <col min="1793" max="1793" width="3.140625" style="80" customWidth="1"/>
    <col min="1794" max="1794" width="31.28515625" style="80" customWidth="1"/>
    <col min="1795" max="1795" width="14.140625" style="80" customWidth="1"/>
    <col min="1796" max="1796" width="20.85546875" style="80" customWidth="1"/>
    <col min="1797" max="1799" width="11.140625" style="80" customWidth="1"/>
    <col min="1800" max="1800" width="11" style="80" customWidth="1"/>
    <col min="1801" max="1801" width="10.28515625" style="80" customWidth="1"/>
    <col min="1802" max="1806" width="9.140625" style="80"/>
    <col min="1807" max="1807" width="12.42578125" style="80" customWidth="1"/>
    <col min="1808" max="1808" width="14" style="80" customWidth="1"/>
    <col min="1809" max="2048" width="9.140625" style="80"/>
    <col min="2049" max="2049" width="3.140625" style="80" customWidth="1"/>
    <col min="2050" max="2050" width="31.28515625" style="80" customWidth="1"/>
    <col min="2051" max="2051" width="14.140625" style="80" customWidth="1"/>
    <col min="2052" max="2052" width="20.85546875" style="80" customWidth="1"/>
    <col min="2053" max="2055" width="11.140625" style="80" customWidth="1"/>
    <col min="2056" max="2056" width="11" style="80" customWidth="1"/>
    <col min="2057" max="2057" width="10.28515625" style="80" customWidth="1"/>
    <col min="2058" max="2062" width="9.140625" style="80"/>
    <col min="2063" max="2063" width="12.42578125" style="80" customWidth="1"/>
    <col min="2064" max="2064" width="14" style="80" customWidth="1"/>
    <col min="2065" max="2304" width="9.140625" style="80"/>
    <col min="2305" max="2305" width="3.140625" style="80" customWidth="1"/>
    <col min="2306" max="2306" width="31.28515625" style="80" customWidth="1"/>
    <col min="2307" max="2307" width="14.140625" style="80" customWidth="1"/>
    <col min="2308" max="2308" width="20.85546875" style="80" customWidth="1"/>
    <col min="2309" max="2311" width="11.140625" style="80" customWidth="1"/>
    <col min="2312" max="2312" width="11" style="80" customWidth="1"/>
    <col min="2313" max="2313" width="10.28515625" style="80" customWidth="1"/>
    <col min="2314" max="2318" width="9.140625" style="80"/>
    <col min="2319" max="2319" width="12.42578125" style="80" customWidth="1"/>
    <col min="2320" max="2320" width="14" style="80" customWidth="1"/>
    <col min="2321" max="2560" width="9.140625" style="80"/>
    <col min="2561" max="2561" width="3.140625" style="80" customWidth="1"/>
    <col min="2562" max="2562" width="31.28515625" style="80" customWidth="1"/>
    <col min="2563" max="2563" width="14.140625" style="80" customWidth="1"/>
    <col min="2564" max="2564" width="20.85546875" style="80" customWidth="1"/>
    <col min="2565" max="2567" width="11.140625" style="80" customWidth="1"/>
    <col min="2568" max="2568" width="11" style="80" customWidth="1"/>
    <col min="2569" max="2569" width="10.28515625" style="80" customWidth="1"/>
    <col min="2570" max="2574" width="9.140625" style="80"/>
    <col min="2575" max="2575" width="12.42578125" style="80" customWidth="1"/>
    <col min="2576" max="2576" width="14" style="80" customWidth="1"/>
    <col min="2577" max="2816" width="9.140625" style="80"/>
    <col min="2817" max="2817" width="3.140625" style="80" customWidth="1"/>
    <col min="2818" max="2818" width="31.28515625" style="80" customWidth="1"/>
    <col min="2819" max="2819" width="14.140625" style="80" customWidth="1"/>
    <col min="2820" max="2820" width="20.85546875" style="80" customWidth="1"/>
    <col min="2821" max="2823" width="11.140625" style="80" customWidth="1"/>
    <col min="2824" max="2824" width="11" style="80" customWidth="1"/>
    <col min="2825" max="2825" width="10.28515625" style="80" customWidth="1"/>
    <col min="2826" max="2830" width="9.140625" style="80"/>
    <col min="2831" max="2831" width="12.42578125" style="80" customWidth="1"/>
    <col min="2832" max="2832" width="14" style="80" customWidth="1"/>
    <col min="2833" max="3072" width="9.140625" style="80"/>
    <col min="3073" max="3073" width="3.140625" style="80" customWidth="1"/>
    <col min="3074" max="3074" width="31.28515625" style="80" customWidth="1"/>
    <col min="3075" max="3075" width="14.140625" style="80" customWidth="1"/>
    <col min="3076" max="3076" width="20.85546875" style="80" customWidth="1"/>
    <col min="3077" max="3079" width="11.140625" style="80" customWidth="1"/>
    <col min="3080" max="3080" width="11" style="80" customWidth="1"/>
    <col min="3081" max="3081" width="10.28515625" style="80" customWidth="1"/>
    <col min="3082" max="3086" width="9.140625" style="80"/>
    <col min="3087" max="3087" width="12.42578125" style="80" customWidth="1"/>
    <col min="3088" max="3088" width="14" style="80" customWidth="1"/>
    <col min="3089" max="3328" width="9.140625" style="80"/>
    <col min="3329" max="3329" width="3.140625" style="80" customWidth="1"/>
    <col min="3330" max="3330" width="31.28515625" style="80" customWidth="1"/>
    <col min="3331" max="3331" width="14.140625" style="80" customWidth="1"/>
    <col min="3332" max="3332" width="20.85546875" style="80" customWidth="1"/>
    <col min="3333" max="3335" width="11.140625" style="80" customWidth="1"/>
    <col min="3336" max="3336" width="11" style="80" customWidth="1"/>
    <col min="3337" max="3337" width="10.28515625" style="80" customWidth="1"/>
    <col min="3338" max="3342" width="9.140625" style="80"/>
    <col min="3343" max="3343" width="12.42578125" style="80" customWidth="1"/>
    <col min="3344" max="3344" width="14" style="80" customWidth="1"/>
    <col min="3345" max="3584" width="9.140625" style="80"/>
    <col min="3585" max="3585" width="3.140625" style="80" customWidth="1"/>
    <col min="3586" max="3586" width="31.28515625" style="80" customWidth="1"/>
    <col min="3587" max="3587" width="14.140625" style="80" customWidth="1"/>
    <col min="3588" max="3588" width="20.85546875" style="80" customWidth="1"/>
    <col min="3589" max="3591" width="11.140625" style="80" customWidth="1"/>
    <col min="3592" max="3592" width="11" style="80" customWidth="1"/>
    <col min="3593" max="3593" width="10.28515625" style="80" customWidth="1"/>
    <col min="3594" max="3598" width="9.140625" style="80"/>
    <col min="3599" max="3599" width="12.42578125" style="80" customWidth="1"/>
    <col min="3600" max="3600" width="14" style="80" customWidth="1"/>
    <col min="3601" max="3840" width="9.140625" style="80"/>
    <col min="3841" max="3841" width="3.140625" style="80" customWidth="1"/>
    <col min="3842" max="3842" width="31.28515625" style="80" customWidth="1"/>
    <col min="3843" max="3843" width="14.140625" style="80" customWidth="1"/>
    <col min="3844" max="3844" width="20.85546875" style="80" customWidth="1"/>
    <col min="3845" max="3847" width="11.140625" style="80" customWidth="1"/>
    <col min="3848" max="3848" width="11" style="80" customWidth="1"/>
    <col min="3849" max="3849" width="10.28515625" style="80" customWidth="1"/>
    <col min="3850" max="3854" width="9.140625" style="80"/>
    <col min="3855" max="3855" width="12.42578125" style="80" customWidth="1"/>
    <col min="3856" max="3856" width="14" style="80" customWidth="1"/>
    <col min="3857" max="4096" width="9.140625" style="80"/>
    <col min="4097" max="4097" width="3.140625" style="80" customWidth="1"/>
    <col min="4098" max="4098" width="31.28515625" style="80" customWidth="1"/>
    <col min="4099" max="4099" width="14.140625" style="80" customWidth="1"/>
    <col min="4100" max="4100" width="20.85546875" style="80" customWidth="1"/>
    <col min="4101" max="4103" width="11.140625" style="80" customWidth="1"/>
    <col min="4104" max="4104" width="11" style="80" customWidth="1"/>
    <col min="4105" max="4105" width="10.28515625" style="80" customWidth="1"/>
    <col min="4106" max="4110" width="9.140625" style="80"/>
    <col min="4111" max="4111" width="12.42578125" style="80" customWidth="1"/>
    <col min="4112" max="4112" width="14" style="80" customWidth="1"/>
    <col min="4113" max="4352" width="9.140625" style="80"/>
    <col min="4353" max="4353" width="3.140625" style="80" customWidth="1"/>
    <col min="4354" max="4354" width="31.28515625" style="80" customWidth="1"/>
    <col min="4355" max="4355" width="14.140625" style="80" customWidth="1"/>
    <col min="4356" max="4356" width="20.85546875" style="80" customWidth="1"/>
    <col min="4357" max="4359" width="11.140625" style="80" customWidth="1"/>
    <col min="4360" max="4360" width="11" style="80" customWidth="1"/>
    <col min="4361" max="4361" width="10.28515625" style="80" customWidth="1"/>
    <col min="4362" max="4366" width="9.140625" style="80"/>
    <col min="4367" max="4367" width="12.42578125" style="80" customWidth="1"/>
    <col min="4368" max="4368" width="14" style="80" customWidth="1"/>
    <col min="4369" max="4608" width="9.140625" style="80"/>
    <col min="4609" max="4609" width="3.140625" style="80" customWidth="1"/>
    <col min="4610" max="4610" width="31.28515625" style="80" customWidth="1"/>
    <col min="4611" max="4611" width="14.140625" style="80" customWidth="1"/>
    <col min="4612" max="4612" width="20.85546875" style="80" customWidth="1"/>
    <col min="4613" max="4615" width="11.140625" style="80" customWidth="1"/>
    <col min="4616" max="4616" width="11" style="80" customWidth="1"/>
    <col min="4617" max="4617" width="10.28515625" style="80" customWidth="1"/>
    <col min="4618" max="4622" width="9.140625" style="80"/>
    <col min="4623" max="4623" width="12.42578125" style="80" customWidth="1"/>
    <col min="4624" max="4624" width="14" style="80" customWidth="1"/>
    <col min="4625" max="4864" width="9.140625" style="80"/>
    <col min="4865" max="4865" width="3.140625" style="80" customWidth="1"/>
    <col min="4866" max="4866" width="31.28515625" style="80" customWidth="1"/>
    <col min="4867" max="4867" width="14.140625" style="80" customWidth="1"/>
    <col min="4868" max="4868" width="20.85546875" style="80" customWidth="1"/>
    <col min="4869" max="4871" width="11.140625" style="80" customWidth="1"/>
    <col min="4872" max="4872" width="11" style="80" customWidth="1"/>
    <col min="4873" max="4873" width="10.28515625" style="80" customWidth="1"/>
    <col min="4874" max="4878" width="9.140625" style="80"/>
    <col min="4879" max="4879" width="12.42578125" style="80" customWidth="1"/>
    <col min="4880" max="4880" width="14" style="80" customWidth="1"/>
    <col min="4881" max="5120" width="9.140625" style="80"/>
    <col min="5121" max="5121" width="3.140625" style="80" customWidth="1"/>
    <col min="5122" max="5122" width="31.28515625" style="80" customWidth="1"/>
    <col min="5123" max="5123" width="14.140625" style="80" customWidth="1"/>
    <col min="5124" max="5124" width="20.85546875" style="80" customWidth="1"/>
    <col min="5125" max="5127" width="11.140625" style="80" customWidth="1"/>
    <col min="5128" max="5128" width="11" style="80" customWidth="1"/>
    <col min="5129" max="5129" width="10.28515625" style="80" customWidth="1"/>
    <col min="5130" max="5134" width="9.140625" style="80"/>
    <col min="5135" max="5135" width="12.42578125" style="80" customWidth="1"/>
    <col min="5136" max="5136" width="14" style="80" customWidth="1"/>
    <col min="5137" max="5376" width="9.140625" style="80"/>
    <col min="5377" max="5377" width="3.140625" style="80" customWidth="1"/>
    <col min="5378" max="5378" width="31.28515625" style="80" customWidth="1"/>
    <col min="5379" max="5379" width="14.140625" style="80" customWidth="1"/>
    <col min="5380" max="5380" width="20.85546875" style="80" customWidth="1"/>
    <col min="5381" max="5383" width="11.140625" style="80" customWidth="1"/>
    <col min="5384" max="5384" width="11" style="80" customWidth="1"/>
    <col min="5385" max="5385" width="10.28515625" style="80" customWidth="1"/>
    <col min="5386" max="5390" width="9.140625" style="80"/>
    <col min="5391" max="5391" width="12.42578125" style="80" customWidth="1"/>
    <col min="5392" max="5392" width="14" style="80" customWidth="1"/>
    <col min="5393" max="5632" width="9.140625" style="80"/>
    <col min="5633" max="5633" width="3.140625" style="80" customWidth="1"/>
    <col min="5634" max="5634" width="31.28515625" style="80" customWidth="1"/>
    <col min="5635" max="5635" width="14.140625" style="80" customWidth="1"/>
    <col min="5636" max="5636" width="20.85546875" style="80" customWidth="1"/>
    <col min="5637" max="5639" width="11.140625" style="80" customWidth="1"/>
    <col min="5640" max="5640" width="11" style="80" customWidth="1"/>
    <col min="5641" max="5641" width="10.28515625" style="80" customWidth="1"/>
    <col min="5642" max="5646" width="9.140625" style="80"/>
    <col min="5647" max="5647" width="12.42578125" style="80" customWidth="1"/>
    <col min="5648" max="5648" width="14" style="80" customWidth="1"/>
    <col min="5649" max="5888" width="9.140625" style="80"/>
    <col min="5889" max="5889" width="3.140625" style="80" customWidth="1"/>
    <col min="5890" max="5890" width="31.28515625" style="80" customWidth="1"/>
    <col min="5891" max="5891" width="14.140625" style="80" customWidth="1"/>
    <col min="5892" max="5892" width="20.85546875" style="80" customWidth="1"/>
    <col min="5893" max="5895" width="11.140625" style="80" customWidth="1"/>
    <col min="5896" max="5896" width="11" style="80" customWidth="1"/>
    <col min="5897" max="5897" width="10.28515625" style="80" customWidth="1"/>
    <col min="5898" max="5902" width="9.140625" style="80"/>
    <col min="5903" max="5903" width="12.42578125" style="80" customWidth="1"/>
    <col min="5904" max="5904" width="14" style="80" customWidth="1"/>
    <col min="5905" max="6144" width="9.140625" style="80"/>
    <col min="6145" max="6145" width="3.140625" style="80" customWidth="1"/>
    <col min="6146" max="6146" width="31.28515625" style="80" customWidth="1"/>
    <col min="6147" max="6147" width="14.140625" style="80" customWidth="1"/>
    <col min="6148" max="6148" width="20.85546875" style="80" customWidth="1"/>
    <col min="6149" max="6151" width="11.140625" style="80" customWidth="1"/>
    <col min="6152" max="6152" width="11" style="80" customWidth="1"/>
    <col min="6153" max="6153" width="10.28515625" style="80" customWidth="1"/>
    <col min="6154" max="6158" width="9.140625" style="80"/>
    <col min="6159" max="6159" width="12.42578125" style="80" customWidth="1"/>
    <col min="6160" max="6160" width="14" style="80" customWidth="1"/>
    <col min="6161" max="6400" width="9.140625" style="80"/>
    <col min="6401" max="6401" width="3.140625" style="80" customWidth="1"/>
    <col min="6402" max="6402" width="31.28515625" style="80" customWidth="1"/>
    <col min="6403" max="6403" width="14.140625" style="80" customWidth="1"/>
    <col min="6404" max="6404" width="20.85546875" style="80" customWidth="1"/>
    <col min="6405" max="6407" width="11.140625" style="80" customWidth="1"/>
    <col min="6408" max="6408" width="11" style="80" customWidth="1"/>
    <col min="6409" max="6409" width="10.28515625" style="80" customWidth="1"/>
    <col min="6410" max="6414" width="9.140625" style="80"/>
    <col min="6415" max="6415" width="12.42578125" style="80" customWidth="1"/>
    <col min="6416" max="6416" width="14" style="80" customWidth="1"/>
    <col min="6417" max="6656" width="9.140625" style="80"/>
    <col min="6657" max="6657" width="3.140625" style="80" customWidth="1"/>
    <col min="6658" max="6658" width="31.28515625" style="80" customWidth="1"/>
    <col min="6659" max="6659" width="14.140625" style="80" customWidth="1"/>
    <col min="6660" max="6660" width="20.85546875" style="80" customWidth="1"/>
    <col min="6661" max="6663" width="11.140625" style="80" customWidth="1"/>
    <col min="6664" max="6664" width="11" style="80" customWidth="1"/>
    <col min="6665" max="6665" width="10.28515625" style="80" customWidth="1"/>
    <col min="6666" max="6670" width="9.140625" style="80"/>
    <col min="6671" max="6671" width="12.42578125" style="80" customWidth="1"/>
    <col min="6672" max="6672" width="14" style="80" customWidth="1"/>
    <col min="6673" max="6912" width="9.140625" style="80"/>
    <col min="6913" max="6913" width="3.140625" style="80" customWidth="1"/>
    <col min="6914" max="6914" width="31.28515625" style="80" customWidth="1"/>
    <col min="6915" max="6915" width="14.140625" style="80" customWidth="1"/>
    <col min="6916" max="6916" width="20.85546875" style="80" customWidth="1"/>
    <col min="6917" max="6919" width="11.140625" style="80" customWidth="1"/>
    <col min="6920" max="6920" width="11" style="80" customWidth="1"/>
    <col min="6921" max="6921" width="10.28515625" style="80" customWidth="1"/>
    <col min="6922" max="6926" width="9.140625" style="80"/>
    <col min="6927" max="6927" width="12.42578125" style="80" customWidth="1"/>
    <col min="6928" max="6928" width="14" style="80" customWidth="1"/>
    <col min="6929" max="7168" width="9.140625" style="80"/>
    <col min="7169" max="7169" width="3.140625" style="80" customWidth="1"/>
    <col min="7170" max="7170" width="31.28515625" style="80" customWidth="1"/>
    <col min="7171" max="7171" width="14.140625" style="80" customWidth="1"/>
    <col min="7172" max="7172" width="20.85546875" style="80" customWidth="1"/>
    <col min="7173" max="7175" width="11.140625" style="80" customWidth="1"/>
    <col min="7176" max="7176" width="11" style="80" customWidth="1"/>
    <col min="7177" max="7177" width="10.28515625" style="80" customWidth="1"/>
    <col min="7178" max="7182" width="9.140625" style="80"/>
    <col min="7183" max="7183" width="12.42578125" style="80" customWidth="1"/>
    <col min="7184" max="7184" width="14" style="80" customWidth="1"/>
    <col min="7185" max="7424" width="9.140625" style="80"/>
    <col min="7425" max="7425" width="3.140625" style="80" customWidth="1"/>
    <col min="7426" max="7426" width="31.28515625" style="80" customWidth="1"/>
    <col min="7427" max="7427" width="14.140625" style="80" customWidth="1"/>
    <col min="7428" max="7428" width="20.85546875" style="80" customWidth="1"/>
    <col min="7429" max="7431" width="11.140625" style="80" customWidth="1"/>
    <col min="7432" max="7432" width="11" style="80" customWidth="1"/>
    <col min="7433" max="7433" width="10.28515625" style="80" customWidth="1"/>
    <col min="7434" max="7438" width="9.140625" style="80"/>
    <col min="7439" max="7439" width="12.42578125" style="80" customWidth="1"/>
    <col min="7440" max="7440" width="14" style="80" customWidth="1"/>
    <col min="7441" max="7680" width="9.140625" style="80"/>
    <col min="7681" max="7681" width="3.140625" style="80" customWidth="1"/>
    <col min="7682" max="7682" width="31.28515625" style="80" customWidth="1"/>
    <col min="7683" max="7683" width="14.140625" style="80" customWidth="1"/>
    <col min="7684" max="7684" width="20.85546875" style="80" customWidth="1"/>
    <col min="7685" max="7687" width="11.140625" style="80" customWidth="1"/>
    <col min="7688" max="7688" width="11" style="80" customWidth="1"/>
    <col min="7689" max="7689" width="10.28515625" style="80" customWidth="1"/>
    <col min="7690" max="7694" width="9.140625" style="80"/>
    <col min="7695" max="7695" width="12.42578125" style="80" customWidth="1"/>
    <col min="7696" max="7696" width="14" style="80" customWidth="1"/>
    <col min="7697" max="7936" width="9.140625" style="80"/>
    <col min="7937" max="7937" width="3.140625" style="80" customWidth="1"/>
    <col min="7938" max="7938" width="31.28515625" style="80" customWidth="1"/>
    <col min="7939" max="7939" width="14.140625" style="80" customWidth="1"/>
    <col min="7940" max="7940" width="20.85546875" style="80" customWidth="1"/>
    <col min="7941" max="7943" width="11.140625" style="80" customWidth="1"/>
    <col min="7944" max="7944" width="11" style="80" customWidth="1"/>
    <col min="7945" max="7945" width="10.28515625" style="80" customWidth="1"/>
    <col min="7946" max="7950" width="9.140625" style="80"/>
    <col min="7951" max="7951" width="12.42578125" style="80" customWidth="1"/>
    <col min="7952" max="7952" width="14" style="80" customWidth="1"/>
    <col min="7953" max="8192" width="9.140625" style="80"/>
    <col min="8193" max="8193" width="3.140625" style="80" customWidth="1"/>
    <col min="8194" max="8194" width="31.28515625" style="80" customWidth="1"/>
    <col min="8195" max="8195" width="14.140625" style="80" customWidth="1"/>
    <col min="8196" max="8196" width="20.85546875" style="80" customWidth="1"/>
    <col min="8197" max="8199" width="11.140625" style="80" customWidth="1"/>
    <col min="8200" max="8200" width="11" style="80" customWidth="1"/>
    <col min="8201" max="8201" width="10.28515625" style="80" customWidth="1"/>
    <col min="8202" max="8206" width="9.140625" style="80"/>
    <col min="8207" max="8207" width="12.42578125" style="80" customWidth="1"/>
    <col min="8208" max="8208" width="14" style="80" customWidth="1"/>
    <col min="8209" max="8448" width="9.140625" style="80"/>
    <col min="8449" max="8449" width="3.140625" style="80" customWidth="1"/>
    <col min="8450" max="8450" width="31.28515625" style="80" customWidth="1"/>
    <col min="8451" max="8451" width="14.140625" style="80" customWidth="1"/>
    <col min="8452" max="8452" width="20.85546875" style="80" customWidth="1"/>
    <col min="8453" max="8455" width="11.140625" style="80" customWidth="1"/>
    <col min="8456" max="8456" width="11" style="80" customWidth="1"/>
    <col min="8457" max="8457" width="10.28515625" style="80" customWidth="1"/>
    <col min="8458" max="8462" width="9.140625" style="80"/>
    <col min="8463" max="8463" width="12.42578125" style="80" customWidth="1"/>
    <col min="8464" max="8464" width="14" style="80" customWidth="1"/>
    <col min="8465" max="8704" width="9.140625" style="80"/>
    <col min="8705" max="8705" width="3.140625" style="80" customWidth="1"/>
    <col min="8706" max="8706" width="31.28515625" style="80" customWidth="1"/>
    <col min="8707" max="8707" width="14.140625" style="80" customWidth="1"/>
    <col min="8708" max="8708" width="20.85546875" style="80" customWidth="1"/>
    <col min="8709" max="8711" width="11.140625" style="80" customWidth="1"/>
    <col min="8712" max="8712" width="11" style="80" customWidth="1"/>
    <col min="8713" max="8713" width="10.28515625" style="80" customWidth="1"/>
    <col min="8714" max="8718" width="9.140625" style="80"/>
    <col min="8719" max="8719" width="12.42578125" style="80" customWidth="1"/>
    <col min="8720" max="8720" width="14" style="80" customWidth="1"/>
    <col min="8721" max="8960" width="9.140625" style="80"/>
    <col min="8961" max="8961" width="3.140625" style="80" customWidth="1"/>
    <col min="8962" max="8962" width="31.28515625" style="80" customWidth="1"/>
    <col min="8963" max="8963" width="14.140625" style="80" customWidth="1"/>
    <col min="8964" max="8964" width="20.85546875" style="80" customWidth="1"/>
    <col min="8965" max="8967" width="11.140625" style="80" customWidth="1"/>
    <col min="8968" max="8968" width="11" style="80" customWidth="1"/>
    <col min="8969" max="8969" width="10.28515625" style="80" customWidth="1"/>
    <col min="8970" max="8974" width="9.140625" style="80"/>
    <col min="8975" max="8975" width="12.42578125" style="80" customWidth="1"/>
    <col min="8976" max="8976" width="14" style="80" customWidth="1"/>
    <col min="8977" max="9216" width="9.140625" style="80"/>
    <col min="9217" max="9217" width="3.140625" style="80" customWidth="1"/>
    <col min="9218" max="9218" width="31.28515625" style="80" customWidth="1"/>
    <col min="9219" max="9219" width="14.140625" style="80" customWidth="1"/>
    <col min="9220" max="9220" width="20.85546875" style="80" customWidth="1"/>
    <col min="9221" max="9223" width="11.140625" style="80" customWidth="1"/>
    <col min="9224" max="9224" width="11" style="80" customWidth="1"/>
    <col min="9225" max="9225" width="10.28515625" style="80" customWidth="1"/>
    <col min="9226" max="9230" width="9.140625" style="80"/>
    <col min="9231" max="9231" width="12.42578125" style="80" customWidth="1"/>
    <col min="9232" max="9232" width="14" style="80" customWidth="1"/>
    <col min="9233" max="9472" width="9.140625" style="80"/>
    <col min="9473" max="9473" width="3.140625" style="80" customWidth="1"/>
    <col min="9474" max="9474" width="31.28515625" style="80" customWidth="1"/>
    <col min="9475" max="9475" width="14.140625" style="80" customWidth="1"/>
    <col min="9476" max="9476" width="20.85546875" style="80" customWidth="1"/>
    <col min="9477" max="9479" width="11.140625" style="80" customWidth="1"/>
    <col min="9480" max="9480" width="11" style="80" customWidth="1"/>
    <col min="9481" max="9481" width="10.28515625" style="80" customWidth="1"/>
    <col min="9482" max="9486" width="9.140625" style="80"/>
    <col min="9487" max="9487" width="12.42578125" style="80" customWidth="1"/>
    <col min="9488" max="9488" width="14" style="80" customWidth="1"/>
    <col min="9489" max="9728" width="9.140625" style="80"/>
    <col min="9729" max="9729" width="3.140625" style="80" customWidth="1"/>
    <col min="9730" max="9730" width="31.28515625" style="80" customWidth="1"/>
    <col min="9731" max="9731" width="14.140625" style="80" customWidth="1"/>
    <col min="9732" max="9732" width="20.85546875" style="80" customWidth="1"/>
    <col min="9733" max="9735" width="11.140625" style="80" customWidth="1"/>
    <col min="9736" max="9736" width="11" style="80" customWidth="1"/>
    <col min="9737" max="9737" width="10.28515625" style="80" customWidth="1"/>
    <col min="9738" max="9742" width="9.140625" style="80"/>
    <col min="9743" max="9743" width="12.42578125" style="80" customWidth="1"/>
    <col min="9744" max="9744" width="14" style="80" customWidth="1"/>
    <col min="9745" max="9984" width="9.140625" style="80"/>
    <col min="9985" max="9985" width="3.140625" style="80" customWidth="1"/>
    <col min="9986" max="9986" width="31.28515625" style="80" customWidth="1"/>
    <col min="9987" max="9987" width="14.140625" style="80" customWidth="1"/>
    <col min="9988" max="9988" width="20.85546875" style="80" customWidth="1"/>
    <col min="9989" max="9991" width="11.140625" style="80" customWidth="1"/>
    <col min="9992" max="9992" width="11" style="80" customWidth="1"/>
    <col min="9993" max="9993" width="10.28515625" style="80" customWidth="1"/>
    <col min="9994" max="9998" width="9.140625" style="80"/>
    <col min="9999" max="9999" width="12.42578125" style="80" customWidth="1"/>
    <col min="10000" max="10000" width="14" style="80" customWidth="1"/>
    <col min="10001" max="10240" width="9.140625" style="80"/>
    <col min="10241" max="10241" width="3.140625" style="80" customWidth="1"/>
    <col min="10242" max="10242" width="31.28515625" style="80" customWidth="1"/>
    <col min="10243" max="10243" width="14.140625" style="80" customWidth="1"/>
    <col min="10244" max="10244" width="20.85546875" style="80" customWidth="1"/>
    <col min="10245" max="10247" width="11.140625" style="80" customWidth="1"/>
    <col min="10248" max="10248" width="11" style="80" customWidth="1"/>
    <col min="10249" max="10249" width="10.28515625" style="80" customWidth="1"/>
    <col min="10250" max="10254" width="9.140625" style="80"/>
    <col min="10255" max="10255" width="12.42578125" style="80" customWidth="1"/>
    <col min="10256" max="10256" width="14" style="80" customWidth="1"/>
    <col min="10257" max="10496" width="9.140625" style="80"/>
    <col min="10497" max="10497" width="3.140625" style="80" customWidth="1"/>
    <col min="10498" max="10498" width="31.28515625" style="80" customWidth="1"/>
    <col min="10499" max="10499" width="14.140625" style="80" customWidth="1"/>
    <col min="10500" max="10500" width="20.85546875" style="80" customWidth="1"/>
    <col min="10501" max="10503" width="11.140625" style="80" customWidth="1"/>
    <col min="10504" max="10504" width="11" style="80" customWidth="1"/>
    <col min="10505" max="10505" width="10.28515625" style="80" customWidth="1"/>
    <col min="10506" max="10510" width="9.140625" style="80"/>
    <col min="10511" max="10511" width="12.42578125" style="80" customWidth="1"/>
    <col min="10512" max="10512" width="14" style="80" customWidth="1"/>
    <col min="10513" max="10752" width="9.140625" style="80"/>
    <col min="10753" max="10753" width="3.140625" style="80" customWidth="1"/>
    <col min="10754" max="10754" width="31.28515625" style="80" customWidth="1"/>
    <col min="10755" max="10755" width="14.140625" style="80" customWidth="1"/>
    <col min="10756" max="10756" width="20.85546875" style="80" customWidth="1"/>
    <col min="10757" max="10759" width="11.140625" style="80" customWidth="1"/>
    <col min="10760" max="10760" width="11" style="80" customWidth="1"/>
    <col min="10761" max="10761" width="10.28515625" style="80" customWidth="1"/>
    <col min="10762" max="10766" width="9.140625" style="80"/>
    <col min="10767" max="10767" width="12.42578125" style="80" customWidth="1"/>
    <col min="10768" max="10768" width="14" style="80" customWidth="1"/>
    <col min="10769" max="11008" width="9.140625" style="80"/>
    <col min="11009" max="11009" width="3.140625" style="80" customWidth="1"/>
    <col min="11010" max="11010" width="31.28515625" style="80" customWidth="1"/>
    <col min="11011" max="11011" width="14.140625" style="80" customWidth="1"/>
    <col min="11012" max="11012" width="20.85546875" style="80" customWidth="1"/>
    <col min="11013" max="11015" width="11.140625" style="80" customWidth="1"/>
    <col min="11016" max="11016" width="11" style="80" customWidth="1"/>
    <col min="11017" max="11017" width="10.28515625" style="80" customWidth="1"/>
    <col min="11018" max="11022" width="9.140625" style="80"/>
    <col min="11023" max="11023" width="12.42578125" style="80" customWidth="1"/>
    <col min="11024" max="11024" width="14" style="80" customWidth="1"/>
    <col min="11025" max="11264" width="9.140625" style="80"/>
    <col min="11265" max="11265" width="3.140625" style="80" customWidth="1"/>
    <col min="11266" max="11266" width="31.28515625" style="80" customWidth="1"/>
    <col min="11267" max="11267" width="14.140625" style="80" customWidth="1"/>
    <col min="11268" max="11268" width="20.85546875" style="80" customWidth="1"/>
    <col min="11269" max="11271" width="11.140625" style="80" customWidth="1"/>
    <col min="11272" max="11272" width="11" style="80" customWidth="1"/>
    <col min="11273" max="11273" width="10.28515625" style="80" customWidth="1"/>
    <col min="11274" max="11278" width="9.140625" style="80"/>
    <col min="11279" max="11279" width="12.42578125" style="80" customWidth="1"/>
    <col min="11280" max="11280" width="14" style="80" customWidth="1"/>
    <col min="11281" max="11520" width="9.140625" style="80"/>
    <col min="11521" max="11521" width="3.140625" style="80" customWidth="1"/>
    <col min="11522" max="11522" width="31.28515625" style="80" customWidth="1"/>
    <col min="11523" max="11523" width="14.140625" style="80" customWidth="1"/>
    <col min="11524" max="11524" width="20.85546875" style="80" customWidth="1"/>
    <col min="11525" max="11527" width="11.140625" style="80" customWidth="1"/>
    <col min="11528" max="11528" width="11" style="80" customWidth="1"/>
    <col min="11529" max="11529" width="10.28515625" style="80" customWidth="1"/>
    <col min="11530" max="11534" width="9.140625" style="80"/>
    <col min="11535" max="11535" width="12.42578125" style="80" customWidth="1"/>
    <col min="11536" max="11536" width="14" style="80" customWidth="1"/>
    <col min="11537" max="11776" width="9.140625" style="80"/>
    <col min="11777" max="11777" width="3.140625" style="80" customWidth="1"/>
    <col min="11778" max="11778" width="31.28515625" style="80" customWidth="1"/>
    <col min="11779" max="11779" width="14.140625" style="80" customWidth="1"/>
    <col min="11780" max="11780" width="20.85546875" style="80" customWidth="1"/>
    <col min="11781" max="11783" width="11.140625" style="80" customWidth="1"/>
    <col min="11784" max="11784" width="11" style="80" customWidth="1"/>
    <col min="11785" max="11785" width="10.28515625" style="80" customWidth="1"/>
    <col min="11786" max="11790" width="9.140625" style="80"/>
    <col min="11791" max="11791" width="12.42578125" style="80" customWidth="1"/>
    <col min="11792" max="11792" width="14" style="80" customWidth="1"/>
    <col min="11793" max="12032" width="9.140625" style="80"/>
    <col min="12033" max="12033" width="3.140625" style="80" customWidth="1"/>
    <col min="12034" max="12034" width="31.28515625" style="80" customWidth="1"/>
    <col min="12035" max="12035" width="14.140625" style="80" customWidth="1"/>
    <col min="12036" max="12036" width="20.85546875" style="80" customWidth="1"/>
    <col min="12037" max="12039" width="11.140625" style="80" customWidth="1"/>
    <col min="12040" max="12040" width="11" style="80" customWidth="1"/>
    <col min="12041" max="12041" width="10.28515625" style="80" customWidth="1"/>
    <col min="12042" max="12046" width="9.140625" style="80"/>
    <col min="12047" max="12047" width="12.42578125" style="80" customWidth="1"/>
    <col min="12048" max="12048" width="14" style="80" customWidth="1"/>
    <col min="12049" max="12288" width="9.140625" style="80"/>
    <col min="12289" max="12289" width="3.140625" style="80" customWidth="1"/>
    <col min="12290" max="12290" width="31.28515625" style="80" customWidth="1"/>
    <col min="12291" max="12291" width="14.140625" style="80" customWidth="1"/>
    <col min="12292" max="12292" width="20.85546875" style="80" customWidth="1"/>
    <col min="12293" max="12295" width="11.140625" style="80" customWidth="1"/>
    <col min="12296" max="12296" width="11" style="80" customWidth="1"/>
    <col min="12297" max="12297" width="10.28515625" style="80" customWidth="1"/>
    <col min="12298" max="12302" width="9.140625" style="80"/>
    <col min="12303" max="12303" width="12.42578125" style="80" customWidth="1"/>
    <col min="12304" max="12304" width="14" style="80" customWidth="1"/>
    <col min="12305" max="12544" width="9.140625" style="80"/>
    <col min="12545" max="12545" width="3.140625" style="80" customWidth="1"/>
    <col min="12546" max="12546" width="31.28515625" style="80" customWidth="1"/>
    <col min="12547" max="12547" width="14.140625" style="80" customWidth="1"/>
    <col min="12548" max="12548" width="20.85546875" style="80" customWidth="1"/>
    <col min="12549" max="12551" width="11.140625" style="80" customWidth="1"/>
    <col min="12552" max="12552" width="11" style="80" customWidth="1"/>
    <col min="12553" max="12553" width="10.28515625" style="80" customWidth="1"/>
    <col min="12554" max="12558" width="9.140625" style="80"/>
    <col min="12559" max="12559" width="12.42578125" style="80" customWidth="1"/>
    <col min="12560" max="12560" width="14" style="80" customWidth="1"/>
    <col min="12561" max="12800" width="9.140625" style="80"/>
    <col min="12801" max="12801" width="3.140625" style="80" customWidth="1"/>
    <col min="12802" max="12802" width="31.28515625" style="80" customWidth="1"/>
    <col min="12803" max="12803" width="14.140625" style="80" customWidth="1"/>
    <col min="12804" max="12804" width="20.85546875" style="80" customWidth="1"/>
    <col min="12805" max="12807" width="11.140625" style="80" customWidth="1"/>
    <col min="12808" max="12808" width="11" style="80" customWidth="1"/>
    <col min="12809" max="12809" width="10.28515625" style="80" customWidth="1"/>
    <col min="12810" max="12814" width="9.140625" style="80"/>
    <col min="12815" max="12815" width="12.42578125" style="80" customWidth="1"/>
    <col min="12816" max="12816" width="14" style="80" customWidth="1"/>
    <col min="12817" max="13056" width="9.140625" style="80"/>
    <col min="13057" max="13057" width="3.140625" style="80" customWidth="1"/>
    <col min="13058" max="13058" width="31.28515625" style="80" customWidth="1"/>
    <col min="13059" max="13059" width="14.140625" style="80" customWidth="1"/>
    <col min="13060" max="13060" width="20.85546875" style="80" customWidth="1"/>
    <col min="13061" max="13063" width="11.140625" style="80" customWidth="1"/>
    <col min="13064" max="13064" width="11" style="80" customWidth="1"/>
    <col min="13065" max="13065" width="10.28515625" style="80" customWidth="1"/>
    <col min="13066" max="13070" width="9.140625" style="80"/>
    <col min="13071" max="13071" width="12.42578125" style="80" customWidth="1"/>
    <col min="13072" max="13072" width="14" style="80" customWidth="1"/>
    <col min="13073" max="13312" width="9.140625" style="80"/>
    <col min="13313" max="13313" width="3.140625" style="80" customWidth="1"/>
    <col min="13314" max="13314" width="31.28515625" style="80" customWidth="1"/>
    <col min="13315" max="13315" width="14.140625" style="80" customWidth="1"/>
    <col min="13316" max="13316" width="20.85546875" style="80" customWidth="1"/>
    <col min="13317" max="13319" width="11.140625" style="80" customWidth="1"/>
    <col min="13320" max="13320" width="11" style="80" customWidth="1"/>
    <col min="13321" max="13321" width="10.28515625" style="80" customWidth="1"/>
    <col min="13322" max="13326" width="9.140625" style="80"/>
    <col min="13327" max="13327" width="12.42578125" style="80" customWidth="1"/>
    <col min="13328" max="13328" width="14" style="80" customWidth="1"/>
    <col min="13329" max="13568" width="9.140625" style="80"/>
    <col min="13569" max="13569" width="3.140625" style="80" customWidth="1"/>
    <col min="13570" max="13570" width="31.28515625" style="80" customWidth="1"/>
    <col min="13571" max="13571" width="14.140625" style="80" customWidth="1"/>
    <col min="13572" max="13572" width="20.85546875" style="80" customWidth="1"/>
    <col min="13573" max="13575" width="11.140625" style="80" customWidth="1"/>
    <col min="13576" max="13576" width="11" style="80" customWidth="1"/>
    <col min="13577" max="13577" width="10.28515625" style="80" customWidth="1"/>
    <col min="13578" max="13582" width="9.140625" style="80"/>
    <col min="13583" max="13583" width="12.42578125" style="80" customWidth="1"/>
    <col min="13584" max="13584" width="14" style="80" customWidth="1"/>
    <col min="13585" max="13824" width="9.140625" style="80"/>
    <col min="13825" max="13825" width="3.140625" style="80" customWidth="1"/>
    <col min="13826" max="13826" width="31.28515625" style="80" customWidth="1"/>
    <col min="13827" max="13827" width="14.140625" style="80" customWidth="1"/>
    <col min="13828" max="13828" width="20.85546875" style="80" customWidth="1"/>
    <col min="13829" max="13831" width="11.140625" style="80" customWidth="1"/>
    <col min="13832" max="13832" width="11" style="80" customWidth="1"/>
    <col min="13833" max="13833" width="10.28515625" style="80" customWidth="1"/>
    <col min="13834" max="13838" width="9.140625" style="80"/>
    <col min="13839" max="13839" width="12.42578125" style="80" customWidth="1"/>
    <col min="13840" max="13840" width="14" style="80" customWidth="1"/>
    <col min="13841" max="14080" width="9.140625" style="80"/>
    <col min="14081" max="14081" width="3.140625" style="80" customWidth="1"/>
    <col min="14082" max="14082" width="31.28515625" style="80" customWidth="1"/>
    <col min="14083" max="14083" width="14.140625" style="80" customWidth="1"/>
    <col min="14084" max="14084" width="20.85546875" style="80" customWidth="1"/>
    <col min="14085" max="14087" width="11.140625" style="80" customWidth="1"/>
    <col min="14088" max="14088" width="11" style="80" customWidth="1"/>
    <col min="14089" max="14089" width="10.28515625" style="80" customWidth="1"/>
    <col min="14090" max="14094" width="9.140625" style="80"/>
    <col min="14095" max="14095" width="12.42578125" style="80" customWidth="1"/>
    <col min="14096" max="14096" width="14" style="80" customWidth="1"/>
    <col min="14097" max="14336" width="9.140625" style="80"/>
    <col min="14337" max="14337" width="3.140625" style="80" customWidth="1"/>
    <col min="14338" max="14338" width="31.28515625" style="80" customWidth="1"/>
    <col min="14339" max="14339" width="14.140625" style="80" customWidth="1"/>
    <col min="14340" max="14340" width="20.85546875" style="80" customWidth="1"/>
    <col min="14341" max="14343" width="11.140625" style="80" customWidth="1"/>
    <col min="14344" max="14344" width="11" style="80" customWidth="1"/>
    <col min="14345" max="14345" width="10.28515625" style="80" customWidth="1"/>
    <col min="14346" max="14350" width="9.140625" style="80"/>
    <col min="14351" max="14351" width="12.42578125" style="80" customWidth="1"/>
    <col min="14352" max="14352" width="14" style="80" customWidth="1"/>
    <col min="14353" max="14592" width="9.140625" style="80"/>
    <col min="14593" max="14593" width="3.140625" style="80" customWidth="1"/>
    <col min="14594" max="14594" width="31.28515625" style="80" customWidth="1"/>
    <col min="14595" max="14595" width="14.140625" style="80" customWidth="1"/>
    <col min="14596" max="14596" width="20.85546875" style="80" customWidth="1"/>
    <col min="14597" max="14599" width="11.140625" style="80" customWidth="1"/>
    <col min="14600" max="14600" width="11" style="80" customWidth="1"/>
    <col min="14601" max="14601" width="10.28515625" style="80" customWidth="1"/>
    <col min="14602" max="14606" width="9.140625" style="80"/>
    <col min="14607" max="14607" width="12.42578125" style="80" customWidth="1"/>
    <col min="14608" max="14608" width="14" style="80" customWidth="1"/>
    <col min="14609" max="14848" width="9.140625" style="80"/>
    <col min="14849" max="14849" width="3.140625" style="80" customWidth="1"/>
    <col min="14850" max="14850" width="31.28515625" style="80" customWidth="1"/>
    <col min="14851" max="14851" width="14.140625" style="80" customWidth="1"/>
    <col min="14852" max="14852" width="20.85546875" style="80" customWidth="1"/>
    <col min="14853" max="14855" width="11.140625" style="80" customWidth="1"/>
    <col min="14856" max="14856" width="11" style="80" customWidth="1"/>
    <col min="14857" max="14857" width="10.28515625" style="80" customWidth="1"/>
    <col min="14858" max="14862" width="9.140625" style="80"/>
    <col min="14863" max="14863" width="12.42578125" style="80" customWidth="1"/>
    <col min="14864" max="14864" width="14" style="80" customWidth="1"/>
    <col min="14865" max="15104" width="9.140625" style="80"/>
    <col min="15105" max="15105" width="3.140625" style="80" customWidth="1"/>
    <col min="15106" max="15106" width="31.28515625" style="80" customWidth="1"/>
    <col min="15107" max="15107" width="14.140625" style="80" customWidth="1"/>
    <col min="15108" max="15108" width="20.85546875" style="80" customWidth="1"/>
    <col min="15109" max="15111" width="11.140625" style="80" customWidth="1"/>
    <col min="15112" max="15112" width="11" style="80" customWidth="1"/>
    <col min="15113" max="15113" width="10.28515625" style="80" customWidth="1"/>
    <col min="15114" max="15118" width="9.140625" style="80"/>
    <col min="15119" max="15119" width="12.42578125" style="80" customWidth="1"/>
    <col min="15120" max="15120" width="14" style="80" customWidth="1"/>
    <col min="15121" max="15360" width="9.140625" style="80"/>
    <col min="15361" max="15361" width="3.140625" style="80" customWidth="1"/>
    <col min="15362" max="15362" width="31.28515625" style="80" customWidth="1"/>
    <col min="15363" max="15363" width="14.140625" style="80" customWidth="1"/>
    <col min="15364" max="15364" width="20.85546875" style="80" customWidth="1"/>
    <col min="15365" max="15367" width="11.140625" style="80" customWidth="1"/>
    <col min="15368" max="15368" width="11" style="80" customWidth="1"/>
    <col min="15369" max="15369" width="10.28515625" style="80" customWidth="1"/>
    <col min="15370" max="15374" width="9.140625" style="80"/>
    <col min="15375" max="15375" width="12.42578125" style="80" customWidth="1"/>
    <col min="15376" max="15376" width="14" style="80" customWidth="1"/>
    <col min="15377" max="15616" width="9.140625" style="80"/>
    <col min="15617" max="15617" width="3.140625" style="80" customWidth="1"/>
    <col min="15618" max="15618" width="31.28515625" style="80" customWidth="1"/>
    <col min="15619" max="15619" width="14.140625" style="80" customWidth="1"/>
    <col min="15620" max="15620" width="20.85546875" style="80" customWidth="1"/>
    <col min="15621" max="15623" width="11.140625" style="80" customWidth="1"/>
    <col min="15624" max="15624" width="11" style="80" customWidth="1"/>
    <col min="15625" max="15625" width="10.28515625" style="80" customWidth="1"/>
    <col min="15626" max="15630" width="9.140625" style="80"/>
    <col min="15631" max="15631" width="12.42578125" style="80" customWidth="1"/>
    <col min="15632" max="15632" width="14" style="80" customWidth="1"/>
    <col min="15633" max="15872" width="9.140625" style="80"/>
    <col min="15873" max="15873" width="3.140625" style="80" customWidth="1"/>
    <col min="15874" max="15874" width="31.28515625" style="80" customWidth="1"/>
    <col min="15875" max="15875" width="14.140625" style="80" customWidth="1"/>
    <col min="15876" max="15876" width="20.85546875" style="80" customWidth="1"/>
    <col min="15877" max="15879" width="11.140625" style="80" customWidth="1"/>
    <col min="15880" max="15880" width="11" style="80" customWidth="1"/>
    <col min="15881" max="15881" width="10.28515625" style="80" customWidth="1"/>
    <col min="15882" max="15886" width="9.140625" style="80"/>
    <col min="15887" max="15887" width="12.42578125" style="80" customWidth="1"/>
    <col min="15888" max="15888" width="14" style="80" customWidth="1"/>
    <col min="15889" max="16128" width="9.140625" style="80"/>
    <col min="16129" max="16129" width="3.140625" style="80" customWidth="1"/>
    <col min="16130" max="16130" width="31.28515625" style="80" customWidth="1"/>
    <col min="16131" max="16131" width="14.140625" style="80" customWidth="1"/>
    <col min="16132" max="16132" width="20.85546875" style="80" customWidth="1"/>
    <col min="16133" max="16135" width="11.140625" style="80" customWidth="1"/>
    <col min="16136" max="16136" width="11" style="80" customWidth="1"/>
    <col min="16137" max="16137" width="10.28515625" style="80" customWidth="1"/>
    <col min="16138" max="16142" width="9.140625" style="80"/>
    <col min="16143" max="16143" width="12.42578125" style="80" customWidth="1"/>
    <col min="16144" max="16144" width="14" style="80" customWidth="1"/>
    <col min="16145" max="16384" width="9.140625" style="80"/>
  </cols>
  <sheetData>
    <row r="1" spans="1:18" s="848" customFormat="1" ht="12" customHeight="1" x14ac:dyDescent="0.2">
      <c r="A1" s="845" t="s">
        <v>1516</v>
      </c>
      <c r="B1" s="846"/>
      <c r="C1" s="847"/>
    </row>
    <row r="2" spans="1:18" x14ac:dyDescent="0.2">
      <c r="B2" s="916" t="s">
        <v>1506</v>
      </c>
      <c r="C2" s="916"/>
      <c r="D2" s="916"/>
      <c r="E2" s="916"/>
      <c r="F2" s="916"/>
      <c r="G2" s="916"/>
      <c r="H2" s="916"/>
      <c r="I2" s="916"/>
      <c r="J2" s="916"/>
    </row>
    <row r="3" spans="1:18" x14ac:dyDescent="0.2">
      <c r="C3" s="850" t="s">
        <v>717</v>
      </c>
      <c r="D3" s="851" t="s">
        <v>718</v>
      </c>
      <c r="E3" s="851" t="s">
        <v>699</v>
      </c>
      <c r="F3" s="851" t="s">
        <v>719</v>
      </c>
      <c r="G3" s="851" t="s">
        <v>720</v>
      </c>
      <c r="H3" s="852"/>
      <c r="I3" s="853" t="s">
        <v>1429</v>
      </c>
    </row>
    <row r="4" spans="1:18" x14ac:dyDescent="0.2">
      <c r="B4" s="854" t="s">
        <v>1507</v>
      </c>
      <c r="C4" s="855">
        <f ca="1">'DCF Bear'!CO47</f>
        <v>45.100088779755218</v>
      </c>
      <c r="D4" s="856">
        <f ca="1">(C4+E4)/2</f>
        <v>57.273105350879206</v>
      </c>
      <c r="E4" s="857">
        <f ca="1">'DCF Base'!CO47</f>
        <v>69.446121922003201</v>
      </c>
      <c r="F4" s="856">
        <f ca="1">(E4+G4)/2</f>
        <v>87.552356776302986</v>
      </c>
      <c r="G4" s="856">
        <f ca="1">'DCF Bull'!CO47</f>
        <v>105.65859163060279</v>
      </c>
      <c r="I4" s="858">
        <v>0.5</v>
      </c>
      <c r="J4" s="917">
        <v>1</v>
      </c>
    </row>
    <row r="5" spans="1:18" x14ac:dyDescent="0.2">
      <c r="B5" s="854" t="s">
        <v>1508</v>
      </c>
      <c r="C5" s="855">
        <f ca="1">'DCF Bear'!CO24</f>
        <v>58.72484986262134</v>
      </c>
      <c r="D5" s="856">
        <f ca="1">(C5+E5)/2</f>
        <v>75.431923968975809</v>
      </c>
      <c r="E5" s="857">
        <f ca="1">'DCF Base'!CO24</f>
        <v>92.138998075330292</v>
      </c>
      <c r="F5" s="856">
        <f ca="1">(E5+G5)/2</f>
        <v>117.98520145358754</v>
      </c>
      <c r="G5" s="856">
        <f ca="1">'DCF Bull'!CO24</f>
        <v>143.83140483184479</v>
      </c>
      <c r="I5" s="858">
        <v>0.5</v>
      </c>
      <c r="J5" s="918"/>
    </row>
    <row r="6" spans="1:18" x14ac:dyDescent="0.2">
      <c r="B6" s="859" t="s">
        <v>1517</v>
      </c>
      <c r="C6" s="860">
        <f>'Comps Anal'!F46</f>
        <v>43.264128296286422</v>
      </c>
      <c r="D6" s="860">
        <f>'Comps Anal'!F47</f>
        <v>54.17302628951154</v>
      </c>
      <c r="E6" s="861">
        <f>'Comps Anal'!F48</f>
        <v>57.730131058855328</v>
      </c>
      <c r="F6" s="860">
        <f>'Comps Anal'!F49</f>
        <v>61.439968197252227</v>
      </c>
      <c r="G6" s="860">
        <f>'Comps Anal'!F50</f>
        <v>82.655778494866951</v>
      </c>
      <c r="H6" s="759"/>
      <c r="I6" s="862">
        <v>0</v>
      </c>
      <c r="J6" s="919">
        <v>0</v>
      </c>
    </row>
    <row r="7" spans="1:18" x14ac:dyDescent="0.2">
      <c r="B7" s="854" t="s">
        <v>1509</v>
      </c>
      <c r="C7" s="863">
        <f>'Comps Anal'!D46</f>
        <v>89.006748619544609</v>
      </c>
      <c r="D7" s="863">
        <f>'Comps Anal'!D47</f>
        <v>92.786619672481763</v>
      </c>
      <c r="E7" s="864">
        <f>'Comps Anal'!D48</f>
        <v>94.614729783018575</v>
      </c>
      <c r="F7" s="863">
        <f>'Comps Anal'!D49</f>
        <v>97.301449948122041</v>
      </c>
      <c r="G7" s="863">
        <f>'Comps Anal'!D50</f>
        <v>123.84623871816436</v>
      </c>
      <c r="H7" s="865"/>
      <c r="I7" s="866">
        <v>0</v>
      </c>
      <c r="J7" s="920"/>
    </row>
    <row r="8" spans="1:18" x14ac:dyDescent="0.2">
      <c r="B8" s="867" t="s">
        <v>1510</v>
      </c>
      <c r="C8" s="868">
        <f>'Comps Anal'!H46</f>
        <v>46.868601630268699</v>
      </c>
      <c r="D8" s="868">
        <f>'Comps Anal'!H47</f>
        <v>71.294750501106662</v>
      </c>
      <c r="E8" s="869">
        <f>'Comps Anal'!H48</f>
        <v>71.743846622693496</v>
      </c>
      <c r="F8" s="868">
        <f>'Comps Anal'!H49</f>
        <v>75.618130108574121</v>
      </c>
      <c r="G8" s="868">
        <f>'Comps Anal'!H50</f>
        <v>106.97484440182591</v>
      </c>
      <c r="H8" s="751"/>
      <c r="I8" s="870">
        <v>0</v>
      </c>
      <c r="J8" s="921"/>
    </row>
    <row r="9" spans="1:18" x14ac:dyDescent="0.2">
      <c r="B9" s="859" t="s">
        <v>1518</v>
      </c>
      <c r="C9" s="860">
        <f>'Comps Anal'!G46</f>
        <v>47.566110885526825</v>
      </c>
      <c r="D9" s="860">
        <f>'Comps Anal'!G47</f>
        <v>54.775122900227068</v>
      </c>
      <c r="E9" s="861">
        <f>'Comps Anal'!G48</f>
        <v>57.145101080914884</v>
      </c>
      <c r="F9" s="860">
        <f>'Comps Anal'!G49</f>
        <v>61.078476744597019</v>
      </c>
      <c r="G9" s="860">
        <f>'Comps Anal'!G50</f>
        <v>89.397745713167254</v>
      </c>
      <c r="H9" s="759"/>
      <c r="I9" s="862">
        <v>0</v>
      </c>
      <c r="J9" s="919">
        <v>0</v>
      </c>
    </row>
    <row r="10" spans="1:18" x14ac:dyDescent="0.2">
      <c r="B10" s="854" t="s">
        <v>1511</v>
      </c>
      <c r="C10" s="863">
        <f>'Comps Anal'!E46</f>
        <v>68.008700635100027</v>
      </c>
      <c r="D10" s="863">
        <f>'Comps Anal'!E47</f>
        <v>68.356781430753273</v>
      </c>
      <c r="E10" s="864">
        <f>'Comps Anal'!E48</f>
        <v>76.798546467926769</v>
      </c>
      <c r="F10" s="863">
        <f>'Comps Anal'!E49</f>
        <v>96.615957944392633</v>
      </c>
      <c r="G10" s="863">
        <f>'Comps Anal'!E50</f>
        <v>113.67082342361061</v>
      </c>
      <c r="H10" s="865"/>
      <c r="I10" s="866">
        <v>0</v>
      </c>
      <c r="J10" s="922"/>
    </row>
    <row r="11" spans="1:18" x14ac:dyDescent="0.2">
      <c r="B11" s="867" t="s">
        <v>1512</v>
      </c>
      <c r="C11" s="868">
        <f>'Comps Anal'!I46</f>
        <v>93.033102299999996</v>
      </c>
      <c r="D11" s="868">
        <f>'Comps Anal'!I47</f>
        <v>113.13901612500001</v>
      </c>
      <c r="E11" s="869">
        <f>'Comps Anal'!I48</f>
        <v>125.58829034999999</v>
      </c>
      <c r="F11" s="868">
        <f>'Comps Anal'!I49</f>
        <v>134.28909817499999</v>
      </c>
      <c r="G11" s="868">
        <f>'Comps Anal'!I50</f>
        <v>143.1496128</v>
      </c>
      <c r="H11" s="751"/>
      <c r="I11" s="870">
        <v>0</v>
      </c>
      <c r="J11" s="923"/>
    </row>
    <row r="12" spans="1:18" x14ac:dyDescent="0.2">
      <c r="B12" s="854" t="s">
        <v>1475</v>
      </c>
      <c r="C12" s="863"/>
      <c r="D12" s="863"/>
      <c r="E12" s="871">
        <f>_xll.ciqfunctions.udf.CIQ("MJN", "IQ_CLOSEPRICE", "2016-03-07")</f>
        <v>75.790000000000006</v>
      </c>
      <c r="F12" s="863"/>
      <c r="G12" s="863"/>
    </row>
    <row r="13" spans="1:18" s="746" customFormat="1" x14ac:dyDescent="0.2">
      <c r="B13" s="854" t="s">
        <v>1513</v>
      </c>
      <c r="C13" s="856"/>
      <c r="D13" s="856"/>
      <c r="E13" s="872">
        <f ca="1">E4*I4+E5*I5+E6*I6+E7*I7+E8*I8+E9*I9+E11*I11+E10*I10</f>
        <v>80.792559998666746</v>
      </c>
      <c r="F13" s="856"/>
      <c r="G13" s="856"/>
      <c r="H13" s="80"/>
      <c r="J13" s="80"/>
      <c r="O13" s="80"/>
      <c r="P13" s="80"/>
      <c r="Q13" s="80"/>
      <c r="R13" s="80"/>
    </row>
    <row r="14" spans="1:18" x14ac:dyDescent="0.2">
      <c r="B14" s="854" t="s">
        <v>1514</v>
      </c>
      <c r="C14" s="873"/>
      <c r="D14" s="874"/>
      <c r="E14" s="875">
        <f ca="1">E13/E12-1</f>
        <v>6.6005541610591578E-2</v>
      </c>
      <c r="F14" s="874"/>
      <c r="G14" s="874"/>
      <c r="H14" s="746"/>
      <c r="I14" s="746"/>
      <c r="O14" s="746"/>
      <c r="P14" s="746"/>
      <c r="Q14" s="746"/>
      <c r="R14" s="746"/>
    </row>
    <row r="15" spans="1:18" x14ac:dyDescent="0.2">
      <c r="B15" s="854"/>
      <c r="C15" s="876"/>
      <c r="D15" s="746"/>
      <c r="E15" s="877"/>
      <c r="F15" s="746"/>
      <c r="G15" s="746"/>
      <c r="H15" s="746"/>
      <c r="I15" s="746"/>
      <c r="J15" s="746"/>
    </row>
    <row r="16" spans="1:18" x14ac:dyDescent="0.2">
      <c r="B16" s="854"/>
      <c r="C16" s="876"/>
      <c r="D16" s="746"/>
      <c r="E16" s="877"/>
      <c r="F16" s="746"/>
      <c r="G16" s="746"/>
      <c r="H16" s="746"/>
      <c r="I16" s="746"/>
      <c r="J16" s="746"/>
    </row>
    <row r="17" spans="2:12" s="878" customFormat="1" x14ac:dyDescent="0.2">
      <c r="B17" s="879" t="s">
        <v>1515</v>
      </c>
      <c r="C17" s="880"/>
    </row>
    <row r="18" spans="2:12" x14ac:dyDescent="0.2">
      <c r="C18" s="850" t="s">
        <v>717</v>
      </c>
      <c r="D18" s="851" t="s">
        <v>718</v>
      </c>
      <c r="E18" s="851" t="s">
        <v>699</v>
      </c>
      <c r="F18" s="851" t="s">
        <v>719</v>
      </c>
      <c r="G18" s="851" t="s">
        <v>720</v>
      </c>
    </row>
    <row r="19" spans="2:12" x14ac:dyDescent="0.2">
      <c r="B19" s="854" t="s">
        <v>1507</v>
      </c>
      <c r="C19" s="855">
        <f ca="1">C4</f>
        <v>45.100088779755218</v>
      </c>
      <c r="D19" s="856">
        <f ca="1">D4-C4</f>
        <v>12.173016571123988</v>
      </c>
      <c r="E19" s="857">
        <f ca="1">E4-D4</f>
        <v>12.173016571123995</v>
      </c>
      <c r="F19" s="856">
        <f ca="1">F4-E4</f>
        <v>18.106234854299785</v>
      </c>
      <c r="G19" s="856">
        <f ca="1">G4-F4</f>
        <v>18.1062348542998</v>
      </c>
    </row>
    <row r="20" spans="2:12" x14ac:dyDescent="0.2">
      <c r="B20" s="854" t="s">
        <v>1508</v>
      </c>
      <c r="C20" s="855">
        <f t="shared" ref="C20:C26" ca="1" si="0">C5</f>
        <v>58.72484986262134</v>
      </c>
      <c r="D20" s="856">
        <f t="shared" ref="D20:G20" ca="1" si="1">D5-C5</f>
        <v>16.707074106354469</v>
      </c>
      <c r="E20" s="857">
        <f t="shared" ca="1" si="1"/>
        <v>16.707074106354483</v>
      </c>
      <c r="F20" s="856">
        <f t="shared" ca="1" si="1"/>
        <v>25.846203378257243</v>
      </c>
      <c r="G20" s="856">
        <f t="shared" ca="1" si="1"/>
        <v>25.846203378257258</v>
      </c>
    </row>
    <row r="21" spans="2:12" x14ac:dyDescent="0.2">
      <c r="B21" s="859" t="s">
        <v>1517</v>
      </c>
      <c r="C21" s="860">
        <f t="shared" si="0"/>
        <v>43.264128296286422</v>
      </c>
      <c r="D21" s="860">
        <f t="shared" ref="D21:G21" si="2">D6-C6</f>
        <v>10.908897993225118</v>
      </c>
      <c r="E21" s="861">
        <f t="shared" si="2"/>
        <v>3.5571047693437876</v>
      </c>
      <c r="F21" s="860">
        <f t="shared" si="2"/>
        <v>3.7098371383968995</v>
      </c>
      <c r="G21" s="860">
        <f t="shared" si="2"/>
        <v>21.215810297614723</v>
      </c>
    </row>
    <row r="22" spans="2:12" x14ac:dyDescent="0.2">
      <c r="B22" s="854" t="s">
        <v>1509</v>
      </c>
      <c r="C22" s="863">
        <f t="shared" si="0"/>
        <v>89.006748619544609</v>
      </c>
      <c r="D22" s="863">
        <f t="shared" ref="D22:G22" si="3">D7-C7</f>
        <v>3.7798710529371533</v>
      </c>
      <c r="E22" s="864">
        <f t="shared" si="3"/>
        <v>1.8281101105368123</v>
      </c>
      <c r="F22" s="863">
        <f t="shared" si="3"/>
        <v>2.6867201651034662</v>
      </c>
      <c r="G22" s="863">
        <f t="shared" si="3"/>
        <v>26.544788770042317</v>
      </c>
    </row>
    <row r="23" spans="2:12" x14ac:dyDescent="0.2">
      <c r="B23" s="867" t="s">
        <v>1510</v>
      </c>
      <c r="C23" s="868">
        <f t="shared" si="0"/>
        <v>46.868601630268699</v>
      </c>
      <c r="D23" s="868">
        <f t="shared" ref="D23:G23" si="4">D8-C8</f>
        <v>24.426148870837963</v>
      </c>
      <c r="E23" s="869">
        <f t="shared" si="4"/>
        <v>0.44909612158683387</v>
      </c>
      <c r="F23" s="868">
        <f t="shared" si="4"/>
        <v>3.8742834858806248</v>
      </c>
      <c r="G23" s="868">
        <f t="shared" si="4"/>
        <v>31.356714293251784</v>
      </c>
    </row>
    <row r="24" spans="2:12" x14ac:dyDescent="0.2">
      <c r="B24" s="859" t="s">
        <v>1518</v>
      </c>
      <c r="C24" s="860">
        <f t="shared" si="0"/>
        <v>47.566110885526825</v>
      </c>
      <c r="D24" s="860">
        <f t="shared" ref="D24:G24" si="5">D9-C9</f>
        <v>7.2090120147002423</v>
      </c>
      <c r="E24" s="861">
        <f t="shared" si="5"/>
        <v>2.3699781806878164</v>
      </c>
      <c r="F24" s="860">
        <f t="shared" si="5"/>
        <v>3.9333756636821349</v>
      </c>
      <c r="G24" s="860">
        <f t="shared" si="5"/>
        <v>28.319268968570235</v>
      </c>
    </row>
    <row r="25" spans="2:12" x14ac:dyDescent="0.2">
      <c r="B25" s="854" t="s">
        <v>1511</v>
      </c>
      <c r="C25" s="863">
        <f t="shared" si="0"/>
        <v>68.008700635100027</v>
      </c>
      <c r="D25" s="863">
        <f t="shared" ref="D25:G25" si="6">D10-C10</f>
        <v>0.3480807956532459</v>
      </c>
      <c r="E25" s="864">
        <f t="shared" si="6"/>
        <v>8.4417650371734965</v>
      </c>
      <c r="F25" s="863">
        <f t="shared" si="6"/>
        <v>19.817411476465864</v>
      </c>
      <c r="G25" s="863">
        <f t="shared" si="6"/>
        <v>17.05486547921798</v>
      </c>
    </row>
    <row r="26" spans="2:12" x14ac:dyDescent="0.2">
      <c r="B26" s="867" t="s">
        <v>1512</v>
      </c>
      <c r="C26" s="868">
        <f t="shared" si="0"/>
        <v>93.033102299999996</v>
      </c>
      <c r="D26" s="868">
        <f t="shared" ref="D26:G26" si="7">D11-C11</f>
        <v>20.105913825000016</v>
      </c>
      <c r="E26" s="869">
        <f t="shared" si="7"/>
        <v>12.449274224999982</v>
      </c>
      <c r="F26" s="868">
        <f t="shared" si="7"/>
        <v>8.7008078249999983</v>
      </c>
      <c r="G26" s="868">
        <f t="shared" si="7"/>
        <v>8.8605146250000075</v>
      </c>
    </row>
    <row r="27" spans="2:12" x14ac:dyDescent="0.2">
      <c r="C27" s="881"/>
      <c r="D27" s="747"/>
    </row>
    <row r="31" spans="2:12" x14ac:dyDescent="0.2">
      <c r="C31" s="750" t="str">
        <f>B19</f>
        <v>DCF Perpetuity</v>
      </c>
      <c r="D31" s="750" t="str">
        <f>B20</f>
        <v>DCF Exit Multiple</v>
      </c>
      <c r="E31" s="750" t="str">
        <f>B21</f>
        <v>Comparables NTM EV/Revenues</v>
      </c>
      <c r="F31" s="750" t="str">
        <f>B22</f>
        <v>Comparables NTM EV/EBITDA</v>
      </c>
      <c r="G31" s="750" t="str">
        <f>B23</f>
        <v>Comparables NTM P/E</v>
      </c>
      <c r="H31" s="750" t="str">
        <f>B24</f>
        <v>Comparables LTM EV/Revenues</v>
      </c>
      <c r="I31" s="750" t="str">
        <f>B25</f>
        <v>Comparables LTM EV/EBITDA</v>
      </c>
      <c r="J31" s="750" t="str">
        <f>B26</f>
        <v>Comparables LTM P/E</v>
      </c>
      <c r="K31" s="750"/>
      <c r="L31" s="751"/>
    </row>
    <row r="32" spans="2:12" x14ac:dyDescent="0.2">
      <c r="B32" s="882" t="s">
        <v>717</v>
      </c>
      <c r="C32" s="855">
        <f ca="1">C19</f>
        <v>45.100088779755218</v>
      </c>
      <c r="D32" s="855">
        <f ca="1">C20</f>
        <v>58.72484986262134</v>
      </c>
      <c r="E32" s="855">
        <f>C21</f>
        <v>43.264128296286422</v>
      </c>
      <c r="F32" s="855">
        <f>C22</f>
        <v>89.006748619544609</v>
      </c>
      <c r="G32" s="855">
        <f>C23</f>
        <v>46.868601630268699</v>
      </c>
      <c r="H32" s="863">
        <f>C24</f>
        <v>47.566110885526825</v>
      </c>
      <c r="I32" s="863">
        <f>C25</f>
        <v>68.008700635100027</v>
      </c>
      <c r="J32" s="856">
        <f>C26</f>
        <v>93.033102299999996</v>
      </c>
      <c r="K32" s="855"/>
    </row>
    <row r="33" spans="2:18" x14ac:dyDescent="0.2">
      <c r="B33" s="882" t="s">
        <v>718</v>
      </c>
      <c r="C33" s="856">
        <f ca="1">D19</f>
        <v>12.173016571123988</v>
      </c>
      <c r="D33" s="856">
        <f ca="1">D20</f>
        <v>16.707074106354469</v>
      </c>
      <c r="E33" s="856">
        <f>D21</f>
        <v>10.908897993225118</v>
      </c>
      <c r="F33" s="856">
        <f>D22</f>
        <v>3.7798710529371533</v>
      </c>
      <c r="G33" s="856">
        <f>D23</f>
        <v>24.426148870837963</v>
      </c>
      <c r="H33" s="863">
        <f>D24</f>
        <v>7.2090120147002423</v>
      </c>
      <c r="I33" s="863">
        <f>D25</f>
        <v>0.3480807956532459</v>
      </c>
      <c r="J33" s="856">
        <f>D26</f>
        <v>20.105913825000016</v>
      </c>
      <c r="K33" s="856"/>
      <c r="L33" s="865"/>
      <c r="M33" s="865"/>
      <c r="N33" s="865"/>
    </row>
    <row r="34" spans="2:18" x14ac:dyDescent="0.2">
      <c r="B34" s="882" t="s">
        <v>699</v>
      </c>
      <c r="C34" s="856">
        <f ca="1">E19</f>
        <v>12.173016571123995</v>
      </c>
      <c r="D34" s="856">
        <f ca="1">E20</f>
        <v>16.707074106354483</v>
      </c>
      <c r="E34" s="856">
        <f>E21</f>
        <v>3.5571047693437876</v>
      </c>
      <c r="F34" s="856">
        <f>E22</f>
        <v>1.8281101105368123</v>
      </c>
      <c r="G34" s="856">
        <f>E23</f>
        <v>0.44909612158683387</v>
      </c>
      <c r="H34" s="863">
        <f>E24</f>
        <v>2.3699781806878164</v>
      </c>
      <c r="I34" s="863">
        <f>E25</f>
        <v>8.4417650371734965</v>
      </c>
      <c r="J34" s="856">
        <f>E26</f>
        <v>12.449274224999982</v>
      </c>
      <c r="K34" s="856"/>
      <c r="L34" s="865"/>
      <c r="M34" s="865"/>
      <c r="N34" s="865"/>
    </row>
    <row r="35" spans="2:18" x14ac:dyDescent="0.2">
      <c r="B35" s="882" t="s">
        <v>719</v>
      </c>
      <c r="C35" s="856">
        <f ca="1">F19</f>
        <v>18.106234854299785</v>
      </c>
      <c r="D35" s="856">
        <f ca="1">F20</f>
        <v>25.846203378257243</v>
      </c>
      <c r="E35" s="856">
        <f>F21</f>
        <v>3.7098371383968995</v>
      </c>
      <c r="F35" s="856">
        <f>F22</f>
        <v>2.6867201651034662</v>
      </c>
      <c r="G35" s="856">
        <f>F23</f>
        <v>3.8742834858806248</v>
      </c>
      <c r="H35" s="863">
        <f>F24</f>
        <v>3.9333756636821349</v>
      </c>
      <c r="I35" s="863">
        <f>F25</f>
        <v>19.817411476465864</v>
      </c>
      <c r="J35" s="856">
        <f>F26</f>
        <v>8.7008078249999983</v>
      </c>
      <c r="K35" s="856"/>
      <c r="L35" s="876"/>
      <c r="M35" s="865"/>
      <c r="N35" s="865"/>
    </row>
    <row r="36" spans="2:18" x14ac:dyDescent="0.2">
      <c r="B36" s="882" t="s">
        <v>720</v>
      </c>
      <c r="C36" s="856">
        <f ca="1">G19</f>
        <v>18.1062348542998</v>
      </c>
      <c r="D36" s="856">
        <f ca="1">G20</f>
        <v>25.846203378257258</v>
      </c>
      <c r="E36" s="856">
        <f>G21</f>
        <v>21.215810297614723</v>
      </c>
      <c r="F36" s="856">
        <f>G22</f>
        <v>26.544788770042317</v>
      </c>
      <c r="G36" s="856">
        <f>G23</f>
        <v>31.356714293251784</v>
      </c>
      <c r="H36" s="863">
        <f>G24</f>
        <v>28.319268968570235</v>
      </c>
      <c r="I36" s="863">
        <f>G25</f>
        <v>17.05486547921798</v>
      </c>
      <c r="J36" s="856">
        <f>G26</f>
        <v>8.8605146250000075</v>
      </c>
      <c r="K36" s="856"/>
      <c r="L36" s="881"/>
      <c r="M36" s="865"/>
      <c r="N36" s="865"/>
    </row>
    <row r="37" spans="2:18" x14ac:dyDescent="0.2">
      <c r="C37" s="851"/>
      <c r="D37" s="865"/>
      <c r="E37" s="865"/>
      <c r="F37" s="865"/>
      <c r="G37" s="865"/>
      <c r="H37" s="865"/>
      <c r="I37" s="881"/>
      <c r="J37" s="865"/>
      <c r="K37" s="883"/>
      <c r="L37" s="881"/>
      <c r="M37" s="865"/>
      <c r="N37" s="865"/>
    </row>
    <row r="38" spans="2:18" x14ac:dyDescent="0.2">
      <c r="C38" s="851"/>
      <c r="I38" s="747"/>
      <c r="K38" s="884"/>
      <c r="L38" s="885"/>
    </row>
    <row r="39" spans="2:18" x14ac:dyDescent="0.2">
      <c r="C39" s="851" t="s">
        <v>1475</v>
      </c>
      <c r="I39" s="747"/>
      <c r="K39" s="883"/>
      <c r="L39" s="747"/>
      <c r="Q39" s="80" t="s">
        <v>1475</v>
      </c>
      <c r="R39" s="757">
        <f>E12</f>
        <v>75.790000000000006</v>
      </c>
    </row>
    <row r="40" spans="2:18" x14ac:dyDescent="0.2">
      <c r="C40" s="886">
        <f>E12</f>
        <v>75.790000000000006</v>
      </c>
      <c r="D40" s="80">
        <v>0</v>
      </c>
      <c r="I40" s="747"/>
      <c r="K40" s="883"/>
      <c r="L40" s="747"/>
      <c r="Q40" s="80" t="s">
        <v>1513</v>
      </c>
      <c r="R40" s="891">
        <f ca="1">E13</f>
        <v>80.792559998666746</v>
      </c>
    </row>
    <row r="41" spans="2:18" x14ac:dyDescent="0.2">
      <c r="C41" s="887">
        <f>E12</f>
        <v>75.790000000000006</v>
      </c>
      <c r="D41" s="883">
        <v>1</v>
      </c>
      <c r="E41" s="883"/>
      <c r="F41" s="884"/>
      <c r="G41" s="883"/>
      <c r="H41" s="883"/>
      <c r="I41" s="883"/>
      <c r="J41" s="883"/>
      <c r="K41" s="883"/>
      <c r="L41" s="747"/>
    </row>
    <row r="42" spans="2:18" x14ac:dyDescent="0.2">
      <c r="C42" s="924"/>
      <c r="D42" s="925"/>
      <c r="E42" s="747"/>
      <c r="F42" s="885"/>
      <c r="G42" s="747"/>
      <c r="H42" s="747"/>
      <c r="I42" s="747"/>
      <c r="J42" s="747"/>
      <c r="K42" s="883"/>
      <c r="L42" s="747"/>
    </row>
    <row r="43" spans="2:18" x14ac:dyDescent="0.2">
      <c r="C43" s="888" t="s">
        <v>1513</v>
      </c>
    </row>
    <row r="44" spans="2:18" x14ac:dyDescent="0.2">
      <c r="C44" s="889">
        <f ca="1">E13</f>
        <v>80.792559998666746</v>
      </c>
      <c r="D44" s="80">
        <v>0</v>
      </c>
    </row>
    <row r="45" spans="2:18" x14ac:dyDescent="0.2">
      <c r="C45" s="890">
        <f ca="1">E13</f>
        <v>80.792559998666746</v>
      </c>
      <c r="D45" s="883">
        <v>1</v>
      </c>
    </row>
    <row r="46" spans="2:18" x14ac:dyDescent="0.2">
      <c r="C46" s="881"/>
    </row>
    <row r="47" spans="2:18" x14ac:dyDescent="0.2">
      <c r="C47" s="881"/>
    </row>
    <row r="48" spans="2:18" x14ac:dyDescent="0.2">
      <c r="C48" s="750" t="str">
        <f>C31</f>
        <v>DCF Perpetuity</v>
      </c>
      <c r="D48" s="750" t="str">
        <f>D31</f>
        <v>DCF Exit Multiple</v>
      </c>
      <c r="E48" s="750" t="str">
        <f>E31</f>
        <v>Comparables NTM EV/Revenues</v>
      </c>
      <c r="F48" s="750" t="str">
        <f>F31</f>
        <v>Comparables NTM EV/EBITDA</v>
      </c>
      <c r="G48" s="750" t="str">
        <f>G31</f>
        <v>Comparables NTM P/E</v>
      </c>
      <c r="H48" s="750" t="str">
        <f t="shared" ref="H48:I53" si="8">J31</f>
        <v>Comparables LTM P/E</v>
      </c>
      <c r="I48" s="750">
        <f t="shared" si="8"/>
        <v>0</v>
      </c>
    </row>
    <row r="49" spans="2:9" x14ac:dyDescent="0.2">
      <c r="B49" s="882" t="str">
        <f t="shared" ref="B49:G53" si="9">B32</f>
        <v>Min</v>
      </c>
      <c r="C49" s="855">
        <f t="shared" ca="1" si="9"/>
        <v>45.100088779755218</v>
      </c>
      <c r="D49" s="855">
        <f t="shared" ca="1" si="9"/>
        <v>58.72484986262134</v>
      </c>
      <c r="E49" s="855">
        <f t="shared" si="9"/>
        <v>43.264128296286422</v>
      </c>
      <c r="F49" s="855">
        <f t="shared" si="9"/>
        <v>89.006748619544609</v>
      </c>
      <c r="G49" s="855">
        <f t="shared" si="9"/>
        <v>46.868601630268699</v>
      </c>
      <c r="H49" s="856">
        <f t="shared" si="8"/>
        <v>93.033102299999996</v>
      </c>
      <c r="I49" s="855">
        <f t="shared" si="8"/>
        <v>0</v>
      </c>
    </row>
    <row r="50" spans="2:9" x14ac:dyDescent="0.2">
      <c r="B50" s="882" t="str">
        <f t="shared" si="9"/>
        <v>Q1</v>
      </c>
      <c r="C50" s="856">
        <f t="shared" ca="1" si="9"/>
        <v>12.173016571123988</v>
      </c>
      <c r="D50" s="856">
        <f t="shared" ca="1" si="9"/>
        <v>16.707074106354469</v>
      </c>
      <c r="E50" s="856">
        <f t="shared" si="9"/>
        <v>10.908897993225118</v>
      </c>
      <c r="F50" s="856">
        <f t="shared" si="9"/>
        <v>3.7798710529371533</v>
      </c>
      <c r="G50" s="856">
        <f t="shared" si="9"/>
        <v>24.426148870837963</v>
      </c>
      <c r="H50" s="856">
        <f t="shared" si="8"/>
        <v>20.105913825000016</v>
      </c>
      <c r="I50" s="856">
        <f t="shared" si="8"/>
        <v>0</v>
      </c>
    </row>
    <row r="51" spans="2:9" x14ac:dyDescent="0.2">
      <c r="B51" s="882" t="str">
        <f t="shared" si="9"/>
        <v>Median</v>
      </c>
      <c r="C51" s="856">
        <f t="shared" ca="1" si="9"/>
        <v>12.173016571123995</v>
      </c>
      <c r="D51" s="856">
        <f t="shared" ca="1" si="9"/>
        <v>16.707074106354483</v>
      </c>
      <c r="E51" s="856">
        <f t="shared" si="9"/>
        <v>3.5571047693437876</v>
      </c>
      <c r="F51" s="856">
        <f t="shared" si="9"/>
        <v>1.8281101105368123</v>
      </c>
      <c r="G51" s="856">
        <f t="shared" si="9"/>
        <v>0.44909612158683387</v>
      </c>
      <c r="H51" s="856">
        <f t="shared" si="8"/>
        <v>12.449274224999982</v>
      </c>
      <c r="I51" s="856">
        <f t="shared" si="8"/>
        <v>0</v>
      </c>
    </row>
    <row r="52" spans="2:9" x14ac:dyDescent="0.2">
      <c r="B52" s="882" t="str">
        <f t="shared" si="9"/>
        <v>Q3</v>
      </c>
      <c r="C52" s="856">
        <f t="shared" ca="1" si="9"/>
        <v>18.106234854299785</v>
      </c>
      <c r="D52" s="856">
        <f t="shared" ca="1" si="9"/>
        <v>25.846203378257243</v>
      </c>
      <c r="E52" s="856">
        <f t="shared" si="9"/>
        <v>3.7098371383968995</v>
      </c>
      <c r="F52" s="856">
        <f t="shared" si="9"/>
        <v>2.6867201651034662</v>
      </c>
      <c r="G52" s="856">
        <f t="shared" si="9"/>
        <v>3.8742834858806248</v>
      </c>
      <c r="H52" s="856">
        <f t="shared" si="8"/>
        <v>8.7008078249999983</v>
      </c>
      <c r="I52" s="856">
        <f t="shared" si="8"/>
        <v>0</v>
      </c>
    </row>
    <row r="53" spans="2:9" x14ac:dyDescent="0.2">
      <c r="B53" s="882" t="str">
        <f t="shared" si="9"/>
        <v>Max</v>
      </c>
      <c r="C53" s="856">
        <f t="shared" ca="1" si="9"/>
        <v>18.1062348542998</v>
      </c>
      <c r="D53" s="856">
        <f t="shared" ca="1" si="9"/>
        <v>25.846203378257258</v>
      </c>
      <c r="E53" s="856">
        <f t="shared" si="9"/>
        <v>21.215810297614723</v>
      </c>
      <c r="F53" s="856">
        <f t="shared" si="9"/>
        <v>26.544788770042317</v>
      </c>
      <c r="G53" s="856">
        <f t="shared" si="9"/>
        <v>31.356714293251784</v>
      </c>
      <c r="H53" s="856">
        <f t="shared" si="8"/>
        <v>8.8605146250000075</v>
      </c>
      <c r="I53" s="856">
        <f t="shared" si="8"/>
        <v>0</v>
      </c>
    </row>
    <row r="54" spans="2:9" x14ac:dyDescent="0.2">
      <c r="C54" s="851"/>
      <c r="D54" s="865"/>
      <c r="E54" s="865"/>
      <c r="F54" s="865"/>
      <c r="G54" s="865"/>
      <c r="H54" s="865"/>
      <c r="I54" s="883"/>
    </row>
  </sheetData>
  <mergeCells count="5">
    <mergeCell ref="B2:J2"/>
    <mergeCell ref="J4:J5"/>
    <mergeCell ref="J6:J8"/>
    <mergeCell ref="J9:J11"/>
    <mergeCell ref="C42:D4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8"/>
  <sheetViews>
    <sheetView workbookViewId="0">
      <selection activeCell="K98" sqref="K98"/>
    </sheetView>
  </sheetViews>
  <sheetFormatPr defaultRowHeight="15" x14ac:dyDescent="0.25"/>
  <cols>
    <col min="1" max="11" width="15.7109375" customWidth="1"/>
  </cols>
  <sheetData>
    <row r="1" spans="1:11" x14ac:dyDescent="0.25">
      <c r="A1" t="s">
        <v>1055</v>
      </c>
      <c r="B1" t="s">
        <v>1056</v>
      </c>
      <c r="C1" t="s">
        <v>1057</v>
      </c>
      <c r="D1" t="s">
        <v>1058</v>
      </c>
      <c r="E1" t="s">
        <v>1059</v>
      </c>
      <c r="F1" t="s">
        <v>1060</v>
      </c>
      <c r="G1" t="s">
        <v>1061</v>
      </c>
      <c r="H1" t="s">
        <v>1062</v>
      </c>
      <c r="I1" t="s">
        <v>1063</v>
      </c>
      <c r="J1" t="s">
        <v>1064</v>
      </c>
      <c r="K1" t="s">
        <v>1065</v>
      </c>
    </row>
    <row r="2" spans="1:11" x14ac:dyDescent="0.25">
      <c r="A2" t="s">
        <v>793</v>
      </c>
      <c r="B2" t="s">
        <v>1066</v>
      </c>
      <c r="C2" t="s">
        <v>1067</v>
      </c>
      <c r="D2" t="s">
        <v>1068</v>
      </c>
      <c r="E2">
        <v>7847000</v>
      </c>
      <c r="F2">
        <v>6814000</v>
      </c>
      <c r="G2">
        <v>6005000</v>
      </c>
      <c r="H2">
        <v>5933000</v>
      </c>
      <c r="I2">
        <v>5862000</v>
      </c>
      <c r="J2">
        <v>5776000</v>
      </c>
      <c r="K2">
        <v>5593000</v>
      </c>
    </row>
    <row r="3" spans="1:11" x14ac:dyDescent="0.25">
      <c r="A3" t="s">
        <v>793</v>
      </c>
      <c r="B3" t="s">
        <v>1066</v>
      </c>
      <c r="C3" t="s">
        <v>1069</v>
      </c>
      <c r="D3" t="s">
        <v>1070</v>
      </c>
      <c r="E3">
        <v>9018000</v>
      </c>
      <c r="F3">
        <v>7806000</v>
      </c>
      <c r="G3">
        <v>6816000</v>
      </c>
      <c r="H3">
        <v>6680000</v>
      </c>
      <c r="I3">
        <v>6482000</v>
      </c>
      <c r="J3">
        <v>6330000</v>
      </c>
      <c r="K3">
        <v>6075000</v>
      </c>
    </row>
    <row r="4" spans="1:11" x14ac:dyDescent="0.25">
      <c r="A4" t="s">
        <v>793</v>
      </c>
      <c r="B4" t="s">
        <v>1066</v>
      </c>
      <c r="C4" t="s">
        <v>1071</v>
      </c>
      <c r="D4" t="s">
        <v>1072</v>
      </c>
      <c r="E4">
        <v>7792000</v>
      </c>
      <c r="F4">
        <v>7143000</v>
      </c>
      <c r="G4">
        <v>6222000</v>
      </c>
      <c r="H4">
        <v>5862000</v>
      </c>
      <c r="I4">
        <v>5864000</v>
      </c>
      <c r="J4">
        <v>5814000</v>
      </c>
      <c r="K4">
        <v>5645000</v>
      </c>
    </row>
    <row r="5" spans="1:11" x14ac:dyDescent="0.25">
      <c r="A5" t="s">
        <v>793</v>
      </c>
      <c r="B5" t="s">
        <v>1066</v>
      </c>
      <c r="C5" t="s">
        <v>1073</v>
      </c>
      <c r="D5" t="s">
        <v>1074</v>
      </c>
      <c r="E5">
        <v>9000000</v>
      </c>
      <c r="F5">
        <v>8188000</v>
      </c>
      <c r="G5">
        <v>7069000</v>
      </c>
      <c r="H5">
        <v>6608000</v>
      </c>
      <c r="I5">
        <v>6496000</v>
      </c>
      <c r="J5">
        <v>6385000</v>
      </c>
      <c r="K5">
        <v>6144000</v>
      </c>
    </row>
    <row r="6" spans="1:11" x14ac:dyDescent="0.25">
      <c r="A6" t="s">
        <v>1005</v>
      </c>
      <c r="B6" t="s">
        <v>1075</v>
      </c>
      <c r="C6" t="s">
        <v>1067</v>
      </c>
      <c r="D6" t="s">
        <v>1068</v>
      </c>
      <c r="E6">
        <v>1851000</v>
      </c>
      <c r="F6">
        <v>2128000</v>
      </c>
      <c r="G6">
        <v>2054000</v>
      </c>
      <c r="H6">
        <v>2084000</v>
      </c>
      <c r="I6">
        <v>2139000</v>
      </c>
      <c r="J6">
        <v>2163000</v>
      </c>
      <c r="K6">
        <v>2211000</v>
      </c>
    </row>
    <row r="7" spans="1:11" x14ac:dyDescent="0.25">
      <c r="A7" t="s">
        <v>1005</v>
      </c>
      <c r="B7" t="s">
        <v>1075</v>
      </c>
      <c r="C7" t="s">
        <v>1069</v>
      </c>
      <c r="D7" t="s">
        <v>1070</v>
      </c>
      <c r="E7">
        <v>1938000</v>
      </c>
      <c r="F7">
        <v>2224000</v>
      </c>
      <c r="G7">
        <v>2151000</v>
      </c>
      <c r="H7">
        <v>2182000</v>
      </c>
      <c r="I7">
        <v>2241000</v>
      </c>
      <c r="J7">
        <v>2267000</v>
      </c>
      <c r="K7">
        <v>2317000</v>
      </c>
    </row>
    <row r="8" spans="1:11" x14ac:dyDescent="0.25">
      <c r="A8" t="s">
        <v>1005</v>
      </c>
      <c r="B8" t="s">
        <v>1075</v>
      </c>
      <c r="C8" t="s">
        <v>1071</v>
      </c>
      <c r="D8" t="s">
        <v>1072</v>
      </c>
      <c r="E8">
        <v>1896000</v>
      </c>
      <c r="F8">
        <v>2056000</v>
      </c>
      <c r="G8">
        <v>2075000</v>
      </c>
      <c r="H8">
        <v>2092000</v>
      </c>
      <c r="I8">
        <v>2134000</v>
      </c>
      <c r="J8">
        <v>2162000</v>
      </c>
      <c r="K8">
        <v>2205000</v>
      </c>
    </row>
    <row r="9" spans="1:11" x14ac:dyDescent="0.25">
      <c r="A9" t="s">
        <v>1005</v>
      </c>
      <c r="B9" t="s">
        <v>1075</v>
      </c>
      <c r="C9" t="s">
        <v>1073</v>
      </c>
      <c r="D9" t="s">
        <v>1074</v>
      </c>
      <c r="E9">
        <v>1984000</v>
      </c>
      <c r="F9">
        <v>2150000</v>
      </c>
      <c r="G9">
        <v>2172000</v>
      </c>
      <c r="H9">
        <v>2190000</v>
      </c>
      <c r="I9">
        <v>2235000</v>
      </c>
      <c r="J9">
        <v>2265000</v>
      </c>
      <c r="K9">
        <v>2310000</v>
      </c>
    </row>
    <row r="10" spans="1:11" x14ac:dyDescent="0.25">
      <c r="A10" t="s">
        <v>1007</v>
      </c>
      <c r="B10" t="s">
        <v>1076</v>
      </c>
      <c r="C10" t="s">
        <v>1067</v>
      </c>
      <c r="D10" t="s">
        <v>1068</v>
      </c>
      <c r="E10">
        <v>1152000</v>
      </c>
      <c r="F10">
        <v>1090000</v>
      </c>
      <c r="G10">
        <v>1059000</v>
      </c>
      <c r="H10">
        <v>1007000</v>
      </c>
      <c r="I10">
        <v>924000</v>
      </c>
      <c r="J10">
        <v>890000</v>
      </c>
      <c r="K10">
        <v>860000</v>
      </c>
    </row>
    <row r="11" spans="1:11" x14ac:dyDescent="0.25">
      <c r="A11" t="s">
        <v>1007</v>
      </c>
      <c r="B11" t="s">
        <v>1076</v>
      </c>
      <c r="C11" t="s">
        <v>1069</v>
      </c>
      <c r="D11" t="s">
        <v>1070</v>
      </c>
      <c r="E11">
        <v>1198000</v>
      </c>
      <c r="F11">
        <v>1141000</v>
      </c>
      <c r="G11">
        <v>1108000</v>
      </c>
      <c r="H11">
        <v>1055000</v>
      </c>
      <c r="I11">
        <v>969000</v>
      </c>
      <c r="J11">
        <v>933000</v>
      </c>
      <c r="K11">
        <v>902000</v>
      </c>
    </row>
    <row r="12" spans="1:11" x14ac:dyDescent="0.25">
      <c r="A12" t="s">
        <v>1007</v>
      </c>
      <c r="B12" t="s">
        <v>1076</v>
      </c>
      <c r="C12" t="s">
        <v>1071</v>
      </c>
      <c r="D12" t="s">
        <v>1072</v>
      </c>
      <c r="E12">
        <v>1141000</v>
      </c>
      <c r="F12">
        <v>1104000</v>
      </c>
      <c r="G12">
        <v>1066000</v>
      </c>
      <c r="H12">
        <v>1017000</v>
      </c>
      <c r="I12">
        <v>931000</v>
      </c>
      <c r="J12">
        <v>896000</v>
      </c>
      <c r="K12">
        <v>865000</v>
      </c>
    </row>
    <row r="13" spans="1:11" x14ac:dyDescent="0.25">
      <c r="A13" t="s">
        <v>1007</v>
      </c>
      <c r="B13" t="s">
        <v>1076</v>
      </c>
      <c r="C13" t="s">
        <v>1073</v>
      </c>
      <c r="D13" t="s">
        <v>1074</v>
      </c>
      <c r="E13">
        <v>1190000</v>
      </c>
      <c r="F13">
        <v>1154000</v>
      </c>
      <c r="G13">
        <v>1115000</v>
      </c>
      <c r="H13">
        <v>1065000</v>
      </c>
      <c r="I13">
        <v>975000</v>
      </c>
      <c r="J13">
        <v>939000</v>
      </c>
      <c r="K13">
        <v>907000</v>
      </c>
    </row>
    <row r="14" spans="1:11" x14ac:dyDescent="0.25">
      <c r="A14" t="s">
        <v>1077</v>
      </c>
      <c r="B14" t="s">
        <v>1078</v>
      </c>
      <c r="C14" t="s">
        <v>1067</v>
      </c>
      <c r="D14" t="s">
        <v>1068</v>
      </c>
      <c r="E14">
        <v>2640000</v>
      </c>
      <c r="F14">
        <v>2149000</v>
      </c>
      <c r="G14">
        <v>2303000</v>
      </c>
      <c r="H14">
        <v>2203000</v>
      </c>
      <c r="I14">
        <v>2143000</v>
      </c>
      <c r="J14">
        <v>2094000</v>
      </c>
      <c r="K14">
        <v>2042000</v>
      </c>
    </row>
    <row r="15" spans="1:11" x14ac:dyDescent="0.25">
      <c r="A15" t="s">
        <v>1077</v>
      </c>
      <c r="B15" t="s">
        <v>1078</v>
      </c>
      <c r="C15" t="s">
        <v>1069</v>
      </c>
      <c r="D15" t="s">
        <v>1070</v>
      </c>
      <c r="E15">
        <v>2737000</v>
      </c>
      <c r="F15">
        <v>2261000</v>
      </c>
      <c r="G15">
        <v>2398000</v>
      </c>
      <c r="H15">
        <v>2299000</v>
      </c>
      <c r="I15">
        <v>2237000</v>
      </c>
      <c r="J15">
        <v>2185000</v>
      </c>
      <c r="K15">
        <v>2132000</v>
      </c>
    </row>
    <row r="16" spans="1:11" x14ac:dyDescent="0.25">
      <c r="A16" t="s">
        <v>1077</v>
      </c>
      <c r="B16" t="s">
        <v>1078</v>
      </c>
      <c r="C16" t="s">
        <v>1071</v>
      </c>
      <c r="D16" t="s">
        <v>1072</v>
      </c>
      <c r="E16">
        <v>2510000</v>
      </c>
      <c r="F16">
        <v>2279000</v>
      </c>
      <c r="G16">
        <v>2271000</v>
      </c>
      <c r="H16">
        <v>2208000</v>
      </c>
      <c r="I16">
        <v>2150000</v>
      </c>
      <c r="J16">
        <v>2104000</v>
      </c>
      <c r="K16">
        <v>2051000</v>
      </c>
    </row>
    <row r="17" spans="1:11" x14ac:dyDescent="0.25">
      <c r="A17" t="s">
        <v>1077</v>
      </c>
      <c r="B17" t="s">
        <v>1078</v>
      </c>
      <c r="C17" t="s">
        <v>1073</v>
      </c>
      <c r="D17" t="s">
        <v>1074</v>
      </c>
      <c r="E17">
        <v>2611000</v>
      </c>
      <c r="F17">
        <v>2383000</v>
      </c>
      <c r="G17">
        <v>2368000</v>
      </c>
      <c r="H17">
        <v>2303000</v>
      </c>
      <c r="I17">
        <v>2242000</v>
      </c>
      <c r="J17">
        <v>2195000</v>
      </c>
      <c r="K17">
        <v>2141000</v>
      </c>
    </row>
    <row r="18" spans="1:11" x14ac:dyDescent="0.25">
      <c r="A18" t="s">
        <v>1079</v>
      </c>
      <c r="B18" t="s">
        <v>1080</v>
      </c>
      <c r="C18" t="s">
        <v>1067</v>
      </c>
      <c r="D18" t="s">
        <v>1068</v>
      </c>
      <c r="E18">
        <v>11521000</v>
      </c>
      <c r="F18">
        <v>12089000</v>
      </c>
      <c r="G18">
        <v>11563000</v>
      </c>
      <c r="H18">
        <v>11438000</v>
      </c>
      <c r="I18">
        <v>10646000</v>
      </c>
      <c r="J18">
        <v>10436000</v>
      </c>
      <c r="K18">
        <v>10105000</v>
      </c>
    </row>
    <row r="19" spans="1:11" x14ac:dyDescent="0.25">
      <c r="A19" t="s">
        <v>1079</v>
      </c>
      <c r="B19" t="s">
        <v>1080</v>
      </c>
      <c r="C19" t="s">
        <v>1069</v>
      </c>
      <c r="D19" t="s">
        <v>1070</v>
      </c>
      <c r="E19">
        <v>12785000</v>
      </c>
      <c r="F19">
        <v>13364000</v>
      </c>
      <c r="G19">
        <v>12724000</v>
      </c>
      <c r="H19">
        <v>12526000</v>
      </c>
      <c r="I19">
        <v>11530000</v>
      </c>
      <c r="J19">
        <v>11261000</v>
      </c>
      <c r="K19">
        <v>10935000</v>
      </c>
    </row>
    <row r="20" spans="1:11" x14ac:dyDescent="0.25">
      <c r="A20" t="s">
        <v>1079</v>
      </c>
      <c r="B20" t="s">
        <v>1080</v>
      </c>
      <c r="C20" t="s">
        <v>1071</v>
      </c>
      <c r="D20" t="s">
        <v>1072</v>
      </c>
      <c r="E20">
        <v>11635000</v>
      </c>
      <c r="F20">
        <v>11865000</v>
      </c>
      <c r="G20">
        <v>11646000</v>
      </c>
      <c r="H20">
        <v>11464000</v>
      </c>
      <c r="I20">
        <v>10711000</v>
      </c>
      <c r="J20">
        <v>10446000</v>
      </c>
      <c r="K20">
        <v>10154000</v>
      </c>
    </row>
    <row r="21" spans="1:11" x14ac:dyDescent="0.25">
      <c r="A21" t="s">
        <v>1079</v>
      </c>
      <c r="B21" t="s">
        <v>1080</v>
      </c>
      <c r="C21" t="s">
        <v>1073</v>
      </c>
      <c r="D21" t="s">
        <v>1074</v>
      </c>
      <c r="E21">
        <v>12919000</v>
      </c>
      <c r="F21">
        <v>13133000</v>
      </c>
      <c r="G21">
        <v>12836000</v>
      </c>
      <c r="H21">
        <v>12573000</v>
      </c>
      <c r="I21">
        <v>11615000</v>
      </c>
      <c r="J21">
        <v>11281000</v>
      </c>
      <c r="K21">
        <v>10979000</v>
      </c>
    </row>
    <row r="22" spans="1:11" x14ac:dyDescent="0.25">
      <c r="A22" t="s">
        <v>1081</v>
      </c>
      <c r="B22" t="s">
        <v>1082</v>
      </c>
      <c r="C22" t="s">
        <v>1067</v>
      </c>
      <c r="D22" t="s">
        <v>1068</v>
      </c>
      <c r="E22">
        <v>145000</v>
      </c>
      <c r="F22">
        <v>170000</v>
      </c>
      <c r="G22">
        <v>157000</v>
      </c>
      <c r="H22">
        <v>163000</v>
      </c>
      <c r="I22">
        <v>172000</v>
      </c>
      <c r="J22">
        <v>181000</v>
      </c>
      <c r="K22">
        <v>187000</v>
      </c>
    </row>
    <row r="23" spans="1:11" x14ac:dyDescent="0.25">
      <c r="A23" t="s">
        <v>1081</v>
      </c>
      <c r="B23" t="s">
        <v>1082</v>
      </c>
      <c r="C23" t="s">
        <v>1069</v>
      </c>
      <c r="D23" t="s">
        <v>1070</v>
      </c>
      <c r="E23">
        <v>152000</v>
      </c>
      <c r="F23">
        <v>180000</v>
      </c>
      <c r="G23">
        <v>166000</v>
      </c>
      <c r="H23">
        <v>172000</v>
      </c>
      <c r="I23">
        <v>181000</v>
      </c>
      <c r="J23">
        <v>191000</v>
      </c>
      <c r="K23">
        <v>198000</v>
      </c>
    </row>
    <row r="24" spans="1:11" x14ac:dyDescent="0.25">
      <c r="A24" t="s">
        <v>1081</v>
      </c>
      <c r="B24" t="s">
        <v>1082</v>
      </c>
      <c r="C24" t="s">
        <v>1071</v>
      </c>
      <c r="D24" t="s">
        <v>1072</v>
      </c>
      <c r="E24">
        <v>149000</v>
      </c>
      <c r="F24">
        <v>167000</v>
      </c>
      <c r="G24">
        <v>162000</v>
      </c>
      <c r="H24">
        <v>163000</v>
      </c>
      <c r="I24">
        <v>171000</v>
      </c>
      <c r="J24">
        <v>180000</v>
      </c>
      <c r="K24">
        <v>188000</v>
      </c>
    </row>
    <row r="25" spans="1:11" x14ac:dyDescent="0.25">
      <c r="A25" t="s">
        <v>1081</v>
      </c>
      <c r="B25" t="s">
        <v>1082</v>
      </c>
      <c r="C25" t="s">
        <v>1073</v>
      </c>
      <c r="D25" t="s">
        <v>1074</v>
      </c>
      <c r="E25">
        <v>157000</v>
      </c>
      <c r="F25">
        <v>176000</v>
      </c>
      <c r="G25">
        <v>171000</v>
      </c>
      <c r="H25">
        <v>172000</v>
      </c>
      <c r="I25">
        <v>181000</v>
      </c>
      <c r="J25">
        <v>190000</v>
      </c>
      <c r="K25">
        <v>198000</v>
      </c>
    </row>
    <row r="26" spans="1:11" x14ac:dyDescent="0.25">
      <c r="A26" t="s">
        <v>1083</v>
      </c>
      <c r="B26" t="s">
        <v>1084</v>
      </c>
      <c r="C26" t="s">
        <v>1067</v>
      </c>
      <c r="D26" t="s">
        <v>1068</v>
      </c>
      <c r="E26">
        <v>179000</v>
      </c>
      <c r="F26">
        <v>197000</v>
      </c>
      <c r="G26">
        <v>192000</v>
      </c>
      <c r="H26">
        <v>193000</v>
      </c>
      <c r="I26">
        <v>198000</v>
      </c>
      <c r="J26">
        <v>207000</v>
      </c>
      <c r="K26">
        <v>212000</v>
      </c>
    </row>
    <row r="27" spans="1:11" x14ac:dyDescent="0.25">
      <c r="A27" t="s">
        <v>1083</v>
      </c>
      <c r="B27" t="s">
        <v>1084</v>
      </c>
      <c r="C27" t="s">
        <v>1069</v>
      </c>
      <c r="D27" t="s">
        <v>1070</v>
      </c>
      <c r="E27">
        <v>189000</v>
      </c>
      <c r="F27">
        <v>208000</v>
      </c>
      <c r="G27">
        <v>202000</v>
      </c>
      <c r="H27">
        <v>204000</v>
      </c>
      <c r="I27">
        <v>209000</v>
      </c>
      <c r="J27">
        <v>218000</v>
      </c>
      <c r="K27">
        <v>224000</v>
      </c>
    </row>
    <row r="28" spans="1:11" x14ac:dyDescent="0.25">
      <c r="A28" t="s">
        <v>1083</v>
      </c>
      <c r="B28" t="s">
        <v>1084</v>
      </c>
      <c r="C28" t="s">
        <v>1071</v>
      </c>
      <c r="D28" t="s">
        <v>1072</v>
      </c>
      <c r="E28">
        <v>187000</v>
      </c>
      <c r="F28">
        <v>196000</v>
      </c>
      <c r="G28">
        <v>194000</v>
      </c>
      <c r="H28">
        <v>194000</v>
      </c>
      <c r="I28">
        <v>197000</v>
      </c>
      <c r="J28">
        <v>206000</v>
      </c>
      <c r="K28">
        <v>213000</v>
      </c>
    </row>
    <row r="29" spans="1:11" x14ac:dyDescent="0.25">
      <c r="A29" t="s">
        <v>1083</v>
      </c>
      <c r="B29" t="s">
        <v>1084</v>
      </c>
      <c r="C29" t="s">
        <v>1073</v>
      </c>
      <c r="D29" t="s">
        <v>1074</v>
      </c>
      <c r="E29">
        <v>196000</v>
      </c>
      <c r="F29">
        <v>207000</v>
      </c>
      <c r="G29">
        <v>205000</v>
      </c>
      <c r="H29">
        <v>205000</v>
      </c>
      <c r="I29">
        <v>208000</v>
      </c>
      <c r="J29">
        <v>217000</v>
      </c>
      <c r="K29">
        <v>225000</v>
      </c>
    </row>
    <row r="30" spans="1:11" x14ac:dyDescent="0.25">
      <c r="A30" t="s">
        <v>1085</v>
      </c>
      <c r="B30" t="s">
        <v>1086</v>
      </c>
      <c r="C30" t="s">
        <v>1067</v>
      </c>
      <c r="D30" t="s">
        <v>1068</v>
      </c>
      <c r="E30">
        <v>334000</v>
      </c>
      <c r="F30">
        <v>343000</v>
      </c>
      <c r="G30">
        <v>331000</v>
      </c>
      <c r="H30">
        <v>316000</v>
      </c>
      <c r="I30">
        <v>294000</v>
      </c>
      <c r="J30">
        <v>294000</v>
      </c>
      <c r="K30">
        <v>299000</v>
      </c>
    </row>
    <row r="31" spans="1:11" x14ac:dyDescent="0.25">
      <c r="A31" t="s">
        <v>1085</v>
      </c>
      <c r="B31" t="s">
        <v>1086</v>
      </c>
      <c r="C31" t="s">
        <v>1069</v>
      </c>
      <c r="D31" t="s">
        <v>1070</v>
      </c>
      <c r="E31">
        <v>354000</v>
      </c>
      <c r="F31">
        <v>363000</v>
      </c>
      <c r="G31">
        <v>350000</v>
      </c>
      <c r="H31">
        <v>334000</v>
      </c>
      <c r="I31">
        <v>311000</v>
      </c>
      <c r="J31">
        <v>311000</v>
      </c>
      <c r="K31">
        <v>316000</v>
      </c>
    </row>
    <row r="32" spans="1:11" x14ac:dyDescent="0.25">
      <c r="A32" t="s">
        <v>1085</v>
      </c>
      <c r="B32" t="s">
        <v>1086</v>
      </c>
      <c r="C32" t="s">
        <v>1071</v>
      </c>
      <c r="D32" t="s">
        <v>1072</v>
      </c>
      <c r="E32">
        <v>331000</v>
      </c>
      <c r="F32">
        <v>342000</v>
      </c>
      <c r="G32">
        <v>337000</v>
      </c>
      <c r="H32">
        <v>322000</v>
      </c>
      <c r="I32">
        <v>296000</v>
      </c>
      <c r="J32">
        <v>295000</v>
      </c>
      <c r="K32">
        <v>299000</v>
      </c>
    </row>
    <row r="33" spans="1:11" x14ac:dyDescent="0.25">
      <c r="A33" t="s">
        <v>1085</v>
      </c>
      <c r="B33" t="s">
        <v>1086</v>
      </c>
      <c r="C33" t="s">
        <v>1073</v>
      </c>
      <c r="D33" t="s">
        <v>1074</v>
      </c>
      <c r="E33">
        <v>350000</v>
      </c>
      <c r="F33">
        <v>362000</v>
      </c>
      <c r="G33">
        <v>357000</v>
      </c>
      <c r="H33">
        <v>341000</v>
      </c>
      <c r="I33">
        <v>313000</v>
      </c>
      <c r="J33">
        <v>312000</v>
      </c>
      <c r="K33">
        <v>316000</v>
      </c>
    </row>
    <row r="34" spans="1:11" x14ac:dyDescent="0.25">
      <c r="A34" t="s">
        <v>1087</v>
      </c>
      <c r="B34" t="s">
        <v>1088</v>
      </c>
      <c r="C34" t="s">
        <v>1067</v>
      </c>
      <c r="D34" t="s">
        <v>1068</v>
      </c>
      <c r="E34">
        <v>380000</v>
      </c>
      <c r="F34">
        <v>377000</v>
      </c>
      <c r="G34">
        <v>372000</v>
      </c>
      <c r="H34">
        <v>380000</v>
      </c>
      <c r="I34">
        <v>388000</v>
      </c>
      <c r="J34">
        <v>385000</v>
      </c>
      <c r="K34">
        <v>382000</v>
      </c>
    </row>
    <row r="35" spans="1:11" x14ac:dyDescent="0.25">
      <c r="A35" t="s">
        <v>1087</v>
      </c>
      <c r="B35" t="s">
        <v>1088</v>
      </c>
      <c r="C35" t="s">
        <v>1069</v>
      </c>
      <c r="D35" t="s">
        <v>1070</v>
      </c>
      <c r="E35">
        <v>402000</v>
      </c>
      <c r="F35">
        <v>395000</v>
      </c>
      <c r="G35">
        <v>392000</v>
      </c>
      <c r="H35">
        <v>399000</v>
      </c>
      <c r="I35">
        <v>408000</v>
      </c>
      <c r="J35">
        <v>405000</v>
      </c>
      <c r="K35">
        <v>402000</v>
      </c>
    </row>
    <row r="36" spans="1:11" x14ac:dyDescent="0.25">
      <c r="A36" t="s">
        <v>1087</v>
      </c>
      <c r="B36" t="s">
        <v>1088</v>
      </c>
      <c r="C36" t="s">
        <v>1071</v>
      </c>
      <c r="D36" t="s">
        <v>1072</v>
      </c>
      <c r="E36">
        <v>381000</v>
      </c>
      <c r="F36">
        <v>377000</v>
      </c>
      <c r="G36">
        <v>373000</v>
      </c>
      <c r="H36">
        <v>378000</v>
      </c>
      <c r="I36">
        <v>389000</v>
      </c>
      <c r="J36">
        <v>387000</v>
      </c>
      <c r="K36">
        <v>384000</v>
      </c>
    </row>
    <row r="37" spans="1:11" x14ac:dyDescent="0.25">
      <c r="A37" t="s">
        <v>1087</v>
      </c>
      <c r="B37" t="s">
        <v>1088</v>
      </c>
      <c r="C37" t="s">
        <v>1073</v>
      </c>
      <c r="D37" t="s">
        <v>1074</v>
      </c>
      <c r="E37">
        <v>402000</v>
      </c>
      <c r="F37">
        <v>396000</v>
      </c>
      <c r="G37">
        <v>393000</v>
      </c>
      <c r="H37">
        <v>398000</v>
      </c>
      <c r="I37">
        <v>409000</v>
      </c>
      <c r="J37">
        <v>407000</v>
      </c>
      <c r="K37">
        <v>403000</v>
      </c>
    </row>
    <row r="38" spans="1:11" x14ac:dyDescent="0.25">
      <c r="A38" t="s">
        <v>1089</v>
      </c>
      <c r="B38" t="s">
        <v>1090</v>
      </c>
      <c r="C38" t="s">
        <v>1067</v>
      </c>
      <c r="D38" t="s">
        <v>1068</v>
      </c>
      <c r="E38">
        <v>938000</v>
      </c>
      <c r="F38">
        <v>782000</v>
      </c>
      <c r="G38">
        <v>754000</v>
      </c>
      <c r="H38">
        <v>668000</v>
      </c>
      <c r="I38">
        <v>733000</v>
      </c>
      <c r="J38">
        <v>766000</v>
      </c>
      <c r="K38">
        <v>748000</v>
      </c>
    </row>
    <row r="39" spans="1:11" x14ac:dyDescent="0.25">
      <c r="A39" t="s">
        <v>1089</v>
      </c>
      <c r="B39" t="s">
        <v>1090</v>
      </c>
      <c r="C39" t="s">
        <v>1069</v>
      </c>
      <c r="D39" t="s">
        <v>1070</v>
      </c>
      <c r="E39">
        <v>997000</v>
      </c>
      <c r="F39">
        <v>815000</v>
      </c>
      <c r="G39">
        <v>797000</v>
      </c>
      <c r="H39">
        <v>702000</v>
      </c>
      <c r="I39">
        <v>772000</v>
      </c>
      <c r="J39">
        <v>807000</v>
      </c>
      <c r="K39">
        <v>787000</v>
      </c>
    </row>
    <row r="40" spans="1:11" x14ac:dyDescent="0.25">
      <c r="A40" t="s">
        <v>1089</v>
      </c>
      <c r="B40" t="s">
        <v>1090</v>
      </c>
      <c r="C40" t="s">
        <v>1071</v>
      </c>
      <c r="D40" t="s">
        <v>1072</v>
      </c>
      <c r="E40">
        <v>915000</v>
      </c>
      <c r="F40">
        <v>835000</v>
      </c>
      <c r="G40">
        <v>765000</v>
      </c>
      <c r="H40">
        <v>681000</v>
      </c>
      <c r="I40">
        <v>714000</v>
      </c>
      <c r="J40">
        <v>761000</v>
      </c>
      <c r="K40">
        <v>760000</v>
      </c>
    </row>
    <row r="41" spans="1:11" x14ac:dyDescent="0.25">
      <c r="A41" t="s">
        <v>1089</v>
      </c>
      <c r="B41" t="s">
        <v>1090</v>
      </c>
      <c r="C41" t="s">
        <v>1073</v>
      </c>
      <c r="D41" t="s">
        <v>1074</v>
      </c>
      <c r="E41">
        <v>969000</v>
      </c>
      <c r="F41">
        <v>875000</v>
      </c>
      <c r="G41">
        <v>805000</v>
      </c>
      <c r="H41">
        <v>716000</v>
      </c>
      <c r="I41">
        <v>751000</v>
      </c>
      <c r="J41">
        <v>801000</v>
      </c>
      <c r="K41">
        <v>799000</v>
      </c>
    </row>
    <row r="42" spans="1:11" x14ac:dyDescent="0.25">
      <c r="A42" t="s">
        <v>1091</v>
      </c>
      <c r="B42" t="s">
        <v>1092</v>
      </c>
      <c r="C42" t="s">
        <v>1067</v>
      </c>
      <c r="D42" t="s">
        <v>1068</v>
      </c>
      <c r="E42">
        <v>368000</v>
      </c>
      <c r="F42">
        <v>407000</v>
      </c>
      <c r="G42">
        <v>394000</v>
      </c>
      <c r="H42">
        <v>379000</v>
      </c>
      <c r="I42">
        <v>400000</v>
      </c>
      <c r="J42">
        <v>409000</v>
      </c>
      <c r="K42">
        <v>411000</v>
      </c>
    </row>
    <row r="43" spans="1:11" x14ac:dyDescent="0.25">
      <c r="A43" t="s">
        <v>1091</v>
      </c>
      <c r="B43" t="s">
        <v>1092</v>
      </c>
      <c r="C43" t="s">
        <v>1069</v>
      </c>
      <c r="D43" t="s">
        <v>1070</v>
      </c>
      <c r="E43">
        <v>388000</v>
      </c>
      <c r="F43">
        <v>427000</v>
      </c>
      <c r="G43">
        <v>414000</v>
      </c>
      <c r="H43">
        <v>398000</v>
      </c>
      <c r="I43">
        <v>420000</v>
      </c>
      <c r="J43">
        <v>430000</v>
      </c>
      <c r="K43">
        <v>432000</v>
      </c>
    </row>
    <row r="44" spans="1:11" x14ac:dyDescent="0.25">
      <c r="A44" t="s">
        <v>1091</v>
      </c>
      <c r="B44" t="s">
        <v>1092</v>
      </c>
      <c r="C44" t="s">
        <v>1071</v>
      </c>
      <c r="D44" t="s">
        <v>1072</v>
      </c>
      <c r="E44">
        <v>389000</v>
      </c>
      <c r="F44">
        <v>403000</v>
      </c>
      <c r="G44">
        <v>397000</v>
      </c>
      <c r="H44">
        <v>385000</v>
      </c>
      <c r="I44">
        <v>396000</v>
      </c>
      <c r="J44">
        <v>409000</v>
      </c>
      <c r="K44">
        <v>414000</v>
      </c>
    </row>
    <row r="45" spans="1:11" x14ac:dyDescent="0.25">
      <c r="A45" t="s">
        <v>1091</v>
      </c>
      <c r="B45" t="s">
        <v>1092</v>
      </c>
      <c r="C45" t="s">
        <v>1073</v>
      </c>
      <c r="D45" t="s">
        <v>1074</v>
      </c>
      <c r="E45">
        <v>409000</v>
      </c>
      <c r="F45">
        <v>423000</v>
      </c>
      <c r="G45">
        <v>418000</v>
      </c>
      <c r="H45">
        <v>404000</v>
      </c>
      <c r="I45">
        <v>416000</v>
      </c>
      <c r="J45">
        <v>430000</v>
      </c>
      <c r="K45">
        <v>435000</v>
      </c>
    </row>
    <row r="46" spans="1:11" x14ac:dyDescent="0.25">
      <c r="A46" t="s">
        <v>1093</v>
      </c>
      <c r="B46" t="s">
        <v>1094</v>
      </c>
      <c r="C46" t="s">
        <v>1067</v>
      </c>
      <c r="D46" t="s">
        <v>1068</v>
      </c>
      <c r="E46">
        <v>301000</v>
      </c>
      <c r="F46">
        <v>287000</v>
      </c>
      <c r="G46">
        <v>292000</v>
      </c>
      <c r="H46">
        <v>284000</v>
      </c>
      <c r="I46">
        <v>289000</v>
      </c>
      <c r="J46">
        <v>282000</v>
      </c>
      <c r="K46">
        <v>272000</v>
      </c>
    </row>
    <row r="47" spans="1:11" x14ac:dyDescent="0.25">
      <c r="A47" t="s">
        <v>1093</v>
      </c>
      <c r="B47" t="s">
        <v>1094</v>
      </c>
      <c r="C47" t="s">
        <v>1069</v>
      </c>
      <c r="D47" t="s">
        <v>1070</v>
      </c>
      <c r="E47">
        <v>309000</v>
      </c>
      <c r="F47">
        <v>297000</v>
      </c>
      <c r="G47">
        <v>300000</v>
      </c>
      <c r="H47">
        <v>293000</v>
      </c>
      <c r="I47">
        <v>297000</v>
      </c>
      <c r="J47">
        <v>290000</v>
      </c>
      <c r="K47">
        <v>281000</v>
      </c>
    </row>
    <row r="48" spans="1:11" x14ac:dyDescent="0.25">
      <c r="A48" t="s">
        <v>1093</v>
      </c>
      <c r="B48" t="s">
        <v>1094</v>
      </c>
      <c r="C48" t="s">
        <v>1071</v>
      </c>
      <c r="D48" t="s">
        <v>1072</v>
      </c>
      <c r="E48">
        <v>309000</v>
      </c>
      <c r="F48">
        <v>293000</v>
      </c>
      <c r="G48">
        <v>289000</v>
      </c>
      <c r="H48">
        <v>284000</v>
      </c>
      <c r="I48">
        <v>289000</v>
      </c>
      <c r="J48">
        <v>284000</v>
      </c>
      <c r="K48">
        <v>275000</v>
      </c>
    </row>
    <row r="49" spans="1:11" x14ac:dyDescent="0.25">
      <c r="A49" t="s">
        <v>1093</v>
      </c>
      <c r="B49" t="s">
        <v>1094</v>
      </c>
      <c r="C49" t="s">
        <v>1073</v>
      </c>
      <c r="D49" t="s">
        <v>1074</v>
      </c>
      <c r="E49">
        <v>318000</v>
      </c>
      <c r="F49">
        <v>302000</v>
      </c>
      <c r="G49">
        <v>298000</v>
      </c>
      <c r="H49">
        <v>293000</v>
      </c>
      <c r="I49">
        <v>297000</v>
      </c>
      <c r="J49">
        <v>292000</v>
      </c>
      <c r="K49">
        <v>283000</v>
      </c>
    </row>
    <row r="50" spans="1:11" x14ac:dyDescent="0.25">
      <c r="A50" t="s">
        <v>1095</v>
      </c>
      <c r="B50" t="s">
        <v>1096</v>
      </c>
      <c r="C50" t="s">
        <v>1067</v>
      </c>
      <c r="D50" t="s">
        <v>1068</v>
      </c>
      <c r="E50">
        <v>1333000</v>
      </c>
      <c r="F50">
        <v>1012000</v>
      </c>
      <c r="G50">
        <v>1142000</v>
      </c>
      <c r="H50">
        <v>1139000</v>
      </c>
      <c r="I50">
        <v>1277000</v>
      </c>
      <c r="J50">
        <v>1258000</v>
      </c>
      <c r="K50">
        <v>1244000</v>
      </c>
    </row>
    <row r="51" spans="1:11" x14ac:dyDescent="0.25">
      <c r="A51" t="s">
        <v>1095</v>
      </c>
      <c r="B51" t="s">
        <v>1096</v>
      </c>
      <c r="C51" t="s">
        <v>1069</v>
      </c>
      <c r="D51" t="s">
        <v>1070</v>
      </c>
      <c r="E51">
        <v>1420000</v>
      </c>
      <c r="F51">
        <v>1065000</v>
      </c>
      <c r="G51">
        <v>1213000</v>
      </c>
      <c r="H51">
        <v>1205000</v>
      </c>
      <c r="I51">
        <v>1352000</v>
      </c>
      <c r="J51">
        <v>1333000</v>
      </c>
      <c r="K51">
        <v>1318000</v>
      </c>
    </row>
    <row r="52" spans="1:11" x14ac:dyDescent="0.25">
      <c r="A52" t="s">
        <v>1095</v>
      </c>
      <c r="B52" t="s">
        <v>1096</v>
      </c>
      <c r="C52" t="s">
        <v>1071</v>
      </c>
      <c r="D52" t="s">
        <v>1072</v>
      </c>
      <c r="E52">
        <v>1241000</v>
      </c>
      <c r="F52">
        <v>1110000</v>
      </c>
      <c r="G52">
        <v>1118000</v>
      </c>
      <c r="H52">
        <v>1125000</v>
      </c>
      <c r="I52">
        <v>1267000</v>
      </c>
      <c r="J52">
        <v>1269000</v>
      </c>
      <c r="K52">
        <v>1250000</v>
      </c>
    </row>
    <row r="53" spans="1:11" x14ac:dyDescent="0.25">
      <c r="A53" t="s">
        <v>1095</v>
      </c>
      <c r="B53" t="s">
        <v>1096</v>
      </c>
      <c r="C53" t="s">
        <v>1073</v>
      </c>
      <c r="D53" t="s">
        <v>1074</v>
      </c>
      <c r="E53">
        <v>1321000</v>
      </c>
      <c r="F53">
        <v>1172000</v>
      </c>
      <c r="G53">
        <v>1185000</v>
      </c>
      <c r="H53">
        <v>1190000</v>
      </c>
      <c r="I53">
        <v>1342000</v>
      </c>
      <c r="J53">
        <v>1345000</v>
      </c>
      <c r="K53">
        <v>1324000</v>
      </c>
    </row>
    <row r="54" spans="1:11" x14ac:dyDescent="0.25">
      <c r="A54" t="s">
        <v>1097</v>
      </c>
      <c r="B54" t="s">
        <v>1098</v>
      </c>
      <c r="C54" t="s">
        <v>1067</v>
      </c>
      <c r="D54" t="s">
        <v>1068</v>
      </c>
      <c r="E54">
        <v>645000</v>
      </c>
      <c r="F54">
        <v>552000</v>
      </c>
      <c r="G54">
        <v>471000</v>
      </c>
      <c r="H54">
        <v>424000</v>
      </c>
      <c r="I54">
        <v>458000</v>
      </c>
      <c r="J54">
        <v>458000</v>
      </c>
      <c r="K54">
        <v>425000</v>
      </c>
    </row>
    <row r="55" spans="1:11" x14ac:dyDescent="0.25">
      <c r="A55" t="s">
        <v>1097</v>
      </c>
      <c r="B55" t="s">
        <v>1098</v>
      </c>
      <c r="C55" t="s">
        <v>1069</v>
      </c>
      <c r="D55" t="s">
        <v>1070</v>
      </c>
      <c r="E55">
        <v>687000</v>
      </c>
      <c r="F55">
        <v>576000</v>
      </c>
      <c r="G55">
        <v>491000</v>
      </c>
      <c r="H55">
        <v>446000</v>
      </c>
      <c r="I55">
        <v>481000</v>
      </c>
      <c r="J55">
        <v>481000</v>
      </c>
      <c r="K55">
        <v>447000</v>
      </c>
    </row>
    <row r="56" spans="1:11" x14ac:dyDescent="0.25">
      <c r="A56" t="s">
        <v>1097</v>
      </c>
      <c r="B56" t="s">
        <v>1098</v>
      </c>
      <c r="C56" t="s">
        <v>1071</v>
      </c>
      <c r="D56" t="s">
        <v>1072</v>
      </c>
      <c r="E56">
        <v>669000</v>
      </c>
      <c r="F56">
        <v>586000</v>
      </c>
      <c r="G56">
        <v>487000</v>
      </c>
      <c r="H56">
        <v>425000</v>
      </c>
      <c r="I56">
        <v>450000</v>
      </c>
      <c r="J56">
        <v>460000</v>
      </c>
      <c r="K56">
        <v>437000</v>
      </c>
    </row>
    <row r="57" spans="1:11" x14ac:dyDescent="0.25">
      <c r="A57" t="s">
        <v>1097</v>
      </c>
      <c r="B57" t="s">
        <v>1098</v>
      </c>
      <c r="C57" t="s">
        <v>1073</v>
      </c>
      <c r="D57" t="s">
        <v>1074</v>
      </c>
      <c r="E57">
        <v>700000</v>
      </c>
      <c r="F57">
        <v>614000</v>
      </c>
      <c r="G57">
        <v>511000</v>
      </c>
      <c r="H57">
        <v>446000</v>
      </c>
      <c r="I57">
        <v>472000</v>
      </c>
      <c r="J57">
        <v>484000</v>
      </c>
      <c r="K57">
        <v>459000</v>
      </c>
    </row>
    <row r="58" spans="1:11" x14ac:dyDescent="0.25">
      <c r="A58" t="s">
        <v>1099</v>
      </c>
      <c r="B58" t="s">
        <v>1100</v>
      </c>
      <c r="C58" t="s">
        <v>1067</v>
      </c>
      <c r="D58" t="s">
        <v>1068</v>
      </c>
      <c r="E58">
        <v>678000</v>
      </c>
      <c r="F58">
        <v>569000</v>
      </c>
      <c r="G58">
        <v>586000</v>
      </c>
      <c r="H58">
        <v>561000</v>
      </c>
      <c r="I58">
        <v>532000</v>
      </c>
      <c r="J58">
        <v>517000</v>
      </c>
      <c r="K58">
        <v>500000</v>
      </c>
    </row>
    <row r="59" spans="1:11" x14ac:dyDescent="0.25">
      <c r="A59" t="s">
        <v>1099</v>
      </c>
      <c r="B59" t="s">
        <v>1100</v>
      </c>
      <c r="C59" t="s">
        <v>1069</v>
      </c>
      <c r="D59" t="s">
        <v>1070</v>
      </c>
      <c r="E59">
        <v>714000</v>
      </c>
      <c r="F59">
        <v>593000</v>
      </c>
      <c r="G59">
        <v>615000</v>
      </c>
      <c r="H59">
        <v>589000</v>
      </c>
      <c r="I59">
        <v>559000</v>
      </c>
      <c r="J59">
        <v>542000</v>
      </c>
      <c r="K59">
        <v>525000</v>
      </c>
    </row>
    <row r="60" spans="1:11" x14ac:dyDescent="0.25">
      <c r="A60" t="s">
        <v>1099</v>
      </c>
      <c r="B60" t="s">
        <v>1100</v>
      </c>
      <c r="C60" t="s">
        <v>1071</v>
      </c>
      <c r="D60" t="s">
        <v>1072</v>
      </c>
      <c r="E60">
        <v>671000</v>
      </c>
      <c r="F60">
        <v>595000</v>
      </c>
      <c r="G60">
        <v>584000</v>
      </c>
      <c r="H60">
        <v>564000</v>
      </c>
      <c r="I60">
        <v>535000</v>
      </c>
      <c r="J60">
        <v>519000</v>
      </c>
      <c r="K60">
        <v>503000</v>
      </c>
    </row>
    <row r="61" spans="1:11" x14ac:dyDescent="0.25">
      <c r="A61" t="s">
        <v>1099</v>
      </c>
      <c r="B61" t="s">
        <v>1100</v>
      </c>
      <c r="C61" t="s">
        <v>1073</v>
      </c>
      <c r="D61" t="s">
        <v>1074</v>
      </c>
      <c r="E61">
        <v>704000</v>
      </c>
      <c r="F61">
        <v>622000</v>
      </c>
      <c r="G61">
        <v>612000</v>
      </c>
      <c r="H61">
        <v>591000</v>
      </c>
      <c r="I61">
        <v>561000</v>
      </c>
      <c r="J61">
        <v>545000</v>
      </c>
      <c r="K61">
        <v>528000</v>
      </c>
    </row>
    <row r="62" spans="1:11" x14ac:dyDescent="0.25">
      <c r="A62" t="s">
        <v>1101</v>
      </c>
      <c r="B62" t="s">
        <v>1102</v>
      </c>
      <c r="C62" t="s">
        <v>1067</v>
      </c>
      <c r="D62" t="s">
        <v>1068</v>
      </c>
      <c r="E62">
        <v>581000</v>
      </c>
      <c r="F62">
        <v>630000</v>
      </c>
      <c r="G62">
        <v>681000</v>
      </c>
      <c r="H62">
        <v>740000</v>
      </c>
      <c r="I62">
        <v>863000</v>
      </c>
      <c r="J62">
        <v>918000</v>
      </c>
      <c r="K62">
        <v>966000</v>
      </c>
    </row>
    <row r="63" spans="1:11" x14ac:dyDescent="0.25">
      <c r="A63" t="s">
        <v>1101</v>
      </c>
      <c r="B63" t="s">
        <v>1102</v>
      </c>
      <c r="C63" t="s">
        <v>1069</v>
      </c>
      <c r="D63" t="s">
        <v>1070</v>
      </c>
      <c r="E63">
        <v>614000</v>
      </c>
      <c r="F63">
        <v>669000</v>
      </c>
      <c r="G63">
        <v>722000</v>
      </c>
      <c r="H63">
        <v>786000</v>
      </c>
      <c r="I63">
        <v>917000</v>
      </c>
      <c r="J63">
        <v>976000</v>
      </c>
      <c r="K63">
        <v>1027000</v>
      </c>
    </row>
    <row r="64" spans="1:11" x14ac:dyDescent="0.25">
      <c r="A64" t="s">
        <v>1101</v>
      </c>
      <c r="B64" t="s">
        <v>1102</v>
      </c>
      <c r="C64" t="s">
        <v>1071</v>
      </c>
      <c r="D64" t="s">
        <v>1072</v>
      </c>
      <c r="E64">
        <v>570000</v>
      </c>
      <c r="F64">
        <v>622000</v>
      </c>
      <c r="G64">
        <v>670000</v>
      </c>
      <c r="H64">
        <v>726000</v>
      </c>
      <c r="I64">
        <v>851000</v>
      </c>
      <c r="J64">
        <v>907000</v>
      </c>
      <c r="K64">
        <v>957000</v>
      </c>
    </row>
    <row r="65" spans="1:11" ht="14.25" customHeight="1" x14ac:dyDescent="0.25">
      <c r="A65" t="s">
        <v>1101</v>
      </c>
      <c r="B65" t="s">
        <v>1102</v>
      </c>
      <c r="C65" t="s">
        <v>1073</v>
      </c>
      <c r="D65" t="s">
        <v>1074</v>
      </c>
      <c r="E65">
        <v>603000</v>
      </c>
      <c r="F65">
        <v>660000</v>
      </c>
      <c r="G65">
        <v>711000</v>
      </c>
      <c r="H65">
        <v>771000</v>
      </c>
      <c r="I65">
        <v>903000</v>
      </c>
      <c r="J65">
        <v>964000</v>
      </c>
      <c r="K65">
        <v>1017000</v>
      </c>
    </row>
    <row r="66" spans="1:11" x14ac:dyDescent="0.25">
      <c r="A66" t="s">
        <v>1113</v>
      </c>
      <c r="B66" t="s">
        <v>1114</v>
      </c>
      <c r="C66" t="s">
        <v>1067</v>
      </c>
      <c r="D66" t="s">
        <v>1068</v>
      </c>
      <c r="E66">
        <v>1555000</v>
      </c>
      <c r="F66">
        <v>1373000</v>
      </c>
      <c r="G66">
        <v>1348000</v>
      </c>
      <c r="H66">
        <v>1284000</v>
      </c>
      <c r="I66">
        <v>1185000</v>
      </c>
      <c r="J66">
        <v>1146000</v>
      </c>
      <c r="K66">
        <v>1113000</v>
      </c>
    </row>
    <row r="67" spans="1:11" x14ac:dyDescent="0.25">
      <c r="A67" t="s">
        <v>1113</v>
      </c>
      <c r="B67" t="s">
        <v>1114</v>
      </c>
      <c r="C67" t="s">
        <v>1069</v>
      </c>
      <c r="D67" t="s">
        <v>1070</v>
      </c>
      <c r="E67">
        <v>1622000</v>
      </c>
      <c r="F67">
        <v>1436000</v>
      </c>
      <c r="G67">
        <v>1412000</v>
      </c>
      <c r="H67">
        <v>1347000</v>
      </c>
      <c r="I67">
        <v>1244000</v>
      </c>
      <c r="J67">
        <v>1202000</v>
      </c>
      <c r="K67">
        <v>1168000</v>
      </c>
    </row>
    <row r="68" spans="1:11" x14ac:dyDescent="0.25">
      <c r="A68" t="s">
        <v>1113</v>
      </c>
      <c r="B68" t="s">
        <v>1114</v>
      </c>
      <c r="C68" t="s">
        <v>1071</v>
      </c>
      <c r="D68" t="s">
        <v>1072</v>
      </c>
      <c r="E68">
        <v>1491000</v>
      </c>
      <c r="F68">
        <v>1405000</v>
      </c>
      <c r="G68">
        <v>1358000</v>
      </c>
      <c r="H68">
        <v>1297000</v>
      </c>
      <c r="I68">
        <v>1193000</v>
      </c>
      <c r="J68">
        <v>1152000</v>
      </c>
      <c r="K68">
        <v>1118000</v>
      </c>
    </row>
    <row r="69" spans="1:11" x14ac:dyDescent="0.25">
      <c r="A69" t="s">
        <v>1113</v>
      </c>
      <c r="B69" t="s">
        <v>1114</v>
      </c>
      <c r="C69" t="s">
        <v>1073</v>
      </c>
      <c r="D69" t="s">
        <v>1074</v>
      </c>
      <c r="E69">
        <v>1555000</v>
      </c>
      <c r="F69">
        <v>1468000</v>
      </c>
      <c r="G69">
        <v>1421000</v>
      </c>
      <c r="H69">
        <v>1359000</v>
      </c>
      <c r="I69">
        <v>1252000</v>
      </c>
      <c r="J69">
        <v>1209000</v>
      </c>
      <c r="K69">
        <v>1174000</v>
      </c>
    </row>
    <row r="70" spans="1:11" x14ac:dyDescent="0.25">
      <c r="A70" t="s">
        <v>1115</v>
      </c>
      <c r="B70" t="s">
        <v>1116</v>
      </c>
      <c r="C70" t="s">
        <v>1067</v>
      </c>
      <c r="D70" t="s">
        <v>1068</v>
      </c>
      <c r="E70">
        <v>362000</v>
      </c>
      <c r="F70">
        <v>346000</v>
      </c>
      <c r="G70">
        <v>325000</v>
      </c>
      <c r="H70">
        <v>313000</v>
      </c>
      <c r="I70">
        <v>288000</v>
      </c>
      <c r="J70">
        <v>277000</v>
      </c>
      <c r="K70">
        <v>266000</v>
      </c>
    </row>
    <row r="71" spans="1:11" x14ac:dyDescent="0.25">
      <c r="A71" t="s">
        <v>1115</v>
      </c>
      <c r="B71" t="s">
        <v>1116</v>
      </c>
      <c r="C71" t="s">
        <v>1069</v>
      </c>
      <c r="D71" t="s">
        <v>1070</v>
      </c>
      <c r="E71">
        <v>378000</v>
      </c>
      <c r="F71">
        <v>362000</v>
      </c>
      <c r="G71">
        <v>340000</v>
      </c>
      <c r="H71">
        <v>328000</v>
      </c>
      <c r="I71">
        <v>302000</v>
      </c>
      <c r="J71">
        <v>291000</v>
      </c>
      <c r="K71">
        <v>279000</v>
      </c>
    </row>
    <row r="72" spans="1:11" x14ac:dyDescent="0.25">
      <c r="A72" t="s">
        <v>1115</v>
      </c>
      <c r="B72" t="s">
        <v>1116</v>
      </c>
      <c r="C72" t="s">
        <v>1071</v>
      </c>
      <c r="D72" t="s">
        <v>1072</v>
      </c>
      <c r="E72">
        <v>363000</v>
      </c>
      <c r="F72">
        <v>348000</v>
      </c>
      <c r="G72">
        <v>329000</v>
      </c>
      <c r="H72">
        <v>315000</v>
      </c>
      <c r="I72">
        <v>290000</v>
      </c>
      <c r="J72">
        <v>279000</v>
      </c>
      <c r="K72">
        <v>268000</v>
      </c>
    </row>
    <row r="73" spans="1:11" x14ac:dyDescent="0.25">
      <c r="A73" t="s">
        <v>1115</v>
      </c>
      <c r="B73" t="s">
        <v>1116</v>
      </c>
      <c r="C73" t="s">
        <v>1073</v>
      </c>
      <c r="D73" t="s">
        <v>1074</v>
      </c>
      <c r="E73">
        <v>379000</v>
      </c>
      <c r="F73">
        <v>364000</v>
      </c>
      <c r="G73">
        <v>344000</v>
      </c>
      <c r="H73">
        <v>330000</v>
      </c>
      <c r="I73">
        <v>304000</v>
      </c>
      <c r="J73">
        <v>293000</v>
      </c>
      <c r="K73">
        <v>282000</v>
      </c>
    </row>
    <row r="74" spans="1:11" x14ac:dyDescent="0.25">
      <c r="A74" t="s">
        <v>1117</v>
      </c>
      <c r="B74" t="s">
        <v>1118</v>
      </c>
      <c r="C74" t="s">
        <v>1067</v>
      </c>
      <c r="D74" t="s">
        <v>1068</v>
      </c>
      <c r="E74">
        <v>505000</v>
      </c>
      <c r="F74">
        <v>532000</v>
      </c>
      <c r="G74">
        <v>490000</v>
      </c>
      <c r="H74">
        <v>488000</v>
      </c>
      <c r="I74">
        <v>470000</v>
      </c>
      <c r="J74">
        <v>457000</v>
      </c>
      <c r="K74">
        <v>442000</v>
      </c>
    </row>
    <row r="75" spans="1:11" x14ac:dyDescent="0.25">
      <c r="A75" t="s">
        <v>1117</v>
      </c>
      <c r="B75" t="s">
        <v>1118</v>
      </c>
      <c r="C75" t="s">
        <v>1069</v>
      </c>
      <c r="D75" t="s">
        <v>1070</v>
      </c>
      <c r="E75">
        <v>486000</v>
      </c>
      <c r="F75">
        <v>553000</v>
      </c>
      <c r="G75">
        <v>500000</v>
      </c>
      <c r="H75">
        <v>501000</v>
      </c>
      <c r="I75">
        <v>483000</v>
      </c>
      <c r="J75">
        <v>471000</v>
      </c>
      <c r="K75">
        <v>456000</v>
      </c>
    </row>
    <row r="76" spans="1:11" x14ac:dyDescent="0.25">
      <c r="A76" t="s">
        <v>1117</v>
      </c>
      <c r="B76" t="s">
        <v>1118</v>
      </c>
      <c r="C76" t="s">
        <v>1071</v>
      </c>
      <c r="D76" t="s">
        <v>1072</v>
      </c>
      <c r="E76">
        <v>524000</v>
      </c>
      <c r="F76">
        <v>526000</v>
      </c>
      <c r="G76">
        <v>498000</v>
      </c>
      <c r="H76">
        <v>487000</v>
      </c>
      <c r="I76">
        <v>471000</v>
      </c>
      <c r="J76">
        <v>460000</v>
      </c>
      <c r="K76">
        <v>445000</v>
      </c>
    </row>
    <row r="77" spans="1:11" x14ac:dyDescent="0.25">
      <c r="A77" t="s">
        <v>1117</v>
      </c>
      <c r="B77" t="s">
        <v>1118</v>
      </c>
      <c r="C77" t="s">
        <v>1073</v>
      </c>
      <c r="D77" t="s">
        <v>1074</v>
      </c>
      <c r="E77">
        <v>525000</v>
      </c>
      <c r="F77">
        <v>540000</v>
      </c>
      <c r="G77">
        <v>509000</v>
      </c>
      <c r="H77">
        <v>499000</v>
      </c>
      <c r="I77">
        <v>485000</v>
      </c>
      <c r="J77">
        <v>474000</v>
      </c>
      <c r="K77">
        <v>459000</v>
      </c>
    </row>
    <row r="78" spans="1:11" x14ac:dyDescent="0.25">
      <c r="A78" t="s">
        <v>1119</v>
      </c>
      <c r="B78" t="s">
        <v>1120</v>
      </c>
      <c r="C78" t="s">
        <v>1067</v>
      </c>
      <c r="D78" t="s">
        <v>1068</v>
      </c>
      <c r="E78">
        <v>371000</v>
      </c>
      <c r="F78">
        <v>359000</v>
      </c>
      <c r="G78">
        <v>360000</v>
      </c>
      <c r="H78">
        <v>356000</v>
      </c>
      <c r="I78">
        <v>348000</v>
      </c>
      <c r="J78">
        <v>343000</v>
      </c>
      <c r="K78">
        <v>338000</v>
      </c>
    </row>
    <row r="79" spans="1:11" x14ac:dyDescent="0.25">
      <c r="A79" t="s">
        <v>1119</v>
      </c>
      <c r="B79" t="s">
        <v>1120</v>
      </c>
      <c r="C79" t="s">
        <v>1069</v>
      </c>
      <c r="D79" t="s">
        <v>1070</v>
      </c>
      <c r="E79">
        <v>384000</v>
      </c>
      <c r="F79">
        <v>373000</v>
      </c>
      <c r="G79">
        <v>374000</v>
      </c>
      <c r="H79">
        <v>370000</v>
      </c>
      <c r="I79">
        <v>362000</v>
      </c>
      <c r="J79">
        <v>356000</v>
      </c>
      <c r="K79">
        <v>351000</v>
      </c>
    </row>
    <row r="80" spans="1:11" x14ac:dyDescent="0.25">
      <c r="A80" t="s">
        <v>1119</v>
      </c>
      <c r="B80" t="s">
        <v>1120</v>
      </c>
      <c r="C80" t="s">
        <v>1071</v>
      </c>
      <c r="D80" t="s">
        <v>1072</v>
      </c>
      <c r="E80">
        <v>367000</v>
      </c>
      <c r="F80">
        <v>362000</v>
      </c>
      <c r="G80">
        <v>359000</v>
      </c>
      <c r="H80">
        <v>356000</v>
      </c>
      <c r="I80">
        <v>349000</v>
      </c>
      <c r="J80">
        <v>344000</v>
      </c>
      <c r="K80">
        <v>339000</v>
      </c>
    </row>
    <row r="81" spans="1:11" x14ac:dyDescent="0.25">
      <c r="A81" t="s">
        <v>1119</v>
      </c>
      <c r="B81" t="s">
        <v>1120</v>
      </c>
      <c r="C81" t="s">
        <v>1073</v>
      </c>
      <c r="D81" t="s">
        <v>1074</v>
      </c>
      <c r="E81">
        <v>381000</v>
      </c>
      <c r="F81">
        <v>376000</v>
      </c>
      <c r="G81">
        <v>373000</v>
      </c>
      <c r="H81">
        <v>370000</v>
      </c>
      <c r="I81">
        <v>363000</v>
      </c>
      <c r="J81">
        <v>358000</v>
      </c>
      <c r="K81">
        <v>352000</v>
      </c>
    </row>
    <row r="82" spans="1:11" x14ac:dyDescent="0.25">
      <c r="A82" t="s">
        <v>1121</v>
      </c>
      <c r="B82" t="s">
        <v>1122</v>
      </c>
      <c r="C82" t="s">
        <v>1067</v>
      </c>
      <c r="D82" t="s">
        <v>1068</v>
      </c>
      <c r="E82">
        <v>290000</v>
      </c>
      <c r="F82">
        <v>285000</v>
      </c>
      <c r="G82">
        <v>280000</v>
      </c>
      <c r="H82">
        <v>274000</v>
      </c>
      <c r="I82">
        <v>261000</v>
      </c>
      <c r="J82">
        <v>255000</v>
      </c>
      <c r="K82">
        <v>248000</v>
      </c>
    </row>
    <row r="83" spans="1:11" x14ac:dyDescent="0.25">
      <c r="A83" t="s">
        <v>1121</v>
      </c>
      <c r="B83" t="s">
        <v>1122</v>
      </c>
      <c r="C83" t="s">
        <v>1069</v>
      </c>
      <c r="D83" t="s">
        <v>1070</v>
      </c>
      <c r="E83">
        <v>304000</v>
      </c>
      <c r="F83">
        <v>298000</v>
      </c>
      <c r="G83">
        <v>293000</v>
      </c>
      <c r="H83">
        <v>287000</v>
      </c>
      <c r="I83">
        <v>274000</v>
      </c>
      <c r="J83">
        <v>267000</v>
      </c>
      <c r="K83">
        <v>260000</v>
      </c>
    </row>
    <row r="84" spans="1:11" x14ac:dyDescent="0.25">
      <c r="A84" t="s">
        <v>1121</v>
      </c>
      <c r="B84" t="s">
        <v>1122</v>
      </c>
      <c r="C84" t="s">
        <v>1071</v>
      </c>
      <c r="D84" t="s">
        <v>1072</v>
      </c>
      <c r="E84">
        <v>290000</v>
      </c>
      <c r="F84">
        <v>286000</v>
      </c>
      <c r="G84">
        <v>281000</v>
      </c>
      <c r="H84">
        <v>275000</v>
      </c>
      <c r="I84">
        <v>262000</v>
      </c>
      <c r="J84">
        <v>256000</v>
      </c>
      <c r="K84">
        <v>249000</v>
      </c>
    </row>
    <row r="85" spans="1:11" x14ac:dyDescent="0.25">
      <c r="A85" t="s">
        <v>1121</v>
      </c>
      <c r="B85" t="s">
        <v>1122</v>
      </c>
      <c r="C85" t="s">
        <v>1073</v>
      </c>
      <c r="D85" t="s">
        <v>1074</v>
      </c>
      <c r="E85">
        <v>303000</v>
      </c>
      <c r="F85">
        <v>300000</v>
      </c>
      <c r="G85">
        <v>294000</v>
      </c>
      <c r="H85">
        <v>288000</v>
      </c>
      <c r="I85">
        <v>275000</v>
      </c>
      <c r="J85">
        <v>268000</v>
      </c>
      <c r="K85">
        <v>262000</v>
      </c>
    </row>
    <row r="86" spans="1:11" x14ac:dyDescent="0.25">
      <c r="A86" t="s">
        <v>1123</v>
      </c>
      <c r="B86" t="s">
        <v>1124</v>
      </c>
      <c r="C86" t="s">
        <v>1067</v>
      </c>
      <c r="D86" t="s">
        <v>1068</v>
      </c>
      <c r="E86">
        <v>3236000</v>
      </c>
      <c r="F86">
        <v>3415000</v>
      </c>
      <c r="G86">
        <v>3739000</v>
      </c>
      <c r="H86">
        <v>4028000</v>
      </c>
      <c r="I86">
        <v>4577000</v>
      </c>
      <c r="J86">
        <v>4797000</v>
      </c>
      <c r="K86">
        <v>4985000</v>
      </c>
    </row>
    <row r="87" spans="1:11" x14ac:dyDescent="0.25">
      <c r="A87" t="s">
        <v>1123</v>
      </c>
      <c r="B87" t="s">
        <v>1124</v>
      </c>
      <c r="C87" t="s">
        <v>1069</v>
      </c>
      <c r="D87" t="s">
        <v>1070</v>
      </c>
      <c r="E87">
        <v>3404000</v>
      </c>
      <c r="F87">
        <v>3591000</v>
      </c>
      <c r="G87">
        <v>3945000</v>
      </c>
      <c r="H87">
        <v>4233000</v>
      </c>
      <c r="I87">
        <v>4815000</v>
      </c>
      <c r="J87">
        <v>5047000</v>
      </c>
      <c r="K87">
        <v>5248000</v>
      </c>
    </row>
    <row r="88" spans="1:11" x14ac:dyDescent="0.25">
      <c r="A88" t="s">
        <v>1123</v>
      </c>
      <c r="B88" t="s">
        <v>1124</v>
      </c>
      <c r="C88" t="s">
        <v>1071</v>
      </c>
      <c r="D88" t="s">
        <v>1072</v>
      </c>
      <c r="E88">
        <v>3131000</v>
      </c>
      <c r="F88">
        <v>3350000</v>
      </c>
      <c r="G88">
        <v>3633000</v>
      </c>
      <c r="H88">
        <v>3927000</v>
      </c>
      <c r="I88">
        <v>4496000</v>
      </c>
      <c r="J88">
        <v>4725000</v>
      </c>
      <c r="K88">
        <v>4920000</v>
      </c>
    </row>
    <row r="89" spans="1:11" x14ac:dyDescent="0.25">
      <c r="A89" t="s">
        <v>1123</v>
      </c>
      <c r="B89" t="s">
        <v>1124</v>
      </c>
      <c r="C89" t="s">
        <v>1073</v>
      </c>
      <c r="D89" t="s">
        <v>1074</v>
      </c>
      <c r="E89">
        <v>3290000</v>
      </c>
      <c r="F89">
        <v>3522000</v>
      </c>
      <c r="G89">
        <v>3829000</v>
      </c>
      <c r="H89">
        <v>4130000</v>
      </c>
      <c r="I89">
        <v>4726000</v>
      </c>
      <c r="J89">
        <v>4968000</v>
      </c>
      <c r="K89">
        <v>5177000</v>
      </c>
    </row>
    <row r="91" spans="1:11" x14ac:dyDescent="0.25">
      <c r="A91" t="s">
        <v>1103</v>
      </c>
    </row>
    <row r="92" spans="1:11" x14ac:dyDescent="0.25">
      <c r="A92" t="s">
        <v>1104</v>
      </c>
    </row>
    <row r="94" spans="1:11" x14ac:dyDescent="0.25">
      <c r="A94" s="129" t="s">
        <v>1105</v>
      </c>
      <c r="B94" s="129" t="s">
        <v>1106</v>
      </c>
      <c r="C94" s="129" t="s">
        <v>1107</v>
      </c>
      <c r="D94" s="129" t="s">
        <v>1108</v>
      </c>
    </row>
    <row r="95" spans="1:11" x14ac:dyDescent="0.25">
      <c r="A95" s="129" t="s">
        <v>1068</v>
      </c>
      <c r="B95" s="129" t="s">
        <v>1067</v>
      </c>
      <c r="C95" s="129" t="s">
        <v>1109</v>
      </c>
      <c r="D95" s="129" t="s">
        <v>1110</v>
      </c>
    </row>
    <row r="96" spans="1:11" x14ac:dyDescent="0.25">
      <c r="A96" s="129" t="s">
        <v>1070</v>
      </c>
      <c r="B96" s="129" t="s">
        <v>1069</v>
      </c>
      <c r="C96" s="129" t="s">
        <v>1111</v>
      </c>
      <c r="D96" s="129" t="s">
        <v>1110</v>
      </c>
    </row>
    <row r="97" spans="1:4" x14ac:dyDescent="0.25">
      <c r="A97" s="129" t="s">
        <v>1072</v>
      </c>
      <c r="B97" s="129" t="s">
        <v>1071</v>
      </c>
      <c r="C97" s="129" t="s">
        <v>1109</v>
      </c>
      <c r="D97" s="129" t="s">
        <v>1110</v>
      </c>
    </row>
    <row r="98" spans="1:4" x14ac:dyDescent="0.25">
      <c r="A98" s="129" t="s">
        <v>1074</v>
      </c>
      <c r="B98" s="129" t="s">
        <v>1073</v>
      </c>
      <c r="C98" s="129" t="s">
        <v>1111</v>
      </c>
      <c r="D98" s="129" t="s">
        <v>1110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83"/>
  <sheetViews>
    <sheetView showGridLines="0" zoomScale="85" zoomScaleNormal="85" workbookViewId="0">
      <selection activeCell="B64" sqref="B64"/>
    </sheetView>
  </sheetViews>
  <sheetFormatPr defaultRowHeight="15" x14ac:dyDescent="0.25"/>
  <cols>
    <col min="1" max="1" width="25.85546875" customWidth="1"/>
    <col min="2" max="2" width="43" customWidth="1"/>
    <col min="3" max="3" width="0.28515625" customWidth="1"/>
    <col min="4" max="10" width="15.7109375" customWidth="1"/>
    <col min="11" max="11" width="10.7109375" customWidth="1"/>
  </cols>
  <sheetData>
    <row r="1" spans="1:10" x14ac:dyDescent="0.25">
      <c r="A1" s="141" t="s">
        <v>1055</v>
      </c>
      <c r="B1" s="141" t="s">
        <v>1057</v>
      </c>
      <c r="C1" s="141" t="s">
        <v>1058</v>
      </c>
      <c r="D1" s="141" t="s">
        <v>1059</v>
      </c>
      <c r="E1" s="141" t="s">
        <v>1060</v>
      </c>
      <c r="F1" s="141" t="s">
        <v>1061</v>
      </c>
      <c r="G1" s="141" t="s">
        <v>1062</v>
      </c>
      <c r="H1" s="141" t="s">
        <v>1063</v>
      </c>
      <c r="I1" s="141" t="s">
        <v>1064</v>
      </c>
      <c r="J1" s="141" t="s">
        <v>1065</v>
      </c>
    </row>
    <row r="2" spans="1:10" x14ac:dyDescent="0.25">
      <c r="A2" s="339" t="s">
        <v>793</v>
      </c>
      <c r="B2" s="339" t="s">
        <v>1067</v>
      </c>
      <c r="C2" s="339" t="s">
        <v>1068</v>
      </c>
      <c r="D2" s="339">
        <f>SUM('Population Raw Data'!E2:E5)</f>
        <v>33657000</v>
      </c>
      <c r="E2" s="339">
        <f>SUM('Population Raw Data'!F2:F5)</f>
        <v>29951000</v>
      </c>
      <c r="F2" s="339">
        <f>SUM('Population Raw Data'!G2:G5)</f>
        <v>26112000</v>
      </c>
      <c r="G2" s="339">
        <f>SUM('Population Raw Data'!H2:H5)</f>
        <v>25083000</v>
      </c>
      <c r="H2" s="339">
        <f>SUM('Population Raw Data'!I2:I5)</f>
        <v>24704000</v>
      </c>
      <c r="I2" s="339">
        <f>SUM('Population Raw Data'!J2:J5)</f>
        <v>24305000</v>
      </c>
      <c r="J2" s="339">
        <f>SUM('Population Raw Data'!K2:K5)</f>
        <v>23457000</v>
      </c>
    </row>
    <row r="3" spans="1:10" x14ac:dyDescent="0.25">
      <c r="A3" s="340" t="s">
        <v>1005</v>
      </c>
      <c r="B3" s="340" t="s">
        <v>1069</v>
      </c>
      <c r="C3" s="340" t="s">
        <v>1070</v>
      </c>
      <c r="D3" s="340">
        <f>SUM('Population Raw Data'!E6:E9)</f>
        <v>7669000</v>
      </c>
      <c r="E3" s="340">
        <f>SUM('Population Raw Data'!F6:F9)</f>
        <v>8558000</v>
      </c>
      <c r="F3" s="340">
        <f>SUM('Population Raw Data'!G6:G9)</f>
        <v>8452000</v>
      </c>
      <c r="G3" s="340">
        <f>SUM('Population Raw Data'!H6:H9)</f>
        <v>8548000</v>
      </c>
      <c r="H3" s="340">
        <f>SUM('Population Raw Data'!I6:I9)</f>
        <v>8749000</v>
      </c>
      <c r="I3" s="340">
        <f>SUM('Population Raw Data'!J6:J9)</f>
        <v>8857000</v>
      </c>
      <c r="J3" s="340">
        <f>SUM('Population Raw Data'!K6:K9)</f>
        <v>9043000</v>
      </c>
    </row>
    <row r="4" spans="1:10" x14ac:dyDescent="0.25">
      <c r="A4" s="341" t="s">
        <v>1007</v>
      </c>
      <c r="B4" s="341" t="s">
        <v>1071</v>
      </c>
      <c r="C4" s="341" t="s">
        <v>1072</v>
      </c>
      <c r="D4" s="341">
        <f>SUM('Population Raw Data'!E10:E13)</f>
        <v>4681000</v>
      </c>
      <c r="E4" s="341">
        <f>SUM('Population Raw Data'!F10:F13)</f>
        <v>4489000</v>
      </c>
      <c r="F4" s="341">
        <f>SUM('Population Raw Data'!G10:G13)</f>
        <v>4348000</v>
      </c>
      <c r="G4" s="341">
        <f>SUM('Population Raw Data'!H10:H13)</f>
        <v>4144000</v>
      </c>
      <c r="H4" s="341">
        <f>SUM('Population Raw Data'!I10:I13)</f>
        <v>3799000</v>
      </c>
      <c r="I4" s="341">
        <f>SUM('Population Raw Data'!J10:J13)</f>
        <v>3658000</v>
      </c>
      <c r="J4" s="341">
        <f>SUM('Population Raw Data'!K10:K13)</f>
        <v>3534000</v>
      </c>
    </row>
    <row r="5" spans="1:10" x14ac:dyDescent="0.25">
      <c r="A5" s="342" t="s">
        <v>1077</v>
      </c>
      <c r="B5" s="342" t="s">
        <v>1073</v>
      </c>
      <c r="C5" s="342" t="s">
        <v>1074</v>
      </c>
      <c r="D5" s="342">
        <f>SUM('Population Raw Data'!E14:E17)</f>
        <v>10498000</v>
      </c>
      <c r="E5" s="342">
        <f>SUM('Population Raw Data'!F14:F17)</f>
        <v>9072000</v>
      </c>
      <c r="F5" s="342">
        <f>SUM('Population Raw Data'!G14:G17)</f>
        <v>9340000</v>
      </c>
      <c r="G5" s="342">
        <f>SUM('Population Raw Data'!H14:H17)</f>
        <v>9013000</v>
      </c>
      <c r="H5" s="342">
        <f>SUM('Population Raw Data'!I14:I17)</f>
        <v>8772000</v>
      </c>
      <c r="I5" s="342">
        <f>SUM('Population Raw Data'!J14:J17)</f>
        <v>8578000</v>
      </c>
      <c r="J5" s="342">
        <f>SUM('Population Raw Data'!K14:K17)</f>
        <v>8366000</v>
      </c>
    </row>
    <row r="6" spans="1:10" x14ac:dyDescent="0.25">
      <c r="A6" s="342" t="s">
        <v>1079</v>
      </c>
      <c r="B6" s="342" t="s">
        <v>1067</v>
      </c>
      <c r="C6" s="342" t="s">
        <v>1068</v>
      </c>
      <c r="D6" s="342">
        <f>SUM('Population Raw Data'!E18:E21)</f>
        <v>48860000</v>
      </c>
      <c r="E6" s="342">
        <f>SUM('Population Raw Data'!F18:F21)</f>
        <v>50451000</v>
      </c>
      <c r="F6" s="342">
        <f>SUM('Population Raw Data'!G18:G21)</f>
        <v>48769000</v>
      </c>
      <c r="G6" s="342">
        <f>SUM('Population Raw Data'!H18:H21)</f>
        <v>48001000</v>
      </c>
      <c r="H6" s="342">
        <f>SUM('Population Raw Data'!I18:I21)</f>
        <v>44502000</v>
      </c>
      <c r="I6" s="342">
        <f>SUM('Population Raw Data'!J18:J21)</f>
        <v>43424000</v>
      </c>
      <c r="J6" s="342">
        <f>SUM('Population Raw Data'!K18:K21)</f>
        <v>42173000</v>
      </c>
    </row>
    <row r="7" spans="1:10" x14ac:dyDescent="0.25">
      <c r="A7" t="s">
        <v>1081</v>
      </c>
      <c r="B7" t="s">
        <v>1069</v>
      </c>
      <c r="C7" t="s">
        <v>1070</v>
      </c>
      <c r="D7">
        <f>SUM('Population Raw Data'!E22:E25)</f>
        <v>603000</v>
      </c>
      <c r="E7">
        <f>SUM('Population Raw Data'!F22:F25)</f>
        <v>693000</v>
      </c>
      <c r="F7">
        <f>SUM('Population Raw Data'!G22:G25)</f>
        <v>656000</v>
      </c>
      <c r="G7">
        <f>SUM('Population Raw Data'!H22:H25)</f>
        <v>670000</v>
      </c>
      <c r="H7">
        <f>SUM('Population Raw Data'!I22:I25)</f>
        <v>705000</v>
      </c>
      <c r="I7">
        <f>SUM('Population Raw Data'!J22:J25)</f>
        <v>742000</v>
      </c>
      <c r="J7">
        <f>SUM('Population Raw Data'!K22:K25)</f>
        <v>771000</v>
      </c>
    </row>
    <row r="8" spans="1:10" x14ac:dyDescent="0.25">
      <c r="A8" s="148" t="s">
        <v>1083</v>
      </c>
      <c r="B8" s="148" t="s">
        <v>1071</v>
      </c>
      <c r="C8" s="148" t="s">
        <v>1072</v>
      </c>
      <c r="D8" s="148">
        <f>SUM('Population Raw Data'!E26:E29)</f>
        <v>751000</v>
      </c>
      <c r="E8" s="148">
        <f>SUM('Population Raw Data'!F26:F29)</f>
        <v>808000</v>
      </c>
      <c r="F8" s="148">
        <f>SUM('Population Raw Data'!G26:G29)</f>
        <v>793000</v>
      </c>
      <c r="G8" s="148">
        <f>SUM('Population Raw Data'!H26:H29)</f>
        <v>796000</v>
      </c>
      <c r="H8" s="148">
        <f>SUM('Population Raw Data'!I26:I29)</f>
        <v>812000</v>
      </c>
      <c r="I8" s="148">
        <f>SUM('Population Raw Data'!J26:J29)</f>
        <v>848000</v>
      </c>
      <c r="J8" s="148">
        <f>SUM('Population Raw Data'!K26:K29)</f>
        <v>874000</v>
      </c>
    </row>
    <row r="9" spans="1:10" x14ac:dyDescent="0.25">
      <c r="A9" s="148" t="s">
        <v>1085</v>
      </c>
      <c r="B9" s="148" t="s">
        <v>1073</v>
      </c>
      <c r="C9" s="148" t="s">
        <v>1074</v>
      </c>
      <c r="D9" s="148">
        <f>SUM('Population Raw Data'!E30:E33)</f>
        <v>1369000</v>
      </c>
      <c r="E9" s="148">
        <f>SUM('Population Raw Data'!F30:F33)</f>
        <v>1410000</v>
      </c>
      <c r="F9" s="148">
        <f>SUM('Population Raw Data'!G30:G33)</f>
        <v>1375000</v>
      </c>
      <c r="G9" s="148">
        <f>SUM('Population Raw Data'!H30:H33)</f>
        <v>1313000</v>
      </c>
      <c r="H9" s="148">
        <f>SUM('Population Raw Data'!I30:I33)</f>
        <v>1214000</v>
      </c>
      <c r="I9" s="148">
        <f>SUM('Population Raw Data'!J30:J33)</f>
        <v>1212000</v>
      </c>
      <c r="J9" s="148">
        <f>SUM('Population Raw Data'!K30:K33)</f>
        <v>1230000</v>
      </c>
    </row>
    <row r="10" spans="1:10" x14ac:dyDescent="0.25">
      <c r="A10" s="148" t="s">
        <v>1087</v>
      </c>
      <c r="B10" s="148" t="s">
        <v>1067</v>
      </c>
      <c r="C10" s="148" t="s">
        <v>1068</v>
      </c>
      <c r="D10" s="148">
        <f>SUM('Population Raw Data'!E34:E37)</f>
        <v>1565000</v>
      </c>
      <c r="E10" s="148">
        <f>SUM('Population Raw Data'!F34:F37)</f>
        <v>1545000</v>
      </c>
      <c r="F10" s="148">
        <f>SUM('Population Raw Data'!G34:G37)</f>
        <v>1530000</v>
      </c>
      <c r="G10" s="148">
        <f>SUM('Population Raw Data'!H34:H37)</f>
        <v>1555000</v>
      </c>
      <c r="H10" s="148">
        <f>SUM('Population Raw Data'!I34:I37)</f>
        <v>1594000</v>
      </c>
      <c r="I10" s="148">
        <f>SUM('Population Raw Data'!J34:J37)</f>
        <v>1584000</v>
      </c>
      <c r="J10" s="148">
        <f>SUM('Population Raw Data'!K34:K37)</f>
        <v>1571000</v>
      </c>
    </row>
    <row r="11" spans="1:10" x14ac:dyDescent="0.25">
      <c r="A11" s="148" t="s">
        <v>1089</v>
      </c>
      <c r="B11" s="148" t="s">
        <v>1069</v>
      </c>
      <c r="C11" s="148" t="s">
        <v>1070</v>
      </c>
      <c r="D11" s="148">
        <f>SUM('Population Raw Data'!E38:E41)</f>
        <v>3819000</v>
      </c>
      <c r="E11" s="148">
        <f>SUM('Population Raw Data'!F38:F41)</f>
        <v>3307000</v>
      </c>
      <c r="F11" s="148">
        <f>SUM('Population Raw Data'!G38:G41)</f>
        <v>3121000</v>
      </c>
      <c r="G11" s="148">
        <f>SUM('Population Raw Data'!H38:H41)</f>
        <v>2767000</v>
      </c>
      <c r="H11" s="148">
        <f>SUM('Population Raw Data'!I38:I41)</f>
        <v>2970000</v>
      </c>
      <c r="I11" s="148">
        <f>SUM('Population Raw Data'!J38:J41)</f>
        <v>3135000</v>
      </c>
      <c r="J11" s="148">
        <f>SUM('Population Raw Data'!K38:K41)</f>
        <v>3094000</v>
      </c>
    </row>
    <row r="12" spans="1:10" x14ac:dyDescent="0.25">
      <c r="A12" s="148" t="s">
        <v>1091</v>
      </c>
      <c r="B12" s="148" t="s">
        <v>1071</v>
      </c>
      <c r="C12" s="148" t="s">
        <v>1072</v>
      </c>
      <c r="D12" s="148">
        <f>SUM('Population Raw Data'!E42:E45)</f>
        <v>1554000</v>
      </c>
      <c r="E12" s="148">
        <f>SUM('Population Raw Data'!F42:F45)</f>
        <v>1660000</v>
      </c>
      <c r="F12" s="148">
        <f>SUM('Population Raw Data'!G42:G45)</f>
        <v>1623000</v>
      </c>
      <c r="G12" s="148">
        <f>SUM('Population Raw Data'!H42:H45)</f>
        <v>1566000</v>
      </c>
      <c r="H12" s="148">
        <f>SUM('Population Raw Data'!I42:I45)</f>
        <v>1632000</v>
      </c>
      <c r="I12" s="148">
        <f>SUM('Population Raw Data'!J42:J45)</f>
        <v>1678000</v>
      </c>
      <c r="J12" s="148">
        <f>SUM('Population Raw Data'!K42:K45)</f>
        <v>1692000</v>
      </c>
    </row>
    <row r="13" spans="1:10" x14ac:dyDescent="0.25">
      <c r="A13" t="s">
        <v>1093</v>
      </c>
      <c r="B13" t="s">
        <v>1073</v>
      </c>
      <c r="C13" t="s">
        <v>1074</v>
      </c>
      <c r="D13">
        <f>SUM('Population Raw Data'!E46:E49)</f>
        <v>1237000</v>
      </c>
      <c r="E13">
        <f>SUM('Population Raw Data'!F46:F49)</f>
        <v>1179000</v>
      </c>
      <c r="F13">
        <f>SUM('Population Raw Data'!G46:G49)</f>
        <v>1179000</v>
      </c>
      <c r="G13">
        <f>SUM('Population Raw Data'!H46:H49)</f>
        <v>1154000</v>
      </c>
      <c r="H13">
        <f>SUM('Population Raw Data'!I46:I49)</f>
        <v>1172000</v>
      </c>
      <c r="I13">
        <f>SUM('Population Raw Data'!J46:J49)</f>
        <v>1148000</v>
      </c>
      <c r="J13">
        <f>SUM('Population Raw Data'!K46:K49)</f>
        <v>1111000</v>
      </c>
    </row>
    <row r="14" spans="1:10" x14ac:dyDescent="0.25">
      <c r="A14" t="s">
        <v>1095</v>
      </c>
      <c r="B14" t="s">
        <v>1067</v>
      </c>
      <c r="C14" t="s">
        <v>1068</v>
      </c>
      <c r="D14">
        <f>SUM('Population Raw Data'!E50:E53)</f>
        <v>5315000</v>
      </c>
      <c r="E14">
        <f>SUM('Population Raw Data'!F50:F53)</f>
        <v>4359000</v>
      </c>
      <c r="F14">
        <f>SUM('Population Raw Data'!G50:G53)</f>
        <v>4658000</v>
      </c>
      <c r="G14">
        <f>SUM('Population Raw Data'!H50:H53)</f>
        <v>4659000</v>
      </c>
      <c r="H14">
        <f>SUM('Population Raw Data'!I50:I53)</f>
        <v>5238000</v>
      </c>
      <c r="I14">
        <f>SUM('Population Raw Data'!J50:J53)</f>
        <v>5205000</v>
      </c>
      <c r="J14">
        <f>SUM('Population Raw Data'!K50:K53)</f>
        <v>5136000</v>
      </c>
    </row>
    <row r="15" spans="1:10" x14ac:dyDescent="0.25">
      <c r="A15" t="s">
        <v>1097</v>
      </c>
      <c r="B15" t="s">
        <v>1069</v>
      </c>
      <c r="C15" t="s">
        <v>1070</v>
      </c>
      <c r="D15">
        <f>SUM('Population Raw Data'!E54:E57)</f>
        <v>2701000</v>
      </c>
      <c r="E15">
        <f>SUM('Population Raw Data'!F54:F57)</f>
        <v>2328000</v>
      </c>
      <c r="F15">
        <f>SUM('Population Raw Data'!G54:G57)</f>
        <v>1960000</v>
      </c>
      <c r="G15">
        <f>SUM('Population Raw Data'!H54:H57)</f>
        <v>1741000</v>
      </c>
      <c r="H15">
        <f>SUM('Population Raw Data'!I54:I57)</f>
        <v>1861000</v>
      </c>
      <c r="I15">
        <f>SUM('Population Raw Data'!J54:J57)</f>
        <v>1883000</v>
      </c>
      <c r="J15">
        <f>SUM('Population Raw Data'!K54:K57)</f>
        <v>1768000</v>
      </c>
    </row>
    <row r="16" spans="1:10" x14ac:dyDescent="0.25">
      <c r="A16" t="s">
        <v>1099</v>
      </c>
      <c r="B16" t="s">
        <v>1071</v>
      </c>
      <c r="C16" t="s">
        <v>1072</v>
      </c>
      <c r="D16">
        <f>SUM('Population Raw Data'!E58:E61)</f>
        <v>2767000</v>
      </c>
      <c r="E16">
        <f>SUM('Population Raw Data'!F58:F61)</f>
        <v>2379000</v>
      </c>
      <c r="F16">
        <f>SUM('Population Raw Data'!G58:G61)</f>
        <v>2397000</v>
      </c>
      <c r="G16">
        <f>SUM('Population Raw Data'!H58:H61)</f>
        <v>2305000</v>
      </c>
      <c r="H16">
        <f>SUM('Population Raw Data'!I58:I61)</f>
        <v>2187000</v>
      </c>
      <c r="I16">
        <f>SUM('Population Raw Data'!J58:J61)</f>
        <v>2123000</v>
      </c>
      <c r="J16">
        <f>SUM('Population Raw Data'!K58:K61)</f>
        <v>2056000</v>
      </c>
    </row>
    <row r="17" spans="1:10" x14ac:dyDescent="0.25">
      <c r="A17" t="s">
        <v>1101</v>
      </c>
      <c r="B17" t="s">
        <v>1073</v>
      </c>
      <c r="C17" t="s">
        <v>1074</v>
      </c>
      <c r="D17">
        <f>SUM('Population Raw Data'!E62:E65)</f>
        <v>2368000</v>
      </c>
      <c r="E17">
        <f>SUM('Population Raw Data'!F62:F65)</f>
        <v>2581000</v>
      </c>
      <c r="F17">
        <f>SUM('Population Raw Data'!G62:G65)</f>
        <v>2784000</v>
      </c>
      <c r="G17">
        <f>SUM('Population Raw Data'!H62:H65)</f>
        <v>3023000</v>
      </c>
      <c r="H17">
        <f>SUM('Population Raw Data'!I62:I65)</f>
        <v>3534000</v>
      </c>
      <c r="I17">
        <f>SUM('Population Raw Data'!J62:J65)</f>
        <v>3765000</v>
      </c>
      <c r="J17">
        <f>SUM('Population Raw Data'!K62:K65)</f>
        <v>3967000</v>
      </c>
    </row>
    <row r="18" spans="1:10" x14ac:dyDescent="0.25">
      <c r="A18" s="88" t="s">
        <v>1113</v>
      </c>
      <c r="B18" s="88" t="s">
        <v>1067</v>
      </c>
      <c r="C18" s="88" t="s">
        <v>1068</v>
      </c>
      <c r="D18" s="88">
        <f>SUM('Population Raw Data'!E66:E69)</f>
        <v>6223000</v>
      </c>
      <c r="E18" s="88">
        <f>SUM('Population Raw Data'!F66:F69)</f>
        <v>5682000</v>
      </c>
      <c r="F18" s="88">
        <f>SUM('Population Raw Data'!G66:G69)</f>
        <v>5539000</v>
      </c>
      <c r="G18" s="88">
        <f>SUM('Population Raw Data'!H66:H69)</f>
        <v>5287000</v>
      </c>
      <c r="H18" s="88">
        <f>SUM('Population Raw Data'!I66:I69)</f>
        <v>4874000</v>
      </c>
      <c r="I18" s="88">
        <f>SUM('Population Raw Data'!J66:J69)</f>
        <v>4709000</v>
      </c>
      <c r="J18" s="88">
        <f>SUM('Population Raw Data'!K66:K69)</f>
        <v>4573000</v>
      </c>
    </row>
    <row r="19" spans="1:10" x14ac:dyDescent="0.25">
      <c r="A19" s="88" t="s">
        <v>1115</v>
      </c>
      <c r="B19" s="88" t="s">
        <v>1067</v>
      </c>
      <c r="C19" s="88" t="s">
        <v>1068</v>
      </c>
      <c r="D19" s="88">
        <f>SUM('Population Raw Data'!E70:E73)</f>
        <v>1482000</v>
      </c>
      <c r="E19" s="88">
        <f>SUM('Population Raw Data'!F70:F73)</f>
        <v>1420000</v>
      </c>
      <c r="F19" s="88">
        <f>SUM('Population Raw Data'!G70:G73)</f>
        <v>1338000</v>
      </c>
      <c r="G19" s="88">
        <f>SUM('Population Raw Data'!H70:H73)</f>
        <v>1286000</v>
      </c>
      <c r="H19" s="88">
        <f>SUM('Population Raw Data'!I70:I73)</f>
        <v>1184000</v>
      </c>
      <c r="I19" s="88">
        <f>SUM('Population Raw Data'!J70:J73)</f>
        <v>1140000</v>
      </c>
      <c r="J19" s="88">
        <f>SUM('Population Raw Data'!K70:K73)</f>
        <v>1095000</v>
      </c>
    </row>
    <row r="20" spans="1:10" x14ac:dyDescent="0.25">
      <c r="A20" t="s">
        <v>1117</v>
      </c>
      <c r="B20" t="s">
        <v>1067</v>
      </c>
      <c r="C20" t="s">
        <v>1068</v>
      </c>
      <c r="D20">
        <f>SUM('Population Raw Data'!E74:E77)</f>
        <v>2040000</v>
      </c>
      <c r="E20">
        <f>SUM('Population Raw Data'!F74:F77)</f>
        <v>2151000</v>
      </c>
      <c r="F20">
        <f>SUM('Population Raw Data'!G74:G77)</f>
        <v>1997000</v>
      </c>
      <c r="G20">
        <f>SUM('Population Raw Data'!H74:H77)</f>
        <v>1975000</v>
      </c>
      <c r="H20">
        <f>SUM('Population Raw Data'!I74:I77)</f>
        <v>1909000</v>
      </c>
      <c r="I20">
        <f>SUM('Population Raw Data'!J74:J77)</f>
        <v>1862000</v>
      </c>
      <c r="J20">
        <f>SUM('Population Raw Data'!K74:K77)</f>
        <v>1802000</v>
      </c>
    </row>
    <row r="21" spans="1:10" x14ac:dyDescent="0.25">
      <c r="A21" s="88" t="s">
        <v>1119</v>
      </c>
      <c r="B21" s="88" t="s">
        <v>1067</v>
      </c>
      <c r="C21" s="88" t="s">
        <v>1068</v>
      </c>
      <c r="D21" s="88">
        <f>SUM('Population Raw Data'!E78:E81)</f>
        <v>1503000</v>
      </c>
      <c r="E21" s="88">
        <f>SUM('Population Raw Data'!F78:F81)</f>
        <v>1470000</v>
      </c>
      <c r="F21" s="88">
        <f>SUM('Population Raw Data'!G78:G81)</f>
        <v>1466000</v>
      </c>
      <c r="G21" s="88">
        <f>SUM('Population Raw Data'!H78:H81)</f>
        <v>1452000</v>
      </c>
      <c r="H21" s="88">
        <f>SUM('Population Raw Data'!I78:I81)</f>
        <v>1422000</v>
      </c>
      <c r="I21" s="88">
        <f>SUM('Population Raw Data'!J78:J81)</f>
        <v>1401000</v>
      </c>
      <c r="J21" s="88">
        <f>SUM('Population Raw Data'!K78:K81)</f>
        <v>1380000</v>
      </c>
    </row>
    <row r="22" spans="1:10" x14ac:dyDescent="0.25">
      <c r="A22" s="88" t="s">
        <v>1121</v>
      </c>
      <c r="B22" s="88" t="s">
        <v>1067</v>
      </c>
      <c r="C22" s="88" t="s">
        <v>1068</v>
      </c>
      <c r="D22" s="88">
        <f>SUM('Population Raw Data'!E82:E85)</f>
        <v>1187000</v>
      </c>
      <c r="E22" s="88">
        <f>SUM('Population Raw Data'!F82:F85)</f>
        <v>1169000</v>
      </c>
      <c r="F22" s="88">
        <f>SUM('Population Raw Data'!G82:G85)</f>
        <v>1148000</v>
      </c>
      <c r="G22" s="88">
        <f>SUM('Population Raw Data'!H82:H85)</f>
        <v>1124000</v>
      </c>
      <c r="H22" s="88">
        <f>SUM('Population Raw Data'!I82:I85)</f>
        <v>1072000</v>
      </c>
      <c r="I22" s="88">
        <f>SUM('Population Raw Data'!J82:J85)</f>
        <v>1046000</v>
      </c>
      <c r="J22" s="88">
        <f>SUM('Population Raw Data'!K82:K85)</f>
        <v>1019000</v>
      </c>
    </row>
    <row r="23" spans="1:10" x14ac:dyDescent="0.25">
      <c r="A23" t="s">
        <v>1123</v>
      </c>
      <c r="B23" t="s">
        <v>1067</v>
      </c>
      <c r="C23" t="s">
        <v>1068</v>
      </c>
      <c r="D23">
        <f>SUM('Population Raw Data'!E86:E89)</f>
        <v>13061000</v>
      </c>
      <c r="E23">
        <f>SUM('Population Raw Data'!F86:F89)</f>
        <v>13878000</v>
      </c>
      <c r="F23">
        <f>SUM('Population Raw Data'!G86:G89)</f>
        <v>15146000</v>
      </c>
      <c r="G23">
        <f>SUM('Population Raw Data'!H86:H89)</f>
        <v>16318000</v>
      </c>
      <c r="H23">
        <f>SUM('Population Raw Data'!I86:I89)</f>
        <v>18614000</v>
      </c>
      <c r="I23">
        <f>SUM('Population Raw Data'!J86:J89)</f>
        <v>19537000</v>
      </c>
      <c r="J23">
        <f>SUM('Population Raw Data'!K86:K89)</f>
        <v>20330000</v>
      </c>
    </row>
    <row r="24" spans="1:10" ht="15.75" thickBot="1" x14ac:dyDescent="0.3"/>
    <row r="25" spans="1:10" x14ac:dyDescent="0.25">
      <c r="A25" s="362" t="s">
        <v>1139</v>
      </c>
      <c r="B25" s="361" t="s">
        <v>1189</v>
      </c>
      <c r="C25" s="121"/>
      <c r="D25" s="121"/>
      <c r="E25" s="121"/>
      <c r="F25" s="121"/>
      <c r="G25" s="122"/>
      <c r="I25" t="s">
        <v>1153</v>
      </c>
    </row>
    <row r="26" spans="1:10" x14ac:dyDescent="0.25">
      <c r="A26" s="415" t="s">
        <v>1112</v>
      </c>
      <c r="B26" s="134">
        <v>2015</v>
      </c>
      <c r="C26" s="134">
        <v>2020</v>
      </c>
      <c r="D26" s="134">
        <v>2025</v>
      </c>
      <c r="E26" s="134">
        <v>2030</v>
      </c>
      <c r="F26" s="134" t="s">
        <v>1125</v>
      </c>
      <c r="G26" s="416" t="s">
        <v>1187</v>
      </c>
      <c r="I26" t="s">
        <v>1154</v>
      </c>
    </row>
    <row r="27" spans="1:10" x14ac:dyDescent="0.25">
      <c r="A27" s="343" t="s">
        <v>793</v>
      </c>
      <c r="B27" s="139">
        <f>$D$2*(1-'Projection Assumptions'!E163)</f>
        <v>26179760.879999999</v>
      </c>
      <c r="C27" s="139">
        <f>($E$2+($A$37*5))*(1-'Projection Assumptions'!E163)</f>
        <v>36520365.839999996</v>
      </c>
      <c r="D27" s="139">
        <f>($F$2+($A$37*5))*(1-'Projection Assumptions'!E163)</f>
        <v>33534238.079999998</v>
      </c>
      <c r="E27" s="139">
        <f>($G$2+($A$37*5))*(1-'Projection Assumptions'!E163)</f>
        <v>32733840.719999999</v>
      </c>
      <c r="F27" s="182">
        <f>(C27/B27)^(1/5)-1</f>
        <v>6.8842929737813474E-2</v>
      </c>
      <c r="G27" s="344">
        <f>(E27/B27)^(1/15)-1</f>
        <v>1.5006334501240559E-2</v>
      </c>
      <c r="I27" t="s">
        <v>1155</v>
      </c>
    </row>
    <row r="28" spans="1:10" x14ac:dyDescent="0.25">
      <c r="A28" s="345" t="s">
        <v>1005</v>
      </c>
      <c r="B28" s="139">
        <f>$D$3*(1-'Projection Assumptions'!B101)</f>
        <v>6987657.2272829628</v>
      </c>
      <c r="C28" s="139">
        <f>$E$3*(1-'Projection Assumptions'!B101)</f>
        <v>7797675.1272770371</v>
      </c>
      <c r="D28" s="139">
        <f>$F$3*(1-'Projection Assumptions'!B101)</f>
        <v>7701092.5655229632</v>
      </c>
      <c r="E28" s="139">
        <f>$G$3*(1-'Projection Assumptions'!B101)</f>
        <v>7788563.5648474069</v>
      </c>
      <c r="F28" s="182">
        <f t="shared" ref="F28:F34" si="0">(C28/B28)^(1/5)-1</f>
        <v>2.2178422086974292E-2</v>
      </c>
      <c r="G28" s="344">
        <f t="shared" ref="G28:G34" si="1">(E28/B28)^(1/15)-1</f>
        <v>7.260303033947757E-3</v>
      </c>
      <c r="I28" t="s">
        <v>1156</v>
      </c>
    </row>
    <row r="29" spans="1:10" x14ac:dyDescent="0.25">
      <c r="A29" s="188" t="s">
        <v>1010</v>
      </c>
      <c r="B29" s="139">
        <f>SUM($D$8:$D$12)*(1-'Projection Assumptions'!B226)</f>
        <v>8514520</v>
      </c>
      <c r="C29" s="139">
        <f>SUM($E$8:$E$12)*(1-'Projection Assumptions'!B226)</f>
        <v>8206200</v>
      </c>
      <c r="D29" s="139">
        <f>SUM($F$8:$F$12)*(1-'Projection Assumptions'!B226)</f>
        <v>7935480</v>
      </c>
      <c r="E29" s="139">
        <f>SUM($G$8:$G$12)*(1-'Projection Assumptions'!B226)</f>
        <v>7517180</v>
      </c>
      <c r="F29" s="182">
        <f t="shared" si="0"/>
        <v>-7.3494547545300826E-3</v>
      </c>
      <c r="G29" s="344">
        <f t="shared" si="1"/>
        <v>-8.271063221926056E-3</v>
      </c>
    </row>
    <row r="30" spans="1:10" x14ac:dyDescent="0.25">
      <c r="A30" s="346" t="s">
        <v>1007</v>
      </c>
      <c r="B30" s="139">
        <f>$D$4*(1-'Projection Assumptions'!B209)</f>
        <v>4505462.5</v>
      </c>
      <c r="C30" s="139">
        <f>$E$4*(1-'Projection Assumptions'!B209)</f>
        <v>4320662.5</v>
      </c>
      <c r="D30" s="139">
        <f>$F$4*(1-'Projection Assumptions'!B209)</f>
        <v>4184950</v>
      </c>
      <c r="E30" s="139">
        <f>$G$4*(1-'Projection Assumptions'!B209)</f>
        <v>3988600</v>
      </c>
      <c r="F30" s="182">
        <f t="shared" si="0"/>
        <v>-8.3413765435499387E-3</v>
      </c>
      <c r="G30" s="344">
        <f t="shared" si="1"/>
        <v>-8.0904452396982629E-3</v>
      </c>
    </row>
    <row r="31" spans="1:10" x14ac:dyDescent="0.25">
      <c r="A31" s="347" t="s">
        <v>1008</v>
      </c>
      <c r="B31" s="139">
        <f>SUM($D$18,$D$19,$D$21,$D$22)*(1-'Projection Assumptions'!B209)</f>
        <v>10005187.5</v>
      </c>
      <c r="C31" s="139">
        <f>SUM($E$18,$E$19,$E$21,$E$22)*(1-'Projection Assumptions'!B209)</f>
        <v>9375712.5</v>
      </c>
      <c r="D31" s="139">
        <f>SUM($F$18,$F$19,$F$21,$F$22)*(1-'Projection Assumptions'!B209)</f>
        <v>9135087.5</v>
      </c>
      <c r="E31" s="139">
        <f>SUM($G$18,$G$19,$G$21,$G$22)*(1-'Projection Assumptions'!B209)</f>
        <v>8805912.5</v>
      </c>
      <c r="F31" s="182">
        <f t="shared" si="0"/>
        <v>-1.2912141596801097E-2</v>
      </c>
      <c r="G31" s="344">
        <f t="shared" si="1"/>
        <v>-8.4758978146515229E-3</v>
      </c>
    </row>
    <row r="32" spans="1:10" x14ac:dyDescent="0.25">
      <c r="A32" s="348" t="s">
        <v>1009</v>
      </c>
      <c r="B32" s="139">
        <f>SUM($D$5:$D$6)*(1-'Projection Assumptions'!B241)</f>
        <v>53125410</v>
      </c>
      <c r="C32" s="139">
        <f>SUM($E$5:$E$6)*(1-'Projection Assumptions'!B241)</f>
        <v>53273085</v>
      </c>
      <c r="D32" s="139">
        <f>SUM($F$5:$F$6)*(1-'Projection Assumptions'!B241)</f>
        <v>52007555</v>
      </c>
      <c r="E32" s="139">
        <f>SUM($G$5:$G$6)*(1-'Projection Assumptions'!B241)</f>
        <v>51027530</v>
      </c>
      <c r="F32" s="182">
        <f t="shared" si="0"/>
        <v>5.5533152174702671E-4</v>
      </c>
      <c r="G32" s="344">
        <f t="shared" si="1"/>
        <v>-2.6823995104481302E-3</v>
      </c>
    </row>
    <row r="33" spans="1:12" x14ac:dyDescent="0.25">
      <c r="A33" s="315" t="s">
        <v>1014</v>
      </c>
      <c r="B33" s="139">
        <f>SUM($D$7,$D$13:$D$17,$D$20,$D$23)*(1-'Projection Assumptions'!B284)</f>
        <v>26879679</v>
      </c>
      <c r="C33" s="139">
        <f>SUM($E$7,$E$13:$E$17,$E$20,$E$23)*(1-'Projection Assumptions'!B284)</f>
        <v>26393751</v>
      </c>
      <c r="D33" s="139">
        <f>SUM($F$7,$F$13:$F$17,$F$20,$F$23)*(1-'Projection Assumptions'!B284)</f>
        <v>27491555.25</v>
      </c>
      <c r="E33" s="139">
        <f>SUM($G$7,$G$13:$G$17,$G$20,$G$23)*(1-'Projection Assumptions'!B284)</f>
        <v>28445546.25</v>
      </c>
      <c r="F33" s="182">
        <f t="shared" si="0"/>
        <v>-3.6420109375085996E-3</v>
      </c>
      <c r="G33" s="344">
        <f t="shared" si="1"/>
        <v>3.7818684939008307E-3</v>
      </c>
    </row>
    <row r="34" spans="1:12" ht="15.75" thickBot="1" x14ac:dyDescent="0.3">
      <c r="A34" s="135" t="s">
        <v>794</v>
      </c>
      <c r="B34" s="137">
        <f>SUM(B27:B33)</f>
        <v>136197677.10728297</v>
      </c>
      <c r="C34" s="137">
        <f t="shared" ref="C34:E34" si="2">SUM(C27:C33)</f>
        <v>145887451.96727705</v>
      </c>
      <c r="D34" s="137">
        <f t="shared" si="2"/>
        <v>141989958.39552295</v>
      </c>
      <c r="E34" s="137">
        <f t="shared" si="2"/>
        <v>140307173.03484741</v>
      </c>
      <c r="F34" s="349">
        <f t="shared" si="0"/>
        <v>1.3840527192423568E-2</v>
      </c>
      <c r="G34" s="350">
        <f t="shared" si="1"/>
        <v>1.9837499436416994E-3</v>
      </c>
    </row>
    <row r="36" spans="1:12" x14ac:dyDescent="0.25">
      <c r="A36" t="s">
        <v>1132</v>
      </c>
      <c r="G36" t="s">
        <v>1132</v>
      </c>
      <c r="K36" t="s">
        <v>1132</v>
      </c>
    </row>
    <row r="37" spans="1:12" x14ac:dyDescent="0.25">
      <c r="A37" s="84">
        <f>1000000*'Projection Assumptions'!H123/5</f>
        <v>3400000</v>
      </c>
      <c r="B37" t="s">
        <v>1137</v>
      </c>
      <c r="G37" s="84">
        <v>3400000</v>
      </c>
      <c r="H37" t="s">
        <v>1137</v>
      </c>
      <c r="K37" s="84">
        <v>3400000</v>
      </c>
      <c r="L37" t="s">
        <v>1137</v>
      </c>
    </row>
    <row r="38" spans="1:12" ht="15.75" thickBot="1" x14ac:dyDescent="0.3"/>
    <row r="39" spans="1:12" x14ac:dyDescent="0.25">
      <c r="A39" s="417" t="s">
        <v>1179</v>
      </c>
      <c r="B39" s="361" t="s">
        <v>1181</v>
      </c>
      <c r="C39" s="121"/>
      <c r="D39" s="121"/>
      <c r="E39" s="121"/>
      <c r="F39" s="121"/>
      <c r="G39" s="122"/>
    </row>
    <row r="40" spans="1:12" x14ac:dyDescent="0.25">
      <c r="A40" s="415" t="s">
        <v>1112</v>
      </c>
      <c r="B40" s="134">
        <v>2015</v>
      </c>
      <c r="C40" s="134">
        <v>2020</v>
      </c>
      <c r="D40" s="134">
        <v>2025</v>
      </c>
      <c r="E40" s="134">
        <v>2030</v>
      </c>
      <c r="F40" s="134" t="s">
        <v>1125</v>
      </c>
      <c r="G40" s="416" t="s">
        <v>1187</v>
      </c>
    </row>
    <row r="41" spans="1:12" x14ac:dyDescent="0.25">
      <c r="A41" s="343" t="s">
        <v>793</v>
      </c>
      <c r="B41" s="139">
        <f>$D$2*(1-'Projection Assumptions'!E163)</f>
        <v>26179760.879999999</v>
      </c>
      <c r="C41" s="139">
        <f>($E$2+($A$37*5))*(1-'Projection Assumptions'!F157)</f>
        <v>23475500</v>
      </c>
      <c r="D41" s="139">
        <f>($F$2+($A$37*5))*(1-'Projection Assumptions'!F157)</f>
        <v>21556000</v>
      </c>
      <c r="E41" s="139">
        <f>($G$2+($A$37*5))*(1-'Projection Assumptions'!F157)</f>
        <v>21041500</v>
      </c>
      <c r="F41" s="182">
        <f>(C41/B41)^(1/5)-1</f>
        <v>-2.1569831467557865E-2</v>
      </c>
      <c r="G41" s="344">
        <f>(E41/B41)^(1/15)-1</f>
        <v>-1.4460425651776632E-2</v>
      </c>
    </row>
    <row r="42" spans="1:12" x14ac:dyDescent="0.25">
      <c r="A42" s="345" t="s">
        <v>1005</v>
      </c>
      <c r="B42" s="139">
        <f>$D$3*(1-'Projection Assumptions'!B101)</f>
        <v>6987657.2272829628</v>
      </c>
      <c r="C42" s="139">
        <f>$E$3*(1-'Projection Assumptions'!L101)</f>
        <v>5928982.3999999985</v>
      </c>
      <c r="D42" s="139">
        <f>$F$3*(1-'Projection Assumptions'!L101)</f>
        <v>5855545.5999999987</v>
      </c>
      <c r="E42" s="139">
        <f>$G$3*(1-'Projection Assumptions'!L101)</f>
        <v>5922054.3999999985</v>
      </c>
      <c r="F42" s="182">
        <f t="shared" ref="F42:F43" si="3">(C42/B42)^(1/5)-1</f>
        <v>-3.2324571083694131E-2</v>
      </c>
      <c r="G42" s="344">
        <f t="shared" ref="G42:G48" si="4">(E42/B42)^(1/15)-1</f>
        <v>-1.0970178782957474E-2</v>
      </c>
    </row>
    <row r="43" spans="1:12" x14ac:dyDescent="0.25">
      <c r="A43" s="188" t="s">
        <v>1010</v>
      </c>
      <c r="B43" s="139">
        <f>SUM($D$8:$D$12)*(1-'Projection Assumptions'!B226)</f>
        <v>8514520</v>
      </c>
      <c r="C43" s="139">
        <f>SUM($E$8:$E$12)*(1-'Projection Assumptions'!L226)</f>
        <v>6717769.9200000009</v>
      </c>
      <c r="D43" s="139">
        <f>SUM($F$8:$F$12)*(1-'Projection Assumptions'!L226)</f>
        <v>6496152.7680000011</v>
      </c>
      <c r="E43" s="139">
        <f>SUM($G$8:$G$12)*(1-'Projection Assumptions'!L226)</f>
        <v>6153723.4880000008</v>
      </c>
      <c r="F43" s="182">
        <f t="shared" si="3"/>
        <v>-4.6297346252460625E-2</v>
      </c>
      <c r="G43" s="344">
        <f t="shared" si="4"/>
        <v>-2.1415076567039781E-2</v>
      </c>
    </row>
    <row r="44" spans="1:12" x14ac:dyDescent="0.25">
      <c r="A44" s="346" t="s">
        <v>1007</v>
      </c>
      <c r="B44" s="139">
        <f>$D$4*(1-'Projection Assumptions'!B209)</f>
        <v>4505462.5</v>
      </c>
      <c r="C44" s="139">
        <f>$E$4*(1-'Projection Assumptions'!L209)</f>
        <v>4253327.5</v>
      </c>
      <c r="D44" s="139">
        <f>$F$4*(1-'Projection Assumptions'!L209)</f>
        <v>4119730</v>
      </c>
      <c r="E44" s="139">
        <f>$G$4*(1-'Projection Assumptions'!L209)</f>
        <v>3926440</v>
      </c>
      <c r="F44" s="182">
        <f t="shared" ref="F44:F48" si="5">(C44/B44)^(1/5)-1</f>
        <v>-1.145171056908123E-2</v>
      </c>
      <c r="G44" s="344">
        <f t="shared" si="4"/>
        <v>-9.1285717143932965E-3</v>
      </c>
    </row>
    <row r="45" spans="1:12" x14ac:dyDescent="0.25">
      <c r="A45" s="347" t="s">
        <v>1008</v>
      </c>
      <c r="B45" s="139">
        <f>SUM($D$18,$D$19,$D$21,$D$22)*(1-'Projection Assumptions'!B209)</f>
        <v>10005187.5</v>
      </c>
      <c r="C45" s="139">
        <f>SUM($E$18,$E$19,$E$21,$E$22)*(1-'Projection Assumptions'!L209)</f>
        <v>9229597.5</v>
      </c>
      <c r="D45" s="139">
        <f>SUM($F$18,$F$19,$F$21,$F$22)*(1-'Projection Assumptions'!L209)</f>
        <v>8992722.5</v>
      </c>
      <c r="E45" s="139">
        <f>SUM($G$18,$G$19,$G$21,$G$22)*(1-'Projection Assumptions'!L209)</f>
        <v>8668677.5</v>
      </c>
      <c r="F45" s="182">
        <f t="shared" si="5"/>
        <v>-1.6008139432708735E-2</v>
      </c>
      <c r="G45" s="344">
        <f t="shared" si="4"/>
        <v>-9.5136208770384423E-3</v>
      </c>
    </row>
    <row r="46" spans="1:12" x14ac:dyDescent="0.25">
      <c r="A46" s="348" t="s">
        <v>1009</v>
      </c>
      <c r="B46" s="139">
        <f>SUM($D$5:$D$6)*(1-'Projection Assumptions'!B241)</f>
        <v>53125410</v>
      </c>
      <c r="C46" s="139">
        <f>SUM($E$5:$E$6)*(1-'Projection Assumptions'!L241)</f>
        <v>50773119</v>
      </c>
      <c r="D46" s="139">
        <f>SUM($F$5:$F$6)*(1-'Projection Assumptions'!L241)</f>
        <v>49566977</v>
      </c>
      <c r="E46" s="139">
        <f>SUM($G$5:$G$6)*(1-'Projection Assumptions'!L241)</f>
        <v>48632942</v>
      </c>
      <c r="F46" s="182">
        <f t="shared" si="5"/>
        <v>-9.016759771403593E-3</v>
      </c>
      <c r="G46" s="344">
        <f t="shared" si="4"/>
        <v>-5.8729679446748451E-3</v>
      </c>
    </row>
    <row r="47" spans="1:12" x14ac:dyDescent="0.25">
      <c r="A47" s="315" t="s">
        <v>1014</v>
      </c>
      <c r="B47" s="139">
        <f>SUM($D$7,$D$13:$D$17,$D$20,$D$23)*(1-'Projection Assumptions'!B284)</f>
        <v>26879679</v>
      </c>
      <c r="C47" s="139">
        <f>SUM($E$7,$E$13:$E$17,$E$20,$E$23)*(1-'Projection Assumptions'!L284)</f>
        <v>25132051.400000002</v>
      </c>
      <c r="D47" s="139">
        <f>SUM($F$7,$F$13:$F$17,$F$20,$F$23)*(1-'Projection Assumptions'!L284)</f>
        <v>26177377.350000001</v>
      </c>
      <c r="E47" s="139">
        <f>SUM($G$7,$G$13:$G$17,$G$20,$G$23)*(1-'Projection Assumptions'!L284)</f>
        <v>27085764.75</v>
      </c>
      <c r="F47" s="182">
        <f t="shared" si="5"/>
        <v>-1.335533421919799E-2</v>
      </c>
      <c r="G47" s="344">
        <f t="shared" si="4"/>
        <v>5.0931167366408125E-4</v>
      </c>
    </row>
    <row r="48" spans="1:12" ht="15.75" thickBot="1" x14ac:dyDescent="0.3">
      <c r="A48" s="135" t="s">
        <v>794</v>
      </c>
      <c r="B48" s="137">
        <f>SUM(B41:B47)</f>
        <v>136197677.10728297</v>
      </c>
      <c r="C48" s="137">
        <f t="shared" ref="C48" si="6">SUM(C41:C47)</f>
        <v>125510347.72</v>
      </c>
      <c r="D48" s="137">
        <f t="shared" ref="D48" si="7">SUM(D41:D47)</f>
        <v>122764505.21799999</v>
      </c>
      <c r="E48" s="137">
        <f t="shared" ref="E48" si="8">SUM(E41:E47)</f>
        <v>121431102.138</v>
      </c>
      <c r="F48" s="349">
        <f t="shared" si="5"/>
        <v>-1.6210990623190868E-2</v>
      </c>
      <c r="G48" s="350">
        <f t="shared" si="4"/>
        <v>-7.6214944725292444E-3</v>
      </c>
    </row>
    <row r="49" spans="1:7" ht="15.75" thickBot="1" x14ac:dyDescent="0.3"/>
    <row r="50" spans="1:7" x14ac:dyDescent="0.25">
      <c r="A50" s="418" t="s">
        <v>1180</v>
      </c>
      <c r="B50" s="361" t="s">
        <v>1182</v>
      </c>
      <c r="C50" s="121"/>
      <c r="D50" s="121"/>
      <c r="E50" s="121"/>
      <c r="F50" s="121"/>
      <c r="G50" s="122"/>
    </row>
    <row r="51" spans="1:7" x14ac:dyDescent="0.25">
      <c r="A51" s="415" t="s">
        <v>1112</v>
      </c>
      <c r="B51" s="134">
        <v>2015</v>
      </c>
      <c r="C51" s="134">
        <v>2020</v>
      </c>
      <c r="D51" s="134">
        <v>2025</v>
      </c>
      <c r="E51" s="134">
        <v>2030</v>
      </c>
      <c r="F51" s="134" t="s">
        <v>1125</v>
      </c>
      <c r="G51" s="416" t="s">
        <v>1187</v>
      </c>
    </row>
    <row r="52" spans="1:7" x14ac:dyDescent="0.25">
      <c r="A52" s="343" t="s">
        <v>793</v>
      </c>
      <c r="B52" s="139">
        <f>$D$2*(1-'Projection Assumptions'!E163)</f>
        <v>26179760.879999999</v>
      </c>
      <c r="C52" s="139">
        <f>($E$2+($A$37*5))*(1-'Projection Assumptions'!E167)</f>
        <v>41241758.399999999</v>
      </c>
      <c r="D52" s="139">
        <f>($F$2+($A$37*5))*(1-'Projection Assumptions'!E167)</f>
        <v>37869580.799999997</v>
      </c>
      <c r="E52" s="139">
        <f>($G$2+($A$37*5))*(1-'Projection Assumptions'!E167)</f>
        <v>36965707.199999996</v>
      </c>
      <c r="F52" s="182">
        <f>(C52/B52)^(1/5)-1</f>
        <v>9.5151745399892906E-2</v>
      </c>
      <c r="G52" s="344">
        <f>(E52/B52)^(1/15)-1</f>
        <v>2.3266814034194727E-2</v>
      </c>
    </row>
    <row r="53" spans="1:7" x14ac:dyDescent="0.25">
      <c r="A53" s="345" t="s">
        <v>1005</v>
      </c>
      <c r="B53" s="139">
        <f>$D$3*(1-'Projection Assumptions'!B101)</f>
        <v>6987657.2272829628</v>
      </c>
      <c r="C53" s="139">
        <f>$E$3*(1-'Projection Assumptions'!G101)</f>
        <v>8393686.4000000004</v>
      </c>
      <c r="D53" s="139">
        <f>$F$3*(1-'Projection Assumptions'!G101)</f>
        <v>8289721.5999999996</v>
      </c>
      <c r="E53" s="139">
        <f>$G$3*(1-'Projection Assumptions'!G101)</f>
        <v>8383878.4000000004</v>
      </c>
      <c r="F53" s="182">
        <f t="shared" ref="F53:F59" si="9">(C53/B53)^(1/5)-1</f>
        <v>3.7347415541158391E-2</v>
      </c>
      <c r="G53" s="344">
        <f t="shared" ref="G53:G59" si="10">(E53/B53)^(1/15)-1</f>
        <v>1.2218394354080786E-2</v>
      </c>
    </row>
    <row r="54" spans="1:7" x14ac:dyDescent="0.25">
      <c r="A54" s="188" t="s">
        <v>1010</v>
      </c>
      <c r="B54" s="139">
        <f>SUM($D$8:$D$12)*(1-'Projection Assumptions'!B226)</f>
        <v>8514520</v>
      </c>
      <c r="C54" s="139">
        <f>SUM($E$8:$E$12)*(1-'Projection Assumptions'!G226)</f>
        <v>8662115.5199999996</v>
      </c>
      <c r="D54" s="139">
        <f>SUM($F$8:$F$12)*(1-'Projection Assumptions'!G226)</f>
        <v>8376355.0080000004</v>
      </c>
      <c r="E54" s="139">
        <f>SUM($G$8:$G$12)*(1-'Projection Assumptions'!G226)</f>
        <v>7934815.3279999997</v>
      </c>
      <c r="F54" s="182">
        <f t="shared" si="9"/>
        <v>3.4431215116412783E-3</v>
      </c>
      <c r="G54" s="344">
        <f t="shared" si="10"/>
        <v>-4.6898256497097668E-3</v>
      </c>
    </row>
    <row r="55" spans="1:7" x14ac:dyDescent="0.25">
      <c r="A55" s="346" t="s">
        <v>1007</v>
      </c>
      <c r="B55" s="139">
        <f>$D$4*(1-'Projection Assumptions'!B209)</f>
        <v>4505462.5</v>
      </c>
      <c r="C55" s="139">
        <f>$E$4*(1-'Projection Assumptions'!G209)</f>
        <v>4387997.5</v>
      </c>
      <c r="D55" s="139">
        <f>$F$4*(1-'Projection Assumptions'!G209)</f>
        <v>4250170</v>
      </c>
      <c r="E55" s="139">
        <f>$G$4*(1-'Projection Assumptions'!G209)</f>
        <v>4050760</v>
      </c>
      <c r="F55" s="182">
        <f t="shared" si="9"/>
        <v>-5.2695821464003867E-3</v>
      </c>
      <c r="G55" s="344">
        <f t="shared" si="10"/>
        <v>-7.0673103822800343E-3</v>
      </c>
    </row>
    <row r="56" spans="1:7" x14ac:dyDescent="0.25">
      <c r="A56" s="347" t="s">
        <v>1008</v>
      </c>
      <c r="B56" s="139">
        <f>SUM($D$18,$D$19,$D$21,$D$22)*(1-'Projection Assumptions'!B209)</f>
        <v>10005187.5</v>
      </c>
      <c r="C56" s="139">
        <f>SUM($E$18,$E$19,$E$21,$E$22)*(1-'Projection Assumptions'!G209)</f>
        <v>9521827.5</v>
      </c>
      <c r="D56" s="139">
        <f>SUM($F$18,$F$19,$F$21,$F$22)*(1-'Projection Assumptions'!G209)</f>
        <v>9277452.5</v>
      </c>
      <c r="E56" s="139">
        <f>SUM($G$18,$G$19,$G$21,$G$22)*(1-'Projection Assumptions'!G209)</f>
        <v>8943147.5</v>
      </c>
      <c r="F56" s="182">
        <f t="shared" si="9"/>
        <v>-9.8545057519489054E-3</v>
      </c>
      <c r="G56" s="344">
        <f t="shared" si="10"/>
        <v>-7.4531605438513671E-3</v>
      </c>
    </row>
    <row r="57" spans="1:7" x14ac:dyDescent="0.25">
      <c r="A57" s="348" t="s">
        <v>1009</v>
      </c>
      <c r="B57" s="139">
        <f>SUM($D$5:$D$6)*(1-'Projection Assumptions'!B241)</f>
        <v>53125410</v>
      </c>
      <c r="C57" s="139">
        <f>SUM($E$5:$E$6)*(1-'Projection Assumptions'!G241)</f>
        <v>55773051</v>
      </c>
      <c r="D57" s="139">
        <f>SUM($F$5:$F$6)*(1-'Projection Assumptions'!G241)</f>
        <v>54448133</v>
      </c>
      <c r="E57" s="139">
        <f>SUM($G$5:$G$6)*(1-'Projection Assumptions'!G241)</f>
        <v>53422118</v>
      </c>
      <c r="F57" s="182">
        <f t="shared" si="9"/>
        <v>9.7745520805334607E-3</v>
      </c>
      <c r="G57" s="344">
        <f t="shared" si="10"/>
        <v>3.7136961435235705E-4</v>
      </c>
    </row>
    <row r="58" spans="1:7" x14ac:dyDescent="0.25">
      <c r="A58" s="315" t="s">
        <v>1014</v>
      </c>
      <c r="B58" s="139">
        <f>SUM($D$7,$D$13:$D$17,$D$20,$D$23)*(1-'Projection Assumptions'!B284)</f>
        <v>26879679</v>
      </c>
      <c r="C58" s="139">
        <f>SUM($E$7,$E$13:$E$17,$E$20,$E$23)*(1-'Projection Assumptions'!G284)</f>
        <v>27655450.599999998</v>
      </c>
      <c r="D58" s="139">
        <f>SUM($F$7,$F$13:$F$17,$F$20,$F$23)*(1-'Projection Assumptions'!G284)</f>
        <v>28805733.149999999</v>
      </c>
      <c r="E58" s="139">
        <f>SUM($G$7,$G$13:$G$17,$G$20,$G$23)*(1-'Projection Assumptions'!G284)</f>
        <v>29805327.75</v>
      </c>
      <c r="F58" s="182">
        <f t="shared" si="9"/>
        <v>5.7066740426212625E-3</v>
      </c>
      <c r="G58" s="344">
        <f t="shared" si="10"/>
        <v>6.9115477577843532E-3</v>
      </c>
    </row>
    <row r="59" spans="1:7" ht="15.75" thickBot="1" x14ac:dyDescent="0.3">
      <c r="A59" s="135" t="s">
        <v>794</v>
      </c>
      <c r="B59" s="137">
        <f>SUM(B52:B58)</f>
        <v>136197677.10728297</v>
      </c>
      <c r="C59" s="137">
        <f t="shared" ref="C59" si="11">SUM(C52:C58)</f>
        <v>155635886.91999999</v>
      </c>
      <c r="D59" s="137">
        <f t="shared" ref="D59" si="12">SUM(D52:D58)</f>
        <v>151317146.058</v>
      </c>
      <c r="E59" s="137">
        <f t="shared" ref="E59" si="13">SUM(E52:E58)</f>
        <v>149505754.178</v>
      </c>
      <c r="F59" s="349">
        <f t="shared" si="9"/>
        <v>2.7041538388055786E-2</v>
      </c>
      <c r="G59" s="350">
        <f t="shared" si="10"/>
        <v>6.2345237765355499E-3</v>
      </c>
    </row>
    <row r="76" spans="1:3" x14ac:dyDescent="0.25">
      <c r="A76" t="s">
        <v>1103</v>
      </c>
    </row>
    <row r="77" spans="1:3" x14ac:dyDescent="0.25">
      <c r="A77" t="s">
        <v>1104</v>
      </c>
    </row>
    <row r="79" spans="1:3" x14ac:dyDescent="0.25">
      <c r="A79" s="129" t="s">
        <v>1105</v>
      </c>
      <c r="B79" s="129" t="s">
        <v>1107</v>
      </c>
      <c r="C79" s="129" t="s">
        <v>1108</v>
      </c>
    </row>
    <row r="80" spans="1:3" x14ac:dyDescent="0.25">
      <c r="A80" s="129" t="s">
        <v>1068</v>
      </c>
      <c r="B80" s="129" t="s">
        <v>1109</v>
      </c>
      <c r="C80" s="129" t="s">
        <v>1110</v>
      </c>
    </row>
    <row r="81" spans="1:3" x14ac:dyDescent="0.25">
      <c r="A81" s="129" t="s">
        <v>1070</v>
      </c>
      <c r="B81" s="129" t="s">
        <v>1111</v>
      </c>
      <c r="C81" s="129" t="s">
        <v>1110</v>
      </c>
    </row>
    <row r="82" spans="1:3" x14ac:dyDescent="0.25">
      <c r="A82" s="129" t="s">
        <v>1072</v>
      </c>
      <c r="B82" s="129" t="s">
        <v>1109</v>
      </c>
      <c r="C82" s="129" t="s">
        <v>1110</v>
      </c>
    </row>
    <row r="83" spans="1:3" x14ac:dyDescent="0.25">
      <c r="A83" s="129" t="s">
        <v>1074</v>
      </c>
      <c r="B83" s="129" t="s">
        <v>1111</v>
      </c>
      <c r="C83" s="129" t="s">
        <v>1110</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V287"/>
  <sheetViews>
    <sheetView showGridLines="0" tabSelected="1" topLeftCell="A77" workbookViewId="0">
      <selection activeCell="E41" sqref="E41"/>
    </sheetView>
  </sheetViews>
  <sheetFormatPr defaultRowHeight="15" x14ac:dyDescent="0.25"/>
  <cols>
    <col min="2" max="2" width="12.85546875" customWidth="1"/>
    <col min="3" max="3" width="11.140625" customWidth="1"/>
    <col min="7" max="7" width="11.42578125" customWidth="1"/>
    <col min="8" max="8" width="10" customWidth="1"/>
    <col min="9" max="9" width="9.28515625" customWidth="1"/>
    <col min="13" max="13" width="24.85546875" customWidth="1"/>
    <col min="14" max="14" width="7" customWidth="1"/>
    <col min="15" max="15" width="9.28515625" customWidth="1"/>
    <col min="16" max="16" width="25.140625" customWidth="1"/>
    <col min="17" max="17" width="6.85546875" customWidth="1"/>
    <col min="18" max="18" width="12.7109375" customWidth="1"/>
    <col min="19" max="19" width="20.42578125" bestFit="1" customWidth="1"/>
  </cols>
  <sheetData>
    <row r="1" spans="2:22" x14ac:dyDescent="0.25">
      <c r="B1" s="353" t="s">
        <v>1196</v>
      </c>
      <c r="C1" t="s">
        <v>1199</v>
      </c>
    </row>
    <row r="2" spans="2:22" x14ac:dyDescent="0.25">
      <c r="B2" s="396" t="s">
        <v>1197</v>
      </c>
      <c r="C2" t="s">
        <v>1200</v>
      </c>
    </row>
    <row r="3" spans="2:22" x14ac:dyDescent="0.25">
      <c r="B3" s="373" t="s">
        <v>1198</v>
      </c>
      <c r="C3" t="s">
        <v>1201</v>
      </c>
    </row>
    <row r="4" spans="2:22" s="150" customFormat="1" ht="32.25" thickBot="1" x14ac:dyDescent="0.55000000000000004">
      <c r="B4" s="257" t="s">
        <v>995</v>
      </c>
    </row>
    <row r="5" spans="2:22" s="150" customFormat="1" ht="15.75" thickBot="1" x14ac:dyDescent="0.3">
      <c r="O5" s="258"/>
      <c r="P5" s="276" t="s">
        <v>1015</v>
      </c>
      <c r="Q5" s="260"/>
      <c r="R5" s="261"/>
    </row>
    <row r="6" spans="2:22" s="150" customFormat="1" x14ac:dyDescent="0.25">
      <c r="B6" s="259" t="s">
        <v>756</v>
      </c>
      <c r="C6" s="260"/>
      <c r="D6" s="260"/>
      <c r="E6" s="260"/>
      <c r="F6" s="260"/>
      <c r="G6" s="260"/>
      <c r="H6" s="260"/>
      <c r="I6" s="260"/>
      <c r="J6" s="260"/>
      <c r="K6" s="261"/>
      <c r="P6" s="262"/>
      <c r="Q6" s="263" t="str">
        <f>'Segmentation by Geography'!AA6</f>
        <v>Revenue</v>
      </c>
      <c r="R6" s="264" t="str">
        <f>'Segmentation by Geography'!AB6</f>
        <v>% of Revenues</v>
      </c>
    </row>
    <row r="7" spans="2:22" s="150" customFormat="1" x14ac:dyDescent="0.25">
      <c r="B7" s="262" t="s">
        <v>949</v>
      </c>
      <c r="C7" s="263"/>
      <c r="D7" s="263"/>
      <c r="E7" s="263"/>
      <c r="F7" s="263"/>
      <c r="G7" s="263"/>
      <c r="H7" s="263"/>
      <c r="I7" s="263" t="s">
        <v>761</v>
      </c>
      <c r="J7" s="263"/>
      <c r="K7" s="264"/>
      <c r="P7" s="262" t="str">
        <f>'Segmentation by Geography'!Z7</f>
        <v>China</v>
      </c>
      <c r="Q7" s="263">
        <f>'Segmentation by Geography'!AA7</f>
        <v>1238.9000000000001</v>
      </c>
      <c r="R7" s="320">
        <f>'Segmentation by Geography'!AB7</f>
        <v>0.30430083757030923</v>
      </c>
    </row>
    <row r="8" spans="2:22" s="150" customFormat="1" x14ac:dyDescent="0.25">
      <c r="B8" s="309" t="s">
        <v>757</v>
      </c>
      <c r="C8" s="270">
        <v>8.4000000000000005E-2</v>
      </c>
      <c r="D8" s="269" t="s">
        <v>758</v>
      </c>
      <c r="E8" s="263"/>
      <c r="F8" s="263"/>
      <c r="G8" s="263"/>
      <c r="H8" s="269" t="s">
        <v>30</v>
      </c>
      <c r="I8" s="271">
        <v>55</v>
      </c>
      <c r="J8" s="269" t="s">
        <v>760</v>
      </c>
      <c r="K8" s="264"/>
      <c r="P8" s="262" t="str">
        <f>'Segmentation by Geography'!Z8</f>
        <v>United States</v>
      </c>
      <c r="Q8" s="263">
        <f>'Segmentation by Geography'!AA8</f>
        <v>1082.5</v>
      </c>
      <c r="R8" s="320">
        <f>'Segmentation by Geography'!AB8</f>
        <v>0.26588558936948886</v>
      </c>
    </row>
    <row r="9" spans="2:22" s="150" customFormat="1" ht="15.75" thickBot="1" x14ac:dyDescent="0.3">
      <c r="B9" s="310" t="s">
        <v>1052</v>
      </c>
      <c r="C9" s="265"/>
      <c r="D9" s="266"/>
      <c r="E9" s="337">
        <f>9.3%</f>
        <v>9.3000000000000013E-2</v>
      </c>
      <c r="F9" s="267"/>
      <c r="G9" s="267" t="s">
        <v>1053</v>
      </c>
      <c r="H9" s="266"/>
      <c r="I9" s="265">
        <f>'By Product Segment'!Y6</f>
        <v>5.3213563468988534E-2</v>
      </c>
      <c r="J9" s="421" t="s">
        <v>1188</v>
      </c>
      <c r="K9" s="268"/>
      <c r="P9" s="262" t="str">
        <f>'Segmentation by Geography'!Z9</f>
        <v>Europe &amp; Canada</v>
      </c>
      <c r="Q9" s="263">
        <f>'Segmentation by Geography'!AA9</f>
        <v>192.70000000000005</v>
      </c>
      <c r="R9" s="320">
        <f>'Segmentation by Geography'!AB9</f>
        <v>4.7331319234642504E-2</v>
      </c>
    </row>
    <row r="10" spans="2:22" s="150" customFormat="1" ht="15.75" thickBot="1" x14ac:dyDescent="0.3">
      <c r="B10" s="269"/>
      <c r="C10" s="270"/>
      <c r="D10" s="269"/>
      <c r="E10" s="263"/>
      <c r="F10" s="263"/>
      <c r="G10" s="263"/>
      <c r="H10" s="269"/>
      <c r="I10" s="271"/>
      <c r="J10" s="269"/>
      <c r="K10" s="263"/>
      <c r="P10" s="262" t="str">
        <f>'Segmentation by Geography'!Z10</f>
        <v>Mexico</v>
      </c>
      <c r="Q10" s="263">
        <f>'Segmentation by Geography'!AA10</f>
        <v>281.2</v>
      </c>
      <c r="R10" s="320">
        <f>'Segmentation by Geography'!AB10</f>
        <v>6.9068847788175763E-2</v>
      </c>
    </row>
    <row r="11" spans="2:22" s="150" customFormat="1" x14ac:dyDescent="0.25">
      <c r="B11" s="259" t="s">
        <v>762</v>
      </c>
      <c r="C11" s="260"/>
      <c r="D11" s="260"/>
      <c r="E11" s="260"/>
      <c r="F11" s="260"/>
      <c r="G11" s="260"/>
      <c r="H11" s="260"/>
      <c r="I11" s="260"/>
      <c r="J11" s="260"/>
      <c r="K11" s="261"/>
      <c r="P11" s="262" t="str">
        <f>'Segmentation by Geography'!Z11</f>
        <v>Other Latin America</v>
      </c>
      <c r="Q11" s="263">
        <f>'Segmentation by Geography'!AA11</f>
        <v>495.99999999999994</v>
      </c>
      <c r="R11" s="320">
        <f>'Segmentation by Geography'!AB11</f>
        <v>0.12182840861641243</v>
      </c>
    </row>
    <row r="12" spans="2:22" s="150" customFormat="1" x14ac:dyDescent="0.25">
      <c r="B12" s="262" t="s">
        <v>952</v>
      </c>
      <c r="C12" s="263"/>
      <c r="D12" s="263"/>
      <c r="E12" s="263"/>
      <c r="F12" s="263"/>
      <c r="G12" s="263"/>
      <c r="H12" s="263"/>
      <c r="I12" s="263"/>
      <c r="J12" s="263"/>
      <c r="K12" s="264"/>
      <c r="P12" s="262" t="str">
        <f>'Segmentation by Geography'!Z12</f>
        <v>Other Asia</v>
      </c>
      <c r="Q12" s="263">
        <f>'Segmentation by Geography'!AA12</f>
        <v>22.9</v>
      </c>
      <c r="R12" s="320">
        <f>'Segmentation by Geography'!AB12</f>
        <v>5.6247390268464609E-3</v>
      </c>
      <c r="S12" s="150" t="s">
        <v>1016</v>
      </c>
    </row>
    <row r="13" spans="2:22" s="150" customFormat="1" ht="15.75" thickBot="1" x14ac:dyDescent="0.3">
      <c r="B13" s="272" t="s">
        <v>763</v>
      </c>
      <c r="C13" s="267"/>
      <c r="D13" s="267"/>
      <c r="E13" s="437">
        <v>7.0000000000000007E-2</v>
      </c>
      <c r="F13" s="267"/>
      <c r="G13" s="267"/>
      <c r="H13" s="267" t="s">
        <v>951</v>
      </c>
      <c r="I13" s="267"/>
      <c r="J13" s="436">
        <v>0.08</v>
      </c>
      <c r="K13" s="273">
        <v>0.09</v>
      </c>
      <c r="P13" s="262" t="str">
        <f>'Segmentation by Geography'!Z13</f>
        <v>ROW (Australia, ME, Africa)</v>
      </c>
      <c r="Q13" s="263">
        <f>'Segmentation by Geography'!AA13</f>
        <v>757.09999999999991</v>
      </c>
      <c r="R13" s="320">
        <f>'Segmentation by Geography'!AB13</f>
        <v>0.18596025839412469</v>
      </c>
    </row>
    <row r="14" spans="2:22" s="150" customFormat="1" ht="15.75" thickBot="1" x14ac:dyDescent="0.3">
      <c r="B14" s="269"/>
      <c r="C14" s="270"/>
      <c r="D14" s="269"/>
      <c r="E14" s="263"/>
      <c r="F14" s="263"/>
      <c r="G14" s="263"/>
      <c r="H14" s="269"/>
      <c r="I14" s="271"/>
      <c r="J14" s="269"/>
      <c r="K14" s="263"/>
      <c r="P14" s="272" t="str">
        <f>'Segmentation by Geography'!Z14</f>
        <v>Total</v>
      </c>
      <c r="Q14" s="267">
        <f>'Segmentation by Geography'!AA14</f>
        <v>4071.3</v>
      </c>
      <c r="R14" s="321">
        <f>'Segmentation by Geography'!AB14</f>
        <v>1</v>
      </c>
    </row>
    <row r="15" spans="2:22" s="150" customFormat="1" ht="15.75" thickBot="1" x14ac:dyDescent="0.3">
      <c r="B15" s="931" t="s">
        <v>950</v>
      </c>
      <c r="C15" s="932"/>
      <c r="D15" s="932"/>
      <c r="E15" s="932"/>
      <c r="F15" s="932"/>
      <c r="G15" s="932"/>
      <c r="H15" s="932"/>
      <c r="I15" s="932"/>
      <c r="J15" s="932"/>
      <c r="K15" s="933"/>
    </row>
    <row r="16" spans="2:22" s="150" customFormat="1" x14ac:dyDescent="0.25">
      <c r="B16" s="934"/>
      <c r="C16" s="935"/>
      <c r="D16" s="935"/>
      <c r="E16" s="935"/>
      <c r="F16" s="935"/>
      <c r="G16" s="935"/>
      <c r="H16" s="935"/>
      <c r="I16" s="935"/>
      <c r="J16" s="935"/>
      <c r="K16" s="936"/>
      <c r="P16" s="276" t="s">
        <v>1195</v>
      </c>
      <c r="Q16" s="260"/>
      <c r="R16" s="261"/>
      <c r="T16" s="276" t="s">
        <v>1048</v>
      </c>
      <c r="U16" s="260"/>
      <c r="V16" s="261"/>
    </row>
    <row r="17" spans="2:22" s="150" customFormat="1" ht="15.75" thickBot="1" x14ac:dyDescent="0.3">
      <c r="B17" s="937"/>
      <c r="C17" s="938"/>
      <c r="D17" s="938"/>
      <c r="E17" s="938"/>
      <c r="F17" s="938"/>
      <c r="G17" s="938"/>
      <c r="H17" s="938"/>
      <c r="I17" s="938"/>
      <c r="J17" s="938"/>
      <c r="K17" s="939"/>
      <c r="P17" s="262"/>
      <c r="Q17" s="263" t="s">
        <v>1043</v>
      </c>
      <c r="R17" s="264" t="s">
        <v>1042</v>
      </c>
      <c r="T17" s="262"/>
      <c r="U17" s="263" t="s">
        <v>1043</v>
      </c>
      <c r="V17" s="264" t="s">
        <v>1042</v>
      </c>
    </row>
    <row r="18" spans="2:22" s="150" customFormat="1" ht="15.75" thickBot="1" x14ac:dyDescent="0.3">
      <c r="B18" s="274"/>
      <c r="C18" s="274"/>
      <c r="D18" s="274"/>
      <c r="E18" s="274"/>
      <c r="F18" s="274"/>
      <c r="G18" s="274"/>
      <c r="H18" s="274"/>
      <c r="I18" s="274"/>
      <c r="J18" s="274"/>
      <c r="K18" s="274"/>
      <c r="P18" s="262" t="s">
        <v>1044</v>
      </c>
      <c r="Q18" s="278">
        <v>0.1</v>
      </c>
      <c r="R18" s="333">
        <v>-2.7E-2</v>
      </c>
      <c r="T18" s="262" t="s">
        <v>1044</v>
      </c>
      <c r="U18" s="278">
        <v>0.04</v>
      </c>
      <c r="V18" s="333">
        <v>3.4000000000000002E-2</v>
      </c>
    </row>
    <row r="19" spans="2:22" s="150" customFormat="1" x14ac:dyDescent="0.25">
      <c r="B19" s="298" t="s">
        <v>1017</v>
      </c>
      <c r="C19" s="299"/>
      <c r="D19" s="299"/>
      <c r="E19" s="299"/>
      <c r="F19" s="300"/>
      <c r="G19" s="274"/>
      <c r="H19" s="274"/>
      <c r="I19" s="274"/>
      <c r="J19" s="274"/>
      <c r="K19" s="274"/>
      <c r="P19" s="262" t="s">
        <v>1045</v>
      </c>
      <c r="Q19" s="278">
        <v>0.11</v>
      </c>
      <c r="R19" s="470">
        <v>0.13400000000000001</v>
      </c>
      <c r="T19" s="262" t="s">
        <v>1045</v>
      </c>
      <c r="U19" s="278">
        <v>0.04</v>
      </c>
      <c r="V19" s="334">
        <v>0.04</v>
      </c>
    </row>
    <row r="20" spans="2:22" s="150" customFormat="1" x14ac:dyDescent="0.25">
      <c r="B20" s="328" t="s">
        <v>1018</v>
      </c>
      <c r="C20" s="296"/>
      <c r="D20" s="296"/>
      <c r="E20" s="323">
        <f>72.7</f>
        <v>72.7</v>
      </c>
      <c r="F20" s="329" t="s">
        <v>760</v>
      </c>
      <c r="G20" s="296"/>
      <c r="H20" s="296"/>
      <c r="I20" s="296"/>
      <c r="J20" s="322"/>
      <c r="K20" s="322"/>
      <c r="P20" s="262" t="s">
        <v>1046</v>
      </c>
      <c r="Q20" s="278">
        <v>0.12</v>
      </c>
      <c r="R20" s="334">
        <v>0.46800000000000003</v>
      </c>
      <c r="T20" s="262" t="s">
        <v>1046</v>
      </c>
      <c r="U20" s="278">
        <v>0.05</v>
      </c>
      <c r="V20" s="333">
        <v>2.5999999999999999E-2</v>
      </c>
    </row>
    <row r="21" spans="2:22" s="150" customFormat="1" ht="15.75" thickBot="1" x14ac:dyDescent="0.3">
      <c r="B21" s="330" t="s">
        <v>1019</v>
      </c>
      <c r="C21" s="331"/>
      <c r="D21" s="331"/>
      <c r="E21" s="428">
        <v>6.4000000000000001E-2</v>
      </c>
      <c r="F21" s="332"/>
      <c r="G21" s="296"/>
      <c r="H21" s="296"/>
      <c r="I21" s="296"/>
      <c r="J21" s="322"/>
      <c r="K21" s="322"/>
      <c r="P21" s="262" t="s">
        <v>1006</v>
      </c>
      <c r="Q21" s="278">
        <v>0.24</v>
      </c>
      <c r="R21" s="333">
        <v>5.6000000000000001E-2</v>
      </c>
      <c r="T21" s="262" t="s">
        <v>1006</v>
      </c>
      <c r="U21" s="278">
        <v>0.56000000000000005</v>
      </c>
      <c r="V21" s="333">
        <v>0</v>
      </c>
    </row>
    <row r="22" spans="2:22" s="150" customFormat="1" x14ac:dyDescent="0.25">
      <c r="B22" s="296"/>
      <c r="C22" s="296"/>
      <c r="D22" s="296"/>
      <c r="E22" s="296"/>
      <c r="F22" s="296"/>
      <c r="G22" s="296"/>
      <c r="H22" s="296"/>
      <c r="I22" s="296"/>
      <c r="J22" s="296"/>
      <c r="K22" s="296"/>
      <c r="P22" s="262" t="s">
        <v>1047</v>
      </c>
      <c r="Q22" s="278">
        <v>0.42</v>
      </c>
      <c r="R22" s="333">
        <v>8.9999999999999993E-3</v>
      </c>
      <c r="T22" s="262" t="s">
        <v>1047</v>
      </c>
      <c r="U22" s="278">
        <v>0.31</v>
      </c>
      <c r="V22" s="333">
        <f>V21</f>
        <v>0</v>
      </c>
    </row>
    <row r="23" spans="2:22" s="150" customFormat="1" ht="15.75" thickBot="1" x14ac:dyDescent="0.3">
      <c r="B23" s="296"/>
      <c r="C23" s="296"/>
      <c r="D23" s="296"/>
      <c r="E23" s="296"/>
      <c r="F23" s="296"/>
      <c r="G23" s="296"/>
      <c r="H23" s="296"/>
      <c r="I23" s="296"/>
      <c r="J23" s="296"/>
      <c r="K23" s="296"/>
      <c r="P23" s="272" t="s">
        <v>1012</v>
      </c>
      <c r="Q23" s="281">
        <f>SUM(Q18:Q22)</f>
        <v>0.99</v>
      </c>
      <c r="R23" s="289">
        <f>Q18*R18+Q19*R19+Q20*R20+Q21*R21+Q22*R22</f>
        <v>8.5420000000000024E-2</v>
      </c>
      <c r="T23" s="272" t="s">
        <v>1012</v>
      </c>
      <c r="U23" s="281">
        <f>SUM(U18:U22)</f>
        <v>1</v>
      </c>
      <c r="V23" s="289">
        <f>U18*V18+U19*V19+U20*V20+U21*V21+U22*V22</f>
        <v>4.2599999999999999E-3</v>
      </c>
    </row>
    <row r="24" spans="2:22" s="150" customFormat="1" ht="15.75" thickBot="1" x14ac:dyDescent="0.3">
      <c r="B24" s="296"/>
      <c r="C24" s="296"/>
      <c r="D24" s="296"/>
      <c r="E24" s="296"/>
      <c r="F24" s="296"/>
      <c r="G24" s="296"/>
      <c r="H24" s="296"/>
      <c r="I24" s="296"/>
      <c r="J24" s="296"/>
      <c r="K24" s="296"/>
    </row>
    <row r="25" spans="2:22" s="150" customFormat="1" x14ac:dyDescent="0.25">
      <c r="B25" s="298" t="s">
        <v>999</v>
      </c>
      <c r="C25" s="299"/>
      <c r="D25" s="299"/>
      <c r="E25" s="299"/>
      <c r="F25" s="300"/>
      <c r="G25" s="274"/>
      <c r="H25" s="274"/>
      <c r="I25" s="274"/>
      <c r="J25" s="274"/>
      <c r="K25" s="274"/>
      <c r="P25" s="150" t="s">
        <v>1037</v>
      </c>
    </row>
    <row r="26" spans="2:22" s="150" customFormat="1" ht="30.75" thickBot="1" x14ac:dyDescent="0.3">
      <c r="B26" s="301">
        <v>0.38769999999999999</v>
      </c>
      <c r="C26" s="302"/>
      <c r="D26" s="267"/>
      <c r="E26" s="304" t="s">
        <v>1001</v>
      </c>
      <c r="F26" s="305">
        <v>8.09E-2</v>
      </c>
      <c r="G26" s="274"/>
      <c r="H26" s="274"/>
      <c r="I26" s="274"/>
      <c r="J26" s="274"/>
      <c r="K26" s="274"/>
    </row>
    <row r="27" spans="2:22" s="150" customFormat="1" ht="15.75" thickBot="1" x14ac:dyDescent="0.3">
      <c r="B27" s="297" t="s">
        <v>1000</v>
      </c>
      <c r="C27" s="274"/>
      <c r="D27" s="274"/>
      <c r="E27" s="274"/>
      <c r="F27" s="274"/>
      <c r="G27" s="274"/>
      <c r="H27" s="274"/>
      <c r="I27" s="274"/>
      <c r="J27" s="274"/>
      <c r="K27" s="274"/>
      <c r="L27" s="259"/>
      <c r="M27" s="260"/>
      <c r="N27" s="425" t="s">
        <v>1193</v>
      </c>
      <c r="O27" s="260"/>
      <c r="P27" s="260"/>
      <c r="Q27" s="260"/>
      <c r="R27" s="261"/>
    </row>
    <row r="28" spans="2:22" s="150" customFormat="1" ht="15.75" thickBot="1" x14ac:dyDescent="0.3">
      <c r="B28" s="274"/>
      <c r="C28" s="274"/>
      <c r="D28" s="274"/>
      <c r="E28" s="274"/>
      <c r="F28" s="274"/>
      <c r="G28" s="274"/>
      <c r="H28" s="274"/>
      <c r="I28" s="274"/>
      <c r="J28" s="274"/>
      <c r="K28" s="274"/>
      <c r="L28" s="262"/>
      <c r="M28" s="276" t="s">
        <v>1190</v>
      </c>
      <c r="N28" s="261"/>
      <c r="O28" s="263"/>
      <c r="P28" s="276" t="s">
        <v>1183</v>
      </c>
      <c r="Q28" s="261"/>
      <c r="R28" s="264"/>
    </row>
    <row r="29" spans="2:22" s="150" customFormat="1" x14ac:dyDescent="0.25">
      <c r="B29" s="276" t="s">
        <v>795</v>
      </c>
      <c r="C29" s="260"/>
      <c r="D29" s="260"/>
      <c r="E29" s="260"/>
      <c r="F29" s="260"/>
      <c r="G29" s="261"/>
      <c r="H29" s="274"/>
      <c r="I29" s="274"/>
      <c r="J29" s="274"/>
      <c r="K29" s="274"/>
      <c r="L29" s="262"/>
      <c r="M29" s="262"/>
      <c r="N29" s="264"/>
      <c r="O29" s="263"/>
      <c r="P29" s="262"/>
      <c r="Q29" s="264"/>
      <c r="R29" s="264"/>
    </row>
    <row r="30" spans="2:22" s="150" customFormat="1" x14ac:dyDescent="0.25">
      <c r="B30" s="277">
        <v>0.28999999999999998</v>
      </c>
      <c r="C30" s="263" t="s">
        <v>816</v>
      </c>
      <c r="D30" s="263"/>
      <c r="E30" s="263"/>
      <c r="F30" s="263"/>
      <c r="G30" s="264"/>
      <c r="H30" s="274"/>
      <c r="I30" s="274"/>
      <c r="J30" s="274"/>
      <c r="K30" s="274"/>
      <c r="L30" s="262"/>
      <c r="M30" s="262" t="s">
        <v>793</v>
      </c>
      <c r="N30" s="356">
        <f>'Population Growth Projections'!F27</f>
        <v>6.8842929737813474E-2</v>
      </c>
      <c r="O30" s="263"/>
      <c r="P30" s="262" t="s">
        <v>793</v>
      </c>
      <c r="Q30" s="429">
        <f>'Population Growth Projections'!G27</f>
        <v>1.5006334501240559E-2</v>
      </c>
      <c r="R30" s="264"/>
    </row>
    <row r="31" spans="2:22" s="150" customFormat="1" x14ac:dyDescent="0.25">
      <c r="B31" s="277">
        <v>-0.14000000000000001</v>
      </c>
      <c r="C31" s="263" t="s">
        <v>942</v>
      </c>
      <c r="D31" s="278"/>
      <c r="E31" s="263"/>
      <c r="F31" s="263"/>
      <c r="G31" s="264"/>
      <c r="H31" s="274"/>
      <c r="I31" s="274"/>
      <c r="J31" s="274"/>
      <c r="K31" s="274"/>
      <c r="L31" s="262"/>
      <c r="M31" s="262" t="s">
        <v>1005</v>
      </c>
      <c r="N31" s="429">
        <f>'Population Growth Projections'!F28</f>
        <v>2.2178422086974292E-2</v>
      </c>
      <c r="O31" s="263"/>
      <c r="P31" s="262" t="s">
        <v>1005</v>
      </c>
      <c r="Q31" s="429">
        <f>'Population Growth Projections'!G28</f>
        <v>7.260303033947757E-3</v>
      </c>
      <c r="R31" s="264"/>
    </row>
    <row r="32" spans="2:22" s="150" customFormat="1" x14ac:dyDescent="0.25">
      <c r="B32" s="279">
        <f>'GDT Index'!Q62</f>
        <v>-0.33390474643138224</v>
      </c>
      <c r="C32" s="263" t="s">
        <v>943</v>
      </c>
      <c r="D32" s="278"/>
      <c r="E32" s="263"/>
      <c r="F32" s="263"/>
      <c r="G32" s="264"/>
      <c r="H32" s="274"/>
      <c r="I32" s="274"/>
      <c r="J32" s="274"/>
      <c r="K32" s="274"/>
      <c r="L32" s="262"/>
      <c r="M32" s="262" t="s">
        <v>1010</v>
      </c>
      <c r="N32" s="450">
        <f>'Population Growth Projections'!F29</f>
        <v>-7.3494547545300826E-3</v>
      </c>
      <c r="O32" s="263"/>
      <c r="P32" s="262" t="s">
        <v>1010</v>
      </c>
      <c r="Q32" s="429">
        <f>'Population Growth Projections'!G29</f>
        <v>-8.271063221926056E-3</v>
      </c>
      <c r="R32" s="264"/>
    </row>
    <row r="33" spans="2:18" s="150" customFormat="1" x14ac:dyDescent="0.25">
      <c r="B33" s="262" t="s">
        <v>944</v>
      </c>
      <c r="C33" s="263"/>
      <c r="D33" s="263"/>
      <c r="E33" s="263"/>
      <c r="F33" s="280">
        <f>B31/B32/100</f>
        <v>4.1928125160320285E-3</v>
      </c>
      <c r="G33" s="264" t="s">
        <v>1126</v>
      </c>
      <c r="H33" s="274"/>
      <c r="I33" s="274"/>
      <c r="J33" s="274"/>
      <c r="K33" s="274"/>
      <c r="L33" s="262"/>
      <c r="M33" s="262" t="s">
        <v>1007</v>
      </c>
      <c r="N33" s="429">
        <f>'Population Growth Projections'!F30</f>
        <v>-8.3413765435499387E-3</v>
      </c>
      <c r="O33" s="263"/>
      <c r="P33" s="262" t="s">
        <v>1007</v>
      </c>
      <c r="Q33" s="429">
        <f>'Population Growth Projections'!G30</f>
        <v>-8.0904452396982629E-3</v>
      </c>
      <c r="R33" s="264"/>
    </row>
    <row r="34" spans="2:18" s="150" customFormat="1" x14ac:dyDescent="0.25">
      <c r="B34" s="262" t="s">
        <v>945</v>
      </c>
      <c r="C34" s="263"/>
      <c r="D34" s="278"/>
      <c r="E34" s="263"/>
      <c r="F34" s="263"/>
      <c r="G34" s="264"/>
      <c r="H34" s="274"/>
      <c r="I34" s="274"/>
      <c r="J34" s="274"/>
      <c r="K34" s="274"/>
      <c r="L34" s="262"/>
      <c r="M34" s="262" t="s">
        <v>1008</v>
      </c>
      <c r="N34" s="429">
        <f>'Population Growth Projections'!F31</f>
        <v>-1.2912141596801097E-2</v>
      </c>
      <c r="O34" s="263"/>
      <c r="P34" s="262" t="s">
        <v>1008</v>
      </c>
      <c r="Q34" s="429">
        <f>'Population Growth Projections'!G31</f>
        <v>-8.4758978146515229E-3</v>
      </c>
      <c r="R34" s="264"/>
    </row>
    <row r="35" spans="2:18" s="150" customFormat="1" x14ac:dyDescent="0.25">
      <c r="B35" s="262" t="s">
        <v>948</v>
      </c>
      <c r="C35" s="263"/>
      <c r="D35" s="278"/>
      <c r="E35" s="263"/>
      <c r="F35" s="263"/>
      <c r="G35" s="264"/>
      <c r="H35" s="274"/>
      <c r="I35" s="274"/>
      <c r="J35" s="274"/>
      <c r="K35" s="274"/>
      <c r="L35" s="262"/>
      <c r="M35" s="262" t="s">
        <v>1009</v>
      </c>
      <c r="N35" s="429">
        <f>'Population Growth Projections'!F32</f>
        <v>5.5533152174702671E-4</v>
      </c>
      <c r="O35" s="263"/>
      <c r="P35" s="262" t="s">
        <v>1009</v>
      </c>
      <c r="Q35" s="429">
        <f>'Population Growth Projections'!G32</f>
        <v>-2.6823995104481302E-3</v>
      </c>
      <c r="R35" s="264"/>
    </row>
    <row r="36" spans="2:18" s="150" customFormat="1" ht="15.75" thickBot="1" x14ac:dyDescent="0.3">
      <c r="B36" s="272" t="s">
        <v>1347</v>
      </c>
      <c r="C36" s="267"/>
      <c r="D36" s="281"/>
      <c r="E36" s="472">
        <f>'GDT Index'!Q70/2</f>
        <v>-3.9221586692429145E-2</v>
      </c>
      <c r="F36" s="513">
        <f>-'GDT Index'!Q70</f>
        <v>7.8443173384858289E-2</v>
      </c>
      <c r="G36" s="514">
        <f>'GDT Index'!Q70</f>
        <v>-7.8443173384858289E-2</v>
      </c>
      <c r="H36" s="296" t="s">
        <v>1346</v>
      </c>
      <c r="I36" s="274"/>
      <c r="J36" s="274"/>
      <c r="K36" s="274"/>
      <c r="L36" s="262"/>
      <c r="M36" s="262" t="s">
        <v>1014</v>
      </c>
      <c r="N36" s="356">
        <f>'Population Growth Projections'!F33</f>
        <v>-3.6420109375085996E-3</v>
      </c>
      <c r="O36" s="263"/>
      <c r="P36" s="262" t="s">
        <v>1014</v>
      </c>
      <c r="Q36" s="429">
        <f>'Population Growth Projections'!G33</f>
        <v>3.7818684939008307E-3</v>
      </c>
      <c r="R36" s="264"/>
    </row>
    <row r="37" spans="2:18" s="150" customFormat="1" ht="15.75" thickBot="1" x14ac:dyDescent="0.3">
      <c r="B37" s="274"/>
      <c r="C37" s="274"/>
      <c r="D37" s="274"/>
      <c r="E37" s="274"/>
      <c r="F37" s="274"/>
      <c r="G37" s="274"/>
      <c r="H37" s="274"/>
      <c r="I37" s="274"/>
      <c r="J37" s="274"/>
      <c r="K37" s="274"/>
      <c r="L37" s="262"/>
      <c r="M37" s="272" t="s">
        <v>794</v>
      </c>
      <c r="N37" s="289">
        <f>'Population Growth Projections'!F34</f>
        <v>1.3840527192423568E-2</v>
      </c>
      <c r="O37" s="263"/>
      <c r="P37" s="272" t="s">
        <v>794</v>
      </c>
      <c r="Q37" s="473">
        <f>'Population Growth Projections'!G34</f>
        <v>1.9837499436416994E-3</v>
      </c>
      <c r="R37" s="264"/>
    </row>
    <row r="38" spans="2:18" s="150" customFormat="1" x14ac:dyDescent="0.25">
      <c r="B38" s="276" t="s">
        <v>1205</v>
      </c>
      <c r="C38" s="260"/>
      <c r="D38" s="284">
        <v>-0.06</v>
      </c>
      <c r="E38" s="260" t="s">
        <v>814</v>
      </c>
      <c r="F38" s="260"/>
      <c r="G38" s="300"/>
      <c r="H38" s="274"/>
      <c r="I38" s="274"/>
      <c r="J38" s="274"/>
      <c r="K38" s="274"/>
      <c r="L38" s="262"/>
      <c r="M38" s="263"/>
      <c r="N38" s="263"/>
      <c r="O38" s="263"/>
      <c r="P38" s="263"/>
      <c r="Q38" s="263"/>
      <c r="R38" s="264"/>
    </row>
    <row r="39" spans="2:18" s="150" customFormat="1" x14ac:dyDescent="0.25">
      <c r="B39" s="262" t="s">
        <v>981</v>
      </c>
      <c r="C39" s="263" t="s">
        <v>982</v>
      </c>
      <c r="D39" s="285">
        <f>'Forex Correl'!N3</f>
        <v>-4.1664177834394349E-2</v>
      </c>
      <c r="E39" s="286" t="s">
        <v>990</v>
      </c>
      <c r="F39" s="285"/>
      <c r="G39" s="465"/>
      <c r="H39" s="274"/>
      <c r="I39" s="274"/>
      <c r="J39" s="274"/>
      <c r="K39" s="274"/>
      <c r="L39" s="262"/>
      <c r="M39" s="263"/>
      <c r="N39" s="263"/>
      <c r="O39" s="263"/>
      <c r="P39" s="263"/>
      <c r="Q39" s="263"/>
      <c r="R39" s="264"/>
    </row>
    <row r="40" spans="2:18" s="150" customFormat="1" x14ac:dyDescent="0.25">
      <c r="B40" s="262"/>
      <c r="C40" s="263" t="s">
        <v>983</v>
      </c>
      <c r="D40" s="285">
        <f>'Forex Correl'!O3</f>
        <v>-0.12898659264715071</v>
      </c>
      <c r="E40" s="263"/>
      <c r="F40" s="263"/>
      <c r="G40" s="465"/>
      <c r="H40" s="274"/>
      <c r="I40" s="274"/>
      <c r="J40" s="274"/>
      <c r="K40" s="274"/>
      <c r="L40" s="262"/>
      <c r="M40" s="263"/>
      <c r="N40" s="263"/>
      <c r="O40" s="263"/>
      <c r="P40" s="263"/>
      <c r="Q40" s="263"/>
      <c r="R40" s="264"/>
    </row>
    <row r="41" spans="2:18" s="150" customFormat="1" ht="15.75" thickBot="1" x14ac:dyDescent="0.3">
      <c r="B41" s="262"/>
      <c r="C41" s="263" t="s">
        <v>984</v>
      </c>
      <c r="D41" s="462">
        <f>'Forex Correl'!P3</f>
        <v>-0.191146448016114</v>
      </c>
      <c r="E41" s="463">
        <f>D41/2</f>
        <v>-9.5573224008056998E-2</v>
      </c>
      <c r="F41" s="413">
        <f>0%</f>
        <v>0</v>
      </c>
      <c r="G41" s="465"/>
      <c r="H41" s="274"/>
      <c r="I41" s="274"/>
      <c r="J41" s="274"/>
      <c r="K41" s="274"/>
      <c r="L41" s="262"/>
      <c r="M41" s="263"/>
      <c r="N41" s="263"/>
      <c r="O41" s="263"/>
      <c r="P41" s="263"/>
      <c r="Q41" s="263"/>
      <c r="R41" s="264"/>
    </row>
    <row r="42" spans="2:18" s="150" customFormat="1" x14ac:dyDescent="0.25">
      <c r="B42" s="262"/>
      <c r="C42" s="263" t="s">
        <v>985</v>
      </c>
      <c r="D42" s="285">
        <f>'Forex Correl'!Q3</f>
        <v>1.3492272805536387E-2</v>
      </c>
      <c r="E42" s="263"/>
      <c r="F42" s="263"/>
      <c r="G42" s="465"/>
      <c r="H42" s="274"/>
      <c r="I42" s="274"/>
      <c r="J42" s="274"/>
      <c r="K42" s="274"/>
      <c r="L42" s="262"/>
      <c r="M42" s="276" t="s">
        <v>1191</v>
      </c>
      <c r="N42" s="261"/>
      <c r="O42" s="263"/>
      <c r="P42" s="276" t="s">
        <v>1184</v>
      </c>
      <c r="Q42" s="261"/>
      <c r="R42" s="264"/>
    </row>
    <row r="43" spans="2:18" s="150" customFormat="1" ht="14.25" customHeight="1" thickBot="1" x14ac:dyDescent="0.3">
      <c r="B43" s="466"/>
      <c r="C43" s="304" t="s">
        <v>1206</v>
      </c>
      <c r="D43" s="467">
        <f>'Forex Correl'!R3</f>
        <v>-0.11799477830492294</v>
      </c>
      <c r="E43" s="468">
        <f>D43/2</f>
        <v>-5.8997389152461471E-2</v>
      </c>
      <c r="F43" s="469">
        <v>0</v>
      </c>
      <c r="G43" s="303"/>
      <c r="H43" s="274"/>
      <c r="I43" s="274"/>
      <c r="J43" s="274"/>
      <c r="K43" s="274"/>
      <c r="L43" s="262"/>
      <c r="M43" s="262"/>
      <c r="N43" s="264"/>
      <c r="O43" s="263"/>
      <c r="P43" s="262"/>
      <c r="Q43" s="264"/>
      <c r="R43" s="264"/>
    </row>
    <row r="44" spans="2:18" s="150" customFormat="1" x14ac:dyDescent="0.25">
      <c r="B44" s="274"/>
      <c r="C44" s="274"/>
      <c r="D44" s="274"/>
      <c r="E44" s="274"/>
      <c r="F44" s="274"/>
      <c r="G44" s="274"/>
      <c r="H44" s="274"/>
      <c r="I44" s="274"/>
      <c r="J44" s="274"/>
      <c r="K44" s="274"/>
      <c r="L44" s="262"/>
      <c r="M44" s="262" t="s">
        <v>793</v>
      </c>
      <c r="N44" s="356">
        <f>'Population Growth Projections'!F41</f>
        <v>-2.1569831467557865E-2</v>
      </c>
      <c r="O44" s="263"/>
      <c r="P44" s="262" t="s">
        <v>793</v>
      </c>
      <c r="Q44" s="438">
        <f>'Population Growth Projections'!G41</f>
        <v>-1.4460425651776632E-2</v>
      </c>
      <c r="R44" s="264"/>
    </row>
    <row r="45" spans="2:18" s="150" customFormat="1" x14ac:dyDescent="0.25">
      <c r="B45" s="274"/>
      <c r="C45" s="274"/>
      <c r="D45" s="274"/>
      <c r="E45" s="274"/>
      <c r="F45" s="274"/>
      <c r="G45" s="274"/>
      <c r="H45" s="274"/>
      <c r="I45" s="274"/>
      <c r="J45" s="274"/>
      <c r="K45" s="274"/>
      <c r="L45" s="262"/>
      <c r="M45" s="262" t="s">
        <v>1005</v>
      </c>
      <c r="N45" s="356">
        <f>'Population Growth Projections'!F42</f>
        <v>-3.2324571083694131E-2</v>
      </c>
      <c r="O45" s="263"/>
      <c r="P45" s="262" t="s">
        <v>1005</v>
      </c>
      <c r="Q45" s="438">
        <f>'Population Growth Projections'!G42</f>
        <v>-1.0970178782957474E-2</v>
      </c>
      <c r="R45" s="264"/>
    </row>
    <row r="46" spans="2:18" s="150" customFormat="1" x14ac:dyDescent="0.25">
      <c r="B46" s="274"/>
      <c r="C46" s="274"/>
      <c r="D46" s="274"/>
      <c r="E46" s="274"/>
      <c r="F46" s="274"/>
      <c r="G46" s="274"/>
      <c r="H46" s="274"/>
      <c r="I46" s="274"/>
      <c r="J46" s="274"/>
      <c r="K46" s="274"/>
      <c r="L46" s="262"/>
      <c r="M46" s="262" t="s">
        <v>1010</v>
      </c>
      <c r="N46" s="356">
        <f>'Population Growth Projections'!F43</f>
        <v>-4.6297346252460625E-2</v>
      </c>
      <c r="O46" s="263"/>
      <c r="P46" s="262" t="s">
        <v>1010</v>
      </c>
      <c r="Q46" s="438">
        <f>'Population Growth Projections'!G43</f>
        <v>-2.1415076567039781E-2</v>
      </c>
      <c r="R46" s="264"/>
    </row>
    <row r="47" spans="2:18" s="150" customFormat="1" x14ac:dyDescent="0.25">
      <c r="B47" s="274"/>
      <c r="C47" s="274"/>
      <c r="D47" s="274"/>
      <c r="E47" s="274"/>
      <c r="F47" s="274"/>
      <c r="G47" s="274"/>
      <c r="H47" s="274"/>
      <c r="I47" s="274"/>
      <c r="J47" s="274"/>
      <c r="K47" s="274"/>
      <c r="L47" s="262"/>
      <c r="M47" s="262" t="s">
        <v>1007</v>
      </c>
      <c r="N47" s="438">
        <f>'Population Growth Projections'!F44</f>
        <v>-1.145171056908123E-2</v>
      </c>
      <c r="O47" s="263"/>
      <c r="P47" s="262" t="s">
        <v>1007</v>
      </c>
      <c r="Q47" s="438">
        <f>'Population Growth Projections'!G44</f>
        <v>-9.1285717143932965E-3</v>
      </c>
      <c r="R47" s="264"/>
    </row>
    <row r="48" spans="2:18" s="150" customFormat="1" x14ac:dyDescent="0.25">
      <c r="B48" s="274"/>
      <c r="C48" s="274"/>
      <c r="D48" s="274"/>
      <c r="E48" s="274"/>
      <c r="F48" s="274"/>
      <c r="G48" s="274"/>
      <c r="H48" s="274"/>
      <c r="I48" s="274"/>
      <c r="J48" s="274"/>
      <c r="K48" s="274"/>
      <c r="L48" s="262"/>
      <c r="M48" s="262" t="s">
        <v>1008</v>
      </c>
      <c r="N48" s="356">
        <f>'Population Growth Projections'!F45</f>
        <v>-1.6008139432708735E-2</v>
      </c>
      <c r="O48" s="263"/>
      <c r="P48" s="262" t="s">
        <v>1008</v>
      </c>
      <c r="Q48" s="438">
        <f>'Population Growth Projections'!G45</f>
        <v>-9.5136208770384423E-3</v>
      </c>
      <c r="R48" s="264"/>
    </row>
    <row r="49" spans="2:18" s="150" customFormat="1" x14ac:dyDescent="0.25">
      <c r="B49" s="274"/>
      <c r="C49" s="274"/>
      <c r="D49" s="274"/>
      <c r="E49" s="274"/>
      <c r="F49" s="274"/>
      <c r="G49" s="274"/>
      <c r="H49" s="274"/>
      <c r="I49" s="274"/>
      <c r="J49" s="274"/>
      <c r="K49" s="274"/>
      <c r="L49" s="262"/>
      <c r="M49" s="262" t="s">
        <v>1009</v>
      </c>
      <c r="N49" s="438">
        <f>'Population Growth Projections'!F46</f>
        <v>-9.016759771403593E-3</v>
      </c>
      <c r="O49" s="263"/>
      <c r="P49" s="262" t="s">
        <v>1009</v>
      </c>
      <c r="Q49" s="438">
        <f>'Population Growth Projections'!G46</f>
        <v>-5.8729679446748451E-3</v>
      </c>
      <c r="R49" s="264"/>
    </row>
    <row r="50" spans="2:18" s="150" customFormat="1" x14ac:dyDescent="0.25">
      <c r="B50" s="274"/>
      <c r="C50" s="274"/>
      <c r="D50" s="274"/>
      <c r="E50" s="274"/>
      <c r="F50" s="274"/>
      <c r="G50" s="274"/>
      <c r="H50" s="274"/>
      <c r="I50" s="274"/>
      <c r="J50" s="274"/>
      <c r="K50" s="274"/>
      <c r="L50" s="262"/>
      <c r="M50" s="262" t="s">
        <v>1014</v>
      </c>
      <c r="N50" s="438">
        <f>'Population Growth Projections'!F47</f>
        <v>-1.335533421919799E-2</v>
      </c>
      <c r="O50" s="263"/>
      <c r="P50" s="262" t="s">
        <v>1014</v>
      </c>
      <c r="Q50" s="438">
        <f>'Population Growth Projections'!G47</f>
        <v>5.0931167366408125E-4</v>
      </c>
      <c r="R50" s="264"/>
    </row>
    <row r="51" spans="2:18" s="150" customFormat="1" ht="15.75" thickBot="1" x14ac:dyDescent="0.3">
      <c r="B51" s="274"/>
      <c r="C51" s="274"/>
      <c r="D51" s="274"/>
      <c r="E51" s="274"/>
      <c r="F51" s="274"/>
      <c r="G51" s="274"/>
      <c r="H51" s="274"/>
      <c r="I51" s="274"/>
      <c r="J51" s="274"/>
      <c r="K51" s="274"/>
      <c r="L51" s="262"/>
      <c r="M51" s="272" t="s">
        <v>794</v>
      </c>
      <c r="N51" s="289">
        <f>'Population Growth Projections'!F48</f>
        <v>-1.6210990623190868E-2</v>
      </c>
      <c r="O51" s="263"/>
      <c r="P51" s="272" t="s">
        <v>794</v>
      </c>
      <c r="Q51" s="474">
        <f>'Population Growth Projections'!G48</f>
        <v>-7.6214944725292444E-3</v>
      </c>
      <c r="R51" s="264"/>
    </row>
    <row r="52" spans="2:18" s="150" customFormat="1" ht="15.75" thickBot="1" x14ac:dyDescent="0.3">
      <c r="B52" s="274"/>
      <c r="C52" s="274"/>
      <c r="D52" s="274"/>
      <c r="E52" s="274"/>
      <c r="F52" s="274"/>
      <c r="G52" s="274"/>
      <c r="H52" s="274"/>
      <c r="I52" s="274"/>
      <c r="J52" s="274"/>
      <c r="K52" s="274"/>
      <c r="L52" s="262"/>
      <c r="M52" s="263"/>
      <c r="N52" s="263"/>
      <c r="O52" s="263"/>
      <c r="P52" s="263"/>
      <c r="Q52" s="263"/>
      <c r="R52" s="264"/>
    </row>
    <row r="53" spans="2:18" s="150" customFormat="1" x14ac:dyDescent="0.25">
      <c r="B53" s="274"/>
      <c r="C53" s="274"/>
      <c r="D53" s="274"/>
      <c r="E53" s="274"/>
      <c r="F53" s="274"/>
      <c r="G53" s="274"/>
      <c r="H53" s="274"/>
      <c r="I53" s="274"/>
      <c r="J53" s="274"/>
      <c r="K53" s="274"/>
      <c r="L53" s="262"/>
      <c r="M53" s="276" t="s">
        <v>1192</v>
      </c>
      <c r="N53" s="261"/>
      <c r="O53" s="263"/>
      <c r="P53" s="276" t="s">
        <v>1185</v>
      </c>
      <c r="Q53" s="261"/>
      <c r="R53" s="264"/>
    </row>
    <row r="54" spans="2:18" s="150" customFormat="1" x14ac:dyDescent="0.25">
      <c r="B54" s="274"/>
      <c r="C54" s="274"/>
      <c r="D54" s="274"/>
      <c r="E54" s="274"/>
      <c r="F54" s="274"/>
      <c r="G54" s="274"/>
      <c r="H54" s="274"/>
      <c r="I54" s="274"/>
      <c r="J54" s="274"/>
      <c r="K54" s="274"/>
      <c r="L54" s="262"/>
      <c r="M54" s="262"/>
      <c r="N54" s="264"/>
      <c r="O54" s="263"/>
      <c r="P54" s="262"/>
      <c r="Q54" s="264"/>
      <c r="R54" s="264"/>
    </row>
    <row r="55" spans="2:18" s="150" customFormat="1" x14ac:dyDescent="0.25">
      <c r="B55" s="274"/>
      <c r="C55" s="274"/>
      <c r="D55" s="274"/>
      <c r="E55" s="274"/>
      <c r="F55" s="274"/>
      <c r="G55" s="274"/>
      <c r="H55" s="274"/>
      <c r="I55" s="274"/>
      <c r="J55" s="274"/>
      <c r="K55" s="274"/>
      <c r="L55" s="262"/>
      <c r="M55" s="262" t="s">
        <v>793</v>
      </c>
      <c r="N55" s="356">
        <f>'Population Growth Projections'!F52</f>
        <v>9.5151745399892906E-2</v>
      </c>
      <c r="O55" s="263"/>
      <c r="P55" s="262" t="s">
        <v>793</v>
      </c>
      <c r="Q55" s="434">
        <f>'Population Growth Projections'!G52</f>
        <v>2.3266814034194727E-2</v>
      </c>
      <c r="R55" s="264"/>
    </row>
    <row r="56" spans="2:18" s="150" customFormat="1" x14ac:dyDescent="0.25">
      <c r="B56" s="274"/>
      <c r="C56" s="274"/>
      <c r="D56" s="274"/>
      <c r="E56" s="274"/>
      <c r="F56" s="274"/>
      <c r="G56" s="274"/>
      <c r="H56" s="274"/>
      <c r="I56" s="274"/>
      <c r="J56" s="274"/>
      <c r="K56" s="274"/>
      <c r="L56" s="262"/>
      <c r="M56" s="262" t="s">
        <v>1005</v>
      </c>
      <c r="N56" s="434">
        <f>'Population Growth Projections'!F53</f>
        <v>3.7347415541158391E-2</v>
      </c>
      <c r="O56" s="263"/>
      <c r="P56" s="262" t="s">
        <v>1005</v>
      </c>
      <c r="Q56" s="434">
        <f>'Population Growth Projections'!G53</f>
        <v>1.2218394354080786E-2</v>
      </c>
      <c r="R56" s="264"/>
    </row>
    <row r="57" spans="2:18" s="150" customFormat="1" x14ac:dyDescent="0.25">
      <c r="B57" s="274"/>
      <c r="C57" s="274"/>
      <c r="D57" s="274"/>
      <c r="E57" s="274"/>
      <c r="F57" s="274"/>
      <c r="G57" s="274"/>
      <c r="H57" s="274"/>
      <c r="I57" s="274"/>
      <c r="J57" s="274"/>
      <c r="K57" s="274"/>
      <c r="L57" s="262"/>
      <c r="M57" s="262" t="s">
        <v>1010</v>
      </c>
      <c r="N57" s="434">
        <f>'Population Growth Projections'!F54</f>
        <v>3.4431215116412783E-3</v>
      </c>
      <c r="O57" s="263"/>
      <c r="P57" s="262" t="s">
        <v>1010</v>
      </c>
      <c r="Q57" s="434">
        <f>'Population Growth Projections'!G54</f>
        <v>-4.6898256497097668E-3</v>
      </c>
      <c r="R57" s="264"/>
    </row>
    <row r="58" spans="2:18" s="150" customFormat="1" x14ac:dyDescent="0.25">
      <c r="B58" s="274"/>
      <c r="C58" s="274"/>
      <c r="D58" s="274"/>
      <c r="E58" s="274"/>
      <c r="F58" s="274"/>
      <c r="G58" s="274"/>
      <c r="H58" s="274"/>
      <c r="I58" s="274"/>
      <c r="J58" s="274"/>
      <c r="K58" s="274"/>
      <c r="L58" s="262"/>
      <c r="M58" s="262" t="s">
        <v>1007</v>
      </c>
      <c r="N58" s="434">
        <f>'Population Growth Projections'!F55</f>
        <v>-5.2695821464003867E-3</v>
      </c>
      <c r="O58" s="263"/>
      <c r="P58" s="262" t="s">
        <v>1007</v>
      </c>
      <c r="Q58" s="434">
        <f>'Population Growth Projections'!G55</f>
        <v>-7.0673103822800343E-3</v>
      </c>
      <c r="R58" s="264"/>
    </row>
    <row r="59" spans="2:18" s="150" customFormat="1" x14ac:dyDescent="0.25">
      <c r="B59" s="274"/>
      <c r="C59" s="274"/>
      <c r="D59" s="274"/>
      <c r="E59" s="274"/>
      <c r="F59" s="274"/>
      <c r="G59" s="274"/>
      <c r="H59" s="274"/>
      <c r="I59" s="274"/>
      <c r="J59" s="274"/>
      <c r="K59" s="274"/>
      <c r="L59" s="262"/>
      <c r="M59" s="262" t="s">
        <v>1008</v>
      </c>
      <c r="N59" s="434">
        <f>'Population Growth Projections'!F56</f>
        <v>-9.8545057519489054E-3</v>
      </c>
      <c r="O59" s="263"/>
      <c r="P59" s="262" t="s">
        <v>1008</v>
      </c>
      <c r="Q59" s="434">
        <f>'Population Growth Projections'!G56</f>
        <v>-7.4531605438513671E-3</v>
      </c>
      <c r="R59" s="264"/>
    </row>
    <row r="60" spans="2:18" s="150" customFormat="1" x14ac:dyDescent="0.25">
      <c r="B60" s="274"/>
      <c r="C60" s="274"/>
      <c r="D60" s="274"/>
      <c r="E60" s="274"/>
      <c r="F60" s="274"/>
      <c r="G60" s="274"/>
      <c r="H60" s="274"/>
      <c r="I60" s="274"/>
      <c r="J60" s="274"/>
      <c r="K60" s="274"/>
      <c r="L60" s="262"/>
      <c r="M60" s="262" t="s">
        <v>1009</v>
      </c>
      <c r="N60" s="434">
        <f>'Population Growth Projections'!F57</f>
        <v>9.7745520805334607E-3</v>
      </c>
      <c r="O60" s="263"/>
      <c r="P60" s="262" t="s">
        <v>1009</v>
      </c>
      <c r="Q60" s="434">
        <f>'Population Growth Projections'!G57</f>
        <v>3.7136961435235705E-4</v>
      </c>
      <c r="R60" s="264"/>
    </row>
    <row r="61" spans="2:18" s="150" customFormat="1" x14ac:dyDescent="0.25">
      <c r="B61" s="274"/>
      <c r="C61" s="274"/>
      <c r="D61" s="274"/>
      <c r="E61" s="274"/>
      <c r="F61" s="274"/>
      <c r="G61" s="274"/>
      <c r="H61" s="274"/>
      <c r="I61" s="274"/>
      <c r="J61" s="274"/>
      <c r="K61" s="274"/>
      <c r="L61" s="262"/>
      <c r="M61" s="262" t="s">
        <v>1014</v>
      </c>
      <c r="N61" s="429">
        <f>'Population Growth Projections'!F58</f>
        <v>5.7066740426212625E-3</v>
      </c>
      <c r="O61" s="263"/>
      <c r="P61" s="262" t="s">
        <v>1014</v>
      </c>
      <c r="Q61" s="434">
        <f>'Population Growth Projections'!G58</f>
        <v>6.9115477577843532E-3</v>
      </c>
      <c r="R61" s="264"/>
    </row>
    <row r="62" spans="2:18" s="150" customFormat="1" ht="15.75" thickBot="1" x14ac:dyDescent="0.3">
      <c r="B62" s="274"/>
      <c r="C62" s="274"/>
      <c r="D62" s="274"/>
      <c r="E62" s="274"/>
      <c r="F62" s="274"/>
      <c r="G62" s="274"/>
      <c r="H62" s="274"/>
      <c r="I62" s="274"/>
      <c r="J62" s="274"/>
      <c r="K62" s="274"/>
      <c r="L62" s="262"/>
      <c r="M62" s="272" t="s">
        <v>794</v>
      </c>
      <c r="N62" s="289">
        <f>'Population Growth Projections'!F59</f>
        <v>2.7041538388055786E-2</v>
      </c>
      <c r="O62" s="263"/>
      <c r="P62" s="272" t="s">
        <v>794</v>
      </c>
      <c r="Q62" s="475">
        <f>'Population Growth Projections'!G59</f>
        <v>6.2345237765355499E-3</v>
      </c>
      <c r="R62" s="264"/>
    </row>
    <row r="63" spans="2:18" s="150" customFormat="1" x14ac:dyDescent="0.25">
      <c r="B63" s="274"/>
      <c r="C63" s="274"/>
      <c r="D63" s="274"/>
      <c r="E63" s="274"/>
      <c r="F63" s="274"/>
      <c r="G63" s="274"/>
      <c r="H63" s="274"/>
      <c r="I63" s="274"/>
      <c r="J63" s="274"/>
      <c r="K63" s="274"/>
      <c r="L63" s="262"/>
      <c r="M63" s="263"/>
      <c r="N63" s="263"/>
      <c r="O63" s="263"/>
      <c r="P63" s="263"/>
      <c r="Q63" s="287"/>
      <c r="R63" s="264"/>
    </row>
    <row r="64" spans="2:18" s="150" customFormat="1" ht="15.75" thickBot="1" x14ac:dyDescent="0.3">
      <c r="B64" s="274"/>
      <c r="C64" s="274"/>
      <c r="D64" s="274"/>
      <c r="E64" s="274"/>
      <c r="F64" s="274"/>
      <c r="G64" s="274"/>
      <c r="H64" s="274"/>
      <c r="I64" s="274"/>
      <c r="J64" s="274"/>
      <c r="K64" s="274"/>
      <c r="L64" s="272"/>
      <c r="M64" s="267"/>
      <c r="N64" s="267"/>
      <c r="O64" s="267"/>
      <c r="P64" s="267"/>
      <c r="Q64" s="288"/>
      <c r="R64" s="268"/>
    </row>
    <row r="65" spans="2:17" s="150" customFormat="1" x14ac:dyDescent="0.25">
      <c r="B65" s="274"/>
      <c r="C65" s="274"/>
      <c r="D65" s="274"/>
      <c r="E65" s="274"/>
      <c r="F65" s="274"/>
      <c r="G65" s="274"/>
      <c r="H65" s="274"/>
      <c r="I65" s="274"/>
      <c r="J65" s="274"/>
      <c r="K65" s="274"/>
      <c r="P65" s="263"/>
      <c r="Q65" s="287"/>
    </row>
    <row r="66" spans="2:17" s="150" customFormat="1" x14ac:dyDescent="0.25">
      <c r="B66" s="263"/>
      <c r="C66" s="263"/>
      <c r="D66" s="263"/>
      <c r="E66" s="263"/>
      <c r="F66" s="263"/>
      <c r="G66" s="263"/>
      <c r="H66" s="263"/>
      <c r="I66" s="263"/>
      <c r="J66" s="263"/>
      <c r="K66" s="263"/>
    </row>
    <row r="67" spans="2:17" s="149" customFormat="1" x14ac:dyDescent="0.25">
      <c r="B67" s="200"/>
      <c r="C67" s="200"/>
      <c r="D67" s="200"/>
      <c r="E67" s="200"/>
      <c r="F67" s="200"/>
      <c r="G67" s="200"/>
      <c r="H67" s="200"/>
      <c r="I67" s="200"/>
      <c r="J67" s="200"/>
      <c r="K67" s="200"/>
    </row>
    <row r="68" spans="2:17" s="149" customFormat="1" ht="31.5" x14ac:dyDescent="0.5">
      <c r="B68" s="212" t="s">
        <v>996</v>
      </c>
      <c r="C68" s="200"/>
      <c r="D68" s="200"/>
      <c r="E68" s="200"/>
      <c r="F68" s="200"/>
      <c r="G68" s="200"/>
      <c r="H68" s="200"/>
      <c r="I68" s="200"/>
      <c r="J68" s="200"/>
      <c r="K68" s="200"/>
    </row>
    <row r="69" spans="2:17" s="149" customFormat="1" ht="15.75" thickBot="1" x14ac:dyDescent="0.3">
      <c r="B69" s="200"/>
      <c r="C69" s="200"/>
      <c r="D69" s="200"/>
      <c r="E69" s="200"/>
      <c r="F69" s="200"/>
      <c r="G69" s="200"/>
      <c r="H69" s="200"/>
      <c r="I69" s="200"/>
      <c r="J69" s="200"/>
      <c r="K69" s="200"/>
    </row>
    <row r="70" spans="2:17" s="149" customFormat="1" ht="15" customHeight="1" x14ac:dyDescent="0.25">
      <c r="B70" s="189" t="s">
        <v>958</v>
      </c>
      <c r="C70" s="190"/>
      <c r="D70" s="190"/>
      <c r="E70" s="190"/>
      <c r="F70" s="190"/>
      <c r="G70" s="190"/>
      <c r="H70" s="190"/>
      <c r="I70" s="190"/>
      <c r="J70" s="190"/>
      <c r="K70" s="191"/>
    </row>
    <row r="71" spans="2:17" s="149" customFormat="1" x14ac:dyDescent="0.25">
      <c r="B71" s="192" t="s">
        <v>954</v>
      </c>
      <c r="C71" s="193"/>
      <c r="D71" s="193" t="s">
        <v>955</v>
      </c>
      <c r="E71" s="193"/>
      <c r="F71" s="193" t="s">
        <v>957</v>
      </c>
      <c r="G71" s="193"/>
      <c r="H71" s="193" t="s">
        <v>774</v>
      </c>
      <c r="I71" s="194"/>
      <c r="J71" s="194"/>
      <c r="K71" s="195"/>
    </row>
    <row r="72" spans="2:17" s="149" customFormat="1" ht="15.75" thickBot="1" x14ac:dyDescent="0.3">
      <c r="B72" s="196">
        <v>0.4</v>
      </c>
      <c r="C72" s="197"/>
      <c r="D72" s="198">
        <v>0.4</v>
      </c>
      <c r="E72" s="197"/>
      <c r="F72" s="198">
        <v>0.1</v>
      </c>
      <c r="G72" s="197"/>
      <c r="H72" s="198">
        <v>0.1</v>
      </c>
      <c r="I72" s="197"/>
      <c r="J72" s="197"/>
      <c r="K72" s="199"/>
    </row>
    <row r="73" spans="2:17" s="149" customFormat="1" x14ac:dyDescent="0.25">
      <c r="B73" s="200" t="s">
        <v>953</v>
      </c>
    </row>
    <row r="74" spans="2:17" s="149" customFormat="1" ht="15.75" thickBot="1" x14ac:dyDescent="0.3">
      <c r="B74" s="200"/>
    </row>
    <row r="75" spans="2:17" s="149" customFormat="1" x14ac:dyDescent="0.25">
      <c r="B75" s="201" t="s">
        <v>1034</v>
      </c>
      <c r="C75" s="202"/>
      <c r="D75" s="202"/>
      <c r="E75" s="335"/>
      <c r="F75" s="335">
        <v>0.66</v>
      </c>
      <c r="G75" s="202" t="s">
        <v>1036</v>
      </c>
      <c r="H75" s="202"/>
      <c r="I75" s="202"/>
      <c r="J75" s="202"/>
      <c r="K75" s="202"/>
      <c r="L75" s="202"/>
      <c r="M75" s="202"/>
      <c r="N75" s="203"/>
    </row>
    <row r="76" spans="2:17" s="149" customFormat="1" x14ac:dyDescent="0.25">
      <c r="B76" s="204" t="s">
        <v>1034</v>
      </c>
      <c r="C76" s="200"/>
      <c r="D76" s="200"/>
      <c r="E76" s="200"/>
      <c r="F76" s="283">
        <v>0.87</v>
      </c>
      <c r="G76" s="200" t="s">
        <v>1035</v>
      </c>
      <c r="H76" s="200"/>
      <c r="I76" s="200"/>
      <c r="J76" s="200"/>
      <c r="K76" s="200"/>
      <c r="L76" s="200"/>
      <c r="M76" s="200"/>
      <c r="N76" s="206"/>
    </row>
    <row r="77" spans="2:17" s="149" customFormat="1" x14ac:dyDescent="0.25">
      <c r="B77" s="204" t="s">
        <v>1038</v>
      </c>
      <c r="C77" s="200"/>
      <c r="D77" s="200"/>
      <c r="E77" s="200">
        <v>11.2</v>
      </c>
      <c r="F77" s="200" t="s">
        <v>1040</v>
      </c>
      <c r="G77" s="200"/>
      <c r="H77" s="200"/>
      <c r="I77" s="200"/>
      <c r="J77" s="200"/>
      <c r="K77" s="200"/>
      <c r="L77" s="200"/>
      <c r="M77" s="200"/>
      <c r="N77" s="206"/>
    </row>
    <row r="78" spans="2:17" s="149" customFormat="1" x14ac:dyDescent="0.25">
      <c r="B78" s="204" t="s">
        <v>1039</v>
      </c>
      <c r="C78" s="200"/>
      <c r="D78" s="200"/>
      <c r="E78" s="200">
        <v>16.600000000000001</v>
      </c>
      <c r="F78" s="200" t="s">
        <v>1040</v>
      </c>
      <c r="G78" s="200"/>
      <c r="H78" s="200"/>
      <c r="I78" s="200"/>
      <c r="J78" s="200"/>
      <c r="K78" s="200"/>
      <c r="L78" s="200"/>
      <c r="M78" s="200"/>
      <c r="N78" s="206"/>
    </row>
    <row r="79" spans="2:17" s="149" customFormat="1" ht="15.75" thickBot="1" x14ac:dyDescent="0.3">
      <c r="B79" s="207" t="s">
        <v>1037</v>
      </c>
      <c r="C79" s="208"/>
      <c r="D79" s="208"/>
      <c r="E79" s="208"/>
      <c r="F79" s="208"/>
      <c r="G79" s="208"/>
      <c r="H79" s="208"/>
      <c r="I79" s="208"/>
      <c r="J79" s="208"/>
      <c r="K79" s="208"/>
      <c r="L79" s="208"/>
      <c r="M79" s="208"/>
      <c r="N79" s="210"/>
    </row>
    <row r="80" spans="2:17" s="149" customFormat="1" ht="15.75" thickBot="1" x14ac:dyDescent="0.3">
      <c r="B80" s="200"/>
    </row>
    <row r="81" spans="2:19" s="149" customFormat="1" x14ac:dyDescent="0.25">
      <c r="B81" s="201" t="s">
        <v>776</v>
      </c>
      <c r="C81" s="202"/>
      <c r="D81" s="202"/>
      <c r="E81" s="202"/>
      <c r="F81" s="202"/>
      <c r="G81" s="202"/>
      <c r="H81" s="202"/>
      <c r="I81" s="202"/>
      <c r="J81" s="202"/>
      <c r="K81" s="203"/>
    </row>
    <row r="82" spans="2:19" s="149" customFormat="1" ht="3" customHeight="1" x14ac:dyDescent="0.25">
      <c r="B82" s="926" t="s">
        <v>778</v>
      </c>
      <c r="C82" s="927"/>
      <c r="D82" s="927"/>
      <c r="E82" s="927"/>
      <c r="F82" s="927"/>
      <c r="G82" s="927"/>
      <c r="H82" s="927"/>
      <c r="I82" s="927"/>
      <c r="J82" s="927"/>
      <c r="K82" s="928"/>
    </row>
    <row r="83" spans="2:19" s="149" customFormat="1" x14ac:dyDescent="0.25">
      <c r="B83" s="926"/>
      <c r="C83" s="927"/>
      <c r="D83" s="927"/>
      <c r="E83" s="927"/>
      <c r="F83" s="927"/>
      <c r="G83" s="927"/>
      <c r="H83" s="927"/>
      <c r="I83" s="927"/>
      <c r="J83" s="927"/>
      <c r="K83" s="928"/>
    </row>
    <row r="84" spans="2:19" s="149" customFormat="1" x14ac:dyDescent="0.25">
      <c r="B84" s="926"/>
      <c r="C84" s="927"/>
      <c r="D84" s="927"/>
      <c r="E84" s="927"/>
      <c r="F84" s="927"/>
      <c r="G84" s="927"/>
      <c r="H84" s="927"/>
      <c r="I84" s="927"/>
      <c r="J84" s="927"/>
      <c r="K84" s="928"/>
    </row>
    <row r="85" spans="2:19" s="149" customFormat="1" x14ac:dyDescent="0.25">
      <c r="B85" s="926"/>
      <c r="C85" s="927"/>
      <c r="D85" s="927"/>
      <c r="E85" s="927"/>
      <c r="F85" s="927"/>
      <c r="G85" s="927"/>
      <c r="H85" s="927"/>
      <c r="I85" s="927"/>
      <c r="J85" s="927"/>
      <c r="K85" s="928"/>
    </row>
    <row r="86" spans="2:19" s="149" customFormat="1" x14ac:dyDescent="0.25">
      <c r="B86" s="926"/>
      <c r="C86" s="927"/>
      <c r="D86" s="927"/>
      <c r="E86" s="927"/>
      <c r="F86" s="927"/>
      <c r="G86" s="927"/>
      <c r="H86" s="927"/>
      <c r="I86" s="927"/>
      <c r="J86" s="927"/>
      <c r="K86" s="928"/>
    </row>
    <row r="87" spans="2:19" s="149" customFormat="1" x14ac:dyDescent="0.25">
      <c r="B87" s="204" t="s">
        <v>780</v>
      </c>
      <c r="C87" s="200"/>
      <c r="D87" s="205">
        <v>7.4999999999999997E-2</v>
      </c>
      <c r="E87" s="200"/>
      <c r="F87" s="200"/>
      <c r="G87" s="200"/>
      <c r="H87" s="200"/>
      <c r="I87" s="200"/>
      <c r="J87" s="200"/>
      <c r="K87" s="206"/>
    </row>
    <row r="88" spans="2:19" s="149" customFormat="1" ht="15.75" thickBot="1" x14ac:dyDescent="0.3">
      <c r="B88" s="207" t="s">
        <v>779</v>
      </c>
      <c r="C88" s="208"/>
      <c r="D88" s="209">
        <v>0.11899999999999999</v>
      </c>
      <c r="E88" s="208"/>
      <c r="F88" s="208"/>
      <c r="G88" s="208"/>
      <c r="H88" s="208"/>
      <c r="I88" s="208"/>
      <c r="J88" s="208"/>
      <c r="K88" s="210"/>
    </row>
    <row r="89" spans="2:19" s="149" customFormat="1" ht="15.75" thickBot="1" x14ac:dyDescent="0.3">
      <c r="B89" s="200"/>
      <c r="C89" s="200"/>
      <c r="D89" s="205"/>
      <c r="E89" s="200"/>
      <c r="F89" s="200"/>
      <c r="G89" s="200"/>
      <c r="H89" s="200"/>
      <c r="I89" s="200"/>
      <c r="J89" s="200"/>
      <c r="K89" s="200"/>
    </row>
    <row r="90" spans="2:19" s="149" customFormat="1" ht="15.75" thickBot="1" x14ac:dyDescent="0.3">
      <c r="B90" s="213" t="s">
        <v>787</v>
      </c>
      <c r="C90" s="202"/>
      <c r="D90" s="202"/>
      <c r="E90" s="203"/>
      <c r="F90" s="200"/>
      <c r="G90" s="200"/>
      <c r="H90" s="200"/>
      <c r="I90" s="200"/>
      <c r="J90" s="200"/>
      <c r="K90" s="200"/>
    </row>
    <row r="91" spans="2:19" s="149" customFormat="1" ht="15.75" thickBot="1" x14ac:dyDescent="0.3">
      <c r="B91" s="207" t="s">
        <v>788</v>
      </c>
      <c r="C91" s="208"/>
      <c r="D91" s="208"/>
      <c r="E91" s="426">
        <v>0.01</v>
      </c>
      <c r="F91" s="200"/>
      <c r="G91" s="422" t="s">
        <v>1194</v>
      </c>
      <c r="H91" s="423"/>
      <c r="I91" s="423"/>
      <c r="J91" s="424">
        <f>('Segmentation by Geography'!W18/'Segmentation by Geography'!M18)^(1/5)-1</f>
        <v>1.7552868085602524E-2</v>
      </c>
      <c r="K91" s="200"/>
    </row>
    <row r="92" spans="2:19" s="149" customFormat="1" ht="15.75" thickBot="1" x14ac:dyDescent="0.3">
      <c r="B92" s="200"/>
      <c r="C92" s="200"/>
      <c r="D92" s="205"/>
      <c r="E92" s="200"/>
      <c r="F92" s="200"/>
      <c r="G92" s="200"/>
      <c r="H92" s="200"/>
      <c r="I92" s="200"/>
      <c r="J92" s="200"/>
      <c r="K92" s="200"/>
      <c r="S92" s="363"/>
    </row>
    <row r="93" spans="2:19" s="149" customFormat="1" x14ac:dyDescent="0.25">
      <c r="B93" s="213" t="s">
        <v>1141</v>
      </c>
      <c r="C93" s="202"/>
      <c r="D93" s="364"/>
      <c r="E93" s="202"/>
      <c r="F93" s="202" t="s">
        <v>1142</v>
      </c>
      <c r="G93" s="365">
        <f>B97/B95</f>
        <v>0.58666666666666667</v>
      </c>
      <c r="H93" s="202" t="s">
        <v>1143</v>
      </c>
      <c r="I93" s="203"/>
      <c r="J93" s="203"/>
      <c r="K93" s="203"/>
      <c r="L93" s="202"/>
      <c r="M93" s="202"/>
      <c r="N93" s="203"/>
    </row>
    <row r="94" spans="2:19" s="149" customFormat="1" x14ac:dyDescent="0.25">
      <c r="B94" s="204" t="s">
        <v>1147</v>
      </c>
      <c r="C94" s="200"/>
      <c r="D94" s="200"/>
      <c r="E94" s="200"/>
      <c r="F94" s="366" t="s">
        <v>1148</v>
      </c>
      <c r="G94" s="200"/>
      <c r="H94" s="200"/>
      <c r="I94" s="200"/>
      <c r="J94" s="200"/>
      <c r="K94" s="200"/>
      <c r="L94" s="200"/>
      <c r="N94" s="369">
        <f>G93</f>
        <v>0.58666666666666667</v>
      </c>
    </row>
    <row r="95" spans="2:19" s="149" customFormat="1" x14ac:dyDescent="0.25">
      <c r="B95" s="282">
        <v>0.75</v>
      </c>
      <c r="C95" s="200"/>
      <c r="D95" s="205"/>
      <c r="E95" s="200"/>
      <c r="F95" s="367" t="s">
        <v>1150</v>
      </c>
      <c r="G95" s="200"/>
      <c r="H95" s="200"/>
      <c r="I95" s="200"/>
      <c r="J95" s="200"/>
      <c r="K95" s="200"/>
      <c r="L95" s="200"/>
      <c r="N95" s="369">
        <v>0.4</v>
      </c>
    </row>
    <row r="96" spans="2:19" s="149" customFormat="1" x14ac:dyDescent="0.25">
      <c r="B96" s="204" t="s">
        <v>1145</v>
      </c>
      <c r="C96" s="200"/>
      <c r="D96" s="205"/>
      <c r="E96" s="200"/>
      <c r="F96" s="368" t="s">
        <v>1149</v>
      </c>
      <c r="G96" s="200"/>
      <c r="H96" s="200"/>
      <c r="I96" s="200"/>
      <c r="J96" s="200"/>
      <c r="K96" s="200"/>
      <c r="L96" s="200"/>
      <c r="N96" s="369">
        <v>0.8</v>
      </c>
    </row>
    <row r="97" spans="2:14" s="149" customFormat="1" x14ac:dyDescent="0.25">
      <c r="B97" s="282">
        <v>0.44</v>
      </c>
      <c r="C97" s="200"/>
      <c r="D97" s="205"/>
      <c r="E97" s="200"/>
      <c r="L97" s="200"/>
      <c r="M97" s="200"/>
      <c r="N97" s="369"/>
    </row>
    <row r="98" spans="2:14" s="149" customFormat="1" x14ac:dyDescent="0.25">
      <c r="B98" s="204" t="s">
        <v>1144</v>
      </c>
      <c r="C98" s="200"/>
      <c r="D98" s="200"/>
      <c r="E98" s="200"/>
      <c r="L98" s="200"/>
      <c r="M98" s="200"/>
      <c r="N98" s="206"/>
    </row>
    <row r="99" spans="2:14" s="149" customFormat="1" x14ac:dyDescent="0.25">
      <c r="B99" s="282">
        <f>B97*G93</f>
        <v>0.25813333333333333</v>
      </c>
      <c r="C99" s="200"/>
      <c r="D99" s="200"/>
      <c r="E99" s="200"/>
      <c r="F99" s="200"/>
      <c r="G99" s="200"/>
      <c r="H99" s="200"/>
      <c r="I99" s="200"/>
      <c r="J99" s="200"/>
      <c r="K99" s="200"/>
      <c r="L99" s="200"/>
      <c r="M99" s="200"/>
      <c r="N99" s="206"/>
    </row>
    <row r="100" spans="2:14" s="149" customFormat="1" x14ac:dyDescent="0.25">
      <c r="B100" s="282" t="s">
        <v>1146</v>
      </c>
      <c r="C100" s="200"/>
      <c r="D100" s="200"/>
      <c r="E100" s="200"/>
      <c r="F100" s="200"/>
      <c r="G100" s="200" t="s">
        <v>1146</v>
      </c>
      <c r="H100" s="200"/>
      <c r="I100" s="200"/>
      <c r="J100" s="200"/>
      <c r="K100" s="200"/>
      <c r="L100" s="200" t="s">
        <v>1146</v>
      </c>
      <c r="M100" s="200"/>
      <c r="N100" s="206"/>
    </row>
    <row r="101" spans="2:14" s="149" customFormat="1" x14ac:dyDescent="0.25">
      <c r="B101" s="409">
        <f>B95*(N94^4)</f>
        <v>8.8843757037037049E-2</v>
      </c>
      <c r="C101" s="200"/>
      <c r="D101" s="200"/>
      <c r="E101" s="200"/>
      <c r="F101" s="200"/>
      <c r="G101" s="385">
        <f>B95*(N95^4)</f>
        <v>1.9200000000000009E-2</v>
      </c>
      <c r="H101" s="200"/>
      <c r="I101" s="200"/>
      <c r="J101" s="200"/>
      <c r="K101" s="200"/>
      <c r="L101" s="894">
        <f>B95*(N96^4)</f>
        <v>0.30720000000000014</v>
      </c>
      <c r="M101" s="200"/>
      <c r="N101" s="206"/>
    </row>
    <row r="102" spans="2:14" s="149" customFormat="1" x14ac:dyDescent="0.25">
      <c r="B102" s="204"/>
      <c r="C102" s="200"/>
      <c r="D102" s="205"/>
      <c r="E102" s="200"/>
      <c r="F102" s="200"/>
      <c r="G102" s="200"/>
      <c r="H102" s="200"/>
      <c r="I102" s="200"/>
      <c r="J102" s="200"/>
      <c r="K102" s="200"/>
      <c r="L102" s="200"/>
      <c r="M102" s="200"/>
      <c r="N102" s="206"/>
    </row>
    <row r="103" spans="2:14" s="149" customFormat="1" ht="15.75" thickBot="1" x14ac:dyDescent="0.3">
      <c r="B103" s="207" t="s">
        <v>1140</v>
      </c>
      <c r="C103" s="208"/>
      <c r="D103" s="209"/>
      <c r="E103" s="208"/>
      <c r="F103" s="208"/>
      <c r="G103" s="208"/>
      <c r="H103" s="208"/>
      <c r="I103" s="208"/>
      <c r="J103" s="208"/>
      <c r="K103" s="208"/>
      <c r="L103" s="208"/>
      <c r="M103" s="208"/>
      <c r="N103" s="210"/>
    </row>
    <row r="104" spans="2:14" s="149" customFormat="1" x14ac:dyDescent="0.25">
      <c r="D104" s="211"/>
    </row>
    <row r="105" spans="2:14" s="153" customFormat="1" x14ac:dyDescent="0.25">
      <c r="F105" s="227"/>
      <c r="G105" s="228"/>
      <c r="H105" s="227"/>
      <c r="I105" s="227"/>
      <c r="J105" s="227"/>
      <c r="K105" s="227"/>
    </row>
    <row r="106" spans="2:14" s="153" customFormat="1" ht="31.5" x14ac:dyDescent="0.5">
      <c r="B106" s="229" t="s">
        <v>997</v>
      </c>
      <c r="F106" s="227"/>
      <c r="G106" s="228"/>
      <c r="H106" s="227"/>
      <c r="I106" s="227"/>
      <c r="J106" s="227"/>
      <c r="K106" s="227"/>
    </row>
    <row r="107" spans="2:14" s="153" customFormat="1" ht="15.75" thickBot="1" x14ac:dyDescent="0.3">
      <c r="F107" s="227"/>
      <c r="G107" s="228"/>
      <c r="H107" s="227"/>
      <c r="I107" s="227"/>
      <c r="J107" s="227"/>
      <c r="K107" s="227"/>
    </row>
    <row r="108" spans="2:14" s="153" customFormat="1" x14ac:dyDescent="0.25">
      <c r="B108" s="230" t="s">
        <v>785</v>
      </c>
      <c r="C108" s="231"/>
      <c r="D108" s="232"/>
      <c r="E108" s="231"/>
      <c r="F108" s="231"/>
      <c r="G108" s="231"/>
      <c r="H108" s="231"/>
      <c r="I108" s="231"/>
      <c r="J108" s="231"/>
      <c r="K108" s="231"/>
      <c r="L108" s="233"/>
    </row>
    <row r="109" spans="2:14" s="153" customFormat="1" ht="3" customHeight="1" x14ac:dyDescent="0.25">
      <c r="B109" s="929" t="s">
        <v>959</v>
      </c>
      <c r="C109" s="930"/>
      <c r="D109" s="930"/>
      <c r="E109" s="930"/>
      <c r="F109" s="930"/>
      <c r="G109" s="930"/>
      <c r="H109" s="930"/>
      <c r="I109" s="930"/>
      <c r="J109" s="930"/>
      <c r="K109" s="930"/>
      <c r="L109" s="234"/>
    </row>
    <row r="110" spans="2:14" s="153" customFormat="1" x14ac:dyDescent="0.25">
      <c r="B110" s="929"/>
      <c r="C110" s="930"/>
      <c r="D110" s="930"/>
      <c r="E110" s="930"/>
      <c r="F110" s="930"/>
      <c r="G110" s="930"/>
      <c r="H110" s="930"/>
      <c r="I110" s="930"/>
      <c r="J110" s="930"/>
      <c r="K110" s="930"/>
      <c r="L110" s="234"/>
    </row>
    <row r="111" spans="2:14" s="153" customFormat="1" x14ac:dyDescent="0.25">
      <c r="B111" s="929"/>
      <c r="C111" s="930"/>
      <c r="D111" s="930"/>
      <c r="E111" s="930"/>
      <c r="F111" s="930"/>
      <c r="G111" s="930"/>
      <c r="H111" s="930"/>
      <c r="I111" s="930"/>
      <c r="J111" s="930"/>
      <c r="K111" s="930"/>
      <c r="L111" s="234"/>
    </row>
    <row r="112" spans="2:14" s="153" customFormat="1" ht="15.75" thickBot="1" x14ac:dyDescent="0.3">
      <c r="B112" s="929"/>
      <c r="C112" s="930"/>
      <c r="D112" s="930"/>
      <c r="E112" s="930"/>
      <c r="F112" s="930"/>
      <c r="G112" s="930"/>
      <c r="H112" s="930"/>
      <c r="I112" s="930"/>
      <c r="J112" s="930"/>
      <c r="K112" s="930"/>
      <c r="L112" s="234"/>
    </row>
    <row r="113" spans="2:13" s="153" customFormat="1" x14ac:dyDescent="0.25">
      <c r="B113" s="291" t="s">
        <v>781</v>
      </c>
      <c r="C113" s="231"/>
      <c r="D113" s="232"/>
      <c r="E113" s="231"/>
      <c r="F113" s="231"/>
      <c r="G113" s="435">
        <v>0.19</v>
      </c>
      <c r="H113" s="231"/>
      <c r="I113" s="233"/>
      <c r="J113" s="291" t="s">
        <v>792</v>
      </c>
      <c r="K113" s="231"/>
      <c r="L113" s="233"/>
    </row>
    <row r="114" spans="2:13" s="153" customFormat="1" x14ac:dyDescent="0.25">
      <c r="B114" s="235" t="s">
        <v>782</v>
      </c>
      <c r="C114" s="227"/>
      <c r="D114" s="236"/>
      <c r="E114" s="227"/>
      <c r="F114" s="227"/>
      <c r="G114" s="238">
        <v>19900</v>
      </c>
      <c r="H114" s="227" t="s">
        <v>783</v>
      </c>
      <c r="I114" s="234"/>
      <c r="J114" s="275" t="s">
        <v>789</v>
      </c>
      <c r="K114" s="227"/>
      <c r="L114" s="234"/>
    </row>
    <row r="115" spans="2:13" s="153" customFormat="1" ht="15.75" thickBot="1" x14ac:dyDescent="0.3">
      <c r="B115" s="239" t="s">
        <v>784</v>
      </c>
      <c r="C115" s="240"/>
      <c r="D115" s="240"/>
      <c r="E115" s="240"/>
      <c r="F115" s="240"/>
      <c r="G115" s="242">
        <v>40600</v>
      </c>
      <c r="H115" s="240" t="s">
        <v>783</v>
      </c>
      <c r="I115" s="243"/>
      <c r="J115" s="358">
        <f>35%</f>
        <v>0.35</v>
      </c>
      <c r="K115" s="227" t="s">
        <v>790</v>
      </c>
      <c r="L115" s="234"/>
    </row>
    <row r="116" spans="2:13" s="153" customFormat="1" ht="15.75" thickBot="1" x14ac:dyDescent="0.3">
      <c r="B116" s="239" t="s">
        <v>786</v>
      </c>
      <c r="C116" s="240"/>
      <c r="D116" s="240"/>
      <c r="E116" s="241">
        <v>0.13100000000000001</v>
      </c>
      <c r="F116" s="359" t="s">
        <v>1136</v>
      </c>
      <c r="G116" s="360"/>
      <c r="H116" s="360"/>
      <c r="I116" s="513">
        <f>('Segmentation by Geography'!$W$17/'Segmentation by Geography'!$M$17)^(1/5)-1</f>
        <v>0.1069831909086012</v>
      </c>
      <c r="J116" s="239" t="s">
        <v>791</v>
      </c>
      <c r="K116" s="240"/>
      <c r="L116" s="243"/>
      <c r="M116" s="306"/>
    </row>
    <row r="117" spans="2:13" s="153" customFormat="1" ht="15.75" thickBot="1" x14ac:dyDescent="0.3">
      <c r="B117" s="227"/>
      <c r="C117" s="227"/>
      <c r="D117" s="227"/>
      <c r="E117" s="227"/>
      <c r="F117" s="227"/>
      <c r="G117" s="228"/>
      <c r="H117" s="227"/>
      <c r="I117" s="227"/>
      <c r="J117" s="227"/>
      <c r="K117" s="227"/>
    </row>
    <row r="118" spans="2:13" s="153" customFormat="1" x14ac:dyDescent="0.25">
      <c r="B118" s="291" t="s">
        <v>1002</v>
      </c>
      <c r="C118" s="231"/>
      <c r="D118" s="231"/>
      <c r="E118" s="307">
        <v>0.04</v>
      </c>
      <c r="F118" s="231" t="s">
        <v>1003</v>
      </c>
      <c r="G118" s="308"/>
      <c r="H118" s="231"/>
      <c r="I118" s="231"/>
      <c r="J118" s="231"/>
      <c r="K118" s="231"/>
      <c r="L118" s="233"/>
    </row>
    <row r="119" spans="2:13" s="153" customFormat="1" ht="15.75" thickBot="1" x14ac:dyDescent="0.3">
      <c r="B119" s="239" t="s">
        <v>1004</v>
      </c>
      <c r="C119" s="240"/>
      <c r="D119" s="240"/>
      <c r="E119" s="240"/>
      <c r="F119" s="240"/>
      <c r="G119" s="242"/>
      <c r="H119" s="240"/>
      <c r="I119" s="240"/>
      <c r="J119" s="240"/>
      <c r="K119" s="240"/>
      <c r="L119" s="243"/>
    </row>
    <row r="120" spans="2:13" s="153" customFormat="1" ht="15.75" thickBot="1" x14ac:dyDescent="0.3">
      <c r="B120" s="227"/>
      <c r="C120" s="227" t="s">
        <v>1536</v>
      </c>
      <c r="D120" s="227"/>
      <c r="E120" s="227"/>
      <c r="F120" s="227"/>
      <c r="G120" s="463">
        <f>15%</f>
        <v>0.15</v>
      </c>
      <c r="H120" s="227"/>
      <c r="I120" s="227"/>
      <c r="J120" s="227"/>
      <c r="K120" s="227"/>
    </row>
    <row r="121" spans="2:13" s="153" customFormat="1" x14ac:dyDescent="0.25">
      <c r="B121" s="291" t="s">
        <v>1020</v>
      </c>
      <c r="C121" s="231"/>
      <c r="D121" s="231"/>
      <c r="E121" s="231"/>
      <c r="F121" s="231"/>
      <c r="G121" s="308"/>
      <c r="H121" s="231"/>
      <c r="I121" s="231"/>
      <c r="J121" s="231"/>
      <c r="K121" s="231"/>
      <c r="L121" s="233"/>
    </row>
    <row r="122" spans="2:13" s="153" customFormat="1" x14ac:dyDescent="0.25">
      <c r="B122" s="893">
        <v>7.6999999999999999E-2</v>
      </c>
      <c r="C122" s="227" t="s">
        <v>1021</v>
      </c>
      <c r="D122" s="227"/>
      <c r="E122" s="227"/>
      <c r="F122" s="227"/>
      <c r="G122" s="228"/>
      <c r="H122" s="227"/>
      <c r="I122" s="227"/>
      <c r="J122" s="227"/>
      <c r="K122" s="227"/>
      <c r="L122" s="234"/>
    </row>
    <row r="123" spans="2:13" s="153" customFormat="1" x14ac:dyDescent="0.25">
      <c r="B123" s="235" t="s">
        <v>1024</v>
      </c>
      <c r="C123" s="227"/>
      <c r="D123" s="227"/>
      <c r="E123" s="227"/>
      <c r="F123" s="227"/>
      <c r="G123" s="228"/>
      <c r="H123" s="326">
        <v>17</v>
      </c>
      <c r="I123" s="227" t="s">
        <v>1138</v>
      </c>
      <c r="J123" s="227"/>
      <c r="K123" s="227"/>
      <c r="L123" s="234"/>
    </row>
    <row r="124" spans="2:13" s="153" customFormat="1" x14ac:dyDescent="0.25">
      <c r="B124" s="235" t="s">
        <v>1025</v>
      </c>
      <c r="C124" s="227"/>
      <c r="D124" s="227"/>
      <c r="E124" s="227"/>
      <c r="F124" s="227"/>
      <c r="G124" s="228"/>
      <c r="H124" s="227"/>
      <c r="I124" s="227"/>
      <c r="J124" s="227"/>
      <c r="K124" s="227"/>
      <c r="L124" s="234"/>
    </row>
    <row r="125" spans="2:13" s="153" customFormat="1" ht="15.75" thickBot="1" x14ac:dyDescent="0.3">
      <c r="B125" s="239" t="s">
        <v>1026</v>
      </c>
      <c r="C125" s="240"/>
      <c r="D125" s="240"/>
      <c r="E125" s="240"/>
      <c r="F125" s="240"/>
      <c r="G125" s="242"/>
      <c r="H125" s="240"/>
      <c r="I125" s="240"/>
      <c r="J125" s="240"/>
      <c r="K125" s="240"/>
      <c r="L125" s="243"/>
    </row>
    <row r="126" spans="2:13" s="153" customFormat="1" x14ac:dyDescent="0.25">
      <c r="B126" s="227"/>
      <c r="C126" s="227"/>
      <c r="D126" s="227"/>
      <c r="E126" s="227"/>
      <c r="F126" s="227"/>
      <c r="G126" s="228"/>
      <c r="H126" s="227"/>
      <c r="I126" s="227"/>
      <c r="J126" s="227"/>
      <c r="K126" s="227"/>
    </row>
    <row r="127" spans="2:13" s="153" customFormat="1" x14ac:dyDescent="0.25">
      <c r="B127" s="227" t="s">
        <v>1022</v>
      </c>
      <c r="C127" s="227"/>
      <c r="D127" s="227"/>
      <c r="E127" s="227"/>
      <c r="F127" s="227"/>
      <c r="G127" s="228"/>
      <c r="H127" s="227"/>
      <c r="I127" s="227"/>
      <c r="J127" s="227"/>
      <c r="K127" s="227"/>
    </row>
    <row r="128" spans="2:13" s="153" customFormat="1" x14ac:dyDescent="0.25">
      <c r="B128" s="227" t="s">
        <v>1023</v>
      </c>
      <c r="C128" s="227"/>
      <c r="D128" s="227"/>
      <c r="E128" s="227"/>
      <c r="F128" s="227"/>
      <c r="G128" s="228"/>
      <c r="H128" s="227"/>
      <c r="I128" s="227"/>
      <c r="J128" s="227"/>
      <c r="K128" s="227"/>
    </row>
    <row r="129" spans="2:11" s="153" customFormat="1" x14ac:dyDescent="0.25">
      <c r="B129" s="244" t="s">
        <v>759</v>
      </c>
      <c r="C129" s="227"/>
      <c r="D129" s="227"/>
      <c r="E129" s="227"/>
      <c r="F129" s="227"/>
      <c r="G129" s="228"/>
      <c r="H129" s="227"/>
      <c r="I129" s="227"/>
      <c r="J129" s="227"/>
      <c r="K129" s="227"/>
    </row>
    <row r="130" spans="2:11" s="153" customFormat="1" x14ac:dyDescent="0.25">
      <c r="B130" s="227"/>
      <c r="C130" s="227"/>
      <c r="D130" s="227"/>
      <c r="E130" s="227"/>
      <c r="F130" s="227"/>
      <c r="G130" s="228"/>
      <c r="H130" s="227"/>
      <c r="I130" s="227"/>
      <c r="J130" s="227"/>
      <c r="K130" s="227"/>
    </row>
    <row r="131" spans="2:11" s="153" customFormat="1" x14ac:dyDescent="0.25">
      <c r="B131" s="227"/>
      <c r="C131" s="227"/>
      <c r="D131" s="227"/>
      <c r="E131" s="227"/>
      <c r="F131" s="227"/>
      <c r="G131" s="228"/>
      <c r="H131" s="227"/>
      <c r="I131" s="227"/>
      <c r="J131" s="227"/>
      <c r="K131" s="227"/>
    </row>
    <row r="132" spans="2:11" s="153" customFormat="1" x14ac:dyDescent="0.25"/>
    <row r="133" spans="2:11" s="153" customFormat="1" x14ac:dyDescent="0.25"/>
    <row r="134" spans="2:11" s="153" customFormat="1" x14ac:dyDescent="0.25"/>
    <row r="135" spans="2:11" s="153" customFormat="1" x14ac:dyDescent="0.25"/>
    <row r="136" spans="2:11" s="153" customFormat="1" x14ac:dyDescent="0.25"/>
    <row r="137" spans="2:11" s="153" customFormat="1" x14ac:dyDescent="0.25"/>
    <row r="138" spans="2:11" s="153" customFormat="1" x14ac:dyDescent="0.25"/>
    <row r="139" spans="2:11" s="153" customFormat="1" x14ac:dyDescent="0.25"/>
    <row r="140" spans="2:11" s="153" customFormat="1" x14ac:dyDescent="0.25"/>
    <row r="141" spans="2:11" s="153" customFormat="1" x14ac:dyDescent="0.25"/>
    <row r="142" spans="2:11" s="153" customFormat="1" x14ac:dyDescent="0.25"/>
    <row r="143" spans="2:11" s="153" customFormat="1" x14ac:dyDescent="0.25"/>
    <row r="144" spans="2:11" s="153" customFormat="1" x14ac:dyDescent="0.25"/>
    <row r="145" spans="2:17" s="153" customFormat="1" x14ac:dyDescent="0.25"/>
    <row r="146" spans="2:17" s="153" customFormat="1" x14ac:dyDescent="0.25"/>
    <row r="147" spans="2:17" s="153" customFormat="1" x14ac:dyDescent="0.25"/>
    <row r="148" spans="2:17" s="153" customFormat="1" x14ac:dyDescent="0.25">
      <c r="B148" s="153" t="s">
        <v>815</v>
      </c>
      <c r="Q148" s="338"/>
    </row>
    <row r="149" spans="2:17" s="153" customFormat="1" x14ac:dyDescent="0.25"/>
    <row r="150" spans="2:17" s="153" customFormat="1" x14ac:dyDescent="0.25"/>
    <row r="151" spans="2:17" s="153" customFormat="1" x14ac:dyDescent="0.25">
      <c r="B151" s="153" t="s">
        <v>796</v>
      </c>
    </row>
    <row r="152" spans="2:17" s="153" customFormat="1" ht="15.75" thickBot="1" x14ac:dyDescent="0.3"/>
    <row r="153" spans="2:17" s="153" customFormat="1" x14ac:dyDescent="0.25">
      <c r="B153" s="230" t="s">
        <v>1033</v>
      </c>
      <c r="C153" s="231"/>
      <c r="D153" s="231"/>
      <c r="E153" s="231"/>
      <c r="F153" s="231"/>
      <c r="G153" s="231"/>
      <c r="H153" s="233"/>
    </row>
    <row r="154" spans="2:17" s="153" customFormat="1" x14ac:dyDescent="0.25">
      <c r="B154" s="235" t="s">
        <v>797</v>
      </c>
      <c r="C154" s="227"/>
      <c r="D154" s="237">
        <v>0.3</v>
      </c>
      <c r="E154" s="227" t="s">
        <v>798</v>
      </c>
      <c r="F154" s="227"/>
      <c r="G154" s="227"/>
      <c r="H154" s="234"/>
    </row>
    <row r="155" spans="2:17" s="153" customFormat="1" x14ac:dyDescent="0.25">
      <c r="B155" s="235" t="s">
        <v>799</v>
      </c>
      <c r="C155" s="227"/>
      <c r="D155" s="227"/>
      <c r="E155" s="227"/>
      <c r="F155" s="227"/>
      <c r="G155" s="227"/>
      <c r="H155" s="234"/>
    </row>
    <row r="156" spans="2:17" s="153" customFormat="1" x14ac:dyDescent="0.25">
      <c r="B156" s="235" t="s">
        <v>808</v>
      </c>
      <c r="C156" s="227"/>
      <c r="D156" s="237">
        <v>0.16</v>
      </c>
      <c r="E156" s="227" t="s">
        <v>799</v>
      </c>
      <c r="F156" s="227"/>
      <c r="G156" s="227"/>
      <c r="H156" s="234"/>
    </row>
    <row r="157" spans="2:17" s="153" customFormat="1" x14ac:dyDescent="0.25">
      <c r="B157" s="235" t="s">
        <v>800</v>
      </c>
      <c r="C157" s="227"/>
      <c r="D157" s="227"/>
      <c r="E157" s="227"/>
      <c r="F157" s="430">
        <v>0.5</v>
      </c>
      <c r="G157" s="227" t="s">
        <v>1028</v>
      </c>
      <c r="H157" s="234"/>
    </row>
    <row r="158" spans="2:17" s="153" customFormat="1" x14ac:dyDescent="0.25">
      <c r="B158" s="235"/>
      <c r="C158" s="227"/>
      <c r="D158" s="227"/>
      <c r="E158" s="227"/>
      <c r="F158" s="227"/>
      <c r="G158" s="227"/>
      <c r="H158" s="234"/>
    </row>
    <row r="159" spans="2:17" s="153" customFormat="1" x14ac:dyDescent="0.25">
      <c r="B159" s="235"/>
      <c r="C159" s="227"/>
      <c r="D159" s="227"/>
      <c r="E159" s="227"/>
      <c r="F159" s="227"/>
      <c r="G159" s="227"/>
      <c r="H159" s="234"/>
    </row>
    <row r="160" spans="2:17" s="153" customFormat="1" x14ac:dyDescent="0.25">
      <c r="B160" s="235"/>
      <c r="C160" s="227"/>
      <c r="D160" s="227"/>
      <c r="E160" s="227" t="s">
        <v>809</v>
      </c>
      <c r="F160" s="227"/>
      <c r="G160" s="227"/>
      <c r="H160" s="234"/>
    </row>
    <row r="161" spans="2:8" s="153" customFormat="1" x14ac:dyDescent="0.25">
      <c r="B161" s="235" t="s">
        <v>810</v>
      </c>
      <c r="C161" s="227"/>
      <c r="D161" s="290">
        <f>100%-D162</f>
        <v>0.44399999999999995</v>
      </c>
      <c r="E161" s="236">
        <f>D161*D154</f>
        <v>0.13319999999999999</v>
      </c>
      <c r="F161" s="227"/>
      <c r="G161" s="227"/>
      <c r="H161" s="234"/>
    </row>
    <row r="162" spans="2:8" s="153" customFormat="1" x14ac:dyDescent="0.25">
      <c r="B162" s="235" t="s">
        <v>811</v>
      </c>
      <c r="C162" s="227"/>
      <c r="D162" s="236">
        <v>0.55600000000000005</v>
      </c>
      <c r="E162" s="236">
        <f>D162*D156</f>
        <v>8.8960000000000011E-2</v>
      </c>
      <c r="F162" s="227"/>
      <c r="G162" s="227"/>
      <c r="H162" s="234"/>
    </row>
    <row r="163" spans="2:8" s="153" customFormat="1" x14ac:dyDescent="0.25">
      <c r="B163" s="235" t="s">
        <v>812</v>
      </c>
      <c r="C163" s="227"/>
      <c r="D163" s="227"/>
      <c r="E163" s="431">
        <f>SUM(E161:E162)</f>
        <v>0.22216</v>
      </c>
      <c r="F163" s="227" t="s">
        <v>813</v>
      </c>
      <c r="G163" s="227"/>
      <c r="H163" s="234"/>
    </row>
    <row r="164" spans="2:8" s="153" customFormat="1" x14ac:dyDescent="0.25">
      <c r="B164" s="235"/>
      <c r="C164" s="227"/>
      <c r="D164" s="227"/>
      <c r="E164" s="227"/>
      <c r="F164" s="227"/>
      <c r="G164" s="227"/>
      <c r="H164" s="234"/>
    </row>
    <row r="165" spans="2:8" s="153" customFormat="1" x14ac:dyDescent="0.25">
      <c r="B165" s="235"/>
      <c r="C165" s="227"/>
      <c r="D165" s="227"/>
      <c r="E165" s="227" t="s">
        <v>1032</v>
      </c>
      <c r="F165" s="227"/>
      <c r="G165" s="227"/>
      <c r="H165" s="234"/>
    </row>
    <row r="166" spans="2:8" s="153" customFormat="1" x14ac:dyDescent="0.25">
      <c r="B166" s="235" t="s">
        <v>1029</v>
      </c>
      <c r="C166" s="227"/>
      <c r="D166" s="237">
        <f>100%-D167</f>
        <v>0.24</v>
      </c>
      <c r="E166" s="327">
        <f>D166*D154</f>
        <v>7.1999999999999995E-2</v>
      </c>
      <c r="F166" s="227"/>
      <c r="G166" s="227"/>
      <c r="H166" s="234"/>
    </row>
    <row r="167" spans="2:8" s="153" customFormat="1" x14ac:dyDescent="0.25">
      <c r="B167" s="235" t="s">
        <v>1030</v>
      </c>
      <c r="C167" s="227"/>
      <c r="D167" s="237">
        <v>0.76</v>
      </c>
      <c r="E167" s="432">
        <f>D156*D167</f>
        <v>0.1216</v>
      </c>
      <c r="F167" s="227"/>
      <c r="G167" s="227"/>
      <c r="H167" s="234"/>
    </row>
    <row r="168" spans="2:8" s="153" customFormat="1" x14ac:dyDescent="0.25">
      <c r="B168" s="235" t="s">
        <v>1031</v>
      </c>
      <c r="C168" s="227"/>
      <c r="D168" s="227"/>
      <c r="E168" s="227"/>
      <c r="F168" s="227"/>
      <c r="G168" s="227"/>
      <c r="H168" s="234"/>
    </row>
    <row r="169" spans="2:8" s="153" customFormat="1" ht="15.75" thickBot="1" x14ac:dyDescent="0.3">
      <c r="B169" s="239" t="s">
        <v>1135</v>
      </c>
      <c r="C169" s="240"/>
      <c r="D169" s="240"/>
      <c r="E169" s="240" t="s">
        <v>1023</v>
      </c>
      <c r="F169" s="240"/>
      <c r="G169" s="240"/>
      <c r="H169" s="243"/>
    </row>
    <row r="170" spans="2:8" s="153" customFormat="1" ht="15.75" thickBot="1" x14ac:dyDescent="0.3"/>
    <row r="171" spans="2:8" s="153" customFormat="1" x14ac:dyDescent="0.25">
      <c r="B171" s="291" t="s">
        <v>992</v>
      </c>
      <c r="C171" s="231"/>
      <c r="D171" s="231"/>
      <c r="E171" s="231"/>
      <c r="F171" s="233"/>
    </row>
    <row r="172" spans="2:8" s="153" customFormat="1" x14ac:dyDescent="0.25">
      <c r="B172" s="235" t="s">
        <v>991</v>
      </c>
      <c r="C172" s="227"/>
      <c r="D172" s="227" t="s">
        <v>993</v>
      </c>
      <c r="E172" s="227"/>
      <c r="F172" s="234" t="s">
        <v>994</v>
      </c>
    </row>
    <row r="173" spans="2:8" s="153" customFormat="1" x14ac:dyDescent="0.25">
      <c r="B173" s="324">
        <v>9.1999999999999998E-2</v>
      </c>
      <c r="C173" s="227"/>
      <c r="D173" s="236">
        <v>8.5000000000000006E-2</v>
      </c>
      <c r="E173" s="227"/>
      <c r="F173" s="325">
        <v>8.8999999999999996E-2</v>
      </c>
    </row>
    <row r="174" spans="2:8" s="153" customFormat="1" ht="15.75" thickBot="1" x14ac:dyDescent="0.3">
      <c r="B174" s="292" t="s">
        <v>1027</v>
      </c>
      <c r="C174" s="240"/>
      <c r="D174" s="293"/>
      <c r="E174" s="240"/>
      <c r="F174" s="294"/>
    </row>
    <row r="175" spans="2:8" s="153" customFormat="1" x14ac:dyDescent="0.25">
      <c r="B175" s="236" t="s">
        <v>1023</v>
      </c>
      <c r="C175" s="227"/>
      <c r="D175" s="236"/>
      <c r="E175" s="227"/>
      <c r="F175" s="236"/>
    </row>
    <row r="176" spans="2:8" s="153" customFormat="1" x14ac:dyDescent="0.25">
      <c r="B176" s="236"/>
      <c r="C176" s="227"/>
      <c r="D176" s="236"/>
      <c r="E176" s="227"/>
      <c r="F176" s="236"/>
    </row>
    <row r="177" spans="2:7" s="153" customFormat="1" ht="15.75" thickBot="1" x14ac:dyDescent="0.3">
      <c r="B177" s="236"/>
      <c r="C177" s="227"/>
      <c r="D177" s="236"/>
      <c r="E177" s="227"/>
      <c r="F177" s="236"/>
    </row>
    <row r="178" spans="2:7" s="153" customFormat="1" x14ac:dyDescent="0.25">
      <c r="B178" s="230" t="s">
        <v>801</v>
      </c>
      <c r="C178" s="231"/>
      <c r="D178" s="231"/>
      <c r="E178" s="231"/>
      <c r="F178" s="231"/>
      <c r="G178" s="233"/>
    </row>
    <row r="179" spans="2:7" s="153" customFormat="1" x14ac:dyDescent="0.25">
      <c r="B179" s="235" t="s">
        <v>802</v>
      </c>
      <c r="C179" s="227"/>
      <c r="D179" s="227"/>
      <c r="E179" s="433">
        <v>33</v>
      </c>
      <c r="F179" s="227" t="s">
        <v>803</v>
      </c>
      <c r="G179" s="234"/>
    </row>
    <row r="180" spans="2:7" s="153" customFormat="1" x14ac:dyDescent="0.25">
      <c r="B180" s="235" t="s">
        <v>804</v>
      </c>
      <c r="C180" s="227"/>
      <c r="D180" s="227"/>
      <c r="E180" s="227"/>
      <c r="F180" s="227"/>
      <c r="G180" s="234"/>
    </row>
    <row r="181" spans="2:7" s="153" customFormat="1" x14ac:dyDescent="0.25">
      <c r="B181" s="235"/>
      <c r="C181" s="227"/>
      <c r="D181" s="227"/>
      <c r="E181" s="227"/>
      <c r="F181" s="227"/>
      <c r="G181" s="234"/>
    </row>
    <row r="182" spans="2:7" s="153" customFormat="1" x14ac:dyDescent="0.25">
      <c r="B182" s="235" t="s">
        <v>805</v>
      </c>
      <c r="C182" s="433">
        <v>12</v>
      </c>
      <c r="D182" s="227" t="s">
        <v>806</v>
      </c>
      <c r="E182" s="227"/>
      <c r="F182" s="227"/>
      <c r="G182" s="234"/>
    </row>
    <row r="183" spans="2:7" s="153" customFormat="1" ht="15.75" thickBot="1" x14ac:dyDescent="0.3">
      <c r="B183" s="239" t="s">
        <v>807</v>
      </c>
      <c r="C183" s="240"/>
      <c r="D183" s="240"/>
      <c r="E183" s="240"/>
      <c r="F183" s="240"/>
      <c r="G183" s="243"/>
    </row>
    <row r="184" spans="2:7" s="153" customFormat="1" x14ac:dyDescent="0.25"/>
    <row r="185" spans="2:7" s="153" customFormat="1" x14ac:dyDescent="0.25"/>
    <row r="186" spans="2:7" s="153" customFormat="1" x14ac:dyDescent="0.25">
      <c r="B186" s="153" t="s">
        <v>796</v>
      </c>
    </row>
    <row r="187" spans="2:7" s="153" customFormat="1" x14ac:dyDescent="0.25"/>
    <row r="188" spans="2:7" s="153" customFormat="1" x14ac:dyDescent="0.25"/>
    <row r="189" spans="2:7" s="153" customFormat="1" x14ac:dyDescent="0.25">
      <c r="C189" s="227"/>
      <c r="D189" s="236"/>
      <c r="E189" s="227"/>
      <c r="F189" s="236"/>
    </row>
    <row r="190" spans="2:7" s="94" customFormat="1" x14ac:dyDescent="0.25"/>
    <row r="191" spans="2:7" s="94" customFormat="1" ht="31.5" x14ac:dyDescent="0.5">
      <c r="B191" s="246" t="s">
        <v>998</v>
      </c>
    </row>
    <row r="192" spans="2:7" s="94" customFormat="1" ht="15.75" thickBot="1" x14ac:dyDescent="0.3"/>
    <row r="193" spans="2:15" s="94" customFormat="1" x14ac:dyDescent="0.25">
      <c r="B193" s="295" t="s">
        <v>960</v>
      </c>
      <c r="C193" s="248"/>
      <c r="D193" s="248"/>
      <c r="E193" s="248"/>
      <c r="F193" s="248"/>
      <c r="G193" s="248"/>
      <c r="H193" s="248"/>
      <c r="I193" s="250"/>
      <c r="K193" s="247" t="s">
        <v>1007</v>
      </c>
      <c r="L193" s="248"/>
      <c r="M193" s="248"/>
      <c r="N193" s="248"/>
      <c r="O193" s="250"/>
    </row>
    <row r="194" spans="2:15" s="94" customFormat="1" ht="15.75" thickBot="1" x14ac:dyDescent="0.3">
      <c r="B194" s="252" t="s">
        <v>961</v>
      </c>
      <c r="C194" s="245"/>
      <c r="D194" s="245"/>
      <c r="E194" s="461">
        <v>0.48</v>
      </c>
      <c r="F194" s="245" t="s">
        <v>962</v>
      </c>
      <c r="G194" s="245"/>
      <c r="H194" s="245"/>
      <c r="I194" s="251"/>
      <c r="K194" s="254" t="s">
        <v>1194</v>
      </c>
      <c r="L194" s="255"/>
      <c r="M194" s="255"/>
      <c r="N194" s="255"/>
      <c r="O194" s="441">
        <f>('Segmentation by Geography'!W20/'Segmentation by Geography'!M20)^(1/5)-1</f>
        <v>-9.5360797288458476E-3</v>
      </c>
    </row>
    <row r="195" spans="2:15" s="94" customFormat="1" ht="15.75" thickBot="1" x14ac:dyDescent="0.3">
      <c r="B195" s="252" t="s">
        <v>963</v>
      </c>
      <c r="C195" s="245"/>
      <c r="D195" s="245"/>
      <c r="E195" s="245"/>
      <c r="F195" s="245"/>
      <c r="G195" s="245"/>
      <c r="H195" s="245"/>
      <c r="I195" s="251"/>
    </row>
    <row r="196" spans="2:15" s="94" customFormat="1" ht="15.75" thickBot="1" x14ac:dyDescent="0.3">
      <c r="B196" s="252" t="s">
        <v>987</v>
      </c>
      <c r="C196" s="245"/>
      <c r="D196" s="245"/>
      <c r="E196" s="245"/>
      <c r="F196" s="245"/>
      <c r="G196" s="245"/>
      <c r="H196" s="245"/>
      <c r="I196" s="251"/>
      <c r="K196" s="439" t="s">
        <v>1202</v>
      </c>
      <c r="L196" s="440"/>
      <c r="M196" s="440"/>
      <c r="N196" s="440"/>
      <c r="O196" s="427">
        <f>('Segmentation by Geography'!W21/'Segmentation by Geography'!M21)^(1/5)-1</f>
        <v>-0.10971060857436687</v>
      </c>
    </row>
    <row r="197" spans="2:15" s="94" customFormat="1" x14ac:dyDescent="0.25">
      <c r="B197" s="252" t="s">
        <v>988</v>
      </c>
      <c r="C197" s="245"/>
      <c r="D197" s="245"/>
      <c r="E197" s="245"/>
      <c r="F197" s="245"/>
      <c r="G197" s="245"/>
      <c r="H197" s="245"/>
      <c r="I197" s="251"/>
    </row>
    <row r="198" spans="2:15" s="94" customFormat="1" ht="15.75" thickBot="1" x14ac:dyDescent="0.3">
      <c r="B198" s="254" t="s">
        <v>989</v>
      </c>
      <c r="C198" s="255"/>
      <c r="D198" s="255"/>
      <c r="E198" s="255"/>
      <c r="F198" s="255"/>
      <c r="G198" s="255"/>
      <c r="H198" s="255"/>
      <c r="I198" s="256"/>
    </row>
    <row r="199" spans="2:15" s="94" customFormat="1" x14ac:dyDescent="0.25">
      <c r="B199" s="245"/>
    </row>
    <row r="200" spans="2:15" s="94" customFormat="1" x14ac:dyDescent="0.25">
      <c r="B200" s="94" t="s">
        <v>964</v>
      </c>
    </row>
    <row r="201" spans="2:15" s="94" customFormat="1" x14ac:dyDescent="0.25">
      <c r="B201" s="94" t="s">
        <v>986</v>
      </c>
    </row>
    <row r="202" spans="2:15" s="94" customFormat="1" ht="15.75" thickBot="1" x14ac:dyDescent="0.3"/>
    <row r="203" spans="2:15" s="94" customFormat="1" x14ac:dyDescent="0.25">
      <c r="B203" s="247" t="s">
        <v>1158</v>
      </c>
      <c r="C203" s="248"/>
      <c r="D203" s="249"/>
      <c r="E203" s="248"/>
      <c r="F203" s="248" t="s">
        <v>1142</v>
      </c>
      <c r="G203" s="393">
        <f>B206</f>
        <v>0.15</v>
      </c>
      <c r="H203" s="248" t="s">
        <v>1143</v>
      </c>
      <c r="I203" s="250"/>
      <c r="J203" s="250"/>
      <c r="K203" s="250"/>
      <c r="L203" s="248"/>
      <c r="M203" s="248"/>
      <c r="N203" s="250"/>
    </row>
    <row r="204" spans="2:15" s="94" customFormat="1" x14ac:dyDescent="0.25">
      <c r="B204" s="252"/>
      <c r="C204" s="245"/>
      <c r="D204" s="245"/>
      <c r="E204" s="245"/>
      <c r="F204" s="366" t="s">
        <v>1159</v>
      </c>
      <c r="G204" s="245"/>
      <c r="H204" s="245"/>
      <c r="I204" s="245"/>
      <c r="J204" s="245"/>
      <c r="K204" s="245"/>
      <c r="L204" s="245"/>
      <c r="M204" s="245"/>
      <c r="N204" s="394">
        <f>G203*0.25</f>
        <v>3.7499999999999999E-2</v>
      </c>
    </row>
    <row r="205" spans="2:15" s="94" customFormat="1" x14ac:dyDescent="0.25">
      <c r="B205" s="252" t="s">
        <v>1145</v>
      </c>
      <c r="C205" s="245"/>
      <c r="D205" s="253"/>
      <c r="E205" s="245"/>
      <c r="F205" s="367" t="s">
        <v>1160</v>
      </c>
      <c r="G205" s="245"/>
      <c r="H205" s="245"/>
      <c r="I205" s="245"/>
      <c r="J205" s="245"/>
      <c r="K205" s="245"/>
      <c r="L205" s="245"/>
      <c r="M205" s="245"/>
      <c r="N205" s="394">
        <f>G203*0.15</f>
        <v>2.2499999999999999E-2</v>
      </c>
    </row>
    <row r="206" spans="2:15" s="94" customFormat="1" x14ac:dyDescent="0.25">
      <c r="B206" s="395">
        <v>0.15</v>
      </c>
      <c r="C206" s="245"/>
      <c r="D206" s="253"/>
      <c r="E206" s="245"/>
      <c r="F206" s="368" t="s">
        <v>1161</v>
      </c>
      <c r="G206" s="245"/>
      <c r="H206" s="245"/>
      <c r="I206" s="245"/>
      <c r="J206" s="245"/>
      <c r="K206" s="245"/>
      <c r="L206" s="245"/>
      <c r="M206" s="245"/>
      <c r="N206" s="394">
        <f>G203*0.35</f>
        <v>5.2499999999999998E-2</v>
      </c>
    </row>
    <row r="207" spans="2:15" s="94" customFormat="1" x14ac:dyDescent="0.25">
      <c r="B207" s="252"/>
      <c r="C207" s="245"/>
      <c r="D207" s="245"/>
      <c r="E207" s="245"/>
      <c r="F207" s="245"/>
      <c r="G207" s="245"/>
      <c r="H207" s="245"/>
      <c r="I207" s="245"/>
      <c r="J207" s="245"/>
      <c r="K207" s="245"/>
      <c r="L207" s="245"/>
      <c r="M207" s="245"/>
      <c r="N207" s="251"/>
    </row>
    <row r="208" spans="2:15" s="94" customFormat="1" x14ac:dyDescent="0.25">
      <c r="B208" s="395" t="s">
        <v>1146</v>
      </c>
      <c r="C208" s="245"/>
      <c r="D208" s="245"/>
      <c r="E208" s="245"/>
      <c r="F208" s="245"/>
      <c r="G208" s="245" t="s">
        <v>1146</v>
      </c>
      <c r="H208" s="245"/>
      <c r="I208" s="245"/>
      <c r="J208" s="245"/>
      <c r="K208" s="245"/>
      <c r="L208" s="245" t="s">
        <v>1146</v>
      </c>
      <c r="M208" s="245"/>
      <c r="N208" s="251"/>
    </row>
    <row r="209" spans="2:14" s="94" customFormat="1" x14ac:dyDescent="0.25">
      <c r="B209" s="408">
        <f>N204</f>
        <v>3.7499999999999999E-2</v>
      </c>
      <c r="C209" s="245"/>
      <c r="D209" s="245"/>
      <c r="E209" s="245"/>
      <c r="F209" s="245"/>
      <c r="G209" s="385">
        <f>N205</f>
        <v>2.2499999999999999E-2</v>
      </c>
      <c r="H209" s="245"/>
      <c r="I209" s="245"/>
      <c r="J209" s="245"/>
      <c r="K209" s="245"/>
      <c r="L209" s="894">
        <f>N206</f>
        <v>5.2499999999999998E-2</v>
      </c>
      <c r="M209" s="245"/>
      <c r="N209" s="251"/>
    </row>
    <row r="210" spans="2:14" s="94" customFormat="1" ht="15.75" thickBot="1" x14ac:dyDescent="0.3">
      <c r="B210" s="254" t="s">
        <v>1157</v>
      </c>
      <c r="C210" s="255"/>
      <c r="D210" s="255"/>
      <c r="E210" s="255"/>
      <c r="F210" s="255"/>
      <c r="G210" s="255"/>
      <c r="H210" s="255"/>
      <c r="I210" s="255"/>
      <c r="J210" s="255"/>
      <c r="K210" s="255"/>
      <c r="L210" s="255"/>
      <c r="M210" s="255"/>
      <c r="N210" s="256"/>
    </row>
    <row r="211" spans="2:14" s="94" customFormat="1" ht="15.75" customHeight="1" x14ac:dyDescent="0.25">
      <c r="F211" s="245"/>
    </row>
    <row r="212" spans="2:14" s="94" customFormat="1" x14ac:dyDescent="0.25"/>
    <row r="213" spans="2:14" s="94" customFormat="1" x14ac:dyDescent="0.25"/>
    <row r="214" spans="2:14" s="94" customFormat="1" x14ac:dyDescent="0.25"/>
    <row r="215" spans="2:14" s="214" customFormat="1" x14ac:dyDescent="0.25"/>
    <row r="216" spans="2:14" s="214" customFormat="1" ht="31.5" x14ac:dyDescent="0.5">
      <c r="B216" s="216" t="s">
        <v>1151</v>
      </c>
    </row>
    <row r="217" spans="2:14" s="214" customFormat="1" ht="32.25" thickBot="1" x14ac:dyDescent="0.55000000000000004">
      <c r="B217" s="216"/>
    </row>
    <row r="218" spans="2:14" s="214" customFormat="1" x14ac:dyDescent="0.25">
      <c r="B218" s="217" t="s">
        <v>1152</v>
      </c>
      <c r="C218" s="218"/>
      <c r="D218" s="219"/>
      <c r="E218" s="218"/>
      <c r="F218" s="218" t="s">
        <v>1142</v>
      </c>
      <c r="G218" s="389">
        <f>B222/B220</f>
        <v>0.5</v>
      </c>
      <c r="H218" s="218" t="s">
        <v>1143</v>
      </c>
      <c r="I218" s="220"/>
      <c r="J218" s="220"/>
      <c r="K218" s="220"/>
      <c r="L218" s="218"/>
      <c r="M218" s="218"/>
      <c r="N218" s="220"/>
    </row>
    <row r="219" spans="2:14" s="214" customFormat="1" x14ac:dyDescent="0.25">
      <c r="B219" s="222" t="s">
        <v>1147</v>
      </c>
      <c r="C219" s="215"/>
      <c r="D219" s="215"/>
      <c r="E219" s="215"/>
      <c r="F219" s="366" t="s">
        <v>1167</v>
      </c>
      <c r="G219" s="215"/>
      <c r="H219" s="215"/>
      <c r="I219" s="215"/>
      <c r="J219" s="215"/>
      <c r="K219" s="215"/>
      <c r="L219" s="215"/>
      <c r="N219" s="390">
        <f>G218</f>
        <v>0.5</v>
      </c>
    </row>
    <row r="220" spans="2:14" s="214" customFormat="1" x14ac:dyDescent="0.25">
      <c r="B220" s="391">
        <v>0.96</v>
      </c>
      <c r="C220" s="215"/>
      <c r="D220" s="223"/>
      <c r="E220" s="215"/>
      <c r="F220" s="367" t="s">
        <v>1168</v>
      </c>
      <c r="G220" s="215"/>
      <c r="H220" s="215"/>
      <c r="I220" s="215"/>
      <c r="J220" s="215"/>
      <c r="K220" s="215"/>
      <c r="L220" s="215"/>
      <c r="N220" s="390">
        <v>0.3</v>
      </c>
    </row>
    <row r="221" spans="2:14" s="214" customFormat="1" x14ac:dyDescent="0.25">
      <c r="B221" s="222" t="s">
        <v>1145</v>
      </c>
      <c r="C221" s="215"/>
      <c r="D221" s="223"/>
      <c r="E221" s="215"/>
      <c r="F221" s="368" t="s">
        <v>1169</v>
      </c>
      <c r="G221" s="215"/>
      <c r="H221" s="215"/>
      <c r="I221" s="215"/>
      <c r="J221" s="215"/>
      <c r="K221" s="215"/>
      <c r="L221" s="215"/>
      <c r="N221" s="390">
        <v>0.7</v>
      </c>
    </row>
    <row r="222" spans="2:14" s="214" customFormat="1" x14ac:dyDescent="0.25">
      <c r="B222" s="391">
        <v>0.48</v>
      </c>
      <c r="C222" s="215"/>
      <c r="D222" s="223"/>
      <c r="E222" s="215"/>
      <c r="L222" s="215"/>
      <c r="M222" s="215"/>
      <c r="N222" s="390"/>
    </row>
    <row r="223" spans="2:14" s="214" customFormat="1" x14ac:dyDescent="0.25">
      <c r="B223" s="222" t="s">
        <v>1144</v>
      </c>
      <c r="C223" s="215"/>
      <c r="D223" s="215"/>
      <c r="E223" s="215"/>
      <c r="L223" s="215"/>
      <c r="M223" s="215"/>
      <c r="N223" s="221"/>
    </row>
    <row r="224" spans="2:14" s="214" customFormat="1" x14ac:dyDescent="0.25">
      <c r="B224" s="391">
        <f>G218*B222</f>
        <v>0.24</v>
      </c>
      <c r="C224" s="215"/>
      <c r="D224" s="215"/>
      <c r="E224" s="215"/>
      <c r="F224" s="215"/>
      <c r="G224" s="215"/>
      <c r="H224" s="215"/>
      <c r="I224" s="215"/>
      <c r="J224" s="215"/>
      <c r="K224" s="215"/>
      <c r="L224" s="215"/>
      <c r="M224" s="215"/>
      <c r="N224" s="221"/>
    </row>
    <row r="225" spans="2:14" s="214" customFormat="1" x14ac:dyDescent="0.25">
      <c r="B225" s="391" t="s">
        <v>1146</v>
      </c>
      <c r="C225" s="215"/>
      <c r="D225" s="215"/>
      <c r="E225" s="215"/>
      <c r="F225" s="215"/>
      <c r="G225" s="215" t="s">
        <v>1146</v>
      </c>
      <c r="H225" s="215"/>
      <c r="I225" s="215"/>
      <c r="J225" s="215"/>
      <c r="K225" s="215"/>
      <c r="L225" s="215" t="s">
        <v>1146</v>
      </c>
      <c r="M225" s="215"/>
      <c r="N225" s="221"/>
    </row>
    <row r="226" spans="2:14" s="214" customFormat="1" x14ac:dyDescent="0.25">
      <c r="B226" s="408">
        <f>B220*(N219^4)</f>
        <v>0.06</v>
      </c>
      <c r="C226" s="215"/>
      <c r="D226" s="215"/>
      <c r="E226" s="215"/>
      <c r="F226" s="215"/>
      <c r="G226" s="385">
        <f>B220*(N220^4)</f>
        <v>7.7759999999999991E-3</v>
      </c>
      <c r="H226" s="215"/>
      <c r="I226" s="215"/>
      <c r="J226" s="215"/>
      <c r="K226" s="215"/>
      <c r="L226" s="894">
        <f>B220*(N221^4)</f>
        <v>0.23049599999999992</v>
      </c>
      <c r="M226" s="215"/>
      <c r="N226" s="221"/>
    </row>
    <row r="227" spans="2:14" s="214" customFormat="1" x14ac:dyDescent="0.25">
      <c r="B227" s="222"/>
      <c r="C227" s="215"/>
      <c r="D227" s="223"/>
      <c r="E227" s="215"/>
      <c r="F227" s="215"/>
      <c r="G227" s="215"/>
      <c r="H227" s="215"/>
      <c r="I227" s="215"/>
      <c r="J227" s="215"/>
      <c r="K227" s="215"/>
      <c r="L227" s="215"/>
      <c r="M227" s="215"/>
      <c r="N227" s="221"/>
    </row>
    <row r="228" spans="2:14" s="214" customFormat="1" ht="15.75" thickBot="1" x14ac:dyDescent="0.3">
      <c r="B228" s="224" t="s">
        <v>1140</v>
      </c>
      <c r="C228" s="225"/>
      <c r="D228" s="392"/>
      <c r="E228" s="225"/>
      <c r="F228" s="225"/>
      <c r="G228" s="225"/>
      <c r="H228" s="225"/>
      <c r="I228" s="225"/>
      <c r="J228" s="225"/>
      <c r="K228" s="225"/>
      <c r="L228" s="225"/>
      <c r="M228" s="225"/>
      <c r="N228" s="226"/>
    </row>
    <row r="229" spans="2:14" s="214" customFormat="1" ht="15.75" thickBot="1" x14ac:dyDescent="0.3"/>
    <row r="230" spans="2:14" s="214" customFormat="1" ht="15.75" thickBot="1" x14ac:dyDescent="0.3">
      <c r="D230" s="442" t="s">
        <v>1203</v>
      </c>
      <c r="E230" s="443"/>
      <c r="F230" s="443"/>
      <c r="G230" s="443"/>
      <c r="H230" s="427">
        <f>('Segmentation by Geography'!W19/'Segmentation by Geography'!M19)^(1/5)-1</f>
        <v>-2.8086684766370107E-2</v>
      </c>
    </row>
    <row r="231" spans="2:14" s="214" customFormat="1" x14ac:dyDescent="0.25"/>
    <row r="232" spans="2:14" s="396" customFormat="1" x14ac:dyDescent="0.25"/>
    <row r="233" spans="2:14" s="396" customFormat="1" ht="31.5" x14ac:dyDescent="0.5">
      <c r="B233" s="397" t="s">
        <v>1009</v>
      </c>
    </row>
    <row r="234" spans="2:14" s="396" customFormat="1" ht="15.75" thickBot="1" x14ac:dyDescent="0.3"/>
    <row r="235" spans="2:14" s="396" customFormat="1" x14ac:dyDescent="0.25">
      <c r="B235" s="398" t="s">
        <v>1162</v>
      </c>
      <c r="C235" s="399"/>
      <c r="D235" s="400"/>
      <c r="E235" s="399"/>
      <c r="F235" s="399" t="s">
        <v>1142</v>
      </c>
      <c r="G235" s="401">
        <f>B238</f>
        <v>0.42</v>
      </c>
      <c r="H235" s="399" t="s">
        <v>1143</v>
      </c>
      <c r="I235" s="402"/>
      <c r="J235" s="402"/>
      <c r="K235" s="402"/>
      <c r="L235" s="399"/>
      <c r="M235" s="399"/>
      <c r="N235" s="402"/>
    </row>
    <row r="236" spans="2:14" s="396" customFormat="1" x14ac:dyDescent="0.25">
      <c r="B236" s="403"/>
      <c r="C236" s="366"/>
      <c r="D236" s="366"/>
      <c r="E236" s="366"/>
      <c r="F236" s="366" t="s">
        <v>1159</v>
      </c>
      <c r="G236" s="366"/>
      <c r="H236" s="366"/>
      <c r="I236" s="366"/>
      <c r="J236" s="366"/>
      <c r="K236" s="366"/>
      <c r="L236" s="366"/>
      <c r="M236" s="366"/>
      <c r="N236" s="404">
        <f>G235*0.25</f>
        <v>0.105</v>
      </c>
    </row>
    <row r="237" spans="2:14" s="396" customFormat="1" x14ac:dyDescent="0.25">
      <c r="B237" s="403" t="s">
        <v>1145</v>
      </c>
      <c r="C237" s="366"/>
      <c r="D237" s="405"/>
      <c r="E237" s="366"/>
      <c r="F237" s="367" t="s">
        <v>1160</v>
      </c>
      <c r="G237" s="366"/>
      <c r="H237" s="366"/>
      <c r="I237" s="366"/>
      <c r="J237" s="366"/>
      <c r="K237" s="366"/>
      <c r="L237" s="366"/>
      <c r="M237" s="366"/>
      <c r="N237" s="404">
        <f>G235*0.15</f>
        <v>6.3E-2</v>
      </c>
    </row>
    <row r="238" spans="2:14" s="396" customFormat="1" x14ac:dyDescent="0.25">
      <c r="B238" s="406">
        <v>0.42</v>
      </c>
      <c r="C238" s="366"/>
      <c r="D238" s="405"/>
      <c r="E238" s="366"/>
      <c r="F238" s="368" t="s">
        <v>1161</v>
      </c>
      <c r="G238" s="366"/>
      <c r="H238" s="366"/>
      <c r="I238" s="366"/>
      <c r="J238" s="366"/>
      <c r="K238" s="366"/>
      <c r="L238" s="366"/>
      <c r="M238" s="366"/>
      <c r="N238" s="404">
        <f>G235*0.35</f>
        <v>0.14699999999999999</v>
      </c>
    </row>
    <row r="239" spans="2:14" s="396" customFormat="1" x14ac:dyDescent="0.25">
      <c r="B239" s="403"/>
      <c r="C239" s="366"/>
      <c r="D239" s="366"/>
      <c r="E239" s="366"/>
      <c r="F239" s="366"/>
      <c r="G239" s="366"/>
      <c r="H239" s="366"/>
      <c r="I239" s="366"/>
      <c r="J239" s="366"/>
      <c r="K239" s="366"/>
      <c r="L239" s="366"/>
      <c r="M239" s="366"/>
      <c r="N239" s="407"/>
    </row>
    <row r="240" spans="2:14" s="396" customFormat="1" x14ac:dyDescent="0.25">
      <c r="B240" s="406" t="s">
        <v>1146</v>
      </c>
      <c r="C240" s="366"/>
      <c r="D240" s="366"/>
      <c r="E240" s="366"/>
      <c r="F240" s="366"/>
      <c r="G240" s="366" t="s">
        <v>1146</v>
      </c>
      <c r="H240" s="366"/>
      <c r="I240" s="366"/>
      <c r="J240" s="366"/>
      <c r="K240" s="366"/>
      <c r="L240" s="366" t="s">
        <v>1146</v>
      </c>
      <c r="M240" s="366"/>
      <c r="N240" s="407"/>
    </row>
    <row r="241" spans="2:14" s="396" customFormat="1" x14ac:dyDescent="0.25">
      <c r="B241" s="408">
        <f>N236</f>
        <v>0.105</v>
      </c>
      <c r="C241" s="366"/>
      <c r="D241" s="366"/>
      <c r="E241" s="366"/>
      <c r="F241" s="366"/>
      <c r="G241" s="385">
        <f>N237</f>
        <v>6.3E-2</v>
      </c>
      <c r="H241" s="366"/>
      <c r="I241" s="366"/>
      <c r="J241" s="366"/>
      <c r="K241" s="366"/>
      <c r="L241" s="894">
        <f>N238</f>
        <v>0.14699999999999999</v>
      </c>
      <c r="M241" s="366"/>
      <c r="N241" s="407"/>
    </row>
    <row r="242" spans="2:14" s="396" customFormat="1" ht="15.75" thickBot="1" x14ac:dyDescent="0.3">
      <c r="B242" s="410" t="s">
        <v>1157</v>
      </c>
      <c r="C242" s="411"/>
      <c r="D242" s="411"/>
      <c r="E242" s="411"/>
      <c r="F242" s="411"/>
      <c r="G242" s="411"/>
      <c r="H242" s="411"/>
      <c r="I242" s="411"/>
      <c r="J242" s="411"/>
      <c r="K242" s="411"/>
      <c r="L242" s="411"/>
      <c r="M242" s="411"/>
      <c r="N242" s="412"/>
    </row>
    <row r="243" spans="2:14" s="396" customFormat="1" ht="15.75" thickBot="1" x14ac:dyDescent="0.3"/>
    <row r="244" spans="2:14" s="396" customFormat="1" ht="15.75" thickBot="1" x14ac:dyDescent="0.3">
      <c r="D244" s="444" t="s">
        <v>1204</v>
      </c>
      <c r="E244" s="445"/>
      <c r="F244" s="445"/>
      <c r="G244" s="445"/>
      <c r="H244" s="446">
        <f>('Segmentation by Geography'!W22/'Segmentation by Geography'!U22)-1</f>
        <v>-0.24918032786885247</v>
      </c>
    </row>
    <row r="245" spans="2:14" s="373" customFormat="1" x14ac:dyDescent="0.25"/>
    <row r="246" spans="2:14" s="373" customFormat="1" ht="31.5" x14ac:dyDescent="0.5">
      <c r="B246" s="374" t="s">
        <v>1013</v>
      </c>
    </row>
    <row r="247" spans="2:14" s="373" customFormat="1" ht="15.75" thickBot="1" x14ac:dyDescent="0.3"/>
    <row r="248" spans="2:14" s="373" customFormat="1" x14ac:dyDescent="0.25">
      <c r="B248" s="375" t="s">
        <v>1163</v>
      </c>
      <c r="C248" s="376"/>
      <c r="D248" s="377"/>
      <c r="E248" s="376"/>
      <c r="F248" s="376" t="s">
        <v>1142</v>
      </c>
      <c r="G248" s="414">
        <f>B252/B250</f>
        <v>0.625</v>
      </c>
      <c r="H248" s="376" t="s">
        <v>1143</v>
      </c>
      <c r="I248" s="379"/>
      <c r="J248" s="379"/>
      <c r="K248" s="379"/>
      <c r="L248" s="376"/>
      <c r="M248" s="376"/>
      <c r="N248" s="379"/>
    </row>
    <row r="249" spans="2:14" s="373" customFormat="1" x14ac:dyDescent="0.25">
      <c r="B249" s="380" t="s">
        <v>1147</v>
      </c>
      <c r="C249" s="367"/>
      <c r="D249" s="367"/>
      <c r="E249" s="367"/>
      <c r="F249" s="367"/>
      <c r="G249" s="413"/>
      <c r="H249" s="367"/>
      <c r="I249" s="367"/>
      <c r="J249" s="367"/>
      <c r="K249" s="367"/>
      <c r="L249" s="367"/>
      <c r="M249" s="367"/>
      <c r="N249" s="384"/>
    </row>
    <row r="250" spans="2:14" s="373" customFormat="1" x14ac:dyDescent="0.25">
      <c r="B250" s="382">
        <v>0.96</v>
      </c>
      <c r="C250" s="367"/>
      <c r="D250" s="383"/>
      <c r="E250" s="367"/>
      <c r="F250" s="367"/>
      <c r="G250" s="413"/>
      <c r="H250" s="367"/>
      <c r="I250" s="367"/>
      <c r="J250" s="367"/>
      <c r="K250" s="367"/>
      <c r="L250" s="367"/>
      <c r="M250" s="367"/>
      <c r="N250" s="384"/>
    </row>
    <row r="251" spans="2:14" s="373" customFormat="1" x14ac:dyDescent="0.25">
      <c r="B251" s="380" t="s">
        <v>1145</v>
      </c>
      <c r="C251" s="367"/>
      <c r="D251" s="383"/>
      <c r="E251" s="367"/>
      <c r="F251" s="367"/>
      <c r="G251" s="413"/>
      <c r="H251" s="367"/>
      <c r="I251" s="367"/>
      <c r="J251" s="367"/>
      <c r="K251" s="367"/>
      <c r="L251" s="367"/>
      <c r="M251" s="367"/>
      <c r="N251" s="384"/>
    </row>
    <row r="252" spans="2:14" s="373" customFormat="1" x14ac:dyDescent="0.25">
      <c r="B252" s="382">
        <v>0.6</v>
      </c>
      <c r="C252" s="367"/>
      <c r="D252" s="383"/>
      <c r="E252" s="367"/>
      <c r="F252" s="366" t="s">
        <v>1166</v>
      </c>
      <c r="G252" s="413"/>
      <c r="H252" s="367"/>
      <c r="I252" s="367"/>
      <c r="J252" s="367"/>
      <c r="K252" s="367"/>
      <c r="L252" s="367"/>
      <c r="M252" s="367"/>
      <c r="N252" s="381">
        <v>0.63</v>
      </c>
    </row>
    <row r="253" spans="2:14" s="373" customFormat="1" x14ac:dyDescent="0.25">
      <c r="B253" s="380" t="s">
        <v>1144</v>
      </c>
      <c r="C253" s="367"/>
      <c r="D253" s="367"/>
      <c r="E253" s="367"/>
      <c r="F253" s="367" t="s">
        <v>1170</v>
      </c>
      <c r="G253" s="413"/>
      <c r="H253" s="367"/>
      <c r="I253" s="367"/>
      <c r="J253" s="367"/>
      <c r="K253" s="367"/>
      <c r="L253" s="367"/>
      <c r="M253" s="367"/>
      <c r="N253" s="381">
        <v>0.43</v>
      </c>
    </row>
    <row r="254" spans="2:14" s="373" customFormat="1" x14ac:dyDescent="0.25">
      <c r="B254" s="382">
        <f>G248*B252</f>
        <v>0.375</v>
      </c>
      <c r="C254" s="367"/>
      <c r="D254" s="367"/>
      <c r="E254" s="367"/>
      <c r="F254" s="368" t="s">
        <v>1171</v>
      </c>
      <c r="G254" s="413"/>
      <c r="H254" s="367"/>
      <c r="I254" s="367"/>
      <c r="J254" s="367"/>
      <c r="K254" s="367"/>
      <c r="L254" s="367"/>
      <c r="M254" s="367"/>
      <c r="N254" s="381">
        <v>0.83</v>
      </c>
    </row>
    <row r="255" spans="2:14" s="373" customFormat="1" x14ac:dyDescent="0.25">
      <c r="B255" s="380"/>
      <c r="C255" s="367"/>
      <c r="D255" s="367"/>
      <c r="E255" s="367"/>
      <c r="F255" s="367"/>
      <c r="G255" s="367"/>
      <c r="H255" s="367"/>
      <c r="I255" s="367"/>
      <c r="J255" s="367"/>
      <c r="K255" s="367"/>
      <c r="L255" s="367"/>
      <c r="M255" s="367"/>
      <c r="N255" s="384"/>
    </row>
    <row r="256" spans="2:14" s="373" customFormat="1" x14ac:dyDescent="0.25">
      <c r="B256" s="382" t="s">
        <v>1146</v>
      </c>
      <c r="C256" s="367"/>
      <c r="D256" s="367"/>
      <c r="E256" s="367"/>
      <c r="F256" s="367"/>
      <c r="G256" s="367" t="s">
        <v>1146</v>
      </c>
      <c r="H256" s="367"/>
      <c r="I256" s="367"/>
      <c r="J256" s="367"/>
      <c r="K256" s="367"/>
      <c r="L256" s="367" t="s">
        <v>1146</v>
      </c>
      <c r="M256" s="367"/>
      <c r="N256" s="384"/>
    </row>
    <row r="257" spans="2:14" s="373" customFormat="1" x14ac:dyDescent="0.25">
      <c r="B257" s="408">
        <f>B250*(N252^4)</f>
        <v>0.15122842560000002</v>
      </c>
      <c r="C257" s="367"/>
      <c r="D257" s="367"/>
      <c r="E257" s="367"/>
      <c r="F257" s="367"/>
      <c r="G257" s="385">
        <f>B250*(N253^4)</f>
        <v>3.2820489599999988E-2</v>
      </c>
      <c r="H257" s="367"/>
      <c r="I257" s="367"/>
      <c r="J257" s="367"/>
      <c r="K257" s="367"/>
      <c r="L257" s="894">
        <f>B250*(N254^4)</f>
        <v>0.45559988159999992</v>
      </c>
      <c r="M257" s="367"/>
      <c r="N257" s="384"/>
    </row>
    <row r="258" spans="2:14" s="373" customFormat="1" ht="15.75" thickBot="1" x14ac:dyDescent="0.3">
      <c r="B258" s="386" t="s">
        <v>1140</v>
      </c>
      <c r="C258" s="387"/>
      <c r="D258" s="387"/>
      <c r="E258" s="387"/>
      <c r="F258" s="387"/>
      <c r="G258" s="387"/>
      <c r="H258" s="387"/>
      <c r="I258" s="387"/>
      <c r="J258" s="387"/>
      <c r="K258" s="387"/>
      <c r="L258" s="387"/>
      <c r="M258" s="387"/>
      <c r="N258" s="388"/>
    </row>
    <row r="259" spans="2:14" s="373" customFormat="1" ht="15.75" thickBot="1" x14ac:dyDescent="0.3"/>
    <row r="260" spans="2:14" s="373" customFormat="1" x14ac:dyDescent="0.25">
      <c r="B260" s="375" t="s">
        <v>1164</v>
      </c>
      <c r="C260" s="376"/>
      <c r="D260" s="377"/>
      <c r="E260" s="376"/>
      <c r="F260" s="376" t="s">
        <v>1142</v>
      </c>
      <c r="G260" s="378">
        <f>B263</f>
        <v>0.151</v>
      </c>
      <c r="H260" s="376" t="s">
        <v>1143</v>
      </c>
      <c r="I260" s="379"/>
      <c r="J260" s="379"/>
      <c r="K260" s="379"/>
      <c r="L260" s="376"/>
      <c r="M260" s="376"/>
      <c r="N260" s="379"/>
    </row>
    <row r="261" spans="2:14" s="373" customFormat="1" x14ac:dyDescent="0.25">
      <c r="B261" s="380"/>
      <c r="C261" s="367"/>
      <c r="D261" s="367"/>
      <c r="E261" s="367"/>
      <c r="F261" s="366" t="s">
        <v>1159</v>
      </c>
      <c r="G261" s="367"/>
      <c r="H261" s="367"/>
      <c r="I261" s="367"/>
      <c r="J261" s="367"/>
      <c r="K261" s="367"/>
      <c r="L261" s="367"/>
      <c r="M261" s="367"/>
      <c r="N261" s="381">
        <f>G260*0.25</f>
        <v>3.7749999999999999E-2</v>
      </c>
    </row>
    <row r="262" spans="2:14" s="373" customFormat="1" x14ac:dyDescent="0.25">
      <c r="B262" s="380" t="s">
        <v>1145</v>
      </c>
      <c r="C262" s="367"/>
      <c r="D262" s="383"/>
      <c r="E262" s="367"/>
      <c r="F262" s="367" t="s">
        <v>1160</v>
      </c>
      <c r="G262" s="367"/>
      <c r="H262" s="367"/>
      <c r="I262" s="367"/>
      <c r="J262" s="367"/>
      <c r="K262" s="367"/>
      <c r="L262" s="367"/>
      <c r="M262" s="367"/>
      <c r="N262" s="381">
        <f>15%*0.15</f>
        <v>2.2499999999999999E-2</v>
      </c>
    </row>
    <row r="263" spans="2:14" s="373" customFormat="1" x14ac:dyDescent="0.25">
      <c r="B263" s="382">
        <v>0.151</v>
      </c>
      <c r="C263" s="367"/>
      <c r="D263" s="383"/>
      <c r="E263" s="367"/>
      <c r="F263" s="368" t="s">
        <v>1161</v>
      </c>
      <c r="G263" s="367"/>
      <c r="H263" s="367"/>
      <c r="I263" s="367"/>
      <c r="J263" s="367"/>
      <c r="K263" s="367"/>
      <c r="L263" s="367"/>
      <c r="M263" s="367"/>
      <c r="N263" s="381">
        <f>15%*0.35</f>
        <v>5.2499999999999998E-2</v>
      </c>
    </row>
    <row r="264" spans="2:14" s="373" customFormat="1" x14ac:dyDescent="0.25">
      <c r="B264" s="380"/>
      <c r="C264" s="367"/>
      <c r="D264" s="367"/>
      <c r="E264" s="367"/>
      <c r="F264" s="367"/>
      <c r="G264" s="367"/>
      <c r="H264" s="367"/>
      <c r="I264" s="367"/>
      <c r="J264" s="367"/>
      <c r="K264" s="367"/>
      <c r="L264" s="367"/>
      <c r="M264" s="367"/>
      <c r="N264" s="384"/>
    </row>
    <row r="265" spans="2:14" s="373" customFormat="1" x14ac:dyDescent="0.25">
      <c r="B265" s="382" t="s">
        <v>1146</v>
      </c>
      <c r="C265" s="367"/>
      <c r="D265" s="367"/>
      <c r="E265" s="367"/>
      <c r="F265" s="367"/>
      <c r="G265" s="367" t="s">
        <v>1146</v>
      </c>
      <c r="H265" s="367"/>
      <c r="I265" s="367"/>
      <c r="J265" s="367"/>
      <c r="K265" s="367"/>
      <c r="L265" s="367" t="s">
        <v>1146</v>
      </c>
      <c r="M265" s="367"/>
      <c r="N265" s="384"/>
    </row>
    <row r="266" spans="2:14" s="373" customFormat="1" x14ac:dyDescent="0.25">
      <c r="B266" s="408">
        <f>N261</f>
        <v>3.7749999999999999E-2</v>
      </c>
      <c r="C266" s="367"/>
      <c r="D266" s="367"/>
      <c r="E266" s="367"/>
      <c r="F266" s="367"/>
      <c r="G266" s="385">
        <f>N262</f>
        <v>2.2499999999999999E-2</v>
      </c>
      <c r="H266" s="367"/>
      <c r="I266" s="367"/>
      <c r="J266" s="367"/>
      <c r="K266" s="367"/>
      <c r="L266" s="894">
        <f>N263</f>
        <v>5.2499999999999998E-2</v>
      </c>
      <c r="M266" s="367"/>
      <c r="N266" s="384"/>
    </row>
    <row r="267" spans="2:14" s="373" customFormat="1" ht="15.75" thickBot="1" x14ac:dyDescent="0.3">
      <c r="B267" s="386" t="s">
        <v>1157</v>
      </c>
      <c r="C267" s="387"/>
      <c r="D267" s="387"/>
      <c r="E267" s="387"/>
      <c r="F267" s="387"/>
      <c r="G267" s="387"/>
      <c r="H267" s="387"/>
      <c r="I267" s="387"/>
      <c r="J267" s="387"/>
      <c r="K267" s="387"/>
      <c r="L267" s="387"/>
      <c r="M267" s="387"/>
      <c r="N267" s="388"/>
    </row>
    <row r="268" spans="2:14" s="373" customFormat="1" ht="15.75" thickBot="1" x14ac:dyDescent="0.3"/>
    <row r="269" spans="2:14" s="373" customFormat="1" x14ac:dyDescent="0.25">
      <c r="B269" s="375" t="s">
        <v>1172</v>
      </c>
      <c r="C269" s="376"/>
      <c r="D269" s="377"/>
      <c r="E269" s="376"/>
      <c r="F269" s="376" t="s">
        <v>1142</v>
      </c>
      <c r="G269" s="378">
        <f>B272</f>
        <v>0.53</v>
      </c>
      <c r="H269" s="376" t="s">
        <v>1143</v>
      </c>
      <c r="I269" s="379"/>
      <c r="J269" s="379"/>
      <c r="K269" s="379"/>
      <c r="L269" s="376"/>
      <c r="M269" s="376"/>
      <c r="N269" s="379"/>
    </row>
    <row r="270" spans="2:14" s="373" customFormat="1" x14ac:dyDescent="0.25">
      <c r="B270" s="380"/>
      <c r="C270" s="367"/>
      <c r="D270" s="367"/>
      <c r="E270" s="367"/>
      <c r="F270" s="366" t="s">
        <v>1173</v>
      </c>
      <c r="G270" s="367"/>
      <c r="H270" s="367"/>
      <c r="I270" s="367"/>
      <c r="J270" s="367"/>
      <c r="K270" s="367"/>
      <c r="L270" s="367"/>
      <c r="M270" s="367"/>
      <c r="N270" s="381">
        <f>G269*0.25</f>
        <v>0.13250000000000001</v>
      </c>
    </row>
    <row r="271" spans="2:14" s="373" customFormat="1" x14ac:dyDescent="0.25">
      <c r="B271" s="380" t="s">
        <v>1145</v>
      </c>
      <c r="C271" s="367"/>
      <c r="D271" s="383"/>
      <c r="E271" s="367"/>
      <c r="F271" s="367" t="s">
        <v>1174</v>
      </c>
      <c r="G271" s="367"/>
      <c r="H271" s="367"/>
      <c r="I271" s="367"/>
      <c r="J271" s="367"/>
      <c r="K271" s="367"/>
      <c r="L271" s="367"/>
      <c r="M271" s="367"/>
      <c r="N271" s="381">
        <f>G269*0.15</f>
        <v>7.9500000000000001E-2</v>
      </c>
    </row>
    <row r="272" spans="2:14" s="373" customFormat="1" x14ac:dyDescent="0.25">
      <c r="B272" s="382">
        <v>0.53</v>
      </c>
      <c r="C272" s="367"/>
      <c r="D272" s="383"/>
      <c r="E272" s="367"/>
      <c r="F272" s="368" t="s">
        <v>1175</v>
      </c>
      <c r="G272" s="367"/>
      <c r="H272" s="367"/>
      <c r="I272" s="367"/>
      <c r="J272" s="367"/>
      <c r="K272" s="367"/>
      <c r="L272" s="367"/>
      <c r="M272" s="367"/>
      <c r="N272" s="381">
        <f>G269*0.35</f>
        <v>0.1855</v>
      </c>
    </row>
    <row r="273" spans="2:14" s="373" customFormat="1" x14ac:dyDescent="0.25">
      <c r="B273" s="380"/>
      <c r="C273" s="367"/>
      <c r="D273" s="367"/>
      <c r="E273" s="367"/>
      <c r="F273" s="367"/>
      <c r="G273" s="367"/>
      <c r="H273" s="367"/>
      <c r="I273" s="367"/>
      <c r="J273" s="367"/>
      <c r="K273" s="367"/>
      <c r="L273" s="367"/>
      <c r="M273" s="367"/>
      <c r="N273" s="384"/>
    </row>
    <row r="274" spans="2:14" s="373" customFormat="1" x14ac:dyDescent="0.25">
      <c r="B274" s="382" t="s">
        <v>1146</v>
      </c>
      <c r="C274" s="367"/>
      <c r="D274" s="367"/>
      <c r="E274" s="367"/>
      <c r="F274" s="367"/>
      <c r="G274" s="367" t="s">
        <v>1146</v>
      </c>
      <c r="H274" s="367"/>
      <c r="I274" s="367"/>
      <c r="J274" s="367"/>
      <c r="K274" s="367"/>
      <c r="L274" s="367" t="s">
        <v>1146</v>
      </c>
      <c r="M274" s="367"/>
      <c r="N274" s="384"/>
    </row>
    <row r="275" spans="2:14" s="373" customFormat="1" x14ac:dyDescent="0.25">
      <c r="B275" s="408">
        <f>N270</f>
        <v>0.13250000000000001</v>
      </c>
      <c r="C275" s="367"/>
      <c r="D275" s="367"/>
      <c r="E275" s="367"/>
      <c r="F275" s="367"/>
      <c r="G275" s="385">
        <f>N271</f>
        <v>7.9500000000000001E-2</v>
      </c>
      <c r="H275" s="367"/>
      <c r="I275" s="367"/>
      <c r="J275" s="367"/>
      <c r="K275" s="367"/>
      <c r="L275" s="894">
        <f>N272</f>
        <v>0.1855</v>
      </c>
      <c r="M275" s="367"/>
      <c r="N275" s="384"/>
    </row>
    <row r="276" spans="2:14" s="373" customFormat="1" ht="15.75" thickBot="1" x14ac:dyDescent="0.3">
      <c r="B276" s="386" t="s">
        <v>1157</v>
      </c>
      <c r="C276" s="387"/>
      <c r="D276" s="387"/>
      <c r="E276" s="387"/>
      <c r="F276" s="387"/>
      <c r="G276" s="387"/>
      <c r="H276" s="387"/>
      <c r="I276" s="387"/>
      <c r="J276" s="387"/>
      <c r="K276" s="387"/>
      <c r="L276" s="387"/>
      <c r="M276" s="387"/>
      <c r="N276" s="388"/>
    </row>
    <row r="277" spans="2:14" s="373" customFormat="1" ht="15.75" thickBot="1" x14ac:dyDescent="0.3"/>
    <row r="278" spans="2:14" s="373" customFormat="1" x14ac:dyDescent="0.25">
      <c r="B278" s="375" t="s">
        <v>1165</v>
      </c>
      <c r="C278" s="376"/>
      <c r="D278" s="377"/>
      <c r="E278" s="376"/>
      <c r="F278" s="376" t="s">
        <v>1142</v>
      </c>
      <c r="G278" s="378">
        <f>B281</f>
        <v>0.42700000000000005</v>
      </c>
      <c r="H278" s="376" t="s">
        <v>1143</v>
      </c>
      <c r="I278" s="379"/>
      <c r="J278" s="379"/>
      <c r="K278" s="379"/>
      <c r="L278" s="376"/>
      <c r="M278" s="376"/>
      <c r="N278" s="379"/>
    </row>
    <row r="279" spans="2:14" s="373" customFormat="1" x14ac:dyDescent="0.25">
      <c r="B279" s="380"/>
      <c r="C279" s="367"/>
      <c r="D279" s="367"/>
      <c r="E279" s="367"/>
      <c r="F279" s="366" t="s">
        <v>1176</v>
      </c>
      <c r="G279" s="367"/>
      <c r="H279" s="367"/>
      <c r="I279" s="367"/>
      <c r="J279" s="367"/>
      <c r="K279" s="367"/>
      <c r="L279" s="367"/>
      <c r="M279" s="367"/>
      <c r="N279" s="381">
        <f>G278*0.25</f>
        <v>0.10675000000000001</v>
      </c>
    </row>
    <row r="280" spans="2:14" s="373" customFormat="1" x14ac:dyDescent="0.25">
      <c r="B280" s="380" t="s">
        <v>1145</v>
      </c>
      <c r="C280" s="367"/>
      <c r="D280" s="383"/>
      <c r="E280" s="367"/>
      <c r="F280" s="367" t="s">
        <v>1177</v>
      </c>
      <c r="G280" s="367"/>
      <c r="H280" s="367"/>
      <c r="I280" s="367"/>
      <c r="J280" s="367"/>
      <c r="K280" s="367"/>
      <c r="L280" s="367"/>
      <c r="M280" s="367"/>
      <c r="N280" s="381">
        <f>G278*0.15</f>
        <v>6.405000000000001E-2</v>
      </c>
    </row>
    <row r="281" spans="2:14" s="373" customFormat="1" x14ac:dyDescent="0.25">
      <c r="B281" s="382">
        <f>AVERAGE(B252,B263,B272)</f>
        <v>0.42700000000000005</v>
      </c>
      <c r="C281" s="367"/>
      <c r="D281" s="383"/>
      <c r="E281" s="367"/>
      <c r="F281" s="368" t="s">
        <v>1178</v>
      </c>
      <c r="G281" s="367"/>
      <c r="H281" s="367"/>
      <c r="I281" s="367"/>
      <c r="J281" s="367"/>
      <c r="K281" s="367"/>
      <c r="L281" s="367"/>
      <c r="M281" s="367"/>
      <c r="N281" s="381">
        <f>G278*0.35</f>
        <v>0.14945</v>
      </c>
    </row>
    <row r="282" spans="2:14" s="373" customFormat="1" x14ac:dyDescent="0.25">
      <c r="B282" s="380"/>
      <c r="C282" s="367"/>
      <c r="D282" s="367"/>
      <c r="E282" s="367"/>
      <c r="F282" s="367"/>
      <c r="G282" s="367"/>
      <c r="H282" s="367"/>
      <c r="I282" s="367"/>
      <c r="J282" s="367"/>
      <c r="K282" s="367"/>
      <c r="L282" s="367"/>
      <c r="M282" s="367"/>
      <c r="N282" s="384"/>
    </row>
    <row r="283" spans="2:14" s="373" customFormat="1" x14ac:dyDescent="0.25">
      <c r="B283" s="382" t="s">
        <v>1146</v>
      </c>
      <c r="C283" s="367"/>
      <c r="D283" s="367"/>
      <c r="E283" s="367"/>
      <c r="F283" s="367"/>
      <c r="G283" s="367" t="s">
        <v>1146</v>
      </c>
      <c r="H283" s="367"/>
      <c r="I283" s="367"/>
      <c r="J283" s="367"/>
      <c r="K283" s="367"/>
      <c r="L283" s="367" t="s">
        <v>1146</v>
      </c>
      <c r="M283" s="367"/>
      <c r="N283" s="384"/>
    </row>
    <row r="284" spans="2:14" s="373" customFormat="1" x14ac:dyDescent="0.25">
      <c r="B284" s="408">
        <f>N279</f>
        <v>0.10675000000000001</v>
      </c>
      <c r="C284" s="367"/>
      <c r="D284" s="367"/>
      <c r="E284" s="367"/>
      <c r="F284" s="367"/>
      <c r="G284" s="385">
        <f>N280</f>
        <v>6.405000000000001E-2</v>
      </c>
      <c r="H284" s="367"/>
      <c r="I284" s="367"/>
      <c r="J284" s="367"/>
      <c r="K284" s="367"/>
      <c r="L284" s="894">
        <f>N281</f>
        <v>0.14945</v>
      </c>
      <c r="M284" s="367"/>
      <c r="N284" s="384"/>
    </row>
    <row r="285" spans="2:14" s="373" customFormat="1" ht="15.75" thickBot="1" x14ac:dyDescent="0.3">
      <c r="B285" s="386" t="s">
        <v>1157</v>
      </c>
      <c r="C285" s="387"/>
      <c r="D285" s="387"/>
      <c r="E285" s="387"/>
      <c r="F285" s="387"/>
      <c r="G285" s="387"/>
      <c r="H285" s="387"/>
      <c r="I285" s="387"/>
      <c r="J285" s="387"/>
      <c r="K285" s="387"/>
      <c r="L285" s="387"/>
      <c r="M285" s="387"/>
      <c r="N285" s="388"/>
    </row>
    <row r="286" spans="2:14" s="373" customFormat="1" ht="15.75" thickBot="1" x14ac:dyDescent="0.3"/>
    <row r="287" spans="2:14" s="373" customFormat="1" ht="15.75" thickBot="1" x14ac:dyDescent="0.3">
      <c r="B287" s="447" t="s">
        <v>1204</v>
      </c>
      <c r="C287" s="448"/>
      <c r="D287" s="448"/>
      <c r="E287" s="448"/>
      <c r="F287" s="449">
        <f>('Segmentation by Geography'!W23/'Segmentation by Geography'!U23)-1</f>
        <v>-0.12726224783861684</v>
      </c>
    </row>
  </sheetData>
  <mergeCells count="3">
    <mergeCell ref="B82:K86"/>
    <mergeCell ref="B109:K112"/>
    <mergeCell ref="B15:K17"/>
  </mergeCells>
  <hyperlinks>
    <hyperlink ref="B129" r:id="rId1"/>
  </hyperlinks>
  <pageMargins left="0.7" right="0.7" top="0.75" bottom="0.75" header="0.3" footer="0.3"/>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BC35"/>
  <sheetViews>
    <sheetView showGridLines="0" topLeftCell="A15" workbookViewId="0">
      <selection activeCell="M27" sqref="M27"/>
    </sheetView>
  </sheetViews>
  <sheetFormatPr defaultRowHeight="15" x14ac:dyDescent="0.25"/>
  <cols>
    <col min="1" max="1" width="24.7109375" customWidth="1"/>
    <col min="15" max="15" width="10.85546875" customWidth="1"/>
    <col min="17" max="17" width="14.5703125" bestFit="1" customWidth="1"/>
    <col min="19" max="19" width="6.140625" bestFit="1" customWidth="1"/>
    <col min="36" max="36" width="14.5703125" bestFit="1" customWidth="1"/>
    <col min="55" max="55" width="14.5703125" bestFit="1" customWidth="1"/>
  </cols>
  <sheetData>
    <row r="2" spans="1:55" x14ac:dyDescent="0.25">
      <c r="A2" s="141" t="s">
        <v>1127</v>
      </c>
    </row>
    <row r="3" spans="1:55" x14ac:dyDescent="0.25">
      <c r="A3" t="s">
        <v>1551</v>
      </c>
    </row>
    <row r="4" spans="1:55" x14ac:dyDescent="0.25">
      <c r="A4" t="s">
        <v>793</v>
      </c>
      <c r="B4" s="128">
        <f>'Segmentation by Geography'!AB7</f>
        <v>0.30430083757030923</v>
      </c>
    </row>
    <row r="5" spans="1:55" x14ac:dyDescent="0.25">
      <c r="A5" t="s">
        <v>1005</v>
      </c>
      <c r="B5" s="128">
        <f>'Segmentation by Geography'!AB8</f>
        <v>0.26588558936948886</v>
      </c>
    </row>
    <row r="6" spans="1:55" x14ac:dyDescent="0.25">
      <c r="A6" t="s">
        <v>1010</v>
      </c>
      <c r="B6" s="128">
        <f>'Segmentation by Geography'!AB9</f>
        <v>4.7331319234642504E-2</v>
      </c>
    </row>
    <row r="7" spans="1:55" x14ac:dyDescent="0.25">
      <c r="A7" t="s">
        <v>1007</v>
      </c>
      <c r="B7" s="128">
        <f>'Segmentation by Geography'!AB10</f>
        <v>6.9068847788175763E-2</v>
      </c>
    </row>
    <row r="8" spans="1:55" x14ac:dyDescent="0.25">
      <c r="A8" t="s">
        <v>1008</v>
      </c>
      <c r="B8" s="128">
        <f>'Segmentation by Geography'!AB11</f>
        <v>0.12182840861641243</v>
      </c>
    </row>
    <row r="9" spans="1:55" x14ac:dyDescent="0.25">
      <c r="A9" t="s">
        <v>1009</v>
      </c>
      <c r="B9" s="128">
        <f>'Segmentation by Geography'!AB12</f>
        <v>5.6247390268464609E-3</v>
      </c>
    </row>
    <row r="10" spans="1:55" x14ac:dyDescent="0.25">
      <c r="A10" t="s">
        <v>1014</v>
      </c>
      <c r="B10" s="128">
        <f>'Segmentation by Geography'!AB13</f>
        <v>0.18596025839412469</v>
      </c>
    </row>
    <row r="12" spans="1:55" x14ac:dyDescent="0.25">
      <c r="A12" s="141" t="s">
        <v>1128</v>
      </c>
    </row>
    <row r="13" spans="1:55" x14ac:dyDescent="0.25">
      <c r="A13" s="88" t="s">
        <v>741</v>
      </c>
      <c r="B13" s="354" t="s">
        <v>1129</v>
      </c>
      <c r="C13" s="355" t="s">
        <v>1130</v>
      </c>
    </row>
    <row r="16" spans="1:55" x14ac:dyDescent="0.25">
      <c r="C16" s="88"/>
      <c r="D16" s="88"/>
      <c r="E16" s="419" t="s">
        <v>1186</v>
      </c>
      <c r="F16" s="88"/>
      <c r="G16" s="88"/>
      <c r="H16" s="352"/>
      <c r="I16" s="352"/>
      <c r="J16" s="352"/>
      <c r="K16" s="352"/>
      <c r="L16" s="420" t="s">
        <v>1134</v>
      </c>
      <c r="M16" s="352"/>
      <c r="N16" s="352"/>
      <c r="O16" s="352"/>
      <c r="P16" s="352"/>
      <c r="Q16" s="352"/>
      <c r="V16" s="354"/>
      <c r="W16" s="354"/>
      <c r="X16" s="354" t="s">
        <v>1209</v>
      </c>
      <c r="Y16" s="354"/>
      <c r="Z16" s="354"/>
      <c r="AA16" s="352"/>
      <c r="AB16" s="352"/>
      <c r="AC16" s="352"/>
      <c r="AD16" s="352"/>
      <c r="AE16" s="420" t="s">
        <v>1134</v>
      </c>
      <c r="AF16" s="352"/>
      <c r="AG16" s="352"/>
      <c r="AH16" s="352"/>
      <c r="AI16" s="352"/>
      <c r="AJ16" s="352"/>
      <c r="AO16" s="471"/>
      <c r="AP16" s="471"/>
      <c r="AQ16" s="471" t="s">
        <v>1210</v>
      </c>
      <c r="AR16" s="471"/>
      <c r="AS16" s="471"/>
      <c r="AT16" s="352"/>
      <c r="AU16" s="352"/>
      <c r="AV16" s="352"/>
      <c r="AW16" s="352"/>
      <c r="AX16" s="420" t="s">
        <v>1134</v>
      </c>
      <c r="AY16" s="352"/>
      <c r="AZ16" s="352"/>
      <c r="BA16" s="352"/>
      <c r="BB16" s="352"/>
      <c r="BC16" s="352"/>
    </row>
    <row r="17" spans="1:55" x14ac:dyDescent="0.25">
      <c r="Q17" s="141" t="s">
        <v>1131</v>
      </c>
      <c r="S17" s="118">
        <f>G19-Q19</f>
        <v>6.8016250056358307E-2</v>
      </c>
      <c r="AJ17" s="141" t="s">
        <v>1131</v>
      </c>
      <c r="BC17" s="141" t="s">
        <v>1131</v>
      </c>
    </row>
    <row r="18" spans="1:55" x14ac:dyDescent="0.25">
      <c r="B18" s="451" t="s">
        <v>1133</v>
      </c>
      <c r="C18" s="141">
        <v>2016</v>
      </c>
      <c r="D18" s="141">
        <v>2017</v>
      </c>
      <c r="E18" s="141">
        <v>2018</v>
      </c>
      <c r="F18" s="141">
        <v>2019</v>
      </c>
      <c r="G18" s="141">
        <v>2020</v>
      </c>
      <c r="H18" s="141">
        <v>2021</v>
      </c>
      <c r="I18" s="141">
        <v>2022</v>
      </c>
      <c r="J18" s="141">
        <v>2023</v>
      </c>
      <c r="K18" s="141">
        <v>2024</v>
      </c>
      <c r="L18" s="141">
        <v>2025</v>
      </c>
      <c r="M18" s="141">
        <v>2026</v>
      </c>
      <c r="N18" s="141">
        <v>2027</v>
      </c>
      <c r="O18" s="141">
        <v>2028</v>
      </c>
      <c r="P18" s="141">
        <v>2029</v>
      </c>
      <c r="Q18" s="141">
        <v>2030</v>
      </c>
      <c r="S18" s="112">
        <f>S17/10</f>
        <v>6.8016250056358307E-3</v>
      </c>
      <c r="U18" s="451" t="s">
        <v>1133</v>
      </c>
      <c r="V18" s="141">
        <v>2016</v>
      </c>
      <c r="W18" s="141">
        <v>2017</v>
      </c>
      <c r="X18" s="141">
        <v>2018</v>
      </c>
      <c r="Y18" s="141">
        <v>2019</v>
      </c>
      <c r="Z18" s="141">
        <v>2020</v>
      </c>
      <c r="AA18" s="141">
        <v>2021</v>
      </c>
      <c r="AB18" s="141">
        <v>2022</v>
      </c>
      <c r="AC18" s="141">
        <v>2023</v>
      </c>
      <c r="AD18" s="141">
        <v>2024</v>
      </c>
      <c r="AE18" s="141">
        <v>2025</v>
      </c>
      <c r="AF18" s="141">
        <v>2026</v>
      </c>
      <c r="AG18" s="141">
        <v>2027</v>
      </c>
      <c r="AH18" s="141">
        <v>2028</v>
      </c>
      <c r="AI18" s="141">
        <v>2029</v>
      </c>
      <c r="AJ18" s="141">
        <v>2030</v>
      </c>
      <c r="AN18" s="451" t="s">
        <v>1133</v>
      </c>
      <c r="AO18" s="141">
        <v>2016</v>
      </c>
      <c r="AP18" s="141">
        <v>2017</v>
      </c>
      <c r="AQ18" s="141">
        <v>2018</v>
      </c>
      <c r="AR18" s="141">
        <v>2019</v>
      </c>
      <c r="AS18" s="141">
        <v>2020</v>
      </c>
      <c r="AT18" s="141">
        <v>2021</v>
      </c>
      <c r="AU18" s="141">
        <v>2022</v>
      </c>
      <c r="AV18" s="141">
        <v>2023</v>
      </c>
      <c r="AW18" s="141">
        <v>2024</v>
      </c>
      <c r="AX18" s="141">
        <v>2025</v>
      </c>
      <c r="AY18" s="141">
        <v>2026</v>
      </c>
      <c r="AZ18" s="141">
        <v>2027</v>
      </c>
      <c r="BA18" s="141">
        <v>2028</v>
      </c>
      <c r="BB18" s="141">
        <v>2029</v>
      </c>
      <c r="BC18" s="141">
        <v>2030</v>
      </c>
    </row>
    <row r="19" spans="1:55" x14ac:dyDescent="0.25">
      <c r="A19" s="898" t="s">
        <v>1041</v>
      </c>
      <c r="B19" s="477">
        <f>'Projection Assumptions'!$I9</f>
        <v>5.3213563468988534E-2</v>
      </c>
      <c r="C19" s="897">
        <f>'Projection Assumptions'!E13</f>
        <v>7.0000000000000007E-2</v>
      </c>
      <c r="D19" s="897">
        <f t="shared" ref="D19:G26" si="0">C19</f>
        <v>7.0000000000000007E-2</v>
      </c>
      <c r="E19" s="897">
        <f t="shared" si="0"/>
        <v>7.0000000000000007E-2</v>
      </c>
      <c r="F19" s="897">
        <f t="shared" si="0"/>
        <v>7.0000000000000007E-2</v>
      </c>
      <c r="G19" s="897">
        <f t="shared" si="0"/>
        <v>7.0000000000000007E-2</v>
      </c>
      <c r="H19" s="477">
        <f>G19-(($G$19-$Q$19)/10)</f>
        <v>6.3198374994364176E-2</v>
      </c>
      <c r="I19" s="477">
        <f t="shared" ref="I19:P19" si="1">H19-(($G$19-$Q$19)/10)</f>
        <v>5.6396749988728345E-2</v>
      </c>
      <c r="J19" s="477">
        <f t="shared" si="1"/>
        <v>4.9595124983092514E-2</v>
      </c>
      <c r="K19" s="477">
        <f t="shared" si="1"/>
        <v>4.2793499977456684E-2</v>
      </c>
      <c r="L19" s="477">
        <f t="shared" si="1"/>
        <v>3.5991874971820853E-2</v>
      </c>
      <c r="M19" s="477">
        <f t="shared" si="1"/>
        <v>2.9190249966185022E-2</v>
      </c>
      <c r="N19" s="477">
        <f t="shared" si="1"/>
        <v>2.2388624960549192E-2</v>
      </c>
      <c r="O19" s="477">
        <f t="shared" si="1"/>
        <v>1.5586999954913361E-2</v>
      </c>
      <c r="P19" s="477">
        <f t="shared" si="1"/>
        <v>8.7853749492775302E-3</v>
      </c>
      <c r="Q19" s="477">
        <f>'Projection Assumptions'!Q37</f>
        <v>1.9837499436416994E-3</v>
      </c>
      <c r="T19" s="141" t="s">
        <v>1041</v>
      </c>
      <c r="U19" s="118">
        <f>'Projection Assumptions'!$I9</f>
        <v>5.3213563468988534E-2</v>
      </c>
      <c r="V19" s="132">
        <f>'Projection Assumptions'!E21</f>
        <v>6.4000000000000001E-2</v>
      </c>
      <c r="W19" s="132">
        <f t="shared" ref="W19:Z26" si="2">V19</f>
        <v>6.4000000000000001E-2</v>
      </c>
      <c r="X19" s="132">
        <f t="shared" si="2"/>
        <v>6.4000000000000001E-2</v>
      </c>
      <c r="Y19" s="132">
        <f t="shared" si="2"/>
        <v>6.4000000000000001E-2</v>
      </c>
      <c r="Z19" s="132">
        <f t="shared" si="2"/>
        <v>6.4000000000000001E-2</v>
      </c>
      <c r="AA19" s="118">
        <f>Z19-(($Z19-$AJ19)/10)</f>
        <v>5.683785055274708E-2</v>
      </c>
      <c r="AB19" s="118">
        <f t="shared" ref="AB19:AI19" si="3">AA19-(($Z19-$AJ19)/10)</f>
        <v>4.9675701105494158E-2</v>
      </c>
      <c r="AC19" s="118">
        <f t="shared" si="3"/>
        <v>4.2513551658241236E-2</v>
      </c>
      <c r="AD19" s="118">
        <f t="shared" si="3"/>
        <v>3.5351402210988314E-2</v>
      </c>
      <c r="AE19" s="118">
        <f t="shared" si="3"/>
        <v>2.8189252763735389E-2</v>
      </c>
      <c r="AF19" s="118">
        <f t="shared" si="3"/>
        <v>2.1027103316482464E-2</v>
      </c>
      <c r="AG19" s="118">
        <f t="shared" si="3"/>
        <v>1.3864953869229538E-2</v>
      </c>
      <c r="AH19" s="118">
        <f t="shared" si="3"/>
        <v>6.7028044219766139E-3</v>
      </c>
      <c r="AI19" s="118">
        <f t="shared" si="3"/>
        <v>-4.5934502527631045E-4</v>
      </c>
      <c r="AJ19" s="118">
        <f>'Projection Assumptions'!Q51</f>
        <v>-7.6214944725292444E-3</v>
      </c>
      <c r="AM19" s="141" t="s">
        <v>1041</v>
      </c>
      <c r="AN19" s="118">
        <f>'Projection Assumptions'!$I9</f>
        <v>5.3213563468988534E-2</v>
      </c>
      <c r="AO19" s="132">
        <f>'Projection Assumptions'!J13</f>
        <v>0.08</v>
      </c>
      <c r="AP19" s="132">
        <f t="shared" ref="AP19:AS26" si="4">AO19</f>
        <v>0.08</v>
      </c>
      <c r="AQ19" s="132">
        <f t="shared" si="4"/>
        <v>0.08</v>
      </c>
      <c r="AR19" s="132">
        <f t="shared" si="4"/>
        <v>0.08</v>
      </c>
      <c r="AS19" s="132">
        <f t="shared" si="4"/>
        <v>0.08</v>
      </c>
      <c r="AT19" s="118">
        <f>AS19-(($AS19-$BC19)/10)</f>
        <v>7.2623452377653552E-2</v>
      </c>
      <c r="AU19" s="118">
        <f t="shared" ref="AU19:BB19" si="5">AT19-(($AS19-$BC19)/10)</f>
        <v>6.5246904755307103E-2</v>
      </c>
      <c r="AV19" s="118">
        <f t="shared" si="5"/>
        <v>5.7870357132960661E-2</v>
      </c>
      <c r="AW19" s="118">
        <f t="shared" si="5"/>
        <v>5.0493809510614218E-2</v>
      </c>
      <c r="AX19" s="118">
        <f t="shared" si="5"/>
        <v>4.3117261888267776E-2</v>
      </c>
      <c r="AY19" s="118">
        <f t="shared" si="5"/>
        <v>3.5740714265921333E-2</v>
      </c>
      <c r="AZ19" s="118">
        <f t="shared" si="5"/>
        <v>2.8364166643574888E-2</v>
      </c>
      <c r="BA19" s="118">
        <f t="shared" si="5"/>
        <v>2.0987619021228442E-2</v>
      </c>
      <c r="BB19" s="118">
        <f t="shared" si="5"/>
        <v>1.3611071398881996E-2</v>
      </c>
      <c r="BC19" s="118">
        <f>'Projection Assumptions'!Q62</f>
        <v>6.2345237765355499E-3</v>
      </c>
    </row>
    <row r="20" spans="1:55" x14ac:dyDescent="0.25">
      <c r="A20" s="351" t="s">
        <v>793</v>
      </c>
      <c r="B20" s="113">
        <f>'Projection Assumptions'!$I116</f>
        <v>0.1069831909086012</v>
      </c>
      <c r="C20" s="132">
        <f>'Projection Assumptions'!G120</f>
        <v>0.15</v>
      </c>
      <c r="D20" s="132">
        <f t="shared" si="0"/>
        <v>0.15</v>
      </c>
      <c r="E20" s="132">
        <f t="shared" si="0"/>
        <v>0.15</v>
      </c>
      <c r="F20" s="132">
        <f t="shared" si="0"/>
        <v>0.15</v>
      </c>
      <c r="G20" s="132">
        <f t="shared" si="0"/>
        <v>0.15</v>
      </c>
      <c r="H20" s="118">
        <f>G20-(($G$20-$Q$20)/10)</f>
        <v>0.13650063345012406</v>
      </c>
      <c r="I20" s="118">
        <f t="shared" ref="I20:P20" si="6">H20-(($G$20-$Q$20)/10)</f>
        <v>0.12300126690024811</v>
      </c>
      <c r="J20" s="118">
        <f t="shared" si="6"/>
        <v>0.10950190035037216</v>
      </c>
      <c r="K20" s="118">
        <f t="shared" si="6"/>
        <v>9.6002533800496212E-2</v>
      </c>
      <c r="L20" s="118">
        <f t="shared" si="6"/>
        <v>8.2503167250620263E-2</v>
      </c>
      <c r="M20" s="118">
        <f t="shared" si="6"/>
        <v>6.9003800700744314E-2</v>
      </c>
      <c r="N20" s="118">
        <f t="shared" si="6"/>
        <v>5.5504434150868372E-2</v>
      </c>
      <c r="O20" s="118">
        <f t="shared" si="6"/>
        <v>4.200506760099243E-2</v>
      </c>
      <c r="P20" s="118">
        <f t="shared" si="6"/>
        <v>2.8505701051116487E-2</v>
      </c>
      <c r="Q20" s="118">
        <f>'Projection Assumptions'!Q30</f>
        <v>1.5006334501240559E-2</v>
      </c>
      <c r="T20" s="351" t="s">
        <v>793</v>
      </c>
      <c r="U20" s="113">
        <f>'Projection Assumptions'!$I116</f>
        <v>0.1069831909086012</v>
      </c>
      <c r="V20" s="132">
        <f>'Projection Assumptions'!I116</f>
        <v>0.1069831909086012</v>
      </c>
      <c r="W20" s="132">
        <f t="shared" si="2"/>
        <v>0.1069831909086012</v>
      </c>
      <c r="X20" s="132">
        <f t="shared" si="2"/>
        <v>0.1069831909086012</v>
      </c>
      <c r="Y20" s="132">
        <f t="shared" si="2"/>
        <v>0.1069831909086012</v>
      </c>
      <c r="Z20" s="132">
        <f t="shared" si="2"/>
        <v>0.1069831909086012</v>
      </c>
      <c r="AA20" s="118">
        <f t="shared" ref="AA20:AI20" si="7">Z20-(($Z20-$AJ20)/10)</f>
        <v>9.4838829252563414E-2</v>
      </c>
      <c r="AB20" s="118">
        <f t="shared" si="7"/>
        <v>8.2694467596525628E-2</v>
      </c>
      <c r="AC20" s="118">
        <f t="shared" si="7"/>
        <v>7.0550105940487842E-2</v>
      </c>
      <c r="AD20" s="118">
        <f t="shared" si="7"/>
        <v>5.8405744284450056E-2</v>
      </c>
      <c r="AE20" s="118">
        <f t="shared" si="7"/>
        <v>4.626138262841227E-2</v>
      </c>
      <c r="AF20" s="118">
        <f t="shared" si="7"/>
        <v>3.4117020972374484E-2</v>
      </c>
      <c r="AG20" s="118">
        <f t="shared" si="7"/>
        <v>2.1972659316336702E-2</v>
      </c>
      <c r="AH20" s="118">
        <f t="shared" si="7"/>
        <v>9.8282976602989194E-3</v>
      </c>
      <c r="AI20" s="118">
        <f t="shared" si="7"/>
        <v>-2.316063995738863E-3</v>
      </c>
      <c r="AJ20" s="118">
        <f>'Projection Assumptions'!Q44</f>
        <v>-1.4460425651776632E-2</v>
      </c>
      <c r="AM20" s="351" t="s">
        <v>793</v>
      </c>
      <c r="AN20" s="113">
        <f>'Projection Assumptions'!$I116</f>
        <v>0.1069831909086012</v>
      </c>
      <c r="AO20" s="132">
        <f>'Projection Assumptions'!G113</f>
        <v>0.19</v>
      </c>
      <c r="AP20" s="132">
        <f t="shared" si="4"/>
        <v>0.19</v>
      </c>
      <c r="AQ20" s="132">
        <f t="shared" si="4"/>
        <v>0.19</v>
      </c>
      <c r="AR20" s="132">
        <f t="shared" si="4"/>
        <v>0.19</v>
      </c>
      <c r="AS20" s="132">
        <f t="shared" si="4"/>
        <v>0.19</v>
      </c>
      <c r="AT20" s="118">
        <f t="shared" ref="AT20:BB26" si="8">AS20-(($AS20-$BC20)/10)</f>
        <v>0.17332668140341947</v>
      </c>
      <c r="AU20" s="118">
        <f t="shared" si="8"/>
        <v>0.15665336280683895</v>
      </c>
      <c r="AV20" s="118">
        <f t="shared" si="8"/>
        <v>0.13998004421025842</v>
      </c>
      <c r="AW20" s="118">
        <f t="shared" si="8"/>
        <v>0.12330672561367789</v>
      </c>
      <c r="AX20" s="118">
        <f t="shared" si="8"/>
        <v>0.10663340701709736</v>
      </c>
      <c r="AY20" s="118">
        <f t="shared" si="8"/>
        <v>8.9960088420516837E-2</v>
      </c>
      <c r="AZ20" s="118">
        <f t="shared" si="8"/>
        <v>7.328676982393631E-2</v>
      </c>
      <c r="BA20" s="118">
        <f t="shared" si="8"/>
        <v>5.6613451227355782E-2</v>
      </c>
      <c r="BB20" s="118">
        <f t="shared" si="8"/>
        <v>3.9940132630775255E-2</v>
      </c>
      <c r="BC20" s="118">
        <f>'Projection Assumptions'!Q55</f>
        <v>2.3266814034194727E-2</v>
      </c>
    </row>
    <row r="21" spans="1:55" x14ac:dyDescent="0.25">
      <c r="A21" s="351" t="s">
        <v>1005</v>
      </c>
      <c r="B21" s="112">
        <f>'Projection Assumptions'!$J91</f>
        <v>1.7552868085602524E-2</v>
      </c>
      <c r="C21" s="118">
        <f>'Projection Assumptions'!$N$31</f>
        <v>2.2178422086974292E-2</v>
      </c>
      <c r="D21" s="118">
        <f t="shared" si="0"/>
        <v>2.2178422086974292E-2</v>
      </c>
      <c r="E21" s="118">
        <f t="shared" si="0"/>
        <v>2.2178422086974292E-2</v>
      </c>
      <c r="F21" s="118">
        <f t="shared" si="0"/>
        <v>2.2178422086974292E-2</v>
      </c>
      <c r="G21" s="118">
        <f t="shared" si="0"/>
        <v>2.2178422086974292E-2</v>
      </c>
      <c r="H21" s="118">
        <f>G21-(($G$21-$Q$21)/10)</f>
        <v>2.0686610181671637E-2</v>
      </c>
      <c r="I21" s="118">
        <f t="shared" ref="I21:P21" si="9">H21-(($G$21-$Q$21)/10)</f>
        <v>1.9194798276368982E-2</v>
      </c>
      <c r="J21" s="118">
        <f t="shared" si="9"/>
        <v>1.7702986371066327E-2</v>
      </c>
      <c r="K21" s="118">
        <f t="shared" si="9"/>
        <v>1.6211174465763672E-2</v>
      </c>
      <c r="L21" s="118">
        <f t="shared" si="9"/>
        <v>1.4719362560461019E-2</v>
      </c>
      <c r="M21" s="118">
        <f t="shared" si="9"/>
        <v>1.3227550655158366E-2</v>
      </c>
      <c r="N21" s="118">
        <f t="shared" si="9"/>
        <v>1.1735738749855713E-2</v>
      </c>
      <c r="O21" s="118">
        <f t="shared" si="9"/>
        <v>1.024392684455306E-2</v>
      </c>
      <c r="P21" s="118">
        <f t="shared" si="9"/>
        <v>8.7521149392504067E-3</v>
      </c>
      <c r="Q21" s="118">
        <f>'Projection Assumptions'!Q31</f>
        <v>7.260303033947757E-3</v>
      </c>
      <c r="T21" s="351" t="s">
        <v>1005</v>
      </c>
      <c r="U21" s="112">
        <f>'Projection Assumptions'!$J91</f>
        <v>1.7552868085602524E-2</v>
      </c>
      <c r="V21" s="118">
        <f>'Projection Assumptions'!E91</f>
        <v>0.01</v>
      </c>
      <c r="W21" s="118">
        <f t="shared" si="2"/>
        <v>0.01</v>
      </c>
      <c r="X21" s="118">
        <f t="shared" si="2"/>
        <v>0.01</v>
      </c>
      <c r="Y21" s="118">
        <f t="shared" si="2"/>
        <v>0.01</v>
      </c>
      <c r="Z21" s="118">
        <f t="shared" si="2"/>
        <v>0.01</v>
      </c>
      <c r="AA21" s="118">
        <f t="shared" ref="AA21:AI21" si="10">Z21-(($Z21-$AJ21)/10)</f>
        <v>7.9029821217042537E-3</v>
      </c>
      <c r="AB21" s="118">
        <f t="shared" si="10"/>
        <v>5.8059642434085063E-3</v>
      </c>
      <c r="AC21" s="118">
        <f t="shared" si="10"/>
        <v>3.7089463651127589E-3</v>
      </c>
      <c r="AD21" s="118">
        <f t="shared" si="10"/>
        <v>1.6119284868170115E-3</v>
      </c>
      <c r="AE21" s="118">
        <f t="shared" si="10"/>
        <v>-4.8508939147873589E-4</v>
      </c>
      <c r="AF21" s="118">
        <f t="shared" si="10"/>
        <v>-2.5821072697744833E-3</v>
      </c>
      <c r="AG21" s="118">
        <f t="shared" si="10"/>
        <v>-4.6791251480702307E-3</v>
      </c>
      <c r="AH21" s="118">
        <f t="shared" si="10"/>
        <v>-6.7761430263659781E-3</v>
      </c>
      <c r="AI21" s="118">
        <f t="shared" si="10"/>
        <v>-8.8731609046617255E-3</v>
      </c>
      <c r="AJ21" s="118">
        <f>'Projection Assumptions'!Q45</f>
        <v>-1.0970178782957474E-2</v>
      </c>
      <c r="AM21" s="351" t="s">
        <v>1005</v>
      </c>
      <c r="AN21" s="113">
        <f>'Projection Assumptions'!$J91</f>
        <v>1.7552868085602524E-2</v>
      </c>
      <c r="AO21" s="118">
        <f>'Projection Assumptions'!N56</f>
        <v>3.7347415541158391E-2</v>
      </c>
      <c r="AP21" s="118">
        <f t="shared" si="4"/>
        <v>3.7347415541158391E-2</v>
      </c>
      <c r="AQ21" s="118">
        <f t="shared" si="4"/>
        <v>3.7347415541158391E-2</v>
      </c>
      <c r="AR21" s="118">
        <f t="shared" si="4"/>
        <v>3.7347415541158391E-2</v>
      </c>
      <c r="AS21" s="118">
        <f t="shared" si="4"/>
        <v>3.7347415541158391E-2</v>
      </c>
      <c r="AT21" s="118">
        <f t="shared" si="8"/>
        <v>3.4834513422450628E-2</v>
      </c>
      <c r="AU21" s="118">
        <f t="shared" si="8"/>
        <v>3.2321611303742864E-2</v>
      </c>
      <c r="AV21" s="118">
        <f t="shared" si="8"/>
        <v>2.9808709185035104E-2</v>
      </c>
      <c r="AW21" s="118">
        <f t="shared" si="8"/>
        <v>2.7295807066327345E-2</v>
      </c>
      <c r="AX21" s="118">
        <f t="shared" si="8"/>
        <v>2.4782904947619585E-2</v>
      </c>
      <c r="AY21" s="118">
        <f t="shared" si="8"/>
        <v>2.2270002828911825E-2</v>
      </c>
      <c r="AZ21" s="118">
        <f t="shared" si="8"/>
        <v>1.9757100710204065E-2</v>
      </c>
      <c r="BA21" s="118">
        <f t="shared" si="8"/>
        <v>1.7244198591496306E-2</v>
      </c>
      <c r="BB21" s="118">
        <f t="shared" si="8"/>
        <v>1.4731296472788546E-2</v>
      </c>
      <c r="BC21" s="118">
        <f>'Projection Assumptions'!Q56</f>
        <v>1.2218394354080786E-2</v>
      </c>
    </row>
    <row r="22" spans="1:55" x14ac:dyDescent="0.25">
      <c r="A22" s="351" t="s">
        <v>1010</v>
      </c>
      <c r="B22" s="112">
        <f>'Projection Assumptions'!$H230</f>
        <v>-2.8086684766370107E-2</v>
      </c>
      <c r="C22" s="112">
        <f>'Projection Assumptions'!N32</f>
        <v>-7.3494547545300826E-3</v>
      </c>
      <c r="D22" s="112">
        <f t="shared" si="0"/>
        <v>-7.3494547545300826E-3</v>
      </c>
      <c r="E22" s="112">
        <f t="shared" si="0"/>
        <v>-7.3494547545300826E-3</v>
      </c>
      <c r="F22" s="112">
        <f t="shared" si="0"/>
        <v>-7.3494547545300826E-3</v>
      </c>
      <c r="G22" s="112">
        <f t="shared" si="0"/>
        <v>-7.3494547545300826E-3</v>
      </c>
      <c r="H22" s="118">
        <f>G22-(($G$22-$Q$22)/10)</f>
        <v>-7.4416156012696803E-3</v>
      </c>
      <c r="I22" s="118">
        <f t="shared" ref="I22:P22" si="11">H22-(($G$22-$Q$22)/10)</f>
        <v>-7.533776448009278E-3</v>
      </c>
      <c r="J22" s="118">
        <f t="shared" si="11"/>
        <v>-7.6259372947488756E-3</v>
      </c>
      <c r="K22" s="118">
        <f t="shared" si="11"/>
        <v>-7.7180981414884733E-3</v>
      </c>
      <c r="L22" s="118">
        <f t="shared" si="11"/>
        <v>-7.810258988228071E-3</v>
      </c>
      <c r="M22" s="118">
        <f t="shared" si="11"/>
        <v>-7.9024198349676687E-3</v>
      </c>
      <c r="N22" s="118">
        <f t="shared" si="11"/>
        <v>-7.9945806817072664E-3</v>
      </c>
      <c r="O22" s="118">
        <f t="shared" si="11"/>
        <v>-8.0867415284468641E-3</v>
      </c>
      <c r="P22" s="118">
        <f t="shared" si="11"/>
        <v>-8.1789023751864618E-3</v>
      </c>
      <c r="Q22" s="118">
        <f>'Projection Assumptions'!Q32</f>
        <v>-8.271063221926056E-3</v>
      </c>
      <c r="T22" s="351" t="s">
        <v>1010</v>
      </c>
      <c r="U22" s="112">
        <f>'Projection Assumptions'!$H230</f>
        <v>-2.8086684766370107E-2</v>
      </c>
      <c r="V22" s="112">
        <f>'Projection Assumptions'!H230</f>
        <v>-2.8086684766370107E-2</v>
      </c>
      <c r="W22" s="112">
        <f t="shared" si="2"/>
        <v>-2.8086684766370107E-2</v>
      </c>
      <c r="X22" s="112">
        <f t="shared" si="2"/>
        <v>-2.8086684766370107E-2</v>
      </c>
      <c r="Y22" s="112">
        <f t="shared" si="2"/>
        <v>-2.8086684766370107E-2</v>
      </c>
      <c r="Z22" s="112">
        <f t="shared" si="2"/>
        <v>-2.8086684766370107E-2</v>
      </c>
      <c r="AA22" s="118">
        <f t="shared" ref="AA22:AI22" si="12">Z22-(($Z22-$AJ22)/10)</f>
        <v>-2.7419523946437076E-2</v>
      </c>
      <c r="AB22" s="118">
        <f t="shared" si="12"/>
        <v>-2.6752363126504045E-2</v>
      </c>
      <c r="AC22" s="118">
        <f t="shared" si="12"/>
        <v>-2.6085202306571013E-2</v>
      </c>
      <c r="AD22" s="118">
        <f t="shared" si="12"/>
        <v>-2.5418041486637982E-2</v>
      </c>
      <c r="AE22" s="118">
        <f t="shared" si="12"/>
        <v>-2.4750880666704951E-2</v>
      </c>
      <c r="AF22" s="118">
        <f t="shared" si="12"/>
        <v>-2.408371984677192E-2</v>
      </c>
      <c r="AG22" s="118">
        <f t="shared" si="12"/>
        <v>-2.3416559026838889E-2</v>
      </c>
      <c r="AH22" s="118">
        <f t="shared" si="12"/>
        <v>-2.2749398206905858E-2</v>
      </c>
      <c r="AI22" s="118">
        <f t="shared" si="12"/>
        <v>-2.2082237386972826E-2</v>
      </c>
      <c r="AJ22" s="118">
        <f>'Projection Assumptions'!Q46</f>
        <v>-2.1415076567039781E-2</v>
      </c>
      <c r="AM22" s="351" t="s">
        <v>1010</v>
      </c>
      <c r="AN22" s="113">
        <f>'Projection Assumptions'!$H230</f>
        <v>-2.8086684766370107E-2</v>
      </c>
      <c r="AO22" s="112">
        <f>'Projection Assumptions'!N57</f>
        <v>3.4431215116412783E-3</v>
      </c>
      <c r="AP22" s="112">
        <f t="shared" si="4"/>
        <v>3.4431215116412783E-3</v>
      </c>
      <c r="AQ22" s="112">
        <f t="shared" si="4"/>
        <v>3.4431215116412783E-3</v>
      </c>
      <c r="AR22" s="112">
        <f t="shared" si="4"/>
        <v>3.4431215116412783E-3</v>
      </c>
      <c r="AS22" s="112">
        <f t="shared" si="4"/>
        <v>3.4431215116412783E-3</v>
      </c>
      <c r="AT22" s="118">
        <f t="shared" si="8"/>
        <v>2.629826795506174E-3</v>
      </c>
      <c r="AU22" s="118">
        <f t="shared" si="8"/>
        <v>1.8165320793710694E-3</v>
      </c>
      <c r="AV22" s="118">
        <f t="shared" si="8"/>
        <v>1.0032373632359649E-3</v>
      </c>
      <c r="AW22" s="118">
        <f t="shared" si="8"/>
        <v>1.8994264710086033E-4</v>
      </c>
      <c r="AX22" s="118">
        <f t="shared" si="8"/>
        <v>-6.2335206903424423E-4</v>
      </c>
      <c r="AY22" s="118">
        <f t="shared" si="8"/>
        <v>-1.4366467851693488E-3</v>
      </c>
      <c r="AZ22" s="118">
        <f t="shared" si="8"/>
        <v>-2.2499415013044533E-3</v>
      </c>
      <c r="BA22" s="118">
        <f t="shared" si="8"/>
        <v>-3.0632362174395581E-3</v>
      </c>
      <c r="BB22" s="118">
        <f t="shared" si="8"/>
        <v>-3.8765309335746624E-3</v>
      </c>
      <c r="BC22" s="118">
        <f>'Projection Assumptions'!Q57</f>
        <v>-4.6898256497097668E-3</v>
      </c>
    </row>
    <row r="23" spans="1:55" x14ac:dyDescent="0.25">
      <c r="A23" s="351" t="s">
        <v>1007</v>
      </c>
      <c r="B23" s="112">
        <f>'Projection Assumptions'!$O194</f>
        <v>-9.5360797288458476E-3</v>
      </c>
      <c r="C23" s="112">
        <f>('Projection Assumptions'!N33*(1+'Projection Assumptions'!E41))</f>
        <v>-7.5441642946176878E-3</v>
      </c>
      <c r="D23" s="112">
        <f t="shared" si="0"/>
        <v>-7.5441642946176878E-3</v>
      </c>
      <c r="E23" s="112">
        <f t="shared" si="0"/>
        <v>-7.5441642946176878E-3</v>
      </c>
      <c r="F23" s="112">
        <f t="shared" si="0"/>
        <v>-7.5441642946176878E-3</v>
      </c>
      <c r="G23" s="112">
        <f t="shared" si="0"/>
        <v>-7.5441642946176878E-3</v>
      </c>
      <c r="H23" s="118">
        <f>G23-(($G$23-$Q$23)/10)</f>
        <v>-7.5987923891257456E-3</v>
      </c>
      <c r="I23" s="118">
        <f t="shared" ref="I23:P23" si="13">H23-(($G$23-$Q$23)/10)</f>
        <v>-7.6534204836338033E-3</v>
      </c>
      <c r="J23" s="118">
        <f t="shared" si="13"/>
        <v>-7.7080485781418611E-3</v>
      </c>
      <c r="K23" s="118">
        <f t="shared" si="13"/>
        <v>-7.7626766726499189E-3</v>
      </c>
      <c r="L23" s="118">
        <f t="shared" si="13"/>
        <v>-7.8173047671579766E-3</v>
      </c>
      <c r="M23" s="118">
        <f t="shared" si="13"/>
        <v>-7.8719328616660336E-3</v>
      </c>
      <c r="N23" s="118">
        <f t="shared" si="13"/>
        <v>-7.9265609561740905E-3</v>
      </c>
      <c r="O23" s="118">
        <f t="shared" si="13"/>
        <v>-7.9811890506821474E-3</v>
      </c>
      <c r="P23" s="118">
        <f t="shared" si="13"/>
        <v>-8.0358171451902043E-3</v>
      </c>
      <c r="Q23" s="118">
        <f>'Projection Assumptions'!Q33</f>
        <v>-8.0904452396982629E-3</v>
      </c>
      <c r="T23" s="351" t="s">
        <v>1007</v>
      </c>
      <c r="U23" s="112">
        <f>'Projection Assumptions'!$O194</f>
        <v>-9.5360797288458476E-3</v>
      </c>
      <c r="V23" s="112">
        <f>'Projection Assumptions'!N47*(1+'Projection Assumptions'!D41)</f>
        <v>-9.2627567700927609E-3</v>
      </c>
      <c r="W23" s="112">
        <f t="shared" si="2"/>
        <v>-9.2627567700927609E-3</v>
      </c>
      <c r="X23" s="112">
        <f t="shared" si="2"/>
        <v>-9.2627567700927609E-3</v>
      </c>
      <c r="Y23" s="112">
        <f t="shared" si="2"/>
        <v>-9.2627567700927609E-3</v>
      </c>
      <c r="Z23" s="112">
        <f t="shared" si="2"/>
        <v>-9.2627567700927609E-3</v>
      </c>
      <c r="AA23" s="118">
        <f t="shared" ref="AA23:AI23" si="14">Z23-(($Z23-$AJ23)/10)</f>
        <v>-9.2493382645228144E-3</v>
      </c>
      <c r="AB23" s="118">
        <f t="shared" si="14"/>
        <v>-9.235919758952868E-3</v>
      </c>
      <c r="AC23" s="118">
        <f t="shared" si="14"/>
        <v>-9.2225012533829216E-3</v>
      </c>
      <c r="AD23" s="118">
        <f t="shared" si="14"/>
        <v>-9.2090827478129751E-3</v>
      </c>
      <c r="AE23" s="118">
        <f t="shared" si="14"/>
        <v>-9.1956642422430287E-3</v>
      </c>
      <c r="AF23" s="118">
        <f t="shared" si="14"/>
        <v>-9.1822457366730822E-3</v>
      </c>
      <c r="AG23" s="118">
        <f t="shared" si="14"/>
        <v>-9.1688272311031358E-3</v>
      </c>
      <c r="AH23" s="118">
        <f t="shared" si="14"/>
        <v>-9.1554087255331894E-3</v>
      </c>
      <c r="AI23" s="118">
        <f t="shared" si="14"/>
        <v>-9.1419902199632429E-3</v>
      </c>
      <c r="AJ23" s="118">
        <f>'Projection Assumptions'!Q47</f>
        <v>-9.1285717143932965E-3</v>
      </c>
      <c r="AM23" s="351" t="s">
        <v>1007</v>
      </c>
      <c r="AN23" s="113">
        <f>'Projection Assumptions'!$O194</f>
        <v>-9.5360797288458476E-3</v>
      </c>
      <c r="AO23" s="112">
        <f>'Projection Assumptions'!N58*(1+'Projection Assumptions'!F41)</f>
        <v>-5.2695821464003867E-3</v>
      </c>
      <c r="AP23" s="112">
        <f t="shared" si="4"/>
        <v>-5.2695821464003867E-3</v>
      </c>
      <c r="AQ23" s="112">
        <f t="shared" si="4"/>
        <v>-5.2695821464003867E-3</v>
      </c>
      <c r="AR23" s="112">
        <f t="shared" si="4"/>
        <v>-5.2695821464003867E-3</v>
      </c>
      <c r="AS23" s="112">
        <f t="shared" si="4"/>
        <v>-5.2695821464003867E-3</v>
      </c>
      <c r="AT23" s="118">
        <f t="shared" si="8"/>
        <v>-5.4493549699883518E-3</v>
      </c>
      <c r="AU23" s="118">
        <f t="shared" si="8"/>
        <v>-5.6291277935763169E-3</v>
      </c>
      <c r="AV23" s="118">
        <f t="shared" si="8"/>
        <v>-5.808900617164282E-3</v>
      </c>
      <c r="AW23" s="118">
        <f t="shared" si="8"/>
        <v>-5.9886734407522471E-3</v>
      </c>
      <c r="AX23" s="118">
        <f t="shared" si="8"/>
        <v>-6.1684462643402122E-3</v>
      </c>
      <c r="AY23" s="118">
        <f t="shared" si="8"/>
        <v>-6.3482190879281773E-3</v>
      </c>
      <c r="AZ23" s="118">
        <f t="shared" si="8"/>
        <v>-6.5279919115161424E-3</v>
      </c>
      <c r="BA23" s="118">
        <f t="shared" si="8"/>
        <v>-6.7077647351041075E-3</v>
      </c>
      <c r="BB23" s="118">
        <f t="shared" si="8"/>
        <v>-6.8875375586920726E-3</v>
      </c>
      <c r="BC23" s="118">
        <f>'Projection Assumptions'!Q58</f>
        <v>-7.0673103822800343E-3</v>
      </c>
    </row>
    <row r="24" spans="1:55" x14ac:dyDescent="0.25">
      <c r="A24" s="351" t="s">
        <v>1008</v>
      </c>
      <c r="B24" s="113">
        <f>'Projection Assumptions'!$O196</f>
        <v>-0.10971060857436687</v>
      </c>
      <c r="C24" s="112">
        <f>'Projection Assumptions'!N34*(1+'Projection Assumptions'!E43)</f>
        <v>-1.2150358954222937E-2</v>
      </c>
      <c r="D24" s="112">
        <f t="shared" si="0"/>
        <v>-1.2150358954222937E-2</v>
      </c>
      <c r="E24" s="112">
        <f t="shared" si="0"/>
        <v>-1.2150358954222937E-2</v>
      </c>
      <c r="F24" s="112">
        <f t="shared" si="0"/>
        <v>-1.2150358954222937E-2</v>
      </c>
      <c r="G24" s="112">
        <f t="shared" si="0"/>
        <v>-1.2150358954222937E-2</v>
      </c>
      <c r="H24" s="118">
        <f>G24-(($G24-$Q24)/10)</f>
        <v>-1.1782912840265796E-2</v>
      </c>
      <c r="I24" s="118">
        <f t="shared" ref="I24:P24" si="15">H24-(($G$24-$Q$24)/10)</f>
        <v>-1.1415466726308655E-2</v>
      </c>
      <c r="J24" s="118">
        <f t="shared" si="15"/>
        <v>-1.1048020612351514E-2</v>
      </c>
      <c r="K24" s="118">
        <f t="shared" si="15"/>
        <v>-1.0680574498394373E-2</v>
      </c>
      <c r="L24" s="118">
        <f t="shared" si="15"/>
        <v>-1.0313128384437232E-2</v>
      </c>
      <c r="M24" s="118">
        <f t="shared" si="15"/>
        <v>-9.9456822704800905E-3</v>
      </c>
      <c r="N24" s="118">
        <f t="shared" si="15"/>
        <v>-9.5782361565229495E-3</v>
      </c>
      <c r="O24" s="118">
        <f t="shared" si="15"/>
        <v>-9.2107900425658085E-3</v>
      </c>
      <c r="P24" s="118">
        <f t="shared" si="15"/>
        <v>-8.8433439286086674E-3</v>
      </c>
      <c r="Q24" s="118">
        <f>'Projection Assumptions'!Q34</f>
        <v>-8.4758978146515229E-3</v>
      </c>
      <c r="T24" s="351" t="s">
        <v>1008</v>
      </c>
      <c r="U24" s="113">
        <f>'Projection Assumptions'!$O196</f>
        <v>-0.10971060857436687</v>
      </c>
      <c r="V24" s="112">
        <f>'Projection Assumptions'!O196*(1+'Projection Assumptions'!D43)</f>
        <v>-9.6765329637936284E-2</v>
      </c>
      <c r="W24" s="112">
        <f t="shared" si="2"/>
        <v>-9.6765329637936284E-2</v>
      </c>
      <c r="X24" s="112">
        <f t="shared" si="2"/>
        <v>-9.6765329637936284E-2</v>
      </c>
      <c r="Y24" s="112">
        <f t="shared" si="2"/>
        <v>-9.6765329637936284E-2</v>
      </c>
      <c r="Z24" s="112">
        <f t="shared" si="2"/>
        <v>-9.6765329637936284E-2</v>
      </c>
      <c r="AA24" s="118">
        <f t="shared" ref="AA24:AI24" si="16">Z24-(($Z24-$AJ24)/10)</f>
        <v>-8.8040158761846496E-2</v>
      </c>
      <c r="AB24" s="118">
        <f t="shared" si="16"/>
        <v>-7.9314987885756708E-2</v>
      </c>
      <c r="AC24" s="118">
        <f t="shared" si="16"/>
        <v>-7.0589817009666919E-2</v>
      </c>
      <c r="AD24" s="118">
        <f t="shared" si="16"/>
        <v>-6.1864646133577131E-2</v>
      </c>
      <c r="AE24" s="118">
        <f t="shared" si="16"/>
        <v>-5.3139475257487342E-2</v>
      </c>
      <c r="AF24" s="118">
        <f t="shared" si="16"/>
        <v>-4.4414304381397554E-2</v>
      </c>
      <c r="AG24" s="118">
        <f t="shared" si="16"/>
        <v>-3.5689133505307766E-2</v>
      </c>
      <c r="AH24" s="118">
        <f t="shared" si="16"/>
        <v>-2.6963962629217981E-2</v>
      </c>
      <c r="AI24" s="118">
        <f t="shared" si="16"/>
        <v>-1.8238791753128196E-2</v>
      </c>
      <c r="AJ24" s="118">
        <f>'Projection Assumptions'!Q48</f>
        <v>-9.5136208770384423E-3</v>
      </c>
      <c r="AM24" s="351" t="s">
        <v>1008</v>
      </c>
      <c r="AN24" s="113">
        <f>'Projection Assumptions'!$O196</f>
        <v>-0.10971060857436687</v>
      </c>
      <c r="AO24" s="112">
        <f>'Projection Assumptions'!N59*(1+'Projection Assumptions'!F43)</f>
        <v>-9.8545057519489054E-3</v>
      </c>
      <c r="AP24" s="112">
        <f t="shared" si="4"/>
        <v>-9.8545057519489054E-3</v>
      </c>
      <c r="AQ24" s="112">
        <f t="shared" si="4"/>
        <v>-9.8545057519489054E-3</v>
      </c>
      <c r="AR24" s="112">
        <f t="shared" si="4"/>
        <v>-9.8545057519489054E-3</v>
      </c>
      <c r="AS24" s="112">
        <f t="shared" si="4"/>
        <v>-9.8545057519489054E-3</v>
      </c>
      <c r="AT24" s="118">
        <f t="shared" si="8"/>
        <v>-9.6143712311391512E-3</v>
      </c>
      <c r="AU24" s="118">
        <f t="shared" si="8"/>
        <v>-9.3742367103293971E-3</v>
      </c>
      <c r="AV24" s="118">
        <f t="shared" si="8"/>
        <v>-9.1341021895196429E-3</v>
      </c>
      <c r="AW24" s="118">
        <f t="shared" si="8"/>
        <v>-8.8939676687098887E-3</v>
      </c>
      <c r="AX24" s="118">
        <f t="shared" si="8"/>
        <v>-8.6538331479001345E-3</v>
      </c>
      <c r="AY24" s="118">
        <f t="shared" si="8"/>
        <v>-8.4136986270903803E-3</v>
      </c>
      <c r="AZ24" s="118">
        <f t="shared" si="8"/>
        <v>-8.1735641062806261E-3</v>
      </c>
      <c r="BA24" s="118">
        <f t="shared" si="8"/>
        <v>-7.933429585470872E-3</v>
      </c>
      <c r="BB24" s="118">
        <f t="shared" si="8"/>
        <v>-7.6932950646611178E-3</v>
      </c>
      <c r="BC24" s="118">
        <f>'Projection Assumptions'!Q59</f>
        <v>-7.4531605438513671E-3</v>
      </c>
    </row>
    <row r="25" spans="1:55" x14ac:dyDescent="0.25">
      <c r="A25" s="351" t="s">
        <v>1009</v>
      </c>
      <c r="B25" s="113">
        <f>'Projection Assumptions'!$H244</f>
        <v>-0.24918032786885247</v>
      </c>
      <c r="C25" s="112">
        <f>'Projection Assumptions'!N35</f>
        <v>5.5533152174702671E-4</v>
      </c>
      <c r="D25" s="112">
        <f t="shared" si="0"/>
        <v>5.5533152174702671E-4</v>
      </c>
      <c r="E25" s="112">
        <f t="shared" si="0"/>
        <v>5.5533152174702671E-4</v>
      </c>
      <c r="F25" s="112">
        <f t="shared" si="0"/>
        <v>5.5533152174702671E-4</v>
      </c>
      <c r="G25" s="112">
        <f t="shared" si="0"/>
        <v>5.5533152174702671E-4</v>
      </c>
      <c r="H25" s="118">
        <f>G25-(($G25-$Q25)/10)</f>
        <v>2.3155841852751102E-4</v>
      </c>
      <c r="I25" s="118">
        <f t="shared" ref="I25:P25" si="17">H25-(($G25-$Q25)/10)</f>
        <v>-9.2214684692004667E-5</v>
      </c>
      <c r="J25" s="118">
        <f t="shared" si="17"/>
        <v>-4.1598778791152036E-4</v>
      </c>
      <c r="K25" s="118">
        <f t="shared" si="17"/>
        <v>-7.3976089113103605E-4</v>
      </c>
      <c r="L25" s="118">
        <f t="shared" si="17"/>
        <v>-1.0635339943505517E-3</v>
      </c>
      <c r="M25" s="118">
        <f t="shared" si="17"/>
        <v>-1.3873070975700674E-3</v>
      </c>
      <c r="N25" s="118">
        <f t="shared" si="17"/>
        <v>-1.7110802007895831E-3</v>
      </c>
      <c r="O25" s="118">
        <f t="shared" si="17"/>
        <v>-2.0348533040090988E-3</v>
      </c>
      <c r="P25" s="118">
        <f t="shared" si="17"/>
        <v>-2.3586264072286145E-3</v>
      </c>
      <c r="Q25" s="118">
        <f>'Projection Assumptions'!Q35</f>
        <v>-2.6823995104481302E-3</v>
      </c>
      <c r="T25" s="351" t="s">
        <v>1009</v>
      </c>
      <c r="U25" s="113">
        <f>'Projection Assumptions'!$H244</f>
        <v>-0.24918032786885247</v>
      </c>
      <c r="V25" s="112">
        <f>'Projection Assumptions'!N49</f>
        <v>-9.016759771403593E-3</v>
      </c>
      <c r="W25" s="112">
        <f t="shared" si="2"/>
        <v>-9.016759771403593E-3</v>
      </c>
      <c r="X25" s="112">
        <f t="shared" si="2"/>
        <v>-9.016759771403593E-3</v>
      </c>
      <c r="Y25" s="112">
        <f t="shared" si="2"/>
        <v>-9.016759771403593E-3</v>
      </c>
      <c r="Z25" s="112">
        <f t="shared" si="2"/>
        <v>-9.016759771403593E-3</v>
      </c>
      <c r="AA25" s="118">
        <f t="shared" ref="AA25:AI25" si="18">Z25-(($Z25-$AJ25)/10)</f>
        <v>-8.7023805887307178E-3</v>
      </c>
      <c r="AB25" s="118">
        <f t="shared" si="18"/>
        <v>-8.3880014060578427E-3</v>
      </c>
      <c r="AC25" s="118">
        <f t="shared" si="18"/>
        <v>-8.0736222233849676E-3</v>
      </c>
      <c r="AD25" s="118">
        <f t="shared" si="18"/>
        <v>-7.7592430407120924E-3</v>
      </c>
      <c r="AE25" s="118">
        <f t="shared" si="18"/>
        <v>-7.4448638580392173E-3</v>
      </c>
      <c r="AF25" s="118">
        <f t="shared" si="18"/>
        <v>-7.1304846753663421E-3</v>
      </c>
      <c r="AG25" s="118">
        <f t="shared" si="18"/>
        <v>-6.816105492693467E-3</v>
      </c>
      <c r="AH25" s="118">
        <f t="shared" si="18"/>
        <v>-6.5017263100205919E-3</v>
      </c>
      <c r="AI25" s="118">
        <f t="shared" si="18"/>
        <v>-6.1873471273477167E-3</v>
      </c>
      <c r="AJ25" s="118">
        <f>'Projection Assumptions'!Q49</f>
        <v>-5.8729679446748451E-3</v>
      </c>
      <c r="AM25" s="351" t="s">
        <v>1009</v>
      </c>
      <c r="AN25" s="113">
        <f>'Projection Assumptions'!$H244</f>
        <v>-0.24918032786885247</v>
      </c>
      <c r="AO25" s="112">
        <f>'Projection Assumptions'!N60</f>
        <v>9.7745520805334607E-3</v>
      </c>
      <c r="AP25" s="112">
        <f t="shared" si="4"/>
        <v>9.7745520805334607E-3</v>
      </c>
      <c r="AQ25" s="112">
        <f t="shared" si="4"/>
        <v>9.7745520805334607E-3</v>
      </c>
      <c r="AR25" s="112">
        <f t="shared" si="4"/>
        <v>9.7745520805334607E-3</v>
      </c>
      <c r="AS25" s="112">
        <f t="shared" si="4"/>
        <v>9.7745520805334607E-3</v>
      </c>
      <c r="AT25" s="118">
        <f t="shared" si="8"/>
        <v>8.8342338339153503E-3</v>
      </c>
      <c r="AU25" s="118">
        <f t="shared" si="8"/>
        <v>7.89391558729724E-3</v>
      </c>
      <c r="AV25" s="118">
        <f t="shared" si="8"/>
        <v>6.9535973406791296E-3</v>
      </c>
      <c r="AW25" s="118">
        <f t="shared" si="8"/>
        <v>6.0132790940610192E-3</v>
      </c>
      <c r="AX25" s="118">
        <f t="shared" si="8"/>
        <v>5.0729608474429089E-3</v>
      </c>
      <c r="AY25" s="118">
        <f t="shared" si="8"/>
        <v>4.1326426008247985E-3</v>
      </c>
      <c r="AZ25" s="118">
        <f t="shared" si="8"/>
        <v>3.1923243542066881E-3</v>
      </c>
      <c r="BA25" s="118">
        <f t="shared" si="8"/>
        <v>2.2520061075885778E-3</v>
      </c>
      <c r="BB25" s="118">
        <f t="shared" si="8"/>
        <v>1.3116878609704674E-3</v>
      </c>
      <c r="BC25" s="118">
        <f>'Projection Assumptions'!Q60</f>
        <v>3.7136961435235705E-4</v>
      </c>
    </row>
    <row r="26" spans="1:55" x14ac:dyDescent="0.25">
      <c r="A26" s="351" t="s">
        <v>1014</v>
      </c>
      <c r="B26" s="113">
        <f>'Projection Assumptions'!$F287</f>
        <v>-0.12726224783861684</v>
      </c>
      <c r="C26" s="112">
        <f>'Projection Assumptions'!N61</f>
        <v>5.7066740426212625E-3</v>
      </c>
      <c r="D26" s="112">
        <f t="shared" si="0"/>
        <v>5.7066740426212625E-3</v>
      </c>
      <c r="E26" s="112">
        <f t="shared" si="0"/>
        <v>5.7066740426212625E-3</v>
      </c>
      <c r="F26" s="112">
        <f t="shared" si="0"/>
        <v>5.7066740426212625E-3</v>
      </c>
      <c r="G26" s="112">
        <f t="shared" si="0"/>
        <v>5.7066740426212625E-3</v>
      </c>
      <c r="H26" s="118">
        <f>G26-(($G26-$Q26)/10)</f>
        <v>5.5141934877492192E-3</v>
      </c>
      <c r="I26" s="118">
        <f t="shared" ref="I26:P26" si="19">H26-(($G26-$Q26)/10)</f>
        <v>5.3217129328771758E-3</v>
      </c>
      <c r="J26" s="118">
        <f t="shared" si="19"/>
        <v>5.1292323780051325E-3</v>
      </c>
      <c r="K26" s="118">
        <f t="shared" si="19"/>
        <v>4.9367518231330891E-3</v>
      </c>
      <c r="L26" s="118">
        <f t="shared" si="19"/>
        <v>4.7442712682610457E-3</v>
      </c>
      <c r="M26" s="118">
        <f t="shared" si="19"/>
        <v>4.5517907133890024E-3</v>
      </c>
      <c r="N26" s="118">
        <f t="shared" si="19"/>
        <v>4.359310158516959E-3</v>
      </c>
      <c r="O26" s="118">
        <f t="shared" si="19"/>
        <v>4.1668296036449157E-3</v>
      </c>
      <c r="P26" s="118">
        <f t="shared" si="19"/>
        <v>3.9743490487728723E-3</v>
      </c>
      <c r="Q26" s="118">
        <f>'Projection Assumptions'!Q36</f>
        <v>3.7818684939008307E-3</v>
      </c>
      <c r="T26" s="351" t="s">
        <v>1014</v>
      </c>
      <c r="U26" s="113">
        <f>'Projection Assumptions'!$F287</f>
        <v>-0.12726224783861684</v>
      </c>
      <c r="V26" s="112">
        <f>'Projection Assumptions'!N50</f>
        <v>-1.335533421919799E-2</v>
      </c>
      <c r="W26" s="112">
        <f t="shared" si="2"/>
        <v>-1.335533421919799E-2</v>
      </c>
      <c r="X26" s="112">
        <f t="shared" si="2"/>
        <v>-1.335533421919799E-2</v>
      </c>
      <c r="Y26" s="112">
        <f t="shared" si="2"/>
        <v>-1.335533421919799E-2</v>
      </c>
      <c r="Z26" s="112">
        <f t="shared" si="2"/>
        <v>-1.335533421919799E-2</v>
      </c>
      <c r="AA26" s="118">
        <f t="shared" ref="AA26:AI26" si="20">Z26-(($Z26-$AJ26)/10)</f>
        <v>-1.1968869629911782E-2</v>
      </c>
      <c r="AB26" s="118">
        <f t="shared" si="20"/>
        <v>-1.0582405040625575E-2</v>
      </c>
      <c r="AC26" s="118">
        <f t="shared" si="20"/>
        <v>-9.1959404513393683E-3</v>
      </c>
      <c r="AD26" s="118">
        <f t="shared" si="20"/>
        <v>-7.8094758620531612E-3</v>
      </c>
      <c r="AE26" s="118">
        <f t="shared" si="20"/>
        <v>-6.4230112727669542E-3</v>
      </c>
      <c r="AF26" s="118">
        <f t="shared" si="20"/>
        <v>-5.0365466834807471E-3</v>
      </c>
      <c r="AG26" s="118">
        <f t="shared" si="20"/>
        <v>-3.65008209419454E-3</v>
      </c>
      <c r="AH26" s="118">
        <f t="shared" si="20"/>
        <v>-2.2636175049083329E-3</v>
      </c>
      <c r="AI26" s="118">
        <f t="shared" si="20"/>
        <v>-8.7715291562212583E-4</v>
      </c>
      <c r="AJ26" s="118">
        <f>'Projection Assumptions'!Q50</f>
        <v>5.0931167366408125E-4</v>
      </c>
      <c r="AM26" s="351" t="s">
        <v>1014</v>
      </c>
      <c r="AN26" s="113">
        <f>'Projection Assumptions'!$F287</f>
        <v>-0.12726224783861684</v>
      </c>
      <c r="AO26" s="112">
        <f>'Projection Assumptions'!R19</f>
        <v>0.13400000000000001</v>
      </c>
      <c r="AP26" s="112">
        <f t="shared" si="4"/>
        <v>0.13400000000000001</v>
      </c>
      <c r="AQ26" s="112">
        <f t="shared" si="4"/>
        <v>0.13400000000000001</v>
      </c>
      <c r="AR26" s="112">
        <f t="shared" si="4"/>
        <v>0.13400000000000001</v>
      </c>
      <c r="AS26" s="112">
        <f t="shared" si="4"/>
        <v>0.13400000000000001</v>
      </c>
      <c r="AT26" s="118">
        <f t="shared" si="8"/>
        <v>0.12129115477577844</v>
      </c>
      <c r="AU26" s="118">
        <f t="shared" si="8"/>
        <v>0.10858230955155687</v>
      </c>
      <c r="AV26" s="118">
        <f t="shared" si="8"/>
        <v>9.5873464327335303E-2</v>
      </c>
      <c r="AW26" s="118">
        <f t="shared" si="8"/>
        <v>8.3164619103113735E-2</v>
      </c>
      <c r="AX26" s="118">
        <f t="shared" si="8"/>
        <v>7.0455773878892167E-2</v>
      </c>
      <c r="AY26" s="118">
        <f t="shared" si="8"/>
        <v>5.7746928654670598E-2</v>
      </c>
      <c r="AZ26" s="118">
        <f t="shared" si="8"/>
        <v>4.503808343044903E-2</v>
      </c>
      <c r="BA26" s="118">
        <f t="shared" si="8"/>
        <v>3.2329238206227462E-2</v>
      </c>
      <c r="BB26" s="118">
        <f t="shared" si="8"/>
        <v>1.9620392982005897E-2</v>
      </c>
      <c r="BC26" s="118">
        <f>'Projection Assumptions'!Q61</f>
        <v>6.9115477577843532E-3</v>
      </c>
    </row>
    <row r="27" spans="1:55" x14ac:dyDescent="0.25">
      <c r="A27" s="476" t="s">
        <v>1212</v>
      </c>
      <c r="B27" s="142">
        <f>($B$4*B$20)+($B$5*B$21)+($B$6*B$22)+($B$7*B$23)+($B$8*B$24)+($B$9*B$25)+($B$10*B$26)</f>
        <v>-3.1990602644363479E-3</v>
      </c>
      <c r="C27" s="142">
        <f t="shared" ref="C27:P27" si="21">($B$4*C$20)+($B$5*C$21)+($B$6*C$22)+($B$7*C$23)+($B$8*C$24)+($B$9*C$25)+($B$10*C$26)</f>
        <v>5.0257201617794615E-2</v>
      </c>
      <c r="D27" s="142">
        <f t="shared" si="21"/>
        <v>5.0257201617794615E-2</v>
      </c>
      <c r="E27" s="142">
        <f t="shared" si="21"/>
        <v>5.0257201617794615E-2</v>
      </c>
      <c r="F27" s="142">
        <f t="shared" si="21"/>
        <v>5.0257201617794615E-2</v>
      </c>
      <c r="G27" s="142">
        <f t="shared" si="21"/>
        <v>5.0257201617794615E-2</v>
      </c>
      <c r="H27" s="142">
        <f t="shared" si="21"/>
        <v>4.5751697090712751E-2</v>
      </c>
      <c r="I27" s="142">
        <f t="shared" si="21"/>
        <v>4.1246192563630872E-2</v>
      </c>
      <c r="J27" s="142">
        <f t="shared" si="21"/>
        <v>3.6740688036549E-2</v>
      </c>
      <c r="K27" s="142">
        <f t="shared" si="21"/>
        <v>3.2235183509467129E-2</v>
      </c>
      <c r="L27" s="142">
        <f t="shared" si="21"/>
        <v>2.772967898238525E-2</v>
      </c>
      <c r="M27" s="142">
        <f t="shared" si="21"/>
        <v>2.3224174455303379E-2</v>
      </c>
      <c r="N27" s="142">
        <f t="shared" si="21"/>
        <v>1.8718669928221507E-2</v>
      </c>
      <c r="O27" s="142">
        <f t="shared" si="21"/>
        <v>1.4213165401139635E-2</v>
      </c>
      <c r="P27" s="142">
        <f t="shared" si="21"/>
        <v>9.707660874057767E-3</v>
      </c>
      <c r="Q27" s="142">
        <f>($B$4*Q$20)+($B$5*Q$21)+($B$6*Q$22)+($B$7*Q$23)+($B$8*Q$24)+($B$9*Q$25)+($B$10*Q$26)</f>
        <v>5.202156346975898E-3</v>
      </c>
      <c r="T27" s="476" t="s">
        <v>1212</v>
      </c>
      <c r="U27" s="142">
        <f>($B$4*U$20)+($B$5*U$21)+($B$6*U$22)+($B$7*U$23)+($B$8*U$24)+($B$9*U$25)+($B$10*U$26)</f>
        <v>-3.1990602644363479E-3</v>
      </c>
      <c r="V27" s="142">
        <f t="shared" ref="V27:AI27" si="22">($B$4*V$20)+($B$5*V$21)+($B$6*V$22)+($B$7*V$23)+($B$8*V$24)+($B$9*V$25)+($B$10*V$26)</f>
        <v>1.8921738270798048E-2</v>
      </c>
      <c r="W27" s="142">
        <f t="shared" si="22"/>
        <v>1.8921738270798048E-2</v>
      </c>
      <c r="X27" s="142">
        <f t="shared" si="22"/>
        <v>1.8921738270798048E-2</v>
      </c>
      <c r="Y27" s="142">
        <f t="shared" si="22"/>
        <v>1.8921738270798048E-2</v>
      </c>
      <c r="Z27" s="142">
        <f t="shared" si="22"/>
        <v>1.8921738270798048E-2</v>
      </c>
      <c r="AA27" s="142">
        <f t="shared" si="22"/>
        <v>1.6023705711964098E-2</v>
      </c>
      <c r="AB27" s="142">
        <f t="shared" si="22"/>
        <v>1.3125673153130148E-2</v>
      </c>
      <c r="AC27" s="142">
        <f t="shared" si="22"/>
        <v>1.0227640594296197E-2</v>
      </c>
      <c r="AD27" s="142">
        <f t="shared" si="22"/>
        <v>7.3296080354622404E-3</v>
      </c>
      <c r="AE27" s="142">
        <f t="shared" si="22"/>
        <v>4.4315754766282916E-3</v>
      </c>
      <c r="AF27" s="142">
        <f t="shared" si="22"/>
        <v>1.5335429177943413E-3</v>
      </c>
      <c r="AG27" s="142">
        <f t="shared" si="22"/>
        <v>-1.3644896410396074E-3</v>
      </c>
      <c r="AH27" s="142">
        <f t="shared" si="22"/>
        <v>-4.262522199873559E-3</v>
      </c>
      <c r="AI27" s="142">
        <f t="shared" si="22"/>
        <v>-7.1605547587075087E-3</v>
      </c>
      <c r="AJ27" s="142">
        <f>($B$4*AJ$20)+($B$5*AJ$21)+($B$6*AJ$22)+($B$7*AJ$23)+($B$8*AJ$24)+($B$9*AJ$25)+($B$10*AJ$26)</f>
        <v>-1.0058587317541457E-2</v>
      </c>
      <c r="AM27" s="476" t="s">
        <v>1212</v>
      </c>
      <c r="AN27" s="142">
        <f>($B$4*AN$20)+($B$5*AN$21)+($B$6*AN$22)+($B$7*AN$23)+($B$8*AN$24)+($B$9*AN$25)+($B$10*AN$26)</f>
        <v>-3.1990602644363479E-3</v>
      </c>
      <c r="AO27" s="142">
        <f t="shared" ref="AO27:BB27" si="23">($B$4*AO$20)+($B$5*AO$21)+($B$6*AO$22)+($B$7*AO$23)+($B$8*AO$24)+($B$9*AO$25)+($B$10*AO$26)</f>
        <v>9.1319397423109822E-2</v>
      </c>
      <c r="AP27" s="142">
        <f t="shared" si="23"/>
        <v>9.1319397423109822E-2</v>
      </c>
      <c r="AQ27" s="142">
        <f t="shared" si="23"/>
        <v>9.1319397423109822E-2</v>
      </c>
      <c r="AR27" s="142">
        <f t="shared" si="23"/>
        <v>9.1319397423109822E-2</v>
      </c>
      <c r="AS27" s="142">
        <f t="shared" si="23"/>
        <v>9.1319397423109822E-2</v>
      </c>
      <c r="AT27" s="142">
        <f t="shared" si="23"/>
        <v>8.3187263154600732E-2</v>
      </c>
      <c r="AU27" s="142">
        <f t="shared" si="23"/>
        <v>7.5055128886091657E-2</v>
      </c>
      <c r="AV27" s="142">
        <f t="shared" si="23"/>
        <v>6.6922994617582582E-2</v>
      </c>
      <c r="AW27" s="142">
        <f t="shared" si="23"/>
        <v>5.8790860349073507E-2</v>
      </c>
      <c r="AX27" s="142">
        <f t="shared" si="23"/>
        <v>5.0658726080564438E-2</v>
      </c>
      <c r="AY27" s="142">
        <f t="shared" si="23"/>
        <v>4.2526591812055363E-2</v>
      </c>
      <c r="AZ27" s="142">
        <f t="shared" si="23"/>
        <v>3.4394457543546288E-2</v>
      </c>
      <c r="BA27" s="142">
        <f t="shared" si="23"/>
        <v>2.6262323275037209E-2</v>
      </c>
      <c r="BB27" s="142">
        <f t="shared" si="23"/>
        <v>1.813018900652813E-2</v>
      </c>
      <c r="BC27" s="142">
        <f>($B$4*BC$20)+($B$5*BC$21)+($B$6*BC$22)+($B$7*BC$23)+($B$8*BC$24)+($B$9*BC$25)+($B$10*BC$26)</f>
        <v>9.9980547380190618E-3</v>
      </c>
    </row>
    <row r="28" spans="1:55" ht="15.75" thickBot="1" x14ac:dyDescent="0.3">
      <c r="B28" s="118"/>
      <c r="I28" s="118"/>
      <c r="J28" s="118"/>
      <c r="K28" s="118"/>
      <c r="L28" s="118"/>
      <c r="M28" s="118"/>
      <c r="N28" s="118"/>
      <c r="O28" s="118"/>
      <c r="P28" s="118"/>
      <c r="Q28" s="118"/>
    </row>
    <row r="29" spans="1:55" x14ac:dyDescent="0.25">
      <c r="A29" s="515" t="s">
        <v>1211</v>
      </c>
      <c r="B29" s="516" t="s">
        <v>1213</v>
      </c>
      <c r="C29" s="121"/>
      <c r="D29" s="121"/>
      <c r="E29" s="121"/>
      <c r="F29" s="121"/>
      <c r="G29" s="121"/>
      <c r="H29" s="121"/>
      <c r="I29" s="121"/>
      <c r="J29" s="121"/>
      <c r="K29" s="121"/>
      <c r="L29" s="121"/>
      <c r="M29" s="121"/>
      <c r="N29" s="121"/>
      <c r="O29" s="122"/>
    </row>
    <row r="30" spans="1:55" x14ac:dyDescent="0.25">
      <c r="A30" s="123"/>
      <c r="B30" s="517" t="s">
        <v>1340</v>
      </c>
      <c r="C30" s="124"/>
      <c r="D30" s="124"/>
      <c r="E30" s="124"/>
      <c r="F30" s="124"/>
      <c r="G30" s="124"/>
      <c r="H30" s="124"/>
      <c r="I30" s="124"/>
      <c r="J30" s="124"/>
      <c r="K30" s="124"/>
      <c r="L30" s="124"/>
      <c r="M30" s="124"/>
      <c r="N30" s="124"/>
      <c r="O30" s="125"/>
    </row>
    <row r="31" spans="1:55" x14ac:dyDescent="0.25">
      <c r="A31" s="518" t="s">
        <v>1343</v>
      </c>
      <c r="B31" s="517" t="s">
        <v>1341</v>
      </c>
      <c r="C31" s="124"/>
      <c r="D31" s="124"/>
      <c r="E31" s="124"/>
      <c r="F31" s="124"/>
      <c r="G31" s="124"/>
      <c r="H31" s="124"/>
      <c r="I31" s="124"/>
      <c r="J31" s="124"/>
      <c r="K31" s="124"/>
      <c r="L31" s="124"/>
      <c r="M31" s="124"/>
      <c r="N31" s="124"/>
      <c r="O31" s="125"/>
    </row>
    <row r="32" spans="1:55" x14ac:dyDescent="0.25">
      <c r="A32" s="518" t="s">
        <v>1344</v>
      </c>
      <c r="B32" s="517" t="s">
        <v>1342</v>
      </c>
      <c r="C32" s="124"/>
      <c r="D32" s="124"/>
      <c r="E32" s="124"/>
      <c r="F32" s="124"/>
      <c r="G32" s="124"/>
      <c r="H32" s="124"/>
      <c r="I32" s="124"/>
      <c r="J32" s="124"/>
      <c r="K32" s="124"/>
      <c r="L32" s="124"/>
      <c r="M32" s="124"/>
      <c r="N32" s="124"/>
      <c r="O32" s="125"/>
    </row>
    <row r="33" spans="1:15" x14ac:dyDescent="0.25">
      <c r="A33" s="518" t="s">
        <v>1345</v>
      </c>
      <c r="B33" s="517" t="s">
        <v>1549</v>
      </c>
      <c r="C33" s="124"/>
      <c r="D33" s="124"/>
      <c r="E33" s="124"/>
      <c r="F33" s="124"/>
      <c r="G33" s="124"/>
      <c r="H33" s="124"/>
      <c r="I33" s="124"/>
      <c r="J33" s="124"/>
      <c r="K33" s="124"/>
      <c r="L33" s="124"/>
      <c r="M33" s="124"/>
      <c r="N33" s="124"/>
      <c r="O33" s="125"/>
    </row>
    <row r="34" spans="1:15" ht="15.75" thickBot="1" x14ac:dyDescent="0.3">
      <c r="A34" s="135"/>
      <c r="B34" s="183" t="s">
        <v>1550</v>
      </c>
      <c r="C34" s="126"/>
      <c r="D34" s="126"/>
      <c r="E34" s="126"/>
      <c r="F34" s="126"/>
      <c r="G34" s="126"/>
      <c r="H34" s="126"/>
      <c r="I34" s="126"/>
      <c r="J34" s="126"/>
      <c r="K34" s="126"/>
      <c r="L34" s="126"/>
      <c r="M34" s="126"/>
      <c r="N34" s="126"/>
      <c r="O34" s="127"/>
    </row>
    <row r="35" spans="1:15" x14ac:dyDescent="0.25">
      <c r="B35" s="113"/>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9"/>
  <sheetViews>
    <sheetView showGridLines="0" workbookViewId="0">
      <selection activeCell="B87" sqref="B87"/>
    </sheetView>
  </sheetViews>
  <sheetFormatPr defaultRowHeight="15" x14ac:dyDescent="0.25"/>
  <cols>
    <col min="1" max="1" width="72" bestFit="1" customWidth="1"/>
    <col min="2" max="5" width="11.140625" bestFit="1" customWidth="1"/>
    <col min="30" max="49" width="11.140625" bestFit="1" customWidth="1"/>
  </cols>
  <sheetData>
    <row r="1" spans="1:49" x14ac:dyDescent="0.25">
      <c r="G1" s="27"/>
      <c r="H1" s="31" t="s">
        <v>718</v>
      </c>
      <c r="I1" s="31" t="s">
        <v>753</v>
      </c>
      <c r="J1" s="31" t="s">
        <v>754</v>
      </c>
      <c r="K1" s="31" t="s">
        <v>755</v>
      </c>
    </row>
    <row r="2" spans="1:49" x14ac:dyDescent="0.25">
      <c r="G2" s="27" t="s">
        <v>716</v>
      </c>
      <c r="H2" s="117">
        <f>'Quarterly IS'!F78</f>
        <v>0.28127027863436199</v>
      </c>
      <c r="I2" s="117">
        <f>'Quarterly IS'!G78</f>
        <v>0.26824938177343333</v>
      </c>
      <c r="J2" s="117">
        <f>'Quarterly IS'!H78</f>
        <v>0.24912872910159353</v>
      </c>
      <c r="K2" s="117">
        <f>'Quarterly IS'!I78</f>
        <v>0.20135161049061107</v>
      </c>
    </row>
    <row r="4" spans="1:49" x14ac:dyDescent="0.2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row>
    <row r="5" spans="1:49" ht="20.25" x14ac:dyDescent="0.25">
      <c r="A5" s="28" t="s">
        <v>0</v>
      </c>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row>
    <row r="6" spans="1:49" x14ac:dyDescent="0.25">
      <c r="A6" s="29"/>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row>
    <row r="7" spans="1:49" x14ac:dyDescent="0.25">
      <c r="A7" s="30" t="s">
        <v>1</v>
      </c>
      <c r="B7" s="31" t="s">
        <v>634</v>
      </c>
      <c r="C7" s="31" t="s">
        <v>635</v>
      </c>
      <c r="D7" s="31" t="s">
        <v>636</v>
      </c>
      <c r="E7" s="31" t="s">
        <v>637</v>
      </c>
      <c r="F7" s="31" t="s">
        <v>638</v>
      </c>
      <c r="G7" s="31" t="s">
        <v>639</v>
      </c>
      <c r="H7" s="31" t="s">
        <v>640</v>
      </c>
      <c r="I7" s="31" t="s">
        <v>641</v>
      </c>
      <c r="J7" s="31" t="s">
        <v>642</v>
      </c>
      <c r="K7" s="31" t="s">
        <v>643</v>
      </c>
      <c r="L7" s="31" t="s">
        <v>644</v>
      </c>
      <c r="M7" s="31" t="s">
        <v>645</v>
      </c>
      <c r="N7" s="31" t="s">
        <v>646</v>
      </c>
      <c r="O7" s="31" t="s">
        <v>647</v>
      </c>
      <c r="P7" s="31" t="s">
        <v>648</v>
      </c>
      <c r="Q7" s="31" t="s">
        <v>649</v>
      </c>
      <c r="R7" s="31" t="s">
        <v>650</v>
      </c>
      <c r="S7" s="31" t="s">
        <v>651</v>
      </c>
      <c r="T7" s="31" t="s">
        <v>652</v>
      </c>
      <c r="U7" s="31" t="s">
        <v>653</v>
      </c>
      <c r="V7" s="31" t="s">
        <v>654</v>
      </c>
      <c r="W7" s="31" t="s">
        <v>655</v>
      </c>
      <c r="X7" s="31" t="s">
        <v>656</v>
      </c>
      <c r="Y7" s="31" t="s">
        <v>657</v>
      </c>
      <c r="Z7" s="31" t="s">
        <v>658</v>
      </c>
      <c r="AA7" s="31" t="s">
        <v>659</v>
      </c>
      <c r="AB7" s="31" t="s">
        <v>660</v>
      </c>
      <c r="AC7" s="31" t="s">
        <v>661</v>
      </c>
      <c r="AD7" s="31" t="s">
        <v>662</v>
      </c>
      <c r="AE7" s="31" t="s">
        <v>663</v>
      </c>
      <c r="AF7" s="31" t="s">
        <v>1214</v>
      </c>
      <c r="AG7" s="31" t="s">
        <v>1215</v>
      </c>
      <c r="AH7" s="31" t="s">
        <v>1216</v>
      </c>
      <c r="AI7" s="31" t="s">
        <v>1217</v>
      </c>
      <c r="AJ7" s="31" t="s">
        <v>1218</v>
      </c>
      <c r="AK7" s="31" t="s">
        <v>1219</v>
      </c>
      <c r="AL7" s="31" t="s">
        <v>1220</v>
      </c>
      <c r="AM7" s="31" t="s">
        <v>1221</v>
      </c>
      <c r="AN7" s="31" t="s">
        <v>1222</v>
      </c>
      <c r="AO7" s="31" t="s">
        <v>1223</v>
      </c>
      <c r="AP7" s="31" t="s">
        <v>1224</v>
      </c>
      <c r="AQ7" s="31" t="s">
        <v>1225</v>
      </c>
      <c r="AR7" s="31" t="s">
        <v>1226</v>
      </c>
      <c r="AS7" s="31" t="s">
        <v>1227</v>
      </c>
      <c r="AT7" s="31" t="s">
        <v>1228</v>
      </c>
      <c r="AU7" s="31" t="s">
        <v>1229</v>
      </c>
      <c r="AV7" s="31" t="s">
        <v>1230</v>
      </c>
      <c r="AW7" s="31" t="s">
        <v>1231</v>
      </c>
    </row>
    <row r="8" spans="1:49" x14ac:dyDescent="0.25">
      <c r="A8" s="32" t="s">
        <v>664</v>
      </c>
      <c r="B8" s="33" t="s">
        <v>667</v>
      </c>
      <c r="C8" s="33" t="s">
        <v>668</v>
      </c>
      <c r="D8" s="33" t="s">
        <v>669</v>
      </c>
      <c r="E8" s="33" t="s">
        <v>21</v>
      </c>
      <c r="F8" s="33" t="s">
        <v>670</v>
      </c>
      <c r="G8" s="33" t="s">
        <v>671</v>
      </c>
      <c r="H8" s="33" t="s">
        <v>672</v>
      </c>
      <c r="I8" s="33" t="s">
        <v>22</v>
      </c>
      <c r="J8" s="33" t="s">
        <v>673</v>
      </c>
      <c r="K8" s="33" t="s">
        <v>674</v>
      </c>
      <c r="L8" s="33" t="s">
        <v>675</v>
      </c>
      <c r="M8" s="33" t="s">
        <v>23</v>
      </c>
      <c r="N8" s="33" t="s">
        <v>676</v>
      </c>
      <c r="O8" s="33" t="s">
        <v>677</v>
      </c>
      <c r="P8" s="33" t="s">
        <v>678</v>
      </c>
      <c r="Q8" s="33" t="s">
        <v>24</v>
      </c>
      <c r="R8" s="33" t="s">
        <v>679</v>
      </c>
      <c r="S8" s="33" t="s">
        <v>680</v>
      </c>
      <c r="T8" s="33" t="s">
        <v>681</v>
      </c>
      <c r="U8" s="33" t="s">
        <v>25</v>
      </c>
      <c r="V8" s="33" t="s">
        <v>682</v>
      </c>
      <c r="W8" s="33" t="s">
        <v>683</v>
      </c>
      <c r="X8" s="33" t="s">
        <v>684</v>
      </c>
      <c r="Y8" s="33" t="s">
        <v>26</v>
      </c>
      <c r="Z8" s="33" t="s">
        <v>685</v>
      </c>
      <c r="AA8" s="33" t="s">
        <v>686</v>
      </c>
      <c r="AB8" s="33" t="s">
        <v>687</v>
      </c>
      <c r="AC8" s="33" t="s">
        <v>27</v>
      </c>
      <c r="AD8" s="33" t="s">
        <v>688</v>
      </c>
      <c r="AE8" s="33" t="s">
        <v>689</v>
      </c>
      <c r="AF8" s="33" t="s">
        <v>689</v>
      </c>
      <c r="AG8" s="33" t="s">
        <v>689</v>
      </c>
      <c r="AH8" s="33" t="s">
        <v>689</v>
      </c>
      <c r="AI8" s="33" t="s">
        <v>689</v>
      </c>
      <c r="AJ8" s="33" t="s">
        <v>689</v>
      </c>
      <c r="AK8" s="33" t="s">
        <v>689</v>
      </c>
      <c r="AL8" s="33" t="s">
        <v>689</v>
      </c>
      <c r="AM8" s="33" t="s">
        <v>689</v>
      </c>
      <c r="AN8" s="33" t="s">
        <v>689</v>
      </c>
      <c r="AO8" s="33" t="s">
        <v>689</v>
      </c>
      <c r="AP8" s="33" t="s">
        <v>689</v>
      </c>
      <c r="AQ8" s="33" t="s">
        <v>689</v>
      </c>
      <c r="AR8" s="33" t="s">
        <v>689</v>
      </c>
      <c r="AS8" s="33" t="s">
        <v>689</v>
      </c>
      <c r="AT8" s="33" t="s">
        <v>689</v>
      </c>
      <c r="AU8" s="33" t="s">
        <v>689</v>
      </c>
      <c r="AV8" s="33" t="s">
        <v>689</v>
      </c>
      <c r="AW8" s="33" t="s">
        <v>689</v>
      </c>
    </row>
    <row r="9" spans="1:49" x14ac:dyDescent="0.25">
      <c r="A9" s="34" t="s">
        <v>30</v>
      </c>
      <c r="B9" s="38">
        <v>693</v>
      </c>
      <c r="C9" s="38">
        <v>719.3</v>
      </c>
      <c r="D9" s="38">
        <v>699.8</v>
      </c>
      <c r="E9" s="38">
        <v>714.4</v>
      </c>
      <c r="F9" s="38">
        <v>763.5</v>
      </c>
      <c r="G9" s="38">
        <v>764.2</v>
      </c>
      <c r="H9" s="38">
        <v>810.2</v>
      </c>
      <c r="I9" s="38">
        <v>803.7</v>
      </c>
      <c r="J9" s="38">
        <v>899.8</v>
      </c>
      <c r="K9" s="38">
        <v>932</v>
      </c>
      <c r="L9" s="38">
        <v>933.9</v>
      </c>
      <c r="M9" s="38">
        <v>911.3</v>
      </c>
      <c r="N9" s="38">
        <v>986.6</v>
      </c>
      <c r="O9" s="38">
        <v>1012.3</v>
      </c>
      <c r="P9" s="38">
        <v>921.3</v>
      </c>
      <c r="Q9" s="38">
        <v>981.1</v>
      </c>
      <c r="R9" s="38">
        <v>1037.9000000000001</v>
      </c>
      <c r="S9" s="38">
        <v>1055.3</v>
      </c>
      <c r="T9" s="38">
        <v>1046.8</v>
      </c>
      <c r="U9" s="38">
        <v>1060.7</v>
      </c>
      <c r="V9" s="38">
        <v>1113.3</v>
      </c>
      <c r="W9" s="38">
        <v>1111.0999999999999</v>
      </c>
      <c r="X9" s="38">
        <v>1090.7</v>
      </c>
      <c r="Y9" s="38">
        <v>1094.2</v>
      </c>
      <c r="Z9" s="38">
        <v>1094.4000000000001</v>
      </c>
      <c r="AA9" s="38">
        <v>1032.4000000000001</v>
      </c>
      <c r="AB9" s="38">
        <v>977.5</v>
      </c>
      <c r="AC9" s="38">
        <v>967</v>
      </c>
      <c r="AD9" s="38">
        <v>954.7</v>
      </c>
      <c r="AE9" s="38">
        <v>964.77800000000002</v>
      </c>
      <c r="AF9" s="38">
        <v>964.77800000000002</v>
      </c>
      <c r="AG9" s="38">
        <v>964.77800000000002</v>
      </c>
      <c r="AH9" s="38">
        <v>964.77800000000002</v>
      </c>
      <c r="AI9" s="38">
        <v>964.77800000000002</v>
      </c>
      <c r="AJ9" s="38">
        <v>964.77800000000002</v>
      </c>
      <c r="AK9" s="38">
        <v>964.77800000000002</v>
      </c>
      <c r="AL9" s="38">
        <v>964.77800000000002</v>
      </c>
      <c r="AM9" s="38">
        <v>964.77800000000002</v>
      </c>
      <c r="AN9" s="38">
        <v>964.77800000000002</v>
      </c>
      <c r="AO9" s="38">
        <v>964.77800000000002</v>
      </c>
      <c r="AP9" s="38">
        <v>964.77800000000002</v>
      </c>
      <c r="AQ9" s="38">
        <v>964.77800000000002</v>
      </c>
      <c r="AR9" s="38">
        <v>964.77800000000002</v>
      </c>
      <c r="AS9" s="38">
        <v>964.77800000000002</v>
      </c>
      <c r="AT9" s="38">
        <v>964.77800000000002</v>
      </c>
      <c r="AU9" s="38">
        <v>964.77800000000002</v>
      </c>
      <c r="AV9" s="38">
        <v>964.77800000000002</v>
      </c>
      <c r="AW9" s="38">
        <v>964.77800000000002</v>
      </c>
    </row>
    <row r="10" spans="1:49" x14ac:dyDescent="0.25">
      <c r="A10" s="36" t="s">
        <v>32</v>
      </c>
      <c r="B10" s="37">
        <v>693</v>
      </c>
      <c r="C10" s="37">
        <v>719.3</v>
      </c>
      <c r="D10" s="37">
        <v>699.8</v>
      </c>
      <c r="E10" s="37">
        <v>714.4</v>
      </c>
      <c r="F10" s="37">
        <v>763.5</v>
      </c>
      <c r="G10" s="37">
        <v>764.2</v>
      </c>
      <c r="H10" s="37">
        <v>810.2</v>
      </c>
      <c r="I10" s="37">
        <v>803.7</v>
      </c>
      <c r="J10" s="37">
        <v>899.8</v>
      </c>
      <c r="K10" s="37">
        <v>932</v>
      </c>
      <c r="L10" s="37">
        <v>933.9</v>
      </c>
      <c r="M10" s="37">
        <v>911.3</v>
      </c>
      <c r="N10" s="37">
        <v>986.6</v>
      </c>
      <c r="O10" s="37">
        <v>1012.3</v>
      </c>
      <c r="P10" s="37">
        <v>921.3</v>
      </c>
      <c r="Q10" s="37">
        <v>981.1</v>
      </c>
      <c r="R10" s="37">
        <v>1037.9000000000001</v>
      </c>
      <c r="S10" s="37">
        <v>1055.3</v>
      </c>
      <c r="T10" s="37">
        <v>1046.8</v>
      </c>
      <c r="U10" s="37">
        <v>1060.7</v>
      </c>
      <c r="V10" s="37">
        <v>1113.3</v>
      </c>
      <c r="W10" s="37">
        <v>1111.0999999999999</v>
      </c>
      <c r="X10" s="37">
        <v>1090.7</v>
      </c>
      <c r="Y10" s="37">
        <v>1094.2</v>
      </c>
      <c r="Z10" s="37">
        <v>1094.4000000000001</v>
      </c>
      <c r="AA10" s="37">
        <v>1032.4000000000001</v>
      </c>
      <c r="AB10" s="37">
        <v>977.5</v>
      </c>
      <c r="AC10" s="37">
        <v>967</v>
      </c>
      <c r="AD10" s="37"/>
      <c r="AE10" s="37"/>
      <c r="AF10" s="37"/>
      <c r="AG10" s="37"/>
      <c r="AH10" s="37"/>
      <c r="AI10" s="37"/>
      <c r="AJ10" s="37"/>
      <c r="AK10" s="37"/>
      <c r="AL10" s="37"/>
      <c r="AM10" s="37"/>
      <c r="AN10" s="37"/>
      <c r="AO10" s="37"/>
      <c r="AP10" s="37"/>
      <c r="AQ10" s="37"/>
      <c r="AR10" s="37"/>
      <c r="AS10" s="37"/>
      <c r="AT10" s="37"/>
      <c r="AU10" s="37"/>
      <c r="AV10" s="37"/>
      <c r="AW10" s="37"/>
    </row>
    <row r="11" spans="1:49" x14ac:dyDescent="0.25">
      <c r="A11" s="36" t="s">
        <v>34</v>
      </c>
      <c r="B11" s="37">
        <v>247.6</v>
      </c>
      <c r="C11" s="37">
        <v>236.1</v>
      </c>
      <c r="D11" s="37">
        <v>244.6</v>
      </c>
      <c r="E11" s="37">
        <v>246.4</v>
      </c>
      <c r="F11" s="37">
        <v>271.8</v>
      </c>
      <c r="G11" s="37">
        <v>278.7</v>
      </c>
      <c r="H11" s="37">
        <v>296.3</v>
      </c>
      <c r="I11" s="37">
        <v>302.8</v>
      </c>
      <c r="J11" s="37">
        <v>320</v>
      </c>
      <c r="K11" s="37">
        <v>329.1</v>
      </c>
      <c r="L11" s="37">
        <v>358.3</v>
      </c>
      <c r="M11" s="37">
        <v>354.9</v>
      </c>
      <c r="N11" s="37">
        <v>373.5</v>
      </c>
      <c r="O11" s="37">
        <v>372.3</v>
      </c>
      <c r="P11" s="37">
        <v>357.5</v>
      </c>
      <c r="Q11" s="37">
        <v>382</v>
      </c>
      <c r="R11" s="37">
        <v>385</v>
      </c>
      <c r="S11" s="37">
        <v>382</v>
      </c>
      <c r="T11" s="37">
        <v>362.3</v>
      </c>
      <c r="U11" s="37">
        <v>399.2</v>
      </c>
      <c r="V11" s="37">
        <v>405.7</v>
      </c>
      <c r="W11" s="37">
        <v>426.8</v>
      </c>
      <c r="X11" s="37">
        <v>437.9</v>
      </c>
      <c r="Y11" s="37">
        <v>430.2</v>
      </c>
      <c r="Z11" s="37">
        <v>393.5</v>
      </c>
      <c r="AA11" s="37">
        <v>356.4</v>
      </c>
      <c r="AB11" s="37">
        <v>342.9</v>
      </c>
      <c r="AC11" s="37">
        <v>347.9</v>
      </c>
      <c r="AD11" s="37"/>
      <c r="AE11" s="37"/>
      <c r="AF11" s="37"/>
      <c r="AG11" s="37"/>
      <c r="AH11" s="37"/>
      <c r="AI11" s="37"/>
      <c r="AJ11" s="37"/>
      <c r="AK11" s="37"/>
      <c r="AL11" s="37"/>
      <c r="AM11" s="37"/>
      <c r="AN11" s="37"/>
      <c r="AO11" s="37"/>
      <c r="AP11" s="37"/>
      <c r="AQ11" s="37"/>
      <c r="AR11" s="37"/>
      <c r="AS11" s="37"/>
      <c r="AT11" s="37"/>
      <c r="AU11" s="37"/>
      <c r="AV11" s="37"/>
      <c r="AW11" s="37"/>
    </row>
    <row r="12" spans="1:49" s="165" customFormat="1" x14ac:dyDescent="0.25">
      <c r="A12" s="482" t="s">
        <v>1295</v>
      </c>
      <c r="B12" s="483">
        <f>B11/B9</f>
        <v>0.35728715728715726</v>
      </c>
      <c r="C12" s="483">
        <f t="shared" ref="C12:AC12" si="0">C11/C9</f>
        <v>0.32823578479076881</v>
      </c>
      <c r="D12" s="483">
        <f t="shared" si="0"/>
        <v>0.34952843669619893</v>
      </c>
      <c r="E12" s="483">
        <f t="shared" si="0"/>
        <v>0.34490481522956329</v>
      </c>
      <c r="F12" s="483">
        <f t="shared" si="0"/>
        <v>0.35599214145383107</v>
      </c>
      <c r="G12" s="483">
        <f t="shared" si="0"/>
        <v>0.36469510599319549</v>
      </c>
      <c r="H12" s="483">
        <f t="shared" si="0"/>
        <v>0.36571216983460875</v>
      </c>
      <c r="I12" s="483">
        <f t="shared" si="0"/>
        <v>0.37675749657832525</v>
      </c>
      <c r="J12" s="483">
        <f t="shared" si="0"/>
        <v>0.35563458546343635</v>
      </c>
      <c r="K12" s="483">
        <f t="shared" si="0"/>
        <v>0.35311158798283265</v>
      </c>
      <c r="L12" s="483">
        <f t="shared" si="0"/>
        <v>0.3836599207623943</v>
      </c>
      <c r="M12" s="483">
        <f t="shared" si="0"/>
        <v>0.38944365192582026</v>
      </c>
      <c r="N12" s="483">
        <f t="shared" si="0"/>
        <v>0.37857287654571253</v>
      </c>
      <c r="O12" s="483">
        <f t="shared" si="0"/>
        <v>0.3677763508841253</v>
      </c>
      <c r="P12" s="483">
        <f t="shared" si="0"/>
        <v>0.38803864105068925</v>
      </c>
      <c r="Q12" s="483">
        <f t="shared" si="0"/>
        <v>0.3893588828865559</v>
      </c>
      <c r="R12" s="483">
        <f t="shared" si="0"/>
        <v>0.37094132382695827</v>
      </c>
      <c r="S12" s="483">
        <f t="shared" si="0"/>
        <v>0.36198237468018574</v>
      </c>
      <c r="T12" s="483">
        <f t="shared" si="0"/>
        <v>0.34610240733664505</v>
      </c>
      <c r="U12" s="483">
        <f t="shared" si="0"/>
        <v>0.37635523710757046</v>
      </c>
      <c r="V12" s="483">
        <f t="shared" si="0"/>
        <v>0.36441210814695052</v>
      </c>
      <c r="W12" s="483">
        <f t="shared" si="0"/>
        <v>0.38412384123841242</v>
      </c>
      <c r="X12" s="483">
        <f t="shared" si="0"/>
        <v>0.40148528467956357</v>
      </c>
      <c r="Y12" s="483">
        <f t="shared" si="0"/>
        <v>0.39316395540120636</v>
      </c>
      <c r="Z12" s="483">
        <f t="shared" si="0"/>
        <v>0.35955774853801165</v>
      </c>
      <c r="AA12" s="483">
        <f t="shared" si="0"/>
        <v>0.34521503293297168</v>
      </c>
      <c r="AB12" s="483">
        <f t="shared" si="0"/>
        <v>0.35079283887468027</v>
      </c>
      <c r="AC12" s="483">
        <f t="shared" si="0"/>
        <v>0.35977249224405378</v>
      </c>
      <c r="AD12" s="484"/>
      <c r="AE12" s="484"/>
      <c r="AF12" s="484"/>
      <c r="AG12" s="484"/>
      <c r="AH12" s="484"/>
      <c r="AI12" s="484"/>
      <c r="AJ12" s="484"/>
      <c r="AK12" s="484"/>
      <c r="AL12" s="484"/>
      <c r="AM12" s="484"/>
      <c r="AN12" s="484"/>
      <c r="AO12" s="484"/>
      <c r="AP12" s="484"/>
      <c r="AQ12" s="484"/>
      <c r="AR12" s="484"/>
      <c r="AS12" s="484"/>
      <c r="AT12" s="484"/>
      <c r="AU12" s="484"/>
      <c r="AV12" s="484"/>
      <c r="AW12" s="484"/>
    </row>
    <row r="13" spans="1:49" x14ac:dyDescent="0.25">
      <c r="A13" s="34" t="s">
        <v>38</v>
      </c>
      <c r="B13" s="38">
        <v>445.4</v>
      </c>
      <c r="C13" s="38">
        <v>483.2</v>
      </c>
      <c r="D13" s="38">
        <v>455.2</v>
      </c>
      <c r="E13" s="38">
        <v>468</v>
      </c>
      <c r="F13" s="38">
        <v>491.7</v>
      </c>
      <c r="G13" s="38">
        <v>485.5</v>
      </c>
      <c r="H13" s="38">
        <v>513.9</v>
      </c>
      <c r="I13" s="38">
        <v>500.9</v>
      </c>
      <c r="J13" s="38">
        <v>579.79999999999995</v>
      </c>
      <c r="K13" s="38">
        <v>602.9</v>
      </c>
      <c r="L13" s="38">
        <v>575.6</v>
      </c>
      <c r="M13" s="38">
        <v>556.4</v>
      </c>
      <c r="N13" s="38">
        <v>613.1</v>
      </c>
      <c r="O13" s="38">
        <v>640</v>
      </c>
      <c r="P13" s="38">
        <v>563.79999999999995</v>
      </c>
      <c r="Q13" s="38">
        <v>599.1</v>
      </c>
      <c r="R13" s="38">
        <v>652.9</v>
      </c>
      <c r="S13" s="38">
        <v>673.3</v>
      </c>
      <c r="T13" s="38">
        <v>684.5</v>
      </c>
      <c r="U13" s="38">
        <v>661.5</v>
      </c>
      <c r="V13" s="38">
        <v>707.6</v>
      </c>
      <c r="W13" s="38">
        <v>684.3</v>
      </c>
      <c r="X13" s="38">
        <v>652.79999999999995</v>
      </c>
      <c r="Y13" s="38">
        <v>664</v>
      </c>
      <c r="Z13" s="38">
        <v>700.9</v>
      </c>
      <c r="AA13" s="38">
        <v>676</v>
      </c>
      <c r="AB13" s="38">
        <v>634.6</v>
      </c>
      <c r="AC13" s="38">
        <v>619.1</v>
      </c>
      <c r="AD13" s="38">
        <v>610.62612000000001</v>
      </c>
      <c r="AE13" s="38">
        <v>624.4525605</v>
      </c>
      <c r="AF13" s="38">
        <v>624.4525605</v>
      </c>
      <c r="AG13" s="38">
        <v>624.4525605</v>
      </c>
      <c r="AH13" s="38">
        <v>624.4525605</v>
      </c>
      <c r="AI13" s="38">
        <v>624.4525605</v>
      </c>
      <c r="AJ13" s="38">
        <v>624.4525605</v>
      </c>
      <c r="AK13" s="38">
        <v>624.4525605</v>
      </c>
      <c r="AL13" s="38">
        <v>624.4525605</v>
      </c>
      <c r="AM13" s="38">
        <v>624.4525605</v>
      </c>
      <c r="AN13" s="38">
        <v>624.4525605</v>
      </c>
      <c r="AO13" s="38">
        <v>624.4525605</v>
      </c>
      <c r="AP13" s="38">
        <v>624.4525605</v>
      </c>
      <c r="AQ13" s="38">
        <v>624.4525605</v>
      </c>
      <c r="AR13" s="38">
        <v>624.4525605</v>
      </c>
      <c r="AS13" s="38">
        <v>624.4525605</v>
      </c>
      <c r="AT13" s="38">
        <v>624.4525605</v>
      </c>
      <c r="AU13" s="38">
        <v>624.4525605</v>
      </c>
      <c r="AV13" s="38">
        <v>624.4525605</v>
      </c>
      <c r="AW13" s="38">
        <v>624.4525605</v>
      </c>
    </row>
    <row r="14" spans="1:49" x14ac:dyDescent="0.25">
      <c r="A14" s="36" t="s">
        <v>42</v>
      </c>
      <c r="B14" s="37">
        <v>241.8</v>
      </c>
      <c r="C14" s="37">
        <v>275.8</v>
      </c>
      <c r="D14" s="37">
        <v>279.60000000000002</v>
      </c>
      <c r="E14" s="37">
        <v>300.8</v>
      </c>
      <c r="F14" s="37">
        <v>282.89999999999998</v>
      </c>
      <c r="G14" s="37">
        <v>299.5</v>
      </c>
      <c r="H14" s="37">
        <v>329.1</v>
      </c>
      <c r="I14" s="37">
        <v>326.2</v>
      </c>
      <c r="J14" s="37">
        <v>340.7</v>
      </c>
      <c r="K14" s="37">
        <v>374.4</v>
      </c>
      <c r="L14" s="37">
        <v>349.4</v>
      </c>
      <c r="M14" s="37">
        <v>382.2</v>
      </c>
      <c r="N14" s="37">
        <v>360.1</v>
      </c>
      <c r="O14" s="37">
        <v>384.4</v>
      </c>
      <c r="P14" s="37">
        <v>372.9</v>
      </c>
      <c r="Q14" s="37">
        <v>391.3</v>
      </c>
      <c r="R14" s="37">
        <v>377.8</v>
      </c>
      <c r="S14" s="37">
        <v>425.6</v>
      </c>
      <c r="T14" s="37">
        <v>413.9</v>
      </c>
      <c r="U14" s="37">
        <v>449.2</v>
      </c>
      <c r="V14" s="37">
        <v>414.6</v>
      </c>
      <c r="W14" s="37">
        <v>434.8</v>
      </c>
      <c r="X14" s="37">
        <v>416.1</v>
      </c>
      <c r="Y14" s="37">
        <v>452.5</v>
      </c>
      <c r="Z14" s="37">
        <v>412.7</v>
      </c>
      <c r="AA14" s="37">
        <v>454</v>
      </c>
      <c r="AB14" s="37">
        <v>395.5</v>
      </c>
      <c r="AC14" s="37">
        <v>399.5</v>
      </c>
      <c r="AD14" s="37"/>
      <c r="AE14" s="37"/>
      <c r="AF14" s="37"/>
      <c r="AG14" s="37"/>
      <c r="AH14" s="37"/>
      <c r="AI14" s="37"/>
      <c r="AJ14" s="37"/>
      <c r="AK14" s="37"/>
      <c r="AL14" s="37"/>
      <c r="AM14" s="37"/>
      <c r="AN14" s="37"/>
      <c r="AO14" s="37"/>
      <c r="AP14" s="37"/>
      <c r="AQ14" s="37"/>
      <c r="AR14" s="37"/>
      <c r="AS14" s="37"/>
      <c r="AT14" s="37"/>
      <c r="AU14" s="37"/>
      <c r="AV14" s="37"/>
      <c r="AW14" s="37"/>
    </row>
    <row r="15" spans="1:49" s="165" customFormat="1" x14ac:dyDescent="0.25">
      <c r="A15" s="482" t="s">
        <v>1294</v>
      </c>
      <c r="B15" s="483">
        <f>B14/B9</f>
        <v>0.34891774891774896</v>
      </c>
      <c r="C15" s="483">
        <f t="shared" ref="C15:AC15" si="1">C14/C9</f>
        <v>0.38342833310162661</v>
      </c>
      <c r="D15" s="483">
        <f t="shared" si="1"/>
        <v>0.39954272649328387</v>
      </c>
      <c r="E15" s="483">
        <f t="shared" si="1"/>
        <v>0.4210526315789474</v>
      </c>
      <c r="F15" s="483">
        <f t="shared" si="1"/>
        <v>0.37053045186640471</v>
      </c>
      <c r="G15" s="483">
        <f t="shared" si="1"/>
        <v>0.39191311175085053</v>
      </c>
      <c r="H15" s="483">
        <f t="shared" si="1"/>
        <v>0.40619600098741054</v>
      </c>
      <c r="I15" s="483">
        <f t="shared" si="1"/>
        <v>0.40587283812367797</v>
      </c>
      <c r="J15" s="483">
        <f t="shared" si="1"/>
        <v>0.37863969771060235</v>
      </c>
      <c r="K15" s="483">
        <f t="shared" si="1"/>
        <v>0.40171673819742487</v>
      </c>
      <c r="L15" s="483">
        <f t="shared" si="1"/>
        <v>0.37412999250455081</v>
      </c>
      <c r="M15" s="483">
        <f t="shared" si="1"/>
        <v>0.41940085592011411</v>
      </c>
      <c r="N15" s="483">
        <f t="shared" si="1"/>
        <v>0.36499087776201095</v>
      </c>
      <c r="O15" s="483">
        <f t="shared" si="1"/>
        <v>0.37972932925022224</v>
      </c>
      <c r="P15" s="483">
        <f t="shared" si="1"/>
        <v>0.40475415174210355</v>
      </c>
      <c r="Q15" s="483">
        <f t="shared" si="1"/>
        <v>0.39883803893588832</v>
      </c>
      <c r="R15" s="483">
        <f t="shared" si="1"/>
        <v>0.36400423932941517</v>
      </c>
      <c r="S15" s="483">
        <f t="shared" si="1"/>
        <v>0.40329764048137973</v>
      </c>
      <c r="T15" s="483">
        <f t="shared" si="1"/>
        <v>0.39539549102025218</v>
      </c>
      <c r="U15" s="483">
        <f t="shared" si="1"/>
        <v>0.42349391911002165</v>
      </c>
      <c r="V15" s="483">
        <f t="shared" si="1"/>
        <v>0.37240635947184053</v>
      </c>
      <c r="W15" s="483">
        <f t="shared" si="1"/>
        <v>0.39132391323913246</v>
      </c>
      <c r="X15" s="483">
        <f t="shared" si="1"/>
        <v>0.38149812047309067</v>
      </c>
      <c r="Y15" s="483">
        <f t="shared" si="1"/>
        <v>0.41354414183878629</v>
      </c>
      <c r="Z15" s="483">
        <f t="shared" si="1"/>
        <v>0.37710160818713445</v>
      </c>
      <c r="AA15" s="483">
        <f t="shared" si="1"/>
        <v>0.43975203409531188</v>
      </c>
      <c r="AB15" s="483">
        <f t="shared" si="1"/>
        <v>0.40460358056265983</v>
      </c>
      <c r="AC15" s="483">
        <f t="shared" si="1"/>
        <v>0.41313340227507755</v>
      </c>
      <c r="AD15" s="484"/>
      <c r="AE15" s="484"/>
      <c r="AF15" s="484"/>
      <c r="AG15" s="484"/>
      <c r="AH15" s="484"/>
      <c r="AI15" s="484"/>
      <c r="AJ15" s="484"/>
      <c r="AK15" s="484"/>
      <c r="AL15" s="484"/>
      <c r="AM15" s="484"/>
      <c r="AN15" s="484"/>
      <c r="AO15" s="484"/>
      <c r="AP15" s="484"/>
      <c r="AQ15" s="484"/>
      <c r="AR15" s="484"/>
      <c r="AS15" s="484"/>
      <c r="AT15" s="484"/>
      <c r="AU15" s="484"/>
      <c r="AV15" s="484"/>
      <c r="AW15" s="484"/>
    </row>
    <row r="16" spans="1:49" x14ac:dyDescent="0.25">
      <c r="A16" s="34" t="s">
        <v>54</v>
      </c>
      <c r="B16" s="38">
        <v>203.6</v>
      </c>
      <c r="C16" s="38">
        <v>207.4</v>
      </c>
      <c r="D16" s="38">
        <v>175.6</v>
      </c>
      <c r="E16" s="38">
        <v>167.2</v>
      </c>
      <c r="F16" s="38">
        <v>208.8</v>
      </c>
      <c r="G16" s="38">
        <v>186</v>
      </c>
      <c r="H16" s="38">
        <v>184.8</v>
      </c>
      <c r="I16" s="38">
        <v>174.7</v>
      </c>
      <c r="J16" s="38">
        <v>239.1</v>
      </c>
      <c r="K16" s="38">
        <v>228.5</v>
      </c>
      <c r="L16" s="38">
        <v>226.2</v>
      </c>
      <c r="M16" s="38">
        <v>174.2</v>
      </c>
      <c r="N16" s="38">
        <v>253</v>
      </c>
      <c r="O16" s="38">
        <v>255.6</v>
      </c>
      <c r="P16" s="38">
        <v>190.9</v>
      </c>
      <c r="Q16" s="38">
        <v>207.8</v>
      </c>
      <c r="R16" s="38">
        <v>275.10000000000002</v>
      </c>
      <c r="S16" s="38">
        <v>247.7</v>
      </c>
      <c r="T16" s="38">
        <v>270.60000000000002</v>
      </c>
      <c r="U16" s="38">
        <v>212.3</v>
      </c>
      <c r="V16" s="38">
        <v>293</v>
      </c>
      <c r="W16" s="38">
        <v>249.5</v>
      </c>
      <c r="X16" s="38">
        <v>236.7</v>
      </c>
      <c r="Y16" s="38">
        <v>211.5</v>
      </c>
      <c r="Z16" s="38">
        <v>288.2</v>
      </c>
      <c r="AA16" s="38">
        <v>222</v>
      </c>
      <c r="AB16" s="38">
        <v>239.1</v>
      </c>
      <c r="AC16" s="38">
        <v>219.6</v>
      </c>
      <c r="AD16" s="38">
        <v>233.4</v>
      </c>
      <c r="AE16" s="38">
        <v>222.5</v>
      </c>
      <c r="AF16" s="38">
        <v>222.5</v>
      </c>
      <c r="AG16" s="38">
        <v>222.5</v>
      </c>
      <c r="AH16" s="38">
        <v>222.5</v>
      </c>
      <c r="AI16" s="38">
        <v>222.5</v>
      </c>
      <c r="AJ16" s="38">
        <v>222.5</v>
      </c>
      <c r="AK16" s="38">
        <v>222.5</v>
      </c>
      <c r="AL16" s="38">
        <v>222.5</v>
      </c>
      <c r="AM16" s="38">
        <v>222.5</v>
      </c>
      <c r="AN16" s="38">
        <v>222.5</v>
      </c>
      <c r="AO16" s="38">
        <v>222.5</v>
      </c>
      <c r="AP16" s="38">
        <v>222.5</v>
      </c>
      <c r="AQ16" s="38">
        <v>222.5</v>
      </c>
      <c r="AR16" s="38">
        <v>222.5</v>
      </c>
      <c r="AS16" s="38">
        <v>222.5</v>
      </c>
      <c r="AT16" s="38">
        <v>222.5</v>
      </c>
      <c r="AU16" s="38">
        <v>222.5</v>
      </c>
      <c r="AV16" s="38">
        <v>222.5</v>
      </c>
      <c r="AW16" s="38">
        <v>222.5</v>
      </c>
    </row>
    <row r="17" spans="1:49" x14ac:dyDescent="0.25">
      <c r="A17" s="36" t="s">
        <v>56</v>
      </c>
      <c r="B17" s="37">
        <v>28</v>
      </c>
      <c r="C17" s="37">
        <v>24.3</v>
      </c>
      <c r="D17" s="37">
        <v>23</v>
      </c>
      <c r="E17" s="37">
        <v>17.3</v>
      </c>
      <c r="F17" s="37">
        <v>12.1</v>
      </c>
      <c r="G17" s="37">
        <v>11.6</v>
      </c>
      <c r="H17" s="37">
        <v>12</v>
      </c>
      <c r="I17" s="37">
        <v>12.9</v>
      </c>
      <c r="J17" s="37">
        <v>13.1</v>
      </c>
      <c r="K17" s="37">
        <v>12.2</v>
      </c>
      <c r="L17" s="37">
        <v>13.1</v>
      </c>
      <c r="M17" s="37">
        <v>13.8</v>
      </c>
      <c r="N17" s="37">
        <v>14.5</v>
      </c>
      <c r="O17" s="37">
        <v>17.600000000000001</v>
      </c>
      <c r="P17" s="37">
        <v>16.899999999999999</v>
      </c>
      <c r="Q17" s="37">
        <v>16</v>
      </c>
      <c r="R17" s="37">
        <v>14.2</v>
      </c>
      <c r="S17" s="37">
        <v>12.4</v>
      </c>
      <c r="T17" s="37">
        <v>12.3</v>
      </c>
      <c r="U17" s="37">
        <v>11.7</v>
      </c>
      <c r="V17" s="37">
        <v>12.4</v>
      </c>
      <c r="W17" s="37">
        <v>15.3</v>
      </c>
      <c r="X17" s="37">
        <v>18.3</v>
      </c>
      <c r="Y17" s="37">
        <v>14.3</v>
      </c>
      <c r="Z17" s="37">
        <v>13.8</v>
      </c>
      <c r="AA17" s="37">
        <v>13.9</v>
      </c>
      <c r="AB17" s="37">
        <v>14.8</v>
      </c>
      <c r="AC17" s="37">
        <v>22.5</v>
      </c>
      <c r="AD17" s="37"/>
      <c r="AE17" s="37"/>
      <c r="AF17" s="37"/>
      <c r="AG17" s="37"/>
      <c r="AH17" s="37"/>
      <c r="AI17" s="37"/>
      <c r="AJ17" s="37"/>
      <c r="AK17" s="37"/>
      <c r="AL17" s="37"/>
      <c r="AM17" s="37"/>
      <c r="AN17" s="37"/>
      <c r="AO17" s="37"/>
      <c r="AP17" s="37"/>
      <c r="AQ17" s="37"/>
      <c r="AR17" s="37"/>
      <c r="AS17" s="37"/>
      <c r="AT17" s="37"/>
      <c r="AU17" s="37"/>
      <c r="AV17" s="37"/>
      <c r="AW17" s="37"/>
    </row>
    <row r="18" spans="1:49" x14ac:dyDescent="0.25">
      <c r="A18" s="36" t="s">
        <v>58</v>
      </c>
      <c r="B18" s="37">
        <v>28</v>
      </c>
      <c r="C18" s="37">
        <v>24.3</v>
      </c>
      <c r="D18" s="37">
        <v>23</v>
      </c>
      <c r="E18" s="37">
        <v>17.3</v>
      </c>
      <c r="F18" s="37">
        <v>12.1</v>
      </c>
      <c r="G18" s="37">
        <v>11.6</v>
      </c>
      <c r="H18" s="37">
        <v>12</v>
      </c>
      <c r="I18" s="37">
        <v>12.9</v>
      </c>
      <c r="J18" s="37">
        <v>13.1</v>
      </c>
      <c r="K18" s="37">
        <v>12.2</v>
      </c>
      <c r="L18" s="37">
        <v>13.1</v>
      </c>
      <c r="M18" s="37">
        <v>13.8</v>
      </c>
      <c r="N18" s="37">
        <v>14.5</v>
      </c>
      <c r="O18" s="37">
        <v>17.600000000000001</v>
      </c>
      <c r="P18" s="37">
        <v>16.899999999999999</v>
      </c>
      <c r="Q18" s="37">
        <v>16</v>
      </c>
      <c r="R18" s="37">
        <v>14.2</v>
      </c>
      <c r="S18" s="37">
        <v>12.4</v>
      </c>
      <c r="T18" s="37">
        <v>12.3</v>
      </c>
      <c r="U18" s="37">
        <v>11.7</v>
      </c>
      <c r="V18" s="37">
        <v>12.4</v>
      </c>
      <c r="W18" s="37">
        <v>15.3</v>
      </c>
      <c r="X18" s="37">
        <v>18.3</v>
      </c>
      <c r="Y18" s="37">
        <v>14.3</v>
      </c>
      <c r="Z18" s="37">
        <v>13.8</v>
      </c>
      <c r="AA18" s="37">
        <v>13.9</v>
      </c>
      <c r="AB18" s="37">
        <v>14.8</v>
      </c>
      <c r="AC18" s="37">
        <v>22.5</v>
      </c>
      <c r="AD18" s="37"/>
      <c r="AE18" s="37"/>
      <c r="AF18" s="37"/>
      <c r="AG18" s="37"/>
      <c r="AH18" s="37"/>
      <c r="AI18" s="37"/>
      <c r="AJ18" s="37"/>
      <c r="AK18" s="37"/>
      <c r="AL18" s="37"/>
      <c r="AM18" s="37"/>
      <c r="AN18" s="37"/>
      <c r="AO18" s="37"/>
      <c r="AP18" s="37"/>
      <c r="AQ18" s="37"/>
      <c r="AR18" s="37"/>
      <c r="AS18" s="37"/>
      <c r="AT18" s="37"/>
      <c r="AU18" s="37"/>
      <c r="AV18" s="37"/>
      <c r="AW18" s="37"/>
    </row>
    <row r="19" spans="1:49" x14ac:dyDescent="0.25">
      <c r="A19" s="39" t="s">
        <v>60</v>
      </c>
      <c r="B19" s="40">
        <v>28</v>
      </c>
      <c r="C19" s="40">
        <v>25</v>
      </c>
      <c r="D19" s="40">
        <v>24.3</v>
      </c>
      <c r="E19" s="40" t="s">
        <v>160</v>
      </c>
      <c r="F19" s="40">
        <v>12.9</v>
      </c>
      <c r="G19" s="40">
        <v>13</v>
      </c>
      <c r="H19" s="40">
        <v>13.3</v>
      </c>
      <c r="I19" s="40">
        <v>14</v>
      </c>
      <c r="J19" s="40">
        <v>14.4</v>
      </c>
      <c r="K19" s="40">
        <v>14.5</v>
      </c>
      <c r="L19" s="40">
        <v>15.6</v>
      </c>
      <c r="M19" s="40">
        <v>15.7</v>
      </c>
      <c r="N19" s="40">
        <v>16.2</v>
      </c>
      <c r="O19" s="40">
        <v>18.8</v>
      </c>
      <c r="P19" s="40">
        <v>18.3</v>
      </c>
      <c r="Q19" s="40">
        <v>17.600000000000001</v>
      </c>
      <c r="R19" s="40">
        <v>16</v>
      </c>
      <c r="S19" s="40">
        <v>14.8</v>
      </c>
      <c r="T19" s="40">
        <v>14.5</v>
      </c>
      <c r="U19" s="40">
        <v>13.9</v>
      </c>
      <c r="V19" s="40">
        <v>14.8</v>
      </c>
      <c r="W19" s="40">
        <v>17.8</v>
      </c>
      <c r="X19" s="40">
        <v>20.6</v>
      </c>
      <c r="Y19" s="40">
        <v>16.7</v>
      </c>
      <c r="Z19" s="40">
        <v>16.399999999999999</v>
      </c>
      <c r="AA19" s="40">
        <v>16.5</v>
      </c>
      <c r="AB19" s="40">
        <v>16.8</v>
      </c>
      <c r="AC19" s="40">
        <v>24.9</v>
      </c>
      <c r="AD19" s="40"/>
      <c r="AE19" s="40"/>
      <c r="AF19" s="40"/>
      <c r="AG19" s="40"/>
      <c r="AH19" s="40"/>
      <c r="AI19" s="40"/>
      <c r="AJ19" s="40"/>
      <c r="AK19" s="40"/>
      <c r="AL19" s="40"/>
      <c r="AM19" s="40"/>
      <c r="AN19" s="40"/>
      <c r="AO19" s="40"/>
      <c r="AP19" s="40"/>
      <c r="AQ19" s="40"/>
      <c r="AR19" s="40"/>
      <c r="AS19" s="40"/>
      <c r="AT19" s="40"/>
      <c r="AU19" s="40"/>
      <c r="AV19" s="40"/>
      <c r="AW19" s="40"/>
    </row>
    <row r="20" spans="1:49" s="165" customFormat="1" x14ac:dyDescent="0.25">
      <c r="A20" s="482" t="s">
        <v>1484</v>
      </c>
      <c r="B20" s="828">
        <f>B19/B9</f>
        <v>4.0404040404040407E-2</v>
      </c>
      <c r="C20" s="828">
        <f t="shared" ref="C20:AC20" si="2">C19/C9</f>
        <v>3.4756012790212711E-2</v>
      </c>
      <c r="D20" s="828">
        <f t="shared" si="2"/>
        <v>3.4724206916261789E-2</v>
      </c>
      <c r="E20" s="828" t="e">
        <f t="shared" si="2"/>
        <v>#VALUE!</v>
      </c>
      <c r="F20" s="828">
        <f t="shared" si="2"/>
        <v>1.6895874263261296E-2</v>
      </c>
      <c r="G20" s="828">
        <f t="shared" si="2"/>
        <v>1.7011253598534413E-2</v>
      </c>
      <c r="H20" s="828">
        <f t="shared" si="2"/>
        <v>1.6415699827203159E-2</v>
      </c>
      <c r="I20" s="828">
        <f t="shared" si="2"/>
        <v>1.7419435112604204E-2</v>
      </c>
      <c r="J20" s="828">
        <f t="shared" si="2"/>
        <v>1.6003556345854635E-2</v>
      </c>
      <c r="K20" s="828">
        <f t="shared" si="2"/>
        <v>1.5557939914163091E-2</v>
      </c>
      <c r="L20" s="828">
        <f t="shared" si="2"/>
        <v>1.6704143912624477E-2</v>
      </c>
      <c r="M20" s="828">
        <f t="shared" si="2"/>
        <v>1.7228135630418084E-2</v>
      </c>
      <c r="N20" s="828">
        <f t="shared" si="2"/>
        <v>1.6420028380295965E-2</v>
      </c>
      <c r="O20" s="828">
        <f t="shared" si="2"/>
        <v>1.8571569692778823E-2</v>
      </c>
      <c r="P20" s="828">
        <f t="shared" si="2"/>
        <v>1.9863236730706613E-2</v>
      </c>
      <c r="Q20" s="828">
        <f t="shared" si="2"/>
        <v>1.7939048007338702E-2</v>
      </c>
      <c r="R20" s="828">
        <f t="shared" si="2"/>
        <v>1.541574332787359E-2</v>
      </c>
      <c r="S20" s="828">
        <f t="shared" si="2"/>
        <v>1.4024448024258507E-2</v>
      </c>
      <c r="T20" s="828">
        <f t="shared" si="2"/>
        <v>1.3851738632021399E-2</v>
      </c>
      <c r="U20" s="828">
        <f t="shared" si="2"/>
        <v>1.3104553596681437E-2</v>
      </c>
      <c r="V20" s="828">
        <f t="shared" si="2"/>
        <v>1.3293811191951856E-2</v>
      </c>
      <c r="W20" s="828">
        <f t="shared" si="2"/>
        <v>1.6020160201602018E-2</v>
      </c>
      <c r="X20" s="828">
        <f t="shared" si="2"/>
        <v>1.8886953332722105E-2</v>
      </c>
      <c r="Y20" s="828">
        <f t="shared" si="2"/>
        <v>1.5262292085541947E-2</v>
      </c>
      <c r="Z20" s="828">
        <f t="shared" si="2"/>
        <v>1.4985380116959062E-2</v>
      </c>
      <c r="AA20" s="828">
        <f t="shared" si="2"/>
        <v>1.598217745060054E-2</v>
      </c>
      <c r="AB20" s="828">
        <f t="shared" si="2"/>
        <v>1.7186700767263429E-2</v>
      </c>
      <c r="AC20" s="828">
        <f t="shared" si="2"/>
        <v>2.574974146845915E-2</v>
      </c>
      <c r="AD20" s="828">
        <f>Z20</f>
        <v>1.4985380116959062E-2</v>
      </c>
      <c r="AE20" s="828">
        <f t="shared" ref="AE20:AG20" si="3">AA20</f>
        <v>1.598217745060054E-2</v>
      </c>
      <c r="AF20" s="828">
        <f t="shared" si="3"/>
        <v>1.7186700767263429E-2</v>
      </c>
      <c r="AG20" s="828">
        <f t="shared" si="3"/>
        <v>2.574974146845915E-2</v>
      </c>
      <c r="AH20" s="484"/>
      <c r="AI20" s="484"/>
      <c r="AJ20" s="484"/>
      <c r="AK20" s="484"/>
      <c r="AL20" s="484"/>
      <c r="AM20" s="484"/>
      <c r="AN20" s="484"/>
      <c r="AO20" s="484"/>
      <c r="AP20" s="484"/>
      <c r="AQ20" s="484"/>
      <c r="AR20" s="484"/>
      <c r="AS20" s="484"/>
      <c r="AT20" s="484"/>
      <c r="AU20" s="484"/>
      <c r="AV20" s="484"/>
      <c r="AW20" s="484"/>
    </row>
    <row r="21" spans="1:49" x14ac:dyDescent="0.25">
      <c r="A21" s="39" t="s">
        <v>62</v>
      </c>
      <c r="B21" s="40">
        <v>0</v>
      </c>
      <c r="C21" s="40">
        <v>0.7</v>
      </c>
      <c r="D21" s="40">
        <v>1.3</v>
      </c>
      <c r="E21" s="40" t="s">
        <v>160</v>
      </c>
      <c r="F21" s="40">
        <v>0.8</v>
      </c>
      <c r="G21" s="40">
        <v>1.4</v>
      </c>
      <c r="H21" s="40">
        <v>1.3</v>
      </c>
      <c r="I21" s="40">
        <v>1.1000000000000001</v>
      </c>
      <c r="J21" s="40">
        <v>1.3</v>
      </c>
      <c r="K21" s="40">
        <v>2.2999999999999998</v>
      </c>
      <c r="L21" s="40">
        <v>2.5</v>
      </c>
      <c r="M21" s="40">
        <v>1.9</v>
      </c>
      <c r="N21" s="40">
        <v>1.7</v>
      </c>
      <c r="O21" s="40">
        <v>1.2</v>
      </c>
      <c r="P21" s="40">
        <v>1.4</v>
      </c>
      <c r="Q21" s="40">
        <v>1.6</v>
      </c>
      <c r="R21" s="40">
        <v>1.8</v>
      </c>
      <c r="S21" s="40">
        <v>2.4</v>
      </c>
      <c r="T21" s="40">
        <v>2.2000000000000002</v>
      </c>
      <c r="U21" s="40">
        <v>2.2000000000000002</v>
      </c>
      <c r="V21" s="40">
        <v>2.4</v>
      </c>
      <c r="W21" s="40">
        <v>2.5</v>
      </c>
      <c r="X21" s="40">
        <v>2.2999999999999998</v>
      </c>
      <c r="Y21" s="40">
        <v>2.4</v>
      </c>
      <c r="Z21" s="40">
        <v>2.6</v>
      </c>
      <c r="AA21" s="40">
        <v>2.6</v>
      </c>
      <c r="AB21" s="40">
        <v>2</v>
      </c>
      <c r="AC21" s="40">
        <v>2.4</v>
      </c>
      <c r="AD21" s="40"/>
      <c r="AE21" s="40"/>
      <c r="AF21" s="40"/>
      <c r="AG21" s="40"/>
      <c r="AH21" s="40"/>
      <c r="AI21" s="40"/>
      <c r="AJ21" s="40"/>
      <c r="AK21" s="40"/>
      <c r="AL21" s="40"/>
      <c r="AM21" s="40"/>
      <c r="AN21" s="40"/>
      <c r="AO21" s="40"/>
      <c r="AP21" s="40"/>
      <c r="AQ21" s="40"/>
      <c r="AR21" s="40"/>
      <c r="AS21" s="40"/>
      <c r="AT21" s="40"/>
      <c r="AU21" s="40"/>
      <c r="AV21" s="40"/>
      <c r="AW21" s="40"/>
    </row>
    <row r="22" spans="1:49" x14ac:dyDescent="0.25">
      <c r="A22" s="36" t="s">
        <v>64</v>
      </c>
      <c r="B22" s="37" t="s">
        <v>160</v>
      </c>
      <c r="C22" s="37" t="s">
        <v>160</v>
      </c>
      <c r="D22" s="37" t="s">
        <v>160</v>
      </c>
      <c r="E22" s="37" t="s">
        <v>160</v>
      </c>
      <c r="F22" s="37" t="s">
        <v>160</v>
      </c>
      <c r="G22" s="37" t="s">
        <v>160</v>
      </c>
      <c r="H22" s="37" t="s">
        <v>160</v>
      </c>
      <c r="I22" s="37" t="s">
        <v>160</v>
      </c>
      <c r="J22" s="37" t="s">
        <v>160</v>
      </c>
      <c r="K22" s="37" t="s">
        <v>160</v>
      </c>
      <c r="L22" s="37" t="s">
        <v>160</v>
      </c>
      <c r="M22" s="37" t="s">
        <v>160</v>
      </c>
      <c r="N22" s="37" t="s">
        <v>160</v>
      </c>
      <c r="O22" s="37" t="s">
        <v>160</v>
      </c>
      <c r="P22" s="37" t="s">
        <v>160</v>
      </c>
      <c r="Q22" s="37" t="s">
        <v>160</v>
      </c>
      <c r="R22" s="37" t="s">
        <v>160</v>
      </c>
      <c r="S22" s="37" t="s">
        <v>160</v>
      </c>
      <c r="T22" s="37" t="s">
        <v>160</v>
      </c>
      <c r="U22" s="37" t="s">
        <v>160</v>
      </c>
      <c r="V22" s="37" t="s">
        <v>160</v>
      </c>
      <c r="W22" s="37" t="s">
        <v>160</v>
      </c>
      <c r="X22" s="37" t="s">
        <v>160</v>
      </c>
      <c r="Y22" s="37" t="s">
        <v>160</v>
      </c>
      <c r="Z22" s="37" t="s">
        <v>160</v>
      </c>
      <c r="AA22" s="37" t="s">
        <v>160</v>
      </c>
      <c r="AB22" s="37">
        <v>4.9000000000000004</v>
      </c>
      <c r="AC22" s="37" t="s">
        <v>160</v>
      </c>
      <c r="AD22" s="37"/>
      <c r="AE22" s="37"/>
      <c r="AF22" s="37"/>
      <c r="AG22" s="37"/>
      <c r="AH22" s="37"/>
      <c r="AI22" s="37"/>
      <c r="AJ22" s="37"/>
      <c r="AK22" s="37"/>
      <c r="AL22" s="37"/>
      <c r="AM22" s="37"/>
      <c r="AN22" s="37"/>
      <c r="AO22" s="37"/>
      <c r="AP22" s="37"/>
      <c r="AQ22" s="37"/>
      <c r="AR22" s="37"/>
      <c r="AS22" s="37"/>
      <c r="AT22" s="37"/>
      <c r="AU22" s="37"/>
      <c r="AV22" s="37"/>
      <c r="AW22" s="37"/>
    </row>
    <row r="23" spans="1:49" x14ac:dyDescent="0.25">
      <c r="A23" s="36" t="s">
        <v>66</v>
      </c>
      <c r="B23" s="37" t="s">
        <v>160</v>
      </c>
      <c r="C23" s="37" t="s">
        <v>160</v>
      </c>
      <c r="D23" s="37" t="s">
        <v>160</v>
      </c>
      <c r="E23" s="37" t="s">
        <v>160</v>
      </c>
      <c r="F23" s="37" t="s">
        <v>160</v>
      </c>
      <c r="G23" s="37" t="s">
        <v>160</v>
      </c>
      <c r="H23" s="37" t="s">
        <v>160</v>
      </c>
      <c r="I23" s="37" t="s">
        <v>160</v>
      </c>
      <c r="J23" s="37" t="s">
        <v>160</v>
      </c>
      <c r="K23" s="37" t="s">
        <v>160</v>
      </c>
      <c r="L23" s="37" t="s">
        <v>160</v>
      </c>
      <c r="M23" s="37" t="s">
        <v>160</v>
      </c>
      <c r="N23" s="37" t="s">
        <v>160</v>
      </c>
      <c r="O23" s="37" t="s">
        <v>160</v>
      </c>
      <c r="P23" s="37" t="s">
        <v>160</v>
      </c>
      <c r="Q23" s="37" t="s">
        <v>160</v>
      </c>
      <c r="R23" s="37" t="s">
        <v>160</v>
      </c>
      <c r="S23" s="37" t="s">
        <v>160</v>
      </c>
      <c r="T23" s="37" t="s">
        <v>160</v>
      </c>
      <c r="U23" s="37" t="s">
        <v>160</v>
      </c>
      <c r="V23" s="37" t="s">
        <v>160</v>
      </c>
      <c r="W23" s="37" t="s">
        <v>160</v>
      </c>
      <c r="X23" s="37" t="s">
        <v>160</v>
      </c>
      <c r="Y23" s="37" t="s">
        <v>160</v>
      </c>
      <c r="Z23" s="37">
        <v>0</v>
      </c>
      <c r="AA23" s="37" t="s">
        <v>160</v>
      </c>
      <c r="AB23" s="37" t="s">
        <v>160</v>
      </c>
      <c r="AC23" s="37" t="s">
        <v>160</v>
      </c>
      <c r="AD23" s="37"/>
      <c r="AE23" s="37"/>
      <c r="AF23" s="37"/>
      <c r="AG23" s="37"/>
      <c r="AH23" s="37"/>
      <c r="AI23" s="37"/>
      <c r="AJ23" s="37"/>
      <c r="AK23" s="37"/>
      <c r="AL23" s="37"/>
      <c r="AM23" s="37"/>
      <c r="AN23" s="37"/>
      <c r="AO23" s="37"/>
      <c r="AP23" s="37"/>
      <c r="AQ23" s="37"/>
      <c r="AR23" s="37"/>
      <c r="AS23" s="37"/>
      <c r="AT23" s="37"/>
      <c r="AU23" s="37"/>
      <c r="AV23" s="37"/>
      <c r="AW23" s="37"/>
    </row>
    <row r="24" spans="1:49" x14ac:dyDescent="0.25">
      <c r="A24" s="36" t="s">
        <v>68</v>
      </c>
      <c r="B24" s="37">
        <v>0</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0</v>
      </c>
      <c r="T24" s="37">
        <v>0</v>
      </c>
      <c r="U24" s="37">
        <v>0</v>
      </c>
      <c r="V24" s="37">
        <v>0</v>
      </c>
      <c r="W24" s="37">
        <v>0</v>
      </c>
      <c r="X24" s="37">
        <v>0</v>
      </c>
      <c r="Y24" s="37">
        <v>0</v>
      </c>
      <c r="Z24" s="37">
        <v>0</v>
      </c>
      <c r="AA24" s="37">
        <v>0</v>
      </c>
      <c r="AB24" s="37">
        <v>-4.9000000000000004</v>
      </c>
      <c r="AC24" s="37">
        <v>0</v>
      </c>
      <c r="AD24" s="37"/>
      <c r="AE24" s="37"/>
      <c r="AF24" s="37"/>
      <c r="AG24" s="37"/>
      <c r="AH24" s="37"/>
      <c r="AI24" s="37"/>
      <c r="AJ24" s="37"/>
      <c r="AK24" s="37"/>
      <c r="AL24" s="37"/>
      <c r="AM24" s="37"/>
      <c r="AN24" s="37"/>
      <c r="AO24" s="37"/>
      <c r="AP24" s="37"/>
      <c r="AQ24" s="37"/>
      <c r="AR24" s="37"/>
      <c r="AS24" s="37"/>
      <c r="AT24" s="37"/>
      <c r="AU24" s="37"/>
      <c r="AV24" s="37"/>
      <c r="AW24" s="37"/>
    </row>
    <row r="25" spans="1:49" x14ac:dyDescent="0.25">
      <c r="A25" s="34" t="s">
        <v>70</v>
      </c>
      <c r="B25" s="38">
        <v>175.6</v>
      </c>
      <c r="C25" s="38">
        <v>183.1</v>
      </c>
      <c r="D25" s="38">
        <v>152.6</v>
      </c>
      <c r="E25" s="38">
        <v>149.9</v>
      </c>
      <c r="F25" s="38">
        <v>196.7</v>
      </c>
      <c r="G25" s="38">
        <v>174.4</v>
      </c>
      <c r="H25" s="38">
        <v>172.8</v>
      </c>
      <c r="I25" s="38">
        <v>161.80000000000001</v>
      </c>
      <c r="J25" s="38">
        <v>226</v>
      </c>
      <c r="K25" s="38">
        <v>216.3</v>
      </c>
      <c r="L25" s="38">
        <v>213.1</v>
      </c>
      <c r="M25" s="38">
        <v>160.4</v>
      </c>
      <c r="N25" s="38">
        <v>238.5</v>
      </c>
      <c r="O25" s="38">
        <v>238</v>
      </c>
      <c r="P25" s="38">
        <v>174</v>
      </c>
      <c r="Q25" s="38">
        <v>191.8</v>
      </c>
      <c r="R25" s="38">
        <v>260.89999999999998</v>
      </c>
      <c r="S25" s="38">
        <v>235.3</v>
      </c>
      <c r="T25" s="38">
        <v>258.3</v>
      </c>
      <c r="U25" s="38">
        <v>200.6</v>
      </c>
      <c r="V25" s="38">
        <v>280.60000000000002</v>
      </c>
      <c r="W25" s="38">
        <v>234.2</v>
      </c>
      <c r="X25" s="38">
        <v>218.4</v>
      </c>
      <c r="Y25" s="38">
        <v>197.2</v>
      </c>
      <c r="Z25" s="38">
        <v>274.39999999999998</v>
      </c>
      <c r="AA25" s="38">
        <v>208.1</v>
      </c>
      <c r="AB25" s="38">
        <v>224.3</v>
      </c>
      <c r="AC25" s="38">
        <v>197.1</v>
      </c>
      <c r="AD25" s="38">
        <v>208.714</v>
      </c>
      <c r="AE25" s="38">
        <v>196.833</v>
      </c>
      <c r="AF25" s="38">
        <v>196.833</v>
      </c>
      <c r="AG25" s="38">
        <v>196.833</v>
      </c>
      <c r="AH25" s="38">
        <v>196.833</v>
      </c>
      <c r="AI25" s="38">
        <v>196.833</v>
      </c>
      <c r="AJ25" s="38">
        <v>196.833</v>
      </c>
      <c r="AK25" s="38">
        <v>196.833</v>
      </c>
      <c r="AL25" s="38">
        <v>196.833</v>
      </c>
      <c r="AM25" s="38">
        <v>196.833</v>
      </c>
      <c r="AN25" s="38">
        <v>196.833</v>
      </c>
      <c r="AO25" s="38">
        <v>196.833</v>
      </c>
      <c r="AP25" s="38">
        <v>196.833</v>
      </c>
      <c r="AQ25" s="38">
        <v>196.833</v>
      </c>
      <c r="AR25" s="38">
        <v>196.833</v>
      </c>
      <c r="AS25" s="38">
        <v>196.833</v>
      </c>
      <c r="AT25" s="38">
        <v>196.833</v>
      </c>
      <c r="AU25" s="38">
        <v>196.833</v>
      </c>
      <c r="AV25" s="38">
        <v>196.833</v>
      </c>
      <c r="AW25" s="38">
        <v>196.833</v>
      </c>
    </row>
    <row r="26" spans="1:49" x14ac:dyDescent="0.25">
      <c r="A26" s="36" t="s">
        <v>72</v>
      </c>
      <c r="B26" s="37">
        <v>14.8</v>
      </c>
      <c r="C26" s="37">
        <v>-10.7</v>
      </c>
      <c r="D26" s="37">
        <v>15.9</v>
      </c>
      <c r="E26" s="37">
        <v>54.2</v>
      </c>
      <c r="F26" s="37">
        <v>10.9</v>
      </c>
      <c r="G26" s="37">
        <v>13.1</v>
      </c>
      <c r="H26" s="37">
        <v>19.3</v>
      </c>
      <c r="I26" s="37">
        <v>28.1</v>
      </c>
      <c r="J26" s="37">
        <v>16.5</v>
      </c>
      <c r="K26" s="37">
        <v>24.8</v>
      </c>
      <c r="L26" s="37">
        <v>24.5</v>
      </c>
      <c r="M26" s="37">
        <v>28.1</v>
      </c>
      <c r="N26" s="37">
        <v>4.2</v>
      </c>
      <c r="O26" s="37">
        <v>7.3</v>
      </c>
      <c r="P26" s="37">
        <v>7.7</v>
      </c>
      <c r="Q26" s="37">
        <v>18.100000000000001</v>
      </c>
      <c r="R26" s="37">
        <v>1.6</v>
      </c>
      <c r="S26" s="37">
        <v>0.9</v>
      </c>
      <c r="T26" s="37">
        <v>19.899999999999999</v>
      </c>
      <c r="U26" s="37">
        <v>8.4</v>
      </c>
      <c r="V26" s="37">
        <v>1.8</v>
      </c>
      <c r="W26" s="37">
        <v>4.5999999999999996</v>
      </c>
      <c r="X26" s="37">
        <v>-5.9</v>
      </c>
      <c r="Y26" s="37">
        <v>1.9</v>
      </c>
      <c r="Z26" s="37">
        <v>3</v>
      </c>
      <c r="AA26" s="37">
        <v>-7.2</v>
      </c>
      <c r="AB26" s="37">
        <v>13.1</v>
      </c>
      <c r="AC26" s="37">
        <v>23.8</v>
      </c>
      <c r="AD26" s="37"/>
      <c r="AE26" s="37"/>
      <c r="AF26" s="37"/>
      <c r="AG26" s="37"/>
      <c r="AH26" s="37"/>
      <c r="AI26" s="37"/>
      <c r="AJ26" s="37"/>
      <c r="AK26" s="37"/>
      <c r="AL26" s="37"/>
      <c r="AM26" s="37"/>
      <c r="AN26" s="37"/>
      <c r="AO26" s="37"/>
      <c r="AP26" s="37"/>
      <c r="AQ26" s="37"/>
      <c r="AR26" s="37"/>
      <c r="AS26" s="37"/>
      <c r="AT26" s="37"/>
      <c r="AU26" s="37"/>
      <c r="AV26" s="37"/>
      <c r="AW26" s="37"/>
    </row>
    <row r="27" spans="1:49" x14ac:dyDescent="0.25">
      <c r="A27" s="36" t="s">
        <v>74</v>
      </c>
      <c r="B27" s="37" t="s">
        <v>160</v>
      </c>
      <c r="C27" s="37">
        <v>-11.9</v>
      </c>
      <c r="D27" s="37" t="s">
        <v>160</v>
      </c>
      <c r="E27" s="37" t="s">
        <v>160</v>
      </c>
      <c r="F27" s="37" t="s">
        <v>160</v>
      </c>
      <c r="G27" s="37" t="s">
        <v>160</v>
      </c>
      <c r="H27" s="37" t="s">
        <v>160</v>
      </c>
      <c r="I27" s="37" t="s">
        <v>160</v>
      </c>
      <c r="J27" s="37" t="s">
        <v>160</v>
      </c>
      <c r="K27" s="37" t="s">
        <v>160</v>
      </c>
      <c r="L27" s="37" t="s">
        <v>160</v>
      </c>
      <c r="M27" s="37" t="s">
        <v>160</v>
      </c>
      <c r="N27" s="37" t="s">
        <v>160</v>
      </c>
      <c r="O27" s="37" t="s">
        <v>160</v>
      </c>
      <c r="P27" s="37">
        <v>-5.5</v>
      </c>
      <c r="Q27" s="37">
        <v>-1</v>
      </c>
      <c r="R27" s="37" t="s">
        <v>160</v>
      </c>
      <c r="S27" s="37" t="s">
        <v>160</v>
      </c>
      <c r="T27" s="37" t="s">
        <v>160</v>
      </c>
      <c r="U27" s="37" t="s">
        <v>160</v>
      </c>
      <c r="V27" s="37" t="s">
        <v>160</v>
      </c>
      <c r="W27" s="37" t="s">
        <v>160</v>
      </c>
      <c r="X27" s="37" t="s">
        <v>160</v>
      </c>
      <c r="Y27" s="37" t="s">
        <v>160</v>
      </c>
      <c r="Z27" s="37" t="s">
        <v>160</v>
      </c>
      <c r="AA27" s="37" t="s">
        <v>160</v>
      </c>
      <c r="AB27" s="37" t="s">
        <v>160</v>
      </c>
      <c r="AC27" s="37" t="s">
        <v>160</v>
      </c>
      <c r="AD27" s="37"/>
      <c r="AE27" s="37"/>
      <c r="AF27" s="37"/>
      <c r="AG27" s="37"/>
      <c r="AH27" s="37"/>
      <c r="AI27" s="37"/>
      <c r="AJ27" s="37"/>
      <c r="AK27" s="37"/>
      <c r="AL27" s="37"/>
      <c r="AM27" s="37"/>
      <c r="AN27" s="37"/>
      <c r="AO27" s="37"/>
      <c r="AP27" s="37"/>
      <c r="AQ27" s="37"/>
      <c r="AR27" s="37"/>
      <c r="AS27" s="37"/>
      <c r="AT27" s="37"/>
      <c r="AU27" s="37"/>
      <c r="AV27" s="37"/>
      <c r="AW27" s="37"/>
    </row>
    <row r="28" spans="1:49" x14ac:dyDescent="0.25">
      <c r="A28" s="36" t="s">
        <v>76</v>
      </c>
      <c r="B28" s="37">
        <v>-10</v>
      </c>
      <c r="C28" s="37" t="s">
        <v>160</v>
      </c>
      <c r="D28" s="37">
        <v>5.3</v>
      </c>
      <c r="E28" s="37">
        <v>22.2</v>
      </c>
      <c r="F28" s="37">
        <v>0.5</v>
      </c>
      <c r="G28" s="37">
        <v>3.1</v>
      </c>
      <c r="H28" s="37">
        <v>1</v>
      </c>
      <c r="I28" s="37">
        <v>4.5999999999999996</v>
      </c>
      <c r="J28" s="37">
        <v>0.9</v>
      </c>
      <c r="K28" s="37">
        <v>0.3</v>
      </c>
      <c r="L28" s="37">
        <v>3.2</v>
      </c>
      <c r="M28" s="37">
        <v>3.2</v>
      </c>
      <c r="N28" s="37">
        <v>1.5</v>
      </c>
      <c r="O28" s="37">
        <v>1.4</v>
      </c>
      <c r="P28" s="37">
        <v>0.2</v>
      </c>
      <c r="Q28" s="37">
        <v>-0.3</v>
      </c>
      <c r="R28" s="37">
        <v>0.2</v>
      </c>
      <c r="S28" s="37" t="s">
        <v>160</v>
      </c>
      <c r="T28" s="37">
        <v>1.1000000000000001</v>
      </c>
      <c r="U28" s="37">
        <v>7.9</v>
      </c>
      <c r="V28" s="37">
        <v>5.7</v>
      </c>
      <c r="W28" s="37">
        <v>4.4000000000000004</v>
      </c>
      <c r="X28" s="37">
        <v>-0.5</v>
      </c>
      <c r="Y28" s="37">
        <v>0.7</v>
      </c>
      <c r="Z28" s="37">
        <v>0.7</v>
      </c>
      <c r="AA28" s="37">
        <v>0.4</v>
      </c>
      <c r="AB28" s="37" t="s">
        <v>160</v>
      </c>
      <c r="AC28" s="37" t="s">
        <v>160</v>
      </c>
      <c r="AD28" s="37"/>
      <c r="AE28" s="37"/>
      <c r="AF28" s="37"/>
      <c r="AG28" s="37"/>
      <c r="AH28" s="37"/>
      <c r="AI28" s="37"/>
      <c r="AJ28" s="37"/>
      <c r="AK28" s="37"/>
      <c r="AL28" s="37"/>
      <c r="AM28" s="37"/>
      <c r="AN28" s="37"/>
      <c r="AO28" s="37"/>
      <c r="AP28" s="37"/>
      <c r="AQ28" s="37"/>
      <c r="AR28" s="37"/>
      <c r="AS28" s="37"/>
      <c r="AT28" s="37"/>
      <c r="AU28" s="37"/>
      <c r="AV28" s="37"/>
      <c r="AW28" s="37"/>
    </row>
    <row r="29" spans="1:49" x14ac:dyDescent="0.25">
      <c r="A29" s="36" t="s">
        <v>78</v>
      </c>
      <c r="B29" s="37">
        <v>7.6</v>
      </c>
      <c r="C29" s="37">
        <v>1.2</v>
      </c>
      <c r="D29" s="37">
        <v>8.5</v>
      </c>
      <c r="E29" s="37">
        <v>22.9</v>
      </c>
      <c r="F29" s="37">
        <v>10.4</v>
      </c>
      <c r="G29" s="37">
        <v>10</v>
      </c>
      <c r="H29" s="37">
        <v>18.3</v>
      </c>
      <c r="I29" s="37">
        <v>23.5</v>
      </c>
      <c r="J29" s="37">
        <v>15.6</v>
      </c>
      <c r="K29" s="37">
        <v>24.5</v>
      </c>
      <c r="L29" s="37">
        <v>21.3</v>
      </c>
      <c r="M29" s="37">
        <v>24.9</v>
      </c>
      <c r="N29" s="37">
        <v>2.7</v>
      </c>
      <c r="O29" s="37">
        <v>5.9</v>
      </c>
      <c r="P29" s="37">
        <v>13</v>
      </c>
      <c r="Q29" s="37">
        <v>19.399999999999999</v>
      </c>
      <c r="R29" s="37">
        <v>1.4</v>
      </c>
      <c r="S29" s="37">
        <v>0.6</v>
      </c>
      <c r="T29" s="37">
        <v>0.1</v>
      </c>
      <c r="U29" s="37">
        <v>0.5</v>
      </c>
      <c r="V29" s="37">
        <v>0.1</v>
      </c>
      <c r="W29" s="37">
        <v>0.2</v>
      </c>
      <c r="X29" s="37" t="s">
        <v>160</v>
      </c>
      <c r="Y29" s="37">
        <v>1.2</v>
      </c>
      <c r="Z29" s="37">
        <v>2.2999999999999998</v>
      </c>
      <c r="AA29" s="37">
        <v>0.2</v>
      </c>
      <c r="AB29" s="37" t="s">
        <v>160</v>
      </c>
      <c r="AC29" s="37">
        <v>25.1</v>
      </c>
      <c r="AD29" s="37"/>
      <c r="AE29" s="37"/>
      <c r="AF29" s="37"/>
      <c r="AG29" s="37"/>
      <c r="AH29" s="37"/>
      <c r="AI29" s="37"/>
      <c r="AJ29" s="37"/>
      <c r="AK29" s="37"/>
      <c r="AL29" s="37"/>
      <c r="AM29" s="37"/>
      <c r="AN29" s="37"/>
      <c r="AO29" s="37"/>
      <c r="AP29" s="37"/>
      <c r="AQ29" s="37"/>
      <c r="AR29" s="37"/>
      <c r="AS29" s="37"/>
      <c r="AT29" s="37"/>
      <c r="AU29" s="37"/>
      <c r="AV29" s="37"/>
      <c r="AW29" s="37"/>
    </row>
    <row r="30" spans="1:49" x14ac:dyDescent="0.25">
      <c r="A30" s="36" t="s">
        <v>690</v>
      </c>
      <c r="B30" s="37" t="s">
        <v>160</v>
      </c>
      <c r="C30" s="37" t="s">
        <v>160</v>
      </c>
      <c r="D30" s="37" t="s">
        <v>160</v>
      </c>
      <c r="E30" s="37" t="s">
        <v>160</v>
      </c>
      <c r="F30" s="37" t="s">
        <v>160</v>
      </c>
      <c r="G30" s="37" t="s">
        <v>160</v>
      </c>
      <c r="H30" s="37" t="s">
        <v>160</v>
      </c>
      <c r="I30" s="37" t="s">
        <v>160</v>
      </c>
      <c r="J30" s="37" t="s">
        <v>160</v>
      </c>
      <c r="K30" s="37" t="s">
        <v>160</v>
      </c>
      <c r="L30" s="37" t="s">
        <v>160</v>
      </c>
      <c r="M30" s="37" t="s">
        <v>160</v>
      </c>
      <c r="N30" s="37" t="s">
        <v>160</v>
      </c>
      <c r="O30" s="37" t="s">
        <v>160</v>
      </c>
      <c r="P30" s="37" t="s">
        <v>160</v>
      </c>
      <c r="Q30" s="37" t="s">
        <v>160</v>
      </c>
      <c r="R30" s="37" t="s">
        <v>160</v>
      </c>
      <c r="S30" s="37">
        <v>0.3</v>
      </c>
      <c r="T30" s="37" t="s">
        <v>160</v>
      </c>
      <c r="U30" s="37" t="s">
        <v>160</v>
      </c>
      <c r="V30" s="37">
        <v>-4</v>
      </c>
      <c r="W30" s="37" t="s">
        <v>160</v>
      </c>
      <c r="X30" s="37" t="s">
        <v>160</v>
      </c>
      <c r="Y30" s="37" t="s">
        <v>160</v>
      </c>
      <c r="Z30" s="37" t="s">
        <v>160</v>
      </c>
      <c r="AA30" s="37">
        <v>-6.3</v>
      </c>
      <c r="AB30" s="37" t="s">
        <v>160</v>
      </c>
      <c r="AC30" s="37" t="s">
        <v>160</v>
      </c>
      <c r="AD30" s="37"/>
      <c r="AE30" s="37"/>
      <c r="AF30" s="37"/>
      <c r="AG30" s="37"/>
      <c r="AH30" s="37"/>
      <c r="AI30" s="37"/>
      <c r="AJ30" s="37"/>
      <c r="AK30" s="37"/>
      <c r="AL30" s="37"/>
      <c r="AM30" s="37"/>
      <c r="AN30" s="37"/>
      <c r="AO30" s="37"/>
      <c r="AP30" s="37"/>
      <c r="AQ30" s="37"/>
      <c r="AR30" s="37"/>
      <c r="AS30" s="37"/>
      <c r="AT30" s="37"/>
      <c r="AU30" s="37"/>
      <c r="AV30" s="37"/>
      <c r="AW30" s="37"/>
    </row>
    <row r="31" spans="1:49" x14ac:dyDescent="0.25">
      <c r="A31" s="36" t="s">
        <v>80</v>
      </c>
      <c r="B31" s="37">
        <v>17.2</v>
      </c>
      <c r="C31" s="37" t="s">
        <v>160</v>
      </c>
      <c r="D31" s="37">
        <v>2.1</v>
      </c>
      <c r="E31" s="37">
        <v>9.1</v>
      </c>
      <c r="F31" s="37" t="s">
        <v>160</v>
      </c>
      <c r="G31" s="37" t="s">
        <v>160</v>
      </c>
      <c r="H31" s="37" t="s">
        <v>160</v>
      </c>
      <c r="I31" s="37" t="s">
        <v>160</v>
      </c>
      <c r="J31" s="37" t="s">
        <v>160</v>
      </c>
      <c r="K31" s="37" t="s">
        <v>160</v>
      </c>
      <c r="L31" s="37" t="s">
        <v>160</v>
      </c>
      <c r="M31" s="37" t="s">
        <v>160</v>
      </c>
      <c r="N31" s="37" t="s">
        <v>160</v>
      </c>
      <c r="O31" s="37" t="s">
        <v>160</v>
      </c>
      <c r="P31" s="37" t="s">
        <v>160</v>
      </c>
      <c r="Q31" s="37" t="s">
        <v>160</v>
      </c>
      <c r="R31" s="37" t="s">
        <v>160</v>
      </c>
      <c r="S31" s="37" t="s">
        <v>160</v>
      </c>
      <c r="T31" s="37">
        <v>18.7</v>
      </c>
      <c r="U31" s="37" t="s">
        <v>160</v>
      </c>
      <c r="V31" s="37" t="s">
        <v>160</v>
      </c>
      <c r="W31" s="37" t="s">
        <v>160</v>
      </c>
      <c r="X31" s="37">
        <v>-5.4</v>
      </c>
      <c r="Y31" s="37" t="s">
        <v>160</v>
      </c>
      <c r="Z31" s="37" t="s">
        <v>160</v>
      </c>
      <c r="AA31" s="37">
        <v>-1.5</v>
      </c>
      <c r="AB31" s="37">
        <v>13.1</v>
      </c>
      <c r="AC31" s="37">
        <v>-1.3</v>
      </c>
      <c r="AD31" s="37"/>
      <c r="AE31" s="37"/>
      <c r="AF31" s="37"/>
      <c r="AG31" s="37"/>
      <c r="AH31" s="37"/>
      <c r="AI31" s="37"/>
      <c r="AJ31" s="37"/>
      <c r="AK31" s="37"/>
      <c r="AL31" s="37"/>
      <c r="AM31" s="37"/>
      <c r="AN31" s="37"/>
      <c r="AO31" s="37"/>
      <c r="AP31" s="37"/>
      <c r="AQ31" s="37"/>
      <c r="AR31" s="37"/>
      <c r="AS31" s="37"/>
      <c r="AT31" s="37"/>
      <c r="AU31" s="37"/>
      <c r="AV31" s="37"/>
      <c r="AW31" s="37"/>
    </row>
    <row r="32" spans="1:49" x14ac:dyDescent="0.25">
      <c r="A32" s="34" t="s">
        <v>82</v>
      </c>
      <c r="B32" s="38">
        <v>160.80000000000001</v>
      </c>
      <c r="C32" s="38">
        <v>193.8</v>
      </c>
      <c r="D32" s="38">
        <v>136.69999999999999</v>
      </c>
      <c r="E32" s="38">
        <v>95.7</v>
      </c>
      <c r="F32" s="38">
        <v>185.8</v>
      </c>
      <c r="G32" s="38">
        <v>161.30000000000001</v>
      </c>
      <c r="H32" s="38">
        <v>153.5</v>
      </c>
      <c r="I32" s="38">
        <v>133.69999999999999</v>
      </c>
      <c r="J32" s="38">
        <v>209.5</v>
      </c>
      <c r="K32" s="38">
        <v>191.5</v>
      </c>
      <c r="L32" s="38">
        <v>188.6</v>
      </c>
      <c r="M32" s="38">
        <v>132.30000000000001</v>
      </c>
      <c r="N32" s="38">
        <v>234.3</v>
      </c>
      <c r="O32" s="38">
        <v>230.7</v>
      </c>
      <c r="P32" s="38">
        <v>166.3</v>
      </c>
      <c r="Q32" s="38">
        <v>173.7</v>
      </c>
      <c r="R32" s="38">
        <v>259.3</v>
      </c>
      <c r="S32" s="38">
        <v>234.4</v>
      </c>
      <c r="T32" s="38">
        <v>238.4</v>
      </c>
      <c r="U32" s="38">
        <v>192.2</v>
      </c>
      <c r="V32" s="38">
        <v>278.8</v>
      </c>
      <c r="W32" s="38">
        <v>229.6</v>
      </c>
      <c r="X32" s="38">
        <v>224.3</v>
      </c>
      <c r="Y32" s="38">
        <v>195.3</v>
      </c>
      <c r="Z32" s="38">
        <v>271.39999999999998</v>
      </c>
      <c r="AA32" s="38">
        <v>215.3</v>
      </c>
      <c r="AB32" s="38">
        <v>211.2</v>
      </c>
      <c r="AC32" s="38">
        <v>173.3</v>
      </c>
      <c r="AD32" s="38">
        <v>208.714</v>
      </c>
      <c r="AE32" s="38">
        <v>196.833</v>
      </c>
      <c r="AF32" s="38">
        <v>196.833</v>
      </c>
      <c r="AG32" s="38">
        <v>196.833</v>
      </c>
      <c r="AH32" s="38">
        <v>196.833</v>
      </c>
      <c r="AI32" s="38">
        <v>196.833</v>
      </c>
      <c r="AJ32" s="38">
        <v>196.833</v>
      </c>
      <c r="AK32" s="38">
        <v>196.833</v>
      </c>
      <c r="AL32" s="38">
        <v>196.833</v>
      </c>
      <c r="AM32" s="38">
        <v>196.833</v>
      </c>
      <c r="AN32" s="38">
        <v>196.833</v>
      </c>
      <c r="AO32" s="38">
        <v>196.833</v>
      </c>
      <c r="AP32" s="38">
        <v>196.833</v>
      </c>
      <c r="AQ32" s="38">
        <v>196.833</v>
      </c>
      <c r="AR32" s="38">
        <v>196.833</v>
      </c>
      <c r="AS32" s="38">
        <v>196.833</v>
      </c>
      <c r="AT32" s="38">
        <v>196.833</v>
      </c>
      <c r="AU32" s="38">
        <v>196.833</v>
      </c>
      <c r="AV32" s="38">
        <v>196.833</v>
      </c>
      <c r="AW32" s="38">
        <v>196.833</v>
      </c>
    </row>
    <row r="33" spans="1:49" x14ac:dyDescent="0.25">
      <c r="A33" s="36" t="s">
        <v>83</v>
      </c>
      <c r="B33" s="37">
        <v>54.2</v>
      </c>
      <c r="C33" s="37">
        <v>55.8</v>
      </c>
      <c r="D33" s="37">
        <v>37.9</v>
      </c>
      <c r="E33" s="37">
        <v>28.5</v>
      </c>
      <c r="F33" s="37">
        <v>58.3</v>
      </c>
      <c r="G33" s="37">
        <v>38.799999999999997</v>
      </c>
      <c r="H33" s="37">
        <v>46.1</v>
      </c>
      <c r="I33" s="37">
        <v>32.9</v>
      </c>
      <c r="J33" s="37">
        <v>60.6</v>
      </c>
      <c r="K33" s="37">
        <v>56.6</v>
      </c>
      <c r="L33" s="37">
        <v>42.7</v>
      </c>
      <c r="M33" s="37">
        <v>43</v>
      </c>
      <c r="N33" s="37">
        <v>64.5</v>
      </c>
      <c r="O33" s="37">
        <v>59.6</v>
      </c>
      <c r="P33" s="37">
        <v>27.1</v>
      </c>
      <c r="Q33" s="37">
        <v>41.4</v>
      </c>
      <c r="R33" s="37">
        <v>69.3</v>
      </c>
      <c r="S33" s="37">
        <v>61</v>
      </c>
      <c r="T33" s="37">
        <v>68.7</v>
      </c>
      <c r="U33" s="37">
        <v>36.1</v>
      </c>
      <c r="V33" s="37">
        <v>71</v>
      </c>
      <c r="W33" s="37">
        <v>53.5</v>
      </c>
      <c r="X33" s="37">
        <v>36</v>
      </c>
      <c r="Y33" s="37">
        <v>38.700000000000003</v>
      </c>
      <c r="Z33" s="37">
        <v>64.3</v>
      </c>
      <c r="AA33" s="37">
        <v>52.7</v>
      </c>
      <c r="AB33" s="37">
        <v>56.6</v>
      </c>
      <c r="AC33" s="37">
        <v>42.3</v>
      </c>
      <c r="AD33" s="37"/>
      <c r="AE33" s="37"/>
      <c r="AF33" s="37"/>
      <c r="AG33" s="37"/>
      <c r="AH33" s="37"/>
      <c r="AI33" s="37"/>
      <c r="AJ33" s="37"/>
      <c r="AK33" s="37"/>
      <c r="AL33" s="37"/>
      <c r="AM33" s="37"/>
      <c r="AN33" s="37"/>
      <c r="AO33" s="37"/>
      <c r="AP33" s="37"/>
      <c r="AQ33" s="37"/>
      <c r="AR33" s="37"/>
      <c r="AS33" s="37"/>
      <c r="AT33" s="37"/>
      <c r="AU33" s="37"/>
      <c r="AV33" s="37"/>
      <c r="AW33" s="37"/>
    </row>
    <row r="34" spans="1:49" s="165" customFormat="1" x14ac:dyDescent="0.25">
      <c r="A34" s="482" t="s">
        <v>1293</v>
      </c>
      <c r="B34" s="483">
        <f>B33/B25</f>
        <v>0.30865603644646927</v>
      </c>
      <c r="C34" s="483">
        <f t="shared" ref="C34:AC34" si="4">C33/C25</f>
        <v>0.30475150191152373</v>
      </c>
      <c r="D34" s="483">
        <f t="shared" si="4"/>
        <v>0.24836173001310616</v>
      </c>
      <c r="E34" s="483">
        <f t="shared" si="4"/>
        <v>0.19012675116744496</v>
      </c>
      <c r="F34" s="483">
        <f t="shared" si="4"/>
        <v>0.29639044229791561</v>
      </c>
      <c r="G34" s="483">
        <f t="shared" si="4"/>
        <v>0.22247706422018346</v>
      </c>
      <c r="H34" s="483">
        <f t="shared" si="4"/>
        <v>0.26678240740740738</v>
      </c>
      <c r="I34" s="483">
        <f t="shared" si="4"/>
        <v>0.2033374536464771</v>
      </c>
      <c r="J34" s="483">
        <f t="shared" si="4"/>
        <v>0.268141592920354</v>
      </c>
      <c r="K34" s="483">
        <f t="shared" si="4"/>
        <v>0.2616736014794267</v>
      </c>
      <c r="L34" s="483">
        <f t="shared" si="4"/>
        <v>0.20037541060534961</v>
      </c>
      <c r="M34" s="483">
        <f t="shared" si="4"/>
        <v>0.26807980049875313</v>
      </c>
      <c r="N34" s="483">
        <f t="shared" si="4"/>
        <v>0.27044025157232704</v>
      </c>
      <c r="O34" s="483">
        <f t="shared" si="4"/>
        <v>0.25042016806722689</v>
      </c>
      <c r="P34" s="483">
        <f t="shared" si="4"/>
        <v>0.15574712643678162</v>
      </c>
      <c r="Q34" s="483">
        <f t="shared" si="4"/>
        <v>0.21584984358706985</v>
      </c>
      <c r="R34" s="483">
        <f t="shared" si="4"/>
        <v>0.2656190111153699</v>
      </c>
      <c r="S34" s="483">
        <f t="shared" si="4"/>
        <v>0.25924351891202718</v>
      </c>
      <c r="T34" s="483">
        <f t="shared" si="4"/>
        <v>0.26596980255516839</v>
      </c>
      <c r="U34" s="483">
        <f t="shared" si="4"/>
        <v>0.17996011964107678</v>
      </c>
      <c r="V34" s="483">
        <f t="shared" si="4"/>
        <v>0.25302922309337134</v>
      </c>
      <c r="W34" s="483">
        <f t="shared" si="4"/>
        <v>0.22843723313407346</v>
      </c>
      <c r="X34" s="483">
        <f t="shared" si="4"/>
        <v>0.16483516483516483</v>
      </c>
      <c r="Y34" s="483">
        <f t="shared" si="4"/>
        <v>0.19624746450304262</v>
      </c>
      <c r="Z34" s="483">
        <f t="shared" si="4"/>
        <v>0.23432944606413994</v>
      </c>
      <c r="AA34" s="483">
        <f t="shared" si="4"/>
        <v>0.25324363286881307</v>
      </c>
      <c r="AB34" s="483">
        <f t="shared" si="4"/>
        <v>0.25234061524743645</v>
      </c>
      <c r="AC34" s="483">
        <f t="shared" si="4"/>
        <v>0.21461187214611871</v>
      </c>
      <c r="AD34" s="484"/>
      <c r="AE34" s="484"/>
      <c r="AF34" s="484"/>
      <c r="AG34" s="484"/>
      <c r="AH34" s="484"/>
      <c r="AI34" s="484"/>
      <c r="AJ34" s="484"/>
      <c r="AK34" s="484"/>
      <c r="AL34" s="484"/>
      <c r="AM34" s="484"/>
      <c r="AN34" s="484"/>
      <c r="AO34" s="484"/>
      <c r="AP34" s="484"/>
      <c r="AQ34" s="484"/>
      <c r="AR34" s="484"/>
      <c r="AS34" s="484"/>
      <c r="AT34" s="484"/>
      <c r="AU34" s="484"/>
      <c r="AV34" s="484"/>
      <c r="AW34" s="484"/>
    </row>
    <row r="35" spans="1:49" x14ac:dyDescent="0.25">
      <c r="A35" s="34" t="s">
        <v>91</v>
      </c>
      <c r="B35" s="38">
        <v>106.6</v>
      </c>
      <c r="C35" s="38">
        <v>138</v>
      </c>
      <c r="D35" s="38">
        <v>98.8</v>
      </c>
      <c r="E35" s="38">
        <v>67.2</v>
      </c>
      <c r="F35" s="38">
        <v>127.5</v>
      </c>
      <c r="G35" s="38">
        <v>122.5</v>
      </c>
      <c r="H35" s="38">
        <v>107.4</v>
      </c>
      <c r="I35" s="38">
        <v>100.8</v>
      </c>
      <c r="J35" s="38">
        <v>148.9</v>
      </c>
      <c r="K35" s="38">
        <v>134.9</v>
      </c>
      <c r="L35" s="38">
        <v>145.9</v>
      </c>
      <c r="M35" s="38">
        <v>89.3</v>
      </c>
      <c r="N35" s="38">
        <v>169.8</v>
      </c>
      <c r="O35" s="38">
        <v>171.1</v>
      </c>
      <c r="P35" s="38">
        <v>139.19999999999999</v>
      </c>
      <c r="Q35" s="38">
        <v>132.30000000000001</v>
      </c>
      <c r="R35" s="38">
        <v>190</v>
      </c>
      <c r="S35" s="38">
        <v>173.4</v>
      </c>
      <c r="T35" s="38">
        <v>169.7</v>
      </c>
      <c r="U35" s="38">
        <v>156.1</v>
      </c>
      <c r="V35" s="38">
        <v>207.8</v>
      </c>
      <c r="W35" s="38">
        <v>176.1</v>
      </c>
      <c r="X35" s="38">
        <v>188.3</v>
      </c>
      <c r="Y35" s="38">
        <v>156.6</v>
      </c>
      <c r="Z35" s="38">
        <v>207.1</v>
      </c>
      <c r="AA35" s="38">
        <v>162.6</v>
      </c>
      <c r="AB35" s="38">
        <v>154.6</v>
      </c>
      <c r="AC35" s="38">
        <v>131</v>
      </c>
      <c r="AD35" s="38">
        <v>157.375</v>
      </c>
      <c r="AE35" s="38">
        <v>150.143</v>
      </c>
      <c r="AF35" s="38">
        <v>150.143</v>
      </c>
      <c r="AG35" s="38">
        <v>150.143</v>
      </c>
      <c r="AH35" s="38">
        <v>150.143</v>
      </c>
      <c r="AI35" s="38">
        <v>150.143</v>
      </c>
      <c r="AJ35" s="38">
        <v>150.143</v>
      </c>
      <c r="AK35" s="38">
        <v>150.143</v>
      </c>
      <c r="AL35" s="38">
        <v>150.143</v>
      </c>
      <c r="AM35" s="38">
        <v>150.143</v>
      </c>
      <c r="AN35" s="38">
        <v>150.143</v>
      </c>
      <c r="AO35" s="38">
        <v>150.143</v>
      </c>
      <c r="AP35" s="38">
        <v>150.143</v>
      </c>
      <c r="AQ35" s="38">
        <v>150.143</v>
      </c>
      <c r="AR35" s="38">
        <v>150.143</v>
      </c>
      <c r="AS35" s="38">
        <v>150.143</v>
      </c>
      <c r="AT35" s="38">
        <v>150.143</v>
      </c>
      <c r="AU35" s="38">
        <v>150.143</v>
      </c>
      <c r="AV35" s="38">
        <v>150.143</v>
      </c>
      <c r="AW35" s="38">
        <v>150.143</v>
      </c>
    </row>
    <row r="36" spans="1:49" x14ac:dyDescent="0.25">
      <c r="A36" s="36" t="s">
        <v>93</v>
      </c>
      <c r="B36" s="37">
        <v>0</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X36" s="37">
        <v>0</v>
      </c>
      <c r="Y36" s="37">
        <v>0</v>
      </c>
      <c r="Z36" s="37">
        <v>0</v>
      </c>
      <c r="AA36" s="37">
        <v>0</v>
      </c>
      <c r="AB36" s="37">
        <v>0</v>
      </c>
      <c r="AC36" s="37">
        <v>0</v>
      </c>
      <c r="AD36" s="37"/>
      <c r="AE36" s="37"/>
      <c r="AF36" s="37"/>
      <c r="AG36" s="37"/>
      <c r="AH36" s="37"/>
      <c r="AI36" s="37"/>
      <c r="AJ36" s="37"/>
      <c r="AK36" s="37"/>
      <c r="AL36" s="37"/>
      <c r="AM36" s="37"/>
      <c r="AN36" s="37"/>
      <c r="AO36" s="37"/>
      <c r="AP36" s="37"/>
      <c r="AQ36" s="37"/>
      <c r="AR36" s="37"/>
      <c r="AS36" s="37"/>
      <c r="AT36" s="37"/>
      <c r="AU36" s="37"/>
      <c r="AV36" s="37"/>
      <c r="AW36" s="37"/>
    </row>
    <row r="37" spans="1:49" x14ac:dyDescent="0.25">
      <c r="A37" s="36" t="s">
        <v>95</v>
      </c>
      <c r="B37" s="37">
        <v>0</v>
      </c>
      <c r="C37" s="37">
        <v>0</v>
      </c>
      <c r="D37" s="37">
        <v>0</v>
      </c>
      <c r="E37" s="37">
        <v>0</v>
      </c>
      <c r="F37" s="37">
        <v>0</v>
      </c>
      <c r="G37" s="37">
        <v>0</v>
      </c>
      <c r="H37" s="37">
        <v>0</v>
      </c>
      <c r="I37" s="37">
        <v>0</v>
      </c>
      <c r="J37" s="37">
        <v>0</v>
      </c>
      <c r="K37" s="37">
        <v>0</v>
      </c>
      <c r="L37" s="37">
        <v>0</v>
      </c>
      <c r="M37" s="37">
        <v>0</v>
      </c>
      <c r="N37" s="37">
        <v>0</v>
      </c>
      <c r="O37" s="37">
        <v>0</v>
      </c>
      <c r="P37" s="37">
        <v>0</v>
      </c>
      <c r="Q37" s="37">
        <v>0</v>
      </c>
      <c r="R37" s="37">
        <v>0</v>
      </c>
      <c r="S37" s="37">
        <v>0</v>
      </c>
      <c r="T37" s="37">
        <v>0</v>
      </c>
      <c r="U37" s="37">
        <v>0</v>
      </c>
      <c r="V37" s="37">
        <v>0</v>
      </c>
      <c r="W37" s="37">
        <v>0</v>
      </c>
      <c r="X37" s="37">
        <v>0</v>
      </c>
      <c r="Y37" s="37">
        <v>0</v>
      </c>
      <c r="Z37" s="37">
        <v>0</v>
      </c>
      <c r="AA37" s="37">
        <v>0</v>
      </c>
      <c r="AB37" s="37">
        <v>0</v>
      </c>
      <c r="AC37" s="37">
        <v>0</v>
      </c>
      <c r="AD37" s="37"/>
      <c r="AE37" s="37"/>
      <c r="AF37" s="37"/>
      <c r="AG37" s="37"/>
      <c r="AH37" s="37"/>
      <c r="AI37" s="37"/>
      <c r="AJ37" s="37"/>
      <c r="AK37" s="37"/>
      <c r="AL37" s="37"/>
      <c r="AM37" s="37"/>
      <c r="AN37" s="37"/>
      <c r="AO37" s="37"/>
      <c r="AP37" s="37"/>
      <c r="AQ37" s="37"/>
      <c r="AR37" s="37"/>
      <c r="AS37" s="37"/>
      <c r="AT37" s="37"/>
      <c r="AU37" s="37"/>
      <c r="AV37" s="37"/>
      <c r="AW37" s="37"/>
    </row>
    <row r="38" spans="1:49" x14ac:dyDescent="0.25">
      <c r="A38" s="36" t="s">
        <v>97</v>
      </c>
      <c r="B38" s="37">
        <v>0</v>
      </c>
      <c r="C38" s="37">
        <v>0</v>
      </c>
      <c r="D38" s="37">
        <v>0</v>
      </c>
      <c r="E38" s="37">
        <v>0</v>
      </c>
      <c r="F38" s="37">
        <v>0</v>
      </c>
      <c r="G38" s="37">
        <v>0</v>
      </c>
      <c r="H38" s="37">
        <v>0</v>
      </c>
      <c r="I38" s="37">
        <v>0</v>
      </c>
      <c r="J38" s="37">
        <v>0</v>
      </c>
      <c r="K38" s="37">
        <v>0</v>
      </c>
      <c r="L38" s="37">
        <v>0</v>
      </c>
      <c r="M38" s="37">
        <v>0</v>
      </c>
      <c r="N38" s="37">
        <v>0</v>
      </c>
      <c r="O38" s="37">
        <v>0</v>
      </c>
      <c r="P38" s="37">
        <v>0</v>
      </c>
      <c r="Q38" s="37">
        <v>0</v>
      </c>
      <c r="R38" s="37">
        <v>0</v>
      </c>
      <c r="S38" s="37">
        <v>0</v>
      </c>
      <c r="T38" s="37">
        <v>0</v>
      </c>
      <c r="U38" s="37">
        <v>0</v>
      </c>
      <c r="V38" s="37">
        <v>0</v>
      </c>
      <c r="W38" s="37">
        <v>0</v>
      </c>
      <c r="X38" s="37">
        <v>0</v>
      </c>
      <c r="Y38" s="37">
        <v>0</v>
      </c>
      <c r="Z38" s="37">
        <v>0</v>
      </c>
      <c r="AA38" s="37">
        <v>0</v>
      </c>
      <c r="AB38" s="37">
        <v>0</v>
      </c>
      <c r="AC38" s="37">
        <v>0</v>
      </c>
      <c r="AD38" s="37"/>
      <c r="AE38" s="37"/>
      <c r="AF38" s="37"/>
      <c r="AG38" s="37"/>
      <c r="AH38" s="37"/>
      <c r="AI38" s="37"/>
      <c r="AJ38" s="37"/>
      <c r="AK38" s="37"/>
      <c r="AL38" s="37"/>
      <c r="AM38" s="37"/>
      <c r="AN38" s="37"/>
      <c r="AO38" s="37"/>
      <c r="AP38" s="37"/>
      <c r="AQ38" s="37"/>
      <c r="AR38" s="37"/>
      <c r="AS38" s="37"/>
      <c r="AT38" s="37"/>
      <c r="AU38" s="37"/>
      <c r="AV38" s="37"/>
      <c r="AW38" s="37"/>
    </row>
    <row r="39" spans="1:49" x14ac:dyDescent="0.25">
      <c r="A39" s="34" t="s">
        <v>99</v>
      </c>
      <c r="B39" s="38">
        <v>106.6</v>
      </c>
      <c r="C39" s="38">
        <v>138</v>
      </c>
      <c r="D39" s="38">
        <v>98.8</v>
      </c>
      <c r="E39" s="38">
        <v>67.2</v>
      </c>
      <c r="F39" s="38">
        <v>127.5</v>
      </c>
      <c r="G39" s="38">
        <v>122.5</v>
      </c>
      <c r="H39" s="38">
        <v>107.4</v>
      </c>
      <c r="I39" s="38">
        <v>100.8</v>
      </c>
      <c r="J39" s="38">
        <v>148.9</v>
      </c>
      <c r="K39" s="38">
        <v>134.9</v>
      </c>
      <c r="L39" s="38">
        <v>145.9</v>
      </c>
      <c r="M39" s="38">
        <v>89.3</v>
      </c>
      <c r="N39" s="38">
        <v>169.8</v>
      </c>
      <c r="O39" s="38">
        <v>171.1</v>
      </c>
      <c r="P39" s="38">
        <v>139.19999999999999</v>
      </c>
      <c r="Q39" s="38">
        <v>132.30000000000001</v>
      </c>
      <c r="R39" s="38">
        <v>190</v>
      </c>
      <c r="S39" s="38">
        <v>173.4</v>
      </c>
      <c r="T39" s="38">
        <v>169.7</v>
      </c>
      <c r="U39" s="38">
        <v>156.1</v>
      </c>
      <c r="V39" s="38">
        <v>207.8</v>
      </c>
      <c r="W39" s="38">
        <v>176.1</v>
      </c>
      <c r="X39" s="38">
        <v>188.3</v>
      </c>
      <c r="Y39" s="38">
        <v>156.6</v>
      </c>
      <c r="Z39" s="38">
        <v>207.1</v>
      </c>
      <c r="AA39" s="38">
        <v>162.6</v>
      </c>
      <c r="AB39" s="38">
        <v>154.6</v>
      </c>
      <c r="AC39" s="38">
        <v>131</v>
      </c>
      <c r="AD39" s="38"/>
      <c r="AE39" s="38"/>
      <c r="AF39" s="38"/>
      <c r="AG39" s="38"/>
      <c r="AH39" s="38"/>
      <c r="AI39" s="38"/>
      <c r="AJ39" s="38"/>
      <c r="AK39" s="38"/>
      <c r="AL39" s="38"/>
      <c r="AM39" s="38"/>
      <c r="AN39" s="38"/>
      <c r="AO39" s="38"/>
      <c r="AP39" s="38"/>
      <c r="AQ39" s="38"/>
      <c r="AR39" s="38"/>
      <c r="AS39" s="38"/>
      <c r="AT39" s="38"/>
      <c r="AU39" s="38"/>
      <c r="AV39" s="38"/>
      <c r="AW39" s="38"/>
    </row>
    <row r="40" spans="1:49" x14ac:dyDescent="0.25">
      <c r="A40" s="36" t="s">
        <v>101</v>
      </c>
      <c r="B40" s="37">
        <v>3.1</v>
      </c>
      <c r="C40" s="37">
        <v>3.5</v>
      </c>
      <c r="D40" s="37">
        <v>1.2</v>
      </c>
      <c r="E40" s="37">
        <v>3.2</v>
      </c>
      <c r="F40" s="37">
        <v>1.9</v>
      </c>
      <c r="G40" s="37">
        <v>1.1000000000000001</v>
      </c>
      <c r="H40" s="37">
        <v>1.3</v>
      </c>
      <c r="I40" s="37">
        <v>1.2</v>
      </c>
      <c r="J40" s="37">
        <v>2.8</v>
      </c>
      <c r="K40" s="37">
        <v>2.8</v>
      </c>
      <c r="L40" s="37">
        <v>1.2</v>
      </c>
      <c r="M40" s="37">
        <v>3.7</v>
      </c>
      <c r="N40" s="37">
        <v>5.6</v>
      </c>
      <c r="O40" s="37">
        <v>5.3</v>
      </c>
      <c r="P40" s="37">
        <v>-1.1000000000000001</v>
      </c>
      <c r="Q40" s="37">
        <v>-1.9</v>
      </c>
      <c r="R40" s="37">
        <v>2</v>
      </c>
      <c r="S40" s="37">
        <v>1.4</v>
      </c>
      <c r="T40" s="37">
        <v>-1.6</v>
      </c>
      <c r="U40" s="37">
        <v>3.6</v>
      </c>
      <c r="V40" s="37">
        <v>5.4</v>
      </c>
      <c r="W40" s="37">
        <v>4.7</v>
      </c>
      <c r="X40" s="37">
        <v>0.7</v>
      </c>
      <c r="Y40" s="37">
        <v>-1.8</v>
      </c>
      <c r="Z40" s="37">
        <v>-0.3</v>
      </c>
      <c r="AA40" s="37">
        <v>-0.3</v>
      </c>
      <c r="AB40" s="37">
        <v>-0.6</v>
      </c>
      <c r="AC40" s="37">
        <v>3</v>
      </c>
      <c r="AD40" s="37"/>
      <c r="AE40" s="37"/>
      <c r="AF40" s="37"/>
      <c r="AG40" s="37"/>
      <c r="AH40" s="37"/>
      <c r="AI40" s="37"/>
      <c r="AJ40" s="37"/>
      <c r="AK40" s="37"/>
      <c r="AL40" s="37"/>
      <c r="AM40" s="37"/>
      <c r="AN40" s="37"/>
      <c r="AO40" s="37"/>
      <c r="AP40" s="37"/>
      <c r="AQ40" s="37"/>
      <c r="AR40" s="37"/>
      <c r="AS40" s="37"/>
      <c r="AT40" s="37"/>
      <c r="AU40" s="37"/>
      <c r="AV40" s="37"/>
      <c r="AW40" s="37"/>
    </row>
    <row r="41" spans="1:49" x14ac:dyDescent="0.25">
      <c r="A41" s="34" t="s">
        <v>103</v>
      </c>
      <c r="B41" s="38">
        <v>103.5</v>
      </c>
      <c r="C41" s="38">
        <v>134.5</v>
      </c>
      <c r="D41" s="38">
        <v>97.6</v>
      </c>
      <c r="E41" s="38">
        <v>64</v>
      </c>
      <c r="F41" s="38">
        <v>125.6</v>
      </c>
      <c r="G41" s="38">
        <v>121.4</v>
      </c>
      <c r="H41" s="38">
        <v>106.1</v>
      </c>
      <c r="I41" s="38">
        <v>99.6</v>
      </c>
      <c r="J41" s="38">
        <v>146.1</v>
      </c>
      <c r="K41" s="38">
        <v>132.1</v>
      </c>
      <c r="L41" s="38">
        <v>144.69999999999999</v>
      </c>
      <c r="M41" s="38">
        <v>85.6</v>
      </c>
      <c r="N41" s="38">
        <v>164.2</v>
      </c>
      <c r="O41" s="38">
        <v>165.8</v>
      </c>
      <c r="P41" s="38">
        <v>140.30000000000001</v>
      </c>
      <c r="Q41" s="38">
        <v>134.19999999999999</v>
      </c>
      <c r="R41" s="38">
        <v>188</v>
      </c>
      <c r="S41" s="38">
        <v>172</v>
      </c>
      <c r="T41" s="38">
        <v>171.3</v>
      </c>
      <c r="U41" s="38">
        <v>152.5</v>
      </c>
      <c r="V41" s="38">
        <v>202.4</v>
      </c>
      <c r="W41" s="38">
        <v>171.4</v>
      </c>
      <c r="X41" s="38">
        <v>187.6</v>
      </c>
      <c r="Y41" s="38">
        <v>158.4</v>
      </c>
      <c r="Z41" s="38">
        <v>207.4</v>
      </c>
      <c r="AA41" s="38">
        <v>162.9</v>
      </c>
      <c r="AB41" s="38">
        <v>155.19999999999999</v>
      </c>
      <c r="AC41" s="38">
        <v>128</v>
      </c>
      <c r="AD41" s="38">
        <v>150.75</v>
      </c>
      <c r="AE41" s="38">
        <v>154.5</v>
      </c>
      <c r="AF41" s="38">
        <v>154.5</v>
      </c>
      <c r="AG41" s="38">
        <v>154.5</v>
      </c>
      <c r="AH41" s="38">
        <v>154.5</v>
      </c>
      <c r="AI41" s="38">
        <v>154.5</v>
      </c>
      <c r="AJ41" s="38">
        <v>154.5</v>
      </c>
      <c r="AK41" s="38">
        <v>154.5</v>
      </c>
      <c r="AL41" s="38">
        <v>154.5</v>
      </c>
      <c r="AM41" s="38">
        <v>154.5</v>
      </c>
      <c r="AN41" s="38">
        <v>154.5</v>
      </c>
      <c r="AO41" s="38">
        <v>154.5</v>
      </c>
      <c r="AP41" s="38">
        <v>154.5</v>
      </c>
      <c r="AQ41" s="38">
        <v>154.5</v>
      </c>
      <c r="AR41" s="38">
        <v>154.5</v>
      </c>
      <c r="AS41" s="38">
        <v>154.5</v>
      </c>
      <c r="AT41" s="38">
        <v>154.5</v>
      </c>
      <c r="AU41" s="38">
        <v>154.5</v>
      </c>
      <c r="AV41" s="38">
        <v>154.5</v>
      </c>
      <c r="AW41" s="38">
        <v>154.5</v>
      </c>
    </row>
    <row r="42" spans="1:49" x14ac:dyDescent="0.25">
      <c r="A42" s="36" t="s">
        <v>105</v>
      </c>
      <c r="B42" s="37">
        <v>0</v>
      </c>
      <c r="C42" s="37">
        <v>0</v>
      </c>
      <c r="D42" s="37">
        <v>0</v>
      </c>
      <c r="E42" s="37">
        <v>0</v>
      </c>
      <c r="F42" s="37">
        <v>0</v>
      </c>
      <c r="G42" s="37">
        <v>0</v>
      </c>
      <c r="H42" s="37">
        <v>0</v>
      </c>
      <c r="I42" s="37">
        <v>0</v>
      </c>
      <c r="J42" s="37">
        <v>0</v>
      </c>
      <c r="K42" s="37">
        <v>0</v>
      </c>
      <c r="L42" s="37">
        <v>0</v>
      </c>
      <c r="M42" s="37">
        <v>0</v>
      </c>
      <c r="N42" s="37">
        <v>0</v>
      </c>
      <c r="O42" s="37">
        <v>0</v>
      </c>
      <c r="P42" s="37">
        <v>0</v>
      </c>
      <c r="Q42" s="37">
        <v>0</v>
      </c>
      <c r="R42" s="37">
        <v>0</v>
      </c>
      <c r="S42" s="37">
        <v>0</v>
      </c>
      <c r="T42" s="37">
        <v>0</v>
      </c>
      <c r="U42" s="37">
        <v>0</v>
      </c>
      <c r="V42" s="37">
        <v>0</v>
      </c>
      <c r="W42" s="37">
        <v>0</v>
      </c>
      <c r="X42" s="37">
        <v>0</v>
      </c>
      <c r="Y42" s="37">
        <v>0</v>
      </c>
      <c r="Z42" s="37">
        <v>0</v>
      </c>
      <c r="AA42" s="37">
        <v>0</v>
      </c>
      <c r="AB42" s="37">
        <v>0</v>
      </c>
      <c r="AC42" s="37">
        <v>0</v>
      </c>
      <c r="AD42" s="37"/>
      <c r="AE42" s="37"/>
      <c r="AF42" s="37"/>
      <c r="AG42" s="37"/>
      <c r="AH42" s="37"/>
      <c r="AI42" s="37"/>
      <c r="AJ42" s="37"/>
      <c r="AK42" s="37"/>
      <c r="AL42" s="37"/>
      <c r="AM42" s="37"/>
      <c r="AN42" s="37"/>
      <c r="AO42" s="37"/>
      <c r="AP42" s="37"/>
      <c r="AQ42" s="37"/>
      <c r="AR42" s="37"/>
      <c r="AS42" s="37"/>
      <c r="AT42" s="37"/>
      <c r="AU42" s="37"/>
      <c r="AV42" s="37"/>
      <c r="AW42" s="37"/>
    </row>
    <row r="43" spans="1:49" x14ac:dyDescent="0.25">
      <c r="A43" s="36" t="s">
        <v>107</v>
      </c>
      <c r="B43" s="37">
        <v>0</v>
      </c>
      <c r="C43" s="37">
        <v>0</v>
      </c>
      <c r="D43" s="37">
        <v>0</v>
      </c>
      <c r="E43" s="37">
        <v>0</v>
      </c>
      <c r="F43" s="37">
        <v>0</v>
      </c>
      <c r="G43" s="37">
        <v>0</v>
      </c>
      <c r="H43" s="37">
        <v>0</v>
      </c>
      <c r="I43" s="37">
        <v>0</v>
      </c>
      <c r="J43" s="37">
        <v>0</v>
      </c>
      <c r="K43" s="37">
        <v>0</v>
      </c>
      <c r="L43" s="37">
        <v>0</v>
      </c>
      <c r="M43" s="37">
        <v>0</v>
      </c>
      <c r="N43" s="37">
        <v>0</v>
      </c>
      <c r="O43" s="37">
        <v>0</v>
      </c>
      <c r="P43" s="37">
        <v>0</v>
      </c>
      <c r="Q43" s="37">
        <v>0</v>
      </c>
      <c r="R43" s="37">
        <v>0</v>
      </c>
      <c r="S43" s="37">
        <v>0</v>
      </c>
      <c r="T43" s="37">
        <v>0</v>
      </c>
      <c r="U43" s="37">
        <v>0</v>
      </c>
      <c r="V43" s="37">
        <v>0</v>
      </c>
      <c r="W43" s="37">
        <v>0</v>
      </c>
      <c r="X43" s="37">
        <v>0</v>
      </c>
      <c r="Y43" s="37">
        <v>0</v>
      </c>
      <c r="Z43" s="37">
        <v>0</v>
      </c>
      <c r="AA43" s="37">
        <v>0</v>
      </c>
      <c r="AB43" s="37">
        <v>0</v>
      </c>
      <c r="AC43" s="37">
        <v>0</v>
      </c>
      <c r="AD43" s="37"/>
      <c r="AE43" s="37"/>
      <c r="AF43" s="37"/>
      <c r="AG43" s="37"/>
      <c r="AH43" s="37"/>
      <c r="AI43" s="37"/>
      <c r="AJ43" s="37"/>
      <c r="AK43" s="37"/>
      <c r="AL43" s="37"/>
      <c r="AM43" s="37"/>
      <c r="AN43" s="37"/>
      <c r="AO43" s="37"/>
      <c r="AP43" s="37"/>
      <c r="AQ43" s="37"/>
      <c r="AR43" s="37"/>
      <c r="AS43" s="37"/>
      <c r="AT43" s="37"/>
      <c r="AU43" s="37"/>
      <c r="AV43" s="37"/>
      <c r="AW43" s="37"/>
    </row>
    <row r="44" spans="1:49" x14ac:dyDescent="0.25">
      <c r="A44" s="34" t="s">
        <v>109</v>
      </c>
      <c r="B44" s="38">
        <v>103.5</v>
      </c>
      <c r="C44" s="38">
        <v>134.5</v>
      </c>
      <c r="D44" s="38">
        <v>97.6</v>
      </c>
      <c r="E44" s="38">
        <v>64</v>
      </c>
      <c r="F44" s="38">
        <v>125.6</v>
      </c>
      <c r="G44" s="38">
        <v>121.4</v>
      </c>
      <c r="H44" s="38">
        <v>106.1</v>
      </c>
      <c r="I44" s="38">
        <v>99.6</v>
      </c>
      <c r="J44" s="38">
        <v>146.1</v>
      </c>
      <c r="K44" s="38">
        <v>132.1</v>
      </c>
      <c r="L44" s="38">
        <v>144.69999999999999</v>
      </c>
      <c r="M44" s="38">
        <v>85.6</v>
      </c>
      <c r="N44" s="38">
        <v>164.2</v>
      </c>
      <c r="O44" s="38">
        <v>165.8</v>
      </c>
      <c r="P44" s="38">
        <v>140.30000000000001</v>
      </c>
      <c r="Q44" s="38">
        <v>134.19999999999999</v>
      </c>
      <c r="R44" s="38">
        <v>188</v>
      </c>
      <c r="S44" s="38">
        <v>172</v>
      </c>
      <c r="T44" s="38">
        <v>171.3</v>
      </c>
      <c r="U44" s="38">
        <v>152.5</v>
      </c>
      <c r="V44" s="38">
        <v>202.4</v>
      </c>
      <c r="W44" s="38">
        <v>171.4</v>
      </c>
      <c r="X44" s="38">
        <v>187.6</v>
      </c>
      <c r="Y44" s="38">
        <v>158.4</v>
      </c>
      <c r="Z44" s="38">
        <v>207.4</v>
      </c>
      <c r="AA44" s="38">
        <v>162.9</v>
      </c>
      <c r="AB44" s="38">
        <v>155.19999999999999</v>
      </c>
      <c r="AC44" s="38">
        <v>128</v>
      </c>
      <c r="AD44" s="38">
        <v>157.375</v>
      </c>
      <c r="AE44" s="38">
        <v>150.143</v>
      </c>
      <c r="AF44" s="38">
        <v>150.143</v>
      </c>
      <c r="AG44" s="38">
        <v>150.143</v>
      </c>
      <c r="AH44" s="38">
        <v>150.143</v>
      </c>
      <c r="AI44" s="38">
        <v>150.143</v>
      </c>
      <c r="AJ44" s="38">
        <v>150.143</v>
      </c>
      <c r="AK44" s="38">
        <v>150.143</v>
      </c>
      <c r="AL44" s="38">
        <v>150.143</v>
      </c>
      <c r="AM44" s="38">
        <v>150.143</v>
      </c>
      <c r="AN44" s="38">
        <v>150.143</v>
      </c>
      <c r="AO44" s="38">
        <v>150.143</v>
      </c>
      <c r="AP44" s="38">
        <v>150.143</v>
      </c>
      <c r="AQ44" s="38">
        <v>150.143</v>
      </c>
      <c r="AR44" s="38">
        <v>150.143</v>
      </c>
      <c r="AS44" s="38">
        <v>150.143</v>
      </c>
      <c r="AT44" s="38">
        <v>150.143</v>
      </c>
      <c r="AU44" s="38">
        <v>150.143</v>
      </c>
      <c r="AV44" s="38">
        <v>150.143</v>
      </c>
      <c r="AW44" s="38">
        <v>150.143</v>
      </c>
    </row>
    <row r="45" spans="1:49" x14ac:dyDescent="0.25">
      <c r="A45" s="34"/>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row>
    <row r="46" spans="1:49" x14ac:dyDescent="0.25">
      <c r="A46" s="34" t="s">
        <v>111</v>
      </c>
      <c r="B46" s="38">
        <v>115.8</v>
      </c>
      <c r="C46" s="38">
        <v>127.545</v>
      </c>
      <c r="D46" s="38">
        <v>107.7</v>
      </c>
      <c r="E46" s="38">
        <v>99.23</v>
      </c>
      <c r="F46" s="38">
        <v>132.4</v>
      </c>
      <c r="G46" s="38">
        <v>130.30000000000001</v>
      </c>
      <c r="H46" s="38">
        <v>118.1</v>
      </c>
      <c r="I46" s="38">
        <v>117.4</v>
      </c>
      <c r="J46" s="38">
        <v>156.80000000000001</v>
      </c>
      <c r="K46" s="38">
        <v>148.69999999999999</v>
      </c>
      <c r="L46" s="38">
        <v>161</v>
      </c>
      <c r="M46" s="38">
        <v>106.5</v>
      </c>
      <c r="N46" s="38">
        <v>167.4</v>
      </c>
      <c r="O46" s="38">
        <v>171.2</v>
      </c>
      <c r="P46" s="38">
        <v>144.80000000000001</v>
      </c>
      <c r="Q46" s="38">
        <v>146.69999999999999</v>
      </c>
      <c r="R46" s="38">
        <v>189.04</v>
      </c>
      <c r="S46" s="38">
        <v>172.69499999999999</v>
      </c>
      <c r="T46" s="38">
        <v>189.76499999999999</v>
      </c>
      <c r="U46" s="38">
        <v>158.13499999999999</v>
      </c>
      <c r="V46" s="38">
        <v>203.5</v>
      </c>
      <c r="W46" s="38">
        <v>174.5</v>
      </c>
      <c r="X46" s="38">
        <v>181.9</v>
      </c>
      <c r="Y46" s="38">
        <v>160</v>
      </c>
      <c r="Z46" s="38">
        <v>210.2</v>
      </c>
      <c r="AA46" s="38">
        <v>166.995</v>
      </c>
      <c r="AB46" s="38">
        <v>162</v>
      </c>
      <c r="AC46" s="38">
        <v>147.80000000000001</v>
      </c>
      <c r="AD46" s="38">
        <v>157.375</v>
      </c>
      <c r="AE46" s="38">
        <v>150.143</v>
      </c>
      <c r="AF46" s="38">
        <v>150.143</v>
      </c>
      <c r="AG46" s="38">
        <v>150.143</v>
      </c>
      <c r="AH46" s="38">
        <v>150.143</v>
      </c>
      <c r="AI46" s="38">
        <v>150.143</v>
      </c>
      <c r="AJ46" s="38">
        <v>150.143</v>
      </c>
      <c r="AK46" s="38">
        <v>150.143</v>
      </c>
      <c r="AL46" s="38">
        <v>150.143</v>
      </c>
      <c r="AM46" s="38">
        <v>150.143</v>
      </c>
      <c r="AN46" s="38">
        <v>150.143</v>
      </c>
      <c r="AO46" s="38">
        <v>150.143</v>
      </c>
      <c r="AP46" s="38">
        <v>150.143</v>
      </c>
      <c r="AQ46" s="38">
        <v>150.143</v>
      </c>
      <c r="AR46" s="38">
        <v>150.143</v>
      </c>
      <c r="AS46" s="38">
        <v>150.143</v>
      </c>
      <c r="AT46" s="38">
        <v>150.143</v>
      </c>
      <c r="AU46" s="38">
        <v>150.143</v>
      </c>
      <c r="AV46" s="38">
        <v>150.143</v>
      </c>
      <c r="AW46" s="38">
        <v>150.143</v>
      </c>
    </row>
    <row r="47" spans="1:49" x14ac:dyDescent="0.25">
      <c r="A47" s="36" t="s">
        <v>112</v>
      </c>
      <c r="B47" s="37">
        <v>12.3</v>
      </c>
      <c r="C47" s="37">
        <v>-6.9550000000000001</v>
      </c>
      <c r="D47" s="37">
        <v>10.1</v>
      </c>
      <c r="E47" s="37">
        <v>35.229999999999997</v>
      </c>
      <c r="F47" s="37">
        <v>6.8</v>
      </c>
      <c r="G47" s="37">
        <v>8.9</v>
      </c>
      <c r="H47" s="37">
        <v>12</v>
      </c>
      <c r="I47" s="37">
        <v>17.8</v>
      </c>
      <c r="J47" s="37">
        <v>10.7</v>
      </c>
      <c r="K47" s="37">
        <v>16.600000000000001</v>
      </c>
      <c r="L47" s="37">
        <v>16.3</v>
      </c>
      <c r="M47" s="37">
        <v>20.9</v>
      </c>
      <c r="N47" s="37">
        <v>3.2</v>
      </c>
      <c r="O47" s="37">
        <v>5.4</v>
      </c>
      <c r="P47" s="37">
        <v>4.5</v>
      </c>
      <c r="Q47" s="37">
        <v>12.5</v>
      </c>
      <c r="R47" s="37">
        <v>1.04</v>
      </c>
      <c r="S47" s="37">
        <v>0.69499999999999995</v>
      </c>
      <c r="T47" s="37">
        <v>18.465</v>
      </c>
      <c r="U47" s="37">
        <v>5.6349999999999998</v>
      </c>
      <c r="V47" s="37">
        <v>1.1000000000000001</v>
      </c>
      <c r="W47" s="37">
        <v>3.1</v>
      </c>
      <c r="X47" s="37">
        <v>-5.7</v>
      </c>
      <c r="Y47" s="37">
        <v>1.6</v>
      </c>
      <c r="Z47" s="37">
        <v>2.8</v>
      </c>
      <c r="AA47" s="37">
        <v>4.0949999999999998</v>
      </c>
      <c r="AB47" s="37">
        <v>6.8</v>
      </c>
      <c r="AC47" s="37">
        <v>19.8</v>
      </c>
      <c r="AD47" s="37"/>
      <c r="AE47" s="37"/>
      <c r="AF47" s="37"/>
      <c r="AG47" s="37"/>
      <c r="AH47" s="37"/>
      <c r="AI47" s="37"/>
      <c r="AJ47" s="37"/>
      <c r="AK47" s="37"/>
      <c r="AL47" s="37"/>
      <c r="AM47" s="37"/>
      <c r="AN47" s="37"/>
      <c r="AO47" s="37"/>
      <c r="AP47" s="37"/>
      <c r="AQ47" s="37"/>
      <c r="AR47" s="37"/>
      <c r="AS47" s="37"/>
      <c r="AT47" s="37"/>
      <c r="AU47" s="37"/>
      <c r="AV47" s="37"/>
      <c r="AW47" s="37"/>
    </row>
    <row r="48" spans="1:49" x14ac:dyDescent="0.25">
      <c r="A48" s="36" t="s">
        <v>114</v>
      </c>
      <c r="B48" s="37">
        <v>0</v>
      </c>
      <c r="C48" s="37">
        <v>0</v>
      </c>
      <c r="D48" s="37">
        <v>0</v>
      </c>
      <c r="E48" s="37">
        <v>0</v>
      </c>
      <c r="F48" s="37">
        <v>0</v>
      </c>
      <c r="G48" s="37">
        <v>0</v>
      </c>
      <c r="H48" s="37">
        <v>0</v>
      </c>
      <c r="I48" s="37">
        <v>0</v>
      </c>
      <c r="J48" s="37">
        <v>0</v>
      </c>
      <c r="K48" s="37">
        <v>0</v>
      </c>
      <c r="L48" s="37">
        <v>0</v>
      </c>
      <c r="M48" s="37">
        <v>0</v>
      </c>
      <c r="N48" s="37">
        <v>0</v>
      </c>
      <c r="O48" s="37">
        <v>0</v>
      </c>
      <c r="P48" s="37">
        <v>0</v>
      </c>
      <c r="Q48" s="37">
        <v>0</v>
      </c>
      <c r="R48" s="37">
        <v>0</v>
      </c>
      <c r="S48" s="37">
        <v>0</v>
      </c>
      <c r="T48" s="37">
        <v>0</v>
      </c>
      <c r="U48" s="37">
        <v>0</v>
      </c>
      <c r="V48" s="37">
        <v>0</v>
      </c>
      <c r="W48" s="37">
        <v>0</v>
      </c>
      <c r="X48" s="37">
        <v>0</v>
      </c>
      <c r="Y48" s="37">
        <v>0</v>
      </c>
      <c r="Z48" s="37">
        <v>0</v>
      </c>
      <c r="AA48" s="37">
        <v>0</v>
      </c>
      <c r="AB48" s="37">
        <v>0</v>
      </c>
      <c r="AC48" s="37">
        <v>0</v>
      </c>
      <c r="AD48" s="37"/>
      <c r="AE48" s="37"/>
      <c r="AF48" s="37"/>
      <c r="AG48" s="37"/>
      <c r="AH48" s="37"/>
      <c r="AI48" s="37"/>
      <c r="AJ48" s="37"/>
      <c r="AK48" s="37"/>
      <c r="AL48" s="37"/>
      <c r="AM48" s="37"/>
      <c r="AN48" s="37"/>
      <c r="AO48" s="37"/>
      <c r="AP48" s="37"/>
      <c r="AQ48" s="37"/>
      <c r="AR48" s="37"/>
      <c r="AS48" s="37"/>
      <c r="AT48" s="37"/>
      <c r="AU48" s="37"/>
      <c r="AV48" s="37"/>
      <c r="AW48" s="37"/>
    </row>
    <row r="49" spans="1:49" x14ac:dyDescent="0.25">
      <c r="A49" s="34"/>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row>
    <row r="50" spans="1:49" x14ac:dyDescent="0.25">
      <c r="A50" s="36" t="s">
        <v>115</v>
      </c>
      <c r="B50" s="37">
        <v>188.8</v>
      </c>
      <c r="C50" s="37">
        <v>204.5</v>
      </c>
      <c r="D50" s="37">
        <v>204.5</v>
      </c>
      <c r="E50" s="37">
        <v>204.5</v>
      </c>
      <c r="F50" s="37">
        <v>204.5</v>
      </c>
      <c r="G50" s="37">
        <v>204.5</v>
      </c>
      <c r="H50" s="37">
        <v>204.6</v>
      </c>
      <c r="I50" s="37">
        <v>204.7</v>
      </c>
      <c r="J50" s="37">
        <v>204.7</v>
      </c>
      <c r="K50" s="37">
        <v>204.5</v>
      </c>
      <c r="L50" s="37">
        <v>204</v>
      </c>
      <c r="M50" s="37">
        <v>203.8</v>
      </c>
      <c r="N50" s="37">
        <v>203.9</v>
      </c>
      <c r="O50" s="37">
        <v>204</v>
      </c>
      <c r="P50" s="37">
        <v>203.7</v>
      </c>
      <c r="Q50" s="37">
        <v>202.9</v>
      </c>
      <c r="R50" s="37">
        <v>202.7</v>
      </c>
      <c r="S50" s="37">
        <v>202.6</v>
      </c>
      <c r="T50" s="37">
        <v>202.3</v>
      </c>
      <c r="U50" s="37">
        <v>202.7</v>
      </c>
      <c r="V50" s="37">
        <v>201.9</v>
      </c>
      <c r="W50" s="37">
        <v>202.2</v>
      </c>
      <c r="X50" s="37">
        <v>202.2</v>
      </c>
      <c r="Y50" s="37">
        <v>202.9</v>
      </c>
      <c r="Z50" s="37">
        <v>202.4</v>
      </c>
      <c r="AA50" s="37">
        <v>202.7</v>
      </c>
      <c r="AB50" s="37">
        <v>201.4</v>
      </c>
      <c r="AC50" s="37">
        <v>189.8</v>
      </c>
      <c r="AD50" s="37"/>
      <c r="AE50" s="37"/>
      <c r="AF50" s="37"/>
      <c r="AG50" s="37"/>
      <c r="AH50" s="37"/>
      <c r="AI50" s="37"/>
      <c r="AJ50" s="37"/>
      <c r="AK50" s="37"/>
      <c r="AL50" s="37"/>
      <c r="AM50" s="37"/>
      <c r="AN50" s="37"/>
      <c r="AO50" s="37"/>
      <c r="AP50" s="37"/>
      <c r="AQ50" s="37"/>
      <c r="AR50" s="37"/>
      <c r="AS50" s="37"/>
      <c r="AT50" s="37"/>
      <c r="AU50" s="37"/>
      <c r="AV50" s="37"/>
      <c r="AW50" s="37"/>
    </row>
    <row r="51" spans="1:49" x14ac:dyDescent="0.25">
      <c r="A51" s="34" t="s">
        <v>117</v>
      </c>
      <c r="B51" s="59">
        <v>0.55000000000000004</v>
      </c>
      <c r="C51" s="59">
        <v>0.66</v>
      </c>
      <c r="D51" s="59">
        <v>0.48</v>
      </c>
      <c r="E51" s="59">
        <v>0.31</v>
      </c>
      <c r="F51" s="59">
        <v>0.61</v>
      </c>
      <c r="G51" s="59">
        <v>0.59</v>
      </c>
      <c r="H51" s="59">
        <v>0.52</v>
      </c>
      <c r="I51" s="59">
        <v>0.49</v>
      </c>
      <c r="J51" s="59">
        <v>0.71</v>
      </c>
      <c r="K51" s="59">
        <v>0.64</v>
      </c>
      <c r="L51" s="59">
        <v>0.71</v>
      </c>
      <c r="M51" s="59">
        <v>0.42</v>
      </c>
      <c r="N51" s="59">
        <v>0.8</v>
      </c>
      <c r="O51" s="59">
        <v>0.81</v>
      </c>
      <c r="P51" s="59">
        <v>0.69</v>
      </c>
      <c r="Q51" s="59">
        <v>0.66</v>
      </c>
      <c r="R51" s="59">
        <v>0.93</v>
      </c>
      <c r="S51" s="59">
        <v>0.85</v>
      </c>
      <c r="T51" s="59">
        <v>0.85</v>
      </c>
      <c r="U51" s="59">
        <v>0.75</v>
      </c>
      <c r="V51" s="59">
        <v>1</v>
      </c>
      <c r="W51" s="59">
        <v>0.85</v>
      </c>
      <c r="X51" s="59">
        <v>0.93</v>
      </c>
      <c r="Y51" s="59">
        <v>0.78</v>
      </c>
      <c r="Z51" s="59">
        <v>1.02</v>
      </c>
      <c r="AA51" s="59">
        <v>0.8</v>
      </c>
      <c r="AB51" s="59">
        <v>0.77</v>
      </c>
      <c r="AC51" s="59">
        <v>0.67</v>
      </c>
      <c r="AD51" s="59">
        <v>0.81799999999999995</v>
      </c>
      <c r="AE51" s="59">
        <v>0.82</v>
      </c>
      <c r="AF51" s="59">
        <v>0.82</v>
      </c>
      <c r="AG51" s="59">
        <v>0.82</v>
      </c>
      <c r="AH51" s="59">
        <v>0.82</v>
      </c>
      <c r="AI51" s="59">
        <v>0.82</v>
      </c>
      <c r="AJ51" s="59">
        <v>0.82</v>
      </c>
      <c r="AK51" s="59">
        <v>0.82</v>
      </c>
      <c r="AL51" s="59">
        <v>0.82</v>
      </c>
      <c r="AM51" s="59">
        <v>0.82</v>
      </c>
      <c r="AN51" s="59">
        <v>0.82</v>
      </c>
      <c r="AO51" s="59">
        <v>0.82</v>
      </c>
      <c r="AP51" s="59">
        <v>0.82</v>
      </c>
      <c r="AQ51" s="59">
        <v>0.82</v>
      </c>
      <c r="AR51" s="59">
        <v>0.82</v>
      </c>
      <c r="AS51" s="59">
        <v>0.82</v>
      </c>
      <c r="AT51" s="59">
        <v>0.82</v>
      </c>
      <c r="AU51" s="59">
        <v>0.82</v>
      </c>
      <c r="AV51" s="59">
        <v>0.82</v>
      </c>
      <c r="AW51" s="59">
        <v>0.82</v>
      </c>
    </row>
    <row r="52" spans="1:49" x14ac:dyDescent="0.25">
      <c r="A52" s="34" t="s">
        <v>119</v>
      </c>
      <c r="B52" s="59">
        <v>0.55000000000000004</v>
      </c>
      <c r="C52" s="59">
        <v>0.66</v>
      </c>
      <c r="D52" s="59">
        <v>0.48</v>
      </c>
      <c r="E52" s="59">
        <v>0.31</v>
      </c>
      <c r="F52" s="59">
        <v>0.61</v>
      </c>
      <c r="G52" s="59">
        <v>0.59</v>
      </c>
      <c r="H52" s="59">
        <v>0.52</v>
      </c>
      <c r="I52" s="59">
        <v>0.49</v>
      </c>
      <c r="J52" s="59">
        <v>0.71</v>
      </c>
      <c r="K52" s="59">
        <v>0.64</v>
      </c>
      <c r="L52" s="59">
        <v>0.71</v>
      </c>
      <c r="M52" s="59">
        <v>0.42</v>
      </c>
      <c r="N52" s="59">
        <v>0.8</v>
      </c>
      <c r="O52" s="59">
        <v>0.81</v>
      </c>
      <c r="P52" s="59">
        <v>0.69</v>
      </c>
      <c r="Q52" s="59">
        <v>0.66</v>
      </c>
      <c r="R52" s="59">
        <v>0.93</v>
      </c>
      <c r="S52" s="59">
        <v>0.85</v>
      </c>
      <c r="T52" s="59">
        <v>0.85</v>
      </c>
      <c r="U52" s="59">
        <v>0.75</v>
      </c>
      <c r="V52" s="59">
        <v>1</v>
      </c>
      <c r="W52" s="59">
        <v>0.85</v>
      </c>
      <c r="X52" s="59">
        <v>0.93</v>
      </c>
      <c r="Y52" s="59">
        <v>0.78</v>
      </c>
      <c r="Z52" s="59">
        <v>1.02</v>
      </c>
      <c r="AA52" s="59">
        <v>0.8</v>
      </c>
      <c r="AB52" s="59">
        <v>0.77</v>
      </c>
      <c r="AC52" s="59">
        <v>0.67</v>
      </c>
      <c r="AD52" s="59">
        <v>0.81799999999999995</v>
      </c>
      <c r="AE52" s="59">
        <v>0.82</v>
      </c>
      <c r="AF52" s="59">
        <v>0.82</v>
      </c>
      <c r="AG52" s="59">
        <v>0.82</v>
      </c>
      <c r="AH52" s="59">
        <v>0.82</v>
      </c>
      <c r="AI52" s="59">
        <v>0.82</v>
      </c>
      <c r="AJ52" s="59">
        <v>0.82</v>
      </c>
      <c r="AK52" s="59">
        <v>0.82</v>
      </c>
      <c r="AL52" s="59">
        <v>0.82</v>
      </c>
      <c r="AM52" s="59">
        <v>0.82</v>
      </c>
      <c r="AN52" s="59">
        <v>0.82</v>
      </c>
      <c r="AO52" s="59">
        <v>0.82</v>
      </c>
      <c r="AP52" s="59">
        <v>0.82</v>
      </c>
      <c r="AQ52" s="59">
        <v>0.82</v>
      </c>
      <c r="AR52" s="59">
        <v>0.82</v>
      </c>
      <c r="AS52" s="59">
        <v>0.82</v>
      </c>
      <c r="AT52" s="59">
        <v>0.82</v>
      </c>
      <c r="AU52" s="59">
        <v>0.82</v>
      </c>
      <c r="AV52" s="59">
        <v>0.82</v>
      </c>
      <c r="AW52" s="59">
        <v>0.82</v>
      </c>
    </row>
    <row r="53" spans="1:49" x14ac:dyDescent="0.25">
      <c r="A53" s="34" t="s">
        <v>121</v>
      </c>
      <c r="B53" s="59">
        <v>0.61329999999999996</v>
      </c>
      <c r="C53" s="59">
        <v>0.62370000000000003</v>
      </c>
      <c r="D53" s="59">
        <v>0.52669999999999995</v>
      </c>
      <c r="E53" s="59">
        <v>0.48520000000000002</v>
      </c>
      <c r="F53" s="59">
        <v>0.64739999999999998</v>
      </c>
      <c r="G53" s="59">
        <v>0.63719999999999999</v>
      </c>
      <c r="H53" s="59">
        <v>0.57720000000000005</v>
      </c>
      <c r="I53" s="59">
        <v>0.57350000000000001</v>
      </c>
      <c r="J53" s="59">
        <v>0.76600000000000001</v>
      </c>
      <c r="K53" s="59">
        <v>0.72709999999999997</v>
      </c>
      <c r="L53" s="59">
        <v>0.78920000000000001</v>
      </c>
      <c r="M53" s="59">
        <v>0.52259999999999995</v>
      </c>
      <c r="N53" s="59">
        <v>0.82099999999999995</v>
      </c>
      <c r="O53" s="59">
        <v>0.83919999999999995</v>
      </c>
      <c r="P53" s="59">
        <v>0.71079999999999999</v>
      </c>
      <c r="Q53" s="59">
        <v>0.72299999999999998</v>
      </c>
      <c r="R53" s="59">
        <v>0.93259999999999998</v>
      </c>
      <c r="S53" s="59">
        <v>0.85240000000000005</v>
      </c>
      <c r="T53" s="59">
        <v>0.93799999999999994</v>
      </c>
      <c r="U53" s="59">
        <v>0.78010000000000002</v>
      </c>
      <c r="V53" s="59">
        <v>1.0079</v>
      </c>
      <c r="W53" s="59">
        <v>0.86299999999999999</v>
      </c>
      <c r="X53" s="59">
        <v>0.89959999999999996</v>
      </c>
      <c r="Y53" s="59">
        <v>0.78859999999999997</v>
      </c>
      <c r="Z53" s="59">
        <v>1.0385</v>
      </c>
      <c r="AA53" s="59">
        <v>0.82389999999999997</v>
      </c>
      <c r="AB53" s="59">
        <v>0.8044</v>
      </c>
      <c r="AC53" s="59">
        <v>0.77869999999999995</v>
      </c>
      <c r="AD53" s="59"/>
      <c r="AE53" s="59"/>
      <c r="AF53" s="59"/>
      <c r="AG53" s="59"/>
      <c r="AH53" s="59"/>
      <c r="AI53" s="59"/>
      <c r="AJ53" s="59"/>
      <c r="AK53" s="59"/>
      <c r="AL53" s="59"/>
      <c r="AM53" s="59"/>
      <c r="AN53" s="59"/>
      <c r="AO53" s="59"/>
      <c r="AP53" s="59"/>
      <c r="AQ53" s="59"/>
      <c r="AR53" s="59"/>
      <c r="AS53" s="59"/>
      <c r="AT53" s="59"/>
      <c r="AU53" s="59"/>
      <c r="AV53" s="59"/>
      <c r="AW53" s="59"/>
    </row>
    <row r="54" spans="1:49" x14ac:dyDescent="0.25">
      <c r="A54" s="34"/>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row>
    <row r="55" spans="1:49" x14ac:dyDescent="0.25">
      <c r="A55" s="36" t="s">
        <v>123</v>
      </c>
      <c r="B55" s="37">
        <v>188.8</v>
      </c>
      <c r="C55" s="37">
        <v>204.6</v>
      </c>
      <c r="D55" s="37">
        <v>204.6</v>
      </c>
      <c r="E55" s="37">
        <v>204.7</v>
      </c>
      <c r="F55" s="37">
        <v>204.5</v>
      </c>
      <c r="G55" s="37">
        <v>204.5</v>
      </c>
      <c r="H55" s="37">
        <v>204.9</v>
      </c>
      <c r="I55" s="37">
        <v>204.7</v>
      </c>
      <c r="J55" s="37">
        <v>205.3</v>
      </c>
      <c r="K55" s="37">
        <v>205.1</v>
      </c>
      <c r="L55" s="37">
        <v>204.7</v>
      </c>
      <c r="M55" s="37">
        <v>203.8</v>
      </c>
      <c r="N55" s="37">
        <v>204.6</v>
      </c>
      <c r="O55" s="37">
        <v>204.7</v>
      </c>
      <c r="P55" s="37">
        <v>204.3</v>
      </c>
      <c r="Q55" s="37">
        <v>202.9</v>
      </c>
      <c r="R55" s="37">
        <v>203.2</v>
      </c>
      <c r="S55" s="37">
        <v>203.2</v>
      </c>
      <c r="T55" s="37">
        <v>202.8</v>
      </c>
      <c r="U55" s="37">
        <v>202.7</v>
      </c>
      <c r="V55" s="37">
        <v>202.4</v>
      </c>
      <c r="W55" s="37">
        <v>202.7</v>
      </c>
      <c r="X55" s="37">
        <v>202.7</v>
      </c>
      <c r="Y55" s="37">
        <v>202.9</v>
      </c>
      <c r="Z55" s="37">
        <v>202.9</v>
      </c>
      <c r="AA55" s="37">
        <v>203.1</v>
      </c>
      <c r="AB55" s="37">
        <v>201.7</v>
      </c>
      <c r="AC55" s="37">
        <v>189.8</v>
      </c>
      <c r="AD55" s="37"/>
      <c r="AE55" s="37"/>
      <c r="AF55" s="37"/>
      <c r="AG55" s="37"/>
      <c r="AH55" s="37"/>
      <c r="AI55" s="37"/>
      <c r="AJ55" s="37"/>
      <c r="AK55" s="37"/>
      <c r="AL55" s="37"/>
      <c r="AM55" s="37"/>
      <c r="AN55" s="37"/>
      <c r="AO55" s="37"/>
      <c r="AP55" s="37"/>
      <c r="AQ55" s="37"/>
      <c r="AR55" s="37"/>
      <c r="AS55" s="37"/>
      <c r="AT55" s="37"/>
      <c r="AU55" s="37"/>
      <c r="AV55" s="37"/>
      <c r="AW55" s="37"/>
    </row>
    <row r="56" spans="1:49" x14ac:dyDescent="0.25">
      <c r="A56" s="34" t="s">
        <v>125</v>
      </c>
      <c r="B56" s="59">
        <v>0.55000000000000004</v>
      </c>
      <c r="C56" s="59">
        <v>0.66</v>
      </c>
      <c r="D56" s="59">
        <v>0.48</v>
      </c>
      <c r="E56" s="59">
        <v>0.31</v>
      </c>
      <c r="F56" s="59">
        <v>0.61</v>
      </c>
      <c r="G56" s="59">
        <v>0.59</v>
      </c>
      <c r="H56" s="59">
        <v>0.52</v>
      </c>
      <c r="I56" s="59">
        <v>0.48</v>
      </c>
      <c r="J56" s="59">
        <v>0.71</v>
      </c>
      <c r="K56" s="59">
        <v>0.64</v>
      </c>
      <c r="L56" s="59">
        <v>0.7</v>
      </c>
      <c r="M56" s="59">
        <v>0.42</v>
      </c>
      <c r="N56" s="59">
        <v>0.8</v>
      </c>
      <c r="O56" s="59">
        <v>0.81</v>
      </c>
      <c r="P56" s="59">
        <v>0.69</v>
      </c>
      <c r="Q56" s="59">
        <v>0.66</v>
      </c>
      <c r="R56" s="59">
        <v>0.92</v>
      </c>
      <c r="S56" s="59">
        <v>0.84</v>
      </c>
      <c r="T56" s="59">
        <v>0.84</v>
      </c>
      <c r="U56" s="59">
        <v>0.75</v>
      </c>
      <c r="V56" s="59">
        <v>1</v>
      </c>
      <c r="W56" s="59">
        <v>0.84</v>
      </c>
      <c r="X56" s="59">
        <v>0.92</v>
      </c>
      <c r="Y56" s="59">
        <v>0.78</v>
      </c>
      <c r="Z56" s="59">
        <v>1.02</v>
      </c>
      <c r="AA56" s="59">
        <v>0.8</v>
      </c>
      <c r="AB56" s="59">
        <v>0.77</v>
      </c>
      <c r="AC56" s="59">
        <v>0.67</v>
      </c>
      <c r="AD56" s="59"/>
      <c r="AE56" s="59"/>
      <c r="AF56" s="59"/>
      <c r="AG56" s="59"/>
      <c r="AH56" s="59"/>
      <c r="AI56" s="59"/>
      <c r="AJ56" s="59"/>
      <c r="AK56" s="59"/>
      <c r="AL56" s="59"/>
      <c r="AM56" s="59"/>
      <c r="AN56" s="59"/>
      <c r="AO56" s="59"/>
      <c r="AP56" s="59"/>
      <c r="AQ56" s="59"/>
      <c r="AR56" s="59"/>
      <c r="AS56" s="59"/>
      <c r="AT56" s="59"/>
      <c r="AU56" s="59"/>
      <c r="AV56" s="59"/>
      <c r="AW56" s="59"/>
    </row>
    <row r="57" spans="1:49" x14ac:dyDescent="0.25">
      <c r="A57" s="34" t="s">
        <v>127</v>
      </c>
      <c r="B57" s="59">
        <v>0.55000000000000004</v>
      </c>
      <c r="C57" s="59">
        <v>0.66</v>
      </c>
      <c r="D57" s="59">
        <v>0.48</v>
      </c>
      <c r="E57" s="59">
        <v>0.31</v>
      </c>
      <c r="F57" s="59">
        <v>0.61</v>
      </c>
      <c r="G57" s="59">
        <v>0.59</v>
      </c>
      <c r="H57" s="59">
        <v>0.52</v>
      </c>
      <c r="I57" s="59">
        <v>0.48</v>
      </c>
      <c r="J57" s="59">
        <v>0.71</v>
      </c>
      <c r="K57" s="59">
        <v>0.64</v>
      </c>
      <c r="L57" s="59">
        <v>0.7</v>
      </c>
      <c r="M57" s="59">
        <v>0.42</v>
      </c>
      <c r="N57" s="59">
        <v>0.8</v>
      </c>
      <c r="O57" s="59">
        <v>0.81</v>
      </c>
      <c r="P57" s="59">
        <v>0.69</v>
      </c>
      <c r="Q57" s="59">
        <v>0.66</v>
      </c>
      <c r="R57" s="59">
        <v>0.92</v>
      </c>
      <c r="S57" s="59">
        <v>0.84</v>
      </c>
      <c r="T57" s="59">
        <v>0.84</v>
      </c>
      <c r="U57" s="59">
        <v>0.75</v>
      </c>
      <c r="V57" s="59">
        <v>1</v>
      </c>
      <c r="W57" s="59">
        <v>0.84</v>
      </c>
      <c r="X57" s="59">
        <v>0.92</v>
      </c>
      <c r="Y57" s="59">
        <v>0.78</v>
      </c>
      <c r="Z57" s="59">
        <v>1.02</v>
      </c>
      <c r="AA57" s="59">
        <v>0.8</v>
      </c>
      <c r="AB57" s="59">
        <v>0.77</v>
      </c>
      <c r="AC57" s="59">
        <v>0.67</v>
      </c>
      <c r="AD57" s="59"/>
      <c r="AE57" s="59"/>
      <c r="AF57" s="59"/>
      <c r="AG57" s="59"/>
      <c r="AH57" s="59"/>
      <c r="AI57" s="59"/>
      <c r="AJ57" s="59"/>
      <c r="AK57" s="59"/>
      <c r="AL57" s="59"/>
      <c r="AM57" s="59"/>
      <c r="AN57" s="59"/>
      <c r="AO57" s="59"/>
      <c r="AP57" s="59"/>
      <c r="AQ57" s="59"/>
      <c r="AR57" s="59"/>
      <c r="AS57" s="59"/>
      <c r="AT57" s="59"/>
      <c r="AU57" s="59"/>
      <c r="AV57" s="59"/>
      <c r="AW57" s="59"/>
    </row>
    <row r="58" spans="1:49" x14ac:dyDescent="0.25">
      <c r="A58" s="34" t="s">
        <v>129</v>
      </c>
      <c r="B58" s="59">
        <v>0.61329999999999996</v>
      </c>
      <c r="C58" s="59">
        <v>0.62370000000000003</v>
      </c>
      <c r="D58" s="59">
        <v>0.52669999999999995</v>
      </c>
      <c r="E58" s="59">
        <v>0.48209999999999997</v>
      </c>
      <c r="F58" s="59">
        <v>0.64329999999999998</v>
      </c>
      <c r="G58" s="59">
        <v>0.63349999999999995</v>
      </c>
      <c r="H58" s="59">
        <v>0.57720000000000005</v>
      </c>
      <c r="I58" s="59">
        <v>0.56699999999999995</v>
      </c>
      <c r="J58" s="59">
        <v>0.7621</v>
      </c>
      <c r="K58" s="59">
        <v>0.72089999999999999</v>
      </c>
      <c r="L58" s="59">
        <v>0.77959999999999996</v>
      </c>
      <c r="M58" s="59">
        <v>0.52259999999999995</v>
      </c>
      <c r="N58" s="59">
        <v>0.81559999999999999</v>
      </c>
      <c r="O58" s="59">
        <v>0.83640000000000003</v>
      </c>
      <c r="P58" s="59">
        <v>0.71079999999999999</v>
      </c>
      <c r="Q58" s="59">
        <v>0.72160000000000002</v>
      </c>
      <c r="R58" s="59">
        <v>0.92510000000000003</v>
      </c>
      <c r="S58" s="59">
        <v>0.84340000000000004</v>
      </c>
      <c r="T58" s="59">
        <v>0.93110000000000004</v>
      </c>
      <c r="U58" s="59">
        <v>0.77780000000000005</v>
      </c>
      <c r="V58" s="59">
        <v>1.0054000000000001</v>
      </c>
      <c r="W58" s="59">
        <v>0.85529999999999995</v>
      </c>
      <c r="X58" s="59">
        <v>0.89190000000000003</v>
      </c>
      <c r="Y58" s="59">
        <v>0.78790000000000004</v>
      </c>
      <c r="Z58" s="59">
        <v>1.0338000000000001</v>
      </c>
      <c r="AA58" s="59">
        <v>0.82020000000000004</v>
      </c>
      <c r="AB58" s="59">
        <v>0.80369999999999997</v>
      </c>
      <c r="AC58" s="59">
        <v>0.77429999999999999</v>
      </c>
      <c r="AD58" s="59">
        <v>0.85299999999999998</v>
      </c>
      <c r="AE58" s="59">
        <v>0.81299999999999994</v>
      </c>
      <c r="AF58" s="59">
        <v>0.81299999999999994</v>
      </c>
      <c r="AG58" s="59">
        <v>0.81299999999999994</v>
      </c>
      <c r="AH58" s="59">
        <v>0.81299999999999994</v>
      </c>
      <c r="AI58" s="59">
        <v>0.81299999999999994</v>
      </c>
      <c r="AJ58" s="59">
        <v>0.81299999999999994</v>
      </c>
      <c r="AK58" s="59">
        <v>0.81299999999999994</v>
      </c>
      <c r="AL58" s="59">
        <v>0.81299999999999994</v>
      </c>
      <c r="AM58" s="59">
        <v>0.81299999999999994</v>
      </c>
      <c r="AN58" s="59">
        <v>0.81299999999999994</v>
      </c>
      <c r="AO58" s="59">
        <v>0.81299999999999994</v>
      </c>
      <c r="AP58" s="59">
        <v>0.81299999999999994</v>
      </c>
      <c r="AQ58" s="59">
        <v>0.81299999999999994</v>
      </c>
      <c r="AR58" s="59">
        <v>0.81299999999999994</v>
      </c>
      <c r="AS58" s="59">
        <v>0.81299999999999994</v>
      </c>
      <c r="AT58" s="59">
        <v>0.81299999999999994</v>
      </c>
      <c r="AU58" s="59">
        <v>0.81299999999999994</v>
      </c>
      <c r="AV58" s="59">
        <v>0.81299999999999994</v>
      </c>
      <c r="AW58" s="59">
        <v>0.81299999999999994</v>
      </c>
    </row>
    <row r="59" spans="1:49" x14ac:dyDescent="0.25">
      <c r="A59" s="34"/>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row>
    <row r="60" spans="1:49" x14ac:dyDescent="0.25">
      <c r="A60" s="34" t="s">
        <v>131</v>
      </c>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row>
    <row r="61" spans="1:49" x14ac:dyDescent="0.25">
      <c r="A61" s="36" t="s">
        <v>132</v>
      </c>
      <c r="B61" s="41" t="s">
        <v>134</v>
      </c>
      <c r="C61" s="41" t="s">
        <v>134</v>
      </c>
      <c r="D61" s="41" t="s">
        <v>134</v>
      </c>
      <c r="E61" s="41" t="s">
        <v>134</v>
      </c>
      <c r="F61" s="41" t="s">
        <v>134</v>
      </c>
      <c r="G61" s="41" t="s">
        <v>134</v>
      </c>
      <c r="H61" s="41" t="s">
        <v>134</v>
      </c>
      <c r="I61" s="41" t="s">
        <v>134</v>
      </c>
      <c r="J61" s="41" t="s">
        <v>134</v>
      </c>
      <c r="K61" s="41" t="s">
        <v>134</v>
      </c>
      <c r="L61" s="41" t="s">
        <v>134</v>
      </c>
      <c r="M61" s="41" t="s">
        <v>134</v>
      </c>
      <c r="N61" s="41" t="s">
        <v>134</v>
      </c>
      <c r="O61" s="41" t="s">
        <v>134</v>
      </c>
      <c r="P61" s="41" t="s">
        <v>134</v>
      </c>
      <c r="Q61" s="41" t="s">
        <v>134</v>
      </c>
      <c r="R61" s="41" t="s">
        <v>134</v>
      </c>
      <c r="S61" s="41" t="s">
        <v>134</v>
      </c>
      <c r="T61" s="41" t="s">
        <v>134</v>
      </c>
      <c r="U61" s="41" t="s">
        <v>134</v>
      </c>
      <c r="V61" s="41" t="s">
        <v>134</v>
      </c>
      <c r="W61" s="41" t="s">
        <v>134</v>
      </c>
      <c r="X61" s="41" t="s">
        <v>134</v>
      </c>
      <c r="Y61" s="41" t="s">
        <v>134</v>
      </c>
      <c r="Z61" s="41" t="s">
        <v>134</v>
      </c>
      <c r="AA61" s="41" t="s">
        <v>134</v>
      </c>
      <c r="AB61" s="41" t="s">
        <v>134</v>
      </c>
      <c r="AC61" s="41" t="s">
        <v>134</v>
      </c>
      <c r="AD61" s="41"/>
      <c r="AE61" s="41"/>
      <c r="AF61" s="41"/>
      <c r="AG61" s="41"/>
      <c r="AH61" s="41"/>
      <c r="AI61" s="41"/>
      <c r="AJ61" s="41"/>
      <c r="AK61" s="41"/>
      <c r="AL61" s="41"/>
      <c r="AM61" s="41"/>
      <c r="AN61" s="41"/>
      <c r="AO61" s="41"/>
      <c r="AP61" s="41"/>
      <c r="AQ61" s="41"/>
      <c r="AR61" s="41"/>
      <c r="AS61" s="41"/>
      <c r="AT61" s="41"/>
      <c r="AU61" s="41"/>
      <c r="AV61" s="41"/>
      <c r="AW61" s="41"/>
    </row>
    <row r="62" spans="1:49" x14ac:dyDescent="0.25">
      <c r="A62" s="36" t="s">
        <v>135</v>
      </c>
      <c r="B62" s="37">
        <v>217.5</v>
      </c>
      <c r="C62" s="37">
        <v>222</v>
      </c>
      <c r="D62" s="37">
        <v>191</v>
      </c>
      <c r="E62" s="37">
        <v>182.2</v>
      </c>
      <c r="F62" s="37">
        <v>224.4</v>
      </c>
      <c r="G62" s="37">
        <v>201.9</v>
      </c>
      <c r="H62" s="37">
        <v>200.7</v>
      </c>
      <c r="I62" s="37">
        <v>192</v>
      </c>
      <c r="J62" s="37">
        <v>256.8</v>
      </c>
      <c r="K62" s="37">
        <v>248.4</v>
      </c>
      <c r="L62" s="37">
        <v>245.7</v>
      </c>
      <c r="M62" s="37">
        <v>192.4</v>
      </c>
      <c r="N62" s="37">
        <v>271.5</v>
      </c>
      <c r="O62" s="37">
        <v>274.7</v>
      </c>
      <c r="P62" s="37">
        <v>210</v>
      </c>
      <c r="Q62" s="37">
        <v>228</v>
      </c>
      <c r="R62" s="37">
        <v>295.2</v>
      </c>
      <c r="S62" s="37">
        <v>269.3</v>
      </c>
      <c r="T62" s="37">
        <v>291</v>
      </c>
      <c r="U62" s="37">
        <v>233.3</v>
      </c>
      <c r="V62" s="37">
        <v>315</v>
      </c>
      <c r="W62" s="37">
        <v>271.7</v>
      </c>
      <c r="X62" s="37">
        <v>260.3</v>
      </c>
      <c r="Y62" s="37">
        <v>235.3</v>
      </c>
      <c r="Z62" s="37">
        <v>312.3</v>
      </c>
      <c r="AA62" s="37">
        <v>246.7</v>
      </c>
      <c r="AB62" s="37">
        <v>263.7</v>
      </c>
      <c r="AC62" s="37">
        <v>245.3</v>
      </c>
      <c r="AD62" s="37">
        <v>256</v>
      </c>
      <c r="AE62" s="37">
        <v>258.2</v>
      </c>
      <c r="AF62" s="37">
        <v>258.2</v>
      </c>
      <c r="AG62" s="37">
        <v>258.2</v>
      </c>
      <c r="AH62" s="37">
        <v>258.2</v>
      </c>
      <c r="AI62" s="37">
        <v>258.2</v>
      </c>
      <c r="AJ62" s="37">
        <v>258.2</v>
      </c>
      <c r="AK62" s="37">
        <v>258.2</v>
      </c>
      <c r="AL62" s="37">
        <v>258.2</v>
      </c>
      <c r="AM62" s="37">
        <v>258.2</v>
      </c>
      <c r="AN62" s="37">
        <v>258.2</v>
      </c>
      <c r="AO62" s="37">
        <v>258.2</v>
      </c>
      <c r="AP62" s="37">
        <v>258.2</v>
      </c>
      <c r="AQ62" s="37">
        <v>258.2</v>
      </c>
      <c r="AR62" s="37">
        <v>258.2</v>
      </c>
      <c r="AS62" s="37">
        <v>258.2</v>
      </c>
      <c r="AT62" s="37">
        <v>258.2</v>
      </c>
      <c r="AU62" s="37">
        <v>258.2</v>
      </c>
      <c r="AV62" s="37">
        <v>258.2</v>
      </c>
      <c r="AW62" s="37">
        <v>258.2</v>
      </c>
    </row>
    <row r="63" spans="1:49" x14ac:dyDescent="0.25">
      <c r="A63" s="36" t="s">
        <v>136</v>
      </c>
      <c r="B63" s="42">
        <v>27.364799999999999</v>
      </c>
      <c r="C63" s="42">
        <v>26.847799999999999</v>
      </c>
      <c r="D63" s="42">
        <v>27.7821</v>
      </c>
      <c r="E63" s="42">
        <v>28.7529</v>
      </c>
      <c r="F63" s="42">
        <v>28.2913</v>
      </c>
      <c r="G63" s="42">
        <v>27.176300000000001</v>
      </c>
      <c r="H63" s="42">
        <v>26.511199999999999</v>
      </c>
      <c r="I63" s="42">
        <v>26.069500000000001</v>
      </c>
      <c r="J63" s="42">
        <v>25.9739</v>
      </c>
      <c r="K63" s="42">
        <v>26.058599999999998</v>
      </c>
      <c r="L63" s="42">
        <v>26.4162</v>
      </c>
      <c r="M63" s="42">
        <v>25.6541</v>
      </c>
      <c r="N63" s="42">
        <v>25.452999999999999</v>
      </c>
      <c r="O63" s="42">
        <v>25.605499999999999</v>
      </c>
      <c r="P63" s="42">
        <v>24.757899999999999</v>
      </c>
      <c r="Q63" s="42">
        <v>25.227499999999999</v>
      </c>
      <c r="R63" s="42">
        <v>25.499700000000001</v>
      </c>
      <c r="S63" s="42">
        <v>25.0901</v>
      </c>
      <c r="T63" s="42">
        <v>26.291499999999999</v>
      </c>
      <c r="U63" s="42">
        <v>25.919499999999999</v>
      </c>
      <c r="V63" s="42">
        <v>25.9255</v>
      </c>
      <c r="W63" s="42">
        <v>25.646899999999999</v>
      </c>
      <c r="X63" s="42">
        <v>24.688099999999999</v>
      </c>
      <c r="Y63" s="42">
        <v>24.5458</v>
      </c>
      <c r="Z63" s="42">
        <v>24.59</v>
      </c>
      <c r="AA63" s="42">
        <v>24.459</v>
      </c>
      <c r="AB63" s="42">
        <v>25.1995</v>
      </c>
      <c r="AC63" s="42">
        <v>26.232399999999998</v>
      </c>
      <c r="AD63" s="42">
        <v>27.5509133956953</v>
      </c>
      <c r="AE63" s="42">
        <v>27.744963263376601</v>
      </c>
      <c r="AF63" s="42">
        <v>27.744963263376601</v>
      </c>
      <c r="AG63" s="42">
        <v>27.744963263376601</v>
      </c>
      <c r="AH63" s="42">
        <v>27.744963263376601</v>
      </c>
      <c r="AI63" s="42">
        <v>27.744963263376601</v>
      </c>
      <c r="AJ63" s="42">
        <v>27.744963263376601</v>
      </c>
      <c r="AK63" s="42">
        <v>27.744963263376601</v>
      </c>
      <c r="AL63" s="42">
        <v>27.744963263376601</v>
      </c>
      <c r="AM63" s="42">
        <v>27.744963263376601</v>
      </c>
      <c r="AN63" s="42">
        <v>27.744963263376601</v>
      </c>
      <c r="AO63" s="42">
        <v>27.744963263376601</v>
      </c>
      <c r="AP63" s="42">
        <v>27.744963263376601</v>
      </c>
      <c r="AQ63" s="42">
        <v>27.744963263376601</v>
      </c>
      <c r="AR63" s="42">
        <v>27.744963263376601</v>
      </c>
      <c r="AS63" s="42">
        <v>27.744963263376601</v>
      </c>
      <c r="AT63" s="42">
        <v>27.744963263376601</v>
      </c>
      <c r="AU63" s="42">
        <v>27.744963263376601</v>
      </c>
      <c r="AV63" s="42">
        <v>27.744963263376601</v>
      </c>
      <c r="AW63" s="42">
        <v>27.744963263376601</v>
      </c>
    </row>
    <row r="64" spans="1:49" x14ac:dyDescent="0.25">
      <c r="A64" s="36" t="s">
        <v>138</v>
      </c>
      <c r="B64" s="37" t="s">
        <v>160</v>
      </c>
      <c r="C64" s="37" t="s">
        <v>160</v>
      </c>
      <c r="D64" s="37" t="s">
        <v>160</v>
      </c>
      <c r="E64" s="37" t="s">
        <v>160</v>
      </c>
      <c r="F64" s="37" t="s">
        <v>160</v>
      </c>
      <c r="G64" s="37" t="s">
        <v>160</v>
      </c>
      <c r="H64" s="37" t="s">
        <v>160</v>
      </c>
      <c r="I64" s="37" t="s">
        <v>160</v>
      </c>
      <c r="J64" s="37" t="s">
        <v>160</v>
      </c>
      <c r="K64" s="37" t="s">
        <v>160</v>
      </c>
      <c r="L64" s="37" t="s">
        <v>160</v>
      </c>
      <c r="M64" s="37" t="s">
        <v>160</v>
      </c>
      <c r="N64" s="37" t="s">
        <v>160</v>
      </c>
      <c r="O64" s="37" t="s">
        <v>160</v>
      </c>
      <c r="P64" s="37" t="s">
        <v>160</v>
      </c>
      <c r="Q64" s="37" t="s">
        <v>160</v>
      </c>
      <c r="R64" s="37" t="s">
        <v>160</v>
      </c>
      <c r="S64" s="37" t="s">
        <v>160</v>
      </c>
      <c r="T64" s="37" t="s">
        <v>160</v>
      </c>
      <c r="U64" s="37" t="s">
        <v>160</v>
      </c>
      <c r="V64" s="37" t="s">
        <v>160</v>
      </c>
      <c r="W64" s="37" t="s">
        <v>160</v>
      </c>
      <c r="X64" s="37" t="s">
        <v>160</v>
      </c>
      <c r="Y64" s="37" t="s">
        <v>160</v>
      </c>
      <c r="Z64" s="37" t="s">
        <v>160</v>
      </c>
      <c r="AA64" s="37" t="s">
        <v>160</v>
      </c>
      <c r="AB64" s="37" t="s">
        <v>160</v>
      </c>
      <c r="AC64" s="37" t="s">
        <v>160</v>
      </c>
      <c r="AD64" s="37"/>
      <c r="AE64" s="37"/>
      <c r="AF64" s="37"/>
      <c r="AG64" s="37"/>
      <c r="AH64" s="37"/>
      <c r="AI64" s="37"/>
      <c r="AJ64" s="37"/>
      <c r="AK64" s="37"/>
      <c r="AL64" s="37"/>
      <c r="AM64" s="37"/>
      <c r="AN64" s="37"/>
      <c r="AO64" s="37"/>
      <c r="AP64" s="37"/>
      <c r="AQ64" s="37"/>
      <c r="AR64" s="37"/>
      <c r="AS64" s="37"/>
      <c r="AT64" s="37"/>
      <c r="AU64" s="37"/>
      <c r="AV64" s="37"/>
      <c r="AW64" s="37"/>
    </row>
    <row r="65" spans="1:49" x14ac:dyDescent="0.25">
      <c r="A65" s="36" t="s">
        <v>139</v>
      </c>
      <c r="B65" s="37">
        <v>203.6</v>
      </c>
      <c r="C65" s="37">
        <v>207.4</v>
      </c>
      <c r="D65" s="37">
        <v>175.6</v>
      </c>
      <c r="E65" s="37">
        <v>167.2</v>
      </c>
      <c r="F65" s="37">
        <v>208.8</v>
      </c>
      <c r="G65" s="37">
        <v>186</v>
      </c>
      <c r="H65" s="37">
        <v>184.8</v>
      </c>
      <c r="I65" s="37">
        <v>174.7</v>
      </c>
      <c r="J65" s="37">
        <v>239.1</v>
      </c>
      <c r="K65" s="37">
        <v>228.5</v>
      </c>
      <c r="L65" s="37">
        <v>226.2</v>
      </c>
      <c r="M65" s="37">
        <v>174.2</v>
      </c>
      <c r="N65" s="37">
        <v>253</v>
      </c>
      <c r="O65" s="37">
        <v>255.6</v>
      </c>
      <c r="P65" s="37">
        <v>190.9</v>
      </c>
      <c r="Q65" s="37">
        <v>207.8</v>
      </c>
      <c r="R65" s="37">
        <v>275.10000000000002</v>
      </c>
      <c r="S65" s="37">
        <v>247.7</v>
      </c>
      <c r="T65" s="37">
        <v>270.60000000000002</v>
      </c>
      <c r="U65" s="37">
        <v>212.3</v>
      </c>
      <c r="V65" s="37">
        <v>293</v>
      </c>
      <c r="W65" s="37">
        <v>249.5</v>
      </c>
      <c r="X65" s="37">
        <v>236.7</v>
      </c>
      <c r="Y65" s="37">
        <v>211.5</v>
      </c>
      <c r="Z65" s="37">
        <v>288.2</v>
      </c>
      <c r="AA65" s="37">
        <v>222</v>
      </c>
      <c r="AB65" s="37">
        <v>239.1</v>
      </c>
      <c r="AC65" s="37">
        <v>219.6</v>
      </c>
      <c r="AD65" s="37">
        <v>233.4</v>
      </c>
      <c r="AE65" s="37">
        <v>222.5</v>
      </c>
      <c r="AF65" s="37">
        <v>222.5</v>
      </c>
      <c r="AG65" s="37">
        <v>222.5</v>
      </c>
      <c r="AH65" s="37">
        <v>222.5</v>
      </c>
      <c r="AI65" s="37">
        <v>222.5</v>
      </c>
      <c r="AJ65" s="37">
        <v>222.5</v>
      </c>
      <c r="AK65" s="37">
        <v>222.5</v>
      </c>
      <c r="AL65" s="37">
        <v>222.5</v>
      </c>
      <c r="AM65" s="37">
        <v>222.5</v>
      </c>
      <c r="AN65" s="37">
        <v>222.5</v>
      </c>
      <c r="AO65" s="37">
        <v>222.5</v>
      </c>
      <c r="AP65" s="37">
        <v>222.5</v>
      </c>
      <c r="AQ65" s="37">
        <v>222.5</v>
      </c>
      <c r="AR65" s="37">
        <v>222.5</v>
      </c>
      <c r="AS65" s="37">
        <v>222.5</v>
      </c>
      <c r="AT65" s="37">
        <v>222.5</v>
      </c>
      <c r="AU65" s="37">
        <v>222.5</v>
      </c>
      <c r="AV65" s="37">
        <v>222.5</v>
      </c>
      <c r="AW65" s="37">
        <v>222.5</v>
      </c>
    </row>
    <row r="66" spans="1:49" x14ac:dyDescent="0.25">
      <c r="A66" s="36" t="s">
        <v>140</v>
      </c>
      <c r="B66" s="42">
        <v>64.271299999999997</v>
      </c>
      <c r="C66" s="42">
        <v>67.176400000000001</v>
      </c>
      <c r="D66" s="42">
        <v>65.047200000000004</v>
      </c>
      <c r="E66" s="42">
        <v>65.509500000000003</v>
      </c>
      <c r="F66" s="42">
        <v>64.400800000000004</v>
      </c>
      <c r="G66" s="42">
        <v>63.530500000000004</v>
      </c>
      <c r="H66" s="42">
        <v>63.428800000000003</v>
      </c>
      <c r="I66" s="42">
        <v>62.324300000000001</v>
      </c>
      <c r="J66" s="42">
        <v>64.436499999999995</v>
      </c>
      <c r="K66" s="42">
        <v>64.688800000000001</v>
      </c>
      <c r="L66" s="42">
        <v>61.634</v>
      </c>
      <c r="M66" s="42">
        <v>61.055599999999998</v>
      </c>
      <c r="N66" s="42">
        <v>62.142699999999998</v>
      </c>
      <c r="O66" s="42">
        <v>63.2224</v>
      </c>
      <c r="P66" s="42">
        <v>61.196100000000001</v>
      </c>
      <c r="Q66" s="42">
        <v>61.064100000000003</v>
      </c>
      <c r="R66" s="42">
        <v>62.905900000000003</v>
      </c>
      <c r="S66" s="42">
        <v>63.8018</v>
      </c>
      <c r="T66" s="42">
        <v>65.389799999999994</v>
      </c>
      <c r="U66" s="42">
        <v>62.3645</v>
      </c>
      <c r="V66" s="42">
        <v>63.558799999999998</v>
      </c>
      <c r="W66" s="42">
        <v>61.587600000000002</v>
      </c>
      <c r="X66" s="42">
        <v>59.851500000000001</v>
      </c>
      <c r="Y66" s="42">
        <v>60.683599999999998</v>
      </c>
      <c r="Z66" s="42">
        <v>64.044200000000004</v>
      </c>
      <c r="AA66" s="42">
        <v>65.478499999999997</v>
      </c>
      <c r="AB66" s="42">
        <v>64.920699999999997</v>
      </c>
      <c r="AC66" s="42">
        <v>64.022800000000004</v>
      </c>
      <c r="AD66" s="42">
        <v>63.96</v>
      </c>
      <c r="AE66" s="42">
        <v>64.724999999999994</v>
      </c>
      <c r="AF66" s="42">
        <v>64.724999999999994</v>
      </c>
      <c r="AG66" s="42">
        <v>64.724999999999994</v>
      </c>
      <c r="AH66" s="42">
        <v>64.724999999999994</v>
      </c>
      <c r="AI66" s="42">
        <v>64.724999999999994</v>
      </c>
      <c r="AJ66" s="42">
        <v>64.724999999999994</v>
      </c>
      <c r="AK66" s="42">
        <v>64.724999999999994</v>
      </c>
      <c r="AL66" s="42">
        <v>64.724999999999994</v>
      </c>
      <c r="AM66" s="42">
        <v>64.724999999999994</v>
      </c>
      <c r="AN66" s="42">
        <v>64.724999999999994</v>
      </c>
      <c r="AO66" s="42">
        <v>64.724999999999994</v>
      </c>
      <c r="AP66" s="42">
        <v>64.724999999999994</v>
      </c>
      <c r="AQ66" s="42">
        <v>64.724999999999994</v>
      </c>
      <c r="AR66" s="42">
        <v>64.724999999999994</v>
      </c>
      <c r="AS66" s="42">
        <v>64.724999999999994</v>
      </c>
      <c r="AT66" s="42">
        <v>64.724999999999994</v>
      </c>
      <c r="AU66" s="42">
        <v>64.724999999999994</v>
      </c>
      <c r="AV66" s="42">
        <v>64.724999999999994</v>
      </c>
      <c r="AW66" s="42">
        <v>64.724999999999994</v>
      </c>
    </row>
    <row r="67" spans="1:49" x14ac:dyDescent="0.25">
      <c r="A67" s="36" t="s">
        <v>142</v>
      </c>
      <c r="B67" s="42">
        <v>29.3795</v>
      </c>
      <c r="C67" s="42">
        <v>28.833600000000001</v>
      </c>
      <c r="D67" s="42">
        <v>25.0929</v>
      </c>
      <c r="E67" s="42">
        <v>23.404299999999999</v>
      </c>
      <c r="F67" s="42">
        <v>27.3477</v>
      </c>
      <c r="G67" s="42">
        <v>24.339200000000002</v>
      </c>
      <c r="H67" s="42">
        <v>22.809200000000001</v>
      </c>
      <c r="I67" s="42">
        <v>21.736999999999998</v>
      </c>
      <c r="J67" s="42">
        <v>26.572600000000001</v>
      </c>
      <c r="K67" s="42">
        <v>24.517199999999999</v>
      </c>
      <c r="L67" s="42">
        <v>24.221</v>
      </c>
      <c r="M67" s="42">
        <v>19.115500000000001</v>
      </c>
      <c r="N67" s="42">
        <v>25.643599999999999</v>
      </c>
      <c r="O67" s="42">
        <v>25.249400000000001</v>
      </c>
      <c r="P67" s="42">
        <v>20.720700000000001</v>
      </c>
      <c r="Q67" s="42">
        <v>21.180299999999999</v>
      </c>
      <c r="R67" s="42">
        <v>26.505400000000002</v>
      </c>
      <c r="S67" s="42">
        <v>23.472000000000001</v>
      </c>
      <c r="T67" s="42">
        <v>25.850200000000001</v>
      </c>
      <c r="U67" s="42">
        <v>20.0151</v>
      </c>
      <c r="V67" s="42">
        <v>26.318200000000001</v>
      </c>
      <c r="W67" s="42">
        <v>22.455200000000001</v>
      </c>
      <c r="X67" s="42">
        <v>21.701699999999999</v>
      </c>
      <c r="Y67" s="42">
        <v>19.3292</v>
      </c>
      <c r="Z67" s="42">
        <v>26.334099999999999</v>
      </c>
      <c r="AA67" s="42">
        <v>21.503299999999999</v>
      </c>
      <c r="AB67" s="42">
        <v>24.4604</v>
      </c>
      <c r="AC67" s="42">
        <v>22.709399999999999</v>
      </c>
      <c r="AD67" s="42">
        <v>24.4474704095527</v>
      </c>
      <c r="AE67" s="42">
        <v>23.062300342669499</v>
      </c>
      <c r="AF67" s="42">
        <v>23.062300342669499</v>
      </c>
      <c r="AG67" s="42">
        <v>23.062300342669499</v>
      </c>
      <c r="AH67" s="42">
        <v>23.062300342669499</v>
      </c>
      <c r="AI67" s="42">
        <v>23.062300342669499</v>
      </c>
      <c r="AJ67" s="42">
        <v>23.062300342669499</v>
      </c>
      <c r="AK67" s="42">
        <v>23.062300342669499</v>
      </c>
      <c r="AL67" s="42">
        <v>23.062300342669499</v>
      </c>
      <c r="AM67" s="42">
        <v>23.062300342669499</v>
      </c>
      <c r="AN67" s="42">
        <v>23.062300342669499</v>
      </c>
      <c r="AO67" s="42">
        <v>23.062300342669499</v>
      </c>
      <c r="AP67" s="42">
        <v>23.062300342669499</v>
      </c>
      <c r="AQ67" s="42">
        <v>23.062300342669499</v>
      </c>
      <c r="AR67" s="42">
        <v>23.062300342669499</v>
      </c>
      <c r="AS67" s="42">
        <v>23.062300342669499</v>
      </c>
      <c r="AT67" s="42">
        <v>23.062300342669499</v>
      </c>
      <c r="AU67" s="42">
        <v>23.062300342669499</v>
      </c>
      <c r="AV67" s="42">
        <v>23.062300342669499</v>
      </c>
      <c r="AW67" s="42">
        <v>23.062300342669499</v>
      </c>
    </row>
    <row r="68" spans="1:49" x14ac:dyDescent="0.25">
      <c r="A68" s="36" t="s">
        <v>144</v>
      </c>
      <c r="B68" s="42">
        <v>16.71</v>
      </c>
      <c r="C68" s="42">
        <v>17.7318</v>
      </c>
      <c r="D68" s="42">
        <v>15.3901</v>
      </c>
      <c r="E68" s="42">
        <v>13.89</v>
      </c>
      <c r="F68" s="42">
        <v>17.341200000000001</v>
      </c>
      <c r="G68" s="42">
        <v>17.0505</v>
      </c>
      <c r="H68" s="42">
        <v>14.576599999999999</v>
      </c>
      <c r="I68" s="42">
        <v>14.6074</v>
      </c>
      <c r="J68" s="42">
        <v>17.426100000000002</v>
      </c>
      <c r="K68" s="42">
        <v>15.9549</v>
      </c>
      <c r="L68" s="42">
        <v>17.2395</v>
      </c>
      <c r="M68" s="42">
        <v>11.6866</v>
      </c>
      <c r="N68" s="42">
        <v>16.967400000000001</v>
      </c>
      <c r="O68" s="42">
        <v>16.911999999999999</v>
      </c>
      <c r="P68" s="42">
        <v>15.716900000000001</v>
      </c>
      <c r="Q68" s="42">
        <v>14.9526</v>
      </c>
      <c r="R68" s="42">
        <v>18.213699999999999</v>
      </c>
      <c r="S68" s="42">
        <v>16.3645</v>
      </c>
      <c r="T68" s="42">
        <v>18.1281</v>
      </c>
      <c r="U68" s="42">
        <v>14.9086</v>
      </c>
      <c r="V68" s="42">
        <v>18.279</v>
      </c>
      <c r="W68" s="42">
        <v>15.7052</v>
      </c>
      <c r="X68" s="42">
        <v>16.677399999999999</v>
      </c>
      <c r="Y68" s="42">
        <v>14.6226</v>
      </c>
      <c r="Z68" s="42">
        <v>19.206900000000001</v>
      </c>
      <c r="AA68" s="42">
        <v>16.1754</v>
      </c>
      <c r="AB68" s="42">
        <v>16.572900000000001</v>
      </c>
      <c r="AC68" s="42">
        <v>15.2844</v>
      </c>
      <c r="AD68" s="42">
        <v>16.484235885618499</v>
      </c>
      <c r="AE68" s="42">
        <v>15.562440271233401</v>
      </c>
      <c r="AF68" s="42">
        <v>15.562440271233401</v>
      </c>
      <c r="AG68" s="42">
        <v>15.562440271233401</v>
      </c>
      <c r="AH68" s="42">
        <v>15.562440271233401</v>
      </c>
      <c r="AI68" s="42">
        <v>15.562440271233401</v>
      </c>
      <c r="AJ68" s="42">
        <v>15.562440271233401</v>
      </c>
      <c r="AK68" s="42">
        <v>15.562440271233401</v>
      </c>
      <c r="AL68" s="42">
        <v>15.562440271233401</v>
      </c>
      <c r="AM68" s="42">
        <v>15.562440271233401</v>
      </c>
      <c r="AN68" s="42">
        <v>15.562440271233401</v>
      </c>
      <c r="AO68" s="42">
        <v>15.562440271233401</v>
      </c>
      <c r="AP68" s="42">
        <v>15.562440271233401</v>
      </c>
      <c r="AQ68" s="42">
        <v>15.562440271233401</v>
      </c>
      <c r="AR68" s="42">
        <v>15.562440271233401</v>
      </c>
      <c r="AS68" s="42">
        <v>15.562440271233401</v>
      </c>
      <c r="AT68" s="42">
        <v>15.562440271233401</v>
      </c>
      <c r="AU68" s="42">
        <v>15.562440271233401</v>
      </c>
      <c r="AV68" s="42">
        <v>15.562440271233401</v>
      </c>
      <c r="AW68" s="42">
        <v>15.562440271233401</v>
      </c>
    </row>
    <row r="69" spans="1:49" x14ac:dyDescent="0.25">
      <c r="A69" s="36" t="s">
        <v>146</v>
      </c>
      <c r="B69" s="42" t="s">
        <v>160</v>
      </c>
      <c r="C69" s="42" t="s">
        <v>160</v>
      </c>
      <c r="D69" s="42" t="s">
        <v>160</v>
      </c>
      <c r="E69" s="42">
        <v>127571.4286</v>
      </c>
      <c r="F69" s="42" t="s">
        <v>160</v>
      </c>
      <c r="G69" s="42" t="s">
        <v>160</v>
      </c>
      <c r="H69" s="42" t="s">
        <v>160</v>
      </c>
      <c r="I69" s="42" t="s">
        <v>160</v>
      </c>
      <c r="J69" s="42" t="s">
        <v>160</v>
      </c>
      <c r="K69" s="42" t="s">
        <v>160</v>
      </c>
      <c r="L69" s="42" t="s">
        <v>160</v>
      </c>
      <c r="M69" s="42">
        <v>138075.75760000001</v>
      </c>
      <c r="N69" s="42" t="s">
        <v>160</v>
      </c>
      <c r="O69" s="42" t="s">
        <v>160</v>
      </c>
      <c r="P69" s="42" t="s">
        <v>160</v>
      </c>
      <c r="Q69" s="42">
        <v>144279.4118</v>
      </c>
      <c r="R69" s="42" t="s">
        <v>160</v>
      </c>
      <c r="S69" s="42" t="s">
        <v>160</v>
      </c>
      <c r="T69" s="42" t="s">
        <v>160</v>
      </c>
      <c r="U69" s="42">
        <v>147319.44440000001</v>
      </c>
      <c r="V69" s="42" t="s">
        <v>160</v>
      </c>
      <c r="W69" s="42" t="s">
        <v>160</v>
      </c>
      <c r="X69" s="42" t="s">
        <v>160</v>
      </c>
      <c r="Y69" s="42">
        <v>142103.89610000001</v>
      </c>
      <c r="Z69" s="42" t="s">
        <v>160</v>
      </c>
      <c r="AA69" s="42" t="s">
        <v>160</v>
      </c>
      <c r="AB69" s="42" t="s">
        <v>160</v>
      </c>
      <c r="AC69" s="42">
        <v>126240.2089</v>
      </c>
      <c r="AD69" s="42"/>
      <c r="AE69" s="42"/>
      <c r="AF69" s="42"/>
      <c r="AG69" s="42"/>
      <c r="AH69" s="42"/>
      <c r="AI69" s="42"/>
      <c r="AJ69" s="42"/>
      <c r="AK69" s="42"/>
      <c r="AL69" s="42"/>
      <c r="AM69" s="42"/>
      <c r="AN69" s="42"/>
      <c r="AO69" s="42"/>
      <c r="AP69" s="42"/>
      <c r="AQ69" s="42"/>
      <c r="AR69" s="42"/>
      <c r="AS69" s="42"/>
      <c r="AT69" s="42"/>
      <c r="AU69" s="42"/>
      <c r="AV69" s="42"/>
      <c r="AW69" s="42"/>
    </row>
    <row r="70" spans="1:49" x14ac:dyDescent="0.25">
      <c r="A70" s="36" t="s">
        <v>148</v>
      </c>
      <c r="B70" s="42">
        <v>0</v>
      </c>
      <c r="C70" s="42">
        <v>0.3</v>
      </c>
      <c r="D70" s="42">
        <v>0.2</v>
      </c>
      <c r="E70" s="42">
        <v>0.2</v>
      </c>
      <c r="F70" s="42">
        <v>0.22500000000000001</v>
      </c>
      <c r="G70" s="42">
        <v>0.22500000000000001</v>
      </c>
      <c r="H70" s="42">
        <v>0.22500000000000001</v>
      </c>
      <c r="I70" s="42">
        <v>0.22500000000000001</v>
      </c>
      <c r="J70" s="42">
        <v>0.26</v>
      </c>
      <c r="K70" s="42">
        <v>0.26</v>
      </c>
      <c r="L70" s="42">
        <v>0.26</v>
      </c>
      <c r="M70" s="42">
        <v>0.26</v>
      </c>
      <c r="N70" s="42">
        <v>0.3</v>
      </c>
      <c r="O70" s="42">
        <v>0.3</v>
      </c>
      <c r="P70" s="42">
        <v>0.3</v>
      </c>
      <c r="Q70" s="42">
        <v>0.3</v>
      </c>
      <c r="R70" s="42">
        <v>0.34</v>
      </c>
      <c r="S70" s="42">
        <v>0.34</v>
      </c>
      <c r="T70" s="42">
        <v>0.34</v>
      </c>
      <c r="U70" s="42">
        <v>0.34</v>
      </c>
      <c r="V70" s="42">
        <v>0.38</v>
      </c>
      <c r="W70" s="42">
        <v>0.375</v>
      </c>
      <c r="X70" s="42">
        <v>0.375</v>
      </c>
      <c r="Y70" s="42">
        <v>0.38</v>
      </c>
      <c r="Z70" s="42">
        <v>0.41249999999999998</v>
      </c>
      <c r="AA70" s="42">
        <v>0.41249999999999998</v>
      </c>
      <c r="AB70" s="42">
        <v>0.41249999999999998</v>
      </c>
      <c r="AC70" s="42">
        <v>0.41</v>
      </c>
      <c r="AD70" s="42">
        <v>0.47</v>
      </c>
      <c r="AE70" s="42">
        <v>0.48</v>
      </c>
      <c r="AF70" s="42">
        <v>0.48</v>
      </c>
      <c r="AG70" s="42">
        <v>0.48</v>
      </c>
      <c r="AH70" s="42">
        <v>0.48</v>
      </c>
      <c r="AI70" s="42">
        <v>0.48</v>
      </c>
      <c r="AJ70" s="42">
        <v>0.48</v>
      </c>
      <c r="AK70" s="42">
        <v>0.48</v>
      </c>
      <c r="AL70" s="42">
        <v>0.48</v>
      </c>
      <c r="AM70" s="42">
        <v>0.48</v>
      </c>
      <c r="AN70" s="42">
        <v>0.48</v>
      </c>
      <c r="AO70" s="42">
        <v>0.48</v>
      </c>
      <c r="AP70" s="42">
        <v>0.48</v>
      </c>
      <c r="AQ70" s="42">
        <v>0.48</v>
      </c>
      <c r="AR70" s="42">
        <v>0.48</v>
      </c>
      <c r="AS70" s="42">
        <v>0.48</v>
      </c>
      <c r="AT70" s="42">
        <v>0.48</v>
      </c>
      <c r="AU70" s="42">
        <v>0.48</v>
      </c>
      <c r="AV70" s="42">
        <v>0.48</v>
      </c>
      <c r="AW70" s="42">
        <v>0.48</v>
      </c>
    </row>
    <row r="71" spans="1:49" x14ac:dyDescent="0.25">
      <c r="A71" s="36" t="s">
        <v>150</v>
      </c>
      <c r="B71" s="37">
        <v>0</v>
      </c>
      <c r="C71" s="37">
        <v>61.35</v>
      </c>
      <c r="D71" s="37">
        <v>40.9</v>
      </c>
      <c r="E71" s="37">
        <v>40.9</v>
      </c>
      <c r="F71" s="37">
        <v>46.012500000000003</v>
      </c>
      <c r="G71" s="37">
        <v>46.012500000000003</v>
      </c>
      <c r="H71" s="37">
        <v>46.034999999999997</v>
      </c>
      <c r="I71" s="37">
        <v>46.057499999999997</v>
      </c>
      <c r="J71" s="37">
        <v>53.222000000000001</v>
      </c>
      <c r="K71" s="37">
        <v>53.17</v>
      </c>
      <c r="L71" s="37">
        <v>53.04</v>
      </c>
      <c r="M71" s="37">
        <v>52.988</v>
      </c>
      <c r="N71" s="37">
        <v>61.17</v>
      </c>
      <c r="O71" s="37">
        <v>61.2</v>
      </c>
      <c r="P71" s="37">
        <v>61.11</v>
      </c>
      <c r="Q71" s="37">
        <v>60.87</v>
      </c>
      <c r="R71" s="37">
        <v>69</v>
      </c>
      <c r="S71" s="37">
        <v>69</v>
      </c>
      <c r="T71" s="37">
        <v>68.781999999999996</v>
      </c>
      <c r="U71" s="37">
        <v>68.918000000000006</v>
      </c>
      <c r="V71" s="37">
        <v>76</v>
      </c>
      <c r="W71" s="37">
        <v>75.900000000000006</v>
      </c>
      <c r="X71" s="37">
        <v>75.825000000000003</v>
      </c>
      <c r="Y71" s="37">
        <v>77.102000000000004</v>
      </c>
      <c r="Z71" s="37">
        <v>83.8</v>
      </c>
      <c r="AA71" s="37">
        <v>83.8</v>
      </c>
      <c r="AB71" s="37">
        <v>83.077500000000001</v>
      </c>
      <c r="AC71" s="37">
        <v>77.817999999999998</v>
      </c>
      <c r="AD71" s="37"/>
      <c r="AE71" s="37"/>
      <c r="AF71" s="37"/>
      <c r="AG71" s="37"/>
      <c r="AH71" s="37"/>
      <c r="AI71" s="37"/>
      <c r="AJ71" s="37"/>
      <c r="AK71" s="37"/>
      <c r="AL71" s="37"/>
      <c r="AM71" s="37"/>
      <c r="AN71" s="37"/>
      <c r="AO71" s="37"/>
      <c r="AP71" s="37"/>
      <c r="AQ71" s="37"/>
      <c r="AR71" s="37"/>
      <c r="AS71" s="37"/>
      <c r="AT71" s="37"/>
      <c r="AU71" s="37"/>
      <c r="AV71" s="37"/>
      <c r="AW71" s="37"/>
    </row>
    <row r="72" spans="1:49" x14ac:dyDescent="0.25">
      <c r="A72" s="36" t="s">
        <v>1288</v>
      </c>
      <c r="B72" s="37">
        <f>-'DCF Base'!B28</f>
        <v>22.4</v>
      </c>
      <c r="C72" s="37">
        <f>-'DCF Base'!C28</f>
        <v>19.399999999999999</v>
      </c>
      <c r="D72" s="37">
        <f>-'DCF Base'!D28</f>
        <v>17.5</v>
      </c>
      <c r="E72" s="37">
        <f>-'DCF Base'!E28</f>
        <v>36.5</v>
      </c>
      <c r="F72" s="37">
        <f>-'DCF Base'!F28</f>
        <v>57.4</v>
      </c>
      <c r="G72" s="37">
        <f>-'DCF Base'!G28</f>
        <v>35.5</v>
      </c>
      <c r="H72" s="37">
        <f>-'DCF Base'!H28</f>
        <v>49.4</v>
      </c>
      <c r="I72" s="37">
        <f>-'DCF Base'!I28</f>
        <v>30.1</v>
      </c>
      <c r="J72" s="37">
        <f>-'DCF Base'!J28</f>
        <v>32.6</v>
      </c>
      <c r="K72" s="37">
        <f>-'DCF Base'!K28</f>
        <v>16.899999999999999</v>
      </c>
      <c r="L72" s="37">
        <f>-'DCF Base'!L28</f>
        <v>27.9</v>
      </c>
      <c r="M72" s="37">
        <f>-'DCF Base'!M28</f>
        <v>32.1</v>
      </c>
      <c r="N72" s="37">
        <f>-'DCF Base'!N28</f>
        <v>30.4</v>
      </c>
      <c r="O72" s="37">
        <f>-'DCF Base'!O28</f>
        <v>19.600000000000001</v>
      </c>
      <c r="P72" s="37">
        <f>-'DCF Base'!P28</f>
        <v>35.700000000000003</v>
      </c>
      <c r="Q72" s="37">
        <f>-'DCF Base'!Q28</f>
        <v>38.700000000000003</v>
      </c>
      <c r="R72" s="37">
        <f>-'DCF Base'!R28</f>
        <v>77.5</v>
      </c>
      <c r="S72" s="37">
        <f>-'DCF Base'!S28</f>
        <v>39.5</v>
      </c>
      <c r="T72" s="37">
        <f>-'DCF Base'!T28</f>
        <v>60.3</v>
      </c>
      <c r="U72" s="37">
        <f>-'DCF Base'!U28</f>
        <v>63.1</v>
      </c>
      <c r="V72" s="37">
        <f>-'DCF Base'!V28</f>
        <v>63.1</v>
      </c>
      <c r="W72" s="37">
        <f>-'DCF Base'!W28</f>
        <v>31.7</v>
      </c>
      <c r="X72" s="37">
        <f>-'DCF Base'!X28</f>
        <v>49.2</v>
      </c>
      <c r="Y72" s="37">
        <f>-'DCF Base'!Y28</f>
        <v>42.6</v>
      </c>
      <c r="Z72" s="37">
        <f>-'DCF Base'!Z28</f>
        <v>46.1</v>
      </c>
      <c r="AA72" s="37">
        <f>-'DCF Base'!AA28</f>
        <v>33.9</v>
      </c>
      <c r="AB72" s="37">
        <f>-'DCF Base'!AB28</f>
        <v>45.2</v>
      </c>
      <c r="AC72" s="37">
        <f>-'DCF Base'!AC28</f>
        <v>48.5</v>
      </c>
      <c r="AD72" s="37"/>
      <c r="AE72" s="37"/>
      <c r="AF72" s="37"/>
      <c r="AG72" s="37"/>
      <c r="AH72" s="37"/>
      <c r="AI72" s="37"/>
      <c r="AJ72" s="37"/>
      <c r="AK72" s="37"/>
      <c r="AL72" s="37"/>
      <c r="AM72" s="37"/>
      <c r="AN72" s="37"/>
      <c r="AO72" s="37"/>
      <c r="AP72" s="37"/>
      <c r="AQ72" s="37"/>
      <c r="AR72" s="37"/>
      <c r="AS72" s="37"/>
      <c r="AT72" s="37"/>
      <c r="AU72" s="37"/>
      <c r="AV72" s="37"/>
      <c r="AW72" s="37"/>
    </row>
    <row r="73" spans="1:49" x14ac:dyDescent="0.25">
      <c r="A73" s="499" t="s">
        <v>1298</v>
      </c>
      <c r="B73" s="500">
        <f>B72/B9</f>
        <v>3.2323232323232323E-2</v>
      </c>
      <c r="C73" s="500">
        <f t="shared" ref="C73:AC73" si="5">C72/C9</f>
        <v>2.697066592520506E-2</v>
      </c>
      <c r="D73" s="500">
        <f t="shared" si="5"/>
        <v>2.5007144898542444E-2</v>
      </c>
      <c r="E73" s="500">
        <f t="shared" si="5"/>
        <v>5.1091825307950728E-2</v>
      </c>
      <c r="F73" s="500">
        <f t="shared" si="5"/>
        <v>7.518009168303863E-2</v>
      </c>
      <c r="G73" s="500">
        <f t="shared" si="5"/>
        <v>4.6453807903690129E-2</v>
      </c>
      <c r="H73" s="500">
        <f t="shared" si="5"/>
        <v>6.0972599358183159E-2</v>
      </c>
      <c r="I73" s="500">
        <f t="shared" si="5"/>
        <v>3.7451785492099043E-2</v>
      </c>
      <c r="J73" s="500">
        <f t="shared" si="5"/>
        <v>3.6230273394087575E-2</v>
      </c>
      <c r="K73" s="500">
        <f t="shared" si="5"/>
        <v>1.8133047210300429E-2</v>
      </c>
      <c r="L73" s="500">
        <f t="shared" si="5"/>
        <v>2.9874718920655314E-2</v>
      </c>
      <c r="M73" s="500">
        <f t="shared" si="5"/>
        <v>3.5224404696587296E-2</v>
      </c>
      <c r="N73" s="500">
        <f t="shared" si="5"/>
        <v>3.0812892763024527E-2</v>
      </c>
      <c r="O73" s="500">
        <f t="shared" si="5"/>
        <v>1.9361849254173665E-2</v>
      </c>
      <c r="P73" s="500">
        <f t="shared" si="5"/>
        <v>3.8749592966460439E-2</v>
      </c>
      <c r="Q73" s="500">
        <f t="shared" si="5"/>
        <v>3.9445520334318626E-2</v>
      </c>
      <c r="R73" s="500">
        <f t="shared" si="5"/>
        <v>7.4670006744387701E-2</v>
      </c>
      <c r="S73" s="500">
        <f t="shared" si="5"/>
        <v>3.7430114659338577E-2</v>
      </c>
      <c r="T73" s="500">
        <f t="shared" si="5"/>
        <v>5.7604126862820022E-2</v>
      </c>
      <c r="U73" s="500">
        <f t="shared" si="5"/>
        <v>5.9489016687093429E-2</v>
      </c>
      <c r="V73" s="500">
        <f t="shared" si="5"/>
        <v>5.6678343662983924E-2</v>
      </c>
      <c r="W73" s="500">
        <f t="shared" si="5"/>
        <v>2.853028530285303E-2</v>
      </c>
      <c r="X73" s="500">
        <f t="shared" si="5"/>
        <v>4.5108645823782892E-2</v>
      </c>
      <c r="Y73" s="500">
        <f t="shared" si="5"/>
        <v>3.8932553463717781E-2</v>
      </c>
      <c r="Z73" s="500">
        <f t="shared" si="5"/>
        <v>4.2123538011695903E-2</v>
      </c>
      <c r="AA73" s="500">
        <f t="shared" si="5"/>
        <v>3.2836110034870199E-2</v>
      </c>
      <c r="AB73" s="500">
        <f t="shared" si="5"/>
        <v>4.6240409207161132E-2</v>
      </c>
      <c r="AC73" s="500">
        <f t="shared" si="5"/>
        <v>5.0155118924508788E-2</v>
      </c>
      <c r="AD73" s="37"/>
      <c r="AE73" s="37"/>
      <c r="AF73" s="37"/>
      <c r="AG73" s="37"/>
      <c r="AH73" s="37"/>
      <c r="AI73" s="37"/>
      <c r="AJ73" s="37"/>
      <c r="AK73" s="37"/>
      <c r="AL73" s="37"/>
      <c r="AM73" s="37"/>
      <c r="AN73" s="37"/>
      <c r="AO73" s="37"/>
      <c r="AP73" s="37"/>
      <c r="AQ73" s="37"/>
      <c r="AR73" s="37"/>
      <c r="AS73" s="37"/>
      <c r="AT73" s="37"/>
      <c r="AU73" s="37"/>
      <c r="AV73" s="37"/>
      <c r="AW73" s="37"/>
    </row>
    <row r="74" spans="1:49" x14ac:dyDescent="0.25">
      <c r="A74" s="36" t="s">
        <v>154</v>
      </c>
      <c r="B74" s="37">
        <f>'DCF Base'!B23</f>
        <v>13.9</v>
      </c>
      <c r="C74" s="37">
        <f>'DCF Base'!C23</f>
        <v>14.6</v>
      </c>
      <c r="D74" s="37">
        <f>'DCF Base'!D23</f>
        <v>15.4</v>
      </c>
      <c r="E74" s="37">
        <f>'DCF Base'!E23</f>
        <v>6.4</v>
      </c>
      <c r="F74" s="37">
        <f>'DCF Base'!F23</f>
        <v>15.6</v>
      </c>
      <c r="G74" s="37">
        <f>'DCF Base'!G23</f>
        <v>15.9</v>
      </c>
      <c r="H74" s="37">
        <f>'DCF Base'!H23</f>
        <v>15.9</v>
      </c>
      <c r="I74" s="37">
        <f>'DCF Base'!I23</f>
        <v>7.2</v>
      </c>
      <c r="J74" s="37">
        <f>'DCF Base'!J23</f>
        <v>17.7</v>
      </c>
      <c r="K74" s="37">
        <f>'DCF Base'!K23</f>
        <v>19.899999999999999</v>
      </c>
      <c r="L74" s="37">
        <f>'DCF Base'!L23</f>
        <v>19.5</v>
      </c>
      <c r="M74" s="37">
        <f>'DCF Base'!M23</f>
        <v>0.1</v>
      </c>
      <c r="N74" s="37">
        <f>'DCF Base'!N23</f>
        <v>18.5</v>
      </c>
      <c r="O74" s="37">
        <f>'DCF Base'!O23</f>
        <v>19.100000000000001</v>
      </c>
      <c r="P74" s="37">
        <f>'DCF Base'!P23</f>
        <v>19.100000000000001</v>
      </c>
      <c r="Q74" s="37">
        <f>'DCF Base'!Q23</f>
        <v>-0.2</v>
      </c>
      <c r="R74" s="37">
        <f>'DCF Base'!R23</f>
        <v>20.100000000000001</v>
      </c>
      <c r="S74" s="37">
        <f>'DCF Base'!S23</f>
        <v>21.6</v>
      </c>
      <c r="T74" s="37">
        <f>'DCF Base'!T23</f>
        <v>20.399999999999999</v>
      </c>
      <c r="U74" s="37">
        <f>'DCF Base'!U23</f>
        <v>1.6</v>
      </c>
      <c r="V74" s="37">
        <f>'DCF Base'!V23</f>
        <v>22</v>
      </c>
      <c r="W74" s="37">
        <f>'DCF Base'!W23</f>
        <v>22.2</v>
      </c>
      <c r="X74" s="37">
        <f>'DCF Base'!X23</f>
        <v>23.6</v>
      </c>
      <c r="Y74" s="37">
        <f>'DCF Base'!Y23</f>
        <v>8.1</v>
      </c>
      <c r="Z74" s="37">
        <f>'DCF Base'!Z23</f>
        <v>24.1</v>
      </c>
      <c r="AA74" s="37">
        <f>'DCF Base'!AA23</f>
        <v>24.7</v>
      </c>
      <c r="AB74" s="37">
        <f>'DCF Base'!AB23</f>
        <v>24.6</v>
      </c>
      <c r="AC74" s="37">
        <f>'DCF Base'!AC23</f>
        <v>10.3</v>
      </c>
      <c r="AD74" s="37"/>
      <c r="AE74" s="37"/>
      <c r="AF74" s="37"/>
      <c r="AG74" s="37"/>
      <c r="AH74" s="37"/>
      <c r="AI74" s="37"/>
      <c r="AJ74" s="37"/>
      <c r="AK74" s="37"/>
      <c r="AL74" s="37"/>
      <c r="AM74" s="37"/>
      <c r="AN74" s="37"/>
      <c r="AO74" s="37"/>
      <c r="AP74" s="37"/>
      <c r="AQ74" s="37"/>
      <c r="AR74" s="37"/>
      <c r="AS74" s="37"/>
      <c r="AT74" s="37"/>
      <c r="AU74" s="37"/>
      <c r="AV74" s="37"/>
      <c r="AW74" s="37"/>
    </row>
    <row r="75" spans="1:49" x14ac:dyDescent="0.25">
      <c r="A75" s="499" t="s">
        <v>1296</v>
      </c>
      <c r="B75" s="500">
        <f>B74/B9</f>
        <v>2.0057720057720059E-2</v>
      </c>
      <c r="C75" s="500">
        <f t="shared" ref="C75:AC75" si="6">C74/C9</f>
        <v>2.0297511469484223E-2</v>
      </c>
      <c r="D75" s="500">
        <f t="shared" si="6"/>
        <v>2.200628751071735E-2</v>
      </c>
      <c r="E75" s="500">
        <f t="shared" si="6"/>
        <v>8.9585666293393058E-3</v>
      </c>
      <c r="F75" s="500">
        <f t="shared" si="6"/>
        <v>2.043222003929273E-2</v>
      </c>
      <c r="G75" s="500">
        <f t="shared" si="6"/>
        <v>2.0806071708976706E-2</v>
      </c>
      <c r="H75" s="500">
        <f t="shared" si="6"/>
        <v>1.9624784003949642E-2</v>
      </c>
      <c r="I75" s="500">
        <f t="shared" si="6"/>
        <v>8.9585666293393058E-3</v>
      </c>
      <c r="J75" s="500">
        <f t="shared" si="6"/>
        <v>1.9671038008446322E-2</v>
      </c>
      <c r="K75" s="500">
        <f t="shared" si="6"/>
        <v>2.1351931330472102E-2</v>
      </c>
      <c r="L75" s="500">
        <f t="shared" si="6"/>
        <v>2.0880179890780597E-2</v>
      </c>
      <c r="M75" s="500">
        <f t="shared" si="6"/>
        <v>1.097333479644464E-4</v>
      </c>
      <c r="N75" s="500">
        <f t="shared" si="6"/>
        <v>1.8751266977498481E-2</v>
      </c>
      <c r="O75" s="500">
        <f t="shared" si="6"/>
        <v>1.886792452830189E-2</v>
      </c>
      <c r="P75" s="500">
        <f t="shared" si="6"/>
        <v>2.0731574948442421E-2</v>
      </c>
      <c r="Q75" s="500">
        <f t="shared" si="6"/>
        <v>-2.0385281826521253E-4</v>
      </c>
      <c r="R75" s="500">
        <f t="shared" si="6"/>
        <v>1.9366027555641197E-2</v>
      </c>
      <c r="S75" s="500">
        <f t="shared" si="6"/>
        <v>2.0468113332701602E-2</v>
      </c>
      <c r="T75" s="500">
        <f t="shared" si="6"/>
        <v>1.9487963316774933E-2</v>
      </c>
      <c r="U75" s="500">
        <f t="shared" si="6"/>
        <v>1.5084378240784388E-3</v>
      </c>
      <c r="V75" s="500">
        <f t="shared" si="6"/>
        <v>1.9761070690739246E-2</v>
      </c>
      <c r="W75" s="500">
        <f t="shared" si="6"/>
        <v>1.9980199801998021E-2</v>
      </c>
      <c r="X75" s="500">
        <f t="shared" si="6"/>
        <v>2.1637480517099111E-2</v>
      </c>
      <c r="Y75" s="500">
        <f t="shared" si="6"/>
        <v>7.4026686163407053E-3</v>
      </c>
      <c r="Z75" s="500">
        <f t="shared" si="6"/>
        <v>2.2021198830409355E-2</v>
      </c>
      <c r="AA75" s="500">
        <f t="shared" si="6"/>
        <v>2.3924835335141417E-2</v>
      </c>
      <c r="AB75" s="500">
        <f t="shared" si="6"/>
        <v>2.5166240409207164E-2</v>
      </c>
      <c r="AC75" s="500">
        <f t="shared" si="6"/>
        <v>1.065149948293692E-2</v>
      </c>
      <c r="AD75" s="498"/>
      <c r="AE75" s="498"/>
      <c r="AF75" s="498"/>
      <c r="AG75" s="498"/>
      <c r="AH75" s="498"/>
      <c r="AI75" s="498"/>
      <c r="AJ75" s="498"/>
      <c r="AK75" s="498"/>
      <c r="AL75" s="498"/>
      <c r="AM75" s="498"/>
      <c r="AN75" s="498"/>
      <c r="AO75" s="498"/>
      <c r="AP75" s="498"/>
      <c r="AQ75" s="498"/>
      <c r="AR75" s="498"/>
      <c r="AS75" s="498"/>
      <c r="AT75" s="498"/>
      <c r="AU75" s="498"/>
      <c r="AV75" s="498"/>
      <c r="AW75" s="498"/>
    </row>
    <row r="76" spans="1:49" x14ac:dyDescent="0.25">
      <c r="A76" s="43" t="s">
        <v>158</v>
      </c>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8" spans="1:49" ht="16.5" x14ac:dyDescent="0.35">
      <c r="B78" s="486" t="s">
        <v>1262</v>
      </c>
      <c r="C78" s="486" t="s">
        <v>1263</v>
      </c>
      <c r="D78" s="486" t="s">
        <v>1264</v>
      </c>
      <c r="E78" s="486" t="s">
        <v>1265</v>
      </c>
      <c r="F78" s="486" t="s">
        <v>1238</v>
      </c>
      <c r="G78" s="486" t="s">
        <v>1239</v>
      </c>
      <c r="H78" s="486" t="s">
        <v>1240</v>
      </c>
      <c r="I78" s="486" t="s">
        <v>1241</v>
      </c>
      <c r="J78" s="486" t="s">
        <v>1242</v>
      </c>
      <c r="K78" s="486" t="s">
        <v>1243</v>
      </c>
      <c r="L78" s="486" t="s">
        <v>1244</v>
      </c>
      <c r="M78" s="486" t="s">
        <v>1245</v>
      </c>
      <c r="N78" s="486" t="s">
        <v>1246</v>
      </c>
      <c r="O78" s="486" t="s">
        <v>1247</v>
      </c>
      <c r="P78" s="486" t="s">
        <v>1248</v>
      </c>
      <c r="Q78" s="486" t="s">
        <v>1249</v>
      </c>
      <c r="R78" s="486" t="s">
        <v>1250</v>
      </c>
      <c r="S78" s="486" t="s">
        <v>1251</v>
      </c>
      <c r="T78" s="486" t="s">
        <v>1252</v>
      </c>
      <c r="U78" s="486" t="s">
        <v>1253</v>
      </c>
      <c r="V78" s="486" t="s">
        <v>1254</v>
      </c>
      <c r="W78" s="486" t="s">
        <v>1255</v>
      </c>
      <c r="X78" s="486" t="s">
        <v>1256</v>
      </c>
      <c r="Y78" s="486" t="s">
        <v>1257</v>
      </c>
      <c r="Z78" s="486" t="s">
        <v>1258</v>
      </c>
      <c r="AA78" s="486" t="s">
        <v>1259</v>
      </c>
      <c r="AB78" s="486" t="s">
        <v>1260</v>
      </c>
      <c r="AC78" s="486" t="s">
        <v>1261</v>
      </c>
    </row>
    <row r="79" spans="1:49" x14ac:dyDescent="0.25">
      <c r="A79" t="str">
        <f>'DCF Base'!A52</f>
        <v>Days Sales Outstanding</v>
      </c>
      <c r="B79" s="99">
        <f>'DCF Base'!B52</f>
        <v>32.885347526130801</v>
      </c>
      <c r="C79" s="99">
        <f>'DCF Base'!C52</f>
        <v>24.728757635679841</v>
      </c>
      <c r="D79" s="99">
        <f>'DCF Base'!D52</f>
        <v>35.929270110459278</v>
      </c>
      <c r="E79" s="99">
        <f>'DCF Base'!E52</f>
        <v>70.219821333805058</v>
      </c>
      <c r="F79" s="99">
        <f>'DCF Base'!F52</f>
        <v>33.940026756214941</v>
      </c>
      <c r="G79" s="99">
        <f>'DCF Base'!G52</f>
        <v>35.413345920965355</v>
      </c>
      <c r="H79" s="99">
        <f>'DCF Base'!H52</f>
        <v>45.910530950448901</v>
      </c>
      <c r="I79" s="99">
        <f>'DCF Base'!I52</f>
        <v>47.8650238846908</v>
      </c>
      <c r="J79" s="99">
        <f>'DCF Base'!J52</f>
        <v>31.733348262326608</v>
      </c>
      <c r="K79" s="99">
        <f>'DCF Base'!K52</f>
        <v>34.842068162320892</v>
      </c>
      <c r="L79" s="99">
        <f>'DCF Base'!L52</f>
        <v>31.644708068741632</v>
      </c>
      <c r="M79" s="99">
        <f>'DCF Base'!M52</f>
        <v>51.748058466496715</v>
      </c>
      <c r="N79" s="99">
        <f>'DCF Base'!N52</f>
        <v>32.612758800253758</v>
      </c>
      <c r="O79" s="99">
        <f>'DCF Base'!O52</f>
        <v>31.32236982525728</v>
      </c>
      <c r="P79" s="99">
        <f>'DCF Base'!P52</f>
        <v>38.625542495575836</v>
      </c>
      <c r="Q79" s="99">
        <f>'DCF Base'!Q52</f>
        <v>40.589078354905055</v>
      </c>
      <c r="R79" s="99">
        <f>'DCF Base'!R52</f>
        <v>34.64667388262037</v>
      </c>
      <c r="S79" s="99">
        <f>'DCF Base'!S52</f>
        <v>36.73676840127974</v>
      </c>
      <c r="T79" s="99">
        <f>'DCF Base'!T52</f>
        <v>38.195420436348755</v>
      </c>
      <c r="U79" s="99">
        <f>'DCF Base'!U52</f>
        <v>38.456139589537571</v>
      </c>
      <c r="V79" s="99">
        <f>'DCF Base'!V52</f>
        <v>30.422286787116949</v>
      </c>
      <c r="W79" s="99">
        <f>'DCF Base'!W52</f>
        <v>38.744701616009927</v>
      </c>
      <c r="X79" s="99">
        <f>'DCF Base'!X52</f>
        <v>33.464532491099817</v>
      </c>
      <c r="Y79" s="99">
        <f>'DCF Base'!Y52</f>
        <v>36.683943338769495</v>
      </c>
      <c r="Z79" s="99">
        <f>'DCF Base'!Z52</f>
        <v>27.610857203235643</v>
      </c>
      <c r="AA79" s="99">
        <f>'DCF Base'!AA52</f>
        <v>34.656800541399285</v>
      </c>
      <c r="AB79" s="99">
        <f>'DCF Base'!AB52</f>
        <v>37.800388962364423</v>
      </c>
      <c r="AC79" s="99">
        <f>'DCF Base'!AC52</f>
        <v>40.144762383943714</v>
      </c>
    </row>
    <row r="80" spans="1:49" x14ac:dyDescent="0.25">
      <c r="A80" t="str">
        <f>'DCF Base'!A53</f>
        <v>Days Inventory Outstanding</v>
      </c>
      <c r="B80" s="99">
        <f>'DCF Base'!B53</f>
        <v>110.51895765551157</v>
      </c>
      <c r="C80" s="99">
        <f>'DCF Base'!C53</f>
        <v>94.907933828865765</v>
      </c>
      <c r="D80" s="99">
        <f>'DCF Base'!D53</f>
        <v>118.71984081080511</v>
      </c>
      <c r="E80" s="99">
        <f>'DCF Base'!E53</f>
        <v>178.63285682840507</v>
      </c>
      <c r="F80" s="99">
        <f>'DCF Base'!F53</f>
        <v>92.264734078128953</v>
      </c>
      <c r="G80" s="99">
        <f>'DCF Base'!G53</f>
        <v>96.664594499289365</v>
      </c>
      <c r="H80" s="99">
        <f>'DCF Base'!H53</f>
        <v>115.34327500978642</v>
      </c>
      <c r="I80" s="99">
        <f>'DCF Base'!I53</f>
        <v>123.27754698986588</v>
      </c>
      <c r="J80" s="99">
        <f>'DCF Base'!J53</f>
        <v>88.511576092282951</v>
      </c>
      <c r="K80" s="99">
        <f>'DCF Base'!K53</f>
        <v>112.91995809363715</v>
      </c>
      <c r="L80" s="99">
        <f>'DCF Base'!L53</f>
        <v>98.892175456970691</v>
      </c>
      <c r="M80" s="99">
        <f>'DCF Base'!M53</f>
        <v>199.70734636621697</v>
      </c>
      <c r="N80" s="99">
        <f>'DCF Base'!N53</f>
        <v>121.59230899377408</v>
      </c>
      <c r="O80" s="99">
        <f>'DCF Base'!O53</f>
        <v>113.09084192217894</v>
      </c>
      <c r="P80" s="99">
        <f>'DCF Base'!P53</f>
        <v>121.1340213369506</v>
      </c>
      <c r="Q80" s="99">
        <f>'DCF Base'!Q53</f>
        <v>116.3358943482402</v>
      </c>
      <c r="R80" s="99">
        <f>'DCF Base'!R53</f>
        <v>93.275984677957311</v>
      </c>
      <c r="S80" s="99">
        <f>'DCF Base'!S53</f>
        <v>107.32333007341946</v>
      </c>
      <c r="T80" s="99">
        <f>'DCF Base'!T53</f>
        <v>123.45548381644804</v>
      </c>
      <c r="U80" s="99">
        <f>'DCF Base'!U53</f>
        <v>136.51284895578388</v>
      </c>
      <c r="V80" s="99">
        <f>'DCF Base'!V53</f>
        <v>113.721201525056</v>
      </c>
      <c r="W80" s="99">
        <f>'DCF Base'!W53</f>
        <v>128.24599747659468</v>
      </c>
      <c r="X80" s="99">
        <f>'DCF Base'!X53</f>
        <v>109.06156604543408</v>
      </c>
      <c r="Y80" s="99">
        <f>'DCF Base'!Y53</f>
        <v>131.05086559047254</v>
      </c>
      <c r="Z80" s="99">
        <f>'DCF Base'!Z53</f>
        <v>106.52739609188718</v>
      </c>
      <c r="AA80" s="99">
        <f>'DCF Base'!AA53</f>
        <v>147.27402427476642</v>
      </c>
      <c r="AB80" s="99">
        <f>'DCF Base'!AB53</f>
        <v>137.60844035196155</v>
      </c>
      <c r="AC80" s="99">
        <f>'DCF Base'!AC53</f>
        <v>152.11402424535689</v>
      </c>
    </row>
    <row r="81" spans="1:29" x14ac:dyDescent="0.25">
      <c r="A81" t="str">
        <f>'DCF Base'!A54</f>
        <v>Days Payables Outstanding</v>
      </c>
      <c r="B81" s="99">
        <f>'DCF Base'!B54</f>
        <v>62.381964579527548</v>
      </c>
      <c r="C81" s="99">
        <f>'DCF Base'!C54</f>
        <v>59.659709391361112</v>
      </c>
      <c r="D81" s="99">
        <f>'DCF Base'!D54</f>
        <v>84.480188324371213</v>
      </c>
      <c r="E81" s="99">
        <f>'DCF Base'!E54</f>
        <v>208.26089439207084</v>
      </c>
      <c r="F81" s="99">
        <f>'DCF Base'!F54</f>
        <v>94.208065478076946</v>
      </c>
      <c r="G81" s="99">
        <f>'DCF Base'!G54</f>
        <v>98.012040362006744</v>
      </c>
      <c r="H81" s="99">
        <f>'DCF Base'!H54</f>
        <v>116.81389341037485</v>
      </c>
      <c r="I81" s="99">
        <f>'DCF Base'!I54</f>
        <v>126.42255870169035</v>
      </c>
      <c r="J81" s="99">
        <f>'DCF Base'!J54</f>
        <v>98.788021597990493</v>
      </c>
      <c r="K81" s="99">
        <f>'DCF Base'!K54</f>
        <v>114.06730171320861</v>
      </c>
      <c r="L81" s="99">
        <f>'DCF Base'!L54</f>
        <v>89.274233205544618</v>
      </c>
      <c r="M81" s="99">
        <f>'DCF Base'!M54</f>
        <v>182.23435363871849</v>
      </c>
      <c r="N81" s="99">
        <f>'DCF Base'!N54</f>
        <v>91.777515884415095</v>
      </c>
      <c r="O81" s="99">
        <f>'DCF Base'!O54</f>
        <v>100.94701238513608</v>
      </c>
      <c r="P81" s="99">
        <f>'DCF Base'!P54</f>
        <v>111.93818423397634</v>
      </c>
      <c r="Q81" s="99">
        <f>'DCF Base'!Q54</f>
        <v>135.71186574003244</v>
      </c>
      <c r="R81" s="99">
        <f>'DCF Base'!R54</f>
        <v>107.49847153088007</v>
      </c>
      <c r="S81" s="99">
        <f>'DCF Base'!S54</f>
        <v>122.97121748820219</v>
      </c>
      <c r="T81" s="99">
        <f>'DCF Base'!T54</f>
        <v>125.92657036201345</v>
      </c>
      <c r="U81" s="99">
        <f>'DCF Base'!U54</f>
        <v>144.68115704588314</v>
      </c>
      <c r="V81" s="99">
        <f>'DCF Base'!V54</f>
        <v>109.45839943601028</v>
      </c>
      <c r="W81" s="99">
        <f>'DCF Base'!W54</f>
        <v>121.17204912091685</v>
      </c>
      <c r="X81" s="99">
        <f>'DCF Base'!X54</f>
        <v>101.31743409765419</v>
      </c>
      <c r="Y81" s="99">
        <f>'DCF Base'!Y54</f>
        <v>120.85933112871119</v>
      </c>
      <c r="Z81" s="99">
        <f>'DCF Base'!Z54</f>
        <v>95.756486430659834</v>
      </c>
      <c r="AA81" s="99">
        <f>'DCF Base'!AA54</f>
        <v>134.01859142533692</v>
      </c>
      <c r="AB81" s="99">
        <f>'DCF Base'!AB54</f>
        <v>119.43223872429212</v>
      </c>
      <c r="AC81" s="99">
        <f>'DCF Base'!AC54</f>
        <v>151.04743797512756</v>
      </c>
    </row>
    <row r="82" spans="1:29" x14ac:dyDescent="0.25">
      <c r="A82" t="str">
        <f>'DCF Base'!A55</f>
        <v>Prepaid Expenses (% of Sales)</v>
      </c>
      <c r="B82" s="109">
        <f>'DCF Base'!B55</f>
        <v>4.8491374337596822E-2</v>
      </c>
      <c r="C82" s="109">
        <f>'DCF Base'!C55</f>
        <v>3.5738236827897417E-2</v>
      </c>
      <c r="D82" s="109">
        <f>'DCF Base'!D55</f>
        <v>4.3745523195285844E-2</v>
      </c>
      <c r="E82" s="109">
        <f>'DCF Base'!E55</f>
        <v>4.9702591544312759E-2</v>
      </c>
      <c r="F82" s="109">
        <f>'DCF Base'!F55</f>
        <v>5.2545489823028237E-2</v>
      </c>
      <c r="G82" s="109">
        <f>'DCF Base'!G55</f>
        <v>5.4007281360949344E-2</v>
      </c>
      <c r="H82" s="109">
        <f>'DCF Base'!H55</f>
        <v>5.1201840516859658E-2</v>
      </c>
      <c r="I82" s="109">
        <f>'DCF Base'!I55</f>
        <v>4.5139304352628244E-2</v>
      </c>
      <c r="J82" s="109">
        <f>'DCF Base'!J55</f>
        <v>4.7801165913422636E-2</v>
      </c>
      <c r="K82" s="109">
        <f>'DCF Base'!K55</f>
        <v>5.6635895907143803E-2</v>
      </c>
      <c r="L82" s="109">
        <f>'DCF Base'!L55</f>
        <v>5.1990943159057251E-2</v>
      </c>
      <c r="M82" s="109">
        <f>'DCF Base'!M55</f>
        <v>6.4784026240408313E-2</v>
      </c>
      <c r="N82" s="109">
        <f>'DCF Base'!N55</f>
        <v>4.963631692399733E-2</v>
      </c>
      <c r="O82" s="109">
        <f>'DCF Base'!O55</f>
        <v>5.4297341175780174E-2</v>
      </c>
      <c r="P82" s="109">
        <f>'DCF Base'!P55</f>
        <v>5.4668163593841253E-2</v>
      </c>
      <c r="Q82" s="109">
        <f>'DCF Base'!Q55</f>
        <v>6.9276460752526109E-2</v>
      </c>
      <c r="R82" s="109">
        <f>'DCF Base'!R55</f>
        <v>5.7406769591086385E-2</v>
      </c>
      <c r="S82" s="109">
        <f>'DCF Base'!S55</f>
        <v>5.668991491451314E-2</v>
      </c>
      <c r="T82" s="109">
        <f>'DCF Base'!T55</f>
        <v>5.9962457817923233E-2</v>
      </c>
      <c r="U82" s="109">
        <f>'DCF Base'!U55</f>
        <v>5.6253325460588734E-2</v>
      </c>
      <c r="V82" s="109">
        <f>'DCF Base'!V55</f>
        <v>5.4926104355965538E-2</v>
      </c>
      <c r="W82" s="109">
        <f>'DCF Base'!W55</f>
        <v>6.8193722608316382E-2</v>
      </c>
      <c r="X82" s="109">
        <f>'DCF Base'!X55</f>
        <v>5.9259293825412722E-2</v>
      </c>
      <c r="Y82" s="109">
        <f>'DCF Base'!Y55</f>
        <v>7.1729244455073934E-2</v>
      </c>
      <c r="Z82" s="109">
        <f>'DCF Base'!Z55</f>
        <v>5.2163128587792422E-2</v>
      </c>
      <c r="AA82" s="109">
        <f>'DCF Base'!AA55</f>
        <v>8.907582079331558E-2</v>
      </c>
      <c r="AB82" s="109">
        <f>'DCF Base'!AB55</f>
        <v>5.6986550434383415E-2</v>
      </c>
      <c r="AC82" s="109">
        <f>'DCF Base'!AC55</f>
        <v>6.7716776582418411E-2</v>
      </c>
    </row>
    <row r="83" spans="1:29" x14ac:dyDescent="0.25">
      <c r="A83" t="str">
        <f>'DCF Base'!A56</f>
        <v>Accrued Expenses (% of Sales)</v>
      </c>
      <c r="B83" s="109">
        <f>'DCF Base'!B56</f>
        <v>0.51633069012990418</v>
      </c>
      <c r="C83" s="109">
        <f>'DCF Base'!C56</f>
        <v>0.42780771732218381</v>
      </c>
      <c r="D83" s="109">
        <f>'DCF Base'!D56</f>
        <v>0.61432041016956052</v>
      </c>
      <c r="E83" s="109">
        <f>'DCF Base'!E56</f>
        <v>1.0179090748275252</v>
      </c>
      <c r="F83" s="109">
        <f>'DCF Base'!F56</f>
        <v>0.51696501559512065</v>
      </c>
      <c r="G83" s="109">
        <f>'DCF Base'!G56</f>
        <v>0.50149618406595819</v>
      </c>
      <c r="H83" s="109">
        <f>'DCF Base'!H56</f>
        <v>0.63886858830585624</v>
      </c>
      <c r="I83" s="109">
        <f>'DCF Base'!I56</f>
        <v>0.70211873084392584</v>
      </c>
      <c r="J83" s="109">
        <f>'DCF Base'!J56</f>
        <v>0.4419478092074659</v>
      </c>
      <c r="K83" s="109">
        <f>'DCF Base'!K56</f>
        <v>0.48407464450024573</v>
      </c>
      <c r="L83" s="109">
        <f>'DCF Base'!L56</f>
        <v>0.50270654598647269</v>
      </c>
      <c r="M83" s="109">
        <f>'DCF Base'!M56</f>
        <v>0.85463216661286767</v>
      </c>
      <c r="N83" s="109">
        <f>'DCF Base'!N56</f>
        <v>0.45842818938551144</v>
      </c>
      <c r="O83" s="109">
        <f>'DCF Base'!O56</f>
        <v>0.45886393317225582</v>
      </c>
      <c r="P83" s="109">
        <f>'DCF Base'!P56</f>
        <v>0.59671128868186718</v>
      </c>
      <c r="Q83" s="109">
        <f>'DCF Base'!Q56</f>
        <v>0.55848373443328136</v>
      </c>
      <c r="R83" s="109">
        <f>'DCF Base'!R56</f>
        <v>0.44583326791026212</v>
      </c>
      <c r="S83" s="109">
        <f>'DCF Base'!S56</f>
        <v>0.49128104895031338</v>
      </c>
      <c r="T83" s="109">
        <f>'DCF Base'!T56</f>
        <v>0.51676045263687242</v>
      </c>
      <c r="U83" s="109">
        <f>'DCF Base'!U56</f>
        <v>0.52261153976288888</v>
      </c>
      <c r="V83" s="109">
        <f>'DCF Base'!V56</f>
        <v>0.42255192470029879</v>
      </c>
      <c r="W83" s="109">
        <f>'DCF Base'!W56</f>
        <v>0.50545263391387585</v>
      </c>
      <c r="X83" s="109">
        <f>'DCF Base'!X56</f>
        <v>0.48956356396735978</v>
      </c>
      <c r="Y83" s="109">
        <f>'DCF Base'!Y56</f>
        <v>0.4996312889629288</v>
      </c>
      <c r="Z83" s="109">
        <f>'DCF Base'!Z56</f>
        <v>0.42597308567835229</v>
      </c>
      <c r="AA83" s="109">
        <f>'DCF Base'!AA56</f>
        <v>0.53386371355993778</v>
      </c>
      <c r="AB83" s="109">
        <f>'DCF Base'!AB56</f>
        <v>0.58599962751581935</v>
      </c>
      <c r="AC83" s="109">
        <f>'DCF Base'!AC56</f>
        <v>0.67227710973767607</v>
      </c>
    </row>
    <row r="84" spans="1:29" x14ac:dyDescent="0.25">
      <c r="A84" t="str">
        <f>'DCF Base'!A57</f>
        <v>Other Current Liabilities (% of Sales)</v>
      </c>
      <c r="B84" s="109">
        <f>'DCF Base'!B57</f>
        <v>3.6197786477361008E-2</v>
      </c>
      <c r="C84" s="109">
        <f>'DCF Base'!C57</f>
        <v>0.12581961612645062</v>
      </c>
      <c r="D84" s="109">
        <f>'DCF Base'!D57</f>
        <v>7.0688130196355933E-2</v>
      </c>
      <c r="E84" s="109">
        <f>'DCF Base'!E57</f>
        <v>9.8521581461171071E-2</v>
      </c>
      <c r="F84" s="109">
        <f>'DCF Base'!F57</f>
        <v>5.8855537727540361E-2</v>
      </c>
      <c r="G84" s="109">
        <f>'DCF Base'!G57</f>
        <v>5.6143833151052834E-2</v>
      </c>
      <c r="H84" s="109">
        <f>'DCF Base'!H57</f>
        <v>6.451160277323166E-2</v>
      </c>
      <c r="I84" s="109">
        <f>'DCF Base'!I57</f>
        <v>7.0313147164670922E-2</v>
      </c>
      <c r="J84" s="109">
        <f>'DCF Base'!J57</f>
        <v>5.5089660518043516E-2</v>
      </c>
      <c r="K84" s="109">
        <f>'DCF Base'!K57</f>
        <v>6.0509330562530717E-2</v>
      </c>
      <c r="L84" s="109">
        <f>'DCF Base'!L57</f>
        <v>5.0939655705473375E-2</v>
      </c>
      <c r="M84" s="109">
        <f>'DCF Base'!M57</f>
        <v>8.6270997537102337E-2</v>
      </c>
      <c r="N84" s="109">
        <f>'DCF Base'!N57</f>
        <v>6.03939977782477E-2</v>
      </c>
      <c r="O84" s="109">
        <f>'DCF Base'!O57</f>
        <v>5.8689725057469784E-2</v>
      </c>
      <c r="P84" s="109">
        <f>'DCF Base'!P57</f>
        <v>7.2338681119123269E-2</v>
      </c>
      <c r="Q84" s="109">
        <f>'DCF Base'!Q57</f>
        <v>0.1302397462147491</v>
      </c>
      <c r="R84" s="109">
        <f>'DCF Base'!R57</f>
        <v>6.5459302882143744E-2</v>
      </c>
      <c r="S84" s="109">
        <f>'DCF Base'!S57</f>
        <v>6.6721853113074728E-2</v>
      </c>
      <c r="T84" s="109">
        <f>'DCF Base'!T57</f>
        <v>6.6329311500650412E-2</v>
      </c>
      <c r="U84" s="109">
        <f>'DCF Base'!U57</f>
        <v>0.12232696580234284</v>
      </c>
      <c r="V84" s="109">
        <f>'DCF Base'!V57</f>
        <v>6.2910956531061851E-2</v>
      </c>
      <c r="W84" s="109">
        <f>'DCF Base'!W57</f>
        <v>7.857516920650981E-2</v>
      </c>
      <c r="X84" s="109">
        <f>'DCF Base'!X57</f>
        <v>6.7090918560048771E-2</v>
      </c>
      <c r="Y84" s="109">
        <f>'DCF Base'!Y57</f>
        <v>0.12841183705606626</v>
      </c>
      <c r="Z84" s="109">
        <f>'DCF Base'!Z57</f>
        <v>6.6093934442099003E-2</v>
      </c>
      <c r="AA84" s="109">
        <f>'DCF Base'!AA57</f>
        <v>0.10277221359228776</v>
      </c>
      <c r="AB84" s="109">
        <f>'DCF Base'!AB57</f>
        <v>8.6152080783741175E-2</v>
      </c>
      <c r="AC84" s="109">
        <f>'DCF Base'!AC57</f>
        <v>0.16490289112200038</v>
      </c>
    </row>
    <row r="85" spans="1:29" ht="15.75" thickBot="1" x14ac:dyDescent="0.3"/>
    <row r="86" spans="1:29" x14ac:dyDescent="0.25">
      <c r="A86" s="138" t="s">
        <v>1285</v>
      </c>
      <c r="B86" s="361" t="s">
        <v>1281</v>
      </c>
      <c r="C86" s="361" t="s">
        <v>1282</v>
      </c>
      <c r="D86" s="361" t="s">
        <v>1283</v>
      </c>
      <c r="E86" s="493" t="s">
        <v>1284</v>
      </c>
    </row>
    <row r="87" spans="1:29" x14ac:dyDescent="0.25">
      <c r="A87" s="123" t="str">
        <f t="shared" ref="A87:A92" si="7">A79</f>
        <v>Days Sales Outstanding</v>
      </c>
      <c r="B87" s="488">
        <f>AVERAGE(B79,F79,J79,N79,R79,V79,Z79)</f>
        <v>31.978757031128442</v>
      </c>
      <c r="C87" s="488">
        <f t="shared" ref="C87:E87" si="8">AVERAGE(C79,G79,K79,O79,S79,W79,AA79)</f>
        <v>33.777830300416049</v>
      </c>
      <c r="D87" s="488">
        <f t="shared" si="8"/>
        <v>37.367199073576948</v>
      </c>
      <c r="E87" s="489">
        <f t="shared" si="8"/>
        <v>46.529546764592631</v>
      </c>
    </row>
    <row r="88" spans="1:29" x14ac:dyDescent="0.25">
      <c r="A88" s="123" t="str">
        <f t="shared" si="7"/>
        <v>Days Inventory Outstanding</v>
      </c>
      <c r="B88" s="488">
        <f t="shared" ref="B88:B92" si="9">AVERAGE(B80,F80,J80,N80,R80,V80,Z80)</f>
        <v>103.77316558779971</v>
      </c>
      <c r="C88" s="488">
        <f t="shared" ref="C88:C92" si="10">AVERAGE(C80,G80,K80,O80,S80,W80,AA80)</f>
        <v>114.34666859553597</v>
      </c>
      <c r="D88" s="488">
        <f t="shared" ref="D88:D92" si="11">AVERAGE(D80,H80,L80,P80,T80,X80,AB80)</f>
        <v>117.74497183262235</v>
      </c>
      <c r="E88" s="489">
        <f t="shared" ref="E88:E92" si="12">AVERAGE(E80,I80,M80,Q80,U80,Y80,AC80)</f>
        <v>148.23305476062021</v>
      </c>
    </row>
    <row r="89" spans="1:29" x14ac:dyDescent="0.25">
      <c r="A89" s="123" t="str">
        <f t="shared" si="7"/>
        <v>Days Payables Outstanding</v>
      </c>
      <c r="B89" s="488">
        <f t="shared" si="9"/>
        <v>94.266989276794334</v>
      </c>
      <c r="C89" s="488">
        <f t="shared" si="10"/>
        <v>107.26398884088121</v>
      </c>
      <c r="D89" s="488">
        <f t="shared" si="11"/>
        <v>107.02610605117525</v>
      </c>
      <c r="E89" s="489">
        <f t="shared" si="12"/>
        <v>152.7453712317477</v>
      </c>
    </row>
    <row r="90" spans="1:29" x14ac:dyDescent="0.25">
      <c r="A90" s="123" t="str">
        <f t="shared" si="7"/>
        <v>Prepaid Expenses (% of Sales)</v>
      </c>
      <c r="B90" s="140">
        <f t="shared" si="9"/>
        <v>5.1852907076127053E-2</v>
      </c>
      <c r="C90" s="140">
        <f t="shared" si="10"/>
        <v>5.9234030512559391E-2</v>
      </c>
      <c r="D90" s="140">
        <f t="shared" si="11"/>
        <v>5.3973538934680487E-2</v>
      </c>
      <c r="E90" s="490">
        <f t="shared" si="12"/>
        <v>6.0657389912565217E-2</v>
      </c>
    </row>
    <row r="91" spans="1:29" x14ac:dyDescent="0.25">
      <c r="A91" s="123" t="str">
        <f t="shared" si="7"/>
        <v>Accrued Expenses (% of Sales)</v>
      </c>
      <c r="B91" s="140">
        <f t="shared" si="9"/>
        <v>0.46114714037241644</v>
      </c>
      <c r="C91" s="140">
        <f t="shared" si="10"/>
        <v>0.48611998221211</v>
      </c>
      <c r="D91" s="140">
        <f t="shared" si="11"/>
        <v>0.56356149675197265</v>
      </c>
      <c r="E91" s="490">
        <f t="shared" si="12"/>
        <v>0.68966623502587066</v>
      </c>
    </row>
    <row r="92" spans="1:29" ht="15.75" thickBot="1" x14ac:dyDescent="0.3">
      <c r="A92" s="135" t="str">
        <f t="shared" si="7"/>
        <v>Other Current Liabilities (% of Sales)</v>
      </c>
      <c r="B92" s="491">
        <f t="shared" si="9"/>
        <v>5.7857310908071016E-2</v>
      </c>
      <c r="C92" s="491">
        <f t="shared" si="10"/>
        <v>7.8461677258482312E-2</v>
      </c>
      <c r="D92" s="491">
        <f t="shared" si="11"/>
        <v>6.8292911519803517E-2</v>
      </c>
      <c r="E92" s="492">
        <f t="shared" si="12"/>
        <v>0.11442673805115756</v>
      </c>
    </row>
    <row r="93" spans="1:29" ht="15.75" thickBot="1" x14ac:dyDescent="0.3"/>
    <row r="94" spans="1:29" x14ac:dyDescent="0.25">
      <c r="A94" s="138" t="s">
        <v>1286</v>
      </c>
      <c r="B94" s="361" t="s">
        <v>1281</v>
      </c>
      <c r="C94" s="361" t="s">
        <v>1282</v>
      </c>
      <c r="D94" s="361" t="s">
        <v>1283</v>
      </c>
      <c r="E94" s="493" t="s">
        <v>1284</v>
      </c>
    </row>
    <row r="95" spans="1:29" x14ac:dyDescent="0.25">
      <c r="A95" s="123" t="s">
        <v>1289</v>
      </c>
      <c r="B95" s="136">
        <f>AVERAGE(B12,F12,J12,N12,R12,V12,Z12)</f>
        <v>0.36319970589457967</v>
      </c>
      <c r="C95" s="136">
        <f t="shared" ref="C95:E95" si="13">AVERAGE(C12,G12,K12,O12,S12,W12,AA12)</f>
        <v>0.35787715407178455</v>
      </c>
      <c r="D95" s="136">
        <f t="shared" si="13"/>
        <v>0.36933138560496859</v>
      </c>
      <c r="E95" s="501">
        <f t="shared" si="13"/>
        <v>0.37567950448187082</v>
      </c>
    </row>
    <row r="96" spans="1:29" x14ac:dyDescent="0.25">
      <c r="A96" s="123" t="s">
        <v>1290</v>
      </c>
      <c r="B96" s="136">
        <f>AVERAGE(B15,F15,J15,N15,R15,V15,Z15)</f>
        <v>0.36808442617787962</v>
      </c>
      <c r="C96" s="136">
        <f t="shared" ref="C96:E96" si="14">AVERAGE(C15,G15,K15,O15,S15,W15,AA15)</f>
        <v>0.39873730001656404</v>
      </c>
      <c r="D96" s="136">
        <f t="shared" si="14"/>
        <v>0.39516000911190735</v>
      </c>
      <c r="E96" s="501">
        <f t="shared" si="14"/>
        <v>0.41361940396893049</v>
      </c>
    </row>
    <row r="97" spans="1:5" x14ac:dyDescent="0.25">
      <c r="A97" s="123" t="s">
        <v>1291</v>
      </c>
      <c r="B97" s="136">
        <f>AVERAGE(B75,F75,J75,N75,R75,V75,Z75)</f>
        <v>2.0008648879963915E-2</v>
      </c>
      <c r="C97" s="136">
        <f>AVERAGE(C75,G75,K75,O75,S75,W75,AA75)</f>
        <v>2.0813798215296563E-2</v>
      </c>
      <c r="D97" s="136">
        <f>AVERAGE(D75,H75,L75,P75,T75,X75,AB75)</f>
        <v>2.1362072942424461E-2</v>
      </c>
      <c r="E97" s="501">
        <f>AVERAGE(E75,I75,M75,Q75,U75,Y75,AC75)</f>
        <v>5.3408028159619867E-3</v>
      </c>
    </row>
    <row r="98" spans="1:5" x14ac:dyDescent="0.25">
      <c r="A98" s="123" t="s">
        <v>1297</v>
      </c>
      <c r="B98" s="136">
        <f>AVERAGE(B34,F34,J34,N34,R34,V34,Z34)</f>
        <v>0.27094371478713525</v>
      </c>
      <c r="C98" s="136">
        <f>AVERAGE(C34,G34,K34,O34,S34,W34,AA34)</f>
        <v>0.25432096008475347</v>
      </c>
      <c r="D98" s="136">
        <f>AVERAGE(D34,H34,L34,P34,T34,X34,AB34)</f>
        <v>0.22205889387148778</v>
      </c>
      <c r="E98" s="501">
        <f>AVERAGE(E34,I34,M34,Q34,U34,Y34,AC34)</f>
        <v>0.20974475788428329</v>
      </c>
    </row>
    <row r="99" spans="1:5" ht="15.75" thickBot="1" x14ac:dyDescent="0.3">
      <c r="A99" s="135" t="s">
        <v>1292</v>
      </c>
      <c r="B99" s="180">
        <f>AVERAGE(B73,F73,J73,N73,R73,V73,Z73)</f>
        <v>4.9716911226064364E-2</v>
      </c>
      <c r="C99" s="180">
        <f>AVERAGE(C73,G73,K73,O73,S73,W73,AA73)</f>
        <v>2.9959411470061585E-2</v>
      </c>
      <c r="D99" s="180">
        <f>AVERAGE(D73,H73,L73,P73,T73,X73,AB73)</f>
        <v>4.3365319719657909E-2</v>
      </c>
      <c r="E99" s="181">
        <f>AVERAGE(E73,I73,M73,Q73,U73,Y73,AC73)</f>
        <v>4.4541460700896533E-2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L99"/>
  <sheetViews>
    <sheetView showGridLines="0" topLeftCell="A59" workbookViewId="0">
      <selection activeCell="Q75" sqref="Q75"/>
    </sheetView>
  </sheetViews>
  <sheetFormatPr defaultRowHeight="15" x14ac:dyDescent="0.25"/>
  <cols>
    <col min="1" max="1" width="2.140625" style="519" customWidth="1"/>
    <col min="2" max="9" width="9.140625" style="519"/>
    <col min="10" max="10" width="12.42578125" style="519" customWidth="1"/>
    <col min="11" max="11" width="9.140625" style="519"/>
    <col min="12" max="12" width="9.85546875" style="519" bestFit="1" customWidth="1"/>
    <col min="13" max="13" width="9.140625" style="519"/>
    <col min="14" max="14" width="10.28515625" style="519" customWidth="1"/>
    <col min="15" max="16" width="9.140625" style="519"/>
    <col min="17" max="17" width="11.85546875" style="519" bestFit="1" customWidth="1"/>
    <col min="18" max="256" width="9.140625" style="519"/>
    <col min="257" max="257" width="2.140625" style="519" customWidth="1"/>
    <col min="258" max="265" width="9.140625" style="519"/>
    <col min="266" max="266" width="12.42578125" style="519" customWidth="1"/>
    <col min="267" max="512" width="9.140625" style="519"/>
    <col min="513" max="513" width="2.140625" style="519" customWidth="1"/>
    <col min="514" max="521" width="9.140625" style="519"/>
    <col min="522" max="522" width="12.42578125" style="519" customWidth="1"/>
    <col min="523" max="768" width="9.140625" style="519"/>
    <col min="769" max="769" width="2.140625" style="519" customWidth="1"/>
    <col min="770" max="777" width="9.140625" style="519"/>
    <col min="778" max="778" width="12.42578125" style="519" customWidth="1"/>
    <col min="779" max="1024" width="9.140625" style="519"/>
    <col min="1025" max="1025" width="2.140625" style="519" customWidth="1"/>
    <col min="1026" max="1033" width="9.140625" style="519"/>
    <col min="1034" max="1034" width="12.42578125" style="519" customWidth="1"/>
    <col min="1035" max="1280" width="9.140625" style="519"/>
    <col min="1281" max="1281" width="2.140625" style="519" customWidth="1"/>
    <col min="1282" max="1289" width="9.140625" style="519"/>
    <col min="1290" max="1290" width="12.42578125" style="519" customWidth="1"/>
    <col min="1291" max="1536" width="9.140625" style="519"/>
    <col min="1537" max="1537" width="2.140625" style="519" customWidth="1"/>
    <col min="1538" max="1545" width="9.140625" style="519"/>
    <col min="1546" max="1546" width="12.42578125" style="519" customWidth="1"/>
    <col min="1547" max="1792" width="9.140625" style="519"/>
    <col min="1793" max="1793" width="2.140625" style="519" customWidth="1"/>
    <col min="1794" max="1801" width="9.140625" style="519"/>
    <col min="1802" max="1802" width="12.42578125" style="519" customWidth="1"/>
    <col min="1803" max="2048" width="9.140625" style="519"/>
    <col min="2049" max="2049" width="2.140625" style="519" customWidth="1"/>
    <col min="2050" max="2057" width="9.140625" style="519"/>
    <col min="2058" max="2058" width="12.42578125" style="519" customWidth="1"/>
    <col min="2059" max="2304" width="9.140625" style="519"/>
    <col min="2305" max="2305" width="2.140625" style="519" customWidth="1"/>
    <col min="2306" max="2313" width="9.140625" style="519"/>
    <col min="2314" max="2314" width="12.42578125" style="519" customWidth="1"/>
    <col min="2315" max="2560" width="9.140625" style="519"/>
    <col min="2561" max="2561" width="2.140625" style="519" customWidth="1"/>
    <col min="2562" max="2569" width="9.140625" style="519"/>
    <col min="2570" max="2570" width="12.42578125" style="519" customWidth="1"/>
    <col min="2571" max="2816" width="9.140625" style="519"/>
    <col min="2817" max="2817" width="2.140625" style="519" customWidth="1"/>
    <col min="2818" max="2825" width="9.140625" style="519"/>
    <col min="2826" max="2826" width="12.42578125" style="519" customWidth="1"/>
    <col min="2827" max="3072" width="9.140625" style="519"/>
    <col min="3073" max="3073" width="2.140625" style="519" customWidth="1"/>
    <col min="3074" max="3081" width="9.140625" style="519"/>
    <col min="3082" max="3082" width="12.42578125" style="519" customWidth="1"/>
    <col min="3083" max="3328" width="9.140625" style="519"/>
    <col min="3329" max="3329" width="2.140625" style="519" customWidth="1"/>
    <col min="3330" max="3337" width="9.140625" style="519"/>
    <col min="3338" max="3338" width="12.42578125" style="519" customWidth="1"/>
    <col min="3339" max="3584" width="9.140625" style="519"/>
    <col min="3585" max="3585" width="2.140625" style="519" customWidth="1"/>
    <col min="3586" max="3593" width="9.140625" style="519"/>
    <col min="3594" max="3594" width="12.42578125" style="519" customWidth="1"/>
    <col min="3595" max="3840" width="9.140625" style="519"/>
    <col min="3841" max="3841" width="2.140625" style="519" customWidth="1"/>
    <col min="3842" max="3849" width="9.140625" style="519"/>
    <col min="3850" max="3850" width="12.42578125" style="519" customWidth="1"/>
    <col min="3851" max="4096" width="9.140625" style="519"/>
    <col min="4097" max="4097" width="2.140625" style="519" customWidth="1"/>
    <col min="4098" max="4105" width="9.140625" style="519"/>
    <col min="4106" max="4106" width="12.42578125" style="519" customWidth="1"/>
    <col min="4107" max="4352" width="9.140625" style="519"/>
    <col min="4353" max="4353" width="2.140625" style="519" customWidth="1"/>
    <col min="4354" max="4361" width="9.140625" style="519"/>
    <col min="4362" max="4362" width="12.42578125" style="519" customWidth="1"/>
    <col min="4363" max="4608" width="9.140625" style="519"/>
    <col min="4609" max="4609" width="2.140625" style="519" customWidth="1"/>
    <col min="4610" max="4617" width="9.140625" style="519"/>
    <col min="4618" max="4618" width="12.42578125" style="519" customWidth="1"/>
    <col min="4619" max="4864" width="9.140625" style="519"/>
    <col min="4865" max="4865" width="2.140625" style="519" customWidth="1"/>
    <col min="4866" max="4873" width="9.140625" style="519"/>
    <col min="4874" max="4874" width="12.42578125" style="519" customWidth="1"/>
    <col min="4875" max="5120" width="9.140625" style="519"/>
    <col min="5121" max="5121" width="2.140625" style="519" customWidth="1"/>
    <col min="5122" max="5129" width="9.140625" style="519"/>
    <col min="5130" max="5130" width="12.42578125" style="519" customWidth="1"/>
    <col min="5131" max="5376" width="9.140625" style="519"/>
    <col min="5377" max="5377" width="2.140625" style="519" customWidth="1"/>
    <col min="5378" max="5385" width="9.140625" style="519"/>
    <col min="5386" max="5386" width="12.42578125" style="519" customWidth="1"/>
    <col min="5387" max="5632" width="9.140625" style="519"/>
    <col min="5633" max="5633" width="2.140625" style="519" customWidth="1"/>
    <col min="5634" max="5641" width="9.140625" style="519"/>
    <col min="5642" max="5642" width="12.42578125" style="519" customWidth="1"/>
    <col min="5643" max="5888" width="9.140625" style="519"/>
    <col min="5889" max="5889" width="2.140625" style="519" customWidth="1"/>
    <col min="5890" max="5897" width="9.140625" style="519"/>
    <col min="5898" max="5898" width="12.42578125" style="519" customWidth="1"/>
    <col min="5899" max="6144" width="9.140625" style="519"/>
    <col min="6145" max="6145" width="2.140625" style="519" customWidth="1"/>
    <col min="6146" max="6153" width="9.140625" style="519"/>
    <col min="6154" max="6154" width="12.42578125" style="519" customWidth="1"/>
    <col min="6155" max="6400" width="9.140625" style="519"/>
    <col min="6401" max="6401" width="2.140625" style="519" customWidth="1"/>
    <col min="6402" max="6409" width="9.140625" style="519"/>
    <col min="6410" max="6410" width="12.42578125" style="519" customWidth="1"/>
    <col min="6411" max="6656" width="9.140625" style="519"/>
    <col min="6657" max="6657" width="2.140625" style="519" customWidth="1"/>
    <col min="6658" max="6665" width="9.140625" style="519"/>
    <col min="6666" max="6666" width="12.42578125" style="519" customWidth="1"/>
    <col min="6667" max="6912" width="9.140625" style="519"/>
    <col min="6913" max="6913" width="2.140625" style="519" customWidth="1"/>
    <col min="6914" max="6921" width="9.140625" style="519"/>
    <col min="6922" max="6922" width="12.42578125" style="519" customWidth="1"/>
    <col min="6923" max="7168" width="9.140625" style="519"/>
    <col min="7169" max="7169" width="2.140625" style="519" customWidth="1"/>
    <col min="7170" max="7177" width="9.140625" style="519"/>
    <col min="7178" max="7178" width="12.42578125" style="519" customWidth="1"/>
    <col min="7179" max="7424" width="9.140625" style="519"/>
    <col min="7425" max="7425" width="2.140625" style="519" customWidth="1"/>
    <col min="7426" max="7433" width="9.140625" style="519"/>
    <col min="7434" max="7434" width="12.42578125" style="519" customWidth="1"/>
    <col min="7435" max="7680" width="9.140625" style="519"/>
    <col min="7681" max="7681" width="2.140625" style="519" customWidth="1"/>
    <col min="7682" max="7689" width="9.140625" style="519"/>
    <col min="7690" max="7690" width="12.42578125" style="519" customWidth="1"/>
    <col min="7691" max="7936" width="9.140625" style="519"/>
    <col min="7937" max="7937" width="2.140625" style="519" customWidth="1"/>
    <col min="7938" max="7945" width="9.140625" style="519"/>
    <col min="7946" max="7946" width="12.42578125" style="519" customWidth="1"/>
    <col min="7947" max="8192" width="9.140625" style="519"/>
    <col min="8193" max="8193" width="2.140625" style="519" customWidth="1"/>
    <col min="8194" max="8201" width="9.140625" style="519"/>
    <col min="8202" max="8202" width="12.42578125" style="519" customWidth="1"/>
    <col min="8203" max="8448" width="9.140625" style="519"/>
    <col min="8449" max="8449" width="2.140625" style="519" customWidth="1"/>
    <col min="8450" max="8457" width="9.140625" style="519"/>
    <col min="8458" max="8458" width="12.42578125" style="519" customWidth="1"/>
    <col min="8459" max="8704" width="9.140625" style="519"/>
    <col min="8705" max="8705" width="2.140625" style="519" customWidth="1"/>
    <col min="8706" max="8713" width="9.140625" style="519"/>
    <col min="8714" max="8714" width="12.42578125" style="519" customWidth="1"/>
    <col min="8715" max="8960" width="9.140625" style="519"/>
    <col min="8961" max="8961" width="2.140625" style="519" customWidth="1"/>
    <col min="8962" max="8969" width="9.140625" style="519"/>
    <col min="8970" max="8970" width="12.42578125" style="519" customWidth="1"/>
    <col min="8971" max="9216" width="9.140625" style="519"/>
    <col min="9217" max="9217" width="2.140625" style="519" customWidth="1"/>
    <col min="9218" max="9225" width="9.140625" style="519"/>
    <col min="9226" max="9226" width="12.42578125" style="519" customWidth="1"/>
    <col min="9227" max="9472" width="9.140625" style="519"/>
    <col min="9473" max="9473" width="2.140625" style="519" customWidth="1"/>
    <col min="9474" max="9481" width="9.140625" style="519"/>
    <col min="9482" max="9482" width="12.42578125" style="519" customWidth="1"/>
    <col min="9483" max="9728" width="9.140625" style="519"/>
    <col min="9729" max="9729" width="2.140625" style="519" customWidth="1"/>
    <col min="9730" max="9737" width="9.140625" style="519"/>
    <col min="9738" max="9738" width="12.42578125" style="519" customWidth="1"/>
    <col min="9739" max="9984" width="9.140625" style="519"/>
    <col min="9985" max="9985" width="2.140625" style="519" customWidth="1"/>
    <col min="9986" max="9993" width="9.140625" style="519"/>
    <col min="9994" max="9994" width="12.42578125" style="519" customWidth="1"/>
    <col min="9995" max="10240" width="9.140625" style="519"/>
    <col min="10241" max="10241" width="2.140625" style="519" customWidth="1"/>
    <col min="10242" max="10249" width="9.140625" style="519"/>
    <col min="10250" max="10250" width="12.42578125" style="519" customWidth="1"/>
    <col min="10251" max="10496" width="9.140625" style="519"/>
    <col min="10497" max="10497" width="2.140625" style="519" customWidth="1"/>
    <col min="10498" max="10505" width="9.140625" style="519"/>
    <col min="10506" max="10506" width="12.42578125" style="519" customWidth="1"/>
    <col min="10507" max="10752" width="9.140625" style="519"/>
    <col min="10753" max="10753" width="2.140625" style="519" customWidth="1"/>
    <col min="10754" max="10761" width="9.140625" style="519"/>
    <col min="10762" max="10762" width="12.42578125" style="519" customWidth="1"/>
    <col min="10763" max="11008" width="9.140625" style="519"/>
    <col min="11009" max="11009" width="2.140625" style="519" customWidth="1"/>
    <col min="11010" max="11017" width="9.140625" style="519"/>
    <col min="11018" max="11018" width="12.42578125" style="519" customWidth="1"/>
    <col min="11019" max="11264" width="9.140625" style="519"/>
    <col min="11265" max="11265" width="2.140625" style="519" customWidth="1"/>
    <col min="11266" max="11273" width="9.140625" style="519"/>
    <col min="11274" max="11274" width="12.42578125" style="519" customWidth="1"/>
    <col min="11275" max="11520" width="9.140625" style="519"/>
    <col min="11521" max="11521" width="2.140625" style="519" customWidth="1"/>
    <col min="11522" max="11529" width="9.140625" style="519"/>
    <col min="11530" max="11530" width="12.42578125" style="519" customWidth="1"/>
    <col min="11531" max="11776" width="9.140625" style="519"/>
    <col min="11777" max="11777" width="2.140625" style="519" customWidth="1"/>
    <col min="11778" max="11785" width="9.140625" style="519"/>
    <col min="11786" max="11786" width="12.42578125" style="519" customWidth="1"/>
    <col min="11787" max="12032" width="9.140625" style="519"/>
    <col min="12033" max="12033" width="2.140625" style="519" customWidth="1"/>
    <col min="12034" max="12041" width="9.140625" style="519"/>
    <col min="12042" max="12042" width="12.42578125" style="519" customWidth="1"/>
    <col min="12043" max="12288" width="9.140625" style="519"/>
    <col min="12289" max="12289" width="2.140625" style="519" customWidth="1"/>
    <col min="12290" max="12297" width="9.140625" style="519"/>
    <col min="12298" max="12298" width="12.42578125" style="519" customWidth="1"/>
    <col min="12299" max="12544" width="9.140625" style="519"/>
    <col min="12545" max="12545" width="2.140625" style="519" customWidth="1"/>
    <col min="12546" max="12553" width="9.140625" style="519"/>
    <col min="12554" max="12554" width="12.42578125" style="519" customWidth="1"/>
    <col min="12555" max="12800" width="9.140625" style="519"/>
    <col min="12801" max="12801" width="2.140625" style="519" customWidth="1"/>
    <col min="12802" max="12809" width="9.140625" style="519"/>
    <col min="12810" max="12810" width="12.42578125" style="519" customWidth="1"/>
    <col min="12811" max="13056" width="9.140625" style="519"/>
    <col min="13057" max="13057" width="2.140625" style="519" customWidth="1"/>
    <col min="13058" max="13065" width="9.140625" style="519"/>
    <col min="13066" max="13066" width="12.42578125" style="519" customWidth="1"/>
    <col min="13067" max="13312" width="9.140625" style="519"/>
    <col min="13313" max="13313" width="2.140625" style="519" customWidth="1"/>
    <col min="13314" max="13321" width="9.140625" style="519"/>
    <col min="13322" max="13322" width="12.42578125" style="519" customWidth="1"/>
    <col min="13323" max="13568" width="9.140625" style="519"/>
    <col min="13569" max="13569" width="2.140625" style="519" customWidth="1"/>
    <col min="13570" max="13577" width="9.140625" style="519"/>
    <col min="13578" max="13578" width="12.42578125" style="519" customWidth="1"/>
    <col min="13579" max="13824" width="9.140625" style="519"/>
    <col min="13825" max="13825" width="2.140625" style="519" customWidth="1"/>
    <col min="13826" max="13833" width="9.140625" style="519"/>
    <col min="13834" max="13834" width="12.42578125" style="519" customWidth="1"/>
    <col min="13835" max="14080" width="9.140625" style="519"/>
    <col min="14081" max="14081" width="2.140625" style="519" customWidth="1"/>
    <col min="14082" max="14089" width="9.140625" style="519"/>
    <col min="14090" max="14090" width="12.42578125" style="519" customWidth="1"/>
    <col min="14091" max="14336" width="9.140625" style="519"/>
    <col min="14337" max="14337" width="2.140625" style="519" customWidth="1"/>
    <col min="14338" max="14345" width="9.140625" style="519"/>
    <col min="14346" max="14346" width="12.42578125" style="519" customWidth="1"/>
    <col min="14347" max="14592" width="9.140625" style="519"/>
    <col min="14593" max="14593" width="2.140625" style="519" customWidth="1"/>
    <col min="14594" max="14601" width="9.140625" style="519"/>
    <col min="14602" max="14602" width="12.42578125" style="519" customWidth="1"/>
    <col min="14603" max="14848" width="9.140625" style="519"/>
    <col min="14849" max="14849" width="2.140625" style="519" customWidth="1"/>
    <col min="14850" max="14857" width="9.140625" style="519"/>
    <col min="14858" max="14858" width="12.42578125" style="519" customWidth="1"/>
    <col min="14859" max="15104" width="9.140625" style="519"/>
    <col min="15105" max="15105" width="2.140625" style="519" customWidth="1"/>
    <col min="15106" max="15113" width="9.140625" style="519"/>
    <col min="15114" max="15114" width="12.42578125" style="519" customWidth="1"/>
    <col min="15115" max="15360" width="9.140625" style="519"/>
    <col min="15361" max="15361" width="2.140625" style="519" customWidth="1"/>
    <col min="15362" max="15369" width="9.140625" style="519"/>
    <col min="15370" max="15370" width="12.42578125" style="519" customWidth="1"/>
    <col min="15371" max="15616" width="9.140625" style="519"/>
    <col min="15617" max="15617" width="2.140625" style="519" customWidth="1"/>
    <col min="15618" max="15625" width="9.140625" style="519"/>
    <col min="15626" max="15626" width="12.42578125" style="519" customWidth="1"/>
    <col min="15627" max="15872" width="9.140625" style="519"/>
    <col min="15873" max="15873" width="2.140625" style="519" customWidth="1"/>
    <col min="15874" max="15881" width="9.140625" style="519"/>
    <col min="15882" max="15882" width="12.42578125" style="519" customWidth="1"/>
    <col min="15883" max="16128" width="9.140625" style="519"/>
    <col min="16129" max="16129" width="2.140625" style="519" customWidth="1"/>
    <col min="16130" max="16137" width="9.140625" style="519"/>
    <col min="16138" max="16138" width="12.42578125" style="519" customWidth="1"/>
    <col min="16139" max="16384" width="9.140625" style="519"/>
  </cols>
  <sheetData>
    <row r="1" spans="2:38" x14ac:dyDescent="0.25">
      <c r="U1" s="520"/>
      <c r="V1" s="520"/>
      <c r="W1" s="520"/>
      <c r="X1" s="520"/>
      <c r="Y1" s="520"/>
      <c r="Z1" s="520"/>
      <c r="AA1" s="520"/>
      <c r="AB1" s="520"/>
      <c r="AC1" s="520"/>
      <c r="AD1" s="520"/>
      <c r="AE1" s="520"/>
      <c r="AF1" s="520"/>
      <c r="AG1" s="520"/>
      <c r="AH1" s="520"/>
      <c r="AI1" s="520"/>
      <c r="AJ1" s="520"/>
      <c r="AK1" s="521"/>
      <c r="AL1" s="520"/>
    </row>
    <row r="2" spans="2:38" x14ac:dyDescent="0.25">
      <c r="B2" s="522"/>
      <c r="C2" s="523"/>
      <c r="D2" s="523"/>
      <c r="E2" s="523"/>
      <c r="F2" s="523"/>
      <c r="G2" s="523"/>
      <c r="H2" s="524"/>
      <c r="I2" s="525"/>
      <c r="J2" s="525"/>
      <c r="K2" s="525"/>
      <c r="L2" s="525"/>
      <c r="M2" s="525"/>
      <c r="N2" s="525"/>
      <c r="O2" s="525"/>
      <c r="P2" s="525"/>
      <c r="Q2" s="525"/>
      <c r="R2" s="525"/>
      <c r="S2" s="525"/>
      <c r="T2" s="525"/>
      <c r="U2" s="526"/>
      <c r="V2" s="527"/>
      <c r="W2" s="527" t="s">
        <v>1348</v>
      </c>
      <c r="X2" s="525"/>
      <c r="Y2" s="525"/>
      <c r="Z2" s="525"/>
      <c r="AA2" s="525"/>
      <c r="AB2" s="525"/>
      <c r="AC2" s="525"/>
      <c r="AD2" s="940" t="s">
        <v>1349</v>
      </c>
      <c r="AE2" s="940"/>
      <c r="AF2" s="940"/>
      <c r="AG2" s="525"/>
      <c r="AH2" s="528" t="s">
        <v>1350</v>
      </c>
      <c r="AI2" s="527"/>
      <c r="AJ2" s="527"/>
      <c r="AK2" s="529"/>
      <c r="AL2" s="530"/>
    </row>
    <row r="3" spans="2:38" x14ac:dyDescent="0.25">
      <c r="B3" s="531"/>
      <c r="C3" s="532"/>
      <c r="D3" s="532"/>
      <c r="E3" s="532"/>
      <c r="F3" s="532"/>
      <c r="G3" s="532"/>
      <c r="H3" s="532"/>
      <c r="I3" s="533"/>
      <c r="J3" s="533"/>
      <c r="K3" s="533"/>
      <c r="L3" s="533"/>
      <c r="M3" s="533"/>
      <c r="N3" s="533"/>
      <c r="O3" s="533"/>
      <c r="P3" s="533"/>
      <c r="Q3" s="533"/>
      <c r="R3" s="533"/>
      <c r="S3" s="533"/>
      <c r="T3" s="533"/>
      <c r="U3" s="532"/>
      <c r="V3" s="534"/>
      <c r="W3" s="534"/>
      <c r="X3" s="535"/>
      <c r="Y3" s="535"/>
      <c r="Z3" s="535"/>
      <c r="AA3" s="535"/>
      <c r="AB3" s="533"/>
      <c r="AC3" s="533"/>
      <c r="AD3" s="534" t="s">
        <v>1351</v>
      </c>
      <c r="AE3" s="536"/>
      <c r="AF3" s="537" t="s">
        <v>1352</v>
      </c>
      <c r="AG3" s="533"/>
      <c r="AH3" s="538"/>
      <c r="AI3" s="539" t="s">
        <v>1353</v>
      </c>
      <c r="AJ3" s="539" t="s">
        <v>1354</v>
      </c>
      <c r="AK3" s="540" t="s">
        <v>1050</v>
      </c>
      <c r="AL3" s="530"/>
    </row>
    <row r="4" spans="2:38" x14ac:dyDescent="0.25">
      <c r="B4" s="531"/>
      <c r="C4" s="532"/>
      <c r="D4" s="541"/>
      <c r="E4" s="542"/>
      <c r="F4" s="542"/>
      <c r="G4" s="542"/>
      <c r="H4" s="542"/>
      <c r="I4" s="543"/>
      <c r="J4" s="533"/>
      <c r="K4" s="537" t="s">
        <v>1355</v>
      </c>
      <c r="L4" s="544"/>
      <c r="M4" s="533"/>
      <c r="N4" s="533"/>
      <c r="O4" s="533"/>
      <c r="P4" s="533"/>
      <c r="Q4" s="533"/>
      <c r="R4" s="533"/>
      <c r="S4" s="533"/>
      <c r="T4" s="533"/>
      <c r="U4" s="533"/>
      <c r="V4" s="545"/>
      <c r="W4" s="546" t="s">
        <v>701</v>
      </c>
      <c r="X4" s="547"/>
      <c r="Y4" s="547"/>
      <c r="Z4" s="539"/>
      <c r="AA4" s="539"/>
      <c r="AB4" s="548"/>
      <c r="AC4" s="533"/>
      <c r="AD4" s="549">
        <f>_xll.ciqfunctions.udf.CIQ($D$6,"IQ_BETA_1YR")</f>
        <v>0.89319000000000004</v>
      </c>
      <c r="AE4" s="550" t="s">
        <v>1353</v>
      </c>
      <c r="AF4" s="551">
        <f>_xll.ciqfunctions.udf.CIQ($D$6,"IQ_BETA_1YR_RSQ")</f>
        <v>0.39122000000000001</v>
      </c>
      <c r="AG4" s="552">
        <v>1</v>
      </c>
      <c r="AH4" s="553" t="str">
        <f t="shared" ref="AH4:AH15" si="0">B52</f>
        <v>NYSE:HSY</v>
      </c>
      <c r="AI4" s="554">
        <f>_xll.ciqfunctions.udf.CIQ($B52,"IQ_BETA_1YR")</f>
        <v>0.41642000000000001</v>
      </c>
      <c r="AJ4" s="554">
        <f>_xll.ciqfunctions.udf.CIQ($B52,"IQ_BETA_2YR")</f>
        <v>0.55859999999999999</v>
      </c>
      <c r="AK4" s="555">
        <f>_xll.ciqfunctions.udf.CIQ($B52,"IQ_BETA_5YR")</f>
        <v>0.21803</v>
      </c>
      <c r="AL4" s="530"/>
    </row>
    <row r="5" spans="2:38" x14ac:dyDescent="0.25">
      <c r="B5" s="531"/>
      <c r="C5" s="532"/>
      <c r="D5" s="532"/>
      <c r="E5" s="532"/>
      <c r="F5" s="532"/>
      <c r="G5" s="532"/>
      <c r="H5" s="532"/>
      <c r="I5" s="533"/>
      <c r="J5" s="533"/>
      <c r="K5" s="556" t="s">
        <v>1356</v>
      </c>
      <c r="L5" s="557" t="s">
        <v>1357</v>
      </c>
      <c r="M5" s="533"/>
      <c r="N5" s="533"/>
      <c r="O5" s="533"/>
      <c r="P5" s="533"/>
      <c r="Q5" s="533"/>
      <c r="R5" s="533"/>
      <c r="S5" s="533"/>
      <c r="T5" s="533"/>
      <c r="U5" s="533"/>
      <c r="V5" s="545"/>
      <c r="W5" s="545" t="s">
        <v>1358</v>
      </c>
      <c r="X5" s="547"/>
      <c r="Y5" s="558"/>
      <c r="Z5" s="539"/>
      <c r="AA5" s="539"/>
      <c r="AB5" s="548"/>
      <c r="AC5" s="533"/>
      <c r="AD5" s="559">
        <f>_xll.ciqfunctions.udf.CIQ($D$6,"IQ_BETA_2YR")</f>
        <v>0.83281000000000005</v>
      </c>
      <c r="AE5" s="539" t="s">
        <v>1354</v>
      </c>
      <c r="AF5" s="560">
        <f>_xll.ciqfunctions.udf.CIQ($D$6,"IQ_BETA_2YR_RSQ")</f>
        <v>0.32990000000000003</v>
      </c>
      <c r="AG5" s="561">
        <f t="shared" ref="AG5:AG15" si="1">AG4+1</f>
        <v>2</v>
      </c>
      <c r="AH5" s="553" t="str">
        <f t="shared" si="0"/>
        <v>NYSE:CPB</v>
      </c>
      <c r="AI5" s="554">
        <f>_xll.ciqfunctions.udf.CIQ($B53,"IQ_BETA_1YR")</f>
        <v>0.38644000000000001</v>
      </c>
      <c r="AJ5" s="554">
        <f>_xll.ciqfunctions.udf.CIQ($B53,"IQ_BETA_2YR")</f>
        <v>0.43045</v>
      </c>
      <c r="AK5" s="555">
        <f>_xll.ciqfunctions.udf.CIQ($B53,"IQ_BETA_5YR")</f>
        <v>0.38252999999999998</v>
      </c>
      <c r="AL5" s="530"/>
    </row>
    <row r="6" spans="2:38" x14ac:dyDescent="0.25">
      <c r="B6" s="562"/>
      <c r="C6" s="563" t="s">
        <v>1359</v>
      </c>
      <c r="D6" s="564" t="s">
        <v>1433</v>
      </c>
      <c r="E6" s="565"/>
      <c r="F6" s="565"/>
      <c r="G6" s="565"/>
      <c r="H6" s="566"/>
      <c r="I6" s="533"/>
      <c r="J6" s="533"/>
      <c r="K6" s="567" t="s">
        <v>1360</v>
      </c>
      <c r="L6" s="557" t="s">
        <v>1361</v>
      </c>
      <c r="M6" s="533"/>
      <c r="N6" s="544"/>
      <c r="O6" s="533"/>
      <c r="P6" s="533"/>
      <c r="Q6" s="533"/>
      <c r="R6" s="533"/>
      <c r="S6" s="533"/>
      <c r="T6" s="533"/>
      <c r="U6" s="533"/>
      <c r="V6" s="545"/>
      <c r="W6" s="545" t="s">
        <v>1362</v>
      </c>
      <c r="X6" s="547"/>
      <c r="Y6" s="547"/>
      <c r="Z6" s="539"/>
      <c r="AA6" s="539"/>
      <c r="AB6" s="548"/>
      <c r="AC6" s="533"/>
      <c r="AD6" s="568">
        <f>_xll.ciqfunctions.udf.CIQ($D$6,"IQ_BETA_5YR")</f>
        <v>1.0598700000000001</v>
      </c>
      <c r="AE6" s="569" t="s">
        <v>1050</v>
      </c>
      <c r="AF6" s="570">
        <f>_xll.ciqfunctions.udf.CIQ($D$6,"IQ_BETA_5YR_RSQ")</f>
        <v>0.32196999999999998</v>
      </c>
      <c r="AG6" s="561">
        <f>AG5+1</f>
        <v>3</v>
      </c>
      <c r="AH6" s="553" t="str">
        <f t="shared" si="0"/>
        <v>NYSE:SJM</v>
      </c>
      <c r="AI6" s="554">
        <f>_xll.ciqfunctions.udf.CIQ($B54,"IQ_BETA_1YR")</f>
        <v>0.63621000000000005</v>
      </c>
      <c r="AJ6" s="554">
        <f>_xll.ciqfunctions.udf.CIQ($B54,"IQ_BETA_2YR")</f>
        <v>0.77664</v>
      </c>
      <c r="AK6" s="555">
        <f>_xll.ciqfunctions.udf.CIQ($B54,"IQ_BETA_5YR")</f>
        <v>0.53852999999999995</v>
      </c>
      <c r="AL6" s="530"/>
    </row>
    <row r="7" spans="2:38" x14ac:dyDescent="0.25">
      <c r="B7" s="562"/>
      <c r="C7" s="563"/>
      <c r="D7" s="532"/>
      <c r="E7" s="532"/>
      <c r="F7" s="532"/>
      <c r="G7" s="532"/>
      <c r="H7" s="533"/>
      <c r="I7" s="533"/>
      <c r="J7" s="533"/>
      <c r="K7" s="571" t="s">
        <v>1363</v>
      </c>
      <c r="L7" s="557" t="s">
        <v>1364</v>
      </c>
      <c r="M7" s="533"/>
      <c r="N7" s="533"/>
      <c r="O7" s="533"/>
      <c r="P7" s="533"/>
      <c r="Q7" s="533"/>
      <c r="R7" s="533"/>
      <c r="S7" s="533"/>
      <c r="T7" s="533"/>
      <c r="U7" s="533"/>
      <c r="V7" s="545"/>
      <c r="W7" s="545" t="s">
        <v>1365</v>
      </c>
      <c r="X7" s="547"/>
      <c r="Y7" s="547"/>
      <c r="Z7" s="539"/>
      <c r="AA7" s="539"/>
      <c r="AB7" s="548"/>
      <c r="AC7" s="533"/>
      <c r="AD7" s="533"/>
      <c r="AE7" s="533"/>
      <c r="AF7" s="533"/>
      <c r="AG7" s="561">
        <f t="shared" si="1"/>
        <v>4</v>
      </c>
      <c r="AH7" s="553" t="str">
        <f t="shared" si="0"/>
        <v>NYSE:PRGO</v>
      </c>
      <c r="AI7" s="554">
        <f>_xll.ciqfunctions.udf.CIQ($B55,"IQ_BETA_1YR")</f>
        <v>0.68635000000000002</v>
      </c>
      <c r="AJ7" s="554">
        <f>_xll.ciqfunctions.udf.CIQ($B55,"IQ_BETA_2YR")</f>
        <v>0.81418000000000001</v>
      </c>
      <c r="AK7" s="555">
        <f>_xll.ciqfunctions.udf.CIQ($B55,"IQ_BETA_5YR")</f>
        <v>0.3049</v>
      </c>
      <c r="AL7" s="530"/>
    </row>
    <row r="8" spans="2:38" x14ac:dyDescent="0.25">
      <c r="B8" s="562"/>
      <c r="C8" s="563" t="s">
        <v>1366</v>
      </c>
      <c r="D8" s="572" t="str">
        <f>_xll.ciqfunctions.udf.CIQ($D$6,"IQ_COMPANY_NAME")</f>
        <v>Mead Johnson Nutrition Company</v>
      </c>
      <c r="E8" s="573"/>
      <c r="F8" s="573"/>
      <c r="G8" s="573"/>
      <c r="H8" s="573"/>
      <c r="I8" s="574"/>
      <c r="J8" s="533"/>
      <c r="K8" s="575" t="s">
        <v>1367</v>
      </c>
      <c r="L8" s="557" t="s">
        <v>1368</v>
      </c>
      <c r="M8" s="533"/>
      <c r="N8" s="533"/>
      <c r="O8" s="533"/>
      <c r="P8" s="533"/>
      <c r="Q8" s="533"/>
      <c r="R8" s="533"/>
      <c r="S8" s="533"/>
      <c r="T8" s="533"/>
      <c r="U8" s="533"/>
      <c r="V8" s="545"/>
      <c r="W8" s="545" t="s">
        <v>1369</v>
      </c>
      <c r="X8" s="547"/>
      <c r="Y8" s="547"/>
      <c r="Z8" s="539"/>
      <c r="AA8" s="539"/>
      <c r="AB8" s="548"/>
      <c r="AC8" s="533"/>
      <c r="AD8" s="533"/>
      <c r="AE8" s="533"/>
      <c r="AF8" s="533"/>
      <c r="AG8" s="561">
        <f t="shared" si="1"/>
        <v>5</v>
      </c>
      <c r="AH8" s="553" t="str">
        <f t="shared" si="0"/>
        <v>NYSE:WWAV</v>
      </c>
      <c r="AI8" s="554">
        <f>_xll.ciqfunctions.udf.CIQ($B56,"IQ_BETA_1YR")</f>
        <v>1.00458</v>
      </c>
      <c r="AJ8" s="554">
        <f>_xll.ciqfunctions.udf.CIQ($B56,"IQ_BETA_2YR")</f>
        <v>1.15021</v>
      </c>
      <c r="AK8" s="555">
        <f>_xll.ciqfunctions.udf.CIQ($B56,"IQ_BETA_5YR")</f>
        <v>1.51448</v>
      </c>
      <c r="AL8" s="530"/>
    </row>
    <row r="9" spans="2:38" x14ac:dyDescent="0.25">
      <c r="B9" s="562"/>
      <c r="C9" s="533"/>
      <c r="D9" s="533"/>
      <c r="E9" s="532"/>
      <c r="F9" s="533"/>
      <c r="G9" s="533"/>
      <c r="H9" s="533"/>
      <c r="I9" s="533"/>
      <c r="J9" s="533"/>
      <c r="K9" s="533"/>
      <c r="L9" s="533"/>
      <c r="M9" s="533"/>
      <c r="N9" s="533"/>
      <c r="O9" s="533"/>
      <c r="P9" s="533"/>
      <c r="Q9" s="533"/>
      <c r="R9" s="533"/>
      <c r="S9" s="533"/>
      <c r="T9" s="533"/>
      <c r="U9" s="533"/>
      <c r="V9" s="545"/>
      <c r="W9" s="545" t="s">
        <v>1370</v>
      </c>
      <c r="X9" s="547"/>
      <c r="Y9" s="547"/>
      <c r="Z9" s="539"/>
      <c r="AA9" s="539"/>
      <c r="AB9" s="548"/>
      <c r="AC9" s="533"/>
      <c r="AD9" s="533"/>
      <c r="AE9" s="533"/>
      <c r="AF9" s="533"/>
      <c r="AG9" s="561">
        <f t="shared" si="1"/>
        <v>6</v>
      </c>
      <c r="AH9" s="553" t="str">
        <f t="shared" si="0"/>
        <v>SWX:NESN</v>
      </c>
      <c r="AI9" s="554">
        <f>_xll.ciqfunctions.udf.CIQ($B57,"IQ_BETA_1YR")</f>
        <v>0.57362999999999997</v>
      </c>
      <c r="AJ9" s="554">
        <f>_xll.ciqfunctions.udf.CIQ($B57,"IQ_BETA_2YR")</f>
        <v>0.58182</v>
      </c>
      <c r="AK9" s="555">
        <f>_xll.ciqfunctions.udf.CIQ($B57,"IQ_BETA_5YR")</f>
        <v>0.25203999999999999</v>
      </c>
      <c r="AL9" s="530"/>
    </row>
    <row r="10" spans="2:38" x14ac:dyDescent="0.25">
      <c r="B10" s="562"/>
      <c r="C10" s="563" t="s">
        <v>1371</v>
      </c>
      <c r="D10" s="572" t="str">
        <f>_xll.ciqfunctions.udf.CIQ(D6,"IQ_INDUSTRY_SECTOR")</f>
        <v>Consumer Staples</v>
      </c>
      <c r="E10" s="573"/>
      <c r="F10" s="573"/>
      <c r="G10" s="573"/>
      <c r="H10" s="573"/>
      <c r="I10" s="574"/>
      <c r="J10" s="533"/>
      <c r="K10" s="576"/>
      <c r="L10" s="533"/>
      <c r="M10" s="533"/>
      <c r="N10" s="533"/>
      <c r="O10" s="533"/>
      <c r="P10" s="533"/>
      <c r="Q10" s="533"/>
      <c r="R10" s="533"/>
      <c r="S10" s="533"/>
      <c r="T10" s="533"/>
      <c r="U10" s="533"/>
      <c r="V10" s="545"/>
      <c r="W10" s="545" t="s">
        <v>1372</v>
      </c>
      <c r="X10" s="547"/>
      <c r="Y10" s="547"/>
      <c r="Z10" s="539"/>
      <c r="AA10" s="539"/>
      <c r="AB10" s="548"/>
      <c r="AC10" s="533"/>
      <c r="AD10" s="533"/>
      <c r="AE10" s="533"/>
      <c r="AF10" s="533"/>
      <c r="AG10" s="561">
        <f t="shared" si="1"/>
        <v>7</v>
      </c>
      <c r="AH10" s="553" t="str">
        <f t="shared" si="0"/>
        <v>ENXTPA:BN</v>
      </c>
      <c r="AI10" s="554">
        <f>_xll.ciqfunctions.udf.CIQ($B58,"IQ_BETA_1YR")</f>
        <v>0.73441000000000001</v>
      </c>
      <c r="AJ10" s="554">
        <f>_xll.ciqfunctions.udf.CIQ($B58,"IQ_BETA_2YR")</f>
        <v>0.80298000000000003</v>
      </c>
      <c r="AK10" s="555">
        <f>_xll.ciqfunctions.udf.CIQ($B58,"IQ_BETA_5YR")</f>
        <v>0.48325000000000001</v>
      </c>
      <c r="AL10" s="530"/>
    </row>
    <row r="11" spans="2:38" x14ac:dyDescent="0.25">
      <c r="B11" s="562"/>
      <c r="C11" s="533"/>
      <c r="D11" s="533"/>
      <c r="E11" s="532"/>
      <c r="F11" s="533"/>
      <c r="G11" s="533"/>
      <c r="H11" s="533"/>
      <c r="I11" s="533"/>
      <c r="J11" s="533"/>
      <c r="K11" s="576"/>
      <c r="L11" s="533"/>
      <c r="M11" s="533"/>
      <c r="N11" s="533"/>
      <c r="O11" s="533"/>
      <c r="P11" s="533"/>
      <c r="Q11" s="533"/>
      <c r="R11" s="533"/>
      <c r="S11" s="533"/>
      <c r="T11" s="533"/>
      <c r="U11" s="533"/>
      <c r="V11" s="545"/>
      <c r="W11" s="545"/>
      <c r="X11" s="547"/>
      <c r="Y11" s="547"/>
      <c r="Z11" s="539"/>
      <c r="AA11" s="539"/>
      <c r="AB11" s="548"/>
      <c r="AC11" s="533"/>
      <c r="AD11" s="533"/>
      <c r="AE11" s="533"/>
      <c r="AF11" s="533"/>
      <c r="AG11" s="561">
        <f t="shared" si="1"/>
        <v>8</v>
      </c>
      <c r="AH11" s="577" t="str">
        <f t="shared" si="0"/>
        <v>NasdaqGS:KHC</v>
      </c>
      <c r="AI11" s="578">
        <f>_xll.ciqfunctions.udf.CIQ($B59,"IQ_BETA_1YR")</f>
        <v>1.0596399999999999</v>
      </c>
      <c r="AJ11" s="578">
        <f>_xll.ciqfunctions.udf.CIQ($B59,"IQ_BETA_2YR")</f>
        <v>0</v>
      </c>
      <c r="AK11" s="579">
        <f>_xll.ciqfunctions.udf.CIQ($B59,"IQ_BETA_5YR")</f>
        <v>0</v>
      </c>
      <c r="AL11" s="530"/>
    </row>
    <row r="12" spans="2:38" x14ac:dyDescent="0.25">
      <c r="B12" s="562"/>
      <c r="C12" s="563" t="s">
        <v>1373</v>
      </c>
      <c r="D12" s="580">
        <f>_xll.ciqfunctions.udf.CIQ($D$6,"IQ_PERIODDATE",IQ_FY,,"LFR")</f>
        <v>42369</v>
      </c>
      <c r="E12" s="581"/>
      <c r="F12" s="532"/>
      <c r="H12" s="533"/>
      <c r="I12" s="533"/>
      <c r="J12" s="533"/>
      <c r="K12" s="576"/>
      <c r="L12" s="533"/>
      <c r="M12" s="533"/>
      <c r="N12" s="533"/>
      <c r="O12" s="533"/>
      <c r="P12" s="533"/>
      <c r="Q12" s="533"/>
      <c r="R12" s="533"/>
      <c r="S12" s="533"/>
      <c r="T12" s="533"/>
      <c r="U12" s="533"/>
      <c r="V12" s="545"/>
      <c r="W12" s="545"/>
      <c r="X12" s="547"/>
      <c r="Y12" s="547"/>
      <c r="Z12" s="539"/>
      <c r="AA12" s="539"/>
      <c r="AB12" s="548"/>
      <c r="AC12" s="533"/>
      <c r="AD12" s="533"/>
      <c r="AE12" s="533"/>
      <c r="AF12" s="533"/>
      <c r="AG12" s="561">
        <f t="shared" si="1"/>
        <v>9</v>
      </c>
      <c r="AH12" s="582" t="str">
        <f t="shared" si="0"/>
        <v>NYSE:ABT</v>
      </c>
      <c r="AI12" s="583">
        <f>_xll.ciqfunctions.udf.CIQ($B60,"IQ_BETA_1YR")</f>
        <v>0.92129000000000005</v>
      </c>
      <c r="AJ12" s="583">
        <f>_xll.ciqfunctions.udf.CIQ($B60,"IQ_BETA_2YR")</f>
        <v>0.91525000000000001</v>
      </c>
      <c r="AK12" s="584">
        <f>_xll.ciqfunctions.udf.CIQ($B60,"IQ_BETA_5YR")</f>
        <v>0.63146000000000002</v>
      </c>
      <c r="AL12" s="530"/>
    </row>
    <row r="13" spans="2:38" x14ac:dyDescent="0.25">
      <c r="B13" s="562"/>
      <c r="C13" s="533"/>
      <c r="D13" s="533"/>
      <c r="E13" s="530"/>
      <c r="F13" s="532"/>
      <c r="H13" s="533"/>
      <c r="I13" s="533"/>
      <c r="J13" s="533"/>
      <c r="K13" s="533"/>
      <c r="L13" s="533"/>
      <c r="M13" s="533"/>
      <c r="N13" s="533"/>
      <c r="O13" s="533"/>
      <c r="P13" s="533"/>
      <c r="Q13" s="533"/>
      <c r="R13" s="533"/>
      <c r="S13" s="533"/>
      <c r="T13" s="533"/>
      <c r="U13" s="533"/>
      <c r="V13" s="545"/>
      <c r="W13" s="533"/>
      <c r="X13" s="547"/>
      <c r="Y13" s="548"/>
      <c r="Z13" s="539"/>
      <c r="AA13" s="585"/>
      <c r="AB13" s="536"/>
      <c r="AC13" s="533"/>
      <c r="AD13" s="533"/>
      <c r="AE13" s="533"/>
      <c r="AF13" s="533"/>
      <c r="AG13" s="561">
        <f t="shared" si="1"/>
        <v>10</v>
      </c>
      <c r="AH13" s="553">
        <f t="shared" si="0"/>
        <v>0</v>
      </c>
      <c r="AI13" s="554" t="str">
        <f>IF(AH13=0,"",_xll.ciqfunctions.udf.CIQ($B61,"IQ_BETA_1YR"))</f>
        <v/>
      </c>
      <c r="AJ13" s="554" t="str">
        <f>IF(AH13=0,"",_xll.ciqfunctions.udf.CIQ($B61,"IQ_BETA_2YR"))</f>
        <v/>
      </c>
      <c r="AK13" s="555" t="str">
        <f>IF(AH13=0,"",_xll.ciqfunctions.udf.CIQ($B61,"IQ_BETA_5YR"))</f>
        <v/>
      </c>
      <c r="AL13" s="530"/>
    </row>
    <row r="14" spans="2:38" x14ac:dyDescent="0.25">
      <c r="B14" s="562"/>
      <c r="C14" s="563" t="s">
        <v>1374</v>
      </c>
      <c r="D14" s="580" t="str">
        <f>_xll.ciqfunctions.udf.CIQ($D$6,"IQ_FILING_CURRENCY")</f>
        <v>USD</v>
      </c>
      <c r="E14" s="581"/>
      <c r="F14" s="532"/>
      <c r="H14" s="533"/>
      <c r="I14" s="533"/>
      <c r="J14" s="533"/>
      <c r="K14" s="533"/>
      <c r="L14" s="533"/>
      <c r="M14" s="548"/>
      <c r="N14" s="533"/>
      <c r="O14" s="533"/>
      <c r="P14" s="533"/>
      <c r="Q14" s="533"/>
      <c r="R14" s="533"/>
      <c r="S14" s="533"/>
      <c r="T14" s="533"/>
      <c r="U14" s="533"/>
      <c r="V14" s="533"/>
      <c r="W14" s="533"/>
      <c r="X14" s="533"/>
      <c r="Y14" s="548"/>
      <c r="Z14" s="539"/>
      <c r="AA14" s="585"/>
      <c r="AB14" s="536"/>
      <c r="AC14" s="533"/>
      <c r="AD14" s="533"/>
      <c r="AE14" s="533"/>
      <c r="AF14" s="533"/>
      <c r="AG14" s="561">
        <f t="shared" si="1"/>
        <v>11</v>
      </c>
      <c r="AH14" s="553">
        <f t="shared" si="0"/>
        <v>0</v>
      </c>
      <c r="AI14" s="554" t="str">
        <f>IF(AH14=0,"",_xll.ciqfunctions.udf.CIQ($B62,"IQ_BETA_1YR"))</f>
        <v/>
      </c>
      <c r="AJ14" s="554" t="str">
        <f>IF(AH14=0,"",_xll.ciqfunctions.udf.CIQ($B62,"IQ_BETA_2YR"))</f>
        <v/>
      </c>
      <c r="AK14" s="555" t="str">
        <f>IF(AH14=0,"",_xll.ciqfunctions.udf.CIQ($B62,"IQ_BETA_5YR"))</f>
        <v/>
      </c>
      <c r="AL14" s="530"/>
    </row>
    <row r="15" spans="2:38" x14ac:dyDescent="0.25">
      <c r="B15" s="562"/>
      <c r="C15" s="533"/>
      <c r="D15" s="533"/>
      <c r="E15" s="530"/>
      <c r="F15" s="532"/>
      <c r="H15" s="533"/>
      <c r="I15" s="533"/>
      <c r="J15" s="533"/>
      <c r="K15" s="533"/>
      <c r="L15" s="533"/>
      <c r="M15" s="533"/>
      <c r="N15" s="533"/>
      <c r="O15" s="533"/>
      <c r="P15" s="533"/>
      <c r="Q15" s="533"/>
      <c r="R15" s="533"/>
      <c r="S15" s="533"/>
      <c r="T15" s="533"/>
      <c r="U15" s="533"/>
      <c r="V15" s="533"/>
      <c r="W15" s="533"/>
      <c r="X15" s="533"/>
      <c r="Y15" s="533"/>
      <c r="Z15" s="533"/>
      <c r="AA15" s="533"/>
      <c r="AB15" s="533"/>
      <c r="AC15" s="533"/>
      <c r="AD15" s="533"/>
      <c r="AE15" s="533"/>
      <c r="AF15" s="533"/>
      <c r="AG15" s="561">
        <f t="shared" si="1"/>
        <v>12</v>
      </c>
      <c r="AH15" s="553">
        <f t="shared" si="0"/>
        <v>0</v>
      </c>
      <c r="AI15" s="554" t="str">
        <f>IF(AH15=0,"",_xll.ciqfunctions.udf.CIQ($B63,"IQ_BETA_1YR"))</f>
        <v/>
      </c>
      <c r="AJ15" s="554" t="str">
        <f>IF(AH15=0,"",_xll.ciqfunctions.udf.CIQ($B63,"IQ_BETA_2YR"))</f>
        <v/>
      </c>
      <c r="AK15" s="555" t="str">
        <f>IF(AH15=0,"",_xll.ciqfunctions.udf.CIQ($B63,"IQ_BETA_5YR"))</f>
        <v/>
      </c>
      <c r="AL15" s="530"/>
    </row>
    <row r="16" spans="2:38" x14ac:dyDescent="0.25">
      <c r="B16" s="562"/>
      <c r="C16" s="563" t="s">
        <v>1375</v>
      </c>
      <c r="D16" s="580" t="str">
        <f>_xll.ciqfunctions.udf.CIQ($D$6,"IQ_TRADING_CURRENCY")</f>
        <v>USD</v>
      </c>
      <c r="E16" s="581"/>
      <c r="F16" s="532"/>
      <c r="H16" s="533"/>
      <c r="I16" s="533"/>
      <c r="J16" s="533"/>
      <c r="K16" s="533"/>
      <c r="L16" s="533"/>
      <c r="M16" s="533"/>
      <c r="N16" s="533"/>
      <c r="O16" s="533"/>
      <c r="P16" s="533"/>
      <c r="Q16" s="533"/>
      <c r="R16" s="533"/>
      <c r="S16" s="533"/>
      <c r="T16" s="532"/>
      <c r="U16" s="532"/>
      <c r="V16" s="532"/>
      <c r="W16" s="532"/>
      <c r="X16" s="532"/>
      <c r="Y16" s="532"/>
      <c r="Z16" s="533"/>
      <c r="AA16" s="533"/>
      <c r="AB16" s="533"/>
      <c r="AC16" s="533"/>
      <c r="AD16" s="533"/>
      <c r="AE16" s="533"/>
      <c r="AF16" s="533"/>
      <c r="AG16" s="533"/>
      <c r="AH16" s="582" t="str">
        <f>D6</f>
        <v>MJN</v>
      </c>
      <c r="AI16" s="586">
        <f>AD4</f>
        <v>0.89319000000000004</v>
      </c>
      <c r="AJ16" s="586">
        <f>AD5</f>
        <v>0.83281000000000005</v>
      </c>
      <c r="AK16" s="587">
        <f>AD6</f>
        <v>1.0598700000000001</v>
      </c>
      <c r="AL16" s="530"/>
    </row>
    <row r="17" spans="2:38" x14ac:dyDescent="0.25">
      <c r="B17" s="562"/>
      <c r="C17" s="533"/>
      <c r="D17" s="533"/>
      <c r="E17" s="530"/>
      <c r="F17" s="532"/>
      <c r="H17" s="533"/>
      <c r="I17" s="533"/>
      <c r="J17" s="533"/>
      <c r="K17" s="533"/>
      <c r="L17" s="533"/>
      <c r="M17" s="533"/>
      <c r="N17" s="533"/>
      <c r="O17" s="533"/>
      <c r="P17" s="533"/>
      <c r="Q17" s="533"/>
      <c r="R17" s="533"/>
      <c r="S17" s="532"/>
      <c r="T17" s="532"/>
      <c r="U17" s="532"/>
      <c r="V17" s="532"/>
      <c r="W17" s="532"/>
      <c r="X17" s="532"/>
      <c r="Y17" s="532"/>
      <c r="Z17" s="533"/>
      <c r="AA17" s="533"/>
      <c r="AB17" s="533"/>
      <c r="AC17" s="533"/>
      <c r="AD17" s="533"/>
      <c r="AE17" s="533"/>
      <c r="AF17" s="533"/>
      <c r="AG17" s="533"/>
      <c r="AH17" s="533"/>
      <c r="AI17" s="533"/>
      <c r="AJ17" s="533"/>
      <c r="AK17" s="588"/>
      <c r="AL17" s="530"/>
    </row>
    <row r="18" spans="2:38" x14ac:dyDescent="0.25">
      <c r="B18" s="562"/>
      <c r="C18" s="563" t="s">
        <v>1376</v>
      </c>
      <c r="D18" s="589">
        <v>365</v>
      </c>
      <c r="E18" s="530"/>
      <c r="F18" s="532"/>
      <c r="H18" s="533"/>
      <c r="I18" s="533"/>
      <c r="J18" s="548"/>
      <c r="K18" s="533"/>
      <c r="L18" s="533"/>
      <c r="M18" s="533"/>
      <c r="N18" s="533"/>
      <c r="O18" s="533"/>
      <c r="P18" s="533"/>
      <c r="Q18" s="533"/>
      <c r="R18" s="533"/>
      <c r="S18" s="532"/>
      <c r="T18" s="532"/>
      <c r="U18" s="532"/>
      <c r="V18" s="532"/>
      <c r="W18" s="532"/>
      <c r="X18" s="532"/>
      <c r="Y18" s="532"/>
      <c r="Z18" s="533"/>
      <c r="AA18" s="533"/>
      <c r="AB18" s="533"/>
      <c r="AC18" s="533"/>
      <c r="AD18" s="533"/>
      <c r="AE18" s="533"/>
      <c r="AF18" s="533"/>
      <c r="AG18" s="533"/>
      <c r="AH18" s="533"/>
      <c r="AI18" s="533"/>
      <c r="AJ18" s="533"/>
      <c r="AK18" s="588"/>
      <c r="AL18" s="530"/>
    </row>
    <row r="19" spans="2:38" x14ac:dyDescent="0.25">
      <c r="B19" s="590"/>
      <c r="C19" s="591"/>
      <c r="D19" s="591"/>
      <c r="E19" s="591"/>
      <c r="F19" s="591"/>
      <c r="G19" s="591"/>
      <c r="H19" s="591"/>
      <c r="I19" s="591"/>
      <c r="J19" s="592"/>
      <c r="K19" s="591"/>
      <c r="L19" s="591"/>
      <c r="M19" s="591"/>
      <c r="N19" s="591"/>
      <c r="O19" s="591"/>
      <c r="P19" s="591"/>
      <c r="Q19" s="591"/>
      <c r="R19" s="591"/>
      <c r="S19" s="593"/>
      <c r="T19" s="593"/>
      <c r="U19" s="593"/>
      <c r="V19" s="593"/>
      <c r="W19" s="593"/>
      <c r="X19" s="593"/>
      <c r="Y19" s="593"/>
      <c r="Z19" s="591"/>
      <c r="AA19" s="591"/>
      <c r="AB19" s="591"/>
      <c r="AC19" s="591"/>
      <c r="AD19" s="591"/>
      <c r="AE19" s="591"/>
      <c r="AF19" s="591"/>
      <c r="AG19" s="591"/>
      <c r="AH19" s="591"/>
      <c r="AI19" s="591"/>
      <c r="AJ19" s="591"/>
      <c r="AK19" s="594"/>
      <c r="AL19" s="530"/>
    </row>
    <row r="20" spans="2:38" x14ac:dyDescent="0.25">
      <c r="F20" s="520"/>
      <c r="G20" s="520"/>
      <c r="H20" s="520"/>
      <c r="I20" s="520"/>
      <c r="J20" s="520"/>
      <c r="K20" s="520"/>
      <c r="L20" s="520"/>
      <c r="M20" s="520"/>
      <c r="N20" s="520"/>
      <c r="O20" s="520"/>
      <c r="P20" s="520"/>
      <c r="Q20" s="520"/>
      <c r="R20" s="520"/>
      <c r="S20" s="520"/>
      <c r="T20" s="520"/>
      <c r="U20" s="520"/>
      <c r="V20" s="520"/>
      <c r="W20" s="520"/>
      <c r="X20" s="520"/>
      <c r="Y20" s="520"/>
      <c r="Z20" s="520"/>
      <c r="AA20" s="520"/>
      <c r="AB20" s="520"/>
      <c r="AC20" s="520"/>
      <c r="AD20" s="520"/>
      <c r="AE20" s="520"/>
      <c r="AF20" s="520"/>
      <c r="AG20" s="520"/>
      <c r="AH20" s="520"/>
      <c r="AI20" s="520"/>
      <c r="AJ20" s="520"/>
      <c r="AK20" s="520"/>
      <c r="AL20" s="520"/>
    </row>
    <row r="21" spans="2:38" ht="18.75" thickBot="1" x14ac:dyDescent="0.3">
      <c r="F21" s="595" t="str">
        <f>D8&amp;" Weighted Average Cost of Capital Calculation"</f>
        <v>Mead Johnson Nutrition Company Weighted Average Cost of Capital Calculation</v>
      </c>
      <c r="G21" s="537"/>
      <c r="H21" s="537"/>
      <c r="I21" s="596"/>
      <c r="J21" s="537"/>
      <c r="K21" s="537"/>
      <c r="L21" s="537"/>
      <c r="M21" s="537"/>
      <c r="N21" s="537"/>
      <c r="O21" s="537"/>
      <c r="P21" s="537"/>
      <c r="Q21" s="537"/>
      <c r="R21" s="537"/>
      <c r="S21" s="537"/>
      <c r="T21" s="530"/>
      <c r="U21" s="546"/>
      <c r="V21" s="546"/>
      <c r="W21" s="546"/>
      <c r="X21" s="546"/>
      <c r="Y21" s="546"/>
      <c r="Z21" s="536"/>
      <c r="AA21" s="536"/>
      <c r="AB21" s="536"/>
      <c r="AC21" s="536"/>
      <c r="AD21" s="536"/>
      <c r="AE21" s="536"/>
      <c r="AF21" s="536"/>
      <c r="AG21" s="536"/>
      <c r="AH21" s="536"/>
      <c r="AI21" s="536"/>
      <c r="AJ21" s="536"/>
      <c r="AK21" s="536"/>
      <c r="AL21" s="536"/>
    </row>
    <row r="22" spans="2:38" x14ac:dyDescent="0.25">
      <c r="F22" s="597" t="str">
        <f ca="1">$D$14&amp;" in millions as of "&amp;TEXT(NOW(),"dd-mmm-yy")</f>
        <v>USD in millions as of 25-Mar-16</v>
      </c>
      <c r="G22" s="598"/>
      <c r="H22" s="598"/>
      <c r="I22" s="598"/>
      <c r="J22" s="598"/>
      <c r="K22" s="598"/>
      <c r="L22" s="598"/>
      <c r="M22" s="598"/>
      <c r="N22" s="598"/>
      <c r="O22" s="598"/>
      <c r="P22" s="598"/>
      <c r="Q22" s="598"/>
      <c r="R22" s="599"/>
      <c r="S22" s="598"/>
      <c r="T22" s="598"/>
      <c r="U22" s="600"/>
      <c r="V22" s="601"/>
      <c r="W22" s="601"/>
      <c r="X22" s="601"/>
      <c r="Y22" s="601"/>
      <c r="Z22" s="536"/>
      <c r="AA22" s="536"/>
      <c r="AB22" s="536"/>
      <c r="AC22" s="536"/>
      <c r="AD22" s="536"/>
      <c r="AE22" s="536"/>
      <c r="AF22" s="536"/>
      <c r="AG22" s="536"/>
      <c r="AH22" s="536"/>
      <c r="AI22" s="536"/>
      <c r="AJ22" s="536"/>
      <c r="AK22" s="536"/>
      <c r="AL22" s="536"/>
    </row>
    <row r="23" spans="2:38" x14ac:dyDescent="0.25">
      <c r="F23" s="536"/>
      <c r="G23" s="537"/>
      <c r="H23" s="537"/>
      <c r="I23" s="537"/>
      <c r="J23" s="537"/>
      <c r="K23" s="537"/>
      <c r="L23" s="537"/>
      <c r="M23" s="537"/>
      <c r="N23" s="537"/>
      <c r="O23" s="537"/>
      <c r="P23" s="537"/>
      <c r="Q23" s="537"/>
      <c r="R23" s="536"/>
      <c r="S23" s="537"/>
      <c r="T23" s="537"/>
      <c r="U23" s="537"/>
      <c r="V23" s="537"/>
      <c r="W23" s="537"/>
      <c r="X23" s="537"/>
      <c r="Y23" s="537"/>
      <c r="Z23" s="536"/>
      <c r="AA23" s="536"/>
      <c r="AB23" s="536"/>
      <c r="AC23" s="536"/>
      <c r="AD23" s="536"/>
      <c r="AE23" s="536"/>
      <c r="AF23" s="536"/>
      <c r="AG23" s="536"/>
      <c r="AH23" s="536"/>
      <c r="AI23" s="536"/>
      <c r="AJ23" s="536"/>
      <c r="AK23" s="536"/>
      <c r="AL23" s="536"/>
    </row>
    <row r="24" spans="2:38" x14ac:dyDescent="0.25">
      <c r="F24" s="602" t="s">
        <v>1377</v>
      </c>
      <c r="G24" s="603"/>
      <c r="H24" s="603"/>
      <c r="I24" s="603"/>
      <c r="J24" s="603"/>
      <c r="K24" s="603"/>
      <c r="L24" s="604"/>
      <c r="M24" s="537"/>
      <c r="N24" s="537"/>
      <c r="O24" s="537"/>
      <c r="P24" s="537"/>
      <c r="Q24" s="537"/>
      <c r="R24" s="536"/>
      <c r="S24" s="537"/>
      <c r="T24" s="537"/>
      <c r="U24" s="537"/>
      <c r="V24" s="537"/>
      <c r="W24" s="537"/>
      <c r="X24" s="537"/>
      <c r="Y24" s="537"/>
      <c r="Z24" s="536"/>
      <c r="AA24" s="536"/>
      <c r="AB24" s="536"/>
      <c r="AC24" s="536"/>
      <c r="AD24" s="536"/>
      <c r="AE24" s="536"/>
      <c r="AF24" s="536"/>
      <c r="AG24" s="536"/>
      <c r="AH24" s="536"/>
      <c r="AI24" s="536"/>
      <c r="AJ24" s="536"/>
      <c r="AK24" s="536"/>
      <c r="AL24" s="536"/>
    </row>
    <row r="25" spans="2:38" x14ac:dyDescent="0.25">
      <c r="F25" s="605" t="s">
        <v>1378</v>
      </c>
      <c r="G25" s="536"/>
      <c r="H25" s="532"/>
      <c r="I25" s="536"/>
      <c r="J25" s="536"/>
      <c r="K25" s="536"/>
      <c r="L25" s="606"/>
      <c r="N25" s="607" t="s">
        <v>1379</v>
      </c>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row>
    <row r="26" spans="2:38" x14ac:dyDescent="0.25">
      <c r="F26" s="608"/>
      <c r="G26" s="536" t="s">
        <v>1379</v>
      </c>
      <c r="H26" s="532"/>
      <c r="I26" s="536"/>
      <c r="J26" s="536"/>
      <c r="K26" s="536"/>
      <c r="L26" s="609">
        <v>5.0799999999999998E-2</v>
      </c>
      <c r="N26" s="610">
        <f>L26</f>
        <v>5.0799999999999998E-2</v>
      </c>
      <c r="O26" s="546"/>
      <c r="P26" s="611" t="s">
        <v>1380</v>
      </c>
      <c r="Q26" s="546"/>
      <c r="R26" s="546"/>
      <c r="S26" s="546"/>
      <c r="T26" s="546"/>
      <c r="U26" s="546"/>
      <c r="V26" s="546"/>
      <c r="W26" s="546"/>
      <c r="X26" s="546"/>
      <c r="Y26" s="546"/>
      <c r="Z26" s="546"/>
      <c r="AA26" s="546"/>
      <c r="AB26" s="546"/>
      <c r="AC26" s="546"/>
      <c r="AD26" s="546"/>
      <c r="AE26" s="546"/>
      <c r="AF26" s="546"/>
      <c r="AG26" s="546"/>
      <c r="AH26" s="546"/>
      <c r="AI26" s="546"/>
      <c r="AJ26" s="546"/>
      <c r="AK26" s="546"/>
      <c r="AL26" s="546"/>
    </row>
    <row r="27" spans="2:38" x14ac:dyDescent="0.25">
      <c r="F27" s="608"/>
      <c r="G27" s="536" t="s">
        <v>1381</v>
      </c>
      <c r="H27" s="532"/>
      <c r="I27" s="536"/>
      <c r="J27" s="536"/>
      <c r="K27" s="536"/>
      <c r="L27" s="609">
        <f>Profitability!M23/100</f>
        <v>0.24781900000000001</v>
      </c>
      <c r="N27" s="611" t="s">
        <v>1382</v>
      </c>
      <c r="O27" s="546"/>
      <c r="P27" s="611" t="s">
        <v>1383</v>
      </c>
      <c r="Q27" s="546"/>
      <c r="R27" s="612" t="s">
        <v>1384</v>
      </c>
      <c r="S27" s="546"/>
      <c r="T27" s="546"/>
      <c r="U27" s="546"/>
      <c r="V27" s="546"/>
      <c r="W27" s="546"/>
      <c r="X27" s="546"/>
      <c r="Y27" s="546"/>
      <c r="Z27" s="546"/>
      <c r="AA27" s="546"/>
      <c r="AB27" s="546"/>
      <c r="AC27" s="546"/>
      <c r="AD27" s="546"/>
      <c r="AE27" s="546"/>
      <c r="AF27" s="546"/>
      <c r="AG27" s="546"/>
      <c r="AH27" s="546"/>
      <c r="AI27" s="546"/>
      <c r="AJ27" s="546"/>
      <c r="AK27" s="546"/>
      <c r="AL27" s="546"/>
    </row>
    <row r="28" spans="2:38" x14ac:dyDescent="0.25">
      <c r="F28" s="531"/>
      <c r="G28" s="613" t="str">
        <f>"After-tax cost of debt:  "&amp;TEXT(L26,"0.00%")&amp;" x (1 - "&amp;TEXT(L27,"0.00%"&amp;") =")</f>
        <v>After-tax cost of debt:  5.08% x (1 - 24.78%) =</v>
      </c>
      <c r="H28" s="613"/>
      <c r="I28" s="613"/>
      <c r="J28" s="613"/>
      <c r="K28" s="613"/>
      <c r="L28" s="614">
        <f>L26*(1-L27)</f>
        <v>3.8210794799999996E-2</v>
      </c>
      <c r="N28" s="611" t="s">
        <v>1385</v>
      </c>
      <c r="O28" s="546"/>
      <c r="P28" s="615">
        <f>N26*(1-N29)</f>
        <v>3.8210794799999996E-2</v>
      </c>
      <c r="Q28" s="546"/>
      <c r="R28" s="612" t="s">
        <v>1386</v>
      </c>
      <c r="S28" s="546"/>
      <c r="T28" s="546"/>
      <c r="U28" s="546"/>
      <c r="V28" s="546"/>
      <c r="W28" s="546"/>
      <c r="X28" s="546"/>
      <c r="Y28" s="546"/>
      <c r="Z28" s="546"/>
      <c r="AA28" s="546"/>
      <c r="AB28" s="546"/>
      <c r="AC28" s="546"/>
      <c r="AD28" s="546"/>
      <c r="AE28" s="546"/>
      <c r="AF28" s="546"/>
      <c r="AG28" s="546"/>
      <c r="AH28" s="546"/>
      <c r="AI28" s="546"/>
      <c r="AJ28" s="546"/>
      <c r="AK28" s="546"/>
      <c r="AL28" s="546"/>
    </row>
    <row r="29" spans="2:38" x14ac:dyDescent="0.25">
      <c r="F29" s="616"/>
      <c r="G29" s="536"/>
      <c r="H29" s="532"/>
      <c r="I29" s="536"/>
      <c r="J29" s="536"/>
      <c r="K29" s="536"/>
      <c r="L29" s="606"/>
      <c r="M29" s="536"/>
      <c r="N29" s="610">
        <f>L27</f>
        <v>0.24781900000000001</v>
      </c>
      <c r="O29" s="546"/>
      <c r="P29" s="611" t="s">
        <v>1382</v>
      </c>
      <c r="Q29" s="546"/>
      <c r="R29" s="615">
        <f>P28*P31</f>
        <v>6.5646871103818647E-3</v>
      </c>
      <c r="S29" s="546"/>
      <c r="T29" s="546"/>
      <c r="U29" s="546"/>
      <c r="V29" s="546"/>
      <c r="W29" s="546"/>
      <c r="X29" s="546"/>
      <c r="Y29" s="546"/>
      <c r="Z29" s="546"/>
      <c r="AA29" s="546"/>
      <c r="AB29" s="546"/>
      <c r="AC29" s="546"/>
      <c r="AD29" s="546"/>
      <c r="AE29" s="546"/>
      <c r="AF29" s="546"/>
      <c r="AG29" s="546"/>
      <c r="AH29" s="546"/>
      <c r="AI29" s="546"/>
      <c r="AJ29" s="546"/>
      <c r="AK29" s="546"/>
      <c r="AL29" s="546"/>
    </row>
    <row r="30" spans="2:38" x14ac:dyDescent="0.25">
      <c r="F30" s="605" t="s">
        <v>1387</v>
      </c>
      <c r="G30" s="536"/>
      <c r="H30" s="532"/>
      <c r="I30" s="536"/>
      <c r="J30" s="536"/>
      <c r="K30" s="536"/>
      <c r="L30" s="606"/>
      <c r="M30" s="546"/>
      <c r="N30" s="546"/>
      <c r="O30" s="546"/>
      <c r="P30" s="611" t="s">
        <v>1388</v>
      </c>
      <c r="S30" s="546"/>
      <c r="T30" s="611" t="s">
        <v>1389</v>
      </c>
      <c r="U30" s="546"/>
      <c r="V30" s="546"/>
      <c r="W30" s="546"/>
      <c r="X30" s="546"/>
      <c r="Y30" s="546"/>
      <c r="Z30" s="546"/>
      <c r="AA30" s="546"/>
      <c r="AB30" s="546"/>
      <c r="AC30" s="546"/>
      <c r="AD30" s="546"/>
      <c r="AE30" s="546"/>
      <c r="AF30" s="546"/>
      <c r="AG30" s="546"/>
      <c r="AH30" s="546"/>
      <c r="AI30" s="546"/>
      <c r="AJ30" s="546"/>
      <c r="AK30" s="546"/>
      <c r="AL30" s="546"/>
    </row>
    <row r="31" spans="2:38" x14ac:dyDescent="0.25">
      <c r="F31" s="608"/>
      <c r="G31" s="536" t="s">
        <v>1390</v>
      </c>
      <c r="H31" s="532"/>
      <c r="I31" s="536"/>
      <c r="J31" s="617"/>
      <c r="K31" s="617"/>
      <c r="L31" s="618">
        <v>3.0499999999999999E-2</v>
      </c>
      <c r="M31" s="619"/>
      <c r="N31" s="546"/>
      <c r="O31" s="546"/>
      <c r="P31" s="620">
        <f>K38/K40</f>
        <v>0.17180189903775217</v>
      </c>
      <c r="S31" s="546"/>
      <c r="T31" s="611" t="s">
        <v>1391</v>
      </c>
      <c r="U31" s="546"/>
      <c r="V31" s="546"/>
      <c r="W31" s="546"/>
      <c r="X31" s="546"/>
      <c r="Y31" s="546"/>
      <c r="Z31" s="546"/>
      <c r="AA31" s="546"/>
      <c r="AB31" s="546"/>
      <c r="AC31" s="546"/>
      <c r="AD31" s="546"/>
      <c r="AE31" s="546"/>
      <c r="AF31" s="546"/>
      <c r="AG31" s="546"/>
      <c r="AH31" s="546"/>
      <c r="AI31" s="546"/>
      <c r="AJ31" s="546"/>
      <c r="AK31" s="546"/>
      <c r="AL31" s="546"/>
    </row>
    <row r="32" spans="2:38" x14ac:dyDescent="0.25">
      <c r="F32" s="608"/>
      <c r="G32" s="536" t="s">
        <v>1392</v>
      </c>
      <c r="H32" s="532"/>
      <c r="I32" s="536"/>
      <c r="J32" s="617"/>
      <c r="K32" s="536"/>
      <c r="L32" s="621">
        <f>'Beta Calculations'!K10</f>
        <v>0.97948041405305375</v>
      </c>
      <c r="M32" s="536"/>
      <c r="N32" s="611" t="s">
        <v>1393</v>
      </c>
      <c r="O32" s="546"/>
      <c r="P32" s="546"/>
      <c r="Q32" s="546"/>
      <c r="R32" s="611" t="s">
        <v>1394</v>
      </c>
      <c r="S32" s="546"/>
      <c r="T32" s="622">
        <f>R29+R36</f>
        <v>7.8955671064825678E-2</v>
      </c>
      <c r="U32" s="546"/>
      <c r="V32" s="546"/>
      <c r="W32" s="546"/>
      <c r="X32" s="546"/>
      <c r="Y32" s="546"/>
      <c r="Z32" s="546"/>
      <c r="AA32" s="546"/>
      <c r="AB32" s="546"/>
      <c r="AC32" s="546"/>
      <c r="AD32" s="546"/>
      <c r="AE32" s="546"/>
      <c r="AF32" s="546"/>
      <c r="AG32" s="546"/>
      <c r="AH32" s="546"/>
      <c r="AI32" s="546"/>
      <c r="AJ32" s="546"/>
      <c r="AK32" s="546"/>
      <c r="AL32" s="546"/>
    </row>
    <row r="33" spans="6:38" x14ac:dyDescent="0.25">
      <c r="F33" s="608"/>
      <c r="G33" s="536" t="s">
        <v>1395</v>
      </c>
      <c r="H33" s="532"/>
      <c r="I33" s="536"/>
      <c r="J33" s="536"/>
      <c r="K33" s="536"/>
      <c r="L33" s="609">
        <v>5.8099999999999999E-2</v>
      </c>
      <c r="M33" s="532"/>
      <c r="N33" s="610">
        <f>L31</f>
        <v>3.0499999999999999E-2</v>
      </c>
      <c r="P33" s="546"/>
      <c r="S33" s="546"/>
      <c r="T33" s="546"/>
      <c r="U33" s="546"/>
      <c r="V33" s="546"/>
      <c r="W33" s="546"/>
      <c r="X33" s="546"/>
      <c r="Y33" s="546"/>
      <c r="Z33" s="546"/>
      <c r="AA33" s="546"/>
      <c r="AB33" s="546"/>
      <c r="AC33" s="546"/>
      <c r="AD33" s="546"/>
      <c r="AE33" s="546"/>
      <c r="AF33" s="546"/>
      <c r="AG33" s="546"/>
      <c r="AH33" s="546"/>
      <c r="AI33" s="546"/>
      <c r="AJ33" s="546"/>
      <c r="AK33" s="546"/>
      <c r="AL33" s="546"/>
    </row>
    <row r="34" spans="6:38" x14ac:dyDescent="0.25">
      <c r="F34" s="608"/>
      <c r="G34" s="536" t="s">
        <v>696</v>
      </c>
      <c r="H34" s="532"/>
      <c r="I34" s="536"/>
      <c r="J34" s="536"/>
      <c r="K34" s="536"/>
      <c r="L34" s="609">
        <v>0</v>
      </c>
      <c r="N34" s="611" t="s">
        <v>1394</v>
      </c>
      <c r="O34" s="546"/>
      <c r="P34" s="611" t="s">
        <v>1396</v>
      </c>
      <c r="Q34" s="546"/>
      <c r="R34" s="612" t="s">
        <v>1384</v>
      </c>
      <c r="S34" s="546"/>
      <c r="T34" s="546"/>
      <c r="U34" s="546"/>
      <c r="V34" s="546"/>
      <c r="W34" s="546"/>
      <c r="X34" s="546"/>
      <c r="Y34" s="546"/>
      <c r="Z34" s="546"/>
      <c r="AA34" s="546"/>
      <c r="AB34" s="546"/>
      <c r="AC34" s="546"/>
      <c r="AD34" s="546"/>
      <c r="AE34" s="546"/>
      <c r="AF34" s="546"/>
      <c r="AG34" s="546"/>
      <c r="AH34" s="546"/>
      <c r="AI34" s="546"/>
      <c r="AJ34" s="546"/>
      <c r="AK34" s="546"/>
      <c r="AL34" s="546"/>
    </row>
    <row r="35" spans="6:38" x14ac:dyDescent="0.25">
      <c r="F35" s="608"/>
      <c r="G35" s="613" t="str">
        <f>"Cost of equity = "&amp;TEXT(L31,"0.00%")&amp;" + ("&amp;TEXT(L32,"0.000")&amp;" x "&amp;TEXT(L33,"0.00%")&amp;") + "&amp;TEXT(L34,"0.00%")&amp;" ="</f>
        <v>Cost of equity = 3.05% + (0.979 x 5.81%) + 0.00% =</v>
      </c>
      <c r="H35" s="613"/>
      <c r="I35" s="613"/>
      <c r="J35" s="613"/>
      <c r="K35" s="613"/>
      <c r="L35" s="623">
        <f>L31 + (L32*L33) + L34</f>
        <v>8.7407812056482431E-2</v>
      </c>
      <c r="M35" s="546"/>
      <c r="N35" s="611" t="s">
        <v>1392</v>
      </c>
      <c r="O35" s="546"/>
      <c r="P35" s="620">
        <f>K39/K40</f>
        <v>0.82819810096224766</v>
      </c>
      <c r="Q35" s="546"/>
      <c r="R35" s="612" t="s">
        <v>1397</v>
      </c>
      <c r="S35" s="546"/>
      <c r="T35" s="546"/>
      <c r="U35" s="546"/>
      <c r="V35" s="546"/>
      <c r="W35" s="546"/>
      <c r="X35" s="546"/>
      <c r="Y35" s="546"/>
      <c r="Z35" s="546"/>
      <c r="AA35" s="546"/>
      <c r="AB35" s="546"/>
      <c r="AC35" s="546"/>
      <c r="AD35" s="546"/>
      <c r="AE35" s="546"/>
      <c r="AF35" s="546"/>
      <c r="AG35" s="546"/>
      <c r="AH35" s="546"/>
      <c r="AI35" s="546"/>
      <c r="AJ35" s="546"/>
      <c r="AK35" s="546"/>
      <c r="AL35" s="546"/>
    </row>
    <row r="36" spans="6:38" x14ac:dyDescent="0.25">
      <c r="F36" s="616"/>
      <c r="G36" s="536"/>
      <c r="H36" s="532"/>
      <c r="I36" s="536"/>
      <c r="J36" s="536"/>
      <c r="K36" s="536"/>
      <c r="L36" s="606"/>
      <c r="M36" s="546"/>
      <c r="N36" s="624">
        <f>L32</f>
        <v>0.97948041405305375</v>
      </c>
      <c r="P36" s="611" t="s">
        <v>1398</v>
      </c>
      <c r="Q36" s="546"/>
      <c r="R36" s="610">
        <f>P35*P38</f>
        <v>7.2390983954443808E-2</v>
      </c>
      <c r="S36" s="546"/>
      <c r="T36" s="546"/>
      <c r="U36" s="546"/>
      <c r="V36" s="546"/>
      <c r="W36" s="546"/>
      <c r="X36" s="546"/>
      <c r="Y36" s="546"/>
      <c r="Z36" s="546"/>
      <c r="AA36" s="546"/>
      <c r="AB36" s="546"/>
      <c r="AC36" s="546"/>
      <c r="AD36" s="546"/>
      <c r="AE36" s="546"/>
      <c r="AF36" s="546"/>
      <c r="AG36" s="546"/>
      <c r="AH36" s="546"/>
      <c r="AI36" s="546"/>
      <c r="AJ36" s="546"/>
      <c r="AK36" s="546"/>
      <c r="AL36" s="546"/>
    </row>
    <row r="37" spans="6:38" x14ac:dyDescent="0.25">
      <c r="F37" s="605" t="s">
        <v>1399</v>
      </c>
      <c r="G37" s="536"/>
      <c r="H37" s="532"/>
      <c r="I37" s="536"/>
      <c r="J37" s="536"/>
      <c r="K37" s="536"/>
      <c r="L37" s="606"/>
      <c r="M37" s="546"/>
      <c r="N37" s="611" t="s">
        <v>1382</v>
      </c>
      <c r="P37" s="611" t="s">
        <v>1400</v>
      </c>
      <c r="Q37" s="546"/>
      <c r="S37" s="546"/>
      <c r="T37" s="546"/>
      <c r="U37" s="546"/>
      <c r="V37" s="546"/>
      <c r="W37" s="546"/>
      <c r="X37" s="546"/>
      <c r="Y37" s="546"/>
      <c r="Z37" s="546"/>
      <c r="AA37" s="546"/>
      <c r="AB37" s="546"/>
      <c r="AC37" s="546"/>
      <c r="AD37" s="546"/>
      <c r="AE37" s="546"/>
      <c r="AF37" s="546"/>
      <c r="AG37" s="546"/>
      <c r="AH37" s="546"/>
      <c r="AI37" s="546"/>
      <c r="AJ37" s="546"/>
      <c r="AK37" s="546"/>
      <c r="AL37" s="546"/>
    </row>
    <row r="38" spans="6:38" x14ac:dyDescent="0.25">
      <c r="F38" s="608"/>
      <c r="G38" s="536" t="s">
        <v>1401</v>
      </c>
      <c r="H38" s="532"/>
      <c r="I38" s="536"/>
      <c r="J38" s="532"/>
      <c r="K38" s="625">
        <f>_xll.ciqfunctions.udf.CIQ($D$6,"IQ_TOTAL_DEBT",IQ_FQ,,"LFR")</f>
        <v>2987.5</v>
      </c>
      <c r="L38" s="626">
        <f>K38/$K$40</f>
        <v>0.17180189903775217</v>
      </c>
      <c r="M38" s="546"/>
      <c r="N38" s="611" t="s">
        <v>1395</v>
      </c>
      <c r="O38" s="546"/>
      <c r="P38" s="615">
        <f>N33 + (N36*N39) + N42</f>
        <v>8.7407812056482431E-2</v>
      </c>
      <c r="Q38" s="546"/>
      <c r="R38" s="546"/>
      <c r="S38" s="546"/>
      <c r="T38" s="546"/>
      <c r="U38" s="546"/>
      <c r="V38" s="546"/>
      <c r="W38" s="546"/>
      <c r="X38" s="546"/>
      <c r="Y38" s="546"/>
      <c r="Z38" s="546"/>
      <c r="AA38" s="546"/>
      <c r="AB38" s="546"/>
      <c r="AC38" s="546"/>
      <c r="AD38" s="546"/>
      <c r="AE38" s="546"/>
      <c r="AF38" s="546"/>
      <c r="AG38" s="546"/>
      <c r="AH38" s="546"/>
      <c r="AI38" s="546"/>
      <c r="AJ38" s="546"/>
      <c r="AK38" s="546"/>
      <c r="AL38" s="546"/>
    </row>
    <row r="39" spans="6:38" x14ac:dyDescent="0.25">
      <c r="F39" s="608"/>
      <c r="G39" s="536" t="str">
        <f>IF(D14=D16,"Market value of equity","Market value of equity*")</f>
        <v>Market value of equity</v>
      </c>
      <c r="H39" s="532"/>
      <c r="I39" s="536"/>
      <c r="J39" s="532"/>
      <c r="K39" s="625">
        <f>_xll.ciqfunctions.udf.CIQ($D$6,"IQ_MARKETCAP",,$D$14)</f>
        <v>14401.71407</v>
      </c>
      <c r="L39" s="626">
        <f>K39/$K$40</f>
        <v>0.82819810096224766</v>
      </c>
      <c r="N39" s="610">
        <f>L33</f>
        <v>5.8099999999999999E-2</v>
      </c>
      <c r="O39" s="546"/>
      <c r="P39" s="546"/>
      <c r="Q39" s="546" t="s">
        <v>1382</v>
      </c>
      <c r="R39" s="546"/>
      <c r="S39" s="546"/>
      <c r="T39" s="546"/>
      <c r="U39" s="546"/>
      <c r="V39" s="546"/>
      <c r="W39" s="546"/>
      <c r="X39" s="546"/>
      <c r="Y39" s="546"/>
      <c r="Z39" s="546"/>
      <c r="AA39" s="546"/>
      <c r="AB39" s="546"/>
      <c r="AC39" s="546"/>
      <c r="AD39" s="546"/>
      <c r="AE39" s="546"/>
      <c r="AF39" s="546"/>
      <c r="AG39" s="546"/>
      <c r="AH39" s="546"/>
      <c r="AI39" s="546"/>
      <c r="AJ39" s="546"/>
      <c r="AK39" s="546"/>
      <c r="AL39" s="546"/>
    </row>
    <row r="40" spans="6:38" x14ac:dyDescent="0.25">
      <c r="F40" s="608"/>
      <c r="G40" s="613" t="s">
        <v>1402</v>
      </c>
      <c r="H40" s="613"/>
      <c r="I40" s="613"/>
      <c r="J40" s="613"/>
      <c r="K40" s="627">
        <f>SUM(K38:K39)</f>
        <v>17389.214070000002</v>
      </c>
      <c r="L40" s="628">
        <f>SUM(L38:L39)</f>
        <v>0.99999999999999978</v>
      </c>
      <c r="N40" s="611" t="s">
        <v>1394</v>
      </c>
      <c r="R40" s="546"/>
      <c r="S40" s="546"/>
      <c r="T40" s="546"/>
      <c r="U40" s="546"/>
      <c r="V40" s="546"/>
      <c r="W40" s="546"/>
      <c r="X40" s="546"/>
      <c r="Y40" s="546"/>
      <c r="Z40" s="546"/>
      <c r="AA40" s="546"/>
      <c r="AB40" s="546"/>
      <c r="AC40" s="546"/>
      <c r="AD40" s="546"/>
      <c r="AE40" s="546"/>
      <c r="AF40" s="546"/>
      <c r="AG40" s="546"/>
      <c r="AH40" s="546"/>
      <c r="AI40" s="546"/>
      <c r="AJ40" s="546"/>
      <c r="AK40" s="546"/>
      <c r="AL40" s="546"/>
    </row>
    <row r="41" spans="6:38" x14ac:dyDescent="0.25">
      <c r="F41" s="616"/>
      <c r="G41" s="536"/>
      <c r="H41" s="532"/>
      <c r="I41" s="536"/>
      <c r="J41" s="536"/>
      <c r="K41" s="536"/>
      <c r="L41" s="629"/>
      <c r="M41" s="546"/>
      <c r="N41" s="630" t="str">
        <f>G34</f>
        <v>Other</v>
      </c>
      <c r="O41" s="546"/>
      <c r="P41" s="546"/>
      <c r="Q41" s="546"/>
      <c r="S41" s="546"/>
      <c r="T41" s="546"/>
      <c r="U41" s="546"/>
      <c r="V41" s="546"/>
      <c r="W41" s="546"/>
      <c r="X41" s="546"/>
      <c r="Y41" s="546"/>
      <c r="Z41" s="546"/>
      <c r="AA41" s="546"/>
      <c r="AB41" s="546"/>
      <c r="AC41" s="546"/>
      <c r="AD41" s="546"/>
      <c r="AE41" s="546"/>
      <c r="AF41" s="546"/>
      <c r="AG41" s="546"/>
      <c r="AH41" s="546"/>
      <c r="AI41" s="546"/>
      <c r="AJ41" s="546"/>
      <c r="AK41" s="546"/>
      <c r="AL41" s="546"/>
    </row>
    <row r="42" spans="6:38" x14ac:dyDescent="0.25">
      <c r="F42" s="605" t="s">
        <v>1403</v>
      </c>
      <c r="G42" s="536"/>
      <c r="H42" s="532"/>
      <c r="I42" s="536"/>
      <c r="J42" s="536"/>
      <c r="K42" s="536"/>
      <c r="L42" s="606"/>
      <c r="M42" s="546"/>
      <c r="N42" s="610">
        <f>L34</f>
        <v>0</v>
      </c>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row>
    <row r="43" spans="6:38" x14ac:dyDescent="0.25">
      <c r="F43" s="631"/>
      <c r="G43" s="632" t="str">
        <f>"WACC = ("&amp;TEXT(L28,"0.00%")&amp;" x "&amp;TEXT(L38,"0.0%")&amp;") + ("&amp;TEXT(L35,"0.00%")&amp;" x "&amp;TEXT(L39,"0.0%")&amp;") ="</f>
        <v>WACC = (3.82% x 17.2%) + (8.74% x 82.8%) =</v>
      </c>
      <c r="H43" s="593"/>
      <c r="I43" s="632"/>
      <c r="J43" s="632"/>
      <c r="K43" s="632"/>
      <c r="L43" s="633">
        <f>L28*L38 + L35*L39</f>
        <v>7.8955671064825678E-2</v>
      </c>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c r="AL43" s="546"/>
    </row>
    <row r="44" spans="6:38" x14ac:dyDescent="0.25">
      <c r="F44" s="532"/>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row>
    <row r="45" spans="6:38" x14ac:dyDescent="0.25">
      <c r="F45" s="634" t="s">
        <v>1404</v>
      </c>
      <c r="G45" s="635" t="s">
        <v>1434</v>
      </c>
      <c r="H45" s="636"/>
      <c r="I45" s="637"/>
      <c r="J45" s="638"/>
      <c r="K45" s="636"/>
      <c r="L45" s="636"/>
      <c r="M45" s="536"/>
      <c r="O45" s="536"/>
      <c r="P45" s="546"/>
      <c r="Q45" s="546"/>
      <c r="R45" s="536"/>
      <c r="S45" s="537"/>
      <c r="T45" s="537"/>
      <c r="U45" s="536"/>
      <c r="V45" s="536"/>
      <c r="W45" s="536"/>
      <c r="X45" s="536"/>
      <c r="Y45" s="536"/>
      <c r="Z45" s="536"/>
      <c r="AA45" s="536"/>
      <c r="AB45" s="536"/>
      <c r="AC45" s="536"/>
      <c r="AD45" s="536"/>
      <c r="AE45" s="536"/>
      <c r="AF45" s="536"/>
      <c r="AG45" s="536"/>
      <c r="AH45" s="536"/>
      <c r="AI45" s="536"/>
      <c r="AJ45" s="536"/>
      <c r="AK45" s="536"/>
      <c r="AL45" s="536"/>
    </row>
    <row r="46" spans="6:38" x14ac:dyDescent="0.25">
      <c r="F46" s="639" t="str">
        <f>IF(D14=D16,""," *  Converted to "&amp;D14&amp;" at an rate of "&amp;TEXT(_xll.ciqfunctions.udf.CIQ("$"&amp;D14&amp;D16,"IQ_LASTSALEPRICE"),"#,#0.0###  ")&amp;D14&amp;" / "&amp;D16&amp;".")</f>
        <v/>
      </c>
      <c r="G46" s="536"/>
      <c r="H46" s="536"/>
      <c r="I46" s="536"/>
      <c r="J46" s="536"/>
      <c r="K46" s="640"/>
      <c r="L46" s="641"/>
      <c r="M46" s="536"/>
      <c r="N46" s="536"/>
      <c r="O46" s="536"/>
      <c r="P46" s="536"/>
      <c r="Q46" s="536"/>
      <c r="R46" s="546"/>
      <c r="S46" s="546"/>
      <c r="T46" s="537"/>
      <c r="U46" s="537"/>
      <c r="V46" s="537"/>
      <c r="W46" s="537"/>
      <c r="X46" s="537"/>
      <c r="Y46" s="537"/>
      <c r="Z46" s="537"/>
      <c r="AA46" s="536"/>
      <c r="AB46" s="536"/>
      <c r="AC46" s="536"/>
      <c r="AD46" s="536"/>
      <c r="AE46" s="536"/>
      <c r="AF46" s="536"/>
      <c r="AG46" s="536"/>
      <c r="AH46" s="536"/>
      <c r="AI46" s="536"/>
      <c r="AJ46" s="536"/>
      <c r="AK46" s="536"/>
      <c r="AL46" s="536"/>
    </row>
    <row r="47" spans="6:38" ht="18.75" thickBot="1" x14ac:dyDescent="0.3">
      <c r="F47" s="595" t="str">
        <f>"Peer Group Weighted Average Cost of Capital Calculation"</f>
        <v>Peer Group Weighted Average Cost of Capital Calculation</v>
      </c>
      <c r="G47" s="642"/>
      <c r="H47" s="642"/>
      <c r="I47" s="642"/>
      <c r="J47" s="642"/>
      <c r="K47" s="642"/>
      <c r="L47" s="642"/>
      <c r="M47" s="642"/>
      <c r="N47" s="642"/>
      <c r="O47" s="642"/>
      <c r="P47" s="642"/>
      <c r="Q47" s="642"/>
      <c r="U47" s="643"/>
      <c r="V47" s="643"/>
      <c r="W47" s="643"/>
      <c r="X47" s="643"/>
      <c r="Y47" s="643"/>
      <c r="Z47" s="520"/>
    </row>
    <row r="48" spans="6:38" x14ac:dyDescent="0.25">
      <c r="F48" s="597" t="str">
        <f ca="1">F22</f>
        <v>USD in millions as of 25-Mar-16</v>
      </c>
      <c r="G48" s="644"/>
      <c r="H48" s="644"/>
      <c r="I48" s="644"/>
      <c r="J48" s="644"/>
      <c r="K48" s="644"/>
      <c r="L48" s="644"/>
      <c r="M48" s="644"/>
      <c r="N48" s="644"/>
      <c r="O48" s="644"/>
      <c r="P48" s="644"/>
      <c r="Q48" s="644"/>
      <c r="R48" s="644"/>
      <c r="S48" s="644"/>
      <c r="T48" s="644"/>
      <c r="U48" s="644"/>
      <c r="V48" s="601"/>
      <c r="W48" s="601"/>
      <c r="X48" s="645" t="s">
        <v>1405</v>
      </c>
      <c r="Y48" s="601"/>
      <c r="Z48" s="645" t="s">
        <v>1405</v>
      </c>
      <c r="AB48" s="645" t="s">
        <v>1405</v>
      </c>
      <c r="AD48" s="646" t="s">
        <v>1405</v>
      </c>
    </row>
    <row r="49" spans="2:30" x14ac:dyDescent="0.25">
      <c r="B49" s="647"/>
      <c r="D49" s="648" t="s">
        <v>1406</v>
      </c>
      <c r="F49" s="520"/>
      <c r="G49" s="649"/>
      <c r="H49" s="520"/>
      <c r="I49" s="520"/>
      <c r="J49" s="520"/>
      <c r="K49" s="650"/>
      <c r="L49" s="651" t="s">
        <v>1453</v>
      </c>
      <c r="M49" s="652"/>
      <c r="N49" s="612" t="s">
        <v>1407</v>
      </c>
      <c r="O49" s="651" t="s">
        <v>1408</v>
      </c>
      <c r="P49" s="651" t="s">
        <v>1408</v>
      </c>
      <c r="Q49" s="612" t="s">
        <v>1409</v>
      </c>
      <c r="R49" s="651" t="s">
        <v>1410</v>
      </c>
      <c r="V49" s="653"/>
      <c r="W49" s="653"/>
      <c r="X49" s="654" t="str">
        <f>L49</f>
        <v>5 Yr Levered</v>
      </c>
      <c r="Y49" s="653"/>
      <c r="Z49" s="654" t="str">
        <f t="shared" ref="Z49:AD50" si="2">N49</f>
        <v>Mkt. Val.</v>
      </c>
      <c r="AA49" s="654" t="str">
        <f t="shared" si="2"/>
        <v>Debt /</v>
      </c>
      <c r="AB49" s="654" t="str">
        <f t="shared" si="2"/>
        <v>Debt /</v>
      </c>
      <c r="AC49" s="654" t="str">
        <f t="shared" si="2"/>
        <v xml:space="preserve">Marginal </v>
      </c>
      <c r="AD49" s="654" t="str">
        <f t="shared" si="2"/>
        <v>Unlevered</v>
      </c>
    </row>
    <row r="50" spans="2:30" x14ac:dyDescent="0.25">
      <c r="B50" s="648" t="s">
        <v>1411</v>
      </c>
      <c r="D50" s="648" t="s">
        <v>1412</v>
      </c>
      <c r="F50" s="655" t="s">
        <v>1413</v>
      </c>
      <c r="G50" s="656"/>
      <c r="H50" s="657"/>
      <c r="I50" s="656"/>
      <c r="J50" s="658"/>
      <c r="K50" s="657" t="s">
        <v>701</v>
      </c>
      <c r="L50" s="657" t="s">
        <v>1392</v>
      </c>
      <c r="M50" s="656" t="s">
        <v>698</v>
      </c>
      <c r="N50" s="656" t="s">
        <v>695</v>
      </c>
      <c r="O50" s="657" t="s">
        <v>1414</v>
      </c>
      <c r="P50" s="657" t="s">
        <v>1415</v>
      </c>
      <c r="Q50" s="656" t="s">
        <v>1416</v>
      </c>
      <c r="R50" s="657" t="s">
        <v>1392</v>
      </c>
      <c r="T50" s="520"/>
      <c r="V50" s="659" t="s">
        <v>1417</v>
      </c>
      <c r="W50" s="653"/>
      <c r="X50" s="660" t="str">
        <f>L50</f>
        <v>Beta</v>
      </c>
      <c r="Y50" s="661" t="str">
        <f>M50</f>
        <v>Debt</v>
      </c>
      <c r="Z50" s="661" t="str">
        <f t="shared" si="2"/>
        <v>Equity</v>
      </c>
      <c r="AA50" s="661" t="str">
        <f t="shared" si="2"/>
        <v>Mkt. Cap.</v>
      </c>
      <c r="AB50" s="661" t="str">
        <f t="shared" si="2"/>
        <v>Total Cap.</v>
      </c>
      <c r="AC50" s="661" t="str">
        <f t="shared" si="2"/>
        <v>Tax Rate</v>
      </c>
      <c r="AD50" s="662" t="str">
        <f t="shared" si="2"/>
        <v>Beta</v>
      </c>
    </row>
    <row r="51" spans="2:30" x14ac:dyDescent="0.25">
      <c r="B51" s="648"/>
      <c r="D51" s="648"/>
      <c r="F51" s="663" t="s">
        <v>1418</v>
      </c>
      <c r="G51" s="664"/>
      <c r="H51" s="664"/>
      <c r="I51" s="664"/>
      <c r="J51" s="664"/>
      <c r="K51" s="665" t="s">
        <v>1418</v>
      </c>
      <c r="L51" s="665" t="s">
        <v>1418</v>
      </c>
      <c r="M51" s="665" t="s">
        <v>1418</v>
      </c>
      <c r="N51" s="665" t="s">
        <v>1418</v>
      </c>
      <c r="O51" s="665" t="s">
        <v>1418</v>
      </c>
      <c r="P51" s="665" t="s">
        <v>1418</v>
      </c>
      <c r="Q51" s="665" t="s">
        <v>1418</v>
      </c>
      <c r="R51" s="665" t="s">
        <v>1418</v>
      </c>
      <c r="T51" s="520"/>
      <c r="V51" s="666" t="s">
        <v>1418</v>
      </c>
      <c r="W51" s="653"/>
      <c r="X51" s="663" t="s">
        <v>1418</v>
      </c>
      <c r="Y51" s="663" t="s">
        <v>1418</v>
      </c>
      <c r="Z51" s="663" t="s">
        <v>1418</v>
      </c>
      <c r="AA51" s="663" t="s">
        <v>1418</v>
      </c>
      <c r="AB51" s="663" t="s">
        <v>1418</v>
      </c>
      <c r="AC51" s="663" t="s">
        <v>1418</v>
      </c>
      <c r="AD51" s="663" t="s">
        <v>1418</v>
      </c>
    </row>
    <row r="52" spans="2:30" x14ac:dyDescent="0.25">
      <c r="B52" s="667" t="s">
        <v>702</v>
      </c>
      <c r="D52" s="668">
        <v>1</v>
      </c>
      <c r="F52" s="669" t="str">
        <f>IF($B52="","",_xll.ciqfunctions.udf.CIQ(B52,"IQ_COMPANY_NAME"))</f>
        <v>The Hershey Company</v>
      </c>
      <c r="G52" s="670"/>
      <c r="H52" s="670"/>
      <c r="I52" s="670"/>
      <c r="J52" s="670"/>
      <c r="K52" s="671" t="str">
        <f t="shared" ref="K52:K63" si="3">IF(B52="","",B52)</f>
        <v>NYSE:HSY</v>
      </c>
      <c r="L52" s="672">
        <f>_xll.ciqfunctions.udf.CIQ(B52, "IQ_BETA_5YR")</f>
        <v>0.21803</v>
      </c>
      <c r="M52" s="673">
        <f>IF($B52="","",_xll.ciqfunctions.udf.CIQ(B52,"IQ_TOTAL_DEBT",IQ_FQ,,"LFR",,$D$14))</f>
        <v>2420.527</v>
      </c>
      <c r="N52" s="673">
        <f>IF($B52="","",IF($B52="","",_xll.ciqfunctions.udf.CIQ($B52,"IQ_MARKETCAP",,$D$14)))</f>
        <v>20175.30574</v>
      </c>
      <c r="O52" s="674">
        <f t="shared" ref="O52:O63" si="4">IF($B52="","",IF(N52,M52/N52," - - "))</f>
        <v>0.11997473699746768</v>
      </c>
      <c r="P52" s="674">
        <f>IF($B52="","",IF((N52),M52/(M52+N52)," - - "))</f>
        <v>0.1071227171776277</v>
      </c>
      <c r="Q52" s="675">
        <f>_xll.ciqfunctions.udf.CIQ(B52, "IQ_EFFECT_TAX_RATE")/100</f>
        <v>0.43122100000000002</v>
      </c>
      <c r="R52" s="672">
        <f t="shared" ref="R52:R63" si="5">IF($B52="","",IF(L52=0," - - ",L52/(1+(1-Q52)*O52)))</f>
        <v>0.20410224430860724</v>
      </c>
      <c r="T52" s="520"/>
      <c r="V52" s="653" t="str">
        <f>IF($B52="","",_xll.ciqfunctions.udf.CIQ(B52,"IQ_COUNTRY_NAME"))</f>
        <v>United States</v>
      </c>
      <c r="W52" s="653"/>
      <c r="X52" s="676">
        <f t="shared" ref="X52:AB63" si="6">IF($D52=0,"NM ",L52)</f>
        <v>0.21803</v>
      </c>
      <c r="Y52" s="677">
        <f t="shared" si="6"/>
        <v>2420.527</v>
      </c>
      <c r="Z52" s="677">
        <f t="shared" si="6"/>
        <v>20175.30574</v>
      </c>
      <c r="AA52" s="678">
        <f t="shared" si="6"/>
        <v>0.11997473699746768</v>
      </c>
      <c r="AB52" s="678">
        <f t="shared" si="6"/>
        <v>0.1071227171776277</v>
      </c>
      <c r="AC52" s="678">
        <f t="shared" ref="AC52:AC63" si="7">IF(B52="","",IF($D52=0,"NM ",Q52))</f>
        <v>0.43122100000000002</v>
      </c>
      <c r="AD52" s="676">
        <f t="shared" ref="AD52:AD63" si="8">IF($D52=0,"NM ",R52)</f>
        <v>0.20410224430860724</v>
      </c>
    </row>
    <row r="53" spans="2:30" x14ac:dyDescent="0.25">
      <c r="B53" s="667" t="s">
        <v>703</v>
      </c>
      <c r="D53" s="668">
        <v>1</v>
      </c>
      <c r="F53" s="679" t="str">
        <f>IF($B53="","",_xll.ciqfunctions.udf.CIQ(B53,"IQ_COMPANY_NAME"))</f>
        <v>Campbell Soup Company</v>
      </c>
      <c r="G53" s="680"/>
      <c r="H53" s="680"/>
      <c r="I53" s="680"/>
      <c r="J53" s="680"/>
      <c r="K53" s="681" t="str">
        <f t="shared" si="3"/>
        <v>NYSE:CPB</v>
      </c>
      <c r="L53" s="672">
        <f>_xll.ciqfunctions.udf.CIQ(B53, "IQ_BETA_5YR")</f>
        <v>0.38252999999999998</v>
      </c>
      <c r="M53" s="683">
        <f>IF($B53="","",_xll.ciqfunctions.udf.CIQ(B53,"IQ_TOTAL_DEBT",IQ_FQ,,"LFR",,$D$14))</f>
        <v>3870</v>
      </c>
      <c r="N53" s="683">
        <f>IF($B53="","",IF($B53="","",_xll.ciqfunctions.udf.CIQ($B53,"IQ_MARKETCAP",,$D$14)))</f>
        <v>19206.391889999999</v>
      </c>
      <c r="O53" s="684">
        <f t="shared" si="4"/>
        <v>0.20149541997083556</v>
      </c>
      <c r="P53" s="684">
        <f t="shared" ref="P53:P63" si="9">IF($B53="","",IF((N53),M53/(M53+N53)," - - "))</f>
        <v>0.16770386022422504</v>
      </c>
      <c r="Q53" s="675">
        <f>_xll.ciqfunctions.udf.CIQ(B53, "IQ_EFFECT_TAX_RATE")/100</f>
        <v>0.31174000000000002</v>
      </c>
      <c r="R53" s="682">
        <f t="shared" si="5"/>
        <v>0.33594125143939402</v>
      </c>
      <c r="T53" s="520"/>
      <c r="V53" s="653" t="str">
        <f>IF($B53="","",_xll.ciqfunctions.udf.CIQ(B53,"IQ_COUNTRY_NAME"))</f>
        <v>United States</v>
      </c>
      <c r="W53" s="653"/>
      <c r="X53" s="685">
        <f t="shared" si="6"/>
        <v>0.38252999999999998</v>
      </c>
      <c r="Y53" s="686">
        <f t="shared" si="6"/>
        <v>3870</v>
      </c>
      <c r="Z53" s="686">
        <f t="shared" si="6"/>
        <v>19206.391889999999</v>
      </c>
      <c r="AA53" s="678">
        <f t="shared" si="6"/>
        <v>0.20149541997083556</v>
      </c>
      <c r="AB53" s="678">
        <f t="shared" si="6"/>
        <v>0.16770386022422504</v>
      </c>
      <c r="AC53" s="678">
        <f t="shared" si="7"/>
        <v>0.31174000000000002</v>
      </c>
      <c r="AD53" s="685">
        <f t="shared" si="8"/>
        <v>0.33594125143939402</v>
      </c>
    </row>
    <row r="54" spans="2:30" x14ac:dyDescent="0.25">
      <c r="B54" s="667" t="s">
        <v>704</v>
      </c>
      <c r="D54" s="668">
        <v>1</v>
      </c>
      <c r="F54" s="669" t="str">
        <f>IF($B54="","",_xll.ciqfunctions.udf.CIQ(B54,"IQ_COMPANY_NAME"))</f>
        <v>The J. M. Smucker Company</v>
      </c>
      <c r="G54" s="680"/>
      <c r="H54" s="680"/>
      <c r="I54" s="680"/>
      <c r="J54" s="680"/>
      <c r="K54" s="681" t="str">
        <f t="shared" si="3"/>
        <v>NYSE:SJM</v>
      </c>
      <c r="L54" s="672">
        <f>_xll.ciqfunctions.udf.CIQ(B54, "IQ_BETA_5YR")</f>
        <v>0.53852999999999995</v>
      </c>
      <c r="M54" s="683">
        <f>IF($B54="","",_xll.ciqfunctions.udf.CIQ(B54,"IQ_TOTAL_DEBT",IQ_FQ,,"LFR",,$D$14))</f>
        <v>5284.3</v>
      </c>
      <c r="N54" s="683">
        <f>IF($B54="","",IF($B54="","",_xll.ciqfunctions.udf.CIQ($B54,"IQ_MARKETCAP",,$D$14)))</f>
        <v>15262.711799999999</v>
      </c>
      <c r="O54" s="684">
        <f t="shared" si="4"/>
        <v>0.34622287764091836</v>
      </c>
      <c r="P54" s="684">
        <f t="shared" si="9"/>
        <v>0.257180949299888</v>
      </c>
      <c r="Q54" s="675">
        <f>_xll.ciqfunctions.udf.CIQ(B54, "IQ_EFFECT_TAX_RATE")/100</f>
        <v>0.36134099999999997</v>
      </c>
      <c r="R54" s="682">
        <f t="shared" si="5"/>
        <v>0.44101376168504514</v>
      </c>
      <c r="T54" s="520"/>
      <c r="V54" s="653" t="str">
        <f>IF($B54="","",_xll.ciqfunctions.udf.CIQ(B54,"IQ_COUNTRY_NAME"))</f>
        <v>United States</v>
      </c>
      <c r="W54" s="653"/>
      <c r="X54" s="685">
        <f t="shared" si="6"/>
        <v>0.53852999999999995</v>
      </c>
      <c r="Y54" s="686">
        <f t="shared" si="6"/>
        <v>5284.3</v>
      </c>
      <c r="Z54" s="686">
        <f t="shared" si="6"/>
        <v>15262.711799999999</v>
      </c>
      <c r="AA54" s="678">
        <f t="shared" si="6"/>
        <v>0.34622287764091836</v>
      </c>
      <c r="AB54" s="678">
        <f t="shared" si="6"/>
        <v>0.257180949299888</v>
      </c>
      <c r="AC54" s="678">
        <f t="shared" si="7"/>
        <v>0.36134099999999997</v>
      </c>
      <c r="AD54" s="685">
        <f t="shared" si="8"/>
        <v>0.44101376168504514</v>
      </c>
    </row>
    <row r="55" spans="2:30" x14ac:dyDescent="0.25">
      <c r="B55" s="667" t="s">
        <v>723</v>
      </c>
      <c r="D55" s="668">
        <v>0</v>
      </c>
      <c r="F55" s="669" t="str">
        <f>IF($B55="","",_xll.ciqfunctions.udf.CIQ(B55,"IQ_COMPANY_NAME"))</f>
        <v>Perrigo Company Public Limited Company</v>
      </c>
      <c r="G55" s="680"/>
      <c r="H55" s="680"/>
      <c r="I55" s="680"/>
      <c r="J55" s="680"/>
      <c r="K55" s="681" t="str">
        <f t="shared" si="3"/>
        <v>NYSE:PRGO</v>
      </c>
      <c r="L55" s="672">
        <f>_xll.ciqfunctions.udf.CIQ(B55, "IQ_BETA_5YR")</f>
        <v>0.3049</v>
      </c>
      <c r="M55" s="683">
        <f>IF($B55="","",_xll.ciqfunctions.udf.CIQ(B55,"IQ_TOTAL_DEBT",IQ_FQ,,"LFR",,$D$14))</f>
        <v>5375</v>
      </c>
      <c r="N55" s="683">
        <f>IF($B55="","",IF($B55="","",_xll.ciqfunctions.udf.CIQ($B55,"IQ_MARKETCAP",,$D$14)))</f>
        <v>18130.378669999998</v>
      </c>
      <c r="O55" s="684">
        <f t="shared" si="4"/>
        <v>0.29646374727373526</v>
      </c>
      <c r="P55" s="684">
        <f t="shared" si="9"/>
        <v>0.22867106611901269</v>
      </c>
      <c r="Q55" s="675" t="e">
        <f>_xll.ciqfunctions.udf.CIQ(B55, "IQ_EFFECT_TAX_RATE")/100</f>
        <v>#VALUE!</v>
      </c>
      <c r="R55" s="682" t="e">
        <f t="shared" si="5"/>
        <v>#VALUE!</v>
      </c>
      <c r="T55" s="520"/>
      <c r="V55" s="653" t="str">
        <f>IF($B55="","",_xll.ciqfunctions.udf.CIQ(B55,"IQ_COUNTRY_NAME"))</f>
        <v>Ireland</v>
      </c>
      <c r="W55" s="653"/>
      <c r="X55" s="685" t="str">
        <f t="shared" si="6"/>
        <v xml:space="preserve">NM </v>
      </c>
      <c r="Y55" s="686" t="str">
        <f t="shared" si="6"/>
        <v xml:space="preserve">NM </v>
      </c>
      <c r="Z55" s="686" t="str">
        <f t="shared" si="6"/>
        <v xml:space="preserve">NM </v>
      </c>
      <c r="AA55" s="678" t="str">
        <f t="shared" si="6"/>
        <v xml:space="preserve">NM </v>
      </c>
      <c r="AB55" s="678" t="str">
        <f t="shared" si="6"/>
        <v xml:space="preserve">NM </v>
      </c>
      <c r="AC55" s="678" t="str">
        <f t="shared" si="7"/>
        <v xml:space="preserve">NM </v>
      </c>
      <c r="AD55" s="685" t="str">
        <f t="shared" si="8"/>
        <v xml:space="preserve">NM </v>
      </c>
    </row>
    <row r="56" spans="2:30" x14ac:dyDescent="0.25">
      <c r="B56" s="667" t="s">
        <v>705</v>
      </c>
      <c r="D56" s="668">
        <v>1</v>
      </c>
      <c r="F56" s="669" t="str">
        <f>IF($B56="","",_xll.ciqfunctions.udf.CIQ(B56,"IQ_COMPANY_NAME"))</f>
        <v>The WhiteWave Foods Company</v>
      </c>
      <c r="G56" s="680"/>
      <c r="H56" s="680"/>
      <c r="I56" s="680"/>
      <c r="J56" s="680"/>
      <c r="K56" s="681" t="str">
        <f t="shared" si="3"/>
        <v>NYSE:WWAV</v>
      </c>
      <c r="L56" s="672">
        <f>_xll.ciqfunctions.udf.CIQ(B56, "IQ_BETA_5YR")</f>
        <v>1.51448</v>
      </c>
      <c r="M56" s="683">
        <f>IF($B56="","",_xll.ciqfunctions.udf.CIQ(B56,"IQ_TOTAL_DEBT",IQ_FQ,,"LFR",,$D$14))</f>
        <v>2133.5309999999999</v>
      </c>
      <c r="N56" s="683">
        <f>IF($B56="","",IF($B56="","",_xll.ciqfunctions.udf.CIQ($B56,"IQ_MARKETCAP",,$D$14)))</f>
        <v>7256.5512399999998</v>
      </c>
      <c r="O56" s="684">
        <f t="shared" si="4"/>
        <v>0.29401446078674698</v>
      </c>
      <c r="P56" s="684">
        <f t="shared" si="9"/>
        <v>0.22721110906905115</v>
      </c>
      <c r="Q56" s="675">
        <f>_xll.ciqfunctions.udf.CIQ(B56, "IQ_EFFECT_TAX_RATE")/100</f>
        <v>0.34298699999999999</v>
      </c>
      <c r="R56" s="682">
        <f t="shared" si="5"/>
        <v>1.269289640893712</v>
      </c>
      <c r="T56" s="520"/>
      <c r="V56" s="653" t="str">
        <f>IF($B56="","",_xll.ciqfunctions.udf.CIQ(B56,"IQ_COUNTRY_NAME"))</f>
        <v>United States</v>
      </c>
      <c r="W56" s="653"/>
      <c r="X56" s="685">
        <f t="shared" si="6"/>
        <v>1.51448</v>
      </c>
      <c r="Y56" s="686">
        <f t="shared" si="6"/>
        <v>2133.5309999999999</v>
      </c>
      <c r="Z56" s="686">
        <f t="shared" si="6"/>
        <v>7256.5512399999998</v>
      </c>
      <c r="AA56" s="678">
        <f t="shared" si="6"/>
        <v>0.29401446078674698</v>
      </c>
      <c r="AB56" s="678">
        <f t="shared" si="6"/>
        <v>0.22721110906905115</v>
      </c>
      <c r="AC56" s="678">
        <f t="shared" si="7"/>
        <v>0.34298699999999999</v>
      </c>
      <c r="AD56" s="685">
        <f t="shared" si="8"/>
        <v>1.269289640893712</v>
      </c>
    </row>
    <row r="57" spans="2:30" x14ac:dyDescent="0.25">
      <c r="B57" s="667" t="s">
        <v>768</v>
      </c>
      <c r="D57" s="668">
        <v>0</v>
      </c>
      <c r="F57" s="669" t="str">
        <f>IF($B57="","",_xll.ciqfunctions.udf.CIQ(B57,"IQ_COMPANY_NAME"))</f>
        <v>Nestlé S.A.</v>
      </c>
      <c r="G57" s="680"/>
      <c r="H57" s="680"/>
      <c r="I57" s="680"/>
      <c r="J57" s="680"/>
      <c r="K57" s="681" t="str">
        <f t="shared" si="3"/>
        <v>SWX:NESN</v>
      </c>
      <c r="L57" s="672">
        <f>_xll.ciqfunctions.udf.CIQ(B57, "IQ_BETA_5YR")</f>
        <v>0.25203999999999999</v>
      </c>
      <c r="M57" s="683">
        <f>IF($B57="","",_xll.ciqfunctions.udf.CIQ(B57,"IQ_TOTAL_DEBT",IQ_FQ,,"LFR",,$D$14))</f>
        <v>22018.357779999998</v>
      </c>
      <c r="N57" s="683">
        <f>IF($B57="","",IF($B57="","",_xll.ciqfunctions.udf.CIQ($B57,"IQ_MARKETCAP",,$D$14)))</f>
        <v>222376.13879</v>
      </c>
      <c r="O57" s="684">
        <f t="shared" si="4"/>
        <v>9.9014030461213043E-2</v>
      </c>
      <c r="P57" s="684">
        <f t="shared" si="9"/>
        <v>9.0093509015222256E-2</v>
      </c>
      <c r="Q57" s="675">
        <f>_xll.ciqfunctions.udf.CIQ(B57, "IQ_EFFECT_TAX_RATE")/100</f>
        <v>0.25876899999999997</v>
      </c>
      <c r="R57" s="682">
        <f t="shared" si="5"/>
        <v>0.2348069827992742</v>
      </c>
      <c r="T57" s="520"/>
      <c r="V57" s="653" t="str">
        <f>IF($B57="","",_xll.ciqfunctions.udf.CIQ(B57,"IQ_COUNTRY_NAME"))</f>
        <v>Switzerland</v>
      </c>
      <c r="W57" s="653"/>
      <c r="X57" s="685" t="str">
        <f t="shared" si="6"/>
        <v xml:space="preserve">NM </v>
      </c>
      <c r="Y57" s="686" t="str">
        <f t="shared" si="6"/>
        <v xml:space="preserve">NM </v>
      </c>
      <c r="Z57" s="686" t="str">
        <f t="shared" si="6"/>
        <v xml:space="preserve">NM </v>
      </c>
      <c r="AA57" s="678" t="str">
        <f t="shared" si="6"/>
        <v xml:space="preserve">NM </v>
      </c>
      <c r="AB57" s="678" t="str">
        <f t="shared" si="6"/>
        <v xml:space="preserve">NM </v>
      </c>
      <c r="AC57" s="678" t="str">
        <f t="shared" si="7"/>
        <v xml:space="preserve">NM </v>
      </c>
      <c r="AD57" s="685" t="str">
        <f t="shared" si="8"/>
        <v xml:space="preserve">NM </v>
      </c>
    </row>
    <row r="58" spans="2:30" x14ac:dyDescent="0.25">
      <c r="B58" s="667" t="s">
        <v>769</v>
      </c>
      <c r="D58" s="668">
        <v>1</v>
      </c>
      <c r="F58" s="669" t="str">
        <f>IF($B58="","",_xll.ciqfunctions.udf.CIQ(B58,"IQ_COMPANY_NAME"))</f>
        <v>Danone</v>
      </c>
      <c r="G58" s="680"/>
      <c r="H58" s="680"/>
      <c r="I58" s="680"/>
      <c r="J58" s="680"/>
      <c r="K58" s="681" t="str">
        <f t="shared" si="3"/>
        <v>ENXTPA:BN</v>
      </c>
      <c r="L58" s="672">
        <f>_xll.ciqfunctions.udf.CIQ(B58, "IQ_BETA_5YR")</f>
        <v>0.48325000000000001</v>
      </c>
      <c r="M58" s="683">
        <f>IF($B58="","",_xll.ciqfunctions.udf.CIQ(B58,"IQ_TOTAL_DEBT",IQ_FQ,,"LFR",,$D$14))</f>
        <v>12031.496069999999</v>
      </c>
      <c r="N58" s="683">
        <f>IF($B58="","",IF($B58="","",_xll.ciqfunctions.udf.CIQ($B58,"IQ_MARKETCAP",,$D$14)))</f>
        <v>43049.548929999997</v>
      </c>
      <c r="O58" s="684">
        <f t="shared" si="4"/>
        <v>0.27948018896931098</v>
      </c>
      <c r="P58" s="684">
        <f t="shared" si="9"/>
        <v>0.21843260362979677</v>
      </c>
      <c r="Q58" s="675">
        <f>_xll.ciqfunctions.udf.CIQ(B58, "IQ_EFFECT_TAX_RATE")/100</f>
        <v>0.30944099999999997</v>
      </c>
      <c r="R58" s="682">
        <f t="shared" si="5"/>
        <v>0.40507207749457402</v>
      </c>
      <c r="T58" s="520"/>
      <c r="V58" s="653" t="str">
        <f>IF($B58="","",_xll.ciqfunctions.udf.CIQ(B58,"IQ_COUNTRY_NAME"))</f>
        <v>France</v>
      </c>
      <c r="W58" s="653"/>
      <c r="X58" s="685">
        <f t="shared" si="6"/>
        <v>0.48325000000000001</v>
      </c>
      <c r="Y58" s="686">
        <f t="shared" si="6"/>
        <v>12031.496069999999</v>
      </c>
      <c r="Z58" s="686">
        <f t="shared" si="6"/>
        <v>43049.548929999997</v>
      </c>
      <c r="AA58" s="678">
        <f t="shared" si="6"/>
        <v>0.27948018896931098</v>
      </c>
      <c r="AB58" s="678">
        <f t="shared" si="6"/>
        <v>0.21843260362979677</v>
      </c>
      <c r="AC58" s="678">
        <f t="shared" si="7"/>
        <v>0.30944099999999997</v>
      </c>
      <c r="AD58" s="685">
        <f t="shared" si="8"/>
        <v>0.40507207749457402</v>
      </c>
    </row>
    <row r="59" spans="2:30" x14ac:dyDescent="0.25">
      <c r="B59" s="667" t="s">
        <v>770</v>
      </c>
      <c r="D59" s="668">
        <v>0</v>
      </c>
      <c r="F59" s="669" t="str">
        <f>IF($B59="","",_xll.ciqfunctions.udf.CIQ(B59,"IQ_COMPANY_NAME"))</f>
        <v>The Kraft Heinz Company</v>
      </c>
      <c r="G59" s="680"/>
      <c r="H59" s="680"/>
      <c r="I59" s="680"/>
      <c r="J59" s="680"/>
      <c r="K59" s="681" t="str">
        <f t="shared" si="3"/>
        <v>NasdaqGS:KHC</v>
      </c>
      <c r="L59" s="672">
        <f>_xll.ciqfunctions.udf.CIQ(B59, "IQ_BETA_5YR")</f>
        <v>0</v>
      </c>
      <c r="M59" s="683">
        <f>IF($B59="","",_xll.ciqfunctions.udf.CIQ(B59,"IQ_TOTAL_DEBT",IQ_FQ,,"LFR",,$D$14))</f>
        <v>25230</v>
      </c>
      <c r="N59" s="683">
        <f>IF($B59="","",IF($B59="","",_xll.ciqfunctions.udf.CIQ($B59,"IQ_MARKETCAP",,$D$14)))</f>
        <v>93776.489069999996</v>
      </c>
      <c r="O59" s="684">
        <f t="shared" si="4"/>
        <v>0.26904398160147497</v>
      </c>
      <c r="P59" s="684">
        <f t="shared" si="9"/>
        <v>0.21200524607662052</v>
      </c>
      <c r="Q59" s="675">
        <f>_xll.ciqfunctions.udf.CIQ(B59, "IQ_EFFECT_TAX_RATE")/100</f>
        <v>0.36130299999999999</v>
      </c>
      <c r="R59" s="682" t="str">
        <f t="shared" si="5"/>
        <v xml:space="preserve"> - - </v>
      </c>
      <c r="T59" s="520"/>
      <c r="V59" s="653" t="str">
        <f>IF($B59="","",_xll.ciqfunctions.udf.CIQ(B59,"IQ_COUNTRY_NAME"))</f>
        <v>United States</v>
      </c>
      <c r="W59" s="653"/>
      <c r="X59" s="685" t="str">
        <f t="shared" si="6"/>
        <v xml:space="preserve">NM </v>
      </c>
      <c r="Y59" s="686" t="str">
        <f t="shared" si="6"/>
        <v xml:space="preserve">NM </v>
      </c>
      <c r="Z59" s="686" t="str">
        <f t="shared" si="6"/>
        <v xml:space="preserve">NM </v>
      </c>
      <c r="AA59" s="678" t="str">
        <f t="shared" si="6"/>
        <v xml:space="preserve">NM </v>
      </c>
      <c r="AB59" s="678" t="str">
        <f t="shared" si="6"/>
        <v xml:space="preserve">NM </v>
      </c>
      <c r="AC59" s="678" t="str">
        <f t="shared" si="7"/>
        <v xml:space="preserve">NM </v>
      </c>
      <c r="AD59" s="685" t="str">
        <f t="shared" si="8"/>
        <v xml:space="preserve">NM </v>
      </c>
    </row>
    <row r="60" spans="2:30" x14ac:dyDescent="0.25">
      <c r="B60" s="667" t="s">
        <v>771</v>
      </c>
      <c r="D60" s="668">
        <v>1</v>
      </c>
      <c r="F60" s="669" t="str">
        <f>IF($B60="","",_xll.ciqfunctions.udf.CIQ(B60,"IQ_COMPANY_NAME"))</f>
        <v>Abbott Laboratories</v>
      </c>
      <c r="G60" s="680"/>
      <c r="H60" s="680"/>
      <c r="I60" s="680"/>
      <c r="J60" s="680"/>
      <c r="K60" s="681" t="str">
        <f t="shared" si="3"/>
        <v>NYSE:ABT</v>
      </c>
      <c r="L60" s="672">
        <f>_xll.ciqfunctions.udf.CIQ(B60, "IQ_BETA_5YR")</f>
        <v>0.63146000000000002</v>
      </c>
      <c r="M60" s="683">
        <f>IF($B60="","",_xll.ciqfunctions.udf.CIQ(B60,"IQ_TOTAL_DEBT",IQ_FQ,,"LFR",,$D$14))</f>
        <v>9001</v>
      </c>
      <c r="N60" s="683">
        <f>IF($B60="","",IF($B60="","",_xll.ciqfunctions.udf.CIQ($B60,"IQ_MARKETCAP",,$D$14)))</f>
        <v>58445.589599999999</v>
      </c>
      <c r="O60" s="684">
        <f t="shared" si="4"/>
        <v>0.15400648811317663</v>
      </c>
      <c r="P60" s="684">
        <f t="shared" si="9"/>
        <v>0.13345374545075589</v>
      </c>
      <c r="Q60" s="675">
        <f>_xll.ciqfunctions.udf.CIQ(B60, "IQ_EFFECT_TAX_RATE")/100</f>
        <v>0.18127500000000002</v>
      </c>
      <c r="R60" s="682">
        <f t="shared" si="5"/>
        <v>0.56075498590222117</v>
      </c>
      <c r="T60" s="520"/>
      <c r="V60" s="653" t="str">
        <f>IF($B60="","",_xll.ciqfunctions.udf.CIQ(B60,"IQ_COUNTRY_NAME"))</f>
        <v>United States</v>
      </c>
      <c r="W60" s="653"/>
      <c r="X60" s="685">
        <f t="shared" si="6"/>
        <v>0.63146000000000002</v>
      </c>
      <c r="Y60" s="686">
        <f t="shared" si="6"/>
        <v>9001</v>
      </c>
      <c r="Z60" s="686">
        <f t="shared" si="6"/>
        <v>58445.589599999999</v>
      </c>
      <c r="AA60" s="678">
        <f t="shared" si="6"/>
        <v>0.15400648811317663</v>
      </c>
      <c r="AB60" s="678">
        <f t="shared" si="6"/>
        <v>0.13345374545075589</v>
      </c>
      <c r="AC60" s="678">
        <f t="shared" si="7"/>
        <v>0.18127500000000002</v>
      </c>
      <c r="AD60" s="685">
        <f t="shared" si="8"/>
        <v>0.56075498590222117</v>
      </c>
    </row>
    <row r="61" spans="2:30" x14ac:dyDescent="0.25">
      <c r="B61" s="667"/>
      <c r="D61" s="668"/>
      <c r="F61" s="669" t="str">
        <f>IF($B61="","",_xll.ciqfunctions.udf.CIQ(B61,"IQ_COMPANY_NAME"))</f>
        <v/>
      </c>
      <c r="G61" s="680"/>
      <c r="H61" s="680"/>
      <c r="I61" s="680"/>
      <c r="J61" s="680"/>
      <c r="K61" s="681" t="str">
        <f t="shared" si="3"/>
        <v/>
      </c>
      <c r="L61" s="672" t="str">
        <f>_xll.ciqfunctions.udf.CIQ(B61, "IQ_BETA_5YR")</f>
        <v>(Invalid Identifier)</v>
      </c>
      <c r="M61" s="683" t="str">
        <f>IF($B61="","",_xll.ciqfunctions.udf.CIQ(B61,"IQ_TOTAL_DEBT",IQ_FQ,,"LFR",,$D$14))</f>
        <v/>
      </c>
      <c r="N61" s="683" t="str">
        <f>IF($B61="","",IF($B61="","",_xll.ciqfunctions.udf.CIQ($B61,"IQ_MARKETCAP",,$D$14)))</f>
        <v/>
      </c>
      <c r="O61" s="684" t="str">
        <f t="shared" si="4"/>
        <v/>
      </c>
      <c r="P61" s="684" t="str">
        <f t="shared" si="9"/>
        <v/>
      </c>
      <c r="Q61" s="675" t="e">
        <f>_xll.ciqfunctions.udf.CIQ(B61, "IQ_EFFECT_TAX_RATE")/100</f>
        <v>#VALUE!</v>
      </c>
      <c r="R61" s="682" t="str">
        <f t="shared" si="5"/>
        <v/>
      </c>
      <c r="T61" s="520"/>
      <c r="V61" s="653" t="str">
        <f>IF($B61="","",_xll.ciqfunctions.udf.CIQ(B61,"IQ_COUNTRY_NAME"))</f>
        <v/>
      </c>
      <c r="W61" s="653"/>
      <c r="X61" s="685" t="str">
        <f t="shared" si="6"/>
        <v xml:space="preserve">NM </v>
      </c>
      <c r="Y61" s="686" t="str">
        <f t="shared" si="6"/>
        <v xml:space="preserve">NM </v>
      </c>
      <c r="Z61" s="686" t="str">
        <f t="shared" si="6"/>
        <v xml:space="preserve">NM </v>
      </c>
      <c r="AA61" s="678" t="str">
        <f t="shared" si="6"/>
        <v xml:space="preserve">NM </v>
      </c>
      <c r="AB61" s="678" t="str">
        <f t="shared" si="6"/>
        <v xml:space="preserve">NM </v>
      </c>
      <c r="AC61" s="678" t="str">
        <f t="shared" si="7"/>
        <v/>
      </c>
      <c r="AD61" s="685" t="str">
        <f t="shared" si="8"/>
        <v xml:space="preserve">NM </v>
      </c>
    </row>
    <row r="62" spans="2:30" x14ac:dyDescent="0.25">
      <c r="B62" s="667"/>
      <c r="C62" s="688"/>
      <c r="D62" s="668"/>
      <c r="F62" s="669" t="str">
        <f>IF($B62="","",_xll.ciqfunctions.udf.CIQ(B62,"IQ_COMPANY_NAME"))</f>
        <v/>
      </c>
      <c r="G62" s="680"/>
      <c r="H62" s="680"/>
      <c r="I62" s="680"/>
      <c r="J62" s="680"/>
      <c r="K62" s="681" t="str">
        <f t="shared" si="3"/>
        <v/>
      </c>
      <c r="L62" s="682" t="str">
        <f t="shared" ref="L62:L63" ca="1" si="10">IF($B62="","",OFFSET(AH14,0,$J$32))</f>
        <v/>
      </c>
      <c r="M62" s="683" t="str">
        <f>IF($B62="","",_xll.ciqfunctions.udf.CIQ(B62,"IQ_TOTAL_DEBT",IQ_FQ,,"LFR",,$D$14))</f>
        <v/>
      </c>
      <c r="N62" s="683" t="str">
        <f>IF($B62="","",IF($B62="","",_xll.ciqfunctions.udf.CIQ($B62,"IQ_MARKETCAP",,$D$14)))</f>
        <v/>
      </c>
      <c r="O62" s="684" t="str">
        <f t="shared" si="4"/>
        <v/>
      </c>
      <c r="P62" s="684" t="str">
        <f t="shared" si="9"/>
        <v/>
      </c>
      <c r="Q62" s="687">
        <v>0.38</v>
      </c>
      <c r="R62" s="682" t="str">
        <f t="shared" si="5"/>
        <v/>
      </c>
      <c r="T62" s="520"/>
      <c r="V62" s="653" t="str">
        <f>IF($B62="","",_xll.ciqfunctions.udf.CIQ(B62,"IQ_COUNTRY_NAME"))</f>
        <v/>
      </c>
      <c r="W62" s="653"/>
      <c r="X62" s="685" t="str">
        <f t="shared" si="6"/>
        <v xml:space="preserve">NM </v>
      </c>
      <c r="Y62" s="686" t="str">
        <f t="shared" si="6"/>
        <v xml:space="preserve">NM </v>
      </c>
      <c r="Z62" s="686" t="str">
        <f t="shared" si="6"/>
        <v xml:space="preserve">NM </v>
      </c>
      <c r="AA62" s="678" t="str">
        <f t="shared" si="6"/>
        <v xml:space="preserve">NM </v>
      </c>
      <c r="AB62" s="678" t="str">
        <f t="shared" si="6"/>
        <v xml:space="preserve">NM </v>
      </c>
      <c r="AC62" s="678" t="str">
        <f t="shared" si="7"/>
        <v/>
      </c>
      <c r="AD62" s="685" t="str">
        <f t="shared" si="8"/>
        <v xml:space="preserve">NM </v>
      </c>
    </row>
    <row r="63" spans="2:30" x14ac:dyDescent="0.25">
      <c r="B63" s="667"/>
      <c r="C63" s="688"/>
      <c r="D63" s="668"/>
      <c r="F63" s="669" t="str">
        <f>IF($B63="","",_xll.ciqfunctions.udf.CIQ(B63,"IQ_COMPANY_NAME"))</f>
        <v/>
      </c>
      <c r="G63" s="680"/>
      <c r="H63" s="680"/>
      <c r="I63" s="680"/>
      <c r="J63" s="680"/>
      <c r="K63" s="681" t="str">
        <f t="shared" si="3"/>
        <v/>
      </c>
      <c r="L63" s="682" t="str">
        <f t="shared" ca="1" si="10"/>
        <v/>
      </c>
      <c r="M63" s="683" t="str">
        <f>IF($B63="","",_xll.ciqfunctions.udf.CIQ(B63,"IQ_TOTAL_DEBT",IQ_FQ,,"LFR",,$D$14))</f>
        <v/>
      </c>
      <c r="N63" s="683" t="str">
        <f>IF($B63="","",IF($B63="","",_xll.ciqfunctions.udf.CIQ($B63,"IQ_MARKETCAP",,$D$14)))</f>
        <v/>
      </c>
      <c r="O63" s="684" t="str">
        <f t="shared" si="4"/>
        <v/>
      </c>
      <c r="P63" s="684" t="str">
        <f t="shared" si="9"/>
        <v/>
      </c>
      <c r="Q63" s="687">
        <v>0.38</v>
      </c>
      <c r="R63" s="682" t="str">
        <f t="shared" si="5"/>
        <v/>
      </c>
      <c r="T63" s="520"/>
      <c r="V63" s="653" t="str">
        <f>IF($B63="","",_xll.ciqfunctions.udf.CIQ(B63,"IQ_COUNTRY_NAME"))</f>
        <v/>
      </c>
      <c r="W63" s="653"/>
      <c r="X63" s="685" t="str">
        <f t="shared" si="6"/>
        <v xml:space="preserve">NM </v>
      </c>
      <c r="Y63" s="686" t="str">
        <f t="shared" si="6"/>
        <v xml:space="preserve">NM </v>
      </c>
      <c r="Z63" s="686" t="str">
        <f t="shared" si="6"/>
        <v xml:space="preserve">NM </v>
      </c>
      <c r="AA63" s="678" t="str">
        <f t="shared" si="6"/>
        <v xml:space="preserve">NM </v>
      </c>
      <c r="AB63" s="678" t="str">
        <f t="shared" si="6"/>
        <v xml:space="preserve">NM </v>
      </c>
      <c r="AC63" s="678" t="str">
        <f t="shared" si="7"/>
        <v/>
      </c>
      <c r="AD63" s="685" t="str">
        <f t="shared" si="8"/>
        <v xml:space="preserve">NM </v>
      </c>
    </row>
    <row r="64" spans="2:30" x14ac:dyDescent="0.25">
      <c r="F64" s="689"/>
      <c r="G64" s="689"/>
      <c r="H64" s="689"/>
      <c r="I64" s="689"/>
      <c r="J64" s="689"/>
      <c r="K64" s="690"/>
      <c r="L64" s="691"/>
      <c r="M64" s="692"/>
      <c r="N64" s="693"/>
      <c r="O64" s="693"/>
      <c r="P64" s="694"/>
      <c r="Q64" s="695"/>
      <c r="R64" s="520"/>
      <c r="S64" s="520"/>
      <c r="T64" s="520"/>
      <c r="V64" s="653"/>
      <c r="W64" s="653"/>
      <c r="X64" s="653"/>
      <c r="Y64" s="696"/>
      <c r="Z64" s="696"/>
      <c r="AA64" s="678"/>
      <c r="AB64" s="678"/>
      <c r="AC64" s="678"/>
      <c r="AD64" s="697"/>
    </row>
    <row r="65" spans="2:30" x14ac:dyDescent="0.25">
      <c r="B65" s="63" t="s">
        <v>702</v>
      </c>
      <c r="F65" s="698" t="s">
        <v>716</v>
      </c>
      <c r="G65" s="699"/>
      <c r="H65" s="699"/>
      <c r="I65" s="699"/>
      <c r="J65" s="699"/>
      <c r="K65" s="700"/>
      <c r="L65" s="701">
        <f t="shared" ref="L65:R65" ca="1" si="11">X65</f>
        <v>0.62804666666666675</v>
      </c>
      <c r="M65" s="702">
        <f t="shared" ca="1" si="11"/>
        <v>5790.1423450000002</v>
      </c>
      <c r="N65" s="702">
        <f t="shared" ca="1" si="11"/>
        <v>27232.683199999999</v>
      </c>
      <c r="O65" s="703">
        <f t="shared" ca="1" si="11"/>
        <v>0.2325323620797427</v>
      </c>
      <c r="P65" s="703">
        <f t="shared" ca="1" si="11"/>
        <v>0.18518416414189076</v>
      </c>
      <c r="Q65" s="704">
        <f t="shared" ca="1" si="11"/>
        <v>0.32300083333333329</v>
      </c>
      <c r="R65" s="705">
        <f t="shared" ca="1" si="11"/>
        <v>0.53602899362059231</v>
      </c>
      <c r="V65" s="653"/>
      <c r="W65" s="653"/>
      <c r="X65" s="706">
        <f ca="1">IF(ISERROR(AVERAGE(OFFSET(X50,1,0):OFFSET(X65,-1,0)))," - - ",AVERAGE(OFFSET(X50,1,0):OFFSET(X65,-1,0)))</f>
        <v>0.62804666666666675</v>
      </c>
      <c r="Y65" s="707">
        <f ca="1">IF(ISERROR(AVERAGE(OFFSET(Y50,1,0):OFFSET(Y65,-1,0)))," - - ",AVERAGE(OFFSET(Y50,1,0):OFFSET(Y65,-1,0)))</f>
        <v>5790.1423450000002</v>
      </c>
      <c r="Z65" s="707">
        <f ca="1">IF(ISERROR(AVERAGE(OFFSET(Z50,1,0):OFFSET(Z65,-1,0)))," - - ",AVERAGE(OFFSET(Z50,1,0):OFFSET(Z65,-1,0)))</f>
        <v>27232.683199999999</v>
      </c>
      <c r="AA65" s="708">
        <f ca="1">IF(ISERROR(AVERAGE(OFFSET(AA50,1,0):OFFSET(AA65,-1,0)))," - - ",AVERAGE(OFFSET(AA50,1,0):OFFSET(AA65,-1,0)))</f>
        <v>0.2325323620797427</v>
      </c>
      <c r="AB65" s="708">
        <f ca="1">IF(ISERROR(AVERAGE(OFFSET(AB50,1,0):OFFSET(AB65,-1,0)))," - - ",AVERAGE(OFFSET(AB50,1,0):OFFSET(AB65,-1,0)))</f>
        <v>0.18518416414189076</v>
      </c>
      <c r="AC65" s="708">
        <f ca="1">IF(ISERROR(AVERAGE(OFFSET(AC50,1,0):OFFSET(AC65,-1,0)))," - - ",AVERAGE(OFFSET(AC50,1,0):OFFSET(AC65,-1,0)))</f>
        <v>0.32300083333333329</v>
      </c>
      <c r="AD65" s="709">
        <f ca="1">IF(ISERROR(AVERAGE(OFFSET(AD50,1,0):OFFSET(AD65,-1,0)))," - - ",AVERAGE(OFFSET(AD50,1,0):OFFSET(AD65,-1,0)))</f>
        <v>0.53602899362059231</v>
      </c>
    </row>
    <row r="66" spans="2:30" x14ac:dyDescent="0.25">
      <c r="B66" s="63" t="s">
        <v>703</v>
      </c>
      <c r="F66" s="689"/>
      <c r="G66" s="689"/>
      <c r="H66" s="689"/>
      <c r="I66" s="689"/>
      <c r="J66" s="689"/>
      <c r="K66" s="690"/>
      <c r="L66" s="691"/>
      <c r="M66" s="692"/>
      <c r="N66" s="693"/>
      <c r="O66" s="693"/>
      <c r="P66" s="694"/>
      <c r="Q66" s="695"/>
      <c r="R66" s="520"/>
      <c r="S66" s="520"/>
      <c r="T66" s="520"/>
    </row>
    <row r="67" spans="2:30" x14ac:dyDescent="0.25">
      <c r="B67" s="63" t="s">
        <v>704</v>
      </c>
      <c r="F67" s="639" t="str">
        <f ca="1">IF(R67=" - - ","","  Re-levered Beta = Averaged Unlevered Beta x  (1 + Debt / Equity x (1 - Tax Rate))       "&amp;TEXT(R65,"0.000")&amp;" x (1 + "&amp;TEXT(O69,"0.0%")&amp;" x (1 - "&amp;TEXT(Q69,"0.0%))")&amp;" = "&amp;TEXT(R67,"0.000"))</f>
        <v xml:space="preserve">  Re-levered Beta = Averaged Unlevered Beta x  (1 + Debt / Equity x (1 - Tax Rate))       0.536 x (1 + 20.7% x (1 - 24.8%)) = 0.620</v>
      </c>
      <c r="H67" s="689"/>
      <c r="I67" s="689"/>
      <c r="J67" s="689"/>
      <c r="K67" s="710"/>
      <c r="L67" s="711"/>
      <c r="M67" s="712"/>
      <c r="N67" s="712"/>
      <c r="O67" s="713"/>
      <c r="P67" s="713"/>
      <c r="Q67" s="714" t="s">
        <v>1419</v>
      </c>
      <c r="R67" s="715">
        <f ca="1">IF(ISERROR(R65*(1+O69*(1-Q69)))," - - ",R65*(1+O69*(1-Q69)))</f>
        <v>0.61966713434407095</v>
      </c>
    </row>
    <row r="68" spans="2:30" x14ac:dyDescent="0.25">
      <c r="B68" s="63" t="s">
        <v>723</v>
      </c>
      <c r="F68" s="689"/>
      <c r="G68" s="689"/>
      <c r="H68" s="689"/>
      <c r="I68" s="689"/>
      <c r="J68" s="689"/>
      <c r="K68" s="690"/>
      <c r="L68" s="691"/>
      <c r="M68" s="692"/>
      <c r="N68" s="693"/>
      <c r="O68" s="693"/>
      <c r="P68" s="694"/>
      <c r="Q68" s="695"/>
      <c r="R68" s="520"/>
      <c r="T68" s="520"/>
    </row>
    <row r="69" spans="2:30" x14ac:dyDescent="0.25">
      <c r="B69" s="63" t="s">
        <v>705</v>
      </c>
      <c r="F69" s="716" t="str">
        <f>D8</f>
        <v>Mead Johnson Nutrition Company</v>
      </c>
      <c r="G69" s="717"/>
      <c r="H69" s="717"/>
      <c r="I69" s="717"/>
      <c r="J69" s="717"/>
      <c r="K69" s="718" t="str">
        <f>D6</f>
        <v>MJN</v>
      </c>
      <c r="L69" s="719">
        <f ca="1">L65</f>
        <v>0.62804666666666675</v>
      </c>
      <c r="M69" s="720">
        <f>K38</f>
        <v>2987.5</v>
      </c>
      <c r="N69" s="720">
        <f>K39</f>
        <v>14401.71407</v>
      </c>
      <c r="O69" s="721">
        <f>IF(N69,M69/N69," - - ")</f>
        <v>0.20744058557746384</v>
      </c>
      <c r="P69" s="721">
        <f>IF(M69+N69,M69/(M69+N69)," - - ")</f>
        <v>0.17180189903775217</v>
      </c>
      <c r="Q69" s="722">
        <f>L27</f>
        <v>0.24781900000000001</v>
      </c>
      <c r="R69" s="723">
        <f ca="1">IF(ISERROR(L69/(1+(1-Q69)*O69))," - - ",L69/(1+(1-Q69)*O69))</f>
        <v>0.54327751791524737</v>
      </c>
    </row>
    <row r="70" spans="2:30" x14ac:dyDescent="0.25">
      <c r="B70" s="63" t="s">
        <v>768</v>
      </c>
      <c r="F70" s="689"/>
      <c r="G70" s="689"/>
      <c r="H70" s="689"/>
      <c r="I70" s="689"/>
      <c r="J70" s="689"/>
      <c r="K70" s="690"/>
      <c r="L70" s="691"/>
      <c r="M70" s="692"/>
      <c r="N70" s="693"/>
      <c r="O70" s="693"/>
      <c r="P70" s="694"/>
      <c r="Q70" s="695"/>
      <c r="R70" s="520"/>
      <c r="S70" s="520"/>
      <c r="T70" s="520"/>
      <c r="U70" s="520"/>
      <c r="V70" s="520"/>
      <c r="W70" s="520"/>
      <c r="X70" s="520"/>
      <c r="Y70" s="520"/>
      <c r="Z70" s="520"/>
      <c r="AA70" s="520"/>
    </row>
    <row r="71" spans="2:30" x14ac:dyDescent="0.25">
      <c r="B71" s="63" t="s">
        <v>769</v>
      </c>
      <c r="F71" s="724"/>
      <c r="G71" s="689"/>
      <c r="H71" s="689"/>
      <c r="I71" s="690"/>
      <c r="J71" s="691"/>
      <c r="K71" s="692"/>
      <c r="L71" s="693"/>
      <c r="M71" s="693"/>
      <c r="N71" s="694"/>
      <c r="O71" s="695"/>
      <c r="P71" s="520"/>
      <c r="Q71" s="520"/>
      <c r="R71" s="520"/>
      <c r="S71" s="520"/>
      <c r="T71" s="520"/>
      <c r="U71" s="520"/>
      <c r="V71" s="520"/>
      <c r="W71" s="520"/>
      <c r="X71" s="520"/>
      <c r="Y71" s="520"/>
    </row>
    <row r="72" spans="2:30" x14ac:dyDescent="0.25">
      <c r="B72" s="63" t="s">
        <v>770</v>
      </c>
      <c r="F72" s="725" t="s">
        <v>1420</v>
      </c>
      <c r="G72" s="726"/>
      <c r="H72" s="726"/>
      <c r="I72" s="726"/>
      <c r="J72" s="726"/>
      <c r="K72" s="726"/>
      <c r="L72" s="727"/>
      <c r="M72" s="520"/>
      <c r="N72" s="520"/>
    </row>
    <row r="73" spans="2:30" x14ac:dyDescent="0.25">
      <c r="B73" s="63" t="s">
        <v>771</v>
      </c>
      <c r="F73" s="605" t="s">
        <v>1421</v>
      </c>
      <c r="G73" s="536"/>
      <c r="H73" s="532"/>
      <c r="I73" s="536"/>
      <c r="J73" s="536"/>
      <c r="K73" s="536"/>
      <c r="L73" s="606"/>
      <c r="M73" s="520"/>
      <c r="N73" s="607" t="s">
        <v>1379</v>
      </c>
      <c r="O73" s="546"/>
      <c r="P73" s="546"/>
      <c r="Q73" s="546"/>
      <c r="R73" s="546"/>
      <c r="S73" s="546"/>
      <c r="T73" s="546"/>
    </row>
    <row r="74" spans="2:30" x14ac:dyDescent="0.25">
      <c r="B74" s="63" t="s">
        <v>694</v>
      </c>
      <c r="F74" s="608"/>
      <c r="G74" s="536" t="s">
        <v>1422</v>
      </c>
      <c r="H74" s="532"/>
      <c r="I74" s="536"/>
      <c r="J74" s="536"/>
      <c r="K74" s="536"/>
      <c r="L74" s="618">
        <f>L26</f>
        <v>5.0799999999999998E-2</v>
      </c>
      <c r="M74" s="520"/>
      <c r="N74" s="610">
        <f>L74</f>
        <v>5.0799999999999998E-2</v>
      </c>
      <c r="O74" s="546"/>
      <c r="P74" s="611" t="s">
        <v>1380</v>
      </c>
      <c r="Q74" s="546"/>
      <c r="R74" s="546"/>
      <c r="S74" s="546"/>
      <c r="T74" s="546"/>
    </row>
    <row r="75" spans="2:30" x14ac:dyDescent="0.25">
      <c r="F75" s="608"/>
      <c r="G75" s="536" t="s">
        <v>1423</v>
      </c>
      <c r="H75" s="532"/>
      <c r="I75" s="536"/>
      <c r="J75" s="536"/>
      <c r="K75" s="536"/>
      <c r="L75" s="618">
        <f>L27</f>
        <v>0.24781900000000001</v>
      </c>
      <c r="M75" s="520"/>
      <c r="N75" s="611" t="s">
        <v>1382</v>
      </c>
      <c r="O75" s="546"/>
      <c r="P75" s="611" t="s">
        <v>1383</v>
      </c>
      <c r="Q75" s="546"/>
      <c r="R75" s="612" t="s">
        <v>1384</v>
      </c>
      <c r="S75" s="546"/>
      <c r="T75" s="546"/>
    </row>
    <row r="76" spans="2:30" x14ac:dyDescent="0.25">
      <c r="F76" s="531"/>
      <c r="G76" s="613" t="str">
        <f>"After-tax cost of debt:  "&amp;TEXT(L74,"0.00%")&amp;" x (1 - "&amp;TEXT(L75,"0.00%"&amp;") =")</f>
        <v>After-tax cost of debt:  5.08% x (1 - 24.78%) =</v>
      </c>
      <c r="H76" s="613"/>
      <c r="I76" s="613"/>
      <c r="J76" s="613"/>
      <c r="K76" s="613"/>
      <c r="L76" s="614">
        <f>L74*(1-L75)</f>
        <v>3.8210794799999996E-2</v>
      </c>
      <c r="M76" s="520"/>
      <c r="N76" s="611" t="s">
        <v>1385</v>
      </c>
      <c r="O76" s="546"/>
      <c r="P76" s="615">
        <f>N74*(1-N77)</f>
        <v>3.8210794799999996E-2</v>
      </c>
      <c r="Q76" s="546"/>
      <c r="R76" s="612" t="s">
        <v>1386</v>
      </c>
      <c r="S76" s="546"/>
      <c r="T76" s="546"/>
    </row>
    <row r="77" spans="2:30" x14ac:dyDescent="0.25">
      <c r="F77" s="616"/>
      <c r="G77" s="536"/>
      <c r="H77" s="532"/>
      <c r="I77" s="536"/>
      <c r="J77" s="536"/>
      <c r="K77" s="536"/>
      <c r="L77" s="606"/>
      <c r="M77" s="520"/>
      <c r="N77" s="610">
        <f>L75</f>
        <v>0.24781900000000001</v>
      </c>
      <c r="O77" s="546"/>
      <c r="P77" s="611" t="s">
        <v>1382</v>
      </c>
      <c r="Q77" s="546"/>
      <c r="R77" s="615">
        <f>P76*P79</f>
        <v>6.5646871103818647E-3</v>
      </c>
      <c r="S77" s="546"/>
      <c r="T77" s="546"/>
    </row>
    <row r="78" spans="2:30" x14ac:dyDescent="0.25">
      <c r="F78" s="605" t="s">
        <v>1424</v>
      </c>
      <c r="G78" s="536"/>
      <c r="H78" s="532"/>
      <c r="I78" s="536"/>
      <c r="J78" s="536"/>
      <c r="K78" s="536"/>
      <c r="L78" s="606"/>
      <c r="M78" s="520"/>
      <c r="N78" s="546"/>
      <c r="O78" s="546"/>
      <c r="P78" s="611" t="s">
        <v>1388</v>
      </c>
      <c r="S78" s="546"/>
      <c r="T78" s="611" t="s">
        <v>1389</v>
      </c>
    </row>
    <row r="79" spans="2:30" x14ac:dyDescent="0.25">
      <c r="F79" s="608"/>
      <c r="G79" s="536" t="s">
        <v>1390</v>
      </c>
      <c r="H79" s="532"/>
      <c r="I79" s="536"/>
      <c r="J79" s="536"/>
      <c r="K79" s="536"/>
      <c r="L79" s="618">
        <f>L31</f>
        <v>3.0499999999999999E-2</v>
      </c>
      <c r="M79" s="520"/>
      <c r="N79" s="546"/>
      <c r="O79" s="546"/>
      <c r="P79" s="620">
        <f>K86/K88</f>
        <v>0.17180189903775217</v>
      </c>
      <c r="S79" s="546"/>
      <c r="T79" s="611" t="s">
        <v>1391</v>
      </c>
    </row>
    <row r="80" spans="2:30" x14ac:dyDescent="0.25">
      <c r="F80" s="608"/>
      <c r="G80" s="536" t="s">
        <v>1425</v>
      </c>
      <c r="H80" s="532"/>
      <c r="I80" s="536"/>
      <c r="J80" s="536"/>
      <c r="K80" s="536"/>
      <c r="L80" s="621">
        <f ca="1">R67</f>
        <v>0.61966713434407095</v>
      </c>
      <c r="M80" s="520"/>
      <c r="N80" s="611" t="s">
        <v>1393</v>
      </c>
      <c r="O80" s="546"/>
      <c r="P80" s="546"/>
      <c r="Q80" s="546"/>
      <c r="R80" s="611" t="s">
        <v>1394</v>
      </c>
      <c r="S80" s="546"/>
      <c r="T80" s="728">
        <f ca="1">IF(ISERROR(R77+R84),"NM",R77+R84)</f>
        <v>6.1642064249883367E-2</v>
      </c>
    </row>
    <row r="81" spans="2:20" x14ac:dyDescent="0.25">
      <c r="F81" s="608"/>
      <c r="G81" s="536" t="s">
        <v>1395</v>
      </c>
      <c r="H81" s="532"/>
      <c r="I81" s="536"/>
      <c r="J81" s="536"/>
      <c r="K81" s="536"/>
      <c r="L81" s="618">
        <f>L33</f>
        <v>5.8099999999999999E-2</v>
      </c>
      <c r="M81" s="520"/>
      <c r="N81" s="610">
        <f>L79</f>
        <v>3.0499999999999999E-2</v>
      </c>
      <c r="P81" s="546"/>
      <c r="S81" s="546"/>
      <c r="T81" s="546"/>
    </row>
    <row r="82" spans="2:20" x14ac:dyDescent="0.25">
      <c r="F82" s="608"/>
      <c r="G82" s="536" t="str">
        <f>G34</f>
        <v>Other</v>
      </c>
      <c r="H82" s="532"/>
      <c r="I82" s="536"/>
      <c r="J82" s="536"/>
      <c r="K82" s="536"/>
      <c r="L82" s="618">
        <f>L34</f>
        <v>0</v>
      </c>
      <c r="M82" s="520"/>
      <c r="N82" s="611" t="s">
        <v>1394</v>
      </c>
      <c r="O82" s="546"/>
      <c r="P82" s="611" t="s">
        <v>1396</v>
      </c>
      <c r="Q82" s="546"/>
      <c r="R82" s="612" t="s">
        <v>1384</v>
      </c>
      <c r="S82" s="546"/>
      <c r="T82" s="546"/>
    </row>
    <row r="83" spans="2:20" x14ac:dyDescent="0.25">
      <c r="F83" s="608"/>
      <c r="G83" s="613" t="str">
        <f ca="1">"Cost of equity = "&amp;TEXT(L79,"0.00%")&amp;" + ("&amp;TEXT(L80,"0.000")&amp;" x "&amp;TEXT(L81,"0.00%")&amp;") + "&amp;TEXT(L82,"0.00%")&amp;" ="</f>
        <v>Cost of equity = 3.05% + (0.620 x 5.81%) + 0.00% =</v>
      </c>
      <c r="H83" s="613"/>
      <c r="I83" s="613"/>
      <c r="J83" s="613"/>
      <c r="K83" s="613"/>
      <c r="L83" s="623">
        <f ca="1">IF(ISERROR(L79+(L80*L81)+L82),"NM ",L79+(L80*L81)+L82)</f>
        <v>6.6502660505390526E-2</v>
      </c>
      <c r="M83" s="520"/>
      <c r="N83" s="611" t="s">
        <v>1392</v>
      </c>
      <c r="O83" s="546"/>
      <c r="P83" s="620">
        <f>K87/K88</f>
        <v>0.82819810096224766</v>
      </c>
      <c r="Q83" s="546"/>
      <c r="R83" s="612" t="s">
        <v>1397</v>
      </c>
      <c r="S83" s="546"/>
      <c r="T83" s="546"/>
    </row>
    <row r="84" spans="2:20" x14ac:dyDescent="0.25">
      <c r="F84" s="616"/>
      <c r="G84" s="536"/>
      <c r="H84" s="532"/>
      <c r="I84" s="536"/>
      <c r="J84" s="536"/>
      <c r="K84" s="536"/>
      <c r="L84" s="606"/>
      <c r="M84" s="520"/>
      <c r="N84" s="624">
        <f ca="1">L80</f>
        <v>0.61966713434407095</v>
      </c>
      <c r="P84" s="611" t="s">
        <v>1398</v>
      </c>
      <c r="Q84" s="546"/>
      <c r="R84" s="610">
        <f ca="1">IF(ISERROR(P83*P86),"NM",P83*P86)</f>
        <v>5.5077377139501504E-2</v>
      </c>
      <c r="S84" s="546"/>
      <c r="T84" s="546"/>
    </row>
    <row r="85" spans="2:20" x14ac:dyDescent="0.25">
      <c r="F85" s="605" t="s">
        <v>1426</v>
      </c>
      <c r="G85" s="536"/>
      <c r="H85" s="532"/>
      <c r="I85" s="536"/>
      <c r="J85" s="536"/>
      <c r="K85" s="536"/>
      <c r="L85" s="606"/>
      <c r="M85" s="520"/>
      <c r="N85" s="611" t="s">
        <v>1382</v>
      </c>
      <c r="P85" s="611" t="s">
        <v>1400</v>
      </c>
      <c r="Q85" s="546"/>
      <c r="S85" s="546"/>
      <c r="T85" s="546"/>
    </row>
    <row r="86" spans="2:20" x14ac:dyDescent="0.25">
      <c r="F86" s="608"/>
      <c r="G86" s="536" t="str">
        <f>G38</f>
        <v>Total debt</v>
      </c>
      <c r="H86" s="532"/>
      <c r="I86" s="536"/>
      <c r="J86" s="532"/>
      <c r="K86" s="625">
        <f>K38</f>
        <v>2987.5</v>
      </c>
      <c r="L86" s="626">
        <f>K86/$K$88</f>
        <v>0.17180189903775217</v>
      </c>
      <c r="M86" s="520"/>
      <c r="N86" s="611" t="s">
        <v>1395</v>
      </c>
      <c r="O86" s="546"/>
      <c r="P86" s="615">
        <f ca="1">IF(ISERROR(N81 + (N84*N87) + N90),"NM",N81 + (N84*N87) + N90)</f>
        <v>6.6502660505390526E-2</v>
      </c>
      <c r="Q86" s="546"/>
      <c r="R86" s="546"/>
      <c r="S86" s="546"/>
      <c r="T86" s="546"/>
    </row>
    <row r="87" spans="2:20" x14ac:dyDescent="0.25">
      <c r="F87" s="608"/>
      <c r="G87" s="536" t="str">
        <f>G39</f>
        <v>Market value of equity</v>
      </c>
      <c r="H87" s="532"/>
      <c r="I87" s="536"/>
      <c r="J87" s="532"/>
      <c r="K87" s="625">
        <f>K39</f>
        <v>14401.71407</v>
      </c>
      <c r="L87" s="626">
        <f>K87/$K$88</f>
        <v>0.82819810096224766</v>
      </c>
      <c r="M87" s="520"/>
      <c r="N87" s="610">
        <f>L81</f>
        <v>5.8099999999999999E-2</v>
      </c>
      <c r="O87" s="546"/>
      <c r="P87" s="546"/>
      <c r="Q87" s="546"/>
      <c r="R87" s="546"/>
      <c r="S87" s="546"/>
      <c r="T87" s="546"/>
    </row>
    <row r="88" spans="2:20" x14ac:dyDescent="0.25">
      <c r="F88" s="608"/>
      <c r="G88" s="613" t="str">
        <f>G40</f>
        <v>Total capital</v>
      </c>
      <c r="H88" s="613"/>
      <c r="I88" s="613"/>
      <c r="J88" s="613"/>
      <c r="K88" s="627">
        <f>SUM(K86:K87)</f>
        <v>17389.214070000002</v>
      </c>
      <c r="L88" s="628">
        <f>SUM(L86:L87)</f>
        <v>0.99999999999999978</v>
      </c>
      <c r="M88" s="520"/>
      <c r="N88" s="611" t="s">
        <v>1394</v>
      </c>
      <c r="R88" s="546"/>
      <c r="S88" s="546"/>
      <c r="T88" s="546"/>
    </row>
    <row r="89" spans="2:20" x14ac:dyDescent="0.25">
      <c r="F89" s="616"/>
      <c r="G89" s="536"/>
      <c r="H89" s="532"/>
      <c r="I89" s="536"/>
      <c r="J89" s="536"/>
      <c r="K89" s="536"/>
      <c r="L89" s="629"/>
      <c r="M89" s="520"/>
      <c r="N89" s="630" t="str">
        <f>G82</f>
        <v>Other</v>
      </c>
      <c r="O89" s="546"/>
      <c r="P89" s="546"/>
      <c r="Q89" s="546"/>
      <c r="S89" s="546"/>
      <c r="T89" s="546"/>
    </row>
    <row r="90" spans="2:20" x14ac:dyDescent="0.25">
      <c r="F90" s="605" t="s">
        <v>1427</v>
      </c>
      <c r="G90" s="536"/>
      <c r="H90" s="532"/>
      <c r="I90" s="536"/>
      <c r="J90" s="536"/>
      <c r="K90" s="536"/>
      <c r="L90" s="606"/>
      <c r="M90" s="520"/>
      <c r="N90" s="610">
        <f>L82</f>
        <v>0</v>
      </c>
      <c r="O90" s="546"/>
      <c r="P90" s="546"/>
      <c r="Q90" s="546"/>
      <c r="R90" s="546"/>
      <c r="S90" s="546"/>
      <c r="T90" s="546"/>
    </row>
    <row r="91" spans="2:20" x14ac:dyDescent="0.25">
      <c r="F91" s="631"/>
      <c r="G91" s="632" t="str">
        <f ca="1">"WACC = ("&amp;TEXT(L76,"0.00%")&amp;" x "&amp;TEXT(L86,"0.0%")&amp;") + ("&amp;TEXT(L83,"0.00%")&amp;" x "&amp;TEXT(L87,"0.0%")&amp;") ="</f>
        <v>WACC = (3.82% x 17.2%) + (6.65% x 82.8%) =</v>
      </c>
      <c r="H91" s="593"/>
      <c r="I91" s="632"/>
      <c r="J91" s="632"/>
      <c r="K91" s="632"/>
      <c r="L91" s="633">
        <f ca="1">IF(ISERROR(L86*L76+L83*L87),"NM ",L86*L76+L83*L87)</f>
        <v>6.1642064249883367E-2</v>
      </c>
      <c r="M91" s="520"/>
      <c r="N91" s="546"/>
      <c r="O91" s="546"/>
      <c r="P91" s="546"/>
      <c r="Q91" s="546"/>
      <c r="R91" s="546"/>
      <c r="S91" s="546"/>
      <c r="T91" s="546"/>
    </row>
    <row r="92" spans="2:20" x14ac:dyDescent="0.25">
      <c r="G92" s="546"/>
      <c r="H92" s="546"/>
      <c r="I92" s="520"/>
      <c r="J92" s="520"/>
      <c r="K92" s="520"/>
      <c r="L92" s="520"/>
      <c r="M92" s="520"/>
      <c r="N92" s="520"/>
      <c r="O92" s="520"/>
      <c r="P92" s="520"/>
      <c r="Q92" s="520"/>
      <c r="R92" s="520"/>
    </row>
    <row r="94" spans="2:20" x14ac:dyDescent="0.25">
      <c r="B94" s="520" t="s">
        <v>1428</v>
      </c>
    </row>
    <row r="95" spans="2:20" x14ac:dyDescent="0.25">
      <c r="D95" s="520" t="s">
        <v>1429</v>
      </c>
      <c r="K95" s="519">
        <f>K86/K87</f>
        <v>0.20744058557746384</v>
      </c>
    </row>
    <row r="96" spans="2:20" x14ac:dyDescent="0.25">
      <c r="B96" s="520" t="s">
        <v>1430</v>
      </c>
      <c r="D96" s="729">
        <v>0.8</v>
      </c>
    </row>
    <row r="97" spans="2:9" x14ac:dyDescent="0.25">
      <c r="B97" s="520" t="s">
        <v>1431</v>
      </c>
      <c r="D97" s="730">
        <v>0.2</v>
      </c>
    </row>
    <row r="98" spans="2:9" ht="15.75" thickBot="1" x14ac:dyDescent="0.3">
      <c r="B98" s="731" t="s">
        <v>1432</v>
      </c>
      <c r="C98" s="731"/>
      <c r="D98" s="732">
        <f ca="1">(D97*T80)+(D96*T32)</f>
        <v>7.5492949701837217E-2</v>
      </c>
      <c r="I98" s="733"/>
    </row>
    <row r="99" spans="2:9" ht="15.75" thickTop="1" x14ac:dyDescent="0.25"/>
  </sheetData>
  <mergeCells count="1">
    <mergeCell ref="AD2:AF2"/>
  </mergeCells>
  <conditionalFormatting sqref="B62:B63">
    <cfRule type="expression" dxfId="11" priority="2">
      <formula>CellHasFormula</formula>
    </cfRule>
  </conditionalFormatting>
  <conditionalFormatting sqref="F52:R63">
    <cfRule type="expression" dxfId="10" priority="4" stopIfTrue="1">
      <formula>$B52=0</formula>
    </cfRule>
    <cfRule type="expression" dxfId="9" priority="5">
      <formula>MOD(ROW(),2)&gt;0</formula>
    </cfRule>
    <cfRule type="expression" dxfId="8" priority="6">
      <formula>$D52=0</formula>
    </cfRule>
  </conditionalFormatting>
  <conditionalFormatting sqref="B52:B56">
    <cfRule type="expression" dxfId="7" priority="3">
      <formula>CellHasFormula</formula>
    </cfRule>
  </conditionalFormatting>
  <conditionalFormatting sqref="B57:B61">
    <cfRule type="expression" dxfId="6" priority="1">
      <formula>CellHasFormula</formula>
    </cfRule>
  </conditionalFormatting>
  <dataValidations disablePrompts="1" count="1">
    <dataValidation type="whole" allowBlank="1" showInputMessage="1" showErrorMessage="1" errorTitle="Keep or Exclude?" error="Type a 1 to &quot;keep&quot; the comp_x000a__x000a_Type a 0 to &quot;exclude&quot; the comp" sqref="D52:D63 IZ52:IZ63 SV52:SV63 ACR52:ACR63 AMN52:AMN63 AWJ52:AWJ63 BGF52:BGF63 BQB52:BQB63 BZX52:BZX63 CJT52:CJT63 CTP52:CTP63 DDL52:DDL63 DNH52:DNH63 DXD52:DXD63 EGZ52:EGZ63 EQV52:EQV63 FAR52:FAR63 FKN52:FKN63 FUJ52:FUJ63 GEF52:GEF63 GOB52:GOB63 GXX52:GXX63 HHT52:HHT63 HRP52:HRP63 IBL52:IBL63 ILH52:ILH63 IVD52:IVD63 JEZ52:JEZ63 JOV52:JOV63 JYR52:JYR63 KIN52:KIN63 KSJ52:KSJ63 LCF52:LCF63 LMB52:LMB63 LVX52:LVX63 MFT52:MFT63 MPP52:MPP63 MZL52:MZL63 NJH52:NJH63 NTD52:NTD63 OCZ52:OCZ63 OMV52:OMV63 OWR52:OWR63 PGN52:PGN63 PQJ52:PQJ63 QAF52:QAF63 QKB52:QKB63 QTX52:QTX63 RDT52:RDT63 RNP52:RNP63 RXL52:RXL63 SHH52:SHH63 SRD52:SRD63 TAZ52:TAZ63 TKV52:TKV63 TUR52:TUR63 UEN52:UEN63 UOJ52:UOJ63 UYF52:UYF63 VIB52:VIB63 VRX52:VRX63 WBT52:WBT63 WLP52:WLP63 WVL52:WVL63 D65588:D65599 IZ65588:IZ65599 SV65588:SV65599 ACR65588:ACR65599 AMN65588:AMN65599 AWJ65588:AWJ65599 BGF65588:BGF65599 BQB65588:BQB65599 BZX65588:BZX65599 CJT65588:CJT65599 CTP65588:CTP65599 DDL65588:DDL65599 DNH65588:DNH65599 DXD65588:DXD65599 EGZ65588:EGZ65599 EQV65588:EQV65599 FAR65588:FAR65599 FKN65588:FKN65599 FUJ65588:FUJ65599 GEF65588:GEF65599 GOB65588:GOB65599 GXX65588:GXX65599 HHT65588:HHT65599 HRP65588:HRP65599 IBL65588:IBL65599 ILH65588:ILH65599 IVD65588:IVD65599 JEZ65588:JEZ65599 JOV65588:JOV65599 JYR65588:JYR65599 KIN65588:KIN65599 KSJ65588:KSJ65599 LCF65588:LCF65599 LMB65588:LMB65599 LVX65588:LVX65599 MFT65588:MFT65599 MPP65588:MPP65599 MZL65588:MZL65599 NJH65588:NJH65599 NTD65588:NTD65599 OCZ65588:OCZ65599 OMV65588:OMV65599 OWR65588:OWR65599 PGN65588:PGN65599 PQJ65588:PQJ65599 QAF65588:QAF65599 QKB65588:QKB65599 QTX65588:QTX65599 RDT65588:RDT65599 RNP65588:RNP65599 RXL65588:RXL65599 SHH65588:SHH65599 SRD65588:SRD65599 TAZ65588:TAZ65599 TKV65588:TKV65599 TUR65588:TUR65599 UEN65588:UEN65599 UOJ65588:UOJ65599 UYF65588:UYF65599 VIB65588:VIB65599 VRX65588:VRX65599 WBT65588:WBT65599 WLP65588:WLP65599 WVL65588:WVL65599 D131124:D131135 IZ131124:IZ131135 SV131124:SV131135 ACR131124:ACR131135 AMN131124:AMN131135 AWJ131124:AWJ131135 BGF131124:BGF131135 BQB131124:BQB131135 BZX131124:BZX131135 CJT131124:CJT131135 CTP131124:CTP131135 DDL131124:DDL131135 DNH131124:DNH131135 DXD131124:DXD131135 EGZ131124:EGZ131135 EQV131124:EQV131135 FAR131124:FAR131135 FKN131124:FKN131135 FUJ131124:FUJ131135 GEF131124:GEF131135 GOB131124:GOB131135 GXX131124:GXX131135 HHT131124:HHT131135 HRP131124:HRP131135 IBL131124:IBL131135 ILH131124:ILH131135 IVD131124:IVD131135 JEZ131124:JEZ131135 JOV131124:JOV131135 JYR131124:JYR131135 KIN131124:KIN131135 KSJ131124:KSJ131135 LCF131124:LCF131135 LMB131124:LMB131135 LVX131124:LVX131135 MFT131124:MFT131135 MPP131124:MPP131135 MZL131124:MZL131135 NJH131124:NJH131135 NTD131124:NTD131135 OCZ131124:OCZ131135 OMV131124:OMV131135 OWR131124:OWR131135 PGN131124:PGN131135 PQJ131124:PQJ131135 QAF131124:QAF131135 QKB131124:QKB131135 QTX131124:QTX131135 RDT131124:RDT131135 RNP131124:RNP131135 RXL131124:RXL131135 SHH131124:SHH131135 SRD131124:SRD131135 TAZ131124:TAZ131135 TKV131124:TKV131135 TUR131124:TUR131135 UEN131124:UEN131135 UOJ131124:UOJ131135 UYF131124:UYF131135 VIB131124:VIB131135 VRX131124:VRX131135 WBT131124:WBT131135 WLP131124:WLP131135 WVL131124:WVL131135 D196660:D196671 IZ196660:IZ196671 SV196660:SV196671 ACR196660:ACR196671 AMN196660:AMN196671 AWJ196660:AWJ196671 BGF196660:BGF196671 BQB196660:BQB196671 BZX196660:BZX196671 CJT196660:CJT196671 CTP196660:CTP196671 DDL196660:DDL196671 DNH196660:DNH196671 DXD196660:DXD196671 EGZ196660:EGZ196671 EQV196660:EQV196671 FAR196660:FAR196671 FKN196660:FKN196671 FUJ196660:FUJ196671 GEF196660:GEF196671 GOB196660:GOB196671 GXX196660:GXX196671 HHT196660:HHT196671 HRP196660:HRP196671 IBL196660:IBL196671 ILH196660:ILH196671 IVD196660:IVD196671 JEZ196660:JEZ196671 JOV196660:JOV196671 JYR196660:JYR196671 KIN196660:KIN196671 KSJ196660:KSJ196671 LCF196660:LCF196671 LMB196660:LMB196671 LVX196660:LVX196671 MFT196660:MFT196671 MPP196660:MPP196671 MZL196660:MZL196671 NJH196660:NJH196671 NTD196660:NTD196671 OCZ196660:OCZ196671 OMV196660:OMV196671 OWR196660:OWR196671 PGN196660:PGN196671 PQJ196660:PQJ196671 QAF196660:QAF196671 QKB196660:QKB196671 QTX196660:QTX196671 RDT196660:RDT196671 RNP196660:RNP196671 RXL196660:RXL196671 SHH196660:SHH196671 SRD196660:SRD196671 TAZ196660:TAZ196671 TKV196660:TKV196671 TUR196660:TUR196671 UEN196660:UEN196671 UOJ196660:UOJ196671 UYF196660:UYF196671 VIB196660:VIB196671 VRX196660:VRX196671 WBT196660:WBT196671 WLP196660:WLP196671 WVL196660:WVL196671 D262196:D262207 IZ262196:IZ262207 SV262196:SV262207 ACR262196:ACR262207 AMN262196:AMN262207 AWJ262196:AWJ262207 BGF262196:BGF262207 BQB262196:BQB262207 BZX262196:BZX262207 CJT262196:CJT262207 CTP262196:CTP262207 DDL262196:DDL262207 DNH262196:DNH262207 DXD262196:DXD262207 EGZ262196:EGZ262207 EQV262196:EQV262207 FAR262196:FAR262207 FKN262196:FKN262207 FUJ262196:FUJ262207 GEF262196:GEF262207 GOB262196:GOB262207 GXX262196:GXX262207 HHT262196:HHT262207 HRP262196:HRP262207 IBL262196:IBL262207 ILH262196:ILH262207 IVD262196:IVD262207 JEZ262196:JEZ262207 JOV262196:JOV262207 JYR262196:JYR262207 KIN262196:KIN262207 KSJ262196:KSJ262207 LCF262196:LCF262207 LMB262196:LMB262207 LVX262196:LVX262207 MFT262196:MFT262207 MPP262196:MPP262207 MZL262196:MZL262207 NJH262196:NJH262207 NTD262196:NTD262207 OCZ262196:OCZ262207 OMV262196:OMV262207 OWR262196:OWR262207 PGN262196:PGN262207 PQJ262196:PQJ262207 QAF262196:QAF262207 QKB262196:QKB262207 QTX262196:QTX262207 RDT262196:RDT262207 RNP262196:RNP262207 RXL262196:RXL262207 SHH262196:SHH262207 SRD262196:SRD262207 TAZ262196:TAZ262207 TKV262196:TKV262207 TUR262196:TUR262207 UEN262196:UEN262207 UOJ262196:UOJ262207 UYF262196:UYF262207 VIB262196:VIB262207 VRX262196:VRX262207 WBT262196:WBT262207 WLP262196:WLP262207 WVL262196:WVL262207 D327732:D327743 IZ327732:IZ327743 SV327732:SV327743 ACR327732:ACR327743 AMN327732:AMN327743 AWJ327732:AWJ327743 BGF327732:BGF327743 BQB327732:BQB327743 BZX327732:BZX327743 CJT327732:CJT327743 CTP327732:CTP327743 DDL327732:DDL327743 DNH327732:DNH327743 DXD327732:DXD327743 EGZ327732:EGZ327743 EQV327732:EQV327743 FAR327732:FAR327743 FKN327732:FKN327743 FUJ327732:FUJ327743 GEF327732:GEF327743 GOB327732:GOB327743 GXX327732:GXX327743 HHT327732:HHT327743 HRP327732:HRP327743 IBL327732:IBL327743 ILH327732:ILH327743 IVD327732:IVD327743 JEZ327732:JEZ327743 JOV327732:JOV327743 JYR327732:JYR327743 KIN327732:KIN327743 KSJ327732:KSJ327743 LCF327732:LCF327743 LMB327732:LMB327743 LVX327732:LVX327743 MFT327732:MFT327743 MPP327732:MPP327743 MZL327732:MZL327743 NJH327732:NJH327743 NTD327732:NTD327743 OCZ327732:OCZ327743 OMV327732:OMV327743 OWR327732:OWR327743 PGN327732:PGN327743 PQJ327732:PQJ327743 QAF327732:QAF327743 QKB327732:QKB327743 QTX327732:QTX327743 RDT327732:RDT327743 RNP327732:RNP327743 RXL327732:RXL327743 SHH327732:SHH327743 SRD327732:SRD327743 TAZ327732:TAZ327743 TKV327732:TKV327743 TUR327732:TUR327743 UEN327732:UEN327743 UOJ327732:UOJ327743 UYF327732:UYF327743 VIB327732:VIB327743 VRX327732:VRX327743 WBT327732:WBT327743 WLP327732:WLP327743 WVL327732:WVL327743 D393268:D393279 IZ393268:IZ393279 SV393268:SV393279 ACR393268:ACR393279 AMN393268:AMN393279 AWJ393268:AWJ393279 BGF393268:BGF393279 BQB393268:BQB393279 BZX393268:BZX393279 CJT393268:CJT393279 CTP393268:CTP393279 DDL393268:DDL393279 DNH393268:DNH393279 DXD393268:DXD393279 EGZ393268:EGZ393279 EQV393268:EQV393279 FAR393268:FAR393279 FKN393268:FKN393279 FUJ393268:FUJ393279 GEF393268:GEF393279 GOB393268:GOB393279 GXX393268:GXX393279 HHT393268:HHT393279 HRP393268:HRP393279 IBL393268:IBL393279 ILH393268:ILH393279 IVD393268:IVD393279 JEZ393268:JEZ393279 JOV393268:JOV393279 JYR393268:JYR393279 KIN393268:KIN393279 KSJ393268:KSJ393279 LCF393268:LCF393279 LMB393268:LMB393279 LVX393268:LVX393279 MFT393268:MFT393279 MPP393268:MPP393279 MZL393268:MZL393279 NJH393268:NJH393279 NTD393268:NTD393279 OCZ393268:OCZ393279 OMV393268:OMV393279 OWR393268:OWR393279 PGN393268:PGN393279 PQJ393268:PQJ393279 QAF393268:QAF393279 QKB393268:QKB393279 QTX393268:QTX393279 RDT393268:RDT393279 RNP393268:RNP393279 RXL393268:RXL393279 SHH393268:SHH393279 SRD393268:SRD393279 TAZ393268:TAZ393279 TKV393268:TKV393279 TUR393268:TUR393279 UEN393268:UEN393279 UOJ393268:UOJ393279 UYF393268:UYF393279 VIB393268:VIB393279 VRX393268:VRX393279 WBT393268:WBT393279 WLP393268:WLP393279 WVL393268:WVL393279 D458804:D458815 IZ458804:IZ458815 SV458804:SV458815 ACR458804:ACR458815 AMN458804:AMN458815 AWJ458804:AWJ458815 BGF458804:BGF458815 BQB458804:BQB458815 BZX458804:BZX458815 CJT458804:CJT458815 CTP458804:CTP458815 DDL458804:DDL458815 DNH458804:DNH458815 DXD458804:DXD458815 EGZ458804:EGZ458815 EQV458804:EQV458815 FAR458804:FAR458815 FKN458804:FKN458815 FUJ458804:FUJ458815 GEF458804:GEF458815 GOB458804:GOB458815 GXX458804:GXX458815 HHT458804:HHT458815 HRP458804:HRP458815 IBL458804:IBL458815 ILH458804:ILH458815 IVD458804:IVD458815 JEZ458804:JEZ458815 JOV458804:JOV458815 JYR458804:JYR458815 KIN458804:KIN458815 KSJ458804:KSJ458815 LCF458804:LCF458815 LMB458804:LMB458815 LVX458804:LVX458815 MFT458804:MFT458815 MPP458804:MPP458815 MZL458804:MZL458815 NJH458804:NJH458815 NTD458804:NTD458815 OCZ458804:OCZ458815 OMV458804:OMV458815 OWR458804:OWR458815 PGN458804:PGN458815 PQJ458804:PQJ458815 QAF458804:QAF458815 QKB458804:QKB458815 QTX458804:QTX458815 RDT458804:RDT458815 RNP458804:RNP458815 RXL458804:RXL458815 SHH458804:SHH458815 SRD458804:SRD458815 TAZ458804:TAZ458815 TKV458804:TKV458815 TUR458804:TUR458815 UEN458804:UEN458815 UOJ458804:UOJ458815 UYF458804:UYF458815 VIB458804:VIB458815 VRX458804:VRX458815 WBT458804:WBT458815 WLP458804:WLP458815 WVL458804:WVL458815 D524340:D524351 IZ524340:IZ524351 SV524340:SV524351 ACR524340:ACR524351 AMN524340:AMN524351 AWJ524340:AWJ524351 BGF524340:BGF524351 BQB524340:BQB524351 BZX524340:BZX524351 CJT524340:CJT524351 CTP524340:CTP524351 DDL524340:DDL524351 DNH524340:DNH524351 DXD524340:DXD524351 EGZ524340:EGZ524351 EQV524340:EQV524351 FAR524340:FAR524351 FKN524340:FKN524351 FUJ524340:FUJ524351 GEF524340:GEF524351 GOB524340:GOB524351 GXX524340:GXX524351 HHT524340:HHT524351 HRP524340:HRP524351 IBL524340:IBL524351 ILH524340:ILH524351 IVD524340:IVD524351 JEZ524340:JEZ524351 JOV524340:JOV524351 JYR524340:JYR524351 KIN524340:KIN524351 KSJ524340:KSJ524351 LCF524340:LCF524351 LMB524340:LMB524351 LVX524340:LVX524351 MFT524340:MFT524351 MPP524340:MPP524351 MZL524340:MZL524351 NJH524340:NJH524351 NTD524340:NTD524351 OCZ524340:OCZ524351 OMV524340:OMV524351 OWR524340:OWR524351 PGN524340:PGN524351 PQJ524340:PQJ524351 QAF524340:QAF524351 QKB524340:QKB524351 QTX524340:QTX524351 RDT524340:RDT524351 RNP524340:RNP524351 RXL524340:RXL524351 SHH524340:SHH524351 SRD524340:SRD524351 TAZ524340:TAZ524351 TKV524340:TKV524351 TUR524340:TUR524351 UEN524340:UEN524351 UOJ524340:UOJ524351 UYF524340:UYF524351 VIB524340:VIB524351 VRX524340:VRX524351 WBT524340:WBT524351 WLP524340:WLP524351 WVL524340:WVL524351 D589876:D589887 IZ589876:IZ589887 SV589876:SV589887 ACR589876:ACR589887 AMN589876:AMN589887 AWJ589876:AWJ589887 BGF589876:BGF589887 BQB589876:BQB589887 BZX589876:BZX589887 CJT589876:CJT589887 CTP589876:CTP589887 DDL589876:DDL589887 DNH589876:DNH589887 DXD589876:DXD589887 EGZ589876:EGZ589887 EQV589876:EQV589887 FAR589876:FAR589887 FKN589876:FKN589887 FUJ589876:FUJ589887 GEF589876:GEF589887 GOB589876:GOB589887 GXX589876:GXX589887 HHT589876:HHT589887 HRP589876:HRP589887 IBL589876:IBL589887 ILH589876:ILH589887 IVD589876:IVD589887 JEZ589876:JEZ589887 JOV589876:JOV589887 JYR589876:JYR589887 KIN589876:KIN589887 KSJ589876:KSJ589887 LCF589876:LCF589887 LMB589876:LMB589887 LVX589876:LVX589887 MFT589876:MFT589887 MPP589876:MPP589887 MZL589876:MZL589887 NJH589876:NJH589887 NTD589876:NTD589887 OCZ589876:OCZ589887 OMV589876:OMV589887 OWR589876:OWR589887 PGN589876:PGN589887 PQJ589876:PQJ589887 QAF589876:QAF589887 QKB589876:QKB589887 QTX589876:QTX589887 RDT589876:RDT589887 RNP589876:RNP589887 RXL589876:RXL589887 SHH589876:SHH589887 SRD589876:SRD589887 TAZ589876:TAZ589887 TKV589876:TKV589887 TUR589876:TUR589887 UEN589876:UEN589887 UOJ589876:UOJ589887 UYF589876:UYF589887 VIB589876:VIB589887 VRX589876:VRX589887 WBT589876:WBT589887 WLP589876:WLP589887 WVL589876:WVL589887 D655412:D655423 IZ655412:IZ655423 SV655412:SV655423 ACR655412:ACR655423 AMN655412:AMN655423 AWJ655412:AWJ655423 BGF655412:BGF655423 BQB655412:BQB655423 BZX655412:BZX655423 CJT655412:CJT655423 CTP655412:CTP655423 DDL655412:DDL655423 DNH655412:DNH655423 DXD655412:DXD655423 EGZ655412:EGZ655423 EQV655412:EQV655423 FAR655412:FAR655423 FKN655412:FKN655423 FUJ655412:FUJ655423 GEF655412:GEF655423 GOB655412:GOB655423 GXX655412:GXX655423 HHT655412:HHT655423 HRP655412:HRP655423 IBL655412:IBL655423 ILH655412:ILH655423 IVD655412:IVD655423 JEZ655412:JEZ655423 JOV655412:JOV655423 JYR655412:JYR655423 KIN655412:KIN655423 KSJ655412:KSJ655423 LCF655412:LCF655423 LMB655412:LMB655423 LVX655412:LVX655423 MFT655412:MFT655423 MPP655412:MPP655423 MZL655412:MZL655423 NJH655412:NJH655423 NTD655412:NTD655423 OCZ655412:OCZ655423 OMV655412:OMV655423 OWR655412:OWR655423 PGN655412:PGN655423 PQJ655412:PQJ655423 QAF655412:QAF655423 QKB655412:QKB655423 QTX655412:QTX655423 RDT655412:RDT655423 RNP655412:RNP655423 RXL655412:RXL655423 SHH655412:SHH655423 SRD655412:SRD655423 TAZ655412:TAZ655423 TKV655412:TKV655423 TUR655412:TUR655423 UEN655412:UEN655423 UOJ655412:UOJ655423 UYF655412:UYF655423 VIB655412:VIB655423 VRX655412:VRX655423 WBT655412:WBT655423 WLP655412:WLP655423 WVL655412:WVL655423 D720948:D720959 IZ720948:IZ720959 SV720948:SV720959 ACR720948:ACR720959 AMN720948:AMN720959 AWJ720948:AWJ720959 BGF720948:BGF720959 BQB720948:BQB720959 BZX720948:BZX720959 CJT720948:CJT720959 CTP720948:CTP720959 DDL720948:DDL720959 DNH720948:DNH720959 DXD720948:DXD720959 EGZ720948:EGZ720959 EQV720948:EQV720959 FAR720948:FAR720959 FKN720948:FKN720959 FUJ720948:FUJ720959 GEF720948:GEF720959 GOB720948:GOB720959 GXX720948:GXX720959 HHT720948:HHT720959 HRP720948:HRP720959 IBL720948:IBL720959 ILH720948:ILH720959 IVD720948:IVD720959 JEZ720948:JEZ720959 JOV720948:JOV720959 JYR720948:JYR720959 KIN720948:KIN720959 KSJ720948:KSJ720959 LCF720948:LCF720959 LMB720948:LMB720959 LVX720948:LVX720959 MFT720948:MFT720959 MPP720948:MPP720959 MZL720948:MZL720959 NJH720948:NJH720959 NTD720948:NTD720959 OCZ720948:OCZ720959 OMV720948:OMV720959 OWR720948:OWR720959 PGN720948:PGN720959 PQJ720948:PQJ720959 QAF720948:QAF720959 QKB720948:QKB720959 QTX720948:QTX720959 RDT720948:RDT720959 RNP720948:RNP720959 RXL720948:RXL720959 SHH720948:SHH720959 SRD720948:SRD720959 TAZ720948:TAZ720959 TKV720948:TKV720959 TUR720948:TUR720959 UEN720948:UEN720959 UOJ720948:UOJ720959 UYF720948:UYF720959 VIB720948:VIB720959 VRX720948:VRX720959 WBT720948:WBT720959 WLP720948:WLP720959 WVL720948:WVL720959 D786484:D786495 IZ786484:IZ786495 SV786484:SV786495 ACR786484:ACR786495 AMN786484:AMN786495 AWJ786484:AWJ786495 BGF786484:BGF786495 BQB786484:BQB786495 BZX786484:BZX786495 CJT786484:CJT786495 CTP786484:CTP786495 DDL786484:DDL786495 DNH786484:DNH786495 DXD786484:DXD786495 EGZ786484:EGZ786495 EQV786484:EQV786495 FAR786484:FAR786495 FKN786484:FKN786495 FUJ786484:FUJ786495 GEF786484:GEF786495 GOB786484:GOB786495 GXX786484:GXX786495 HHT786484:HHT786495 HRP786484:HRP786495 IBL786484:IBL786495 ILH786484:ILH786495 IVD786484:IVD786495 JEZ786484:JEZ786495 JOV786484:JOV786495 JYR786484:JYR786495 KIN786484:KIN786495 KSJ786484:KSJ786495 LCF786484:LCF786495 LMB786484:LMB786495 LVX786484:LVX786495 MFT786484:MFT786495 MPP786484:MPP786495 MZL786484:MZL786495 NJH786484:NJH786495 NTD786484:NTD786495 OCZ786484:OCZ786495 OMV786484:OMV786495 OWR786484:OWR786495 PGN786484:PGN786495 PQJ786484:PQJ786495 QAF786484:QAF786495 QKB786484:QKB786495 QTX786484:QTX786495 RDT786484:RDT786495 RNP786484:RNP786495 RXL786484:RXL786495 SHH786484:SHH786495 SRD786484:SRD786495 TAZ786484:TAZ786495 TKV786484:TKV786495 TUR786484:TUR786495 UEN786484:UEN786495 UOJ786484:UOJ786495 UYF786484:UYF786495 VIB786484:VIB786495 VRX786484:VRX786495 WBT786484:WBT786495 WLP786484:WLP786495 WVL786484:WVL786495 D852020:D852031 IZ852020:IZ852031 SV852020:SV852031 ACR852020:ACR852031 AMN852020:AMN852031 AWJ852020:AWJ852031 BGF852020:BGF852031 BQB852020:BQB852031 BZX852020:BZX852031 CJT852020:CJT852031 CTP852020:CTP852031 DDL852020:DDL852031 DNH852020:DNH852031 DXD852020:DXD852031 EGZ852020:EGZ852031 EQV852020:EQV852031 FAR852020:FAR852031 FKN852020:FKN852031 FUJ852020:FUJ852031 GEF852020:GEF852031 GOB852020:GOB852031 GXX852020:GXX852031 HHT852020:HHT852031 HRP852020:HRP852031 IBL852020:IBL852031 ILH852020:ILH852031 IVD852020:IVD852031 JEZ852020:JEZ852031 JOV852020:JOV852031 JYR852020:JYR852031 KIN852020:KIN852031 KSJ852020:KSJ852031 LCF852020:LCF852031 LMB852020:LMB852031 LVX852020:LVX852031 MFT852020:MFT852031 MPP852020:MPP852031 MZL852020:MZL852031 NJH852020:NJH852031 NTD852020:NTD852031 OCZ852020:OCZ852031 OMV852020:OMV852031 OWR852020:OWR852031 PGN852020:PGN852031 PQJ852020:PQJ852031 QAF852020:QAF852031 QKB852020:QKB852031 QTX852020:QTX852031 RDT852020:RDT852031 RNP852020:RNP852031 RXL852020:RXL852031 SHH852020:SHH852031 SRD852020:SRD852031 TAZ852020:TAZ852031 TKV852020:TKV852031 TUR852020:TUR852031 UEN852020:UEN852031 UOJ852020:UOJ852031 UYF852020:UYF852031 VIB852020:VIB852031 VRX852020:VRX852031 WBT852020:WBT852031 WLP852020:WLP852031 WVL852020:WVL852031 D917556:D917567 IZ917556:IZ917567 SV917556:SV917567 ACR917556:ACR917567 AMN917556:AMN917567 AWJ917556:AWJ917567 BGF917556:BGF917567 BQB917556:BQB917567 BZX917556:BZX917567 CJT917556:CJT917567 CTP917556:CTP917567 DDL917556:DDL917567 DNH917556:DNH917567 DXD917556:DXD917567 EGZ917556:EGZ917567 EQV917556:EQV917567 FAR917556:FAR917567 FKN917556:FKN917567 FUJ917556:FUJ917567 GEF917556:GEF917567 GOB917556:GOB917567 GXX917556:GXX917567 HHT917556:HHT917567 HRP917556:HRP917567 IBL917556:IBL917567 ILH917556:ILH917567 IVD917556:IVD917567 JEZ917556:JEZ917567 JOV917556:JOV917567 JYR917556:JYR917567 KIN917556:KIN917567 KSJ917556:KSJ917567 LCF917556:LCF917567 LMB917556:LMB917567 LVX917556:LVX917567 MFT917556:MFT917567 MPP917556:MPP917567 MZL917556:MZL917567 NJH917556:NJH917567 NTD917556:NTD917567 OCZ917556:OCZ917567 OMV917556:OMV917567 OWR917556:OWR917567 PGN917556:PGN917567 PQJ917556:PQJ917567 QAF917556:QAF917567 QKB917556:QKB917567 QTX917556:QTX917567 RDT917556:RDT917567 RNP917556:RNP917567 RXL917556:RXL917567 SHH917556:SHH917567 SRD917556:SRD917567 TAZ917556:TAZ917567 TKV917556:TKV917567 TUR917556:TUR917567 UEN917556:UEN917567 UOJ917556:UOJ917567 UYF917556:UYF917567 VIB917556:VIB917567 VRX917556:VRX917567 WBT917556:WBT917567 WLP917556:WLP917567 WVL917556:WVL917567 D983092:D983103 IZ983092:IZ983103 SV983092:SV983103 ACR983092:ACR983103 AMN983092:AMN983103 AWJ983092:AWJ983103 BGF983092:BGF983103 BQB983092:BQB983103 BZX983092:BZX983103 CJT983092:CJT983103 CTP983092:CTP983103 DDL983092:DDL983103 DNH983092:DNH983103 DXD983092:DXD983103 EGZ983092:EGZ983103 EQV983092:EQV983103 FAR983092:FAR983103 FKN983092:FKN983103 FUJ983092:FUJ983103 GEF983092:GEF983103 GOB983092:GOB983103 GXX983092:GXX983103 HHT983092:HHT983103 HRP983092:HRP983103 IBL983092:IBL983103 ILH983092:ILH983103 IVD983092:IVD983103 JEZ983092:JEZ983103 JOV983092:JOV983103 JYR983092:JYR983103 KIN983092:KIN983103 KSJ983092:KSJ983103 LCF983092:LCF983103 LMB983092:LMB983103 LVX983092:LVX983103 MFT983092:MFT983103 MPP983092:MPP983103 MZL983092:MZL983103 NJH983092:NJH983103 NTD983092:NTD983103 OCZ983092:OCZ983103 OMV983092:OMV983103 OWR983092:OWR983103 PGN983092:PGN983103 PQJ983092:PQJ983103 QAF983092:QAF983103 QKB983092:QKB983103 QTX983092:QTX983103 RDT983092:RDT983103 RNP983092:RNP983103 RXL983092:RXL983103 SHH983092:SHH983103 SRD983092:SRD983103 TAZ983092:TAZ983103 TKV983092:TKV983103 TUR983092:TUR983103 UEN983092:UEN983103 UOJ983092:UOJ983103 UYF983092:UYF983103 VIB983092:VIB983103 VRX983092:VRX983103 WBT983092:WBT983103 WLP983092:WLP983103 WVL983092:WVL983103">
      <formula1>0</formula1>
      <formula2>1</formula2>
    </dataValidation>
  </dataValidation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779"/>
  <sheetViews>
    <sheetView topLeftCell="G1" workbookViewId="0">
      <selection activeCell="W26" sqref="W26"/>
    </sheetView>
  </sheetViews>
  <sheetFormatPr defaultRowHeight="15" x14ac:dyDescent="0.25"/>
  <cols>
    <col min="1" max="1" width="12.7109375" customWidth="1"/>
    <col min="2" max="2" width="22.7109375" customWidth="1"/>
    <col min="3" max="4" width="13.140625" bestFit="1" customWidth="1"/>
    <col min="5" max="5" width="13.140625" customWidth="1"/>
    <col min="6" max="6" width="25.5703125" bestFit="1" customWidth="1"/>
    <col min="7" max="7" width="23.5703125" bestFit="1" customWidth="1"/>
    <col min="9" max="9" width="12.28515625" bestFit="1" customWidth="1"/>
    <col min="12" max="12" width="12" bestFit="1" customWidth="1"/>
    <col min="257" max="257" width="12.7109375" customWidth="1"/>
    <col min="258" max="258" width="22.7109375" customWidth="1"/>
    <col min="259" max="259" width="13.140625" bestFit="1" customWidth="1"/>
    <col min="260" max="260" width="25.5703125" bestFit="1" customWidth="1"/>
    <col min="261" max="261" width="13.140625" bestFit="1" customWidth="1"/>
    <col min="262" max="262" width="23.5703125" bestFit="1" customWidth="1"/>
    <col min="263" max="263" width="13.140625" bestFit="1" customWidth="1"/>
    <col min="513" max="513" width="12.7109375" customWidth="1"/>
    <col min="514" max="514" width="22.7109375" customWidth="1"/>
    <col min="515" max="515" width="13.140625" bestFit="1" customWidth="1"/>
    <col min="516" max="516" width="25.5703125" bestFit="1" customWidth="1"/>
    <col min="517" max="517" width="13.140625" bestFit="1" customWidth="1"/>
    <col min="518" max="518" width="23.5703125" bestFit="1" customWidth="1"/>
    <col min="519" max="519" width="13.140625" bestFit="1" customWidth="1"/>
    <col min="769" max="769" width="12.7109375" customWidth="1"/>
    <col min="770" max="770" width="22.7109375" customWidth="1"/>
    <col min="771" max="771" width="13.140625" bestFit="1" customWidth="1"/>
    <col min="772" max="772" width="25.5703125" bestFit="1" customWidth="1"/>
    <col min="773" max="773" width="13.140625" bestFit="1" customWidth="1"/>
    <col min="774" max="774" width="23.5703125" bestFit="1" customWidth="1"/>
    <col min="775" max="775" width="13.140625" bestFit="1" customWidth="1"/>
    <col min="1025" max="1025" width="12.7109375" customWidth="1"/>
    <col min="1026" max="1026" width="22.7109375" customWidth="1"/>
    <col min="1027" max="1027" width="13.140625" bestFit="1" customWidth="1"/>
    <col min="1028" max="1028" width="25.5703125" bestFit="1" customWidth="1"/>
    <col min="1029" max="1029" width="13.140625" bestFit="1" customWidth="1"/>
    <col min="1030" max="1030" width="23.5703125" bestFit="1" customWidth="1"/>
    <col min="1031" max="1031" width="13.140625" bestFit="1" customWidth="1"/>
    <col min="1281" max="1281" width="12.7109375" customWidth="1"/>
    <col min="1282" max="1282" width="22.7109375" customWidth="1"/>
    <col min="1283" max="1283" width="13.140625" bestFit="1" customWidth="1"/>
    <col min="1284" max="1284" width="25.5703125" bestFit="1" customWidth="1"/>
    <col min="1285" max="1285" width="13.140625" bestFit="1" customWidth="1"/>
    <col min="1286" max="1286" width="23.5703125" bestFit="1" customWidth="1"/>
    <col min="1287" max="1287" width="13.140625" bestFit="1" customWidth="1"/>
    <col min="1537" max="1537" width="12.7109375" customWidth="1"/>
    <col min="1538" max="1538" width="22.7109375" customWidth="1"/>
    <col min="1539" max="1539" width="13.140625" bestFit="1" customWidth="1"/>
    <col min="1540" max="1540" width="25.5703125" bestFit="1" customWidth="1"/>
    <col min="1541" max="1541" width="13.140625" bestFit="1" customWidth="1"/>
    <col min="1542" max="1542" width="23.5703125" bestFit="1" customWidth="1"/>
    <col min="1543" max="1543" width="13.140625" bestFit="1" customWidth="1"/>
    <col min="1793" max="1793" width="12.7109375" customWidth="1"/>
    <col min="1794" max="1794" width="22.7109375" customWidth="1"/>
    <col min="1795" max="1795" width="13.140625" bestFit="1" customWidth="1"/>
    <col min="1796" max="1796" width="25.5703125" bestFit="1" customWidth="1"/>
    <col min="1797" max="1797" width="13.140625" bestFit="1" customWidth="1"/>
    <col min="1798" max="1798" width="23.5703125" bestFit="1" customWidth="1"/>
    <col min="1799" max="1799" width="13.140625" bestFit="1" customWidth="1"/>
    <col min="2049" max="2049" width="12.7109375" customWidth="1"/>
    <col min="2050" max="2050" width="22.7109375" customWidth="1"/>
    <col min="2051" max="2051" width="13.140625" bestFit="1" customWidth="1"/>
    <col min="2052" max="2052" width="25.5703125" bestFit="1" customWidth="1"/>
    <col min="2053" max="2053" width="13.140625" bestFit="1" customWidth="1"/>
    <col min="2054" max="2054" width="23.5703125" bestFit="1" customWidth="1"/>
    <col min="2055" max="2055" width="13.140625" bestFit="1" customWidth="1"/>
    <col min="2305" max="2305" width="12.7109375" customWidth="1"/>
    <col min="2306" max="2306" width="22.7109375" customWidth="1"/>
    <col min="2307" max="2307" width="13.140625" bestFit="1" customWidth="1"/>
    <col min="2308" max="2308" width="25.5703125" bestFit="1" customWidth="1"/>
    <col min="2309" max="2309" width="13.140625" bestFit="1" customWidth="1"/>
    <col min="2310" max="2310" width="23.5703125" bestFit="1" customWidth="1"/>
    <col min="2311" max="2311" width="13.140625" bestFit="1" customWidth="1"/>
    <col min="2561" max="2561" width="12.7109375" customWidth="1"/>
    <col min="2562" max="2562" width="22.7109375" customWidth="1"/>
    <col min="2563" max="2563" width="13.140625" bestFit="1" customWidth="1"/>
    <col min="2564" max="2564" width="25.5703125" bestFit="1" customWidth="1"/>
    <col min="2565" max="2565" width="13.140625" bestFit="1" customWidth="1"/>
    <col min="2566" max="2566" width="23.5703125" bestFit="1" customWidth="1"/>
    <col min="2567" max="2567" width="13.140625" bestFit="1" customWidth="1"/>
    <col min="2817" max="2817" width="12.7109375" customWidth="1"/>
    <col min="2818" max="2818" width="22.7109375" customWidth="1"/>
    <col min="2819" max="2819" width="13.140625" bestFit="1" customWidth="1"/>
    <col min="2820" max="2820" width="25.5703125" bestFit="1" customWidth="1"/>
    <col min="2821" max="2821" width="13.140625" bestFit="1" customWidth="1"/>
    <col min="2822" max="2822" width="23.5703125" bestFit="1" customWidth="1"/>
    <col min="2823" max="2823" width="13.140625" bestFit="1" customWidth="1"/>
    <col min="3073" max="3073" width="12.7109375" customWidth="1"/>
    <col min="3074" max="3074" width="22.7109375" customWidth="1"/>
    <col min="3075" max="3075" width="13.140625" bestFit="1" customWidth="1"/>
    <col min="3076" max="3076" width="25.5703125" bestFit="1" customWidth="1"/>
    <col min="3077" max="3077" width="13.140625" bestFit="1" customWidth="1"/>
    <col min="3078" max="3078" width="23.5703125" bestFit="1" customWidth="1"/>
    <col min="3079" max="3079" width="13.140625" bestFit="1" customWidth="1"/>
    <col min="3329" max="3329" width="12.7109375" customWidth="1"/>
    <col min="3330" max="3330" width="22.7109375" customWidth="1"/>
    <col min="3331" max="3331" width="13.140625" bestFit="1" customWidth="1"/>
    <col min="3332" max="3332" width="25.5703125" bestFit="1" customWidth="1"/>
    <col min="3333" max="3333" width="13.140625" bestFit="1" customWidth="1"/>
    <col min="3334" max="3334" width="23.5703125" bestFit="1" customWidth="1"/>
    <col min="3335" max="3335" width="13.140625" bestFit="1" customWidth="1"/>
    <col min="3585" max="3585" width="12.7109375" customWidth="1"/>
    <col min="3586" max="3586" width="22.7109375" customWidth="1"/>
    <col min="3587" max="3587" width="13.140625" bestFit="1" customWidth="1"/>
    <col min="3588" max="3588" width="25.5703125" bestFit="1" customWidth="1"/>
    <col min="3589" max="3589" width="13.140625" bestFit="1" customWidth="1"/>
    <col min="3590" max="3590" width="23.5703125" bestFit="1" customWidth="1"/>
    <col min="3591" max="3591" width="13.140625" bestFit="1" customWidth="1"/>
    <col min="3841" max="3841" width="12.7109375" customWidth="1"/>
    <col min="3842" max="3842" width="22.7109375" customWidth="1"/>
    <col min="3843" max="3843" width="13.140625" bestFit="1" customWidth="1"/>
    <col min="3844" max="3844" width="25.5703125" bestFit="1" customWidth="1"/>
    <col min="3845" max="3845" width="13.140625" bestFit="1" customWidth="1"/>
    <col min="3846" max="3846" width="23.5703125" bestFit="1" customWidth="1"/>
    <col min="3847" max="3847" width="13.140625" bestFit="1" customWidth="1"/>
    <col min="4097" max="4097" width="12.7109375" customWidth="1"/>
    <col min="4098" max="4098" width="22.7109375" customWidth="1"/>
    <col min="4099" max="4099" width="13.140625" bestFit="1" customWidth="1"/>
    <col min="4100" max="4100" width="25.5703125" bestFit="1" customWidth="1"/>
    <col min="4101" max="4101" width="13.140625" bestFit="1" customWidth="1"/>
    <col min="4102" max="4102" width="23.5703125" bestFit="1" customWidth="1"/>
    <col min="4103" max="4103" width="13.140625" bestFit="1" customWidth="1"/>
    <col min="4353" max="4353" width="12.7109375" customWidth="1"/>
    <col min="4354" max="4354" width="22.7109375" customWidth="1"/>
    <col min="4355" max="4355" width="13.140625" bestFit="1" customWidth="1"/>
    <col min="4356" max="4356" width="25.5703125" bestFit="1" customWidth="1"/>
    <col min="4357" max="4357" width="13.140625" bestFit="1" customWidth="1"/>
    <col min="4358" max="4358" width="23.5703125" bestFit="1" customWidth="1"/>
    <col min="4359" max="4359" width="13.140625" bestFit="1" customWidth="1"/>
    <col min="4609" max="4609" width="12.7109375" customWidth="1"/>
    <col min="4610" max="4610" width="22.7109375" customWidth="1"/>
    <col min="4611" max="4611" width="13.140625" bestFit="1" customWidth="1"/>
    <col min="4612" max="4612" width="25.5703125" bestFit="1" customWidth="1"/>
    <col min="4613" max="4613" width="13.140625" bestFit="1" customWidth="1"/>
    <col min="4614" max="4614" width="23.5703125" bestFit="1" customWidth="1"/>
    <col min="4615" max="4615" width="13.140625" bestFit="1" customWidth="1"/>
    <col min="4865" max="4865" width="12.7109375" customWidth="1"/>
    <col min="4866" max="4866" width="22.7109375" customWidth="1"/>
    <col min="4867" max="4867" width="13.140625" bestFit="1" customWidth="1"/>
    <col min="4868" max="4868" width="25.5703125" bestFit="1" customWidth="1"/>
    <col min="4869" max="4869" width="13.140625" bestFit="1" customWidth="1"/>
    <col min="4870" max="4870" width="23.5703125" bestFit="1" customWidth="1"/>
    <col min="4871" max="4871" width="13.140625" bestFit="1" customWidth="1"/>
    <col min="5121" max="5121" width="12.7109375" customWidth="1"/>
    <col min="5122" max="5122" width="22.7109375" customWidth="1"/>
    <col min="5123" max="5123" width="13.140625" bestFit="1" customWidth="1"/>
    <col min="5124" max="5124" width="25.5703125" bestFit="1" customWidth="1"/>
    <col min="5125" max="5125" width="13.140625" bestFit="1" customWidth="1"/>
    <col min="5126" max="5126" width="23.5703125" bestFit="1" customWidth="1"/>
    <col min="5127" max="5127" width="13.140625" bestFit="1" customWidth="1"/>
    <col min="5377" max="5377" width="12.7109375" customWidth="1"/>
    <col min="5378" max="5378" width="22.7109375" customWidth="1"/>
    <col min="5379" max="5379" width="13.140625" bestFit="1" customWidth="1"/>
    <col min="5380" max="5380" width="25.5703125" bestFit="1" customWidth="1"/>
    <col min="5381" max="5381" width="13.140625" bestFit="1" customWidth="1"/>
    <col min="5382" max="5382" width="23.5703125" bestFit="1" customWidth="1"/>
    <col min="5383" max="5383" width="13.140625" bestFit="1" customWidth="1"/>
    <col min="5633" max="5633" width="12.7109375" customWidth="1"/>
    <col min="5634" max="5634" width="22.7109375" customWidth="1"/>
    <col min="5635" max="5635" width="13.140625" bestFit="1" customWidth="1"/>
    <col min="5636" max="5636" width="25.5703125" bestFit="1" customWidth="1"/>
    <col min="5637" max="5637" width="13.140625" bestFit="1" customWidth="1"/>
    <col min="5638" max="5638" width="23.5703125" bestFit="1" customWidth="1"/>
    <col min="5639" max="5639" width="13.140625" bestFit="1" customWidth="1"/>
    <col min="5889" max="5889" width="12.7109375" customWidth="1"/>
    <col min="5890" max="5890" width="22.7109375" customWidth="1"/>
    <col min="5891" max="5891" width="13.140625" bestFit="1" customWidth="1"/>
    <col min="5892" max="5892" width="25.5703125" bestFit="1" customWidth="1"/>
    <col min="5893" max="5893" width="13.140625" bestFit="1" customWidth="1"/>
    <col min="5894" max="5894" width="23.5703125" bestFit="1" customWidth="1"/>
    <col min="5895" max="5895" width="13.140625" bestFit="1" customWidth="1"/>
    <col min="6145" max="6145" width="12.7109375" customWidth="1"/>
    <col min="6146" max="6146" width="22.7109375" customWidth="1"/>
    <col min="6147" max="6147" width="13.140625" bestFit="1" customWidth="1"/>
    <col min="6148" max="6148" width="25.5703125" bestFit="1" customWidth="1"/>
    <col min="6149" max="6149" width="13.140625" bestFit="1" customWidth="1"/>
    <col min="6150" max="6150" width="23.5703125" bestFit="1" customWidth="1"/>
    <col min="6151" max="6151" width="13.140625" bestFit="1" customWidth="1"/>
    <col min="6401" max="6401" width="12.7109375" customWidth="1"/>
    <col min="6402" max="6402" width="22.7109375" customWidth="1"/>
    <col min="6403" max="6403" width="13.140625" bestFit="1" customWidth="1"/>
    <col min="6404" max="6404" width="25.5703125" bestFit="1" customWidth="1"/>
    <col min="6405" max="6405" width="13.140625" bestFit="1" customWidth="1"/>
    <col min="6406" max="6406" width="23.5703125" bestFit="1" customWidth="1"/>
    <col min="6407" max="6407" width="13.140625" bestFit="1" customWidth="1"/>
    <col min="6657" max="6657" width="12.7109375" customWidth="1"/>
    <col min="6658" max="6658" width="22.7109375" customWidth="1"/>
    <col min="6659" max="6659" width="13.140625" bestFit="1" customWidth="1"/>
    <col min="6660" max="6660" width="25.5703125" bestFit="1" customWidth="1"/>
    <col min="6661" max="6661" width="13.140625" bestFit="1" customWidth="1"/>
    <col min="6662" max="6662" width="23.5703125" bestFit="1" customWidth="1"/>
    <col min="6663" max="6663" width="13.140625" bestFit="1" customWidth="1"/>
    <col min="6913" max="6913" width="12.7109375" customWidth="1"/>
    <col min="6914" max="6914" width="22.7109375" customWidth="1"/>
    <col min="6915" max="6915" width="13.140625" bestFit="1" customWidth="1"/>
    <col min="6916" max="6916" width="25.5703125" bestFit="1" customWidth="1"/>
    <col min="6917" max="6917" width="13.140625" bestFit="1" customWidth="1"/>
    <col min="6918" max="6918" width="23.5703125" bestFit="1" customWidth="1"/>
    <col min="6919" max="6919" width="13.140625" bestFit="1" customWidth="1"/>
    <col min="7169" max="7169" width="12.7109375" customWidth="1"/>
    <col min="7170" max="7170" width="22.7109375" customWidth="1"/>
    <col min="7171" max="7171" width="13.140625" bestFit="1" customWidth="1"/>
    <col min="7172" max="7172" width="25.5703125" bestFit="1" customWidth="1"/>
    <col min="7173" max="7173" width="13.140625" bestFit="1" customWidth="1"/>
    <col min="7174" max="7174" width="23.5703125" bestFit="1" customWidth="1"/>
    <col min="7175" max="7175" width="13.140625" bestFit="1" customWidth="1"/>
    <col min="7425" max="7425" width="12.7109375" customWidth="1"/>
    <col min="7426" max="7426" width="22.7109375" customWidth="1"/>
    <col min="7427" max="7427" width="13.140625" bestFit="1" customWidth="1"/>
    <col min="7428" max="7428" width="25.5703125" bestFit="1" customWidth="1"/>
    <col min="7429" max="7429" width="13.140625" bestFit="1" customWidth="1"/>
    <col min="7430" max="7430" width="23.5703125" bestFit="1" customWidth="1"/>
    <col min="7431" max="7431" width="13.140625" bestFit="1" customWidth="1"/>
    <col min="7681" max="7681" width="12.7109375" customWidth="1"/>
    <col min="7682" max="7682" width="22.7109375" customWidth="1"/>
    <col min="7683" max="7683" width="13.140625" bestFit="1" customWidth="1"/>
    <col min="7684" max="7684" width="25.5703125" bestFit="1" customWidth="1"/>
    <col min="7685" max="7685" width="13.140625" bestFit="1" customWidth="1"/>
    <col min="7686" max="7686" width="23.5703125" bestFit="1" customWidth="1"/>
    <col min="7687" max="7687" width="13.140625" bestFit="1" customWidth="1"/>
    <col min="7937" max="7937" width="12.7109375" customWidth="1"/>
    <col min="7938" max="7938" width="22.7109375" customWidth="1"/>
    <col min="7939" max="7939" width="13.140625" bestFit="1" customWidth="1"/>
    <col min="7940" max="7940" width="25.5703125" bestFit="1" customWidth="1"/>
    <col min="7941" max="7941" width="13.140625" bestFit="1" customWidth="1"/>
    <col min="7942" max="7942" width="23.5703125" bestFit="1" customWidth="1"/>
    <col min="7943" max="7943" width="13.140625" bestFit="1" customWidth="1"/>
    <col min="8193" max="8193" width="12.7109375" customWidth="1"/>
    <col min="8194" max="8194" width="22.7109375" customWidth="1"/>
    <col min="8195" max="8195" width="13.140625" bestFit="1" customWidth="1"/>
    <col min="8196" max="8196" width="25.5703125" bestFit="1" customWidth="1"/>
    <col min="8197" max="8197" width="13.140625" bestFit="1" customWidth="1"/>
    <col min="8198" max="8198" width="23.5703125" bestFit="1" customWidth="1"/>
    <col min="8199" max="8199" width="13.140625" bestFit="1" customWidth="1"/>
    <col min="8449" max="8449" width="12.7109375" customWidth="1"/>
    <col min="8450" max="8450" width="22.7109375" customWidth="1"/>
    <col min="8451" max="8451" width="13.140625" bestFit="1" customWidth="1"/>
    <col min="8452" max="8452" width="25.5703125" bestFit="1" customWidth="1"/>
    <col min="8453" max="8453" width="13.140625" bestFit="1" customWidth="1"/>
    <col min="8454" max="8454" width="23.5703125" bestFit="1" customWidth="1"/>
    <col min="8455" max="8455" width="13.140625" bestFit="1" customWidth="1"/>
    <col min="8705" max="8705" width="12.7109375" customWidth="1"/>
    <col min="8706" max="8706" width="22.7109375" customWidth="1"/>
    <col min="8707" max="8707" width="13.140625" bestFit="1" customWidth="1"/>
    <col min="8708" max="8708" width="25.5703125" bestFit="1" customWidth="1"/>
    <col min="8709" max="8709" width="13.140625" bestFit="1" customWidth="1"/>
    <col min="8710" max="8710" width="23.5703125" bestFit="1" customWidth="1"/>
    <col min="8711" max="8711" width="13.140625" bestFit="1" customWidth="1"/>
    <col min="8961" max="8961" width="12.7109375" customWidth="1"/>
    <col min="8962" max="8962" width="22.7109375" customWidth="1"/>
    <col min="8963" max="8963" width="13.140625" bestFit="1" customWidth="1"/>
    <col min="8964" max="8964" width="25.5703125" bestFit="1" customWidth="1"/>
    <col min="8965" max="8965" width="13.140625" bestFit="1" customWidth="1"/>
    <col min="8966" max="8966" width="23.5703125" bestFit="1" customWidth="1"/>
    <col min="8967" max="8967" width="13.140625" bestFit="1" customWidth="1"/>
    <col min="9217" max="9217" width="12.7109375" customWidth="1"/>
    <col min="9218" max="9218" width="22.7109375" customWidth="1"/>
    <col min="9219" max="9219" width="13.140625" bestFit="1" customWidth="1"/>
    <col min="9220" max="9220" width="25.5703125" bestFit="1" customWidth="1"/>
    <col min="9221" max="9221" width="13.140625" bestFit="1" customWidth="1"/>
    <col min="9222" max="9222" width="23.5703125" bestFit="1" customWidth="1"/>
    <col min="9223" max="9223" width="13.140625" bestFit="1" customWidth="1"/>
    <col min="9473" max="9473" width="12.7109375" customWidth="1"/>
    <col min="9474" max="9474" width="22.7109375" customWidth="1"/>
    <col min="9475" max="9475" width="13.140625" bestFit="1" customWidth="1"/>
    <col min="9476" max="9476" width="25.5703125" bestFit="1" customWidth="1"/>
    <col min="9477" max="9477" width="13.140625" bestFit="1" customWidth="1"/>
    <col min="9478" max="9478" width="23.5703125" bestFit="1" customWidth="1"/>
    <col min="9479" max="9479" width="13.140625" bestFit="1" customWidth="1"/>
    <col min="9729" max="9729" width="12.7109375" customWidth="1"/>
    <col min="9730" max="9730" width="22.7109375" customWidth="1"/>
    <col min="9731" max="9731" width="13.140625" bestFit="1" customWidth="1"/>
    <col min="9732" max="9732" width="25.5703125" bestFit="1" customWidth="1"/>
    <col min="9733" max="9733" width="13.140625" bestFit="1" customWidth="1"/>
    <col min="9734" max="9734" width="23.5703125" bestFit="1" customWidth="1"/>
    <col min="9735" max="9735" width="13.140625" bestFit="1" customWidth="1"/>
    <col min="9985" max="9985" width="12.7109375" customWidth="1"/>
    <col min="9986" max="9986" width="22.7109375" customWidth="1"/>
    <col min="9987" max="9987" width="13.140625" bestFit="1" customWidth="1"/>
    <col min="9988" max="9988" width="25.5703125" bestFit="1" customWidth="1"/>
    <col min="9989" max="9989" width="13.140625" bestFit="1" customWidth="1"/>
    <col min="9990" max="9990" width="23.5703125" bestFit="1" customWidth="1"/>
    <col min="9991" max="9991" width="13.140625" bestFit="1" customWidth="1"/>
    <col min="10241" max="10241" width="12.7109375" customWidth="1"/>
    <col min="10242" max="10242" width="22.7109375" customWidth="1"/>
    <col min="10243" max="10243" width="13.140625" bestFit="1" customWidth="1"/>
    <col min="10244" max="10244" width="25.5703125" bestFit="1" customWidth="1"/>
    <col min="10245" max="10245" width="13.140625" bestFit="1" customWidth="1"/>
    <col min="10246" max="10246" width="23.5703125" bestFit="1" customWidth="1"/>
    <col min="10247" max="10247" width="13.140625" bestFit="1" customWidth="1"/>
    <col min="10497" max="10497" width="12.7109375" customWidth="1"/>
    <col min="10498" max="10498" width="22.7109375" customWidth="1"/>
    <col min="10499" max="10499" width="13.140625" bestFit="1" customWidth="1"/>
    <col min="10500" max="10500" width="25.5703125" bestFit="1" customWidth="1"/>
    <col min="10501" max="10501" width="13.140625" bestFit="1" customWidth="1"/>
    <col min="10502" max="10502" width="23.5703125" bestFit="1" customWidth="1"/>
    <col min="10503" max="10503" width="13.140625" bestFit="1" customWidth="1"/>
    <col min="10753" max="10753" width="12.7109375" customWidth="1"/>
    <col min="10754" max="10754" width="22.7109375" customWidth="1"/>
    <col min="10755" max="10755" width="13.140625" bestFit="1" customWidth="1"/>
    <col min="10756" max="10756" width="25.5703125" bestFit="1" customWidth="1"/>
    <col min="10757" max="10757" width="13.140625" bestFit="1" customWidth="1"/>
    <col min="10758" max="10758" width="23.5703125" bestFit="1" customWidth="1"/>
    <col min="10759" max="10759" width="13.140625" bestFit="1" customWidth="1"/>
    <col min="11009" max="11009" width="12.7109375" customWidth="1"/>
    <col min="11010" max="11010" width="22.7109375" customWidth="1"/>
    <col min="11011" max="11011" width="13.140625" bestFit="1" customWidth="1"/>
    <col min="11012" max="11012" width="25.5703125" bestFit="1" customWidth="1"/>
    <col min="11013" max="11013" width="13.140625" bestFit="1" customWidth="1"/>
    <col min="11014" max="11014" width="23.5703125" bestFit="1" customWidth="1"/>
    <col min="11015" max="11015" width="13.140625" bestFit="1" customWidth="1"/>
    <col min="11265" max="11265" width="12.7109375" customWidth="1"/>
    <col min="11266" max="11266" width="22.7109375" customWidth="1"/>
    <col min="11267" max="11267" width="13.140625" bestFit="1" customWidth="1"/>
    <col min="11268" max="11268" width="25.5703125" bestFit="1" customWidth="1"/>
    <col min="11269" max="11269" width="13.140625" bestFit="1" customWidth="1"/>
    <col min="11270" max="11270" width="23.5703125" bestFit="1" customWidth="1"/>
    <col min="11271" max="11271" width="13.140625" bestFit="1" customWidth="1"/>
    <col min="11521" max="11521" width="12.7109375" customWidth="1"/>
    <col min="11522" max="11522" width="22.7109375" customWidth="1"/>
    <col min="11523" max="11523" width="13.140625" bestFit="1" customWidth="1"/>
    <col min="11524" max="11524" width="25.5703125" bestFit="1" customWidth="1"/>
    <col min="11525" max="11525" width="13.140625" bestFit="1" customWidth="1"/>
    <col min="11526" max="11526" width="23.5703125" bestFit="1" customWidth="1"/>
    <col min="11527" max="11527" width="13.140625" bestFit="1" customWidth="1"/>
    <col min="11777" max="11777" width="12.7109375" customWidth="1"/>
    <col min="11778" max="11778" width="22.7109375" customWidth="1"/>
    <col min="11779" max="11779" width="13.140625" bestFit="1" customWidth="1"/>
    <col min="11780" max="11780" width="25.5703125" bestFit="1" customWidth="1"/>
    <col min="11781" max="11781" width="13.140625" bestFit="1" customWidth="1"/>
    <col min="11782" max="11782" width="23.5703125" bestFit="1" customWidth="1"/>
    <col min="11783" max="11783" width="13.140625" bestFit="1" customWidth="1"/>
    <col min="12033" max="12033" width="12.7109375" customWidth="1"/>
    <col min="12034" max="12034" width="22.7109375" customWidth="1"/>
    <col min="12035" max="12035" width="13.140625" bestFit="1" customWidth="1"/>
    <col min="12036" max="12036" width="25.5703125" bestFit="1" customWidth="1"/>
    <col min="12037" max="12037" width="13.140625" bestFit="1" customWidth="1"/>
    <col min="12038" max="12038" width="23.5703125" bestFit="1" customWidth="1"/>
    <col min="12039" max="12039" width="13.140625" bestFit="1" customWidth="1"/>
    <col min="12289" max="12289" width="12.7109375" customWidth="1"/>
    <col min="12290" max="12290" width="22.7109375" customWidth="1"/>
    <col min="12291" max="12291" width="13.140625" bestFit="1" customWidth="1"/>
    <col min="12292" max="12292" width="25.5703125" bestFit="1" customWidth="1"/>
    <col min="12293" max="12293" width="13.140625" bestFit="1" customWidth="1"/>
    <col min="12294" max="12294" width="23.5703125" bestFit="1" customWidth="1"/>
    <col min="12295" max="12295" width="13.140625" bestFit="1" customWidth="1"/>
    <col min="12545" max="12545" width="12.7109375" customWidth="1"/>
    <col min="12546" max="12546" width="22.7109375" customWidth="1"/>
    <col min="12547" max="12547" width="13.140625" bestFit="1" customWidth="1"/>
    <col min="12548" max="12548" width="25.5703125" bestFit="1" customWidth="1"/>
    <col min="12549" max="12549" width="13.140625" bestFit="1" customWidth="1"/>
    <col min="12550" max="12550" width="23.5703125" bestFit="1" customWidth="1"/>
    <col min="12551" max="12551" width="13.140625" bestFit="1" customWidth="1"/>
    <col min="12801" max="12801" width="12.7109375" customWidth="1"/>
    <col min="12802" max="12802" width="22.7109375" customWidth="1"/>
    <col min="12803" max="12803" width="13.140625" bestFit="1" customWidth="1"/>
    <col min="12804" max="12804" width="25.5703125" bestFit="1" customWidth="1"/>
    <col min="12805" max="12805" width="13.140625" bestFit="1" customWidth="1"/>
    <col min="12806" max="12806" width="23.5703125" bestFit="1" customWidth="1"/>
    <col min="12807" max="12807" width="13.140625" bestFit="1" customWidth="1"/>
    <col min="13057" max="13057" width="12.7109375" customWidth="1"/>
    <col min="13058" max="13058" width="22.7109375" customWidth="1"/>
    <col min="13059" max="13059" width="13.140625" bestFit="1" customWidth="1"/>
    <col min="13060" max="13060" width="25.5703125" bestFit="1" customWidth="1"/>
    <col min="13061" max="13061" width="13.140625" bestFit="1" customWidth="1"/>
    <col min="13062" max="13062" width="23.5703125" bestFit="1" customWidth="1"/>
    <col min="13063" max="13063" width="13.140625" bestFit="1" customWidth="1"/>
    <col min="13313" max="13313" width="12.7109375" customWidth="1"/>
    <col min="13314" max="13314" width="22.7109375" customWidth="1"/>
    <col min="13315" max="13315" width="13.140625" bestFit="1" customWidth="1"/>
    <col min="13316" max="13316" width="25.5703125" bestFit="1" customWidth="1"/>
    <col min="13317" max="13317" width="13.140625" bestFit="1" customWidth="1"/>
    <col min="13318" max="13318" width="23.5703125" bestFit="1" customWidth="1"/>
    <col min="13319" max="13319" width="13.140625" bestFit="1" customWidth="1"/>
    <col min="13569" max="13569" width="12.7109375" customWidth="1"/>
    <col min="13570" max="13570" width="22.7109375" customWidth="1"/>
    <col min="13571" max="13571" width="13.140625" bestFit="1" customWidth="1"/>
    <col min="13572" max="13572" width="25.5703125" bestFit="1" customWidth="1"/>
    <col min="13573" max="13573" width="13.140625" bestFit="1" customWidth="1"/>
    <col min="13574" max="13574" width="23.5703125" bestFit="1" customWidth="1"/>
    <col min="13575" max="13575" width="13.140625" bestFit="1" customWidth="1"/>
    <col min="13825" max="13825" width="12.7109375" customWidth="1"/>
    <col min="13826" max="13826" width="22.7109375" customWidth="1"/>
    <col min="13827" max="13827" width="13.140625" bestFit="1" customWidth="1"/>
    <col min="13828" max="13828" width="25.5703125" bestFit="1" customWidth="1"/>
    <col min="13829" max="13829" width="13.140625" bestFit="1" customWidth="1"/>
    <col min="13830" max="13830" width="23.5703125" bestFit="1" customWidth="1"/>
    <col min="13831" max="13831" width="13.140625" bestFit="1" customWidth="1"/>
    <col min="14081" max="14081" width="12.7109375" customWidth="1"/>
    <col min="14082" max="14082" width="22.7109375" customWidth="1"/>
    <col min="14083" max="14083" width="13.140625" bestFit="1" customWidth="1"/>
    <col min="14084" max="14084" width="25.5703125" bestFit="1" customWidth="1"/>
    <col min="14085" max="14085" width="13.140625" bestFit="1" customWidth="1"/>
    <col min="14086" max="14086" width="23.5703125" bestFit="1" customWidth="1"/>
    <col min="14087" max="14087" width="13.140625" bestFit="1" customWidth="1"/>
    <col min="14337" max="14337" width="12.7109375" customWidth="1"/>
    <col min="14338" max="14338" width="22.7109375" customWidth="1"/>
    <col min="14339" max="14339" width="13.140625" bestFit="1" customWidth="1"/>
    <col min="14340" max="14340" width="25.5703125" bestFit="1" customWidth="1"/>
    <col min="14341" max="14341" width="13.140625" bestFit="1" customWidth="1"/>
    <col min="14342" max="14342" width="23.5703125" bestFit="1" customWidth="1"/>
    <col min="14343" max="14343" width="13.140625" bestFit="1" customWidth="1"/>
    <col min="14593" max="14593" width="12.7109375" customWidth="1"/>
    <col min="14594" max="14594" width="22.7109375" customWidth="1"/>
    <col min="14595" max="14595" width="13.140625" bestFit="1" customWidth="1"/>
    <col min="14596" max="14596" width="25.5703125" bestFit="1" customWidth="1"/>
    <col min="14597" max="14597" width="13.140625" bestFit="1" customWidth="1"/>
    <col min="14598" max="14598" width="23.5703125" bestFit="1" customWidth="1"/>
    <col min="14599" max="14599" width="13.140625" bestFit="1" customWidth="1"/>
    <col min="14849" max="14849" width="12.7109375" customWidth="1"/>
    <col min="14850" max="14850" width="22.7109375" customWidth="1"/>
    <col min="14851" max="14851" width="13.140625" bestFit="1" customWidth="1"/>
    <col min="14852" max="14852" width="25.5703125" bestFit="1" customWidth="1"/>
    <col min="14853" max="14853" width="13.140625" bestFit="1" customWidth="1"/>
    <col min="14854" max="14854" width="23.5703125" bestFit="1" customWidth="1"/>
    <col min="14855" max="14855" width="13.140625" bestFit="1" customWidth="1"/>
    <col min="15105" max="15105" width="12.7109375" customWidth="1"/>
    <col min="15106" max="15106" width="22.7109375" customWidth="1"/>
    <col min="15107" max="15107" width="13.140625" bestFit="1" customWidth="1"/>
    <col min="15108" max="15108" width="25.5703125" bestFit="1" customWidth="1"/>
    <col min="15109" max="15109" width="13.140625" bestFit="1" customWidth="1"/>
    <col min="15110" max="15110" width="23.5703125" bestFit="1" customWidth="1"/>
    <col min="15111" max="15111" width="13.140625" bestFit="1" customWidth="1"/>
    <col min="15361" max="15361" width="12.7109375" customWidth="1"/>
    <col min="15362" max="15362" width="22.7109375" customWidth="1"/>
    <col min="15363" max="15363" width="13.140625" bestFit="1" customWidth="1"/>
    <col min="15364" max="15364" width="25.5703125" bestFit="1" customWidth="1"/>
    <col min="15365" max="15365" width="13.140625" bestFit="1" customWidth="1"/>
    <col min="15366" max="15366" width="23.5703125" bestFit="1" customWidth="1"/>
    <col min="15367" max="15367" width="13.140625" bestFit="1" customWidth="1"/>
    <col min="15617" max="15617" width="12.7109375" customWidth="1"/>
    <col min="15618" max="15618" width="22.7109375" customWidth="1"/>
    <col min="15619" max="15619" width="13.140625" bestFit="1" customWidth="1"/>
    <col min="15620" max="15620" width="25.5703125" bestFit="1" customWidth="1"/>
    <col min="15621" max="15621" width="13.140625" bestFit="1" customWidth="1"/>
    <col min="15622" max="15622" width="23.5703125" bestFit="1" customWidth="1"/>
    <col min="15623" max="15623" width="13.140625" bestFit="1" customWidth="1"/>
    <col min="15873" max="15873" width="12.7109375" customWidth="1"/>
    <col min="15874" max="15874" width="22.7109375" customWidth="1"/>
    <col min="15875" max="15875" width="13.140625" bestFit="1" customWidth="1"/>
    <col min="15876" max="15876" width="25.5703125" bestFit="1" customWidth="1"/>
    <col min="15877" max="15877" width="13.140625" bestFit="1" customWidth="1"/>
    <col min="15878" max="15878" width="23.5703125" bestFit="1" customWidth="1"/>
    <col min="15879" max="15879" width="13.140625" bestFit="1" customWidth="1"/>
    <col min="16129" max="16129" width="12.7109375" customWidth="1"/>
    <col min="16130" max="16130" width="22.7109375" customWidth="1"/>
    <col min="16131" max="16131" width="13.140625" bestFit="1" customWidth="1"/>
    <col min="16132" max="16132" width="25.5703125" bestFit="1" customWidth="1"/>
    <col min="16133" max="16133" width="13.140625" bestFit="1" customWidth="1"/>
    <col min="16134" max="16134" width="23.5703125" bestFit="1" customWidth="1"/>
    <col min="16135" max="16135" width="13.140625" bestFit="1" customWidth="1"/>
  </cols>
  <sheetData>
    <row r="1" spans="1:23" x14ac:dyDescent="0.25">
      <c r="A1" s="184" t="s">
        <v>966</v>
      </c>
      <c r="B1" s="184" t="s">
        <v>1435</v>
      </c>
      <c r="C1" s="184" t="s">
        <v>1443</v>
      </c>
      <c r="D1" s="184" t="s">
        <v>1444</v>
      </c>
      <c r="E1" s="184" t="s">
        <v>1445</v>
      </c>
      <c r="F1" s="184" t="s">
        <v>1437</v>
      </c>
      <c r="G1" s="184" t="s">
        <v>1438</v>
      </c>
      <c r="I1" s="735" t="s">
        <v>1447</v>
      </c>
      <c r="K1" s="121"/>
      <c r="L1" s="122"/>
    </row>
    <row r="2" spans="1:23" x14ac:dyDescent="0.25">
      <c r="A2" s="185">
        <v>39855</v>
      </c>
      <c r="B2">
        <v>833.73504700000001</v>
      </c>
      <c r="F2">
        <v>26.43</v>
      </c>
      <c r="G2">
        <v>223.469931</v>
      </c>
      <c r="I2" s="736" t="s">
        <v>1441</v>
      </c>
      <c r="J2" s="263"/>
      <c r="K2" s="737" t="s">
        <v>1442</v>
      </c>
      <c r="L2" s="738"/>
    </row>
    <row r="3" spans="1:23" x14ac:dyDescent="0.25">
      <c r="A3" s="185">
        <v>39856</v>
      </c>
      <c r="B3">
        <v>835.18884600000001</v>
      </c>
      <c r="C3" s="734">
        <f>B3/B2-1</f>
        <v>1.7437182294677278E-3</v>
      </c>
      <c r="D3" s="734">
        <f t="shared" ref="D3:D66" si="0">F3/F2-1</f>
        <v>2.7620128641695052E-2</v>
      </c>
      <c r="E3" s="734">
        <f t="shared" ref="E3:E66" si="1">G3/G2-1</f>
        <v>1.2336442704678596E-2</v>
      </c>
      <c r="F3">
        <v>27.16</v>
      </c>
      <c r="G3">
        <v>226.226755</v>
      </c>
      <c r="I3" s="739" t="s">
        <v>1439</v>
      </c>
      <c r="J3" s="79" t="s">
        <v>1440</v>
      </c>
      <c r="K3" s="79" t="s">
        <v>1439</v>
      </c>
      <c r="L3" s="740" t="s">
        <v>1440</v>
      </c>
    </row>
    <row r="4" spans="1:23" ht="15.75" thickBot="1" x14ac:dyDescent="0.3">
      <c r="A4" s="185">
        <v>39857</v>
      </c>
      <c r="B4">
        <v>826.84348699999998</v>
      </c>
      <c r="C4" s="734">
        <f t="shared" ref="C4:C67" si="2">B4/B3-1</f>
        <v>-9.9921820555539664E-3</v>
      </c>
      <c r="D4" s="734">
        <f t="shared" si="0"/>
        <v>-1.2886597938144395E-2</v>
      </c>
      <c r="E4" s="734">
        <f t="shared" si="1"/>
        <v>-1.1706391668836913E-2</v>
      </c>
      <c r="F4">
        <v>26.81</v>
      </c>
      <c r="G4">
        <v>223.57845599999999</v>
      </c>
      <c r="I4" s="741">
        <f>_xlfn.COVARIANCE.S(D3:D1779,C3:C1779)/_xlfn.VAR.S(C3:C1779)</f>
        <v>0.64173770860589874</v>
      </c>
      <c r="J4" s="742">
        <f>RSQ(C3:C1779,D3:D1779)</f>
        <v>0.19047836000084228</v>
      </c>
      <c r="K4" s="742">
        <f>_xlfn.COVARIANCE.S(D3:D1779,E3:E1779)/_xlfn.VAR.S(E3:E1779)</f>
        <v>0.9380098047831672</v>
      </c>
      <c r="L4" s="743">
        <f>RSQ(E3:E1779,D3:D1779)</f>
        <v>0.20427334975136224</v>
      </c>
    </row>
    <row r="5" spans="1:23" x14ac:dyDescent="0.25">
      <c r="A5" s="185">
        <v>39861</v>
      </c>
      <c r="B5">
        <v>789.17141000000004</v>
      </c>
      <c r="C5" s="734">
        <f t="shared" si="2"/>
        <v>-4.5561315523792612E-2</v>
      </c>
      <c r="D5" s="734">
        <f t="shared" si="0"/>
        <v>1.6784781797836823E-2</v>
      </c>
      <c r="E5" s="734">
        <f t="shared" si="1"/>
        <v>-1.7483656833196748E-2</v>
      </c>
      <c r="F5">
        <v>27.26</v>
      </c>
      <c r="G5">
        <v>219.669487</v>
      </c>
      <c r="W5" t="s">
        <v>1451</v>
      </c>
    </row>
    <row r="6" spans="1:23" ht="15.75" thickBot="1" x14ac:dyDescent="0.3">
      <c r="A6" s="185">
        <v>39862</v>
      </c>
      <c r="B6">
        <v>788.41611499999999</v>
      </c>
      <c r="C6" s="734">
        <f t="shared" si="2"/>
        <v>-9.5707344491868795E-4</v>
      </c>
      <c r="D6" s="734">
        <f t="shared" si="0"/>
        <v>2.531181217901679E-2</v>
      </c>
      <c r="E6" s="734">
        <f t="shared" si="1"/>
        <v>7.1463407205025753E-3</v>
      </c>
      <c r="F6">
        <v>27.95</v>
      </c>
      <c r="G6">
        <v>221.23931999999999</v>
      </c>
      <c r="W6" t="s">
        <v>1450</v>
      </c>
    </row>
    <row r="7" spans="1:23" x14ac:dyDescent="0.25">
      <c r="A7" s="185">
        <v>39863</v>
      </c>
      <c r="B7">
        <v>778.94229399999995</v>
      </c>
      <c r="C7" s="734">
        <f t="shared" si="2"/>
        <v>-1.2016270113910599E-2</v>
      </c>
      <c r="D7" s="734">
        <f t="shared" si="0"/>
        <v>2.1824686940965954E-2</v>
      </c>
      <c r="E7" s="734">
        <f t="shared" si="1"/>
        <v>1.0425050122193413E-2</v>
      </c>
      <c r="F7">
        <v>28.56</v>
      </c>
      <c r="G7">
        <v>223.545751</v>
      </c>
      <c r="I7" s="735" t="s">
        <v>1436</v>
      </c>
      <c r="J7" s="735" t="s">
        <v>1446</v>
      </c>
      <c r="K7" s="121"/>
      <c r="L7" s="122"/>
      <c r="W7">
        <v>0.97950000000000004</v>
      </c>
    </row>
    <row r="8" spans="1:23" x14ac:dyDescent="0.25">
      <c r="A8" s="185">
        <v>39864</v>
      </c>
      <c r="B8">
        <v>770.04728499999999</v>
      </c>
      <c r="C8" s="734">
        <f t="shared" si="2"/>
        <v>-1.1419342701655788E-2</v>
      </c>
      <c r="D8" s="734">
        <f t="shared" si="0"/>
        <v>3.7464985994397848E-2</v>
      </c>
      <c r="E8" s="734">
        <f t="shared" si="1"/>
        <v>-1.451548502033484E-2</v>
      </c>
      <c r="F8">
        <v>29.63</v>
      </c>
      <c r="G8">
        <v>220.30087599999999</v>
      </c>
      <c r="I8" s="736" t="s">
        <v>1441</v>
      </c>
      <c r="J8" s="263"/>
      <c r="K8" s="737" t="s">
        <v>1442</v>
      </c>
      <c r="L8" s="738"/>
    </row>
    <row r="9" spans="1:23" x14ac:dyDescent="0.25">
      <c r="A9" s="185">
        <v>39867</v>
      </c>
      <c r="B9">
        <v>743.32829700000002</v>
      </c>
      <c r="C9" s="734">
        <f t="shared" si="2"/>
        <v>-3.4697853651935118E-2</v>
      </c>
      <c r="D9" s="734">
        <f t="shared" si="0"/>
        <v>-7.8636517043536913E-2</v>
      </c>
      <c r="E9" s="734">
        <f t="shared" si="1"/>
        <v>-2.4191383605755568E-2</v>
      </c>
      <c r="F9">
        <v>27.3</v>
      </c>
      <c r="G9">
        <v>214.97149300000001</v>
      </c>
      <c r="I9" s="739" t="s">
        <v>1439</v>
      </c>
      <c r="J9" s="79" t="s">
        <v>1440</v>
      </c>
      <c r="K9" s="79" t="s">
        <v>1439</v>
      </c>
      <c r="L9" s="740" t="s">
        <v>1440</v>
      </c>
    </row>
    <row r="10" spans="1:23" ht="15.75" thickBot="1" x14ac:dyDescent="0.3">
      <c r="A10" s="185">
        <v>39868</v>
      </c>
      <c r="B10">
        <v>773.14479200000005</v>
      </c>
      <c r="C10" s="734">
        <f t="shared" si="2"/>
        <v>4.0112148454910734E-2</v>
      </c>
      <c r="D10" s="734">
        <f t="shared" si="0"/>
        <v>6.959706959706935E-3</v>
      </c>
      <c r="E10" s="734">
        <f t="shared" si="1"/>
        <v>1.8793491842195031E-2</v>
      </c>
      <c r="F10">
        <v>27.49</v>
      </c>
      <c r="G10">
        <v>219.01155800000001</v>
      </c>
      <c r="I10" s="741">
        <f>_xlfn.COVARIANCE.S(D521:$D$1779,C521:$C$1779)/_xlfn.VAR.S(C521:$C$1779)</f>
        <v>0.74027551633053756</v>
      </c>
      <c r="J10" s="742">
        <f>RSQ(C521:$C$1779,D521:$D$1779)</f>
        <v>0.2198903554313571</v>
      </c>
      <c r="K10" s="743">
        <f>_xlfn.COVARIANCE.S(D521:$D$1779,E521:$E$1779)/_xlfn.VAR.S(E521:$E$1779)</f>
        <v>0.97948041405305375</v>
      </c>
      <c r="L10" s="743">
        <f>RSQ(E521:$E$1779,D521:$D$1779)</f>
        <v>0.22611625016810485</v>
      </c>
    </row>
    <row r="11" spans="1:23" ht="15.75" thickBot="1" x14ac:dyDescent="0.3">
      <c r="A11" s="185">
        <v>39869</v>
      </c>
      <c r="B11">
        <v>764.902466</v>
      </c>
      <c r="C11" s="734">
        <f t="shared" si="2"/>
        <v>-1.0660779307170243E-2</v>
      </c>
      <c r="D11" s="734">
        <f t="shared" si="0"/>
        <v>1.5642051655147426E-2</v>
      </c>
      <c r="E11" s="734">
        <f t="shared" si="1"/>
        <v>-8.9935162234680011E-3</v>
      </c>
      <c r="F11">
        <v>27.92</v>
      </c>
      <c r="G11">
        <v>217.04187400000001</v>
      </c>
    </row>
    <row r="12" spans="1:23" x14ac:dyDescent="0.25">
      <c r="A12" s="185">
        <v>39870</v>
      </c>
      <c r="B12">
        <v>752.830647</v>
      </c>
      <c r="C12" s="734">
        <f t="shared" si="2"/>
        <v>-1.5782167709732509E-2</v>
      </c>
      <c r="D12" s="734">
        <f t="shared" si="0"/>
        <v>-1.2893982808023008E-2</v>
      </c>
      <c r="E12" s="734">
        <f t="shared" si="1"/>
        <v>-2.3366256043292455E-2</v>
      </c>
      <c r="F12">
        <v>27.56</v>
      </c>
      <c r="G12">
        <v>211.970418</v>
      </c>
      <c r="I12" s="735" t="s">
        <v>1447</v>
      </c>
      <c r="J12" s="735" t="s">
        <v>1448</v>
      </c>
      <c r="K12" s="121"/>
      <c r="L12" s="122"/>
    </row>
    <row r="13" spans="1:23" x14ac:dyDescent="0.25">
      <c r="A13" s="185">
        <v>39871</v>
      </c>
      <c r="B13">
        <v>735.09218199999998</v>
      </c>
      <c r="C13" s="734">
        <f t="shared" si="2"/>
        <v>-2.3562357710445347E-2</v>
      </c>
      <c r="D13" s="734">
        <f t="shared" si="0"/>
        <v>1.0885341074020616E-3</v>
      </c>
      <c r="E13" s="734">
        <f t="shared" si="1"/>
        <v>-3.3140850814380451E-3</v>
      </c>
      <c r="F13">
        <v>27.59</v>
      </c>
      <c r="G13">
        <v>211.26793000000001</v>
      </c>
      <c r="I13" s="736" t="s">
        <v>1441</v>
      </c>
      <c r="J13" s="263"/>
      <c r="K13" s="737" t="s">
        <v>1442</v>
      </c>
      <c r="L13" s="738"/>
    </row>
    <row r="14" spans="1:23" x14ac:dyDescent="0.25">
      <c r="A14" s="185">
        <v>39874</v>
      </c>
      <c r="B14">
        <v>700.81872099999998</v>
      </c>
      <c r="C14" s="734">
        <f t="shared" si="2"/>
        <v>-4.6624711620181558E-2</v>
      </c>
      <c r="D14" s="734">
        <f t="shared" si="0"/>
        <v>-2.1384559623051858E-2</v>
      </c>
      <c r="E14" s="734">
        <f t="shared" si="1"/>
        <v>-2.6187926392803651E-2</v>
      </c>
      <c r="F14">
        <v>27</v>
      </c>
      <c r="G14">
        <v>205.73526100000001</v>
      </c>
      <c r="I14" s="739" t="s">
        <v>1439</v>
      </c>
      <c r="J14" s="79" t="s">
        <v>1440</v>
      </c>
      <c r="K14" s="79" t="s">
        <v>1439</v>
      </c>
      <c r="L14" s="740" t="s">
        <v>1440</v>
      </c>
    </row>
    <row r="15" spans="1:23" ht="15.75" thickBot="1" x14ac:dyDescent="0.3">
      <c r="A15" s="185">
        <v>39875</v>
      </c>
      <c r="B15">
        <v>696.33024999999998</v>
      </c>
      <c r="C15" s="734">
        <f t="shared" si="2"/>
        <v>-6.4046105868795777E-3</v>
      </c>
      <c r="D15" s="734">
        <f t="shared" si="0"/>
        <v>-2.0740740740740726E-2</v>
      </c>
      <c r="E15" s="734">
        <f t="shared" si="1"/>
        <v>-7.7718374197410789E-3</v>
      </c>
      <c r="F15">
        <v>26.44</v>
      </c>
      <c r="G15">
        <v>204.13632000000001</v>
      </c>
      <c r="I15" s="741">
        <f>_xlfn.COVARIANCE.S(D1022:$D$1779,C1022:$C$1779)/_xlfn.VAR.S(C1022:$C$1779)</f>
        <v>0.88638603920623971</v>
      </c>
      <c r="J15" s="742">
        <f>RSQ(C1022:$C$1779,D1022:$D$1779)</f>
        <v>0.25900055083152362</v>
      </c>
      <c r="K15" s="742">
        <f>_xlfn.COVARIANCE.S(D1022:$D$1779,E1022:$E$1779)/_xlfn.VAR.S(E1022:$E$1779)</f>
        <v>0.98025483599061447</v>
      </c>
      <c r="L15" s="743">
        <f>RSQ(E1022:$E$1779,D1022:$D$1779)</f>
        <v>0.24952032681721714</v>
      </c>
    </row>
    <row r="16" spans="1:23" ht="15.75" thickBot="1" x14ac:dyDescent="0.3">
      <c r="A16" s="185">
        <v>39876</v>
      </c>
      <c r="B16">
        <v>712.86575200000004</v>
      </c>
      <c r="C16" s="734">
        <f t="shared" si="2"/>
        <v>2.3746637461176112E-2</v>
      </c>
      <c r="D16" s="734">
        <f t="shared" si="0"/>
        <v>2.1180030257186067E-2</v>
      </c>
      <c r="E16" s="734">
        <f t="shared" si="1"/>
        <v>1.5876665161789871E-2</v>
      </c>
      <c r="F16">
        <v>27</v>
      </c>
      <c r="G16">
        <v>207.37732399999999</v>
      </c>
    </row>
    <row r="17" spans="1:23" x14ac:dyDescent="0.25">
      <c r="A17" s="185">
        <v>39877</v>
      </c>
      <c r="B17">
        <v>682.55304999999998</v>
      </c>
      <c r="C17" s="734">
        <f t="shared" si="2"/>
        <v>-4.2522314916876636E-2</v>
      </c>
      <c r="D17" s="734">
        <f t="shared" si="0"/>
        <v>1.1111111111110628E-3</v>
      </c>
      <c r="E17" s="734">
        <f t="shared" si="1"/>
        <v>-2.5576827290914261E-2</v>
      </c>
      <c r="F17">
        <v>27.03</v>
      </c>
      <c r="G17">
        <v>202.07327000000001</v>
      </c>
      <c r="I17" s="735" t="s">
        <v>1447</v>
      </c>
      <c r="J17" s="735" t="s">
        <v>1449</v>
      </c>
      <c r="K17" s="121"/>
      <c r="L17" s="122"/>
    </row>
    <row r="18" spans="1:23" x14ac:dyDescent="0.25">
      <c r="A18" s="185">
        <v>39878</v>
      </c>
      <c r="B18">
        <v>683.38405899999998</v>
      </c>
      <c r="C18" s="734">
        <f t="shared" si="2"/>
        <v>1.2175009693384808E-3</v>
      </c>
      <c r="D18" s="734">
        <f t="shared" si="0"/>
        <v>-2.1827598964113903E-2</v>
      </c>
      <c r="E18" s="734">
        <f t="shared" si="1"/>
        <v>6.8137809617274669E-3</v>
      </c>
      <c r="F18">
        <v>26.44</v>
      </c>
      <c r="G18">
        <v>203.450153</v>
      </c>
      <c r="I18" s="736" t="s">
        <v>1441</v>
      </c>
      <c r="J18" s="263"/>
      <c r="K18" s="737" t="s">
        <v>1442</v>
      </c>
      <c r="L18" s="738"/>
    </row>
    <row r="19" spans="1:23" x14ac:dyDescent="0.25">
      <c r="A19" s="185">
        <v>39881</v>
      </c>
      <c r="B19">
        <v>676.53022999999996</v>
      </c>
      <c r="C19" s="734">
        <f t="shared" si="2"/>
        <v>-1.002924916046366E-2</v>
      </c>
      <c r="D19" s="734">
        <f t="shared" si="0"/>
        <v>-3.0257186081694698E-3</v>
      </c>
      <c r="E19" s="734">
        <f t="shared" si="1"/>
        <v>-1.7958939554102993E-2</v>
      </c>
      <c r="F19">
        <v>26.36</v>
      </c>
      <c r="G19">
        <v>199.796404</v>
      </c>
      <c r="I19" s="739" t="s">
        <v>1439</v>
      </c>
      <c r="J19" s="79" t="s">
        <v>1440</v>
      </c>
      <c r="K19" s="79" t="s">
        <v>1439</v>
      </c>
      <c r="L19" s="740" t="s">
        <v>1440</v>
      </c>
    </row>
    <row r="20" spans="1:23" ht="15.75" thickBot="1" x14ac:dyDescent="0.3">
      <c r="A20" s="185">
        <v>39882</v>
      </c>
      <c r="B20">
        <v>719.598207</v>
      </c>
      <c r="C20" s="734">
        <f t="shared" si="2"/>
        <v>6.366009246918658E-2</v>
      </c>
      <c r="D20" s="734">
        <f t="shared" si="0"/>
        <v>3.793626707132125E-3</v>
      </c>
      <c r="E20" s="734">
        <f t="shared" si="1"/>
        <v>2.4770470843909598E-2</v>
      </c>
      <c r="F20">
        <v>26.46</v>
      </c>
      <c r="G20">
        <v>204.74545499999999</v>
      </c>
      <c r="I20" s="741">
        <f>_xlfn.COVARIANCE.S(D1526:$D$1779,C1526:$C$1779)/_xlfn.VAR.S(C1526:$C$1779)</f>
        <v>0.83480426559140419</v>
      </c>
      <c r="J20" s="742">
        <f>RSQ(C1526:$C$1779,D1526:$D$1779)</f>
        <v>0.33670732210637838</v>
      </c>
      <c r="K20" s="742">
        <f>_xlfn.COVARIANCE.S(D1526:$D$1779,E1526:$E$1779)/_xlfn.VAR.S(E1526:$E$1779)</f>
        <v>0.92119875679711616</v>
      </c>
      <c r="L20" s="743">
        <f>RSQ(E1526:$E$1779,D1526:$D$1779)</f>
        <v>0.29317407521775635</v>
      </c>
    </row>
    <row r="21" spans="1:23" x14ac:dyDescent="0.25">
      <c r="A21" s="185">
        <v>39883</v>
      </c>
      <c r="B21">
        <v>721.35802200000001</v>
      </c>
      <c r="C21" s="734">
        <f t="shared" si="2"/>
        <v>2.4455522302322397E-3</v>
      </c>
      <c r="D21" s="734">
        <f t="shared" si="0"/>
        <v>4.5351473922901064E-3</v>
      </c>
      <c r="E21" s="734">
        <f t="shared" si="1"/>
        <v>-4.8813244718911575E-3</v>
      </c>
      <c r="F21">
        <v>26.58</v>
      </c>
      <c r="G21">
        <v>203.746026</v>
      </c>
    </row>
    <row r="22" spans="1:23" x14ac:dyDescent="0.25">
      <c r="A22" s="185">
        <v>39884</v>
      </c>
      <c r="B22">
        <v>750.74069199999997</v>
      </c>
      <c r="C22" s="734">
        <f t="shared" si="2"/>
        <v>4.07324367427635E-2</v>
      </c>
      <c r="D22" s="734">
        <f t="shared" si="0"/>
        <v>5.2671181339353002E-2</v>
      </c>
      <c r="E22" s="734">
        <f t="shared" si="1"/>
        <v>2.6213041328226883E-2</v>
      </c>
      <c r="F22">
        <v>27.98</v>
      </c>
      <c r="G22">
        <v>209.08682899999999</v>
      </c>
    </row>
    <row r="23" spans="1:23" x14ac:dyDescent="0.25">
      <c r="A23" s="185">
        <v>39885</v>
      </c>
      <c r="B23">
        <v>756.55317000000002</v>
      </c>
      <c r="C23" s="734">
        <f t="shared" si="2"/>
        <v>7.7423244296448424E-3</v>
      </c>
      <c r="D23" s="734">
        <f t="shared" si="0"/>
        <v>-2.0014295925661174E-2</v>
      </c>
      <c r="E23" s="734">
        <f t="shared" si="1"/>
        <v>1.7453906673384978E-2</v>
      </c>
      <c r="F23">
        <v>27.42</v>
      </c>
      <c r="G23">
        <v>212.736211</v>
      </c>
    </row>
    <row r="24" spans="1:23" x14ac:dyDescent="0.25">
      <c r="A24" s="185">
        <v>39888</v>
      </c>
      <c r="B24">
        <v>753.89268000000004</v>
      </c>
      <c r="C24" s="734">
        <f t="shared" si="2"/>
        <v>-3.5165935528364001E-3</v>
      </c>
      <c r="D24" s="734">
        <f t="shared" si="0"/>
        <v>-4.0116703136396814E-2</v>
      </c>
      <c r="E24" s="734">
        <f t="shared" si="1"/>
        <v>8.7438569637776631E-3</v>
      </c>
      <c r="F24">
        <v>26.32</v>
      </c>
      <c r="G24">
        <v>214.59634600000001</v>
      </c>
      <c r="W24" t="s">
        <v>1452</v>
      </c>
    </row>
    <row r="25" spans="1:23" x14ac:dyDescent="0.25">
      <c r="A25" s="185">
        <v>39889</v>
      </c>
      <c r="B25">
        <v>778.11888099999999</v>
      </c>
      <c r="C25" s="734">
        <f t="shared" si="2"/>
        <v>3.2134813936646633E-2</v>
      </c>
      <c r="D25" s="734">
        <f t="shared" si="0"/>
        <v>4.6352583586626084E-2</v>
      </c>
      <c r="E25" s="734">
        <f t="shared" si="1"/>
        <v>1.7416955459250705E-2</v>
      </c>
      <c r="F25">
        <v>27.54</v>
      </c>
      <c r="G25">
        <v>218.33396099999999</v>
      </c>
      <c r="W25" t="s">
        <v>1392</v>
      </c>
    </row>
    <row r="26" spans="1:23" x14ac:dyDescent="0.25">
      <c r="A26" s="185">
        <v>39890</v>
      </c>
      <c r="B26">
        <v>794.34933599999999</v>
      </c>
      <c r="C26" s="734">
        <f t="shared" si="2"/>
        <v>2.0858580091439816E-2</v>
      </c>
      <c r="D26" s="734">
        <f t="shared" si="0"/>
        <v>1.4524328249818641E-3</v>
      </c>
      <c r="E26" s="734">
        <f t="shared" si="1"/>
        <v>-5.1770141247059476E-3</v>
      </c>
      <c r="F26">
        <v>27.58</v>
      </c>
      <c r="G26">
        <v>217.203643</v>
      </c>
      <c r="W26">
        <f>0.7403</f>
        <v>0.74029999999999996</v>
      </c>
    </row>
    <row r="27" spans="1:23" x14ac:dyDescent="0.25">
      <c r="A27" s="185">
        <v>39891</v>
      </c>
      <c r="B27">
        <v>784.039265</v>
      </c>
      <c r="C27" s="734">
        <f t="shared" si="2"/>
        <v>-1.2979265585991495E-2</v>
      </c>
      <c r="D27" s="734">
        <f t="shared" si="0"/>
        <v>-5.8013052936909393E-3</v>
      </c>
      <c r="E27" s="734">
        <f t="shared" si="1"/>
        <v>-1.3220252479835271E-2</v>
      </c>
      <c r="F27">
        <v>27.42</v>
      </c>
      <c r="G27">
        <v>214.332156</v>
      </c>
    </row>
    <row r="28" spans="1:23" x14ac:dyDescent="0.25">
      <c r="A28" s="185">
        <v>39892</v>
      </c>
      <c r="B28">
        <v>768.54411000000005</v>
      </c>
      <c r="C28" s="734">
        <f t="shared" si="2"/>
        <v>-1.9763238515866921E-2</v>
      </c>
      <c r="D28" s="734">
        <f t="shared" si="0"/>
        <v>9.117432530999281E-3</v>
      </c>
      <c r="E28" s="734">
        <f t="shared" si="1"/>
        <v>1.0526838539337557E-3</v>
      </c>
      <c r="F28">
        <v>27.67</v>
      </c>
      <c r="G28">
        <v>214.55778000000001</v>
      </c>
    </row>
    <row r="29" spans="1:23" x14ac:dyDescent="0.25">
      <c r="A29" s="185">
        <v>39895</v>
      </c>
      <c r="B29">
        <v>822.91535399999998</v>
      </c>
      <c r="C29" s="734">
        <f t="shared" si="2"/>
        <v>7.0745768905834172E-2</v>
      </c>
      <c r="D29" s="734">
        <f t="shared" si="0"/>
        <v>-1.084206722081682E-2</v>
      </c>
      <c r="E29" s="734">
        <f t="shared" si="1"/>
        <v>3.7703139918766837E-2</v>
      </c>
      <c r="F29">
        <v>27.37</v>
      </c>
      <c r="G29">
        <v>222.64728199999999</v>
      </c>
    </row>
    <row r="30" spans="1:23" x14ac:dyDescent="0.25">
      <c r="A30" s="185">
        <v>39896</v>
      </c>
      <c r="B30">
        <v>806.12210900000002</v>
      </c>
      <c r="C30" s="734">
        <f t="shared" si="2"/>
        <v>-2.0407013817851261E-2</v>
      </c>
      <c r="D30" s="734">
        <f t="shared" si="0"/>
        <v>-9.8648154914139363E-3</v>
      </c>
      <c r="E30" s="734">
        <f t="shared" si="1"/>
        <v>-4.9049464704447043E-3</v>
      </c>
      <c r="F30">
        <v>27.1</v>
      </c>
      <c r="G30">
        <v>221.55520899999999</v>
      </c>
    </row>
    <row r="31" spans="1:23" x14ac:dyDescent="0.25">
      <c r="A31" s="185">
        <v>39897</v>
      </c>
      <c r="B31">
        <v>813.88017200000002</v>
      </c>
      <c r="C31" s="734">
        <f t="shared" si="2"/>
        <v>9.623930312026685E-3</v>
      </c>
      <c r="D31" s="734">
        <f t="shared" si="0"/>
        <v>6.6420664206641167E-3</v>
      </c>
      <c r="E31" s="734">
        <f t="shared" si="1"/>
        <v>1.1796332895066319E-2</v>
      </c>
      <c r="F31">
        <v>27.28</v>
      </c>
      <c r="G31">
        <v>224.16874799999999</v>
      </c>
    </row>
    <row r="32" spans="1:23" x14ac:dyDescent="0.25">
      <c r="A32" s="185">
        <v>39898</v>
      </c>
      <c r="B32">
        <v>832.85839799999997</v>
      </c>
      <c r="C32" s="734">
        <f t="shared" si="2"/>
        <v>2.3318206602040092E-2</v>
      </c>
      <c r="D32" s="734">
        <f t="shared" si="0"/>
        <v>9.8973607038121969E-3</v>
      </c>
      <c r="E32" s="734">
        <f t="shared" si="1"/>
        <v>9.1729334188903611E-3</v>
      </c>
      <c r="F32">
        <v>27.55</v>
      </c>
      <c r="G32">
        <v>226.225033</v>
      </c>
    </row>
    <row r="33" spans="1:7" x14ac:dyDescent="0.25">
      <c r="A33" s="185">
        <v>39899</v>
      </c>
      <c r="B33">
        <v>815.93846099999996</v>
      </c>
      <c r="C33" s="734">
        <f t="shared" si="2"/>
        <v>-2.0315502660033236E-2</v>
      </c>
      <c r="D33" s="734">
        <f t="shared" si="0"/>
        <v>-7.2595281306708781E-4</v>
      </c>
      <c r="E33" s="734">
        <f t="shared" si="1"/>
        <v>-9.0979365665513345E-3</v>
      </c>
      <c r="F33">
        <v>27.53</v>
      </c>
      <c r="G33">
        <v>224.16685200000001</v>
      </c>
    </row>
    <row r="34" spans="1:7" x14ac:dyDescent="0.25">
      <c r="A34" s="185">
        <v>39902</v>
      </c>
      <c r="B34">
        <v>787.53327100000001</v>
      </c>
      <c r="C34" s="734">
        <f t="shared" si="2"/>
        <v>-3.4812907293507167E-2</v>
      </c>
      <c r="D34" s="734">
        <f t="shared" si="0"/>
        <v>-9.0810025426807384E-3</v>
      </c>
      <c r="E34" s="734">
        <f t="shared" si="1"/>
        <v>-2.1943315687013465E-2</v>
      </c>
      <c r="F34">
        <v>27.28</v>
      </c>
      <c r="G34">
        <v>219.24788799999999</v>
      </c>
    </row>
    <row r="35" spans="1:7" x14ac:dyDescent="0.25">
      <c r="A35" s="185">
        <v>39903</v>
      </c>
      <c r="B35">
        <v>797.866805</v>
      </c>
      <c r="C35" s="734">
        <f t="shared" si="2"/>
        <v>1.3121393572208762E-2</v>
      </c>
      <c r="D35" s="734">
        <f t="shared" si="0"/>
        <v>5.8284457478005924E-2</v>
      </c>
      <c r="E35" s="734">
        <f t="shared" si="1"/>
        <v>-2.1724679053691798E-3</v>
      </c>
      <c r="F35">
        <v>28.87</v>
      </c>
      <c r="G35">
        <v>218.771579</v>
      </c>
    </row>
    <row r="36" spans="1:7" x14ac:dyDescent="0.25">
      <c r="A36" s="185">
        <v>39904</v>
      </c>
      <c r="B36">
        <v>811.07547099999999</v>
      </c>
      <c r="C36" s="734">
        <f t="shared" si="2"/>
        <v>1.6554976240677144E-2</v>
      </c>
      <c r="D36" s="734">
        <f t="shared" si="0"/>
        <v>-3.4291652234153203E-2</v>
      </c>
      <c r="E36" s="734">
        <f t="shared" si="1"/>
        <v>1.6891705114949973E-2</v>
      </c>
      <c r="F36">
        <v>27.88</v>
      </c>
      <c r="G36">
        <v>222.467004</v>
      </c>
    </row>
    <row r="37" spans="1:7" x14ac:dyDescent="0.25">
      <c r="A37" s="185">
        <v>39905</v>
      </c>
      <c r="B37">
        <v>834.37830899999994</v>
      </c>
      <c r="C37" s="734">
        <f t="shared" si="2"/>
        <v>2.8730788728290824E-2</v>
      </c>
      <c r="D37" s="734">
        <f t="shared" si="0"/>
        <v>-1.9010043041606806E-2</v>
      </c>
      <c r="E37" s="734">
        <f t="shared" si="1"/>
        <v>1.8844763154179933E-2</v>
      </c>
      <c r="F37">
        <v>27.35</v>
      </c>
      <c r="G37">
        <v>226.65934200000001</v>
      </c>
    </row>
    <row r="38" spans="1:7" x14ac:dyDescent="0.25">
      <c r="A38" s="185">
        <v>39906</v>
      </c>
      <c r="B38">
        <v>842.500407</v>
      </c>
      <c r="C38" s="734">
        <f t="shared" si="2"/>
        <v>9.7343110581749048E-3</v>
      </c>
      <c r="D38" s="734">
        <f t="shared" si="0"/>
        <v>0</v>
      </c>
      <c r="E38" s="734">
        <f t="shared" si="1"/>
        <v>-1.3432007580785887E-3</v>
      </c>
      <c r="F38">
        <v>27.35</v>
      </c>
      <c r="G38">
        <v>226.354893</v>
      </c>
    </row>
    <row r="39" spans="1:7" x14ac:dyDescent="0.25">
      <c r="A39" s="185">
        <v>39909</v>
      </c>
      <c r="B39">
        <v>835.47846900000002</v>
      </c>
      <c r="C39" s="734">
        <f t="shared" si="2"/>
        <v>-8.3346404840372035E-3</v>
      </c>
      <c r="D39" s="734">
        <f t="shared" si="0"/>
        <v>2.5594149908592323E-2</v>
      </c>
      <c r="E39" s="734">
        <f t="shared" si="1"/>
        <v>-1.7306893383572941E-4</v>
      </c>
      <c r="F39">
        <v>28.05</v>
      </c>
      <c r="G39">
        <v>226.315718</v>
      </c>
    </row>
    <row r="40" spans="1:7" x14ac:dyDescent="0.25">
      <c r="A40" s="185">
        <v>39910</v>
      </c>
      <c r="B40">
        <v>815.55304599999999</v>
      </c>
      <c r="C40" s="734">
        <f t="shared" si="2"/>
        <v>-2.38491160925417E-2</v>
      </c>
      <c r="D40" s="734">
        <f t="shared" si="0"/>
        <v>-3.2085561497326331E-2</v>
      </c>
      <c r="E40" s="734">
        <f t="shared" si="1"/>
        <v>-1.4647436021213545E-2</v>
      </c>
      <c r="F40">
        <v>27.15</v>
      </c>
      <c r="G40">
        <v>223.00077300000001</v>
      </c>
    </row>
    <row r="41" spans="1:7" x14ac:dyDescent="0.25">
      <c r="A41" s="185">
        <v>39911</v>
      </c>
      <c r="B41">
        <v>825.15666899999997</v>
      </c>
      <c r="C41" s="734">
        <f t="shared" si="2"/>
        <v>1.177559577160836E-2</v>
      </c>
      <c r="D41" s="734">
        <f t="shared" si="0"/>
        <v>-9.2081031307550409E-3</v>
      </c>
      <c r="E41" s="734">
        <f t="shared" si="1"/>
        <v>8.9083009591182094E-3</v>
      </c>
      <c r="F41">
        <v>26.9</v>
      </c>
      <c r="G41">
        <v>224.98733100000001</v>
      </c>
    </row>
    <row r="42" spans="1:7" x14ac:dyDescent="0.25">
      <c r="A42" s="185">
        <v>39912</v>
      </c>
      <c r="B42">
        <v>856.559664</v>
      </c>
      <c r="C42" s="734">
        <f t="shared" si="2"/>
        <v>3.8057009268381847E-2</v>
      </c>
      <c r="D42" s="734">
        <f t="shared" si="0"/>
        <v>-1.1152416356877248E-2</v>
      </c>
      <c r="E42" s="734">
        <f t="shared" si="1"/>
        <v>-1.957665785190521E-4</v>
      </c>
      <c r="F42">
        <v>26.6</v>
      </c>
      <c r="G42">
        <v>224.943286</v>
      </c>
    </row>
    <row r="43" spans="1:7" x14ac:dyDescent="0.25">
      <c r="A43" s="185">
        <v>39916</v>
      </c>
      <c r="B43">
        <v>858.73160700000005</v>
      </c>
      <c r="C43" s="734">
        <f t="shared" si="2"/>
        <v>2.5356587419227417E-3</v>
      </c>
      <c r="D43" s="734">
        <f t="shared" si="0"/>
        <v>-4.5112781954887993E-3</v>
      </c>
      <c r="E43" s="734">
        <f t="shared" si="1"/>
        <v>-4.7354825251374466E-3</v>
      </c>
      <c r="F43">
        <v>26.48</v>
      </c>
      <c r="G43">
        <v>223.87807100000001</v>
      </c>
    </row>
    <row r="44" spans="1:7" x14ac:dyDescent="0.25">
      <c r="A44" s="185">
        <v>39917</v>
      </c>
      <c r="B44">
        <v>841.50483099999997</v>
      </c>
      <c r="C44" s="734">
        <f t="shared" si="2"/>
        <v>-2.0060721952674165E-2</v>
      </c>
      <c r="D44" s="734">
        <f t="shared" si="0"/>
        <v>7.5528700906346558E-4</v>
      </c>
      <c r="E44" s="734">
        <f t="shared" si="1"/>
        <v>-1.3283248273119108E-2</v>
      </c>
      <c r="F44">
        <v>26.5</v>
      </c>
      <c r="G44">
        <v>220.90424300000001</v>
      </c>
    </row>
    <row r="45" spans="1:7" x14ac:dyDescent="0.25">
      <c r="A45" s="185">
        <v>39918</v>
      </c>
      <c r="B45">
        <v>852.06156299999998</v>
      </c>
      <c r="C45" s="734">
        <f t="shared" si="2"/>
        <v>1.2545064046102894E-2</v>
      </c>
      <c r="D45" s="734">
        <f t="shared" si="0"/>
        <v>4.1509433962263476E-3</v>
      </c>
      <c r="E45" s="734">
        <f t="shared" si="1"/>
        <v>1.6294046466097001E-2</v>
      </c>
      <c r="F45">
        <v>26.61</v>
      </c>
      <c r="G45">
        <v>224.50366700000001</v>
      </c>
    </row>
    <row r="46" spans="1:7" x14ac:dyDescent="0.25">
      <c r="A46" s="185">
        <v>39919</v>
      </c>
      <c r="B46">
        <v>865.30162299999995</v>
      </c>
      <c r="C46" s="734">
        <f t="shared" si="2"/>
        <v>1.5538853734210711E-2</v>
      </c>
      <c r="D46" s="734">
        <f t="shared" si="0"/>
        <v>1.4656144306651742E-2</v>
      </c>
      <c r="E46" s="734">
        <f t="shared" si="1"/>
        <v>1.2527038144102942E-2</v>
      </c>
      <c r="F46">
        <v>27</v>
      </c>
      <c r="G46">
        <v>227.316033</v>
      </c>
    </row>
    <row r="47" spans="1:7" x14ac:dyDescent="0.25">
      <c r="A47" s="185">
        <v>39920</v>
      </c>
      <c r="B47">
        <v>869.59550400000001</v>
      </c>
      <c r="C47" s="734">
        <f t="shared" si="2"/>
        <v>4.962293939901663E-3</v>
      </c>
      <c r="D47" s="734">
        <f t="shared" si="0"/>
        <v>-1.9629629629629664E-2</v>
      </c>
      <c r="E47" s="734">
        <f t="shared" si="1"/>
        <v>2.664845026571383E-3</v>
      </c>
      <c r="F47">
        <v>26.47</v>
      </c>
      <c r="G47">
        <v>227.921795</v>
      </c>
    </row>
    <row r="48" spans="1:7" x14ac:dyDescent="0.25">
      <c r="A48" s="185">
        <v>39923</v>
      </c>
      <c r="B48">
        <v>832.39163599999995</v>
      </c>
      <c r="C48" s="734">
        <f t="shared" si="2"/>
        <v>-4.2782958086683087E-2</v>
      </c>
      <c r="D48" s="734">
        <f t="shared" si="0"/>
        <v>-9.4446543256516691E-3</v>
      </c>
      <c r="E48" s="734">
        <f t="shared" si="1"/>
        <v>-1.7406448558375032E-2</v>
      </c>
      <c r="F48">
        <v>26.22</v>
      </c>
      <c r="G48">
        <v>223.954486</v>
      </c>
    </row>
    <row r="49" spans="1:7" x14ac:dyDescent="0.25">
      <c r="A49" s="185">
        <v>39924</v>
      </c>
      <c r="B49">
        <v>850.07802900000002</v>
      </c>
      <c r="C49" s="734">
        <f t="shared" si="2"/>
        <v>2.124768226287177E-2</v>
      </c>
      <c r="D49" s="734">
        <f t="shared" si="0"/>
        <v>5.339435545385296E-3</v>
      </c>
      <c r="E49" s="734">
        <f t="shared" si="1"/>
        <v>4.1035659361607912E-3</v>
      </c>
      <c r="F49">
        <v>26.36</v>
      </c>
      <c r="G49">
        <v>224.87349800000001</v>
      </c>
    </row>
    <row r="50" spans="1:7" x14ac:dyDescent="0.25">
      <c r="A50" s="185">
        <v>39925</v>
      </c>
      <c r="B50">
        <v>843.55350999999996</v>
      </c>
      <c r="C50" s="734">
        <f t="shared" si="2"/>
        <v>-7.6752001315399943E-3</v>
      </c>
      <c r="D50" s="734">
        <f t="shared" si="0"/>
        <v>9.4840667678299795E-3</v>
      </c>
      <c r="E50" s="734">
        <f t="shared" si="1"/>
        <v>-1.3651933319416831E-2</v>
      </c>
      <c r="F50">
        <v>26.61</v>
      </c>
      <c r="G50">
        <v>221.80354</v>
      </c>
    </row>
    <row r="51" spans="1:7" x14ac:dyDescent="0.25">
      <c r="A51" s="185">
        <v>39926</v>
      </c>
      <c r="B51">
        <v>851.92192399999999</v>
      </c>
      <c r="C51" s="734">
        <f t="shared" si="2"/>
        <v>9.9204305367659451E-3</v>
      </c>
      <c r="D51" s="734">
        <f t="shared" si="0"/>
        <v>-1.052236001503204E-2</v>
      </c>
      <c r="E51" s="734">
        <f t="shared" si="1"/>
        <v>-1.8251061277019254E-3</v>
      </c>
      <c r="F51">
        <v>26.33</v>
      </c>
      <c r="G51">
        <v>221.39872500000001</v>
      </c>
    </row>
    <row r="52" spans="1:7" x14ac:dyDescent="0.25">
      <c r="A52" s="185">
        <v>39927</v>
      </c>
      <c r="B52">
        <v>866.22934599999996</v>
      </c>
      <c r="C52" s="734">
        <f t="shared" si="2"/>
        <v>1.6794287829596799E-2</v>
      </c>
      <c r="D52" s="734">
        <f t="shared" si="0"/>
        <v>-1.8989745537408842E-3</v>
      </c>
      <c r="E52" s="734">
        <f t="shared" si="1"/>
        <v>1.0774045785493236E-3</v>
      </c>
      <c r="F52">
        <v>26.28</v>
      </c>
      <c r="G52">
        <v>221.637261</v>
      </c>
    </row>
    <row r="53" spans="1:7" x14ac:dyDescent="0.25">
      <c r="A53" s="185">
        <v>39930</v>
      </c>
      <c r="B53">
        <v>857.50568499999997</v>
      </c>
      <c r="C53" s="734">
        <f t="shared" si="2"/>
        <v>-1.0070844448163085E-2</v>
      </c>
      <c r="D53" s="734">
        <f t="shared" si="0"/>
        <v>-1.1415525114155667E-3</v>
      </c>
      <c r="E53" s="734">
        <f t="shared" si="1"/>
        <v>1.1309605563118996E-3</v>
      </c>
      <c r="F53">
        <v>26.25</v>
      </c>
      <c r="G53">
        <v>221.887924</v>
      </c>
    </row>
    <row r="54" spans="1:7" x14ac:dyDescent="0.25">
      <c r="A54" s="185">
        <v>39931</v>
      </c>
      <c r="B54">
        <v>855.15763600000002</v>
      </c>
      <c r="C54" s="734">
        <f t="shared" si="2"/>
        <v>-2.7382314089263726E-3</v>
      </c>
      <c r="D54" s="734">
        <f t="shared" si="0"/>
        <v>8.457142857142852E-2</v>
      </c>
      <c r="E54" s="734">
        <f t="shared" si="1"/>
        <v>4.0510676912728361E-3</v>
      </c>
      <c r="F54">
        <v>28.47</v>
      </c>
      <c r="G54">
        <v>222.78680700000001</v>
      </c>
    </row>
    <row r="55" spans="1:7" x14ac:dyDescent="0.25">
      <c r="A55" s="185">
        <v>39932</v>
      </c>
      <c r="B55">
        <v>873.64314000000002</v>
      </c>
      <c r="C55" s="734">
        <f t="shared" si="2"/>
        <v>2.1616487091743686E-2</v>
      </c>
      <c r="D55" s="734">
        <f t="shared" si="0"/>
        <v>1.7211099402880237E-2</v>
      </c>
      <c r="E55" s="734">
        <f t="shared" si="1"/>
        <v>1.5233846409944851E-2</v>
      </c>
      <c r="F55">
        <v>28.96</v>
      </c>
      <c r="G55">
        <v>226.18070700000001</v>
      </c>
    </row>
    <row r="56" spans="1:7" x14ac:dyDescent="0.25">
      <c r="A56" s="185">
        <v>39933</v>
      </c>
      <c r="B56">
        <v>872.80722900000001</v>
      </c>
      <c r="C56" s="734">
        <f t="shared" si="2"/>
        <v>-9.568105805763949E-4</v>
      </c>
      <c r="D56" s="734">
        <f t="shared" si="0"/>
        <v>-2.4516574585635387E-2</v>
      </c>
      <c r="E56" s="734">
        <f t="shared" si="1"/>
        <v>-3.4186116501969677E-3</v>
      </c>
      <c r="F56">
        <v>28.25</v>
      </c>
      <c r="G56">
        <v>225.40748300000001</v>
      </c>
    </row>
    <row r="57" spans="1:7" x14ac:dyDescent="0.25">
      <c r="A57" s="185">
        <v>39934</v>
      </c>
      <c r="B57">
        <v>877.52298599999995</v>
      </c>
      <c r="C57" s="734">
        <f t="shared" si="2"/>
        <v>5.402976560360262E-3</v>
      </c>
      <c r="D57" s="734">
        <f t="shared" si="0"/>
        <v>3.8938053097345993E-3</v>
      </c>
      <c r="E57" s="734">
        <f t="shared" si="1"/>
        <v>4.5801806854832705E-3</v>
      </c>
      <c r="F57">
        <v>28.36</v>
      </c>
      <c r="G57">
        <v>226.43988999999999</v>
      </c>
    </row>
    <row r="58" spans="1:7" x14ac:dyDescent="0.25">
      <c r="A58" s="185">
        <v>39937</v>
      </c>
      <c r="B58">
        <v>907.23753499999998</v>
      </c>
      <c r="C58" s="734">
        <f t="shared" si="2"/>
        <v>3.386184689639582E-2</v>
      </c>
      <c r="D58" s="734">
        <f t="shared" si="0"/>
        <v>6.2411847672778631E-2</v>
      </c>
      <c r="E58" s="734">
        <f t="shared" si="1"/>
        <v>1.5328862772367557E-2</v>
      </c>
      <c r="F58">
        <v>30.13</v>
      </c>
      <c r="G58">
        <v>229.910956</v>
      </c>
    </row>
    <row r="59" spans="1:7" x14ac:dyDescent="0.25">
      <c r="A59" s="185">
        <v>39938</v>
      </c>
      <c r="B59">
        <v>903.80111399999998</v>
      </c>
      <c r="C59" s="734">
        <f t="shared" si="2"/>
        <v>-3.7877853014536278E-3</v>
      </c>
      <c r="D59" s="734">
        <f t="shared" si="0"/>
        <v>2.2236973116495307E-2</v>
      </c>
      <c r="E59" s="734">
        <f t="shared" si="1"/>
        <v>-6.8456241815635366E-3</v>
      </c>
      <c r="F59">
        <v>30.8</v>
      </c>
      <c r="G59">
        <v>228.33707200000001</v>
      </c>
    </row>
    <row r="60" spans="1:7" x14ac:dyDescent="0.25">
      <c r="A60" s="185">
        <v>39939</v>
      </c>
      <c r="B60">
        <v>919.53467599999999</v>
      </c>
      <c r="C60" s="734">
        <f t="shared" si="2"/>
        <v>1.7408212665690481E-2</v>
      </c>
      <c r="D60" s="734">
        <f t="shared" si="0"/>
        <v>-3.4090909090909061E-2</v>
      </c>
      <c r="E60" s="734">
        <f t="shared" si="1"/>
        <v>5.6878105190032446E-3</v>
      </c>
      <c r="F60">
        <v>29.75</v>
      </c>
      <c r="G60">
        <v>229.63580999999999</v>
      </c>
    </row>
    <row r="61" spans="1:7" x14ac:dyDescent="0.25">
      <c r="A61" s="185">
        <v>39940</v>
      </c>
      <c r="B61">
        <v>907.38846599999999</v>
      </c>
      <c r="C61" s="734">
        <f t="shared" si="2"/>
        <v>-1.3209083155880874E-2</v>
      </c>
      <c r="D61" s="734">
        <f t="shared" si="0"/>
        <v>7.3949579831933399E-3</v>
      </c>
      <c r="E61" s="734">
        <f t="shared" si="1"/>
        <v>4.4551021898544541E-3</v>
      </c>
      <c r="F61">
        <v>29.97</v>
      </c>
      <c r="G61">
        <v>230.658861</v>
      </c>
    </row>
    <row r="62" spans="1:7" x14ac:dyDescent="0.25">
      <c r="A62" s="185">
        <v>39941</v>
      </c>
      <c r="B62">
        <v>929.23105699999996</v>
      </c>
      <c r="C62" s="734">
        <f t="shared" si="2"/>
        <v>2.4071929298691286E-2</v>
      </c>
      <c r="D62" s="734">
        <f t="shared" si="0"/>
        <v>2.6359693026359876E-2</v>
      </c>
      <c r="E62" s="734">
        <f t="shared" si="1"/>
        <v>7.8097845111617659E-3</v>
      </c>
      <c r="F62">
        <v>30.76</v>
      </c>
      <c r="G62">
        <v>232.46025700000001</v>
      </c>
    </row>
    <row r="63" spans="1:7" x14ac:dyDescent="0.25">
      <c r="A63" s="185">
        <v>39944</v>
      </c>
      <c r="B63">
        <v>909.23944600000004</v>
      </c>
      <c r="C63" s="734">
        <f t="shared" si="2"/>
        <v>-2.1514144247978928E-2</v>
      </c>
      <c r="D63" s="734">
        <f t="shared" si="0"/>
        <v>-2.6332899869961013E-2</v>
      </c>
      <c r="E63" s="734">
        <f t="shared" si="1"/>
        <v>-6.7024231157071235E-3</v>
      </c>
      <c r="F63">
        <v>29.95</v>
      </c>
      <c r="G63">
        <v>230.90221</v>
      </c>
    </row>
    <row r="64" spans="1:7" x14ac:dyDescent="0.25">
      <c r="A64" s="185">
        <v>39945</v>
      </c>
      <c r="B64">
        <v>908.34621700000002</v>
      </c>
      <c r="C64" s="734">
        <f t="shared" si="2"/>
        <v>-9.8239138648192892E-4</v>
      </c>
      <c r="D64" s="734">
        <f t="shared" si="0"/>
        <v>-4.3405676126877513E-3</v>
      </c>
      <c r="E64" s="734">
        <f t="shared" si="1"/>
        <v>1.3317685439216964E-2</v>
      </c>
      <c r="F64">
        <v>29.82</v>
      </c>
      <c r="G64">
        <v>233.977293</v>
      </c>
    </row>
    <row r="65" spans="1:7" x14ac:dyDescent="0.25">
      <c r="A65" s="185">
        <v>39946</v>
      </c>
      <c r="B65">
        <v>883.91604600000005</v>
      </c>
      <c r="C65" s="734">
        <f t="shared" si="2"/>
        <v>-2.6895219623070177E-2</v>
      </c>
      <c r="D65" s="734">
        <f t="shared" si="0"/>
        <v>-1.2407780013413805E-2</v>
      </c>
      <c r="E65" s="734">
        <f t="shared" si="1"/>
        <v>-1.056528592285233E-2</v>
      </c>
      <c r="F65">
        <v>29.45</v>
      </c>
      <c r="G65">
        <v>231.505256</v>
      </c>
    </row>
    <row r="66" spans="1:7" x14ac:dyDescent="0.25">
      <c r="A66" s="185">
        <v>39947</v>
      </c>
      <c r="B66">
        <v>893.06551300000001</v>
      </c>
      <c r="C66" s="734">
        <f t="shared" si="2"/>
        <v>1.0351058838001803E-2</v>
      </c>
      <c r="D66" s="734">
        <f t="shared" si="0"/>
        <v>-2.0713073005093396E-2</v>
      </c>
      <c r="E66" s="734">
        <f t="shared" si="1"/>
        <v>3.2183113803687657E-3</v>
      </c>
      <c r="F66">
        <v>28.84</v>
      </c>
      <c r="G66">
        <v>232.25031200000001</v>
      </c>
    </row>
    <row r="67" spans="1:7" x14ac:dyDescent="0.25">
      <c r="A67" s="185">
        <v>39948</v>
      </c>
      <c r="B67">
        <v>882.87528599999996</v>
      </c>
      <c r="C67" s="734">
        <f t="shared" si="2"/>
        <v>-1.1410391344940485E-2</v>
      </c>
      <c r="D67" s="734">
        <f t="shared" ref="D67:D130" si="3">F67/F66-1</f>
        <v>-6.9348127600554754E-4</v>
      </c>
      <c r="E67" s="734">
        <f t="shared" ref="E67:E130" si="4">G67/G66-1</f>
        <v>-5.301413760856466E-3</v>
      </c>
      <c r="F67">
        <v>28.82</v>
      </c>
      <c r="G67">
        <v>231.019057</v>
      </c>
    </row>
    <row r="68" spans="1:7" x14ac:dyDescent="0.25">
      <c r="A68" s="185">
        <v>39951</v>
      </c>
      <c r="B68">
        <v>909.70771300000001</v>
      </c>
      <c r="C68" s="734">
        <f t="shared" ref="C68:C131" si="5">B68/B67-1</f>
        <v>3.0392092094420731E-2</v>
      </c>
      <c r="D68" s="734">
        <f t="shared" si="3"/>
        <v>1.3532269257460205E-2</v>
      </c>
      <c r="E68" s="734">
        <f t="shared" si="4"/>
        <v>1.9140697990122968E-2</v>
      </c>
      <c r="F68">
        <v>29.21</v>
      </c>
      <c r="G68">
        <v>235.440923</v>
      </c>
    </row>
    <row r="69" spans="1:7" x14ac:dyDescent="0.25">
      <c r="A69" s="185">
        <v>39952</v>
      </c>
      <c r="B69">
        <v>908.12965199999996</v>
      </c>
      <c r="C69" s="734">
        <f t="shared" si="5"/>
        <v>-1.7346901399747372E-3</v>
      </c>
      <c r="D69" s="734">
        <f t="shared" si="3"/>
        <v>7.1893187264635561E-3</v>
      </c>
      <c r="E69" s="734">
        <f t="shared" si="4"/>
        <v>6.7724420193515655E-4</v>
      </c>
      <c r="F69">
        <v>29.42</v>
      </c>
      <c r="G69">
        <v>235.60037399999999</v>
      </c>
    </row>
    <row r="70" spans="1:7" x14ac:dyDescent="0.25">
      <c r="A70" s="185">
        <v>39953</v>
      </c>
      <c r="B70">
        <v>903.47236899999996</v>
      </c>
      <c r="C70" s="734">
        <f t="shared" si="5"/>
        <v>-5.1284340179215127E-3</v>
      </c>
      <c r="D70" s="734">
        <f t="shared" si="3"/>
        <v>-2.8552005438477357E-2</v>
      </c>
      <c r="E70" s="734">
        <f t="shared" si="4"/>
        <v>4.3630363676758765E-3</v>
      </c>
      <c r="F70">
        <v>28.58</v>
      </c>
      <c r="G70">
        <v>236.62830700000001</v>
      </c>
    </row>
    <row r="71" spans="1:7" x14ac:dyDescent="0.25">
      <c r="A71" s="185">
        <v>39954</v>
      </c>
      <c r="B71">
        <v>888.33114599999999</v>
      </c>
      <c r="C71" s="734">
        <f t="shared" si="5"/>
        <v>-1.6758922042916402E-2</v>
      </c>
      <c r="D71" s="734">
        <f t="shared" si="3"/>
        <v>4.0237928621413621E-2</v>
      </c>
      <c r="E71" s="734">
        <f t="shared" si="4"/>
        <v>-7.7748559473910239E-3</v>
      </c>
      <c r="F71">
        <v>29.73</v>
      </c>
      <c r="G71">
        <v>234.788556</v>
      </c>
    </row>
    <row r="72" spans="1:7" x14ac:dyDescent="0.25">
      <c r="A72" s="185">
        <v>39955</v>
      </c>
      <c r="B72">
        <v>887.00144999999998</v>
      </c>
      <c r="C72" s="734">
        <f t="shared" si="5"/>
        <v>-1.4968472128747967E-3</v>
      </c>
      <c r="D72" s="734">
        <f t="shared" si="3"/>
        <v>-1.0090817356206427E-3</v>
      </c>
      <c r="E72" s="734">
        <f t="shared" si="4"/>
        <v>4.4396840193523524E-3</v>
      </c>
      <c r="F72">
        <v>29.7</v>
      </c>
      <c r="G72">
        <v>235.83094299999999</v>
      </c>
    </row>
    <row r="73" spans="1:7" x14ac:dyDescent="0.25">
      <c r="A73" s="185">
        <v>39959</v>
      </c>
      <c r="B73">
        <v>910.330963</v>
      </c>
      <c r="C73" s="734">
        <f t="shared" si="5"/>
        <v>2.6301550014377062E-2</v>
      </c>
      <c r="D73" s="734">
        <f t="shared" si="3"/>
        <v>3.5016835016834946E-2</v>
      </c>
      <c r="E73" s="734">
        <f t="shared" si="4"/>
        <v>9.0059428715425494E-3</v>
      </c>
      <c r="F73">
        <v>30.74</v>
      </c>
      <c r="G73">
        <v>237.954823</v>
      </c>
    </row>
    <row r="74" spans="1:7" x14ac:dyDescent="0.25">
      <c r="A74" s="185">
        <v>39960</v>
      </c>
      <c r="B74">
        <v>893.05978600000003</v>
      </c>
      <c r="C74" s="734">
        <f t="shared" si="5"/>
        <v>-1.8972415200602111E-2</v>
      </c>
      <c r="D74" s="734">
        <f t="shared" si="3"/>
        <v>-1.0735198438516558E-2</v>
      </c>
      <c r="E74" s="734">
        <f t="shared" si="4"/>
        <v>-1.9904400088583185E-2</v>
      </c>
      <c r="F74">
        <v>30.41</v>
      </c>
      <c r="G74">
        <v>233.21847500000001</v>
      </c>
    </row>
    <row r="75" spans="1:7" x14ac:dyDescent="0.25">
      <c r="A75" s="185">
        <v>39961</v>
      </c>
      <c r="B75">
        <v>906.83297600000003</v>
      </c>
      <c r="C75" s="734">
        <f t="shared" si="5"/>
        <v>1.5422472510703722E-2</v>
      </c>
      <c r="D75" s="734">
        <f t="shared" si="3"/>
        <v>3.2883919763238012E-4</v>
      </c>
      <c r="E75" s="734">
        <f t="shared" si="4"/>
        <v>1.0867093612545009E-2</v>
      </c>
      <c r="F75">
        <v>30.42</v>
      </c>
      <c r="G75">
        <v>235.752882</v>
      </c>
    </row>
    <row r="76" spans="1:7" x14ac:dyDescent="0.25">
      <c r="A76" s="185">
        <v>39962</v>
      </c>
      <c r="B76">
        <v>919.13986299999999</v>
      </c>
      <c r="C76" s="734">
        <f t="shared" si="5"/>
        <v>1.3571283054003125E-2</v>
      </c>
      <c r="D76" s="734">
        <f t="shared" si="3"/>
        <v>2.4326101249178222E-2</v>
      </c>
      <c r="E76" s="734">
        <f t="shared" si="4"/>
        <v>8.4924264043568787E-3</v>
      </c>
      <c r="F76">
        <v>31.16</v>
      </c>
      <c r="G76">
        <v>237.75499600000001</v>
      </c>
    </row>
    <row r="77" spans="1:7" x14ac:dyDescent="0.25">
      <c r="A77" s="185">
        <v>39965</v>
      </c>
      <c r="B77">
        <v>942.87054999999998</v>
      </c>
      <c r="C77" s="734">
        <f t="shared" si="5"/>
        <v>2.5818363401784117E-2</v>
      </c>
      <c r="D77" s="734">
        <f t="shared" si="3"/>
        <v>2.0539152759948776E-2</v>
      </c>
      <c r="E77" s="734">
        <f t="shared" si="4"/>
        <v>2.0908923402812585E-2</v>
      </c>
      <c r="F77">
        <v>31.8</v>
      </c>
      <c r="G77">
        <v>242.72619700000001</v>
      </c>
    </row>
    <row r="78" spans="1:7" x14ac:dyDescent="0.25">
      <c r="A78" s="185">
        <v>39966</v>
      </c>
      <c r="B78">
        <v>944.73619699999995</v>
      </c>
      <c r="C78" s="734">
        <f t="shared" si="5"/>
        <v>1.9786883788024401E-3</v>
      </c>
      <c r="D78" s="734">
        <f t="shared" si="3"/>
        <v>6.6037735849056034E-3</v>
      </c>
      <c r="E78" s="734">
        <f t="shared" si="4"/>
        <v>1.0966298788094964E-2</v>
      </c>
      <c r="F78">
        <v>32.01</v>
      </c>
      <c r="G78">
        <v>245.38800499999999</v>
      </c>
    </row>
    <row r="79" spans="1:7" x14ac:dyDescent="0.25">
      <c r="A79" s="185">
        <v>39967</v>
      </c>
      <c r="B79">
        <v>931.762292</v>
      </c>
      <c r="C79" s="734">
        <f t="shared" si="5"/>
        <v>-1.3732833611328155E-2</v>
      </c>
      <c r="D79" s="734">
        <f t="shared" si="3"/>
        <v>-3.1240237425800288E-4</v>
      </c>
      <c r="E79" s="734">
        <f t="shared" si="4"/>
        <v>-5.6458872144138361E-3</v>
      </c>
      <c r="F79">
        <v>32</v>
      </c>
      <c r="G79">
        <v>244.00257199999999</v>
      </c>
    </row>
    <row r="80" spans="1:7" x14ac:dyDescent="0.25">
      <c r="A80" s="185">
        <v>39968</v>
      </c>
      <c r="B80">
        <v>942.46384699999999</v>
      </c>
      <c r="C80" s="734">
        <f t="shared" si="5"/>
        <v>1.1485284489276104E-2</v>
      </c>
      <c r="D80" s="734">
        <f t="shared" si="3"/>
        <v>-9.3750000000000222E-3</v>
      </c>
      <c r="E80" s="734">
        <f t="shared" si="4"/>
        <v>9.3949829348516367E-4</v>
      </c>
      <c r="F80">
        <v>31.7</v>
      </c>
      <c r="G80">
        <v>244.23181199999999</v>
      </c>
    </row>
    <row r="81" spans="1:7" x14ac:dyDescent="0.25">
      <c r="A81" s="185">
        <v>39969</v>
      </c>
      <c r="B81">
        <v>940.08819900000003</v>
      </c>
      <c r="C81" s="734">
        <f t="shared" si="5"/>
        <v>-2.5206781220966645E-3</v>
      </c>
      <c r="D81" s="734">
        <f t="shared" si="3"/>
        <v>8.2018927444795775E-3</v>
      </c>
      <c r="E81" s="734">
        <f t="shared" si="4"/>
        <v>-3.2992507953877315E-3</v>
      </c>
      <c r="F81">
        <v>31.96</v>
      </c>
      <c r="G81">
        <v>243.42603</v>
      </c>
    </row>
    <row r="82" spans="1:7" x14ac:dyDescent="0.25">
      <c r="A82" s="185">
        <v>39972</v>
      </c>
      <c r="B82">
        <v>939.13508899999999</v>
      </c>
      <c r="C82" s="734">
        <f t="shared" si="5"/>
        <v>-1.0138516801018183E-3</v>
      </c>
      <c r="D82" s="734">
        <f t="shared" si="3"/>
        <v>-1.5018773466833557E-2</v>
      </c>
      <c r="E82" s="734">
        <f t="shared" si="4"/>
        <v>6.3121022842138608E-4</v>
      </c>
      <c r="F82">
        <v>31.48</v>
      </c>
      <c r="G82">
        <v>243.57968299999999</v>
      </c>
    </row>
    <row r="83" spans="1:7" x14ac:dyDescent="0.25">
      <c r="A83" s="185">
        <v>39973</v>
      </c>
      <c r="B83">
        <v>942.43404099999998</v>
      </c>
      <c r="C83" s="734">
        <f t="shared" si="5"/>
        <v>3.5127555541691891E-3</v>
      </c>
      <c r="D83" s="734">
        <f t="shared" si="3"/>
        <v>1.3977128335451061E-2</v>
      </c>
      <c r="E83" s="734">
        <f t="shared" si="4"/>
        <v>-6.658991341244147E-3</v>
      </c>
      <c r="F83">
        <v>31.92</v>
      </c>
      <c r="G83">
        <v>241.95768799999999</v>
      </c>
    </row>
    <row r="84" spans="1:7" x14ac:dyDescent="0.25">
      <c r="A84" s="185">
        <v>39974</v>
      </c>
      <c r="B84">
        <v>939.15316800000005</v>
      </c>
      <c r="C84" s="734">
        <f t="shared" si="5"/>
        <v>-3.4812759909633728E-3</v>
      </c>
      <c r="D84" s="734">
        <f t="shared" si="3"/>
        <v>-3.3208020050125353E-2</v>
      </c>
      <c r="E84" s="734">
        <f t="shared" si="4"/>
        <v>-7.7400268430404262E-3</v>
      </c>
      <c r="F84">
        <v>30.86</v>
      </c>
      <c r="G84">
        <v>240.08492899999999</v>
      </c>
    </row>
    <row r="85" spans="1:7" x14ac:dyDescent="0.25">
      <c r="A85" s="185">
        <v>39975</v>
      </c>
      <c r="B85">
        <v>944.89082399999995</v>
      </c>
      <c r="C85" s="734">
        <f t="shared" si="5"/>
        <v>6.1093932230658066E-3</v>
      </c>
      <c r="D85" s="734">
        <f t="shared" si="3"/>
        <v>1.0693454309786299E-2</v>
      </c>
      <c r="E85" s="734">
        <f t="shared" si="4"/>
        <v>-1.1912076330288235E-3</v>
      </c>
      <c r="F85">
        <v>31.19</v>
      </c>
      <c r="G85">
        <v>239.79893799999999</v>
      </c>
    </row>
    <row r="86" spans="1:7" x14ac:dyDescent="0.25">
      <c r="A86" s="185">
        <v>39976</v>
      </c>
      <c r="B86">
        <v>946.20708300000001</v>
      </c>
      <c r="C86" s="734">
        <f t="shared" si="5"/>
        <v>1.3930276033669031E-3</v>
      </c>
      <c r="D86" s="734">
        <f t="shared" si="3"/>
        <v>5.4504648925937094E-3</v>
      </c>
      <c r="E86" s="734">
        <f t="shared" si="4"/>
        <v>5.6596914536795051E-3</v>
      </c>
      <c r="F86">
        <v>31.36</v>
      </c>
      <c r="G86">
        <v>241.156126</v>
      </c>
    </row>
    <row r="87" spans="1:7" x14ac:dyDescent="0.25">
      <c r="A87" s="185">
        <v>39979</v>
      </c>
      <c r="B87">
        <v>923.72085800000002</v>
      </c>
      <c r="C87" s="734">
        <f t="shared" si="5"/>
        <v>-2.3764591709360516E-2</v>
      </c>
      <c r="D87" s="734">
        <f t="shared" si="3"/>
        <v>-3.1887755102033566E-4</v>
      </c>
      <c r="E87" s="734">
        <f t="shared" si="4"/>
        <v>-2.0731088539712172E-2</v>
      </c>
      <c r="F87">
        <v>31.35</v>
      </c>
      <c r="G87">
        <v>236.15669700000001</v>
      </c>
    </row>
    <row r="88" spans="1:7" x14ac:dyDescent="0.25">
      <c r="A88" s="185">
        <v>39980</v>
      </c>
      <c r="B88">
        <v>911.96636799999999</v>
      </c>
      <c r="C88" s="734">
        <f t="shared" si="5"/>
        <v>-1.2725153814811874E-2</v>
      </c>
      <c r="D88" s="734">
        <f t="shared" si="3"/>
        <v>9.8883572567782796E-3</v>
      </c>
      <c r="E88" s="734">
        <f t="shared" si="4"/>
        <v>-1.1287374162418984E-2</v>
      </c>
      <c r="F88">
        <v>31.66</v>
      </c>
      <c r="G88">
        <v>233.491108</v>
      </c>
    </row>
    <row r="89" spans="1:7" x14ac:dyDescent="0.25">
      <c r="A89" s="185">
        <v>39981</v>
      </c>
      <c r="B89">
        <v>910.706141</v>
      </c>
      <c r="C89" s="734">
        <f t="shared" si="5"/>
        <v>-1.3818788106887414E-3</v>
      </c>
      <c r="D89" s="734">
        <f t="shared" si="3"/>
        <v>1.8635502210991861E-2</v>
      </c>
      <c r="E89" s="734">
        <f t="shared" si="4"/>
        <v>4.5854851140627595E-3</v>
      </c>
      <c r="F89">
        <v>32.25</v>
      </c>
      <c r="G89">
        <v>234.561778</v>
      </c>
    </row>
    <row r="90" spans="1:7" x14ac:dyDescent="0.25">
      <c r="A90" s="185">
        <v>39982</v>
      </c>
      <c r="B90">
        <v>918.37012200000004</v>
      </c>
      <c r="C90" s="734">
        <f t="shared" si="5"/>
        <v>8.4154269472527243E-3</v>
      </c>
      <c r="D90" s="734">
        <f t="shared" si="3"/>
        <v>1.6744186046511622E-2</v>
      </c>
      <c r="E90" s="734">
        <f t="shared" si="4"/>
        <v>1.9256193564494595E-2</v>
      </c>
      <c r="F90">
        <v>32.79</v>
      </c>
      <c r="G90">
        <v>239.07854499999999</v>
      </c>
    </row>
    <row r="91" spans="1:7" x14ac:dyDescent="0.25">
      <c r="A91" s="185">
        <v>39983</v>
      </c>
      <c r="B91">
        <v>921.22659699999997</v>
      </c>
      <c r="C91" s="734">
        <f t="shared" si="5"/>
        <v>3.1103744901666008E-3</v>
      </c>
      <c r="D91" s="734">
        <f t="shared" si="3"/>
        <v>-1.4943580359865871E-2</v>
      </c>
      <c r="E91" s="734">
        <f t="shared" si="4"/>
        <v>-6.7886476387916117E-3</v>
      </c>
      <c r="F91">
        <v>32.299999999999997</v>
      </c>
      <c r="G91">
        <v>237.45552499999999</v>
      </c>
    </row>
    <row r="92" spans="1:7" x14ac:dyDescent="0.25">
      <c r="A92" s="185">
        <v>39986</v>
      </c>
      <c r="B92">
        <v>893.04257700000005</v>
      </c>
      <c r="C92" s="734">
        <f t="shared" si="5"/>
        <v>-3.0594014645019985E-2</v>
      </c>
      <c r="D92" s="734">
        <f t="shared" si="3"/>
        <v>-9.5975232198142191E-3</v>
      </c>
      <c r="E92" s="734">
        <f t="shared" si="4"/>
        <v>-7.9710547901548079E-3</v>
      </c>
      <c r="F92">
        <v>31.99</v>
      </c>
      <c r="G92">
        <v>235.56275400000001</v>
      </c>
    </row>
    <row r="93" spans="1:7" x14ac:dyDescent="0.25">
      <c r="A93" s="185">
        <v>39987</v>
      </c>
      <c r="B93">
        <v>895.09797200000003</v>
      </c>
      <c r="C93" s="734">
        <f t="shared" si="5"/>
        <v>2.3015643967443378E-3</v>
      </c>
      <c r="D93" s="734">
        <f t="shared" si="3"/>
        <v>-3.4073147858705854E-2</v>
      </c>
      <c r="E93" s="734">
        <f t="shared" si="4"/>
        <v>-3.2366534481933495E-3</v>
      </c>
      <c r="F93">
        <v>30.9</v>
      </c>
      <c r="G93">
        <v>234.800319</v>
      </c>
    </row>
    <row r="94" spans="1:7" x14ac:dyDescent="0.25">
      <c r="A94" s="185">
        <v>39988</v>
      </c>
      <c r="B94">
        <v>900.94058700000005</v>
      </c>
      <c r="C94" s="734">
        <f t="shared" si="5"/>
        <v>6.5273469304654164E-3</v>
      </c>
      <c r="D94" s="734">
        <f t="shared" si="3"/>
        <v>6.7961165048544547E-3</v>
      </c>
      <c r="E94" s="734">
        <f t="shared" si="4"/>
        <v>2.0148481995887479E-3</v>
      </c>
      <c r="F94">
        <v>31.11</v>
      </c>
      <c r="G94">
        <v>235.27340599999999</v>
      </c>
    </row>
    <row r="95" spans="1:7" x14ac:dyDescent="0.25">
      <c r="A95" s="185">
        <v>39989</v>
      </c>
      <c r="B95">
        <v>920.26387799999998</v>
      </c>
      <c r="C95" s="734">
        <f t="shared" si="5"/>
        <v>2.1447908195970644E-2</v>
      </c>
      <c r="D95" s="734">
        <f t="shared" si="3"/>
        <v>1.5750562520089995E-2</v>
      </c>
      <c r="E95" s="734">
        <f t="shared" si="4"/>
        <v>1.5081220016851526E-2</v>
      </c>
      <c r="F95">
        <v>31.6</v>
      </c>
      <c r="G95">
        <v>238.82161600000001</v>
      </c>
    </row>
    <row r="96" spans="1:7" x14ac:dyDescent="0.25">
      <c r="A96" s="185">
        <v>39990</v>
      </c>
      <c r="B96">
        <v>918.90447200000006</v>
      </c>
      <c r="C96" s="734">
        <f t="shared" si="5"/>
        <v>-1.4771915235380906E-3</v>
      </c>
      <c r="D96" s="734">
        <f t="shared" si="3"/>
        <v>9.4936708860757779E-3</v>
      </c>
      <c r="E96" s="734">
        <f t="shared" si="4"/>
        <v>-9.3459714299903851E-4</v>
      </c>
      <c r="F96">
        <v>31.9</v>
      </c>
      <c r="G96">
        <v>238.59841399999999</v>
      </c>
    </row>
    <row r="97" spans="1:7" x14ac:dyDescent="0.25">
      <c r="A97" s="185">
        <v>39993</v>
      </c>
      <c r="B97">
        <v>927.22885299999996</v>
      </c>
      <c r="C97" s="734">
        <f t="shared" si="5"/>
        <v>9.0590276287172422E-3</v>
      </c>
      <c r="D97" s="734">
        <f t="shared" si="3"/>
        <v>-1.8808777429467072E-2</v>
      </c>
      <c r="E97" s="734">
        <f t="shared" si="4"/>
        <v>6.6210498783954019E-3</v>
      </c>
      <c r="F97">
        <v>31.3</v>
      </c>
      <c r="G97">
        <v>240.17818600000001</v>
      </c>
    </row>
    <row r="98" spans="1:7" x14ac:dyDescent="0.25">
      <c r="A98" s="185">
        <v>39994</v>
      </c>
      <c r="B98">
        <v>919.32394199999999</v>
      </c>
      <c r="C98" s="734">
        <f t="shared" si="5"/>
        <v>-8.5253073978706073E-3</v>
      </c>
      <c r="D98" s="734">
        <f t="shared" si="3"/>
        <v>1.5015974440894642E-2</v>
      </c>
      <c r="E98" s="734">
        <f t="shared" si="4"/>
        <v>-8.3084189835626043E-3</v>
      </c>
      <c r="F98">
        <v>31.77</v>
      </c>
      <c r="G98">
        <v>238.18268499999999</v>
      </c>
    </row>
    <row r="99" spans="1:7" x14ac:dyDescent="0.25">
      <c r="A99" s="185">
        <v>39995</v>
      </c>
      <c r="B99">
        <v>923.328036</v>
      </c>
      <c r="C99" s="734">
        <f t="shared" si="5"/>
        <v>4.3554766900653075E-3</v>
      </c>
      <c r="D99" s="734">
        <f t="shared" si="3"/>
        <v>1.2905256531318798E-2</v>
      </c>
      <c r="E99" s="734">
        <f t="shared" si="4"/>
        <v>1.6990063740359718E-2</v>
      </c>
      <c r="F99">
        <v>32.18</v>
      </c>
      <c r="G99">
        <v>242.22942399999999</v>
      </c>
    </row>
    <row r="100" spans="1:7" x14ac:dyDescent="0.25">
      <c r="A100" s="185">
        <v>39996</v>
      </c>
      <c r="B100">
        <v>896.42307800000003</v>
      </c>
      <c r="C100" s="734">
        <f t="shared" si="5"/>
        <v>-2.9139110858754425E-2</v>
      </c>
      <c r="D100" s="734">
        <f t="shared" si="3"/>
        <v>-1.6159105034182719E-2</v>
      </c>
      <c r="E100" s="734">
        <f t="shared" si="4"/>
        <v>-1.6798590909418154E-2</v>
      </c>
      <c r="F100">
        <v>31.66</v>
      </c>
      <c r="G100">
        <v>238.16031100000001</v>
      </c>
    </row>
    <row r="101" spans="1:7" x14ac:dyDescent="0.25">
      <c r="A101" s="185">
        <v>40000</v>
      </c>
      <c r="B101">
        <v>898.71769500000005</v>
      </c>
      <c r="C101" s="734">
        <f t="shared" si="5"/>
        <v>2.5597477980146E-3</v>
      </c>
      <c r="D101" s="734">
        <f t="shared" si="3"/>
        <v>2.7479469361970876E-2</v>
      </c>
      <c r="E101" s="734">
        <f t="shared" si="4"/>
        <v>1.5116687515578375E-2</v>
      </c>
      <c r="F101">
        <v>32.53</v>
      </c>
      <c r="G101">
        <v>241.76050599999999</v>
      </c>
    </row>
    <row r="102" spans="1:7" x14ac:dyDescent="0.25">
      <c r="A102" s="185">
        <v>40001</v>
      </c>
      <c r="B102">
        <v>881.03219000000001</v>
      </c>
      <c r="C102" s="734">
        <f t="shared" si="5"/>
        <v>-1.9678598850777052E-2</v>
      </c>
      <c r="D102" s="734">
        <f t="shared" si="3"/>
        <v>1.9059329849369755E-2</v>
      </c>
      <c r="E102" s="734">
        <f t="shared" si="4"/>
        <v>-1.0382994482978192E-2</v>
      </c>
      <c r="F102">
        <v>33.15</v>
      </c>
      <c r="G102">
        <v>239.25030799999999</v>
      </c>
    </row>
    <row r="103" spans="1:7" x14ac:dyDescent="0.25">
      <c r="A103" s="185">
        <v>40002</v>
      </c>
      <c r="B103">
        <v>879.55990099999997</v>
      </c>
      <c r="C103" s="734">
        <f t="shared" si="5"/>
        <v>-1.6710955816495732E-3</v>
      </c>
      <c r="D103" s="734">
        <f t="shared" si="3"/>
        <v>7.8431372549019329E-3</v>
      </c>
      <c r="E103" s="734">
        <f t="shared" si="4"/>
        <v>2.7026381090384799E-3</v>
      </c>
      <c r="F103">
        <v>33.409999999999997</v>
      </c>
      <c r="G103">
        <v>239.89691500000001</v>
      </c>
    </row>
    <row r="104" spans="1:7" x14ac:dyDescent="0.25">
      <c r="A104" s="185">
        <v>40003</v>
      </c>
      <c r="B104">
        <v>882.68221800000003</v>
      </c>
      <c r="C104" s="734">
        <f t="shared" si="5"/>
        <v>3.5498628307750746E-3</v>
      </c>
      <c r="D104" s="734">
        <f t="shared" si="3"/>
        <v>-5.986231667165387E-3</v>
      </c>
      <c r="E104" s="734">
        <f t="shared" si="4"/>
        <v>-5.8350604466922418E-3</v>
      </c>
      <c r="F104">
        <v>33.21</v>
      </c>
      <c r="G104">
        <v>238.49710200000001</v>
      </c>
    </row>
    <row r="105" spans="1:7" x14ac:dyDescent="0.25">
      <c r="A105" s="185">
        <v>40004</v>
      </c>
      <c r="B105">
        <v>879.128333</v>
      </c>
      <c r="C105" s="734">
        <f t="shared" si="5"/>
        <v>-4.0262338217852411E-3</v>
      </c>
      <c r="D105" s="734">
        <f t="shared" si="3"/>
        <v>-7.8289671785606307E-3</v>
      </c>
      <c r="E105" s="734">
        <f t="shared" si="4"/>
        <v>-4.7937144326392067E-3</v>
      </c>
      <c r="F105">
        <v>32.950000000000003</v>
      </c>
      <c r="G105">
        <v>237.353815</v>
      </c>
    </row>
    <row r="106" spans="1:7" x14ac:dyDescent="0.25">
      <c r="A106" s="185">
        <v>40007</v>
      </c>
      <c r="B106">
        <v>901.05149800000004</v>
      </c>
      <c r="C106" s="734">
        <f t="shared" si="5"/>
        <v>2.4937388748680123E-2</v>
      </c>
      <c r="D106" s="734">
        <f t="shared" si="3"/>
        <v>0</v>
      </c>
      <c r="E106" s="734">
        <f t="shared" si="4"/>
        <v>1.5094832160165605E-2</v>
      </c>
      <c r="F106">
        <v>32.950000000000003</v>
      </c>
      <c r="G106">
        <v>240.93663100000001</v>
      </c>
    </row>
    <row r="107" spans="1:7" x14ac:dyDescent="0.25">
      <c r="A107" s="185">
        <v>40008</v>
      </c>
      <c r="B107">
        <v>905.83694200000002</v>
      </c>
      <c r="C107" s="734">
        <f t="shared" si="5"/>
        <v>5.3109550459899957E-3</v>
      </c>
      <c r="D107" s="734">
        <f t="shared" si="3"/>
        <v>5.7663125948406169E-3</v>
      </c>
      <c r="E107" s="734">
        <f t="shared" si="4"/>
        <v>4.0179652051330894E-3</v>
      </c>
      <c r="F107">
        <v>33.14</v>
      </c>
      <c r="G107">
        <v>241.904706</v>
      </c>
    </row>
    <row r="108" spans="1:7" x14ac:dyDescent="0.25">
      <c r="A108" s="185">
        <v>40009</v>
      </c>
      <c r="B108">
        <v>932.67671299999995</v>
      </c>
      <c r="C108" s="734">
        <f t="shared" si="5"/>
        <v>2.9629803947651245E-2</v>
      </c>
      <c r="D108" s="734">
        <f t="shared" si="3"/>
        <v>0</v>
      </c>
      <c r="E108" s="734">
        <f t="shared" si="4"/>
        <v>1.8686684830347966E-2</v>
      </c>
      <c r="F108">
        <v>33.14</v>
      </c>
      <c r="G108">
        <v>246.42510300000001</v>
      </c>
    </row>
    <row r="109" spans="1:7" x14ac:dyDescent="0.25">
      <c r="A109" s="185">
        <v>40010</v>
      </c>
      <c r="B109">
        <v>940.74407900000006</v>
      </c>
      <c r="C109" s="734">
        <f t="shared" si="5"/>
        <v>8.6496916751046538E-3</v>
      </c>
      <c r="D109" s="734">
        <f t="shared" si="3"/>
        <v>9.9577549788774089E-3</v>
      </c>
      <c r="E109" s="734">
        <f t="shared" si="4"/>
        <v>3.3824110849616229E-3</v>
      </c>
      <c r="F109">
        <v>33.47</v>
      </c>
      <c r="G109">
        <v>247.25861399999999</v>
      </c>
    </row>
    <row r="110" spans="1:7" x14ac:dyDescent="0.25">
      <c r="A110" s="185">
        <v>40011</v>
      </c>
      <c r="B110">
        <v>940.37634500000001</v>
      </c>
      <c r="C110" s="734">
        <f t="shared" si="5"/>
        <v>-3.9089695934191315E-4</v>
      </c>
      <c r="D110" s="734">
        <f t="shared" si="3"/>
        <v>7.1706005377951687E-3</v>
      </c>
      <c r="E110" s="734">
        <f t="shared" si="4"/>
        <v>2.4691920338921758E-3</v>
      </c>
      <c r="F110">
        <v>33.71</v>
      </c>
      <c r="G110">
        <v>247.86914300000001</v>
      </c>
    </row>
    <row r="111" spans="1:7" x14ac:dyDescent="0.25">
      <c r="A111" s="185">
        <v>40014</v>
      </c>
      <c r="B111">
        <v>951.12556600000005</v>
      </c>
      <c r="C111" s="734">
        <f t="shared" si="5"/>
        <v>1.1430764988032527E-2</v>
      </c>
      <c r="D111" s="734">
        <f t="shared" si="3"/>
        <v>9.4927321269653309E-3</v>
      </c>
      <c r="E111" s="734">
        <f t="shared" si="4"/>
        <v>1.7099466067869162E-3</v>
      </c>
      <c r="F111">
        <v>34.03</v>
      </c>
      <c r="G111">
        <v>248.29298600000001</v>
      </c>
    </row>
    <row r="112" spans="1:7" x14ac:dyDescent="0.25">
      <c r="A112" s="185">
        <v>40015</v>
      </c>
      <c r="B112">
        <v>954.57622500000002</v>
      </c>
      <c r="C112" s="734">
        <f t="shared" si="5"/>
        <v>3.6279741848512792E-3</v>
      </c>
      <c r="D112" s="734">
        <f t="shared" si="3"/>
        <v>1.7337643255950441E-2</v>
      </c>
      <c r="E112" s="734">
        <f t="shared" si="4"/>
        <v>-7.3526039918025976E-4</v>
      </c>
      <c r="F112">
        <v>34.619999999999997</v>
      </c>
      <c r="G112">
        <v>248.11042599999999</v>
      </c>
    </row>
    <row r="113" spans="1:7" x14ac:dyDescent="0.25">
      <c r="A113" s="185">
        <v>40016</v>
      </c>
      <c r="B113">
        <v>954.07212600000003</v>
      </c>
      <c r="C113" s="734">
        <f t="shared" si="5"/>
        <v>-5.2808669103399097E-4</v>
      </c>
      <c r="D113" s="734">
        <f t="shared" si="3"/>
        <v>-1.7331022530329143E-2</v>
      </c>
      <c r="E113" s="734">
        <f t="shared" si="4"/>
        <v>-2.6864933116513834E-3</v>
      </c>
      <c r="F113">
        <v>34.020000000000003</v>
      </c>
      <c r="G113">
        <v>247.44387900000001</v>
      </c>
    </row>
    <row r="114" spans="1:7" x14ac:dyDescent="0.25">
      <c r="A114" s="185">
        <v>40017</v>
      </c>
      <c r="B114">
        <v>976.291111</v>
      </c>
      <c r="C114" s="734">
        <f t="shared" si="5"/>
        <v>2.3288579966332712E-2</v>
      </c>
      <c r="D114" s="734">
        <f t="shared" si="3"/>
        <v>7.3192239858906438E-2</v>
      </c>
      <c r="E114" s="734">
        <f t="shared" si="4"/>
        <v>1.1629255133039695E-2</v>
      </c>
      <c r="F114">
        <v>36.51</v>
      </c>
      <c r="G114">
        <v>250.32146700000001</v>
      </c>
    </row>
    <row r="115" spans="1:7" x14ac:dyDescent="0.25">
      <c r="A115" s="185">
        <v>40018</v>
      </c>
      <c r="B115">
        <v>979.26265799999999</v>
      </c>
      <c r="C115" s="734">
        <f t="shared" si="5"/>
        <v>3.0437099821141178E-3</v>
      </c>
      <c r="D115" s="734">
        <f t="shared" si="3"/>
        <v>1.3420980553273232E-2</v>
      </c>
      <c r="E115" s="734">
        <f t="shared" si="4"/>
        <v>7.4532560964897243E-3</v>
      </c>
      <c r="F115">
        <v>37</v>
      </c>
      <c r="G115">
        <v>252.18717699999999</v>
      </c>
    </row>
    <row r="116" spans="1:7" x14ac:dyDescent="0.25">
      <c r="A116" s="185">
        <v>40021</v>
      </c>
      <c r="B116">
        <v>982.17664100000002</v>
      </c>
      <c r="C116" s="734">
        <f t="shared" si="5"/>
        <v>2.9756909203006998E-3</v>
      </c>
      <c r="D116" s="734">
        <f t="shared" si="3"/>
        <v>2.4324324324325186E-3</v>
      </c>
      <c r="E116" s="734">
        <f t="shared" si="4"/>
        <v>-2.1578416732903616E-4</v>
      </c>
      <c r="F116">
        <v>37.090000000000003</v>
      </c>
      <c r="G116">
        <v>252.13275899999999</v>
      </c>
    </row>
    <row r="117" spans="1:7" x14ac:dyDescent="0.25">
      <c r="A117" s="185">
        <v>40022</v>
      </c>
      <c r="B117">
        <v>979.62355500000001</v>
      </c>
      <c r="C117" s="734">
        <f t="shared" si="5"/>
        <v>-2.5994163304480233E-3</v>
      </c>
      <c r="D117" s="734">
        <f t="shared" si="3"/>
        <v>-1.6176867080076596E-3</v>
      </c>
      <c r="E117" s="734">
        <f t="shared" si="4"/>
        <v>-6.849288473458337E-4</v>
      </c>
      <c r="F117">
        <v>37.03</v>
      </c>
      <c r="G117">
        <v>251.96006600000001</v>
      </c>
    </row>
    <row r="118" spans="1:7" x14ac:dyDescent="0.25">
      <c r="A118" s="185">
        <v>40023</v>
      </c>
      <c r="B118">
        <v>975.14703099999997</v>
      </c>
      <c r="C118" s="734">
        <f t="shared" si="5"/>
        <v>-4.5696369561061267E-3</v>
      </c>
      <c r="D118" s="734">
        <f t="shared" si="3"/>
        <v>-1.2422360248447228E-2</v>
      </c>
      <c r="E118" s="734">
        <f t="shared" si="4"/>
        <v>3.9953196392636947E-3</v>
      </c>
      <c r="F118">
        <v>36.57</v>
      </c>
      <c r="G118">
        <v>252.96672699999999</v>
      </c>
    </row>
    <row r="119" spans="1:7" x14ac:dyDescent="0.25">
      <c r="A119" s="185">
        <v>40024</v>
      </c>
      <c r="B119">
        <v>986.75438899999995</v>
      </c>
      <c r="C119" s="734">
        <f t="shared" si="5"/>
        <v>1.1903187551211447E-2</v>
      </c>
      <c r="D119" s="734">
        <f t="shared" si="3"/>
        <v>-9.8441345365053445E-3</v>
      </c>
      <c r="E119" s="734">
        <f t="shared" si="4"/>
        <v>2.1593669905846102E-3</v>
      </c>
      <c r="F119">
        <v>36.21</v>
      </c>
      <c r="G119">
        <v>253.51297500000001</v>
      </c>
    </row>
    <row r="120" spans="1:7" x14ac:dyDescent="0.25">
      <c r="A120" s="185">
        <v>40025</v>
      </c>
      <c r="B120">
        <v>987.47517800000003</v>
      </c>
      <c r="C120" s="734">
        <f t="shared" si="5"/>
        <v>7.3046444792668197E-4</v>
      </c>
      <c r="D120" s="734">
        <f t="shared" si="3"/>
        <v>5.5233360950013299E-3</v>
      </c>
      <c r="E120" s="734">
        <f t="shared" si="4"/>
        <v>-2.6227099421637368E-3</v>
      </c>
      <c r="F120">
        <v>36.409999999999997</v>
      </c>
      <c r="G120">
        <v>252.848084</v>
      </c>
    </row>
    <row r="121" spans="1:7" x14ac:dyDescent="0.25">
      <c r="A121" s="185">
        <v>40028</v>
      </c>
      <c r="B121">
        <v>1002.625044</v>
      </c>
      <c r="C121" s="734">
        <f t="shared" si="5"/>
        <v>1.5342022095870878E-2</v>
      </c>
      <c r="D121" s="734">
        <f t="shared" si="3"/>
        <v>1.0985992859107174E-3</v>
      </c>
      <c r="E121" s="734">
        <f t="shared" si="4"/>
        <v>6.1176259496598107E-4</v>
      </c>
      <c r="F121">
        <v>36.450000000000003</v>
      </c>
      <c r="G121">
        <v>253.00276700000001</v>
      </c>
    </row>
    <row r="122" spans="1:7" x14ac:dyDescent="0.25">
      <c r="A122" s="185">
        <v>40029</v>
      </c>
      <c r="B122">
        <v>1005.647437</v>
      </c>
      <c r="C122" s="734">
        <f t="shared" si="5"/>
        <v>3.0144798577362852E-3</v>
      </c>
      <c r="D122" s="734">
        <f t="shared" si="3"/>
        <v>0</v>
      </c>
      <c r="E122" s="734">
        <f t="shared" si="4"/>
        <v>3.2481502465149248E-3</v>
      </c>
      <c r="F122">
        <v>36.450000000000003</v>
      </c>
      <c r="G122">
        <v>253.824558</v>
      </c>
    </row>
    <row r="123" spans="1:7" x14ac:dyDescent="0.25">
      <c r="A123" s="185">
        <v>40030</v>
      </c>
      <c r="B123">
        <v>1002.7230489999999</v>
      </c>
      <c r="C123" s="734">
        <f t="shared" si="5"/>
        <v>-2.9079654483323836E-3</v>
      </c>
      <c r="D123" s="734">
        <f t="shared" si="3"/>
        <v>1.8106995884773491E-2</v>
      </c>
      <c r="E123" s="734">
        <f t="shared" si="4"/>
        <v>-9.9817016129700731E-3</v>
      </c>
      <c r="F123">
        <v>37.11</v>
      </c>
      <c r="G123">
        <v>251.29095699999999</v>
      </c>
    </row>
    <row r="124" spans="1:7" x14ac:dyDescent="0.25">
      <c r="A124" s="185">
        <v>40031</v>
      </c>
      <c r="B124">
        <v>997.08079799999996</v>
      </c>
      <c r="C124" s="734">
        <f t="shared" si="5"/>
        <v>-5.6269285977089689E-3</v>
      </c>
      <c r="D124" s="734">
        <f t="shared" si="3"/>
        <v>6.7367286445700891E-3</v>
      </c>
      <c r="E124" s="734">
        <f t="shared" si="4"/>
        <v>-8.6526790536278764E-3</v>
      </c>
      <c r="F124">
        <v>37.36</v>
      </c>
      <c r="G124">
        <v>249.11661699999999</v>
      </c>
    </row>
    <row r="125" spans="1:7" x14ac:dyDescent="0.25">
      <c r="A125" s="185">
        <v>40032</v>
      </c>
      <c r="B125">
        <v>1010.4751230000001</v>
      </c>
      <c r="C125" s="734">
        <f t="shared" si="5"/>
        <v>1.3433540217470119E-2</v>
      </c>
      <c r="D125" s="734">
        <f t="shared" si="3"/>
        <v>4.1220556745181991E-2</v>
      </c>
      <c r="E125" s="734">
        <f t="shared" si="4"/>
        <v>4.4834343587767389E-3</v>
      </c>
      <c r="F125">
        <v>38.9</v>
      </c>
      <c r="G125">
        <v>250.23351500000001</v>
      </c>
    </row>
    <row r="126" spans="1:7" x14ac:dyDescent="0.25">
      <c r="A126" s="185">
        <v>40035</v>
      </c>
      <c r="B126">
        <v>1007.09533</v>
      </c>
      <c r="C126" s="734">
        <f t="shared" si="5"/>
        <v>-3.3447562667013875E-3</v>
      </c>
      <c r="D126" s="734">
        <f t="shared" si="3"/>
        <v>1.1825192802056517E-2</v>
      </c>
      <c r="E126" s="734">
        <f t="shared" si="4"/>
        <v>1.8001465551087392E-3</v>
      </c>
      <c r="F126">
        <v>39.36</v>
      </c>
      <c r="G126">
        <v>250.68397200000001</v>
      </c>
    </row>
    <row r="127" spans="1:7" x14ac:dyDescent="0.25">
      <c r="A127" s="185">
        <v>40036</v>
      </c>
      <c r="B127">
        <v>994.34553900000003</v>
      </c>
      <c r="C127" s="734">
        <f t="shared" si="5"/>
        <v>-1.26599643749713E-2</v>
      </c>
      <c r="D127" s="734">
        <f t="shared" si="3"/>
        <v>1.3973577235772305E-2</v>
      </c>
      <c r="E127" s="734">
        <f t="shared" si="4"/>
        <v>-2.7918498116026313E-3</v>
      </c>
      <c r="F127">
        <v>39.909999999999997</v>
      </c>
      <c r="G127">
        <v>249.98410000000001</v>
      </c>
    </row>
    <row r="128" spans="1:7" x14ac:dyDescent="0.25">
      <c r="A128" s="185">
        <v>40037</v>
      </c>
      <c r="B128">
        <v>1005.806137</v>
      </c>
      <c r="C128" s="734">
        <f t="shared" si="5"/>
        <v>1.1525770017056347E-2</v>
      </c>
      <c r="D128" s="734">
        <f t="shared" si="3"/>
        <v>-2.530694061638683E-2</v>
      </c>
      <c r="E128" s="734">
        <f t="shared" si="4"/>
        <v>-9.0025725636211362E-5</v>
      </c>
      <c r="F128">
        <v>38.9</v>
      </c>
      <c r="G128">
        <v>249.96159499999999</v>
      </c>
    </row>
    <row r="129" spans="1:7" x14ac:dyDescent="0.25">
      <c r="A129" s="185">
        <v>40038</v>
      </c>
      <c r="B129">
        <v>1012.732932</v>
      </c>
      <c r="C129" s="734">
        <f t="shared" si="5"/>
        <v>6.8868092420477645E-3</v>
      </c>
      <c r="D129" s="734">
        <f t="shared" si="3"/>
        <v>-3.1362467866323906E-2</v>
      </c>
      <c r="E129" s="734">
        <f t="shared" si="4"/>
        <v>3.5904875707006845E-3</v>
      </c>
      <c r="F129">
        <v>37.68</v>
      </c>
      <c r="G129">
        <v>250.85907900000001</v>
      </c>
    </row>
    <row r="130" spans="1:7" x14ac:dyDescent="0.25">
      <c r="A130" s="185">
        <v>40039</v>
      </c>
      <c r="B130">
        <v>1004.094121</v>
      </c>
      <c r="C130" s="734">
        <f t="shared" si="5"/>
        <v>-8.5301965869122309E-3</v>
      </c>
      <c r="D130" s="734">
        <f t="shared" si="3"/>
        <v>-7.1656050955415385E-3</v>
      </c>
      <c r="E130" s="734">
        <f t="shared" si="4"/>
        <v>-1.0201863174343906E-3</v>
      </c>
      <c r="F130">
        <v>37.409999999999997</v>
      </c>
      <c r="G130">
        <v>250.60315600000001</v>
      </c>
    </row>
    <row r="131" spans="1:7" x14ac:dyDescent="0.25">
      <c r="A131" s="185">
        <v>40042</v>
      </c>
      <c r="B131">
        <v>979.72992499999998</v>
      </c>
      <c r="C131" s="734">
        <f t="shared" si="5"/>
        <v>-2.4264852756766597E-2</v>
      </c>
      <c r="D131" s="734">
        <f t="shared" ref="D131:D194" si="6">F131/F130-1</f>
        <v>5.3461641272400939E-4</v>
      </c>
      <c r="E131" s="734">
        <f t="shared" ref="E131:E194" si="7">G131/G130-1</f>
        <v>-8.9076092880491231E-3</v>
      </c>
      <c r="F131">
        <v>37.43</v>
      </c>
      <c r="G131">
        <v>248.370881</v>
      </c>
    </row>
    <row r="132" spans="1:7" x14ac:dyDescent="0.25">
      <c r="A132" s="185">
        <v>40043</v>
      </c>
      <c r="B132">
        <v>989.66942200000005</v>
      </c>
      <c r="C132" s="734">
        <f t="shared" ref="C132:C195" si="8">B132/B131-1</f>
        <v>1.0145139743485965E-2</v>
      </c>
      <c r="D132" s="734">
        <f t="shared" si="6"/>
        <v>2.8586695164306786E-2</v>
      </c>
      <c r="E132" s="734">
        <f t="shared" si="7"/>
        <v>3.4933926090958689E-3</v>
      </c>
      <c r="F132">
        <v>38.5</v>
      </c>
      <c r="G132">
        <v>249.23853800000001</v>
      </c>
    </row>
    <row r="133" spans="1:7" x14ac:dyDescent="0.25">
      <c r="A133" s="185">
        <v>40044</v>
      </c>
      <c r="B133">
        <v>996.46447699999999</v>
      </c>
      <c r="C133" s="734">
        <f t="shared" si="8"/>
        <v>6.8659845893470628E-3</v>
      </c>
      <c r="D133" s="734">
        <f t="shared" si="6"/>
        <v>1.0909090909090979E-2</v>
      </c>
      <c r="E133" s="734">
        <f t="shared" si="7"/>
        <v>6.1422363182053186E-3</v>
      </c>
      <c r="F133">
        <v>38.92</v>
      </c>
      <c r="G133">
        <v>250.76942</v>
      </c>
    </row>
    <row r="134" spans="1:7" x14ac:dyDescent="0.25">
      <c r="A134" s="185">
        <v>40045</v>
      </c>
      <c r="B134">
        <v>1007.3704320000001</v>
      </c>
      <c r="C134" s="734">
        <f t="shared" si="8"/>
        <v>1.0944650062021388E-2</v>
      </c>
      <c r="D134" s="734">
        <f t="shared" si="6"/>
        <v>1.5673175745118284E-2</v>
      </c>
      <c r="E134" s="734">
        <f t="shared" si="7"/>
        <v>5.7495766429576101E-3</v>
      </c>
      <c r="F134">
        <v>39.53</v>
      </c>
      <c r="G134">
        <v>252.21123800000001</v>
      </c>
    </row>
    <row r="135" spans="1:7" x14ac:dyDescent="0.25">
      <c r="A135" s="185">
        <v>40046</v>
      </c>
      <c r="B135">
        <v>1026.129799</v>
      </c>
      <c r="C135" s="734">
        <f t="shared" si="8"/>
        <v>1.8622113975249155E-2</v>
      </c>
      <c r="D135" s="734">
        <f t="shared" si="6"/>
        <v>1.0877814318239309E-2</v>
      </c>
      <c r="E135" s="734">
        <f t="shared" si="7"/>
        <v>1.09033166872603E-2</v>
      </c>
      <c r="F135">
        <v>39.96</v>
      </c>
      <c r="G135">
        <v>254.96117699999999</v>
      </c>
    </row>
    <row r="136" spans="1:7" x14ac:dyDescent="0.25">
      <c r="A136" s="185">
        <v>40049</v>
      </c>
      <c r="B136">
        <v>1025.5724339999999</v>
      </c>
      <c r="C136" s="734">
        <f t="shared" si="8"/>
        <v>-5.4317202418574517E-4</v>
      </c>
      <c r="D136" s="734">
        <f t="shared" si="6"/>
        <v>-3.7537537537537524E-3</v>
      </c>
      <c r="E136" s="734">
        <f t="shared" si="7"/>
        <v>-1.3733737980037297E-3</v>
      </c>
      <c r="F136">
        <v>39.81</v>
      </c>
      <c r="G136">
        <v>254.61102</v>
      </c>
    </row>
    <row r="137" spans="1:7" x14ac:dyDescent="0.25">
      <c r="A137" s="185">
        <v>40050</v>
      </c>
      <c r="B137">
        <v>1027.9982930000001</v>
      </c>
      <c r="C137" s="734">
        <f t="shared" si="8"/>
        <v>2.3653707135424806E-3</v>
      </c>
      <c r="D137" s="734">
        <f t="shared" si="6"/>
        <v>-1.4066817382567209E-2</v>
      </c>
      <c r="E137" s="734">
        <f t="shared" si="7"/>
        <v>1.4795785351318091E-3</v>
      </c>
      <c r="F137">
        <v>39.25</v>
      </c>
      <c r="G137">
        <v>254.98773700000001</v>
      </c>
    </row>
    <row r="138" spans="1:7" x14ac:dyDescent="0.25">
      <c r="A138" s="185">
        <v>40051</v>
      </c>
      <c r="B138">
        <v>1028.1237779999999</v>
      </c>
      <c r="C138" s="734">
        <f t="shared" si="8"/>
        <v>1.2206732331576653E-4</v>
      </c>
      <c r="D138" s="734">
        <f t="shared" si="6"/>
        <v>1.1464968152866239E-2</v>
      </c>
      <c r="E138" s="734">
        <f t="shared" si="7"/>
        <v>3.6261547746510026E-3</v>
      </c>
      <c r="F138">
        <v>39.700000000000003</v>
      </c>
      <c r="G138">
        <v>255.912362</v>
      </c>
    </row>
    <row r="139" spans="1:7" x14ac:dyDescent="0.25">
      <c r="A139" s="185">
        <v>40052</v>
      </c>
      <c r="B139">
        <v>1030.9821030000001</v>
      </c>
      <c r="C139" s="734">
        <f t="shared" si="8"/>
        <v>2.7801370429934025E-3</v>
      </c>
      <c r="D139" s="734">
        <f t="shared" si="6"/>
        <v>3.0226700251887451E-3</v>
      </c>
      <c r="E139" s="734">
        <f t="shared" si="7"/>
        <v>-2.0476931864666925E-3</v>
      </c>
      <c r="F139">
        <v>39.82</v>
      </c>
      <c r="G139">
        <v>255.38833199999999</v>
      </c>
    </row>
    <row r="140" spans="1:7" x14ac:dyDescent="0.25">
      <c r="A140" s="185">
        <v>40053</v>
      </c>
      <c r="B140">
        <v>1028.9317229999999</v>
      </c>
      <c r="C140" s="734">
        <f t="shared" si="8"/>
        <v>-1.9887639116468181E-3</v>
      </c>
      <c r="D140" s="734">
        <f t="shared" si="6"/>
        <v>6.0271220492216226E-3</v>
      </c>
      <c r="E140" s="734">
        <f t="shared" si="7"/>
        <v>-5.3257836383848733E-3</v>
      </c>
      <c r="F140">
        <v>40.06</v>
      </c>
      <c r="G140">
        <v>254.028189</v>
      </c>
    </row>
    <row r="141" spans="1:7" x14ac:dyDescent="0.25">
      <c r="A141" s="185">
        <v>40056</v>
      </c>
      <c r="B141">
        <v>1020.624637</v>
      </c>
      <c r="C141" s="734">
        <f t="shared" si="8"/>
        <v>-8.0735055731194771E-3</v>
      </c>
      <c r="D141" s="734">
        <f t="shared" si="6"/>
        <v>-9.9850224663007303E-3</v>
      </c>
      <c r="E141" s="734">
        <f t="shared" si="7"/>
        <v>3.4044607545504757E-3</v>
      </c>
      <c r="F141">
        <v>39.659999999999997</v>
      </c>
      <c r="G141">
        <v>254.89301800000001</v>
      </c>
    </row>
    <row r="142" spans="1:7" x14ac:dyDescent="0.25">
      <c r="A142" s="185">
        <v>40057</v>
      </c>
      <c r="B142">
        <v>998.04206899999997</v>
      </c>
      <c r="C142" s="734">
        <f t="shared" si="8"/>
        <v>-2.2126222688861108E-2</v>
      </c>
      <c r="D142" s="734">
        <f t="shared" si="6"/>
        <v>3.2778618255169256E-3</v>
      </c>
      <c r="E142" s="734">
        <f t="shared" si="7"/>
        <v>-1.0703757291617988E-2</v>
      </c>
      <c r="F142">
        <v>39.79</v>
      </c>
      <c r="G142">
        <v>252.164705</v>
      </c>
    </row>
    <row r="143" spans="1:7" x14ac:dyDescent="0.25">
      <c r="A143" s="185">
        <v>40058</v>
      </c>
      <c r="B143">
        <v>994.75464399999998</v>
      </c>
      <c r="C143" s="734">
        <f t="shared" si="8"/>
        <v>-3.2938741783639092E-3</v>
      </c>
      <c r="D143" s="734">
        <f t="shared" si="6"/>
        <v>2.2618748429255042E-3</v>
      </c>
      <c r="E143" s="734">
        <f t="shared" si="7"/>
        <v>1.5273073208241783E-3</v>
      </c>
      <c r="F143">
        <v>39.880000000000003</v>
      </c>
      <c r="G143">
        <v>252.54983799999999</v>
      </c>
    </row>
    <row r="144" spans="1:7" x14ac:dyDescent="0.25">
      <c r="A144" s="185">
        <v>40059</v>
      </c>
      <c r="B144">
        <v>1003.238385</v>
      </c>
      <c r="C144" s="734">
        <f t="shared" si="8"/>
        <v>8.5284758921919668E-3</v>
      </c>
      <c r="D144" s="734">
        <f t="shared" si="6"/>
        <v>1.2286860581744996E-2</v>
      </c>
      <c r="E144" s="734">
        <f t="shared" si="7"/>
        <v>4.3558452015319826E-3</v>
      </c>
      <c r="F144">
        <v>40.369999999999997</v>
      </c>
      <c r="G144">
        <v>253.64990599999999</v>
      </c>
    </row>
    <row r="145" spans="1:7" x14ac:dyDescent="0.25">
      <c r="A145" s="185">
        <v>40060</v>
      </c>
      <c r="B145">
        <v>1016.403643</v>
      </c>
      <c r="C145" s="734">
        <f t="shared" si="8"/>
        <v>1.3122761446174191E-2</v>
      </c>
      <c r="D145" s="734">
        <f t="shared" si="6"/>
        <v>-9.1652216992815783E-3</v>
      </c>
      <c r="E145" s="734">
        <f t="shared" si="7"/>
        <v>7.1272330769167613E-3</v>
      </c>
      <c r="F145">
        <v>40</v>
      </c>
      <c r="G145">
        <v>255.457728</v>
      </c>
    </row>
    <row r="146" spans="1:7" x14ac:dyDescent="0.25">
      <c r="A146" s="185">
        <v>40064</v>
      </c>
      <c r="B146">
        <v>1025.3860790000001</v>
      </c>
      <c r="C146" s="734">
        <f t="shared" si="8"/>
        <v>8.8374693084409817E-3</v>
      </c>
      <c r="D146" s="734">
        <f t="shared" si="6"/>
        <v>-6.2499999999999778E-3</v>
      </c>
      <c r="E146" s="734">
        <f t="shared" si="7"/>
        <v>8.4278562126725021E-3</v>
      </c>
      <c r="F146">
        <v>39.75</v>
      </c>
      <c r="G146">
        <v>257.61068899999998</v>
      </c>
    </row>
    <row r="147" spans="1:7" x14ac:dyDescent="0.25">
      <c r="A147" s="185">
        <v>40065</v>
      </c>
      <c r="B147">
        <v>1033.3740700000001</v>
      </c>
      <c r="C147" s="734">
        <f t="shared" si="8"/>
        <v>7.7902276650665403E-3</v>
      </c>
      <c r="D147" s="734">
        <f t="shared" si="6"/>
        <v>7.2955974842767723E-3</v>
      </c>
      <c r="E147" s="734">
        <f t="shared" si="7"/>
        <v>-7.7758031228269964E-4</v>
      </c>
      <c r="F147">
        <v>40.04</v>
      </c>
      <c r="G147">
        <v>257.41037599999999</v>
      </c>
    </row>
    <row r="148" spans="1:7" x14ac:dyDescent="0.25">
      <c r="A148" s="185">
        <v>40066</v>
      </c>
      <c r="B148">
        <v>1044.1402459999999</v>
      </c>
      <c r="C148" s="734">
        <f t="shared" si="8"/>
        <v>1.0418469277054587E-2</v>
      </c>
      <c r="D148" s="734">
        <f t="shared" si="6"/>
        <v>-1.4735264735264653E-2</v>
      </c>
      <c r="E148" s="734">
        <f t="shared" si="7"/>
        <v>6.7243909390817258E-3</v>
      </c>
      <c r="F148">
        <v>39.450000000000003</v>
      </c>
      <c r="G148">
        <v>259.14130399999999</v>
      </c>
    </row>
    <row r="149" spans="1:7" x14ac:dyDescent="0.25">
      <c r="A149" s="185">
        <v>40067</v>
      </c>
      <c r="B149">
        <v>1042.7321830000001</v>
      </c>
      <c r="C149" s="734">
        <f t="shared" si="8"/>
        <v>-1.3485381924449591E-3</v>
      </c>
      <c r="D149" s="734">
        <f t="shared" si="6"/>
        <v>-1.0139416983523608E-2</v>
      </c>
      <c r="E149" s="734">
        <f t="shared" si="7"/>
        <v>2.2627732088591479E-3</v>
      </c>
      <c r="F149">
        <v>39.049999999999997</v>
      </c>
      <c r="G149">
        <v>259.72768200000002</v>
      </c>
    </row>
    <row r="150" spans="1:7" x14ac:dyDescent="0.25">
      <c r="A150" s="185">
        <v>40070</v>
      </c>
      <c r="B150">
        <v>1049.3362</v>
      </c>
      <c r="C150" s="734">
        <f t="shared" si="8"/>
        <v>6.3333779350702724E-3</v>
      </c>
      <c r="D150" s="734">
        <f t="shared" si="6"/>
        <v>0</v>
      </c>
      <c r="E150" s="734">
        <f t="shared" si="7"/>
        <v>-1.8034273297051762E-5</v>
      </c>
      <c r="F150">
        <v>39.049999999999997</v>
      </c>
      <c r="G150">
        <v>259.72299800000002</v>
      </c>
    </row>
    <row r="151" spans="1:7" x14ac:dyDescent="0.25">
      <c r="A151" s="185">
        <v>40071</v>
      </c>
      <c r="B151">
        <v>1052.631566</v>
      </c>
      <c r="C151" s="734">
        <f t="shared" si="8"/>
        <v>3.1404291589292033E-3</v>
      </c>
      <c r="D151" s="734">
        <f t="shared" si="6"/>
        <v>5.1216389244559402E-3</v>
      </c>
      <c r="E151" s="734">
        <f t="shared" si="7"/>
        <v>-6.0831386214017513E-3</v>
      </c>
      <c r="F151">
        <v>39.25</v>
      </c>
      <c r="G151">
        <v>258.14306699999997</v>
      </c>
    </row>
    <row r="152" spans="1:7" x14ac:dyDescent="0.25">
      <c r="A152" s="185">
        <v>40072</v>
      </c>
      <c r="B152">
        <v>1068.757108</v>
      </c>
      <c r="C152" s="734">
        <f t="shared" si="8"/>
        <v>1.5319265088426848E-2</v>
      </c>
      <c r="D152" s="734">
        <f t="shared" si="6"/>
        <v>7.8980891719746538E-3</v>
      </c>
      <c r="E152" s="734">
        <f t="shared" si="7"/>
        <v>6.4903311929738194E-3</v>
      </c>
      <c r="F152">
        <v>39.56</v>
      </c>
      <c r="G152">
        <v>259.81850100000003</v>
      </c>
    </row>
    <row r="153" spans="1:7" x14ac:dyDescent="0.25">
      <c r="A153" s="185">
        <v>40073</v>
      </c>
      <c r="B153">
        <v>1065.485336</v>
      </c>
      <c r="C153" s="734">
        <f t="shared" si="8"/>
        <v>-3.0612867746185879E-3</v>
      </c>
      <c r="D153" s="734">
        <f t="shared" si="6"/>
        <v>1.2133468149646109E-2</v>
      </c>
      <c r="E153" s="734">
        <f t="shared" si="7"/>
        <v>-3.9186585869821489E-4</v>
      </c>
      <c r="F153">
        <v>40.04</v>
      </c>
      <c r="G153">
        <v>259.71668699999998</v>
      </c>
    </row>
    <row r="154" spans="1:7" x14ac:dyDescent="0.25">
      <c r="A154" s="185">
        <v>40074</v>
      </c>
      <c r="B154">
        <v>1068.2953279999999</v>
      </c>
      <c r="C154" s="734">
        <f t="shared" si="8"/>
        <v>2.6372882901881667E-3</v>
      </c>
      <c r="D154" s="734">
        <f t="shared" si="6"/>
        <v>9.990009990010762E-4</v>
      </c>
      <c r="E154" s="734">
        <f t="shared" si="7"/>
        <v>1.1383327094419693E-2</v>
      </c>
      <c r="F154">
        <v>40.08</v>
      </c>
      <c r="G154">
        <v>262.67312700000002</v>
      </c>
    </row>
    <row r="155" spans="1:7" x14ac:dyDescent="0.25">
      <c r="A155" s="185">
        <v>40077</v>
      </c>
      <c r="B155">
        <v>1064.6580140000001</v>
      </c>
      <c r="C155" s="734">
        <f t="shared" si="8"/>
        <v>-3.4047832136544498E-3</v>
      </c>
      <c r="D155" s="734">
        <f t="shared" si="6"/>
        <v>9.2315369261477542E-3</v>
      </c>
      <c r="E155" s="734">
        <f t="shared" si="7"/>
        <v>-1.4294229649156609E-3</v>
      </c>
      <c r="F155">
        <v>40.450000000000003</v>
      </c>
      <c r="G155">
        <v>262.29765600000002</v>
      </c>
    </row>
    <row r="156" spans="1:7" x14ac:dyDescent="0.25">
      <c r="A156" s="185">
        <v>40078</v>
      </c>
      <c r="B156">
        <v>1071.6626189999999</v>
      </c>
      <c r="C156" s="734">
        <f t="shared" si="8"/>
        <v>6.5792065695189361E-3</v>
      </c>
      <c r="D156" s="734">
        <f t="shared" si="6"/>
        <v>3.0902348578492056E-2</v>
      </c>
      <c r="E156" s="734">
        <f t="shared" si="7"/>
        <v>-1.6763397992503037E-5</v>
      </c>
      <c r="F156">
        <v>41.7</v>
      </c>
      <c r="G156">
        <v>262.29325899999998</v>
      </c>
    </row>
    <row r="157" spans="1:7" x14ac:dyDescent="0.25">
      <c r="A157" s="185">
        <v>40079</v>
      </c>
      <c r="B157">
        <v>1060.8653079999999</v>
      </c>
      <c r="C157" s="734">
        <f t="shared" si="8"/>
        <v>-1.0075289376124119E-2</v>
      </c>
      <c r="D157" s="734">
        <f t="shared" si="6"/>
        <v>7.194244604316502E-3</v>
      </c>
      <c r="E157" s="734">
        <f t="shared" si="7"/>
        <v>-3.3232268466332204E-4</v>
      </c>
      <c r="F157">
        <v>42</v>
      </c>
      <c r="G157">
        <v>262.20609300000001</v>
      </c>
    </row>
    <row r="158" spans="1:7" x14ac:dyDescent="0.25">
      <c r="A158" s="185">
        <v>40080</v>
      </c>
      <c r="B158">
        <v>1050.782103</v>
      </c>
      <c r="C158" s="734">
        <f t="shared" si="8"/>
        <v>-9.5046985927076388E-3</v>
      </c>
      <c r="D158" s="734">
        <f t="shared" si="6"/>
        <v>-5.9523809523809312E-3</v>
      </c>
      <c r="E158" s="734">
        <f t="shared" si="7"/>
        <v>-4.3764772468501967E-3</v>
      </c>
      <c r="F158">
        <v>41.75</v>
      </c>
      <c r="G158">
        <v>261.05855400000002</v>
      </c>
    </row>
    <row r="159" spans="1:7" x14ac:dyDescent="0.25">
      <c r="A159" s="185">
        <v>40081</v>
      </c>
      <c r="B159">
        <v>1044.3823749999999</v>
      </c>
      <c r="C159" s="734">
        <f t="shared" si="8"/>
        <v>-6.0904425206032009E-3</v>
      </c>
      <c r="D159" s="734">
        <f t="shared" si="6"/>
        <v>1.748502994011969E-2</v>
      </c>
      <c r="E159" s="734">
        <f t="shared" si="7"/>
        <v>-2.3991131123786147E-3</v>
      </c>
      <c r="F159">
        <v>42.48</v>
      </c>
      <c r="G159">
        <v>260.43224500000002</v>
      </c>
    </row>
    <row r="160" spans="1:7" x14ac:dyDescent="0.25">
      <c r="A160" s="185">
        <v>40084</v>
      </c>
      <c r="B160">
        <v>1062.9813180000001</v>
      </c>
      <c r="C160" s="734">
        <f t="shared" si="8"/>
        <v>1.7808556947353837E-2</v>
      </c>
      <c r="D160" s="734">
        <f t="shared" si="6"/>
        <v>2.0480225988700695E-2</v>
      </c>
      <c r="E160" s="734">
        <f t="shared" si="7"/>
        <v>4.5110619846631117E-3</v>
      </c>
      <c r="F160">
        <v>43.35</v>
      </c>
      <c r="G160">
        <v>261.60707100000002</v>
      </c>
    </row>
    <row r="161" spans="1:7" x14ac:dyDescent="0.25">
      <c r="A161" s="185">
        <v>40085</v>
      </c>
      <c r="B161">
        <v>1060.6057450000001</v>
      </c>
      <c r="C161" s="734">
        <f t="shared" si="8"/>
        <v>-2.2348210262713719E-3</v>
      </c>
      <c r="D161" s="734">
        <f t="shared" si="6"/>
        <v>-4.3829296424453545E-3</v>
      </c>
      <c r="E161" s="734">
        <f t="shared" si="7"/>
        <v>4.3512508880159118E-3</v>
      </c>
      <c r="F161">
        <v>43.16</v>
      </c>
      <c r="G161">
        <v>262.74538899999999</v>
      </c>
    </row>
    <row r="162" spans="1:7" x14ac:dyDescent="0.25">
      <c r="A162" s="185">
        <v>40086</v>
      </c>
      <c r="B162">
        <v>1057.0785579999999</v>
      </c>
      <c r="C162" s="734">
        <f t="shared" si="8"/>
        <v>-3.32563444675682E-3</v>
      </c>
      <c r="D162" s="734">
        <f t="shared" si="6"/>
        <v>4.5180722891566383E-2</v>
      </c>
      <c r="E162" s="734">
        <f t="shared" si="7"/>
        <v>1.7061498270480868E-3</v>
      </c>
      <c r="F162">
        <v>45.11</v>
      </c>
      <c r="G162">
        <v>263.19367199999999</v>
      </c>
    </row>
    <row r="163" spans="1:7" x14ac:dyDescent="0.25">
      <c r="A163" s="185">
        <v>40087</v>
      </c>
      <c r="B163">
        <v>1029.8458270000001</v>
      </c>
      <c r="C163" s="734">
        <f t="shared" si="8"/>
        <v>-2.5762258437560526E-2</v>
      </c>
      <c r="D163" s="734">
        <f t="shared" si="6"/>
        <v>7.5371314564398606E-3</v>
      </c>
      <c r="E163" s="734">
        <f t="shared" si="7"/>
        <v>-9.4096487243812144E-3</v>
      </c>
      <c r="F163">
        <v>45.45</v>
      </c>
      <c r="G163">
        <v>260.71711199999999</v>
      </c>
    </row>
    <row r="164" spans="1:7" x14ac:dyDescent="0.25">
      <c r="A164" s="185">
        <v>40088</v>
      </c>
      <c r="B164">
        <v>1025.2104629999999</v>
      </c>
      <c r="C164" s="734">
        <f t="shared" si="8"/>
        <v>-4.5010271231600285E-3</v>
      </c>
      <c r="D164" s="734">
        <f t="shared" si="6"/>
        <v>3.9383938393839468E-2</v>
      </c>
      <c r="E164" s="734">
        <f t="shared" si="7"/>
        <v>5.5655418582574168E-3</v>
      </c>
      <c r="F164">
        <v>47.24</v>
      </c>
      <c r="G164">
        <v>262.16814399999998</v>
      </c>
    </row>
    <row r="165" spans="1:7" x14ac:dyDescent="0.25">
      <c r="A165" s="185">
        <v>40091</v>
      </c>
      <c r="B165">
        <v>1040.455451</v>
      </c>
      <c r="C165" s="734">
        <f t="shared" si="8"/>
        <v>1.4870105749203777E-2</v>
      </c>
      <c r="D165" s="734">
        <f t="shared" si="6"/>
        <v>-8.2557154953429857E-3</v>
      </c>
      <c r="E165" s="734">
        <f t="shared" si="7"/>
        <v>1.9533570791119281E-3</v>
      </c>
      <c r="F165">
        <v>46.85</v>
      </c>
      <c r="G165">
        <v>262.680252</v>
      </c>
    </row>
    <row r="166" spans="1:7" x14ac:dyDescent="0.25">
      <c r="A166" s="185">
        <v>40092</v>
      </c>
      <c r="B166">
        <v>1054.7188880000001</v>
      </c>
      <c r="C166" s="734">
        <f t="shared" si="8"/>
        <v>1.3708839706968012E-2</v>
      </c>
      <c r="D166" s="734">
        <f t="shared" si="6"/>
        <v>-3.1590181430096176E-2</v>
      </c>
      <c r="E166" s="734">
        <f t="shared" si="7"/>
        <v>8.5640050322473016E-3</v>
      </c>
      <c r="F166">
        <v>45.37</v>
      </c>
      <c r="G166">
        <v>264.929847</v>
      </c>
    </row>
    <row r="167" spans="1:7" x14ac:dyDescent="0.25">
      <c r="A167" s="185">
        <v>40093</v>
      </c>
      <c r="B167">
        <v>1057.5849169999999</v>
      </c>
      <c r="C167" s="734">
        <f t="shared" si="8"/>
        <v>2.7173392195853907E-3</v>
      </c>
      <c r="D167" s="734">
        <f t="shared" si="6"/>
        <v>-4.4081992506059819E-3</v>
      </c>
      <c r="E167" s="734">
        <f t="shared" si="7"/>
        <v>3.3418997897960434E-3</v>
      </c>
      <c r="F167">
        <v>45.17</v>
      </c>
      <c r="G167">
        <v>265.81521600000002</v>
      </c>
    </row>
    <row r="168" spans="1:7" x14ac:dyDescent="0.25">
      <c r="A168" s="185">
        <v>40094</v>
      </c>
      <c r="B168">
        <v>1065.480783</v>
      </c>
      <c r="C168" s="734">
        <f t="shared" si="8"/>
        <v>7.4659404394663564E-3</v>
      </c>
      <c r="D168" s="734">
        <f t="shared" si="6"/>
        <v>-3.7635598848794194E-3</v>
      </c>
      <c r="E168" s="734">
        <f t="shared" si="7"/>
        <v>5.7197553356012065E-3</v>
      </c>
      <c r="F168">
        <v>45</v>
      </c>
      <c r="G168">
        <v>267.33561400000002</v>
      </c>
    </row>
    <row r="169" spans="1:7" x14ac:dyDescent="0.25">
      <c r="A169" s="185">
        <v>40095</v>
      </c>
      <c r="B169">
        <v>1071.4892219999999</v>
      </c>
      <c r="C169" s="734">
        <f t="shared" si="8"/>
        <v>5.639181011864336E-3</v>
      </c>
      <c r="D169" s="734">
        <f t="shared" si="6"/>
        <v>-1.533333333333331E-2</v>
      </c>
      <c r="E169" s="734">
        <f t="shared" si="7"/>
        <v>2.1684465878908377E-3</v>
      </c>
      <c r="F169">
        <v>44.31</v>
      </c>
      <c r="G169">
        <v>267.91531700000002</v>
      </c>
    </row>
    <row r="170" spans="1:7" x14ac:dyDescent="0.25">
      <c r="A170" s="185">
        <v>40098</v>
      </c>
      <c r="B170">
        <v>1076.1887449999999</v>
      </c>
      <c r="C170" s="734">
        <f t="shared" si="8"/>
        <v>4.3859731890052434E-3</v>
      </c>
      <c r="D170" s="734">
        <f t="shared" si="6"/>
        <v>-2.2342586323629066E-2</v>
      </c>
      <c r="E170" s="734">
        <f t="shared" si="7"/>
        <v>1.5469179016740497E-3</v>
      </c>
      <c r="F170">
        <v>43.32</v>
      </c>
      <c r="G170">
        <v>268.32976000000002</v>
      </c>
    </row>
    <row r="171" spans="1:7" x14ac:dyDescent="0.25">
      <c r="A171" s="185">
        <v>40099</v>
      </c>
      <c r="B171">
        <v>1073.1911270000001</v>
      </c>
      <c r="C171" s="734">
        <f t="shared" si="8"/>
        <v>-2.7854017373131201E-3</v>
      </c>
      <c r="D171" s="734">
        <f t="shared" si="6"/>
        <v>-3.8319482917820946E-2</v>
      </c>
      <c r="E171" s="734">
        <f t="shared" si="7"/>
        <v>-2.2762104359950186E-3</v>
      </c>
      <c r="F171">
        <v>41.66</v>
      </c>
      <c r="G171">
        <v>267.71898499999998</v>
      </c>
    </row>
    <row r="172" spans="1:7" x14ac:dyDescent="0.25">
      <c r="A172" s="185">
        <v>40100</v>
      </c>
      <c r="B172">
        <v>1092.0222530000001</v>
      </c>
      <c r="C172" s="734">
        <f t="shared" si="8"/>
        <v>1.7546852118168976E-2</v>
      </c>
      <c r="D172" s="734">
        <f t="shared" si="6"/>
        <v>3.1925108017282877E-2</v>
      </c>
      <c r="E172" s="734">
        <f t="shared" si="7"/>
        <v>5.1522158579826449E-3</v>
      </c>
      <c r="F172">
        <v>42.99</v>
      </c>
      <c r="G172">
        <v>269.09833099999997</v>
      </c>
    </row>
    <row r="173" spans="1:7" x14ac:dyDescent="0.25">
      <c r="A173" s="185">
        <v>40101</v>
      </c>
      <c r="B173">
        <v>1096.557808</v>
      </c>
      <c r="C173" s="734">
        <f t="shared" si="8"/>
        <v>4.1533540067886232E-3</v>
      </c>
      <c r="D173" s="734">
        <f t="shared" si="6"/>
        <v>2.6052570365201255E-2</v>
      </c>
      <c r="E173" s="734">
        <f t="shared" si="7"/>
        <v>8.3854663520750439E-3</v>
      </c>
      <c r="F173">
        <v>44.11</v>
      </c>
      <c r="G173">
        <v>271.35484600000001</v>
      </c>
    </row>
    <row r="174" spans="1:7" x14ac:dyDescent="0.25">
      <c r="A174" s="185">
        <v>40102</v>
      </c>
      <c r="B174">
        <v>1087.6823429999999</v>
      </c>
      <c r="C174" s="734">
        <f t="shared" si="8"/>
        <v>-8.0939326091599151E-3</v>
      </c>
      <c r="D174" s="734">
        <f t="shared" si="6"/>
        <v>-2.5844479709816404E-2</v>
      </c>
      <c r="E174" s="734">
        <f t="shared" si="7"/>
        <v>3.8338102869186486E-3</v>
      </c>
      <c r="F174">
        <v>42.97</v>
      </c>
      <c r="G174">
        <v>272.39516900000001</v>
      </c>
    </row>
    <row r="175" spans="1:7" x14ac:dyDescent="0.25">
      <c r="A175" s="185">
        <v>40105</v>
      </c>
      <c r="B175">
        <v>1097.9073900000001</v>
      </c>
      <c r="C175" s="734">
        <f t="shared" si="8"/>
        <v>9.4007658263512983E-3</v>
      </c>
      <c r="D175" s="734">
        <f t="shared" si="6"/>
        <v>-3.0253665347915737E-3</v>
      </c>
      <c r="E175" s="734">
        <f t="shared" si="7"/>
        <v>5.3506896078614474E-3</v>
      </c>
      <c r="F175">
        <v>42.84</v>
      </c>
      <c r="G175">
        <v>273.85267099999999</v>
      </c>
    </row>
    <row r="176" spans="1:7" x14ac:dyDescent="0.25">
      <c r="A176" s="185">
        <v>40106</v>
      </c>
      <c r="B176">
        <v>1091.0641000000001</v>
      </c>
      <c r="C176" s="734">
        <f t="shared" si="8"/>
        <v>-6.2330302740744026E-3</v>
      </c>
      <c r="D176" s="734">
        <f t="shared" si="6"/>
        <v>4.4351073762838311E-3</v>
      </c>
      <c r="E176" s="734">
        <f t="shared" si="7"/>
        <v>-1.7344252961475348E-3</v>
      </c>
      <c r="F176">
        <v>43.03</v>
      </c>
      <c r="G176">
        <v>273.37769400000002</v>
      </c>
    </row>
    <row r="177" spans="1:7" x14ac:dyDescent="0.25">
      <c r="A177" s="185">
        <v>40107</v>
      </c>
      <c r="B177">
        <v>1081.400641</v>
      </c>
      <c r="C177" s="734">
        <f t="shared" si="8"/>
        <v>-8.8569122565760328E-3</v>
      </c>
      <c r="D177" s="734">
        <f t="shared" si="6"/>
        <v>1.4408552172902489E-2</v>
      </c>
      <c r="E177" s="734">
        <f t="shared" si="7"/>
        <v>-8.5413296375234093E-3</v>
      </c>
      <c r="F177">
        <v>43.65</v>
      </c>
      <c r="G177">
        <v>271.04268500000001</v>
      </c>
    </row>
    <row r="178" spans="1:7" x14ac:dyDescent="0.25">
      <c r="A178" s="185">
        <v>40108</v>
      </c>
      <c r="B178">
        <v>1092.9091780000001</v>
      </c>
      <c r="C178" s="734">
        <f t="shared" si="8"/>
        <v>1.0642250950912979E-2</v>
      </c>
      <c r="D178" s="734">
        <f t="shared" si="6"/>
        <v>-2.2222222222222143E-2</v>
      </c>
      <c r="E178" s="734">
        <f t="shared" si="7"/>
        <v>1.7844163549369796E-3</v>
      </c>
      <c r="F178">
        <v>42.68</v>
      </c>
      <c r="G178">
        <v>271.52633800000001</v>
      </c>
    </row>
    <row r="179" spans="1:7" x14ac:dyDescent="0.25">
      <c r="A179" s="185">
        <v>40109</v>
      </c>
      <c r="B179">
        <v>1079.6024399999999</v>
      </c>
      <c r="C179" s="734">
        <f t="shared" si="8"/>
        <v>-1.2175520407241236E-2</v>
      </c>
      <c r="D179" s="734">
        <f t="shared" si="6"/>
        <v>-1.2183692596063778E-2</v>
      </c>
      <c r="E179" s="734">
        <f t="shared" si="7"/>
        <v>-1.0898946385083375E-2</v>
      </c>
      <c r="F179">
        <v>42.16</v>
      </c>
      <c r="G179">
        <v>268.56698699999998</v>
      </c>
    </row>
    <row r="180" spans="1:7" x14ac:dyDescent="0.25">
      <c r="A180" s="185">
        <v>40112</v>
      </c>
      <c r="B180">
        <v>1066.9501789999999</v>
      </c>
      <c r="C180" s="734">
        <f t="shared" si="8"/>
        <v>-1.171937051198213E-2</v>
      </c>
      <c r="D180" s="734">
        <f t="shared" si="6"/>
        <v>-8.3017077798860361E-3</v>
      </c>
      <c r="E180" s="734">
        <f t="shared" si="7"/>
        <v>-7.7231755964108917E-3</v>
      </c>
      <c r="F180">
        <v>41.81</v>
      </c>
      <c r="G180">
        <v>266.492797</v>
      </c>
    </row>
    <row r="181" spans="1:7" x14ac:dyDescent="0.25">
      <c r="A181" s="185">
        <v>40113</v>
      </c>
      <c r="B181">
        <v>1063.4148949999999</v>
      </c>
      <c r="C181" s="734">
        <f t="shared" si="8"/>
        <v>-3.3134480593213222E-3</v>
      </c>
      <c r="D181" s="734">
        <f t="shared" si="6"/>
        <v>7.4144941401577125E-3</v>
      </c>
      <c r="E181" s="734">
        <f t="shared" si="7"/>
        <v>1.779177543774324E-3</v>
      </c>
      <c r="F181">
        <v>42.12</v>
      </c>
      <c r="G181">
        <v>266.96693499999998</v>
      </c>
    </row>
    <row r="182" spans="1:7" x14ac:dyDescent="0.25">
      <c r="A182" s="185">
        <v>40114</v>
      </c>
      <c r="B182">
        <v>1042.631474</v>
      </c>
      <c r="C182" s="734">
        <f t="shared" si="8"/>
        <v>-1.9544037889369426E-2</v>
      </c>
      <c r="D182" s="734">
        <f t="shared" si="6"/>
        <v>-1.2345679012345623E-2</v>
      </c>
      <c r="E182" s="734">
        <f t="shared" si="7"/>
        <v>-3.8464501231209036E-3</v>
      </c>
      <c r="F182">
        <v>41.6</v>
      </c>
      <c r="G182">
        <v>265.94006000000002</v>
      </c>
    </row>
    <row r="183" spans="1:7" x14ac:dyDescent="0.25">
      <c r="A183" s="185">
        <v>40115</v>
      </c>
      <c r="B183">
        <v>1066.107696</v>
      </c>
      <c r="C183" s="734">
        <f t="shared" si="8"/>
        <v>2.2516318167467908E-2</v>
      </c>
      <c r="D183" s="734">
        <f t="shared" si="6"/>
        <v>2.3798076923077005E-2</v>
      </c>
      <c r="E183" s="734">
        <f t="shared" si="7"/>
        <v>1.7768327193729228E-2</v>
      </c>
      <c r="F183">
        <v>42.59</v>
      </c>
      <c r="G183">
        <v>270.66537</v>
      </c>
    </row>
    <row r="184" spans="1:7" x14ac:dyDescent="0.25">
      <c r="A184" s="185">
        <v>40116</v>
      </c>
      <c r="B184">
        <v>1036.1945370000001</v>
      </c>
      <c r="C184" s="734">
        <f t="shared" si="8"/>
        <v>-2.8058290088546545E-2</v>
      </c>
      <c r="D184" s="734">
        <f t="shared" si="6"/>
        <v>-1.2913829537450239E-2</v>
      </c>
      <c r="E184" s="734">
        <f t="shared" si="7"/>
        <v>-1.7462178482603785E-2</v>
      </c>
      <c r="F184">
        <v>42.04</v>
      </c>
      <c r="G184">
        <v>265.938963</v>
      </c>
    </row>
    <row r="185" spans="1:7" x14ac:dyDescent="0.25">
      <c r="A185" s="185">
        <v>40119</v>
      </c>
      <c r="B185">
        <v>1042.8768030000001</v>
      </c>
      <c r="C185" s="734">
        <f t="shared" si="8"/>
        <v>6.4488527601647139E-3</v>
      </c>
      <c r="D185" s="734">
        <f t="shared" si="6"/>
        <v>1.1179828734538599E-2</v>
      </c>
      <c r="E185" s="734">
        <f t="shared" si="7"/>
        <v>1.0417732583247075E-2</v>
      </c>
      <c r="F185">
        <v>42.51</v>
      </c>
      <c r="G185">
        <v>268.70944400000002</v>
      </c>
    </row>
    <row r="186" spans="1:7" x14ac:dyDescent="0.25">
      <c r="A186" s="185">
        <v>40120</v>
      </c>
      <c r="B186">
        <v>1045.408874</v>
      </c>
      <c r="C186" s="734">
        <f t="shared" si="8"/>
        <v>2.427967515161944E-3</v>
      </c>
      <c r="D186" s="734">
        <f t="shared" si="6"/>
        <v>-8.7038343919076944E-3</v>
      </c>
      <c r="E186" s="734">
        <f t="shared" si="7"/>
        <v>-6.5813838682945436E-3</v>
      </c>
      <c r="F186">
        <v>42.14</v>
      </c>
      <c r="G186">
        <v>266.94096400000001</v>
      </c>
    </row>
    <row r="187" spans="1:7" x14ac:dyDescent="0.25">
      <c r="A187" s="185">
        <v>40121</v>
      </c>
      <c r="B187">
        <v>1046.499943</v>
      </c>
      <c r="C187" s="734">
        <f t="shared" si="8"/>
        <v>1.0436768111843353E-3</v>
      </c>
      <c r="D187" s="734">
        <f t="shared" si="6"/>
        <v>-9.492168960607561E-4</v>
      </c>
      <c r="E187" s="734">
        <f t="shared" si="7"/>
        <v>4.4833995579636188E-3</v>
      </c>
      <c r="F187">
        <v>42.1</v>
      </c>
      <c r="G187">
        <v>268.137767</v>
      </c>
    </row>
    <row r="188" spans="1:7" x14ac:dyDescent="0.25">
      <c r="A188" s="185">
        <v>40122</v>
      </c>
      <c r="B188">
        <v>1066.6308469999999</v>
      </c>
      <c r="C188" s="734">
        <f t="shared" si="8"/>
        <v>1.9236411941209175E-2</v>
      </c>
      <c r="D188" s="734">
        <f t="shared" si="6"/>
        <v>2.1377672209026199E-2</v>
      </c>
      <c r="E188" s="734">
        <f t="shared" si="7"/>
        <v>5.8136308713274687E-3</v>
      </c>
      <c r="F188">
        <v>43</v>
      </c>
      <c r="G188">
        <v>269.69662099999999</v>
      </c>
    </row>
    <row r="189" spans="1:7" x14ac:dyDescent="0.25">
      <c r="A189" s="185">
        <v>40123</v>
      </c>
      <c r="B189">
        <v>1069.3006009999999</v>
      </c>
      <c r="C189" s="734">
        <f t="shared" si="8"/>
        <v>2.5029784273622457E-3</v>
      </c>
      <c r="D189" s="734">
        <f t="shared" si="6"/>
        <v>2.3255813953488413E-2</v>
      </c>
      <c r="E189" s="734">
        <f t="shared" si="7"/>
        <v>3.439056805980556E-3</v>
      </c>
      <c r="F189">
        <v>44</v>
      </c>
      <c r="G189">
        <v>270.624123</v>
      </c>
    </row>
    <row r="190" spans="1:7" x14ac:dyDescent="0.25">
      <c r="A190" s="185">
        <v>40126</v>
      </c>
      <c r="B190">
        <v>1093.0803330000001</v>
      </c>
      <c r="C190" s="734">
        <f t="shared" si="8"/>
        <v>2.2238584713935028E-2</v>
      </c>
      <c r="D190" s="734">
        <f t="shared" si="6"/>
        <v>-4.5454545454548523E-4</v>
      </c>
      <c r="E190" s="734">
        <f t="shared" si="7"/>
        <v>1.4660755131574055E-2</v>
      </c>
      <c r="F190">
        <v>43.98</v>
      </c>
      <c r="G190">
        <v>274.591677</v>
      </c>
    </row>
    <row r="191" spans="1:7" x14ac:dyDescent="0.25">
      <c r="A191" s="185">
        <v>40127</v>
      </c>
      <c r="B191">
        <v>1093.0139610000001</v>
      </c>
      <c r="C191" s="734">
        <f t="shared" si="8"/>
        <v>-6.072014836988604E-5</v>
      </c>
      <c r="D191" s="734">
        <f t="shared" si="6"/>
        <v>3.4561164165529901E-2</v>
      </c>
      <c r="E191" s="734">
        <f t="shared" si="7"/>
        <v>4.7464293682875081E-4</v>
      </c>
      <c r="F191">
        <v>45.5</v>
      </c>
      <c r="G191">
        <v>274.72201000000001</v>
      </c>
    </row>
    <row r="192" spans="1:7" x14ac:dyDescent="0.25">
      <c r="A192" s="185">
        <v>40128</v>
      </c>
      <c r="B192">
        <v>1098.5071840000001</v>
      </c>
      <c r="C192" s="734">
        <f t="shared" si="8"/>
        <v>5.0257573974390457E-3</v>
      </c>
      <c r="D192" s="734">
        <f t="shared" si="6"/>
        <v>6.59340659340657E-3</v>
      </c>
      <c r="E192" s="734">
        <f t="shared" si="7"/>
        <v>2.6438871788976304E-3</v>
      </c>
      <c r="F192">
        <v>45.8</v>
      </c>
      <c r="G192">
        <v>275.44834400000002</v>
      </c>
    </row>
    <row r="193" spans="1:7" x14ac:dyDescent="0.25">
      <c r="A193" s="185">
        <v>40129</v>
      </c>
      <c r="B193">
        <v>1087.237423</v>
      </c>
      <c r="C193" s="734">
        <f t="shared" si="8"/>
        <v>-1.0259160034769566E-2</v>
      </c>
      <c r="D193" s="734">
        <f t="shared" si="6"/>
        <v>-1.5065502183406076E-2</v>
      </c>
      <c r="E193" s="734">
        <f t="shared" si="7"/>
        <v>-5.3645956934850192E-3</v>
      </c>
      <c r="F193">
        <v>45.11</v>
      </c>
      <c r="G193">
        <v>273.97067500000003</v>
      </c>
    </row>
    <row r="194" spans="1:7" x14ac:dyDescent="0.25">
      <c r="A194" s="185">
        <v>40130</v>
      </c>
      <c r="B194">
        <v>1093.4806880000001</v>
      </c>
      <c r="C194" s="734">
        <f t="shared" si="8"/>
        <v>5.7423198171133727E-3</v>
      </c>
      <c r="D194" s="734">
        <f t="shared" si="6"/>
        <v>3.1035247173576419E-3</v>
      </c>
      <c r="E194" s="734">
        <f t="shared" si="7"/>
        <v>6.8280555939059795E-3</v>
      </c>
      <c r="F194">
        <v>45.25</v>
      </c>
      <c r="G194">
        <v>275.841362</v>
      </c>
    </row>
    <row r="195" spans="1:7" x14ac:dyDescent="0.25">
      <c r="A195" s="185">
        <v>40133</v>
      </c>
      <c r="B195">
        <v>1109.2986169999999</v>
      </c>
      <c r="C195" s="734">
        <f t="shared" si="8"/>
        <v>1.4465668368529805E-2</v>
      </c>
      <c r="D195" s="734">
        <f t="shared" ref="D195:D258" si="9">F195/F194-1</f>
        <v>-4.5082872928176809E-2</v>
      </c>
      <c r="E195" s="734">
        <f t="shared" ref="E195:E258" si="10">G195/G194-1</f>
        <v>7.2258597679053516E-3</v>
      </c>
      <c r="F195">
        <v>43.21</v>
      </c>
      <c r="G195">
        <v>277.83455300000003</v>
      </c>
    </row>
    <row r="196" spans="1:7" x14ac:dyDescent="0.25">
      <c r="A196" s="185">
        <v>40134</v>
      </c>
      <c r="B196">
        <v>1110.3173730000001</v>
      </c>
      <c r="C196" s="734">
        <f t="shared" ref="C196:C259" si="11">B196/B195-1</f>
        <v>9.183785000610456E-4</v>
      </c>
      <c r="D196" s="734">
        <f t="shared" si="9"/>
        <v>2.6382781763480745E-2</v>
      </c>
      <c r="E196" s="734">
        <f t="shared" si="10"/>
        <v>1.6308806629965478E-3</v>
      </c>
      <c r="F196">
        <v>44.35</v>
      </c>
      <c r="G196">
        <v>278.287668</v>
      </c>
    </row>
    <row r="197" spans="1:7" x14ac:dyDescent="0.25">
      <c r="A197" s="185">
        <v>40135</v>
      </c>
      <c r="B197">
        <v>1109.7958450000001</v>
      </c>
      <c r="C197" s="734">
        <f t="shared" si="11"/>
        <v>-4.6971074458723727E-4</v>
      </c>
      <c r="D197" s="734">
        <f t="shared" si="9"/>
        <v>-7.6662908680947828E-3</v>
      </c>
      <c r="E197" s="734">
        <f t="shared" si="10"/>
        <v>-8.8016835873561128E-5</v>
      </c>
      <c r="F197">
        <v>44.01</v>
      </c>
      <c r="G197">
        <v>278.26317399999999</v>
      </c>
    </row>
    <row r="198" spans="1:7" x14ac:dyDescent="0.25">
      <c r="A198" s="185">
        <v>40136</v>
      </c>
      <c r="B198">
        <v>1094.8960959999999</v>
      </c>
      <c r="C198" s="734">
        <f t="shared" si="11"/>
        <v>-1.3425666591858731E-2</v>
      </c>
      <c r="D198" s="734">
        <f t="shared" si="9"/>
        <v>-5.9077482390365033E-3</v>
      </c>
      <c r="E198" s="734">
        <f t="shared" si="10"/>
        <v>-3.3336858293724347E-3</v>
      </c>
      <c r="F198">
        <v>43.75</v>
      </c>
      <c r="G198">
        <v>277.335532</v>
      </c>
    </row>
    <row r="199" spans="1:7" x14ac:dyDescent="0.25">
      <c r="A199" s="185">
        <v>40137</v>
      </c>
      <c r="B199">
        <v>1091.376937</v>
      </c>
      <c r="C199" s="734">
        <f t="shared" si="11"/>
        <v>-3.2141488245839289E-3</v>
      </c>
      <c r="D199" s="734">
        <f t="shared" si="9"/>
        <v>1.2800000000000145E-2</v>
      </c>
      <c r="E199" s="734">
        <f t="shared" si="10"/>
        <v>4.9090356009640068E-4</v>
      </c>
      <c r="F199">
        <v>44.31</v>
      </c>
      <c r="G199">
        <v>277.471677</v>
      </c>
    </row>
    <row r="200" spans="1:7" x14ac:dyDescent="0.25">
      <c r="A200" s="185">
        <v>40140</v>
      </c>
      <c r="B200">
        <v>1106.2417929999999</v>
      </c>
      <c r="C200" s="734">
        <f t="shared" si="11"/>
        <v>1.3620276822837063E-2</v>
      </c>
      <c r="D200" s="734">
        <f t="shared" si="9"/>
        <v>1.1961182577296281E-2</v>
      </c>
      <c r="E200" s="734">
        <f t="shared" si="10"/>
        <v>1.0106797314667793E-2</v>
      </c>
      <c r="F200">
        <v>44.84</v>
      </c>
      <c r="G200">
        <v>280.276027</v>
      </c>
    </row>
    <row r="201" spans="1:7" x14ac:dyDescent="0.25">
      <c r="A201" s="185">
        <v>40141</v>
      </c>
      <c r="B201">
        <v>1105.6532070000001</v>
      </c>
      <c r="C201" s="734">
        <f t="shared" si="11"/>
        <v>-5.320590884598797E-4</v>
      </c>
      <c r="D201" s="734">
        <f t="shared" si="9"/>
        <v>-6.4674397859055821E-3</v>
      </c>
      <c r="E201" s="734">
        <f t="shared" si="10"/>
        <v>5.1483175905020495E-4</v>
      </c>
      <c r="F201">
        <v>44.55</v>
      </c>
      <c r="G201">
        <v>280.420322</v>
      </c>
    </row>
    <row r="202" spans="1:7" x14ac:dyDescent="0.25">
      <c r="A202" s="185">
        <v>40142</v>
      </c>
      <c r="B202">
        <v>1110.6296580000001</v>
      </c>
      <c r="C202" s="734">
        <f t="shared" si="11"/>
        <v>4.5009149057710918E-3</v>
      </c>
      <c r="D202" s="734">
        <f t="shared" si="9"/>
        <v>8.7542087542087366E-3</v>
      </c>
      <c r="E202" s="734">
        <f t="shared" si="10"/>
        <v>7.1068315797617743E-5</v>
      </c>
      <c r="F202">
        <v>44.94</v>
      </c>
      <c r="G202">
        <v>280.44025099999999</v>
      </c>
    </row>
    <row r="203" spans="1:7" x14ac:dyDescent="0.25">
      <c r="A203" s="185">
        <v>40144</v>
      </c>
      <c r="B203">
        <v>1091.4912139999999</v>
      </c>
      <c r="C203" s="734">
        <f t="shared" si="11"/>
        <v>-1.7232066388776501E-2</v>
      </c>
      <c r="D203" s="734">
        <f t="shared" si="9"/>
        <v>-1.1125945705384943E-2</v>
      </c>
      <c r="E203" s="734">
        <f t="shared" si="10"/>
        <v>-1.0597084367892529E-2</v>
      </c>
      <c r="F203">
        <v>44.44</v>
      </c>
      <c r="G203">
        <v>277.46840200000003</v>
      </c>
    </row>
    <row r="204" spans="1:7" x14ac:dyDescent="0.25">
      <c r="A204" s="185">
        <v>40147</v>
      </c>
      <c r="B204">
        <v>1095.6295580000001</v>
      </c>
      <c r="C204" s="734">
        <f t="shared" si="11"/>
        <v>3.7914588289120754E-3</v>
      </c>
      <c r="D204" s="734">
        <f t="shared" si="9"/>
        <v>-1.2826282628262797E-2</v>
      </c>
      <c r="E204" s="734">
        <f t="shared" si="10"/>
        <v>-4.8985974266000376E-3</v>
      </c>
      <c r="F204">
        <v>43.87</v>
      </c>
      <c r="G204">
        <v>276.109196</v>
      </c>
    </row>
    <row r="205" spans="1:7" x14ac:dyDescent="0.25">
      <c r="A205" s="185">
        <v>40148</v>
      </c>
      <c r="B205">
        <v>1108.8633560000001</v>
      </c>
      <c r="C205" s="734">
        <f t="shared" si="11"/>
        <v>1.2078715751478564E-2</v>
      </c>
      <c r="D205" s="734">
        <f t="shared" si="9"/>
        <v>-3.0772737633918301E-2</v>
      </c>
      <c r="E205" s="734">
        <f t="shared" si="10"/>
        <v>1.3291411706548129E-2</v>
      </c>
      <c r="F205">
        <v>42.52</v>
      </c>
      <c r="G205">
        <v>279.77907699999997</v>
      </c>
    </row>
    <row r="206" spans="1:7" x14ac:dyDescent="0.25">
      <c r="A206" s="185">
        <v>40149</v>
      </c>
      <c r="B206">
        <v>1109.2352639999999</v>
      </c>
      <c r="C206" s="734">
        <f t="shared" si="11"/>
        <v>3.3539569865626007E-4</v>
      </c>
      <c r="D206" s="734">
        <f t="shared" si="9"/>
        <v>-1.6462841015992824E-3</v>
      </c>
      <c r="E206" s="734">
        <f t="shared" si="10"/>
        <v>-1.3705456609247602E-4</v>
      </c>
      <c r="F206">
        <v>42.45</v>
      </c>
      <c r="G206">
        <v>279.74073199999998</v>
      </c>
    </row>
    <row r="207" spans="1:7" x14ac:dyDescent="0.25">
      <c r="A207" s="185">
        <v>40150</v>
      </c>
      <c r="B207">
        <v>1099.9222259999999</v>
      </c>
      <c r="C207" s="734">
        <f t="shared" si="11"/>
        <v>-8.3959086969669361E-3</v>
      </c>
      <c r="D207" s="734">
        <f t="shared" si="9"/>
        <v>3.4393404004711359E-2</v>
      </c>
      <c r="E207" s="734">
        <f t="shared" si="10"/>
        <v>-7.6462050581892482E-3</v>
      </c>
      <c r="F207">
        <v>43.91</v>
      </c>
      <c r="G207">
        <v>277.60177700000003</v>
      </c>
    </row>
    <row r="208" spans="1:7" x14ac:dyDescent="0.25">
      <c r="A208" s="185">
        <v>40151</v>
      </c>
      <c r="B208">
        <v>1105.975543</v>
      </c>
      <c r="C208" s="734">
        <f t="shared" si="11"/>
        <v>5.5034045652606611E-3</v>
      </c>
      <c r="D208" s="734">
        <f t="shared" si="9"/>
        <v>-2.2773855613755778E-4</v>
      </c>
      <c r="E208" s="734">
        <f t="shared" si="10"/>
        <v>4.5321107580660325E-3</v>
      </c>
      <c r="F208">
        <v>43.9</v>
      </c>
      <c r="G208">
        <v>278.85989899999998</v>
      </c>
    </row>
    <row r="209" spans="1:7" x14ac:dyDescent="0.25">
      <c r="A209" s="185">
        <v>40154</v>
      </c>
      <c r="B209">
        <v>1103.2529320000001</v>
      </c>
      <c r="C209" s="734">
        <f t="shared" si="11"/>
        <v>-2.4617280347942749E-3</v>
      </c>
      <c r="D209" s="734">
        <f t="shared" si="9"/>
        <v>-3.7585421412300701E-2</v>
      </c>
      <c r="E209" s="734">
        <f t="shared" si="10"/>
        <v>1.1817045089010936E-3</v>
      </c>
      <c r="F209">
        <v>42.25</v>
      </c>
      <c r="G209">
        <v>279.18942900000002</v>
      </c>
    </row>
    <row r="210" spans="1:7" x14ac:dyDescent="0.25">
      <c r="A210" s="185">
        <v>40155</v>
      </c>
      <c r="B210">
        <v>1091.9402190000001</v>
      </c>
      <c r="C210" s="734">
        <f t="shared" si="11"/>
        <v>-1.0253961418885238E-2</v>
      </c>
      <c r="D210" s="734">
        <f t="shared" si="9"/>
        <v>-1.2071005917159705E-2</v>
      </c>
      <c r="E210" s="734">
        <f t="shared" si="10"/>
        <v>-1.145660497052714E-2</v>
      </c>
      <c r="F210">
        <v>41.74</v>
      </c>
      <c r="G210">
        <v>275.99086599999998</v>
      </c>
    </row>
    <row r="211" spans="1:7" x14ac:dyDescent="0.25">
      <c r="A211" s="185">
        <v>40156</v>
      </c>
      <c r="B211">
        <v>1095.948623</v>
      </c>
      <c r="C211" s="734">
        <f t="shared" si="11"/>
        <v>3.6709005953374785E-3</v>
      </c>
      <c r="D211" s="734">
        <f t="shared" si="9"/>
        <v>-3.5936751317680038E-3</v>
      </c>
      <c r="E211" s="734">
        <f t="shared" si="10"/>
        <v>8.4810777759569689E-5</v>
      </c>
      <c r="F211">
        <v>41.59</v>
      </c>
      <c r="G211">
        <v>276.014273</v>
      </c>
    </row>
    <row r="212" spans="1:7" x14ac:dyDescent="0.25">
      <c r="A212" s="185">
        <v>40157</v>
      </c>
      <c r="B212">
        <v>1102.3516440000001</v>
      </c>
      <c r="C212" s="734">
        <f t="shared" si="11"/>
        <v>5.8424463205881683E-3</v>
      </c>
      <c r="D212" s="734">
        <f t="shared" si="9"/>
        <v>1.9716277951430383E-2</v>
      </c>
      <c r="E212" s="734">
        <f t="shared" si="10"/>
        <v>4.5128898098685255E-3</v>
      </c>
      <c r="F212">
        <v>42.41</v>
      </c>
      <c r="G212">
        <v>277.25989499999997</v>
      </c>
    </row>
    <row r="213" spans="1:7" x14ac:dyDescent="0.25">
      <c r="A213" s="185">
        <v>40158</v>
      </c>
      <c r="B213">
        <v>1106.411427</v>
      </c>
      <c r="C213" s="734">
        <f t="shared" si="11"/>
        <v>3.6828384319078644E-3</v>
      </c>
      <c r="D213" s="734">
        <f t="shared" si="9"/>
        <v>9.4317377976915751E-4</v>
      </c>
      <c r="E213" s="734">
        <f t="shared" si="10"/>
        <v>3.5794791020895556E-3</v>
      </c>
      <c r="F213">
        <v>42.45</v>
      </c>
      <c r="G213">
        <v>278.252341</v>
      </c>
    </row>
    <row r="214" spans="1:7" x14ac:dyDescent="0.25">
      <c r="A214" s="185">
        <v>40161</v>
      </c>
      <c r="B214">
        <v>1114.113666</v>
      </c>
      <c r="C214" s="734">
        <f t="shared" si="11"/>
        <v>6.9614600970675511E-3</v>
      </c>
      <c r="D214" s="734">
        <f t="shared" si="9"/>
        <v>1.837455830388679E-2</v>
      </c>
      <c r="E214" s="734">
        <f t="shared" si="10"/>
        <v>3.4066164424471079E-3</v>
      </c>
      <c r="F214">
        <v>43.23</v>
      </c>
      <c r="G214">
        <v>279.20024000000001</v>
      </c>
    </row>
    <row r="215" spans="1:7" x14ac:dyDescent="0.25">
      <c r="A215" s="185">
        <v>40162</v>
      </c>
      <c r="B215">
        <v>1107.9268079999999</v>
      </c>
      <c r="C215" s="734">
        <f t="shared" si="11"/>
        <v>-5.5531658831659003E-3</v>
      </c>
      <c r="D215" s="734">
        <f t="shared" si="9"/>
        <v>-8.790191996298713E-3</v>
      </c>
      <c r="E215" s="734">
        <f t="shared" si="10"/>
        <v>-4.3574353661015586E-3</v>
      </c>
      <c r="F215">
        <v>42.85</v>
      </c>
      <c r="G215">
        <v>277.98364299999997</v>
      </c>
    </row>
    <row r="216" spans="1:7" x14ac:dyDescent="0.25">
      <c r="A216" s="185">
        <v>40163</v>
      </c>
      <c r="B216">
        <v>1109.1786340000001</v>
      </c>
      <c r="C216" s="734">
        <f t="shared" si="11"/>
        <v>1.1298814966487214E-3</v>
      </c>
      <c r="D216" s="734">
        <f t="shared" si="9"/>
        <v>-6.0676779463243458E-3</v>
      </c>
      <c r="E216" s="734">
        <f t="shared" si="10"/>
        <v>-3.8017992303236436E-3</v>
      </c>
      <c r="F216">
        <v>42.59</v>
      </c>
      <c r="G216">
        <v>276.926805</v>
      </c>
    </row>
    <row r="217" spans="1:7" x14ac:dyDescent="0.25">
      <c r="A217" s="185">
        <v>40164</v>
      </c>
      <c r="B217">
        <v>1096.083255</v>
      </c>
      <c r="C217" s="734">
        <f t="shared" si="11"/>
        <v>-1.1806375094672195E-2</v>
      </c>
      <c r="D217" s="734">
        <f t="shared" si="9"/>
        <v>-1.4792204742897441E-2</v>
      </c>
      <c r="E217" s="734">
        <f t="shared" si="10"/>
        <v>-1.2874781117703682E-2</v>
      </c>
      <c r="F217">
        <v>41.96</v>
      </c>
      <c r="G217">
        <v>273.36143299999998</v>
      </c>
    </row>
    <row r="218" spans="1:7" x14ac:dyDescent="0.25">
      <c r="A218" s="185">
        <v>40165</v>
      </c>
      <c r="B218">
        <v>1102.4656259999999</v>
      </c>
      <c r="C218" s="734">
        <f t="shared" si="11"/>
        <v>5.822888882651478E-3</v>
      </c>
      <c r="D218" s="734">
        <f t="shared" si="9"/>
        <v>-1.096282173498575E-2</v>
      </c>
      <c r="E218" s="734">
        <f t="shared" si="10"/>
        <v>-2.9650268917048583E-3</v>
      </c>
      <c r="F218">
        <v>41.5</v>
      </c>
      <c r="G218">
        <v>272.55090899999999</v>
      </c>
    </row>
    <row r="219" spans="1:7" x14ac:dyDescent="0.25">
      <c r="A219" s="185">
        <v>40168</v>
      </c>
      <c r="B219">
        <v>1114.0461009999999</v>
      </c>
      <c r="C219" s="734">
        <f t="shared" si="11"/>
        <v>1.0504159700667204E-2</v>
      </c>
      <c r="D219" s="734">
        <f t="shared" si="9"/>
        <v>1.8072289156626509E-2</v>
      </c>
      <c r="E219" s="734">
        <f t="shared" si="10"/>
        <v>7.7099284229502629E-3</v>
      </c>
      <c r="F219">
        <v>42.25</v>
      </c>
      <c r="G219">
        <v>274.65225700000002</v>
      </c>
    </row>
    <row r="220" spans="1:7" x14ac:dyDescent="0.25">
      <c r="A220" s="185">
        <v>40169</v>
      </c>
      <c r="B220">
        <v>1118.0244379999999</v>
      </c>
      <c r="C220" s="734">
        <f t="shared" si="11"/>
        <v>3.571070350166794E-3</v>
      </c>
      <c r="D220" s="734">
        <f t="shared" si="9"/>
        <v>1.9881656804733749E-2</v>
      </c>
      <c r="E220" s="734">
        <f t="shared" si="10"/>
        <v>4.3345939079610929E-3</v>
      </c>
      <c r="F220">
        <v>43.09</v>
      </c>
      <c r="G220">
        <v>275.84276299999999</v>
      </c>
    </row>
    <row r="221" spans="1:7" x14ac:dyDescent="0.25">
      <c r="A221" s="185">
        <v>40170</v>
      </c>
      <c r="B221">
        <v>1120.5920410000001</v>
      </c>
      <c r="C221" s="734">
        <f t="shared" si="11"/>
        <v>2.2965535570880213E-3</v>
      </c>
      <c r="D221" s="734">
        <f t="shared" si="9"/>
        <v>4.1773033186354169E-3</v>
      </c>
      <c r="E221" s="734">
        <f t="shared" si="10"/>
        <v>1.1998502204679795E-3</v>
      </c>
      <c r="F221">
        <v>43.27</v>
      </c>
      <c r="G221">
        <v>276.17373300000003</v>
      </c>
    </row>
    <row r="222" spans="1:7" x14ac:dyDescent="0.25">
      <c r="A222" s="185">
        <v>40171</v>
      </c>
      <c r="B222">
        <v>1126.4760470000001</v>
      </c>
      <c r="C222" s="734">
        <f t="shared" si="11"/>
        <v>5.2508011700218571E-3</v>
      </c>
      <c r="D222" s="734">
        <f t="shared" si="9"/>
        <v>-3.6977120406749275E-3</v>
      </c>
      <c r="E222" s="734">
        <f t="shared" si="10"/>
        <v>3.0006691476338609E-3</v>
      </c>
      <c r="F222">
        <v>43.11</v>
      </c>
      <c r="G222">
        <v>277.00243899999998</v>
      </c>
    </row>
    <row r="223" spans="1:7" x14ac:dyDescent="0.25">
      <c r="A223" s="185">
        <v>40175</v>
      </c>
      <c r="B223">
        <v>1127.77676</v>
      </c>
      <c r="C223" s="734">
        <f t="shared" si="11"/>
        <v>1.1546743523431768E-3</v>
      </c>
      <c r="D223" s="734">
        <f t="shared" si="9"/>
        <v>3.061934585942927E-2</v>
      </c>
      <c r="E223" s="734">
        <f t="shared" si="10"/>
        <v>1.4108684436531238E-3</v>
      </c>
      <c r="F223">
        <v>44.43</v>
      </c>
      <c r="G223">
        <v>277.39325300000002</v>
      </c>
    </row>
    <row r="224" spans="1:7" x14ac:dyDescent="0.25">
      <c r="A224" s="185">
        <v>40176</v>
      </c>
      <c r="B224">
        <v>1126.2041079999999</v>
      </c>
      <c r="C224" s="734">
        <f t="shared" si="11"/>
        <v>-1.3944710121531756E-3</v>
      </c>
      <c r="D224" s="734">
        <f t="shared" si="9"/>
        <v>3.3760972316001503E-3</v>
      </c>
      <c r="E224" s="734">
        <f t="shared" si="10"/>
        <v>9.9285039207486214E-4</v>
      </c>
      <c r="F224">
        <v>44.58</v>
      </c>
      <c r="G224">
        <v>277.66866299999998</v>
      </c>
    </row>
    <row r="225" spans="1:7" x14ac:dyDescent="0.25">
      <c r="A225" s="185">
        <v>40177</v>
      </c>
      <c r="B225">
        <v>1126.4211190000001</v>
      </c>
      <c r="C225" s="734">
        <f t="shared" si="11"/>
        <v>1.9269242445374424E-4</v>
      </c>
      <c r="D225" s="734">
        <f t="shared" si="9"/>
        <v>-1.0318528488111323E-2</v>
      </c>
      <c r="E225" s="734">
        <f t="shared" si="10"/>
        <v>-7.7018413849594403E-4</v>
      </c>
      <c r="F225">
        <v>44.12</v>
      </c>
      <c r="G225">
        <v>277.45480700000002</v>
      </c>
    </row>
    <row r="226" spans="1:7" x14ac:dyDescent="0.25">
      <c r="A226" s="185">
        <v>40178</v>
      </c>
      <c r="B226">
        <v>1115.1026810000001</v>
      </c>
      <c r="C226" s="734">
        <f t="shared" si="11"/>
        <v>-1.004814079662153E-2</v>
      </c>
      <c r="D226" s="734">
        <f t="shared" si="9"/>
        <v>-9.5194922937441584E-3</v>
      </c>
      <c r="E226" s="734">
        <f t="shared" si="10"/>
        <v>-1.1368536137851271E-2</v>
      </c>
      <c r="F226">
        <v>43.7</v>
      </c>
      <c r="G226">
        <v>274.30055199999998</v>
      </c>
    </row>
    <row r="227" spans="1:7" x14ac:dyDescent="0.25">
      <c r="A227" s="185">
        <v>40182</v>
      </c>
      <c r="B227">
        <v>1132.9854780000001</v>
      </c>
      <c r="C227" s="734">
        <f t="shared" si="11"/>
        <v>1.6036906111608573E-2</v>
      </c>
      <c r="D227" s="734">
        <f t="shared" si="9"/>
        <v>2.9519450800915337E-2</v>
      </c>
      <c r="E227" s="734">
        <f t="shared" si="10"/>
        <v>9.8416462537778138E-3</v>
      </c>
      <c r="F227">
        <v>44.99</v>
      </c>
      <c r="G227">
        <v>277.00012099999998</v>
      </c>
    </row>
    <row r="228" spans="1:7" x14ac:dyDescent="0.25">
      <c r="A228" s="185">
        <v>40183</v>
      </c>
      <c r="B228">
        <v>1136.5233860000001</v>
      </c>
      <c r="C228" s="734">
        <f t="shared" si="11"/>
        <v>3.1226419655838722E-3</v>
      </c>
      <c r="D228" s="734">
        <f t="shared" si="9"/>
        <v>-8.4463214047566515E-3</v>
      </c>
      <c r="E228" s="734">
        <f t="shared" si="10"/>
        <v>-1.0814183001747191E-3</v>
      </c>
      <c r="F228">
        <v>44.61</v>
      </c>
      <c r="G228">
        <v>276.70056799999998</v>
      </c>
    </row>
    <row r="229" spans="1:7" x14ac:dyDescent="0.25">
      <c r="A229" s="185">
        <v>40184</v>
      </c>
      <c r="B229">
        <v>1137.1378299999999</v>
      </c>
      <c r="C229" s="734">
        <f t="shared" si="11"/>
        <v>5.4063471774412619E-4</v>
      </c>
      <c r="D229" s="734">
        <f t="shared" si="9"/>
        <v>1.4570724052902939E-2</v>
      </c>
      <c r="E229" s="734">
        <f t="shared" si="10"/>
        <v>-1.2521152468323304E-3</v>
      </c>
      <c r="F229">
        <v>45.26</v>
      </c>
      <c r="G229">
        <v>276.354107</v>
      </c>
    </row>
    <row r="230" spans="1:7" x14ac:dyDescent="0.25">
      <c r="A230" s="185">
        <v>40185</v>
      </c>
      <c r="B230">
        <v>1141.6949279999999</v>
      </c>
      <c r="C230" s="734">
        <f t="shared" si="11"/>
        <v>4.0075159578500941E-3</v>
      </c>
      <c r="D230" s="734">
        <f t="shared" si="9"/>
        <v>1.546619531595228E-2</v>
      </c>
      <c r="E230" s="734">
        <f t="shared" si="10"/>
        <v>-2.814070716886663E-4</v>
      </c>
      <c r="F230">
        <v>45.96</v>
      </c>
      <c r="G230">
        <v>276.27633900000001</v>
      </c>
    </row>
    <row r="231" spans="1:7" x14ac:dyDescent="0.25">
      <c r="A231" s="185">
        <v>40186</v>
      </c>
      <c r="B231">
        <v>1144.983058</v>
      </c>
      <c r="C231" s="734">
        <f t="shared" si="11"/>
        <v>2.8800425747359526E-3</v>
      </c>
      <c r="D231" s="734">
        <f t="shared" si="9"/>
        <v>-1.5883376849434416E-2</v>
      </c>
      <c r="E231" s="734">
        <f t="shared" si="10"/>
        <v>-5.0789655208223206E-3</v>
      </c>
      <c r="F231">
        <v>45.23</v>
      </c>
      <c r="G231">
        <v>274.87314099999998</v>
      </c>
    </row>
    <row r="232" spans="1:7" x14ac:dyDescent="0.25">
      <c r="A232" s="185">
        <v>40189</v>
      </c>
      <c r="B232">
        <v>1146.978977</v>
      </c>
      <c r="C232" s="734">
        <f t="shared" si="11"/>
        <v>1.7431864917603068E-3</v>
      </c>
      <c r="D232" s="734">
        <f t="shared" si="9"/>
        <v>7.9593190360380817E-3</v>
      </c>
      <c r="E232" s="734">
        <f t="shared" si="10"/>
        <v>4.0116978908464329E-3</v>
      </c>
      <c r="F232">
        <v>45.59</v>
      </c>
      <c r="G232">
        <v>275.97584899999998</v>
      </c>
    </row>
    <row r="233" spans="1:7" x14ac:dyDescent="0.25">
      <c r="A233" s="185">
        <v>40190</v>
      </c>
      <c r="B233">
        <v>1136.221168</v>
      </c>
      <c r="C233" s="734">
        <f t="shared" si="11"/>
        <v>-9.3792556060074972E-3</v>
      </c>
      <c r="D233" s="734">
        <f t="shared" si="9"/>
        <v>-2.1934634788330909E-3</v>
      </c>
      <c r="E233" s="734">
        <f t="shared" si="10"/>
        <v>5.3404926747775416E-3</v>
      </c>
      <c r="F233">
        <v>45.49</v>
      </c>
      <c r="G233">
        <v>277.44969600000002</v>
      </c>
    </row>
    <row r="234" spans="1:7" x14ac:dyDescent="0.25">
      <c r="A234" s="185">
        <v>40191</v>
      </c>
      <c r="B234">
        <v>1145.6760139999999</v>
      </c>
      <c r="C234" s="734">
        <f t="shared" si="11"/>
        <v>8.3213077403252456E-3</v>
      </c>
      <c r="D234" s="734">
        <f t="shared" si="9"/>
        <v>1.758628269949436E-2</v>
      </c>
      <c r="E234" s="734">
        <f t="shared" si="10"/>
        <v>6.6996505197107759E-3</v>
      </c>
      <c r="F234">
        <v>46.29</v>
      </c>
      <c r="G234">
        <v>279.30851200000001</v>
      </c>
    </row>
    <row r="235" spans="1:7" x14ac:dyDescent="0.25">
      <c r="A235" s="185">
        <v>40192</v>
      </c>
      <c r="B235">
        <v>1148.460648</v>
      </c>
      <c r="C235" s="734">
        <f t="shared" si="11"/>
        <v>2.4305597446157012E-3</v>
      </c>
      <c r="D235" s="734">
        <f t="shared" si="9"/>
        <v>4.320587599915271E-4</v>
      </c>
      <c r="E235" s="734">
        <f t="shared" si="10"/>
        <v>-5.2136971751148842E-4</v>
      </c>
      <c r="F235">
        <v>46.31</v>
      </c>
      <c r="G235">
        <v>279.16288900000001</v>
      </c>
    </row>
    <row r="236" spans="1:7" x14ac:dyDescent="0.25">
      <c r="A236" s="185">
        <v>40193</v>
      </c>
      <c r="B236">
        <v>1136.028881</v>
      </c>
      <c r="C236" s="734">
        <f t="shared" si="11"/>
        <v>-1.0824721788813108E-2</v>
      </c>
      <c r="D236" s="734">
        <f t="shared" si="9"/>
        <v>1.0796804145972727E-2</v>
      </c>
      <c r="E236" s="734">
        <f t="shared" si="10"/>
        <v>-6.5464467950823169E-3</v>
      </c>
      <c r="F236">
        <v>46.81</v>
      </c>
      <c r="G236">
        <v>277.33536400000003</v>
      </c>
    </row>
    <row r="237" spans="1:7" x14ac:dyDescent="0.25">
      <c r="A237" s="185">
        <v>40197</v>
      </c>
      <c r="B237">
        <v>1150.232178</v>
      </c>
      <c r="C237" s="734">
        <f t="shared" si="11"/>
        <v>1.2502584430333696E-2</v>
      </c>
      <c r="D237" s="734">
        <f t="shared" si="9"/>
        <v>1.9226660969877685E-3</v>
      </c>
      <c r="E237" s="734">
        <f t="shared" si="10"/>
        <v>6.3666456903779256E-3</v>
      </c>
      <c r="F237">
        <v>46.9</v>
      </c>
      <c r="G237">
        <v>279.10106000000002</v>
      </c>
    </row>
    <row r="238" spans="1:7" x14ac:dyDescent="0.25">
      <c r="A238" s="185">
        <v>40198</v>
      </c>
      <c r="B238">
        <v>1138.040246</v>
      </c>
      <c r="C238" s="734">
        <f t="shared" si="11"/>
        <v>-1.0599540017389386E-2</v>
      </c>
      <c r="D238" s="734">
        <f t="shared" si="9"/>
        <v>-1.7057569296375252E-2</v>
      </c>
      <c r="E238" s="734">
        <f t="shared" si="10"/>
        <v>-9.8771391265946029E-3</v>
      </c>
      <c r="F238">
        <v>46.1</v>
      </c>
      <c r="G238">
        <v>276.34433999999999</v>
      </c>
    </row>
    <row r="239" spans="1:7" x14ac:dyDescent="0.25">
      <c r="A239" s="185">
        <v>40199</v>
      </c>
      <c r="B239">
        <v>1116.4785360000001</v>
      </c>
      <c r="C239" s="734">
        <f t="shared" si="11"/>
        <v>-1.8946351041437604E-2</v>
      </c>
      <c r="D239" s="734">
        <f t="shared" si="9"/>
        <v>-2.1258134490238723E-2</v>
      </c>
      <c r="E239" s="734">
        <f t="shared" si="10"/>
        <v>-1.4962796053648142E-2</v>
      </c>
      <c r="F239">
        <v>45.12</v>
      </c>
      <c r="G239">
        <v>272.20945599999999</v>
      </c>
    </row>
    <row r="240" spans="1:7" x14ac:dyDescent="0.25">
      <c r="A240" s="185">
        <v>40200</v>
      </c>
      <c r="B240">
        <v>1091.755535</v>
      </c>
      <c r="C240" s="734">
        <f t="shared" si="11"/>
        <v>-2.2143731565655522E-2</v>
      </c>
      <c r="D240" s="734">
        <f t="shared" si="9"/>
        <v>-1.3076241134751698E-2</v>
      </c>
      <c r="E240" s="734">
        <f t="shared" si="10"/>
        <v>-3.3442482615297919E-3</v>
      </c>
      <c r="F240">
        <v>44.53</v>
      </c>
      <c r="G240">
        <v>271.29912000000002</v>
      </c>
    </row>
    <row r="241" spans="1:7" x14ac:dyDescent="0.25">
      <c r="A241" s="185">
        <v>40203</v>
      </c>
      <c r="B241">
        <v>1096.784901</v>
      </c>
      <c r="C241" s="734">
        <f t="shared" si="11"/>
        <v>4.6066778127211716E-3</v>
      </c>
      <c r="D241" s="734">
        <f t="shared" si="9"/>
        <v>-2.0435661351897672E-2</v>
      </c>
      <c r="E241" s="734">
        <f t="shared" si="10"/>
        <v>2.0400508486719815E-3</v>
      </c>
      <c r="F241">
        <v>43.62</v>
      </c>
      <c r="G241">
        <v>271.85258399999998</v>
      </c>
    </row>
    <row r="242" spans="1:7" x14ac:dyDescent="0.25">
      <c r="A242" s="185">
        <v>40204</v>
      </c>
      <c r="B242">
        <v>1092.1659480000001</v>
      </c>
      <c r="C242" s="734">
        <f t="shared" si="11"/>
        <v>-4.2113572094113483E-3</v>
      </c>
      <c r="D242" s="734">
        <f t="shared" si="9"/>
        <v>1.2150389729481903E-2</v>
      </c>
      <c r="E242" s="734">
        <f t="shared" si="10"/>
        <v>3.6313798658094143E-5</v>
      </c>
      <c r="F242">
        <v>44.15</v>
      </c>
      <c r="G242">
        <v>271.86245600000001</v>
      </c>
    </row>
    <row r="243" spans="1:7" x14ac:dyDescent="0.25">
      <c r="A243" s="185">
        <v>40205</v>
      </c>
      <c r="B243">
        <v>1097.5041819999999</v>
      </c>
      <c r="C243" s="734">
        <f t="shared" si="11"/>
        <v>4.8877498971426903E-3</v>
      </c>
      <c r="D243" s="734">
        <f t="shared" si="9"/>
        <v>-3.3975084937711841E-3</v>
      </c>
      <c r="E243" s="734">
        <f t="shared" si="10"/>
        <v>1.152523980729514E-3</v>
      </c>
      <c r="F243">
        <v>44</v>
      </c>
      <c r="G243">
        <v>272.17578400000002</v>
      </c>
    </row>
    <row r="244" spans="1:7" x14ac:dyDescent="0.25">
      <c r="A244" s="185">
        <v>40206</v>
      </c>
      <c r="B244">
        <v>1084.526415</v>
      </c>
      <c r="C244" s="734">
        <f t="shared" si="11"/>
        <v>-1.1824799588781798E-2</v>
      </c>
      <c r="D244" s="734">
        <f t="shared" si="9"/>
        <v>2.6590909090909109E-2</v>
      </c>
      <c r="E244" s="734">
        <f t="shared" si="10"/>
        <v>-2.4907946990611052E-3</v>
      </c>
      <c r="F244">
        <v>45.17</v>
      </c>
      <c r="G244">
        <v>271.49785000000003</v>
      </c>
    </row>
    <row r="245" spans="1:7" x14ac:dyDescent="0.25">
      <c r="A245" s="185">
        <v>40207</v>
      </c>
      <c r="B245">
        <v>1073.8693639999999</v>
      </c>
      <c r="C245" s="734">
        <f t="shared" si="11"/>
        <v>-9.8264559097900328E-3</v>
      </c>
      <c r="D245" s="734">
        <f t="shared" si="9"/>
        <v>1.3283152534866449E-3</v>
      </c>
      <c r="E245" s="734">
        <f t="shared" si="10"/>
        <v>-2.2898818535764809E-3</v>
      </c>
      <c r="F245">
        <v>45.23</v>
      </c>
      <c r="G245">
        <v>270.87615199999999</v>
      </c>
    </row>
    <row r="246" spans="1:7" x14ac:dyDescent="0.25">
      <c r="A246" s="185">
        <v>40210</v>
      </c>
      <c r="B246">
        <v>1089.188735</v>
      </c>
      <c r="C246" s="734">
        <f t="shared" si="11"/>
        <v>1.4265581562861396E-2</v>
      </c>
      <c r="D246" s="734">
        <f t="shared" si="9"/>
        <v>2.2551403935441083E-2</v>
      </c>
      <c r="E246" s="734">
        <f t="shared" si="10"/>
        <v>8.0091177609464825E-3</v>
      </c>
      <c r="F246">
        <v>46.25</v>
      </c>
      <c r="G246">
        <v>273.04563100000001</v>
      </c>
    </row>
    <row r="247" spans="1:7" x14ac:dyDescent="0.25">
      <c r="A247" s="185">
        <v>40211</v>
      </c>
      <c r="B247">
        <v>1103.323052</v>
      </c>
      <c r="C247" s="734">
        <f t="shared" si="11"/>
        <v>1.2976921763701466E-2</v>
      </c>
      <c r="D247" s="734">
        <f t="shared" si="9"/>
        <v>-7.7837837837837487E-3</v>
      </c>
      <c r="E247" s="734">
        <f t="shared" si="10"/>
        <v>1.2921320099789302E-2</v>
      </c>
      <c r="F247">
        <v>45.89</v>
      </c>
      <c r="G247">
        <v>276.57374099999998</v>
      </c>
    </row>
    <row r="248" spans="1:7" x14ac:dyDescent="0.25">
      <c r="A248" s="185">
        <v>40212</v>
      </c>
      <c r="B248">
        <v>1097.281694</v>
      </c>
      <c r="C248" s="734">
        <f t="shared" si="11"/>
        <v>-5.4756020814109574E-3</v>
      </c>
      <c r="D248" s="734">
        <f t="shared" si="9"/>
        <v>2.4188276312922197E-2</v>
      </c>
      <c r="E248" s="734">
        <f t="shared" si="10"/>
        <v>-5.144978676771661E-3</v>
      </c>
      <c r="F248">
        <v>47</v>
      </c>
      <c r="G248">
        <v>275.15077500000001</v>
      </c>
    </row>
    <row r="249" spans="1:7" x14ac:dyDescent="0.25">
      <c r="A249" s="185">
        <v>40213</v>
      </c>
      <c r="B249">
        <v>1063.10986</v>
      </c>
      <c r="C249" s="734">
        <f t="shared" si="11"/>
        <v>-3.1142261997856635E-2</v>
      </c>
      <c r="D249" s="734">
        <f t="shared" si="9"/>
        <v>-1.0425531914893704E-2</v>
      </c>
      <c r="E249" s="734">
        <f t="shared" si="10"/>
        <v>-2.3288228063322758E-2</v>
      </c>
      <c r="F249">
        <v>46.51</v>
      </c>
      <c r="G249">
        <v>268.74300099999999</v>
      </c>
    </row>
    <row r="250" spans="1:7" x14ac:dyDescent="0.25">
      <c r="A250" s="185">
        <v>40214</v>
      </c>
      <c r="B250">
        <v>1066.1868260000001</v>
      </c>
      <c r="C250" s="734">
        <f t="shared" si="11"/>
        <v>2.8943067088100793E-3</v>
      </c>
      <c r="D250" s="734">
        <f t="shared" si="9"/>
        <v>-4.7301655557944189E-3</v>
      </c>
      <c r="E250" s="734">
        <f t="shared" si="10"/>
        <v>-8.4066933523607723E-4</v>
      </c>
      <c r="F250">
        <v>46.29</v>
      </c>
      <c r="G250">
        <v>268.51707699999997</v>
      </c>
    </row>
    <row r="251" spans="1:7" x14ac:dyDescent="0.25">
      <c r="A251" s="185">
        <v>40217</v>
      </c>
      <c r="B251">
        <v>1056.7446649999999</v>
      </c>
      <c r="C251" s="734">
        <f t="shared" si="11"/>
        <v>-8.856009819052213E-3</v>
      </c>
      <c r="D251" s="734">
        <f t="shared" si="9"/>
        <v>-5.1847051198963268E-3</v>
      </c>
      <c r="E251" s="734">
        <f t="shared" si="10"/>
        <v>-3.2489739935608331E-3</v>
      </c>
      <c r="F251">
        <v>46.05</v>
      </c>
      <c r="G251">
        <v>267.64467200000001</v>
      </c>
    </row>
    <row r="252" spans="1:7" x14ac:dyDescent="0.25">
      <c r="A252" s="185">
        <v>40218</v>
      </c>
      <c r="B252">
        <v>1070.5237400000001</v>
      </c>
      <c r="C252" s="734">
        <f t="shared" si="11"/>
        <v>1.3039171576986419E-2</v>
      </c>
      <c r="D252" s="734">
        <f t="shared" si="9"/>
        <v>1.1943539630836053E-2</v>
      </c>
      <c r="E252" s="734">
        <f t="shared" si="10"/>
        <v>1.3828805080790207E-2</v>
      </c>
      <c r="F252">
        <v>46.6</v>
      </c>
      <c r="G252">
        <v>271.34587800000003</v>
      </c>
    </row>
    <row r="253" spans="1:7" x14ac:dyDescent="0.25">
      <c r="A253" s="185">
        <v>40219</v>
      </c>
      <c r="B253">
        <v>1068.134595</v>
      </c>
      <c r="C253" s="734">
        <f t="shared" si="11"/>
        <v>-2.231753403245551E-3</v>
      </c>
      <c r="D253" s="734">
        <f t="shared" si="9"/>
        <v>-8.5836909871239708E-4</v>
      </c>
      <c r="E253" s="734">
        <f t="shared" si="10"/>
        <v>-1.7117857231647715E-3</v>
      </c>
      <c r="F253">
        <v>46.56</v>
      </c>
      <c r="G253">
        <v>270.88139200000001</v>
      </c>
    </row>
    <row r="254" spans="1:7" x14ac:dyDescent="0.25">
      <c r="A254" s="185">
        <v>40220</v>
      </c>
      <c r="B254">
        <v>1078.4665749999999</v>
      </c>
      <c r="C254" s="734">
        <f t="shared" si="11"/>
        <v>9.6729195443763238E-3</v>
      </c>
      <c r="D254" s="734">
        <f t="shared" si="9"/>
        <v>-2.7061855670103219E-2</v>
      </c>
      <c r="E254" s="734">
        <f t="shared" si="10"/>
        <v>8.7911169623640095E-3</v>
      </c>
      <c r="F254">
        <v>45.3</v>
      </c>
      <c r="G254">
        <v>273.262742</v>
      </c>
    </row>
    <row r="255" spans="1:7" x14ac:dyDescent="0.25">
      <c r="A255" s="185">
        <v>40221</v>
      </c>
      <c r="B255">
        <v>1075.5132619999999</v>
      </c>
      <c r="C255" s="734">
        <f t="shared" si="11"/>
        <v>-2.738437211185718E-3</v>
      </c>
      <c r="D255" s="734">
        <f t="shared" si="9"/>
        <v>-5.5187637969095205E-3</v>
      </c>
      <c r="E255" s="734">
        <f t="shared" si="10"/>
        <v>-2.3808844017234598E-3</v>
      </c>
      <c r="F255">
        <v>45.05</v>
      </c>
      <c r="G255">
        <v>272.61213500000002</v>
      </c>
    </row>
    <row r="256" spans="1:7" x14ac:dyDescent="0.25">
      <c r="A256" s="185">
        <v>40225</v>
      </c>
      <c r="B256">
        <v>1094.87096</v>
      </c>
      <c r="C256" s="734">
        <f t="shared" si="11"/>
        <v>1.7998567459784676E-2</v>
      </c>
      <c r="D256" s="734">
        <f t="shared" si="9"/>
        <v>7.769145394006749E-3</v>
      </c>
      <c r="E256" s="734">
        <f t="shared" si="10"/>
        <v>1.2007976093947326E-2</v>
      </c>
      <c r="F256">
        <v>45.4</v>
      </c>
      <c r="G256">
        <v>275.88565499999999</v>
      </c>
    </row>
    <row r="257" spans="1:7" x14ac:dyDescent="0.25">
      <c r="A257" s="185">
        <v>40226</v>
      </c>
      <c r="B257">
        <v>1099.509086</v>
      </c>
      <c r="C257" s="734">
        <f t="shared" si="11"/>
        <v>4.2362307243952735E-3</v>
      </c>
      <c r="D257" s="734">
        <f t="shared" si="9"/>
        <v>2.268722466960349E-2</v>
      </c>
      <c r="E257" s="734">
        <f t="shared" si="10"/>
        <v>7.3385584328407027E-3</v>
      </c>
      <c r="F257">
        <v>46.43</v>
      </c>
      <c r="G257">
        <v>277.910258</v>
      </c>
    </row>
    <row r="258" spans="1:7" x14ac:dyDescent="0.25">
      <c r="A258" s="185">
        <v>40227</v>
      </c>
      <c r="B258">
        <v>1106.7520950000001</v>
      </c>
      <c r="C258" s="734">
        <f t="shared" si="11"/>
        <v>6.5874935389120814E-3</v>
      </c>
      <c r="D258" s="734">
        <f t="shared" si="9"/>
        <v>8.615119534782778E-4</v>
      </c>
      <c r="E258" s="734">
        <f t="shared" si="10"/>
        <v>7.0531293594782163E-3</v>
      </c>
      <c r="F258">
        <v>46.47</v>
      </c>
      <c r="G258">
        <v>279.87039499999997</v>
      </c>
    </row>
    <row r="259" spans="1:7" x14ac:dyDescent="0.25">
      <c r="A259" s="185">
        <v>40228</v>
      </c>
      <c r="B259">
        <v>1109.1729829999999</v>
      </c>
      <c r="C259" s="734">
        <f t="shared" si="11"/>
        <v>2.1873805443304306E-3</v>
      </c>
      <c r="D259" s="734">
        <f t="shared" ref="D259:D322" si="12">F259/F258-1</f>
        <v>6.6709705186143164E-3</v>
      </c>
      <c r="E259" s="734">
        <f t="shared" ref="E259:E322" si="13">G259/G258-1</f>
        <v>8.5457770551267132E-4</v>
      </c>
      <c r="F259">
        <v>46.78</v>
      </c>
      <c r="G259">
        <v>280.10956599999997</v>
      </c>
    </row>
    <row r="260" spans="1:7" x14ac:dyDescent="0.25">
      <c r="A260" s="185">
        <v>40231</v>
      </c>
      <c r="B260">
        <v>1108.0149220000001</v>
      </c>
      <c r="C260" s="734">
        <f t="shared" ref="C260:C323" si="14">B260/B259-1</f>
        <v>-1.0440760979117947E-3</v>
      </c>
      <c r="D260" s="734">
        <f t="shared" si="12"/>
        <v>-2.1376656690893503E-3</v>
      </c>
      <c r="E260" s="734">
        <f t="shared" si="13"/>
        <v>-1.5264598282230812E-3</v>
      </c>
      <c r="F260">
        <v>46.68</v>
      </c>
      <c r="G260">
        <v>279.68198999999998</v>
      </c>
    </row>
    <row r="261" spans="1:7" x14ac:dyDescent="0.25">
      <c r="A261" s="185">
        <v>40232</v>
      </c>
      <c r="B261">
        <v>1094.60157</v>
      </c>
      <c r="C261" s="734">
        <f t="shared" si="14"/>
        <v>-1.2105750323099018E-2</v>
      </c>
      <c r="D261" s="734">
        <f t="shared" si="12"/>
        <v>-1.0068551842330686E-2</v>
      </c>
      <c r="E261" s="734">
        <f t="shared" si="13"/>
        <v>-5.6549583332127229E-3</v>
      </c>
      <c r="F261">
        <v>46.21</v>
      </c>
      <c r="G261">
        <v>278.10039999999998</v>
      </c>
    </row>
    <row r="262" spans="1:7" x14ac:dyDescent="0.25">
      <c r="A262" s="185">
        <v>40233</v>
      </c>
      <c r="B262">
        <v>1105.244201</v>
      </c>
      <c r="C262" s="734">
        <f t="shared" si="14"/>
        <v>9.7228354971206077E-3</v>
      </c>
      <c r="D262" s="734">
        <f t="shared" si="12"/>
        <v>1.9476303830339159E-3</v>
      </c>
      <c r="E262" s="734">
        <f t="shared" si="13"/>
        <v>7.1072209892544258E-3</v>
      </c>
      <c r="F262">
        <v>46.3</v>
      </c>
      <c r="G262">
        <v>280.07692100000003</v>
      </c>
    </row>
    <row r="263" spans="1:7" x14ac:dyDescent="0.25">
      <c r="A263" s="185">
        <v>40234</v>
      </c>
      <c r="B263">
        <v>1102.9425160000001</v>
      </c>
      <c r="C263" s="734">
        <f t="shared" si="14"/>
        <v>-2.0825126229274682E-3</v>
      </c>
      <c r="D263" s="734">
        <f t="shared" si="12"/>
        <v>1.2526997840172971E-2</v>
      </c>
      <c r="E263" s="734">
        <f t="shared" si="13"/>
        <v>-1.4063386536586897E-3</v>
      </c>
      <c r="F263">
        <v>46.88</v>
      </c>
      <c r="G263">
        <v>279.68303800000001</v>
      </c>
    </row>
    <row r="264" spans="1:7" x14ac:dyDescent="0.25">
      <c r="A264" s="185">
        <v>40235</v>
      </c>
      <c r="B264">
        <v>1104.493369</v>
      </c>
      <c r="C264" s="734">
        <f t="shared" si="14"/>
        <v>1.4061050122760044E-3</v>
      </c>
      <c r="D264" s="734">
        <f t="shared" si="12"/>
        <v>8.9590443686005106E-3</v>
      </c>
      <c r="E264" s="734">
        <f t="shared" si="13"/>
        <v>-5.3501707171816903E-3</v>
      </c>
      <c r="F264">
        <v>47.3</v>
      </c>
      <c r="G264">
        <v>278.18668600000001</v>
      </c>
    </row>
    <row r="265" spans="1:7" x14ac:dyDescent="0.25">
      <c r="A265" s="185">
        <v>40238</v>
      </c>
      <c r="B265">
        <v>1115.7124799999999</v>
      </c>
      <c r="C265" s="734">
        <f t="shared" si="14"/>
        <v>1.0157698828158201E-2</v>
      </c>
      <c r="D265" s="734">
        <f t="shared" si="12"/>
        <v>1.1205073995771642E-2</v>
      </c>
      <c r="E265" s="734">
        <f t="shared" si="13"/>
        <v>6.6805569551950938E-3</v>
      </c>
      <c r="F265">
        <v>47.83</v>
      </c>
      <c r="G265">
        <v>280.04512799999998</v>
      </c>
    </row>
    <row r="266" spans="1:7" x14ac:dyDescent="0.25">
      <c r="A266" s="185">
        <v>40239</v>
      </c>
      <c r="B266">
        <v>1118.3105499999999</v>
      </c>
      <c r="C266" s="734">
        <f t="shared" si="14"/>
        <v>2.3286196458069952E-3</v>
      </c>
      <c r="D266" s="734">
        <f t="shared" si="12"/>
        <v>3.5542546518920748E-3</v>
      </c>
      <c r="E266" s="734">
        <f t="shared" si="13"/>
        <v>3.8773786487726891E-3</v>
      </c>
      <c r="F266">
        <v>48</v>
      </c>
      <c r="G266">
        <v>281.13096899999999</v>
      </c>
    </row>
    <row r="267" spans="1:7" x14ac:dyDescent="0.25">
      <c r="A267" s="185">
        <v>40240</v>
      </c>
      <c r="B267">
        <v>1118.789921</v>
      </c>
      <c r="C267" s="734">
        <f t="shared" si="14"/>
        <v>4.2865642285150329E-4</v>
      </c>
      <c r="D267" s="734">
        <f t="shared" si="12"/>
        <v>8.1249999999999378E-3</v>
      </c>
      <c r="E267" s="734">
        <f t="shared" si="13"/>
        <v>1.2317212907269059E-3</v>
      </c>
      <c r="F267">
        <v>48.39</v>
      </c>
      <c r="G267">
        <v>281.47724399999998</v>
      </c>
    </row>
    <row r="268" spans="1:7" x14ac:dyDescent="0.25">
      <c r="A268" s="185">
        <v>40241</v>
      </c>
      <c r="B268">
        <v>1122.973559</v>
      </c>
      <c r="C268" s="734">
        <f t="shared" si="14"/>
        <v>3.7394312564600352E-3</v>
      </c>
      <c r="D268" s="734">
        <f t="shared" si="12"/>
        <v>2.2731969415168418E-3</v>
      </c>
      <c r="E268" s="734">
        <f t="shared" si="13"/>
        <v>4.2295319617382532E-3</v>
      </c>
      <c r="F268">
        <v>48.5</v>
      </c>
      <c r="G268">
        <v>282.66776099999998</v>
      </c>
    </row>
    <row r="269" spans="1:7" x14ac:dyDescent="0.25">
      <c r="A269" s="185">
        <v>40242</v>
      </c>
      <c r="B269">
        <v>1138.6980759999999</v>
      </c>
      <c r="C269" s="734">
        <f t="shared" si="14"/>
        <v>1.400257100799629E-2</v>
      </c>
      <c r="D269" s="734">
        <f t="shared" si="12"/>
        <v>2.9072164948453549E-2</v>
      </c>
      <c r="E269" s="734">
        <f t="shared" si="13"/>
        <v>5.1090898901626769E-3</v>
      </c>
      <c r="F269">
        <v>49.91</v>
      </c>
      <c r="G269">
        <v>284.11193600000001</v>
      </c>
    </row>
    <row r="270" spans="1:7" x14ac:dyDescent="0.25">
      <c r="A270" s="185">
        <v>40245</v>
      </c>
      <c r="B270">
        <v>1138.504872</v>
      </c>
      <c r="C270" s="734">
        <f t="shared" si="14"/>
        <v>-1.6967096377173974E-4</v>
      </c>
      <c r="D270" s="734">
        <f t="shared" si="12"/>
        <v>1.0018032458425363E-3</v>
      </c>
      <c r="E270" s="734">
        <f t="shared" si="13"/>
        <v>-3.65959985574138E-3</v>
      </c>
      <c r="F270">
        <v>49.96</v>
      </c>
      <c r="G270">
        <v>283.07220000000001</v>
      </c>
    </row>
    <row r="271" spans="1:7" x14ac:dyDescent="0.25">
      <c r="A271" s="185">
        <v>40246</v>
      </c>
      <c r="B271">
        <v>1140.446408</v>
      </c>
      <c r="C271" s="734">
        <f t="shared" si="14"/>
        <v>1.7053383325356108E-3</v>
      </c>
      <c r="D271" s="734">
        <f t="shared" si="12"/>
        <v>1.4411529223378627E-2</v>
      </c>
      <c r="E271" s="734">
        <f t="shared" si="13"/>
        <v>-1.7307669209480903E-3</v>
      </c>
      <c r="F271">
        <v>50.68</v>
      </c>
      <c r="G271">
        <v>282.582268</v>
      </c>
    </row>
    <row r="272" spans="1:7" x14ac:dyDescent="0.25">
      <c r="A272" s="185">
        <v>40247</v>
      </c>
      <c r="B272">
        <v>1145.6089710000001</v>
      </c>
      <c r="C272" s="734">
        <f t="shared" si="14"/>
        <v>4.5267914071067672E-3</v>
      </c>
      <c r="D272" s="734">
        <f t="shared" si="12"/>
        <v>5.13022888713488E-3</v>
      </c>
      <c r="E272" s="734">
        <f t="shared" si="13"/>
        <v>-2.1061618770785717E-3</v>
      </c>
      <c r="F272">
        <v>50.94</v>
      </c>
      <c r="G272">
        <v>281.98710399999999</v>
      </c>
    </row>
    <row r="273" spans="1:7" x14ac:dyDescent="0.25">
      <c r="A273" s="185">
        <v>40248</v>
      </c>
      <c r="B273">
        <v>1150.2431489999999</v>
      </c>
      <c r="C273" s="734">
        <f t="shared" si="14"/>
        <v>4.0451655995279445E-3</v>
      </c>
      <c r="D273" s="734">
        <f t="shared" si="12"/>
        <v>1.5115822536317269E-2</v>
      </c>
      <c r="E273" s="734">
        <f t="shared" si="13"/>
        <v>4.965510763215164E-4</v>
      </c>
      <c r="F273">
        <v>51.71</v>
      </c>
      <c r="G273">
        <v>282.12712499999998</v>
      </c>
    </row>
    <row r="274" spans="1:7" x14ac:dyDescent="0.25">
      <c r="A274" s="185">
        <v>40249</v>
      </c>
      <c r="B274">
        <v>1149.991906</v>
      </c>
      <c r="C274" s="734">
        <f t="shared" si="14"/>
        <v>-2.1842599125099227E-4</v>
      </c>
      <c r="D274" s="734">
        <f t="shared" si="12"/>
        <v>5.4148133823246347E-3</v>
      </c>
      <c r="E274" s="734">
        <f t="shared" si="13"/>
        <v>3.8373835908189768E-4</v>
      </c>
      <c r="F274">
        <v>51.99</v>
      </c>
      <c r="G274">
        <v>282.235388</v>
      </c>
    </row>
    <row r="275" spans="1:7" x14ac:dyDescent="0.25">
      <c r="A275" s="185">
        <v>40252</v>
      </c>
      <c r="B275">
        <v>1150.5138669999999</v>
      </c>
      <c r="C275" s="734">
        <f t="shared" si="14"/>
        <v>4.5388232497689529E-4</v>
      </c>
      <c r="D275" s="734">
        <f t="shared" si="12"/>
        <v>-4.2315829967300989E-3</v>
      </c>
      <c r="E275" s="734">
        <f t="shared" si="13"/>
        <v>8.4580322011214015E-3</v>
      </c>
      <c r="F275">
        <v>51.77</v>
      </c>
      <c r="G275">
        <v>284.622544</v>
      </c>
    </row>
    <row r="276" spans="1:7" x14ac:dyDescent="0.25">
      <c r="A276" s="185">
        <v>40253</v>
      </c>
      <c r="B276">
        <v>1159.4639139999999</v>
      </c>
      <c r="C276" s="734">
        <f t="shared" si="14"/>
        <v>7.7791735125605221E-3</v>
      </c>
      <c r="D276" s="734">
        <f t="shared" si="12"/>
        <v>-1.274869615607499E-2</v>
      </c>
      <c r="E276" s="734">
        <f t="shared" si="13"/>
        <v>3.7975909596252855E-3</v>
      </c>
      <c r="F276">
        <v>51.11</v>
      </c>
      <c r="G276">
        <v>285.70342399999998</v>
      </c>
    </row>
    <row r="277" spans="1:7" x14ac:dyDescent="0.25">
      <c r="A277" s="185">
        <v>40254</v>
      </c>
      <c r="B277">
        <v>1166.210002</v>
      </c>
      <c r="C277" s="734">
        <f t="shared" si="14"/>
        <v>5.8182819823404675E-3</v>
      </c>
      <c r="D277" s="734">
        <f t="shared" si="12"/>
        <v>5.8696928194090781E-3</v>
      </c>
      <c r="E277" s="734">
        <f t="shared" si="13"/>
        <v>4.9469585635768532E-3</v>
      </c>
      <c r="F277">
        <v>51.41</v>
      </c>
      <c r="G277">
        <v>287.11678699999999</v>
      </c>
    </row>
    <row r="278" spans="1:7" x14ac:dyDescent="0.25">
      <c r="A278" s="185">
        <v>40255</v>
      </c>
      <c r="B278">
        <v>1165.833014</v>
      </c>
      <c r="C278" s="734">
        <f t="shared" si="14"/>
        <v>-3.2325910372354993E-4</v>
      </c>
      <c r="D278" s="734">
        <f t="shared" si="12"/>
        <v>6.2244699474809373E-3</v>
      </c>
      <c r="E278" s="734">
        <f t="shared" si="13"/>
        <v>-2.4502572885076734E-4</v>
      </c>
      <c r="F278">
        <v>51.73</v>
      </c>
      <c r="G278">
        <v>287.04643600000003</v>
      </c>
    </row>
    <row r="279" spans="1:7" x14ac:dyDescent="0.25">
      <c r="A279" s="185">
        <v>40256</v>
      </c>
      <c r="B279">
        <v>1159.89735</v>
      </c>
      <c r="C279" s="734">
        <f t="shared" si="14"/>
        <v>-5.0913500721982974E-3</v>
      </c>
      <c r="D279" s="734">
        <f t="shared" si="12"/>
        <v>-6.5725884399767676E-3</v>
      </c>
      <c r="E279" s="734">
        <f t="shared" si="13"/>
        <v>-7.828698489746877E-4</v>
      </c>
      <c r="F279">
        <v>51.39</v>
      </c>
      <c r="G279">
        <v>286.82171599999998</v>
      </c>
    </row>
    <row r="280" spans="1:7" x14ac:dyDescent="0.25">
      <c r="A280" s="185">
        <v>40259</v>
      </c>
      <c r="B280">
        <v>1165.807554</v>
      </c>
      <c r="C280" s="734">
        <f t="shared" si="14"/>
        <v>5.095454352059603E-3</v>
      </c>
      <c r="D280" s="734">
        <f t="shared" si="12"/>
        <v>1.5567230978790203E-3</v>
      </c>
      <c r="E280" s="734">
        <f t="shared" si="13"/>
        <v>3.844733290696789E-3</v>
      </c>
      <c r="F280">
        <v>51.47</v>
      </c>
      <c r="G280">
        <v>287.92446899999999</v>
      </c>
    </row>
    <row r="281" spans="1:7" x14ac:dyDescent="0.25">
      <c r="A281" s="185">
        <v>40260</v>
      </c>
      <c r="B281">
        <v>1174.1662550000001</v>
      </c>
      <c r="C281" s="734">
        <f t="shared" si="14"/>
        <v>7.1698806302298301E-3</v>
      </c>
      <c r="D281" s="734">
        <f t="shared" si="12"/>
        <v>1.6708762385855724E-2</v>
      </c>
      <c r="E281" s="734">
        <f t="shared" si="13"/>
        <v>8.2755488211043726E-3</v>
      </c>
      <c r="F281">
        <v>52.33</v>
      </c>
      <c r="G281">
        <v>290.30720200000002</v>
      </c>
    </row>
    <row r="282" spans="1:7" x14ac:dyDescent="0.25">
      <c r="A282" s="185">
        <v>40261</v>
      </c>
      <c r="B282">
        <v>1167.7172909999999</v>
      </c>
      <c r="C282" s="734">
        <f t="shared" si="14"/>
        <v>-5.4923772272779114E-3</v>
      </c>
      <c r="D282" s="734">
        <f t="shared" si="12"/>
        <v>-8.7903688133001978E-3</v>
      </c>
      <c r="E282" s="734">
        <f t="shared" si="13"/>
        <v>-1.0044301277789103E-2</v>
      </c>
      <c r="F282">
        <v>51.87</v>
      </c>
      <c r="G282">
        <v>287.39126900000002</v>
      </c>
    </row>
    <row r="283" spans="1:7" x14ac:dyDescent="0.25">
      <c r="A283" s="185">
        <v>40262</v>
      </c>
      <c r="B283">
        <v>1165.7271499999999</v>
      </c>
      <c r="C283" s="734">
        <f t="shared" si="14"/>
        <v>-1.7043003604885198E-3</v>
      </c>
      <c r="D283" s="734">
        <f t="shared" si="12"/>
        <v>-6.7476383265855366E-3</v>
      </c>
      <c r="E283" s="734">
        <f t="shared" si="13"/>
        <v>3.7444422154653267E-4</v>
      </c>
      <c r="F283">
        <v>51.52</v>
      </c>
      <c r="G283">
        <v>287.49888099999998</v>
      </c>
    </row>
    <row r="284" spans="1:7" x14ac:dyDescent="0.25">
      <c r="A284" s="185">
        <v>40263</v>
      </c>
      <c r="B284">
        <v>1166.5885920000001</v>
      </c>
      <c r="C284" s="734">
        <f t="shared" si="14"/>
        <v>7.3897395286715017E-4</v>
      </c>
      <c r="D284" s="734">
        <f t="shared" si="12"/>
        <v>6.0170807453414632E-3</v>
      </c>
      <c r="E284" s="734">
        <f t="shared" si="13"/>
        <v>1.1521436147783337E-3</v>
      </c>
      <c r="F284">
        <v>51.83</v>
      </c>
      <c r="G284">
        <v>287.83012100000002</v>
      </c>
    </row>
    <row r="285" spans="1:7" x14ac:dyDescent="0.25">
      <c r="A285" s="185">
        <v>40266</v>
      </c>
      <c r="B285">
        <v>1173.222223</v>
      </c>
      <c r="C285" s="734">
        <f t="shared" si="14"/>
        <v>5.6863499656096828E-3</v>
      </c>
      <c r="D285" s="734">
        <f t="shared" si="12"/>
        <v>1.0032799536947801E-2</v>
      </c>
      <c r="E285" s="734">
        <f t="shared" si="13"/>
        <v>5.1149962862988563E-3</v>
      </c>
      <c r="F285">
        <v>52.35</v>
      </c>
      <c r="G285">
        <v>289.30237099999999</v>
      </c>
    </row>
    <row r="286" spans="1:7" x14ac:dyDescent="0.25">
      <c r="A286" s="185">
        <v>40267</v>
      </c>
      <c r="B286">
        <v>1173.2714539999999</v>
      </c>
      <c r="C286" s="734">
        <f t="shared" si="14"/>
        <v>4.1962212302903978E-5</v>
      </c>
      <c r="D286" s="734">
        <f t="shared" si="12"/>
        <v>-2.8653295128939771E-3</v>
      </c>
      <c r="E286" s="734">
        <f t="shared" si="13"/>
        <v>1.0582353644104092E-3</v>
      </c>
      <c r="F286">
        <v>52.2</v>
      </c>
      <c r="G286">
        <v>289.608521</v>
      </c>
    </row>
    <row r="287" spans="1:7" x14ac:dyDescent="0.25">
      <c r="A287" s="185">
        <v>40268</v>
      </c>
      <c r="B287">
        <v>1169.431192</v>
      </c>
      <c r="C287" s="734">
        <f t="shared" si="14"/>
        <v>-3.273123186375515E-3</v>
      </c>
      <c r="D287" s="734">
        <f t="shared" si="12"/>
        <v>-3.2567049808429616E-3</v>
      </c>
      <c r="E287" s="734">
        <f t="shared" si="13"/>
        <v>-5.0985205645933673E-3</v>
      </c>
      <c r="F287">
        <v>52.03</v>
      </c>
      <c r="G287">
        <v>288.13194600000003</v>
      </c>
    </row>
    <row r="288" spans="1:7" x14ac:dyDescent="0.25">
      <c r="A288" s="185">
        <v>40269</v>
      </c>
      <c r="B288">
        <v>1178.102625</v>
      </c>
      <c r="C288" s="734">
        <f t="shared" si="14"/>
        <v>7.4150861199193674E-3</v>
      </c>
      <c r="D288" s="734">
        <f t="shared" si="12"/>
        <v>1.6721122429367519E-2</v>
      </c>
      <c r="E288" s="734">
        <f t="shared" si="13"/>
        <v>5.0089031085778224E-3</v>
      </c>
      <c r="F288">
        <v>52.9</v>
      </c>
      <c r="G288">
        <v>289.57517100000001</v>
      </c>
    </row>
    <row r="289" spans="1:7" x14ac:dyDescent="0.25">
      <c r="A289" s="185">
        <v>40273</v>
      </c>
      <c r="B289">
        <v>1187.439253</v>
      </c>
      <c r="C289" s="734">
        <f t="shared" si="14"/>
        <v>7.9251397984110294E-3</v>
      </c>
      <c r="D289" s="734">
        <f t="shared" si="12"/>
        <v>-1.1153119092627506E-2</v>
      </c>
      <c r="E289" s="734">
        <f t="shared" si="13"/>
        <v>-7.0443884845372562E-4</v>
      </c>
      <c r="F289">
        <v>52.31</v>
      </c>
      <c r="G289">
        <v>289.37118299999997</v>
      </c>
    </row>
    <row r="290" spans="1:7" x14ac:dyDescent="0.25">
      <c r="A290" s="185">
        <v>40274</v>
      </c>
      <c r="B290">
        <v>1189.4411090000001</v>
      </c>
      <c r="C290" s="734">
        <f t="shared" si="14"/>
        <v>1.6858597144591148E-3</v>
      </c>
      <c r="D290" s="734">
        <f t="shared" si="12"/>
        <v>-3.8233607340854014E-4</v>
      </c>
      <c r="E290" s="734">
        <f t="shared" si="13"/>
        <v>-3.2930715150027989E-3</v>
      </c>
      <c r="F290">
        <v>52.29</v>
      </c>
      <c r="G290">
        <v>288.41826300000002</v>
      </c>
    </row>
    <row r="291" spans="1:7" x14ac:dyDescent="0.25">
      <c r="A291" s="185">
        <v>40275</v>
      </c>
      <c r="B291">
        <v>1182.4504380000001</v>
      </c>
      <c r="C291" s="734">
        <f t="shared" si="14"/>
        <v>-5.8772737440336842E-3</v>
      </c>
      <c r="D291" s="734">
        <f t="shared" si="12"/>
        <v>-8.6058519793458244E-3</v>
      </c>
      <c r="E291" s="734">
        <f t="shared" si="13"/>
        <v>-5.4372285017193489E-3</v>
      </c>
      <c r="F291">
        <v>51.84</v>
      </c>
      <c r="G291">
        <v>286.85006700000002</v>
      </c>
    </row>
    <row r="292" spans="1:7" x14ac:dyDescent="0.25">
      <c r="A292" s="185">
        <v>40276</v>
      </c>
      <c r="B292">
        <v>1186.4409250000001</v>
      </c>
      <c r="C292" s="734">
        <f t="shared" si="14"/>
        <v>3.3747604734701842E-3</v>
      </c>
      <c r="D292" s="734">
        <f t="shared" si="12"/>
        <v>2.3148148148146586E-3</v>
      </c>
      <c r="E292" s="734">
        <f t="shared" si="13"/>
        <v>-2.9918068661483055E-5</v>
      </c>
      <c r="F292">
        <v>51.96</v>
      </c>
      <c r="G292">
        <v>286.84148499999998</v>
      </c>
    </row>
    <row r="293" spans="1:7" x14ac:dyDescent="0.25">
      <c r="A293" s="185">
        <v>40277</v>
      </c>
      <c r="B293">
        <v>1194.3677110000001</v>
      </c>
      <c r="C293" s="734">
        <f t="shared" si="14"/>
        <v>6.6811468088898707E-3</v>
      </c>
      <c r="D293" s="734">
        <f t="shared" si="12"/>
        <v>2.5019245573518756E-3</v>
      </c>
      <c r="E293" s="734">
        <f t="shared" si="13"/>
        <v>6.237821561968282E-3</v>
      </c>
      <c r="F293">
        <v>52.09</v>
      </c>
      <c r="G293">
        <v>288.63075099999998</v>
      </c>
    </row>
    <row r="294" spans="1:7" x14ac:dyDescent="0.25">
      <c r="A294" s="185">
        <v>40280</v>
      </c>
      <c r="B294">
        <v>1196.478278</v>
      </c>
      <c r="C294" s="734">
        <f t="shared" si="14"/>
        <v>1.7670998475276534E-3</v>
      </c>
      <c r="D294" s="734">
        <f t="shared" si="12"/>
        <v>3.071606834325058E-3</v>
      </c>
      <c r="E294" s="734">
        <f t="shared" si="13"/>
        <v>1.01155888271931E-3</v>
      </c>
      <c r="F294">
        <v>52.25</v>
      </c>
      <c r="G294">
        <v>288.92271799999997</v>
      </c>
    </row>
    <row r="295" spans="1:7" x14ac:dyDescent="0.25">
      <c r="A295" s="185">
        <v>40281</v>
      </c>
      <c r="B295">
        <v>1197.30125</v>
      </c>
      <c r="C295" s="734">
        <f t="shared" si="14"/>
        <v>6.8782861764571379E-4</v>
      </c>
      <c r="D295" s="734">
        <f t="shared" si="12"/>
        <v>1.3397129186603074E-3</v>
      </c>
      <c r="E295" s="734">
        <f t="shared" si="13"/>
        <v>-2.2388685959962018E-4</v>
      </c>
      <c r="F295">
        <v>52.32</v>
      </c>
      <c r="G295">
        <v>288.85803199999998</v>
      </c>
    </row>
    <row r="296" spans="1:7" x14ac:dyDescent="0.25">
      <c r="A296" s="185">
        <v>40282</v>
      </c>
      <c r="B296">
        <v>1210.651674</v>
      </c>
      <c r="C296" s="734">
        <f t="shared" si="14"/>
        <v>1.1150430186220861E-2</v>
      </c>
      <c r="D296" s="734">
        <f t="shared" si="12"/>
        <v>-4.3960244648317826E-3</v>
      </c>
      <c r="E296" s="734">
        <f t="shared" si="13"/>
        <v>1.4745305749364057E-4</v>
      </c>
      <c r="F296">
        <v>52.09</v>
      </c>
      <c r="G296">
        <v>288.90062499999999</v>
      </c>
    </row>
    <row r="297" spans="1:7" x14ac:dyDescent="0.25">
      <c r="A297" s="185">
        <v>40283</v>
      </c>
      <c r="B297">
        <v>1211.668046</v>
      </c>
      <c r="C297" s="734">
        <f t="shared" si="14"/>
        <v>8.3952471369563852E-4</v>
      </c>
      <c r="D297" s="734">
        <f t="shared" si="12"/>
        <v>-9.5987713572662781E-3</v>
      </c>
      <c r="E297" s="734">
        <f t="shared" si="13"/>
        <v>-2.557429565962277E-3</v>
      </c>
      <c r="F297">
        <v>51.59</v>
      </c>
      <c r="G297">
        <v>288.16178200000002</v>
      </c>
    </row>
    <row r="298" spans="1:7" x14ac:dyDescent="0.25">
      <c r="A298" s="185">
        <v>40284</v>
      </c>
      <c r="B298">
        <v>1192.1288360000001</v>
      </c>
      <c r="C298" s="734">
        <f t="shared" si="14"/>
        <v>-1.6125877103471908E-2</v>
      </c>
      <c r="D298" s="734">
        <f t="shared" si="12"/>
        <v>-3.6828842798992678E-3</v>
      </c>
      <c r="E298" s="734">
        <f t="shared" si="13"/>
        <v>-2.9428781086591194E-3</v>
      </c>
      <c r="F298">
        <v>51.4</v>
      </c>
      <c r="G298">
        <v>287.31375700000001</v>
      </c>
    </row>
    <row r="299" spans="1:7" x14ac:dyDescent="0.25">
      <c r="A299" s="185">
        <v>40287</v>
      </c>
      <c r="B299">
        <v>1197.518157</v>
      </c>
      <c r="C299" s="734">
        <f t="shared" si="14"/>
        <v>4.5207538289928628E-3</v>
      </c>
      <c r="D299" s="734">
        <f t="shared" si="12"/>
        <v>7.7821011673151474E-4</v>
      </c>
      <c r="E299" s="734">
        <f t="shared" si="13"/>
        <v>3.9766526042119832E-3</v>
      </c>
      <c r="F299">
        <v>51.44</v>
      </c>
      <c r="G299">
        <v>288.45630399999999</v>
      </c>
    </row>
    <row r="300" spans="1:7" x14ac:dyDescent="0.25">
      <c r="A300" s="185">
        <v>40288</v>
      </c>
      <c r="B300">
        <v>1207.1745100000001</v>
      </c>
      <c r="C300" s="734">
        <f t="shared" si="14"/>
        <v>8.0636380697483023E-3</v>
      </c>
      <c r="D300" s="734">
        <f t="shared" si="12"/>
        <v>3.8880248833592645E-3</v>
      </c>
      <c r="E300" s="734">
        <f t="shared" si="13"/>
        <v>9.1372591392557823E-4</v>
      </c>
      <c r="F300">
        <v>51.64</v>
      </c>
      <c r="G300">
        <v>288.719874</v>
      </c>
    </row>
    <row r="301" spans="1:7" x14ac:dyDescent="0.25">
      <c r="A301" s="185">
        <v>40289</v>
      </c>
      <c r="B301">
        <v>1205.9446929999999</v>
      </c>
      <c r="C301" s="734">
        <f t="shared" si="14"/>
        <v>-1.0187566004853377E-3</v>
      </c>
      <c r="D301" s="734">
        <f t="shared" si="12"/>
        <v>2.3237800154918276E-3</v>
      </c>
      <c r="E301" s="734">
        <f t="shared" si="13"/>
        <v>7.5767905052481765E-4</v>
      </c>
      <c r="F301">
        <v>51.76</v>
      </c>
      <c r="G301">
        <v>288.93863099999999</v>
      </c>
    </row>
    <row r="302" spans="1:7" x14ac:dyDescent="0.25">
      <c r="A302" s="185">
        <v>40290</v>
      </c>
      <c r="B302">
        <v>1208.6696870000001</v>
      </c>
      <c r="C302" s="734">
        <f t="shared" si="14"/>
        <v>2.259634306463365E-3</v>
      </c>
      <c r="D302" s="734">
        <f t="shared" si="12"/>
        <v>2.2217928902627415E-2</v>
      </c>
      <c r="E302" s="734">
        <f t="shared" si="13"/>
        <v>-2.6280355706399527E-3</v>
      </c>
      <c r="F302">
        <v>52.91</v>
      </c>
      <c r="G302">
        <v>288.17928999999998</v>
      </c>
    </row>
    <row r="303" spans="1:7" x14ac:dyDescent="0.25">
      <c r="A303" s="185">
        <v>40291</v>
      </c>
      <c r="B303">
        <v>1217.275648</v>
      </c>
      <c r="C303" s="734">
        <f t="shared" si="14"/>
        <v>7.1201926320834108E-3</v>
      </c>
      <c r="D303" s="734">
        <f t="shared" si="12"/>
        <v>1.9467019467019453E-2</v>
      </c>
      <c r="E303" s="734">
        <f t="shared" si="13"/>
        <v>-1.2379480843330848E-3</v>
      </c>
      <c r="F303">
        <v>53.94</v>
      </c>
      <c r="G303">
        <v>287.82253900000001</v>
      </c>
    </row>
    <row r="304" spans="1:7" x14ac:dyDescent="0.25">
      <c r="A304" s="185">
        <v>40294</v>
      </c>
      <c r="B304">
        <v>1212.0540109999999</v>
      </c>
      <c r="C304" s="734">
        <f t="shared" si="14"/>
        <v>-4.2896093490240039E-3</v>
      </c>
      <c r="D304" s="734">
        <f t="shared" si="12"/>
        <v>-2.61401557285873E-2</v>
      </c>
      <c r="E304" s="734">
        <f t="shared" si="13"/>
        <v>-2.3611007058762512E-3</v>
      </c>
      <c r="F304">
        <v>52.53</v>
      </c>
      <c r="G304">
        <v>287.14296100000001</v>
      </c>
    </row>
    <row r="305" spans="1:7" x14ac:dyDescent="0.25">
      <c r="A305" s="185">
        <v>40295</v>
      </c>
      <c r="B305">
        <v>1183.7131670000001</v>
      </c>
      <c r="C305" s="734">
        <f t="shared" si="14"/>
        <v>-2.3382492647020969E-2</v>
      </c>
      <c r="D305" s="734">
        <f t="shared" si="12"/>
        <v>-5.7110222729868654E-2</v>
      </c>
      <c r="E305" s="734">
        <f t="shared" si="13"/>
        <v>-1.6729353153114634E-2</v>
      </c>
      <c r="F305">
        <v>49.53</v>
      </c>
      <c r="G305">
        <v>282.33924500000001</v>
      </c>
    </row>
    <row r="306" spans="1:7" x14ac:dyDescent="0.25">
      <c r="A306" s="185">
        <v>40296</v>
      </c>
      <c r="B306">
        <v>1191.3558330000001</v>
      </c>
      <c r="C306" s="734">
        <f t="shared" si="14"/>
        <v>6.4565185325846652E-3</v>
      </c>
      <c r="D306" s="734">
        <f t="shared" si="12"/>
        <v>1.7968907732687223E-2</v>
      </c>
      <c r="E306" s="734">
        <f t="shared" si="13"/>
        <v>5.7225200839505774E-3</v>
      </c>
      <c r="F306">
        <v>50.42</v>
      </c>
      <c r="G306">
        <v>283.95493699999997</v>
      </c>
    </row>
    <row r="307" spans="1:7" x14ac:dyDescent="0.25">
      <c r="A307" s="185">
        <v>40297</v>
      </c>
      <c r="B307">
        <v>1206.776116</v>
      </c>
      <c r="C307" s="734">
        <f t="shared" si="14"/>
        <v>1.2943473790840043E-2</v>
      </c>
      <c r="D307" s="734">
        <f t="shared" si="12"/>
        <v>6.2673542245140768E-2</v>
      </c>
      <c r="E307" s="734">
        <f t="shared" si="13"/>
        <v>4.0883106744504794E-3</v>
      </c>
      <c r="F307">
        <v>53.58</v>
      </c>
      <c r="G307">
        <v>285.11583300000001</v>
      </c>
    </row>
    <row r="308" spans="1:7" x14ac:dyDescent="0.25">
      <c r="A308" s="185">
        <v>40298</v>
      </c>
      <c r="B308">
        <v>1186.689376</v>
      </c>
      <c r="C308" s="734">
        <f t="shared" si="14"/>
        <v>-1.6644959851028429E-2</v>
      </c>
      <c r="D308" s="734">
        <f t="shared" si="12"/>
        <v>-3.6767450541246749E-2</v>
      </c>
      <c r="E308" s="734">
        <f t="shared" si="13"/>
        <v>-5.193661061958621E-3</v>
      </c>
      <c r="F308">
        <v>51.61</v>
      </c>
      <c r="G308">
        <v>283.63503800000001</v>
      </c>
    </row>
    <row r="309" spans="1:7" x14ac:dyDescent="0.25">
      <c r="A309" s="185">
        <v>40301</v>
      </c>
      <c r="B309">
        <v>1202.2601159999999</v>
      </c>
      <c r="C309" s="734">
        <f t="shared" si="14"/>
        <v>1.3121159011707517E-2</v>
      </c>
      <c r="D309" s="734">
        <f t="shared" si="12"/>
        <v>-6.5878705677193672E-3</v>
      </c>
      <c r="E309" s="734">
        <f t="shared" si="13"/>
        <v>5.4929391339868516E-3</v>
      </c>
      <c r="F309">
        <v>51.27</v>
      </c>
      <c r="G309">
        <v>285.19302800000003</v>
      </c>
    </row>
    <row r="310" spans="1:7" x14ac:dyDescent="0.25">
      <c r="A310" s="185">
        <v>40302</v>
      </c>
      <c r="B310">
        <v>1173.5992839999999</v>
      </c>
      <c r="C310" s="734">
        <f t="shared" si="14"/>
        <v>-2.383912733906246E-2</v>
      </c>
      <c r="D310" s="734">
        <f t="shared" si="12"/>
        <v>-1.9699629412912145E-2</v>
      </c>
      <c r="E310" s="734">
        <f t="shared" si="13"/>
        <v>-9.5352997198795419E-3</v>
      </c>
      <c r="F310">
        <v>50.26</v>
      </c>
      <c r="G310">
        <v>282.47362700000002</v>
      </c>
    </row>
    <row r="311" spans="1:7" x14ac:dyDescent="0.25">
      <c r="A311" s="185">
        <v>40303</v>
      </c>
      <c r="B311">
        <v>1165.897009</v>
      </c>
      <c r="C311" s="734">
        <f t="shared" si="14"/>
        <v>-6.5629513454951161E-3</v>
      </c>
      <c r="D311" s="734">
        <f t="shared" si="12"/>
        <v>-9.5503382411459281E-3</v>
      </c>
      <c r="E311" s="734">
        <f t="shared" si="13"/>
        <v>3.316136129055236E-3</v>
      </c>
      <c r="F311">
        <v>49.78</v>
      </c>
      <c r="G311">
        <v>283.410348</v>
      </c>
    </row>
    <row r="312" spans="1:7" x14ac:dyDescent="0.25">
      <c r="A312" s="185">
        <v>40304</v>
      </c>
      <c r="B312">
        <v>1128.1503949999999</v>
      </c>
      <c r="C312" s="734">
        <f t="shared" si="14"/>
        <v>-3.2375598966821073E-2</v>
      </c>
      <c r="D312" s="734">
        <f t="shared" si="12"/>
        <v>-3.1739654479710722E-2</v>
      </c>
      <c r="E312" s="734">
        <f t="shared" si="13"/>
        <v>-2.3749376293063174E-2</v>
      </c>
      <c r="F312">
        <v>48.2</v>
      </c>
      <c r="G312">
        <v>276.679529</v>
      </c>
    </row>
    <row r="313" spans="1:7" x14ac:dyDescent="0.25">
      <c r="A313" s="185">
        <v>40305</v>
      </c>
      <c r="B313">
        <v>1110.884683</v>
      </c>
      <c r="C313" s="734">
        <f t="shared" si="14"/>
        <v>-1.5304441745109587E-2</v>
      </c>
      <c r="D313" s="734">
        <f t="shared" si="12"/>
        <v>2.2821576763485396E-3</v>
      </c>
      <c r="E313" s="734">
        <f t="shared" si="13"/>
        <v>-5.2173791289054083E-3</v>
      </c>
      <c r="F313">
        <v>48.31</v>
      </c>
      <c r="G313">
        <v>275.23598700000002</v>
      </c>
    </row>
    <row r="314" spans="1:7" x14ac:dyDescent="0.25">
      <c r="A314" s="185">
        <v>40308</v>
      </c>
      <c r="B314">
        <v>1159.7264560000001</v>
      </c>
      <c r="C314" s="734">
        <f t="shared" si="14"/>
        <v>4.3966555437690014E-2</v>
      </c>
      <c r="D314" s="734">
        <f t="shared" si="12"/>
        <v>5.6303042848271589E-2</v>
      </c>
      <c r="E314" s="734">
        <f t="shared" si="13"/>
        <v>2.7878821674579779E-2</v>
      </c>
      <c r="F314">
        <v>51.03</v>
      </c>
      <c r="G314">
        <v>282.90924200000001</v>
      </c>
    </row>
    <row r="315" spans="1:7" x14ac:dyDescent="0.25">
      <c r="A315" s="185">
        <v>40309</v>
      </c>
      <c r="B315">
        <v>1155.7867060000001</v>
      </c>
      <c r="C315" s="734">
        <f t="shared" si="14"/>
        <v>-3.397137298728703E-3</v>
      </c>
      <c r="D315" s="734">
        <f t="shared" si="12"/>
        <v>4.3111894963747677E-3</v>
      </c>
      <c r="E315" s="734">
        <f t="shared" si="13"/>
        <v>-8.8442851223657915E-4</v>
      </c>
      <c r="F315">
        <v>51.25</v>
      </c>
      <c r="G315">
        <v>282.65902899999998</v>
      </c>
    </row>
    <row r="316" spans="1:7" x14ac:dyDescent="0.25">
      <c r="A316" s="185">
        <v>40310</v>
      </c>
      <c r="B316">
        <v>1171.672681</v>
      </c>
      <c r="C316" s="734">
        <f t="shared" si="14"/>
        <v>1.3744728951744722E-2</v>
      </c>
      <c r="D316" s="734">
        <f t="shared" si="12"/>
        <v>2.2829268292682947E-2</v>
      </c>
      <c r="E316" s="734">
        <f t="shared" si="13"/>
        <v>6.3206578127743551E-3</v>
      </c>
      <c r="F316">
        <v>52.42</v>
      </c>
      <c r="G316">
        <v>284.44562000000002</v>
      </c>
    </row>
    <row r="317" spans="1:7" x14ac:dyDescent="0.25">
      <c r="A317" s="185">
        <v>40311</v>
      </c>
      <c r="B317">
        <v>1157.437414</v>
      </c>
      <c r="C317" s="734">
        <f t="shared" si="14"/>
        <v>-1.2149525401454642E-2</v>
      </c>
      <c r="D317" s="734">
        <f t="shared" si="12"/>
        <v>-1.297214803510105E-2</v>
      </c>
      <c r="E317" s="734">
        <f t="shared" si="13"/>
        <v>-4.630572268963129E-3</v>
      </c>
      <c r="F317">
        <v>51.74</v>
      </c>
      <c r="G317">
        <v>283.12847399999998</v>
      </c>
    </row>
    <row r="318" spans="1:7" x14ac:dyDescent="0.25">
      <c r="A318" s="185">
        <v>40312</v>
      </c>
      <c r="B318">
        <v>1135.6823429999999</v>
      </c>
      <c r="C318" s="734">
        <f t="shared" si="14"/>
        <v>-1.8795894047364925E-2</v>
      </c>
      <c r="D318" s="734">
        <f t="shared" si="12"/>
        <v>-2.7444916892153115E-2</v>
      </c>
      <c r="E318" s="734">
        <f t="shared" si="13"/>
        <v>-8.9997129712922064E-3</v>
      </c>
      <c r="F318">
        <v>50.32</v>
      </c>
      <c r="G318">
        <v>280.580399</v>
      </c>
    </row>
    <row r="319" spans="1:7" x14ac:dyDescent="0.25">
      <c r="A319" s="185">
        <v>40315</v>
      </c>
      <c r="B319">
        <v>1136.9425040000001</v>
      </c>
      <c r="C319" s="734">
        <f t="shared" si="14"/>
        <v>1.1096069316982593E-3</v>
      </c>
      <c r="D319" s="734">
        <f t="shared" si="12"/>
        <v>1.6494435612082636E-2</v>
      </c>
      <c r="E319" s="734">
        <f t="shared" si="13"/>
        <v>8.7313048549766403E-3</v>
      </c>
      <c r="F319">
        <v>51.15</v>
      </c>
      <c r="G319">
        <v>283.03023200000001</v>
      </c>
    </row>
    <row r="320" spans="1:7" x14ac:dyDescent="0.25">
      <c r="A320" s="185">
        <v>40316</v>
      </c>
      <c r="B320">
        <v>1120.803028</v>
      </c>
      <c r="C320" s="734">
        <f t="shared" si="14"/>
        <v>-1.4195507638440796E-2</v>
      </c>
      <c r="D320" s="734">
        <f t="shared" si="12"/>
        <v>-2.1505376344086446E-3</v>
      </c>
      <c r="E320" s="734">
        <f t="shared" si="13"/>
        <v>-4.64412932396574E-3</v>
      </c>
      <c r="F320">
        <v>51.04</v>
      </c>
      <c r="G320">
        <v>281.71580299999999</v>
      </c>
    </row>
    <row r="321" spans="1:7" x14ac:dyDescent="0.25">
      <c r="A321" s="185">
        <v>40317</v>
      </c>
      <c r="B321">
        <v>1115.049389</v>
      </c>
      <c r="C321" s="734">
        <f t="shared" si="14"/>
        <v>-5.1334970162125737E-3</v>
      </c>
      <c r="D321" s="734">
        <f t="shared" si="12"/>
        <v>9.0125391849529279E-3</v>
      </c>
      <c r="E321" s="734">
        <f t="shared" si="13"/>
        <v>-1.8983528588205623E-3</v>
      </c>
      <c r="F321">
        <v>51.5</v>
      </c>
      <c r="G321">
        <v>281.18100700000002</v>
      </c>
    </row>
    <row r="322" spans="1:7" x14ac:dyDescent="0.25">
      <c r="A322" s="185">
        <v>40318</v>
      </c>
      <c r="B322">
        <v>1071.593674</v>
      </c>
      <c r="C322" s="734">
        <f t="shared" si="14"/>
        <v>-3.8972009158241949E-2</v>
      </c>
      <c r="D322" s="734">
        <f t="shared" si="12"/>
        <v>-7.5533980582524252E-2</v>
      </c>
      <c r="E322" s="734">
        <f t="shared" si="13"/>
        <v>-3.2075061172250674E-2</v>
      </c>
      <c r="F322">
        <v>47.61</v>
      </c>
      <c r="G322">
        <v>272.16210899999999</v>
      </c>
    </row>
    <row r="323" spans="1:7" x14ac:dyDescent="0.25">
      <c r="A323" s="185">
        <v>40319</v>
      </c>
      <c r="B323">
        <v>1087.6932509999999</v>
      </c>
      <c r="C323" s="734">
        <f t="shared" si="14"/>
        <v>1.5023956739035338E-2</v>
      </c>
      <c r="D323" s="734">
        <f t="shared" ref="D323:D386" si="15">F323/F322-1</f>
        <v>3.1085906322201318E-2</v>
      </c>
      <c r="E323" s="734">
        <f t="shared" ref="E323:E386" si="16">G323/G322-1</f>
        <v>3.907053791973647E-3</v>
      </c>
      <c r="F323">
        <v>49.09</v>
      </c>
      <c r="G323">
        <v>273.225461</v>
      </c>
    </row>
    <row r="324" spans="1:7" x14ac:dyDescent="0.25">
      <c r="A324" s="185">
        <v>40322</v>
      </c>
      <c r="B324">
        <v>1073.6523970000001</v>
      </c>
      <c r="C324" s="734">
        <f t="shared" ref="C324:C387" si="17">B324/B323-1</f>
        <v>-1.2908836188043837E-2</v>
      </c>
      <c r="D324" s="734">
        <f t="shared" si="15"/>
        <v>-1.9555917702179682E-2</v>
      </c>
      <c r="E324" s="734">
        <f t="shared" si="16"/>
        <v>-7.6481378871203765E-3</v>
      </c>
      <c r="F324">
        <v>48.13</v>
      </c>
      <c r="G324">
        <v>271.13579499999997</v>
      </c>
    </row>
    <row r="325" spans="1:7" x14ac:dyDescent="0.25">
      <c r="A325" s="185">
        <v>40323</v>
      </c>
      <c r="B325">
        <v>1074.0268610000001</v>
      </c>
      <c r="C325" s="734">
        <f t="shared" si="17"/>
        <v>3.4877582450931754E-4</v>
      </c>
      <c r="D325" s="734">
        <f t="shared" si="15"/>
        <v>-2.9087886972781751E-3</v>
      </c>
      <c r="E325" s="734">
        <f t="shared" si="16"/>
        <v>-9.5125765301478094E-3</v>
      </c>
      <c r="F325">
        <v>47.99</v>
      </c>
      <c r="G325">
        <v>268.55659500000002</v>
      </c>
    </row>
    <row r="326" spans="1:7" x14ac:dyDescent="0.25">
      <c r="A326" s="185">
        <v>40324</v>
      </c>
      <c r="B326">
        <v>1067.94741</v>
      </c>
      <c r="C326" s="734">
        <f t="shared" si="17"/>
        <v>-5.6604273326457122E-3</v>
      </c>
      <c r="D326" s="734">
        <f t="shared" si="15"/>
        <v>1.166909772869329E-2</v>
      </c>
      <c r="E326" s="734">
        <f t="shared" si="16"/>
        <v>-8.7947272343099625E-3</v>
      </c>
      <c r="F326">
        <v>48.55</v>
      </c>
      <c r="G326">
        <v>266.19471299999998</v>
      </c>
    </row>
    <row r="327" spans="1:7" x14ac:dyDescent="0.25">
      <c r="A327" s="185">
        <v>40325</v>
      </c>
      <c r="B327">
        <v>1103.062081</v>
      </c>
      <c r="C327" s="734">
        <f t="shared" si="17"/>
        <v>3.2880524519461218E-2</v>
      </c>
      <c r="D327" s="734">
        <f t="shared" si="15"/>
        <v>2.6570545829042391E-2</v>
      </c>
      <c r="E327" s="734">
        <f t="shared" si="16"/>
        <v>1.9432790162139835E-2</v>
      </c>
      <c r="F327">
        <v>49.84</v>
      </c>
      <c r="G327">
        <v>271.36761899999999</v>
      </c>
    </row>
    <row r="328" spans="1:7" x14ac:dyDescent="0.25">
      <c r="A328" s="185">
        <v>40326</v>
      </c>
      <c r="B328">
        <v>1089.4058439999999</v>
      </c>
      <c r="C328" s="734">
        <f t="shared" si="17"/>
        <v>-1.2380297750440139E-2</v>
      </c>
      <c r="D328" s="734">
        <f t="shared" si="15"/>
        <v>-1.0433386837881309E-2</v>
      </c>
      <c r="E328" s="734">
        <f t="shared" si="16"/>
        <v>-4.2477875740952742E-3</v>
      </c>
      <c r="F328">
        <v>49.32</v>
      </c>
      <c r="G328">
        <v>270.21490699999998</v>
      </c>
    </row>
    <row r="329" spans="1:7" x14ac:dyDescent="0.25">
      <c r="A329" s="185">
        <v>40330</v>
      </c>
      <c r="B329">
        <v>1070.707343</v>
      </c>
      <c r="C329" s="734">
        <f t="shared" si="17"/>
        <v>-1.7163944092078776E-2</v>
      </c>
      <c r="D329" s="734">
        <f t="shared" si="15"/>
        <v>-8.718572587185669E-3</v>
      </c>
      <c r="E329" s="734">
        <f t="shared" si="16"/>
        <v>-1.8786010203351022E-3</v>
      </c>
      <c r="F329">
        <v>48.89</v>
      </c>
      <c r="G329">
        <v>269.70728100000002</v>
      </c>
    </row>
    <row r="330" spans="1:7" x14ac:dyDescent="0.25">
      <c r="A330" s="185">
        <v>40331</v>
      </c>
      <c r="B330">
        <v>1098.3800329999999</v>
      </c>
      <c r="C330" s="734">
        <f t="shared" si="17"/>
        <v>2.5845241634809613E-2</v>
      </c>
      <c r="D330" s="734">
        <f t="shared" si="15"/>
        <v>7.9770914297403461E-3</v>
      </c>
      <c r="E330" s="734">
        <f t="shared" si="16"/>
        <v>1.6934214690333071E-2</v>
      </c>
      <c r="F330">
        <v>49.28</v>
      </c>
      <c r="G330">
        <v>274.274562</v>
      </c>
    </row>
    <row r="331" spans="1:7" x14ac:dyDescent="0.25">
      <c r="A331" s="185">
        <v>40332</v>
      </c>
      <c r="B331">
        <v>1102.825081</v>
      </c>
      <c r="C331" s="734">
        <f t="shared" si="17"/>
        <v>4.0469126044282433E-3</v>
      </c>
      <c r="D331" s="734">
        <f t="shared" si="15"/>
        <v>1.5016233766233844E-2</v>
      </c>
      <c r="E331" s="734">
        <f t="shared" si="16"/>
        <v>1.0210753704531506E-3</v>
      </c>
      <c r="F331">
        <v>50.02</v>
      </c>
      <c r="G331">
        <v>274.55461700000001</v>
      </c>
    </row>
    <row r="332" spans="1:7" x14ac:dyDescent="0.25">
      <c r="A332" s="185">
        <v>40333</v>
      </c>
      <c r="B332">
        <v>1064.875041</v>
      </c>
      <c r="C332" s="734">
        <f t="shared" si="17"/>
        <v>-3.4411658434162828E-2</v>
      </c>
      <c r="D332" s="734">
        <f t="shared" si="15"/>
        <v>-8.5965613754498404E-3</v>
      </c>
      <c r="E332" s="734">
        <f t="shared" si="16"/>
        <v>-2.5670961490332656E-2</v>
      </c>
      <c r="F332">
        <v>49.59</v>
      </c>
      <c r="G332">
        <v>267.50653599999998</v>
      </c>
    </row>
    <row r="333" spans="1:7" x14ac:dyDescent="0.25">
      <c r="A333" s="185">
        <v>40336</v>
      </c>
      <c r="B333">
        <v>1050.4748179999999</v>
      </c>
      <c r="C333" s="734">
        <f t="shared" si="17"/>
        <v>-1.3522922827148953E-2</v>
      </c>
      <c r="D333" s="734">
        <f t="shared" si="15"/>
        <v>-2.7626537608388846E-2</v>
      </c>
      <c r="E333" s="734">
        <f t="shared" si="16"/>
        <v>-6.8674920152229646E-3</v>
      </c>
      <c r="F333">
        <v>48.22</v>
      </c>
      <c r="G333">
        <v>265.66943700000002</v>
      </c>
    </row>
    <row r="334" spans="1:7" x14ac:dyDescent="0.25">
      <c r="A334" s="185">
        <v>40337</v>
      </c>
      <c r="B334">
        <v>1062.003596</v>
      </c>
      <c r="C334" s="734">
        <f t="shared" si="17"/>
        <v>1.0974825671642208E-2</v>
      </c>
      <c r="D334" s="734">
        <f t="shared" si="15"/>
        <v>1.099128992119458E-2</v>
      </c>
      <c r="E334" s="734">
        <f t="shared" si="16"/>
        <v>1.469299985756356E-2</v>
      </c>
      <c r="F334">
        <v>48.75</v>
      </c>
      <c r="G334">
        <v>269.57291800000002</v>
      </c>
    </row>
    <row r="335" spans="1:7" x14ac:dyDescent="0.25">
      <c r="A335" s="185">
        <v>40338</v>
      </c>
      <c r="B335">
        <v>1055.6939640000001</v>
      </c>
      <c r="C335" s="734">
        <f t="shared" si="17"/>
        <v>-5.9412529522169244E-3</v>
      </c>
      <c r="D335" s="734">
        <f t="shared" si="15"/>
        <v>1.6615384615384698E-2</v>
      </c>
      <c r="E335" s="734">
        <f t="shared" si="16"/>
        <v>-1.5532717570687637E-3</v>
      </c>
      <c r="F335">
        <v>49.56</v>
      </c>
      <c r="G335">
        <v>269.15419800000001</v>
      </c>
    </row>
    <row r="336" spans="1:7" x14ac:dyDescent="0.25">
      <c r="A336" s="185">
        <v>40339</v>
      </c>
      <c r="B336">
        <v>1086.8351279999999</v>
      </c>
      <c r="C336" s="734">
        <f t="shared" si="17"/>
        <v>2.9498287441188653E-2</v>
      </c>
      <c r="D336" s="734">
        <f t="shared" si="15"/>
        <v>4.0556900726392175E-2</v>
      </c>
      <c r="E336" s="734">
        <f t="shared" si="16"/>
        <v>1.5305475562376269E-2</v>
      </c>
      <c r="F336">
        <v>51.57</v>
      </c>
      <c r="G336">
        <v>273.273731</v>
      </c>
    </row>
    <row r="337" spans="1:7" x14ac:dyDescent="0.25">
      <c r="A337" s="185">
        <v>40340</v>
      </c>
      <c r="B337">
        <v>1091.5995600000001</v>
      </c>
      <c r="C337" s="734">
        <f t="shared" si="17"/>
        <v>4.3837670289215147E-3</v>
      </c>
      <c r="D337" s="734">
        <f t="shared" si="15"/>
        <v>6.3990692262942961E-3</v>
      </c>
      <c r="E337" s="734">
        <f t="shared" si="16"/>
        <v>-7.5840330221861318E-3</v>
      </c>
      <c r="F337">
        <v>51.9</v>
      </c>
      <c r="G337">
        <v>271.20121399999999</v>
      </c>
    </row>
    <row r="338" spans="1:7" x14ac:dyDescent="0.25">
      <c r="A338" s="185">
        <v>40343</v>
      </c>
      <c r="B338">
        <v>1089.6255610000001</v>
      </c>
      <c r="C338" s="734">
        <f t="shared" si="17"/>
        <v>-1.8083545215060726E-3</v>
      </c>
      <c r="D338" s="734">
        <f t="shared" si="15"/>
        <v>1.6377649325626242E-2</v>
      </c>
      <c r="E338" s="734">
        <f t="shared" si="16"/>
        <v>3.7325127903005129E-3</v>
      </c>
      <c r="F338">
        <v>52.75</v>
      </c>
      <c r="G338">
        <v>272.21347600000001</v>
      </c>
    </row>
    <row r="339" spans="1:7" x14ac:dyDescent="0.25">
      <c r="A339" s="185">
        <v>40344</v>
      </c>
      <c r="B339">
        <v>1115.227781</v>
      </c>
      <c r="C339" s="734">
        <f t="shared" si="17"/>
        <v>2.3496346741814333E-2</v>
      </c>
      <c r="D339" s="734">
        <f t="shared" si="15"/>
        <v>1.1184834123222798E-2</v>
      </c>
      <c r="E339" s="734">
        <f t="shared" si="16"/>
        <v>1.1105662527890248E-2</v>
      </c>
      <c r="F339">
        <v>53.34</v>
      </c>
      <c r="G339">
        <v>275.23658699999999</v>
      </c>
    </row>
    <row r="340" spans="1:7" x14ac:dyDescent="0.25">
      <c r="A340" s="185">
        <v>40345</v>
      </c>
      <c r="B340">
        <v>1114.6086069999999</v>
      </c>
      <c r="C340" s="734">
        <f t="shared" si="17"/>
        <v>-5.5519958393157598E-4</v>
      </c>
      <c r="D340" s="734">
        <f t="shared" si="15"/>
        <v>1.1061117360329886E-2</v>
      </c>
      <c r="E340" s="734">
        <f t="shared" si="16"/>
        <v>-5.187064756038362E-3</v>
      </c>
      <c r="F340">
        <v>53.93</v>
      </c>
      <c r="G340">
        <v>273.80891700000001</v>
      </c>
    </row>
    <row r="341" spans="1:7" x14ac:dyDescent="0.25">
      <c r="A341" s="185">
        <v>40346</v>
      </c>
      <c r="B341">
        <v>1116.0354239999999</v>
      </c>
      <c r="C341" s="734">
        <f t="shared" si="17"/>
        <v>1.280105851542146E-3</v>
      </c>
      <c r="D341" s="734">
        <f t="shared" si="15"/>
        <v>4.8210643426664923E-3</v>
      </c>
      <c r="E341" s="734">
        <f t="shared" si="16"/>
        <v>6.94348095317876E-3</v>
      </c>
      <c r="F341">
        <v>54.19</v>
      </c>
      <c r="G341">
        <v>275.710104</v>
      </c>
    </row>
    <row r="342" spans="1:7" x14ac:dyDescent="0.25">
      <c r="A342" s="185">
        <v>40347</v>
      </c>
      <c r="B342">
        <v>1117.510608</v>
      </c>
      <c r="C342" s="734">
        <f t="shared" si="17"/>
        <v>1.3218075056371514E-3</v>
      </c>
      <c r="D342" s="734">
        <f t="shared" si="15"/>
        <v>3.6907178446208277E-3</v>
      </c>
      <c r="E342" s="734">
        <f t="shared" si="16"/>
        <v>-1.6769679213497479E-3</v>
      </c>
      <c r="F342">
        <v>54.39</v>
      </c>
      <c r="G342">
        <v>275.247747</v>
      </c>
    </row>
    <row r="343" spans="1:7" x14ac:dyDescent="0.25">
      <c r="A343" s="185">
        <v>40350</v>
      </c>
      <c r="B343">
        <v>1113.1986469999999</v>
      </c>
      <c r="C343" s="734">
        <f t="shared" si="17"/>
        <v>-3.8585414484048064E-3</v>
      </c>
      <c r="D343" s="734">
        <f t="shared" si="15"/>
        <v>-1.7466446037874617E-2</v>
      </c>
      <c r="E343" s="734">
        <f t="shared" si="16"/>
        <v>-3.1759133708731957E-3</v>
      </c>
      <c r="F343">
        <v>53.44</v>
      </c>
      <c r="G343">
        <v>274.37358399999999</v>
      </c>
    </row>
    <row r="344" spans="1:7" x14ac:dyDescent="0.25">
      <c r="A344" s="185">
        <v>40351</v>
      </c>
      <c r="B344">
        <v>1095.310753</v>
      </c>
      <c r="C344" s="734">
        <f t="shared" si="17"/>
        <v>-1.6068914607654916E-2</v>
      </c>
      <c r="D344" s="734">
        <f t="shared" si="15"/>
        <v>-9.1691616766466089E-3</v>
      </c>
      <c r="E344" s="734">
        <f t="shared" si="16"/>
        <v>-1.0392184839485119E-2</v>
      </c>
      <c r="F344">
        <v>52.95</v>
      </c>
      <c r="G344">
        <v>271.522243</v>
      </c>
    </row>
    <row r="345" spans="1:7" x14ac:dyDescent="0.25">
      <c r="A345" s="185">
        <v>40352</v>
      </c>
      <c r="B345">
        <v>1092.0351270000001</v>
      </c>
      <c r="C345" s="734">
        <f t="shared" si="17"/>
        <v>-2.9905905616539608E-3</v>
      </c>
      <c r="D345" s="734">
        <f t="shared" si="15"/>
        <v>-7.5542965061379252E-3</v>
      </c>
      <c r="E345" s="734">
        <f t="shared" si="16"/>
        <v>2.6808742884463221E-3</v>
      </c>
      <c r="F345">
        <v>52.55</v>
      </c>
      <c r="G345">
        <v>272.25015999999999</v>
      </c>
    </row>
    <row r="346" spans="1:7" x14ac:dyDescent="0.25">
      <c r="A346" s="185">
        <v>40353</v>
      </c>
      <c r="B346">
        <v>1073.6904099999999</v>
      </c>
      <c r="C346" s="734">
        <f t="shared" si="17"/>
        <v>-1.6798651019950372E-2</v>
      </c>
      <c r="D346" s="734">
        <f t="shared" si="15"/>
        <v>-1.2369172216936231E-2</v>
      </c>
      <c r="E346" s="734">
        <f t="shared" si="16"/>
        <v>-9.0129166498927882E-3</v>
      </c>
      <c r="F346">
        <v>51.9</v>
      </c>
      <c r="G346">
        <v>269.79639200000003</v>
      </c>
    </row>
    <row r="347" spans="1:7" x14ac:dyDescent="0.25">
      <c r="A347" s="185">
        <v>40354</v>
      </c>
      <c r="B347">
        <v>1076.764637</v>
      </c>
      <c r="C347" s="734">
        <f t="shared" si="17"/>
        <v>2.8632341048850929E-3</v>
      </c>
      <c r="D347" s="734">
        <f t="shared" si="15"/>
        <v>-9.4412331406551475E-3</v>
      </c>
      <c r="E347" s="734">
        <f t="shared" si="16"/>
        <v>-1.5397633634774643E-2</v>
      </c>
      <c r="F347">
        <v>51.41</v>
      </c>
      <c r="G347">
        <v>265.64216599999997</v>
      </c>
    </row>
    <row r="348" spans="1:7" x14ac:dyDescent="0.25">
      <c r="A348" s="185">
        <v>40357</v>
      </c>
      <c r="B348">
        <v>1074.5699569999999</v>
      </c>
      <c r="C348" s="734">
        <f t="shared" si="17"/>
        <v>-2.0382170110218034E-3</v>
      </c>
      <c r="D348" s="734">
        <f t="shared" si="15"/>
        <v>1.5950204240420263E-2</v>
      </c>
      <c r="E348" s="734">
        <f t="shared" si="16"/>
        <v>1.1350204846620748E-2</v>
      </c>
      <c r="F348">
        <v>52.23</v>
      </c>
      <c r="G348">
        <v>268.65725900000001</v>
      </c>
    </row>
    <row r="349" spans="1:7" x14ac:dyDescent="0.25">
      <c r="A349" s="185">
        <v>40358</v>
      </c>
      <c r="B349">
        <v>1041.2424739999999</v>
      </c>
      <c r="C349" s="734">
        <f t="shared" si="17"/>
        <v>-3.1014716894788519E-2</v>
      </c>
      <c r="D349" s="734">
        <f t="shared" si="15"/>
        <v>-3.1782500478652054E-2</v>
      </c>
      <c r="E349" s="734">
        <f t="shared" si="16"/>
        <v>-1.4917553372343573E-2</v>
      </c>
      <c r="F349">
        <v>50.57</v>
      </c>
      <c r="G349">
        <v>264.64954999999998</v>
      </c>
    </row>
    <row r="350" spans="1:7" x14ac:dyDescent="0.25">
      <c r="A350" s="185">
        <v>40359</v>
      </c>
      <c r="B350">
        <v>1030.7100829999999</v>
      </c>
      <c r="C350" s="734">
        <f t="shared" si="17"/>
        <v>-1.0115214527831484E-2</v>
      </c>
      <c r="D350" s="734">
        <f t="shared" si="15"/>
        <v>-8.8985564563971442E-3</v>
      </c>
      <c r="E350" s="734">
        <f t="shared" si="16"/>
        <v>-7.595459731558174E-3</v>
      </c>
      <c r="F350">
        <v>50.12</v>
      </c>
      <c r="G350">
        <v>262.63941499999999</v>
      </c>
    </row>
    <row r="351" spans="1:7" x14ac:dyDescent="0.25">
      <c r="A351" s="185">
        <v>40360</v>
      </c>
      <c r="B351">
        <v>1027.3738699999999</v>
      </c>
      <c r="C351" s="734">
        <f t="shared" si="17"/>
        <v>-3.2368102874181792E-3</v>
      </c>
      <c r="D351" s="734">
        <f t="shared" si="15"/>
        <v>8.1803671189146776E-3</v>
      </c>
      <c r="E351" s="734">
        <f t="shared" si="16"/>
        <v>1.9315988805412854E-3</v>
      </c>
      <c r="F351">
        <v>50.53</v>
      </c>
      <c r="G351">
        <v>263.14672899999999</v>
      </c>
    </row>
    <row r="352" spans="1:7" x14ac:dyDescent="0.25">
      <c r="A352" s="185">
        <v>40361</v>
      </c>
      <c r="B352">
        <v>1022.582975</v>
      </c>
      <c r="C352" s="734">
        <f t="shared" si="17"/>
        <v>-4.663243965899011E-3</v>
      </c>
      <c r="D352" s="734">
        <f t="shared" si="15"/>
        <v>1.2665743122897366E-2</v>
      </c>
      <c r="E352" s="734">
        <f t="shared" si="16"/>
        <v>-2.8222961494611676E-3</v>
      </c>
      <c r="F352">
        <v>51.17</v>
      </c>
      <c r="G352">
        <v>262.40405099999998</v>
      </c>
    </row>
    <row r="353" spans="1:7" x14ac:dyDescent="0.25">
      <c r="A353" s="185">
        <v>40365</v>
      </c>
      <c r="B353">
        <v>1028.0604920000001</v>
      </c>
      <c r="C353" s="734">
        <f t="shared" si="17"/>
        <v>5.3565501616139599E-3</v>
      </c>
      <c r="D353" s="734">
        <f t="shared" si="15"/>
        <v>1.1921047488762992E-2</v>
      </c>
      <c r="E353" s="734">
        <f t="shared" si="16"/>
        <v>5.2405364732726056E-3</v>
      </c>
      <c r="F353">
        <v>51.78</v>
      </c>
      <c r="G353">
        <v>263.77918899999997</v>
      </c>
    </row>
    <row r="354" spans="1:7" x14ac:dyDescent="0.25">
      <c r="A354" s="185">
        <v>40366</v>
      </c>
      <c r="B354">
        <v>1060.272802</v>
      </c>
      <c r="C354" s="734">
        <f t="shared" si="17"/>
        <v>3.1333088131160203E-2</v>
      </c>
      <c r="D354" s="734">
        <f t="shared" si="15"/>
        <v>3.7659327925839925E-2</v>
      </c>
      <c r="E354" s="734">
        <f t="shared" si="16"/>
        <v>1.9515732152774357E-2</v>
      </c>
      <c r="F354">
        <v>53.73</v>
      </c>
      <c r="G354">
        <v>268.92703299999999</v>
      </c>
    </row>
    <row r="355" spans="1:7" x14ac:dyDescent="0.25">
      <c r="A355" s="185">
        <v>40367</v>
      </c>
      <c r="B355">
        <v>1070.2454990000001</v>
      </c>
      <c r="C355" s="734">
        <f t="shared" si="17"/>
        <v>9.4057840408512394E-3</v>
      </c>
      <c r="D355" s="734">
        <f t="shared" si="15"/>
        <v>1.116694584031297E-3</v>
      </c>
      <c r="E355" s="734">
        <f t="shared" si="16"/>
        <v>1.4772557283224019E-2</v>
      </c>
      <c r="F355">
        <v>53.79</v>
      </c>
      <c r="G355">
        <v>272.89977299999998</v>
      </c>
    </row>
    <row r="356" spans="1:7" x14ac:dyDescent="0.25">
      <c r="A356" s="185">
        <v>40368</v>
      </c>
      <c r="B356">
        <v>1077.957709</v>
      </c>
      <c r="C356" s="734">
        <f t="shared" si="17"/>
        <v>7.2060195601906241E-3</v>
      </c>
      <c r="D356" s="734">
        <f t="shared" si="15"/>
        <v>1.6731734523145469E-3</v>
      </c>
      <c r="E356" s="734">
        <f t="shared" si="16"/>
        <v>2.3543442082685218E-4</v>
      </c>
      <c r="F356">
        <v>53.88</v>
      </c>
      <c r="G356">
        <v>272.964023</v>
      </c>
    </row>
    <row r="357" spans="1:7" x14ac:dyDescent="0.25">
      <c r="A357" s="185">
        <v>40371</v>
      </c>
      <c r="B357">
        <v>1078.7471479999999</v>
      </c>
      <c r="C357" s="734">
        <f t="shared" si="17"/>
        <v>7.3234691250756434E-4</v>
      </c>
      <c r="D357" s="734">
        <f t="shared" si="15"/>
        <v>9.279881217520991E-4</v>
      </c>
      <c r="E357" s="734">
        <f t="shared" si="16"/>
        <v>2.9431094661145352E-3</v>
      </c>
      <c r="F357">
        <v>53.93</v>
      </c>
      <c r="G357">
        <v>273.76738599999999</v>
      </c>
    </row>
    <row r="358" spans="1:7" x14ac:dyDescent="0.25">
      <c r="A358" s="185">
        <v>40372</v>
      </c>
      <c r="B358">
        <v>1095.335873</v>
      </c>
      <c r="C358" s="734">
        <f t="shared" si="17"/>
        <v>1.5377769508596817E-2</v>
      </c>
      <c r="D358" s="734">
        <f t="shared" si="15"/>
        <v>3.523085481179189E-3</v>
      </c>
      <c r="E358" s="734">
        <f t="shared" si="16"/>
        <v>7.5760448689823345E-3</v>
      </c>
      <c r="F358">
        <v>54.12</v>
      </c>
      <c r="G358">
        <v>275.84145999999998</v>
      </c>
    </row>
    <row r="359" spans="1:7" x14ac:dyDescent="0.25">
      <c r="A359" s="185">
        <v>40373</v>
      </c>
      <c r="B359">
        <v>1095.1712259999999</v>
      </c>
      <c r="C359" s="734">
        <f t="shared" si="17"/>
        <v>-1.5031645001195582E-4</v>
      </c>
      <c r="D359" s="734">
        <f t="shared" si="15"/>
        <v>-9.2387287509232419E-4</v>
      </c>
      <c r="E359" s="734">
        <f t="shared" si="16"/>
        <v>1.9178190254649508E-3</v>
      </c>
      <c r="F359">
        <v>54.07</v>
      </c>
      <c r="G359">
        <v>276.370474</v>
      </c>
    </row>
    <row r="360" spans="1:7" x14ac:dyDescent="0.25">
      <c r="A360" s="185">
        <v>40374</v>
      </c>
      <c r="B360">
        <v>1096.4758320000001</v>
      </c>
      <c r="C360" s="734">
        <f t="shared" si="17"/>
        <v>1.1912347302669435E-3</v>
      </c>
      <c r="D360" s="734">
        <f t="shared" si="15"/>
        <v>5.7333086739412842E-3</v>
      </c>
      <c r="E360" s="734">
        <f t="shared" si="16"/>
        <v>1.856533342993627E-3</v>
      </c>
      <c r="F360">
        <v>54.38</v>
      </c>
      <c r="G360">
        <v>276.88356499999998</v>
      </c>
    </row>
    <row r="361" spans="1:7" x14ac:dyDescent="0.25">
      <c r="A361" s="185">
        <v>40375</v>
      </c>
      <c r="B361">
        <v>1064.877414</v>
      </c>
      <c r="C361" s="734">
        <f t="shared" si="17"/>
        <v>-2.8818161858035429E-2</v>
      </c>
      <c r="D361" s="734">
        <f t="shared" si="15"/>
        <v>-2.5009194556822378E-2</v>
      </c>
      <c r="E361" s="734">
        <f t="shared" si="16"/>
        <v>-1.3143095004573335E-2</v>
      </c>
      <c r="F361">
        <v>53.02</v>
      </c>
      <c r="G361">
        <v>273.24445800000001</v>
      </c>
    </row>
    <row r="362" spans="1:7" x14ac:dyDescent="0.25">
      <c r="A362" s="185">
        <v>40378</v>
      </c>
      <c r="B362">
        <v>1071.247658</v>
      </c>
      <c r="C362" s="734">
        <f t="shared" si="17"/>
        <v>5.9821383346572166E-3</v>
      </c>
      <c r="D362" s="734">
        <f t="shared" si="15"/>
        <v>1.0939268200679031E-2</v>
      </c>
      <c r="E362" s="734">
        <f t="shared" si="16"/>
        <v>1.9750080347469279E-4</v>
      </c>
      <c r="F362">
        <v>53.6</v>
      </c>
      <c r="G362">
        <v>273.29842400000001</v>
      </c>
    </row>
    <row r="363" spans="1:7" x14ac:dyDescent="0.25">
      <c r="A363" s="185">
        <v>40379</v>
      </c>
      <c r="B363">
        <v>1083.4843060000001</v>
      </c>
      <c r="C363" s="734">
        <f t="shared" si="17"/>
        <v>1.1422800235424191E-2</v>
      </c>
      <c r="D363" s="734">
        <f t="shared" si="15"/>
        <v>4.4776119402984982E-3</v>
      </c>
      <c r="E363" s="734">
        <f t="shared" si="16"/>
        <v>1.4740648486139873E-2</v>
      </c>
      <c r="F363">
        <v>53.84</v>
      </c>
      <c r="G363">
        <v>277.32702</v>
      </c>
    </row>
    <row r="364" spans="1:7" x14ac:dyDescent="0.25">
      <c r="A364" s="185">
        <v>40380</v>
      </c>
      <c r="B364">
        <v>1069.591273</v>
      </c>
      <c r="C364" s="734">
        <f t="shared" si="17"/>
        <v>-1.2822551211000288E-2</v>
      </c>
      <c r="D364" s="734">
        <f t="shared" si="15"/>
        <v>-1.1887072808320909E-2</v>
      </c>
      <c r="E364" s="734">
        <f t="shared" si="16"/>
        <v>-9.6560118808473039E-3</v>
      </c>
      <c r="F364">
        <v>53.2</v>
      </c>
      <c r="G364">
        <v>274.64914700000003</v>
      </c>
    </row>
    <row r="365" spans="1:7" x14ac:dyDescent="0.25">
      <c r="A365" s="185">
        <v>40381</v>
      </c>
      <c r="B365">
        <v>1093.6705300000001</v>
      </c>
      <c r="C365" s="734">
        <f t="shared" si="17"/>
        <v>2.2512578035965403E-2</v>
      </c>
      <c r="D365" s="734">
        <f t="shared" si="15"/>
        <v>1.3533834586466176E-2</v>
      </c>
      <c r="E365" s="734">
        <f t="shared" si="16"/>
        <v>8.7289766823852588E-3</v>
      </c>
      <c r="F365">
        <v>53.92</v>
      </c>
      <c r="G365">
        <v>277.04655300000002</v>
      </c>
    </row>
    <row r="366" spans="1:7" x14ac:dyDescent="0.25">
      <c r="A366" s="185">
        <v>40382</v>
      </c>
      <c r="B366">
        <v>1102.6582249999999</v>
      </c>
      <c r="C366" s="734">
        <f t="shared" si="17"/>
        <v>8.2179182427086772E-3</v>
      </c>
      <c r="D366" s="734">
        <f t="shared" si="15"/>
        <v>1.1683976261127604E-2</v>
      </c>
      <c r="E366" s="734">
        <f t="shared" si="16"/>
        <v>9.6797270024147064E-3</v>
      </c>
      <c r="F366">
        <v>54.55</v>
      </c>
      <c r="G366">
        <v>279.72828800000002</v>
      </c>
    </row>
    <row r="367" spans="1:7" x14ac:dyDescent="0.25">
      <c r="A367" s="185">
        <v>40385</v>
      </c>
      <c r="B367">
        <v>1115.0093010000001</v>
      </c>
      <c r="C367" s="734">
        <f t="shared" si="17"/>
        <v>1.1201182487892147E-2</v>
      </c>
      <c r="D367" s="734">
        <f t="shared" si="15"/>
        <v>-4.9495875343720241E-3</v>
      </c>
      <c r="E367" s="734">
        <f t="shared" si="16"/>
        <v>4.4176332999255052E-3</v>
      </c>
      <c r="F367">
        <v>54.28</v>
      </c>
      <c r="G367">
        <v>280.96402499999999</v>
      </c>
    </row>
    <row r="368" spans="1:7" x14ac:dyDescent="0.25">
      <c r="A368" s="185">
        <v>40386</v>
      </c>
      <c r="B368">
        <v>1113.838493</v>
      </c>
      <c r="C368" s="734">
        <f t="shared" si="17"/>
        <v>-1.0500432587872144E-3</v>
      </c>
      <c r="D368" s="734">
        <f t="shared" si="15"/>
        <v>4.9742078113483856E-3</v>
      </c>
      <c r="E368" s="734">
        <f t="shared" si="16"/>
        <v>3.9706649276540773E-3</v>
      </c>
      <c r="F368">
        <v>54.55</v>
      </c>
      <c r="G368">
        <v>282.07963899999999</v>
      </c>
    </row>
    <row r="369" spans="1:7" x14ac:dyDescent="0.25">
      <c r="A369" s="185">
        <v>40387</v>
      </c>
      <c r="B369">
        <v>1106.1266439999999</v>
      </c>
      <c r="C369" s="734">
        <f t="shared" si="17"/>
        <v>-6.9236689596073875E-3</v>
      </c>
      <c r="D369" s="734">
        <f t="shared" si="15"/>
        <v>-2.8597616865261188E-2</v>
      </c>
      <c r="E369" s="734">
        <f t="shared" si="16"/>
        <v>-5.3152755204709523E-3</v>
      </c>
      <c r="F369">
        <v>52.99</v>
      </c>
      <c r="G369">
        <v>280.580308</v>
      </c>
    </row>
    <row r="370" spans="1:7" x14ac:dyDescent="0.25">
      <c r="A370" s="185">
        <v>40388</v>
      </c>
      <c r="B370">
        <v>1101.5306780000001</v>
      </c>
      <c r="C370" s="734">
        <f t="shared" si="17"/>
        <v>-4.1550088544832775E-3</v>
      </c>
      <c r="D370" s="734">
        <f t="shared" si="15"/>
        <v>-1.3398754481977693E-2</v>
      </c>
      <c r="E370" s="734">
        <f t="shared" si="16"/>
        <v>-1.0926668453154598E-2</v>
      </c>
      <c r="F370">
        <v>52.28</v>
      </c>
      <c r="G370">
        <v>277.5145</v>
      </c>
    </row>
    <row r="371" spans="1:7" x14ac:dyDescent="0.25">
      <c r="A371" s="185">
        <v>40389</v>
      </c>
      <c r="B371">
        <v>1101.597352</v>
      </c>
      <c r="C371" s="734">
        <f t="shared" si="17"/>
        <v>6.0528500323675516E-5</v>
      </c>
      <c r="D371" s="734">
        <f t="shared" si="15"/>
        <v>1.6449885233358774E-2</v>
      </c>
      <c r="E371" s="734">
        <f t="shared" si="16"/>
        <v>1.6517154959470037E-3</v>
      </c>
      <c r="F371">
        <v>53.14</v>
      </c>
      <c r="G371">
        <v>277.97287499999999</v>
      </c>
    </row>
    <row r="372" spans="1:7" x14ac:dyDescent="0.25">
      <c r="A372" s="185">
        <v>40392</v>
      </c>
      <c r="B372">
        <v>1125.8592369999999</v>
      </c>
      <c r="C372" s="734">
        <f t="shared" si="17"/>
        <v>2.2024276797644182E-2</v>
      </c>
      <c r="D372" s="734">
        <f t="shared" si="15"/>
        <v>1.5995483628152174E-2</v>
      </c>
      <c r="E372" s="734">
        <f t="shared" si="16"/>
        <v>1.1673721761520817E-2</v>
      </c>
      <c r="F372">
        <v>53.99</v>
      </c>
      <c r="G372">
        <v>281.21785299999999</v>
      </c>
    </row>
    <row r="373" spans="1:7" x14ac:dyDescent="0.25">
      <c r="A373" s="185">
        <v>40393</v>
      </c>
      <c r="B373">
        <v>1120.457314</v>
      </c>
      <c r="C373" s="734">
        <f t="shared" si="17"/>
        <v>-4.7980447488213951E-3</v>
      </c>
      <c r="D373" s="734">
        <f t="shared" si="15"/>
        <v>-1.2780144471198462E-2</v>
      </c>
      <c r="E373" s="734">
        <f t="shared" si="16"/>
        <v>-6.8864760161582161E-3</v>
      </c>
      <c r="F373">
        <v>53.3</v>
      </c>
      <c r="G373">
        <v>279.28125299999999</v>
      </c>
    </row>
    <row r="374" spans="1:7" x14ac:dyDescent="0.25">
      <c r="A374" s="185">
        <v>40394</v>
      </c>
      <c r="B374">
        <v>1127.23911</v>
      </c>
      <c r="C374" s="734">
        <f t="shared" si="17"/>
        <v>6.0527035838511267E-3</v>
      </c>
      <c r="D374" s="734">
        <f t="shared" si="15"/>
        <v>1.9699812382739212E-2</v>
      </c>
      <c r="E374" s="734">
        <f t="shared" si="16"/>
        <v>2.6248020306611775E-3</v>
      </c>
      <c r="F374">
        <v>54.35</v>
      </c>
      <c r="G374">
        <v>280.01431100000002</v>
      </c>
    </row>
    <row r="375" spans="1:7" x14ac:dyDescent="0.25">
      <c r="A375" s="185">
        <v>40395</v>
      </c>
      <c r="B375">
        <v>1125.8149000000001</v>
      </c>
      <c r="C375" s="734">
        <f t="shared" si="17"/>
        <v>-1.2634497750879659E-3</v>
      </c>
      <c r="D375" s="734">
        <f t="shared" si="15"/>
        <v>-2.2999080036798514E-2</v>
      </c>
      <c r="E375" s="734">
        <f t="shared" si="16"/>
        <v>-3.7509190021363104E-3</v>
      </c>
      <c r="F375">
        <v>53.1</v>
      </c>
      <c r="G375">
        <v>278.964</v>
      </c>
    </row>
    <row r="376" spans="1:7" x14ac:dyDescent="0.25">
      <c r="A376" s="185">
        <v>40396</v>
      </c>
      <c r="B376">
        <v>1121.6419129999999</v>
      </c>
      <c r="C376" s="734">
        <f t="shared" si="17"/>
        <v>-3.7066368547796769E-3</v>
      </c>
      <c r="D376" s="734">
        <f t="shared" si="15"/>
        <v>4.3314500941618039E-3</v>
      </c>
      <c r="E376" s="734">
        <f t="shared" si="16"/>
        <v>2.7112996659066635E-3</v>
      </c>
      <c r="F376">
        <v>53.33</v>
      </c>
      <c r="G376">
        <v>279.72035499999998</v>
      </c>
    </row>
    <row r="377" spans="1:7" x14ac:dyDescent="0.25">
      <c r="A377" s="185">
        <v>40399</v>
      </c>
      <c r="B377">
        <v>1127.7910429999999</v>
      </c>
      <c r="C377" s="734">
        <f t="shared" si="17"/>
        <v>5.482257687351666E-3</v>
      </c>
      <c r="D377" s="734">
        <f t="shared" si="15"/>
        <v>-7.5004687792986635E-3</v>
      </c>
      <c r="E377" s="734">
        <f t="shared" si="16"/>
        <v>5.202402949903373E-3</v>
      </c>
      <c r="F377">
        <v>52.93</v>
      </c>
      <c r="G377">
        <v>281.17557299999999</v>
      </c>
    </row>
    <row r="378" spans="1:7" x14ac:dyDescent="0.25">
      <c r="A378" s="185">
        <v>40400</v>
      </c>
      <c r="B378">
        <v>1121.0608649999999</v>
      </c>
      <c r="C378" s="734">
        <f t="shared" si="17"/>
        <v>-5.9675753250330033E-3</v>
      </c>
      <c r="D378" s="734">
        <f t="shared" si="15"/>
        <v>2.6450028339315423E-3</v>
      </c>
      <c r="E378" s="734">
        <f t="shared" si="16"/>
        <v>2.5057582082352869E-3</v>
      </c>
      <c r="F378">
        <v>53.07</v>
      </c>
      <c r="G378">
        <v>281.88013100000001</v>
      </c>
    </row>
    <row r="379" spans="1:7" x14ac:dyDescent="0.25">
      <c r="A379" s="185">
        <v>40401</v>
      </c>
      <c r="B379">
        <v>1089.4731690000001</v>
      </c>
      <c r="C379" s="734">
        <f t="shared" si="17"/>
        <v>-2.8176611088818859E-2</v>
      </c>
      <c r="D379" s="734">
        <f t="shared" si="15"/>
        <v>-3.5048049745619037E-2</v>
      </c>
      <c r="E379" s="734">
        <f t="shared" si="16"/>
        <v>-1.7747724829885181E-2</v>
      </c>
      <c r="F379">
        <v>51.21</v>
      </c>
      <c r="G379">
        <v>276.87740000000002</v>
      </c>
    </row>
    <row r="380" spans="1:7" x14ac:dyDescent="0.25">
      <c r="A380" s="185">
        <v>40402</v>
      </c>
      <c r="B380">
        <v>1083.6100469999999</v>
      </c>
      <c r="C380" s="734">
        <f t="shared" si="17"/>
        <v>-5.3816121101741832E-3</v>
      </c>
      <c r="D380" s="734">
        <f t="shared" si="15"/>
        <v>6.8346026166765661E-3</v>
      </c>
      <c r="E380" s="734">
        <f t="shared" si="16"/>
        <v>-1.6045477167874189E-3</v>
      </c>
      <c r="F380">
        <v>51.56</v>
      </c>
      <c r="G380">
        <v>276.43313699999999</v>
      </c>
    </row>
    <row r="381" spans="1:7" x14ac:dyDescent="0.25">
      <c r="A381" s="185">
        <v>40403</v>
      </c>
      <c r="B381">
        <v>1079.246441</v>
      </c>
      <c r="C381" s="734">
        <f t="shared" si="17"/>
        <v>-4.0269154130497808E-3</v>
      </c>
      <c r="D381" s="734">
        <f t="shared" si="15"/>
        <v>1.9782777346780467E-2</v>
      </c>
      <c r="E381" s="734">
        <f t="shared" si="16"/>
        <v>-3.7809866477755971E-4</v>
      </c>
      <c r="F381">
        <v>52.58</v>
      </c>
      <c r="G381">
        <v>276.32861800000001</v>
      </c>
    </row>
    <row r="382" spans="1:7" x14ac:dyDescent="0.25">
      <c r="A382" s="185">
        <v>40406</v>
      </c>
      <c r="B382">
        <v>1079.37598</v>
      </c>
      <c r="C382" s="734">
        <f t="shared" si="17"/>
        <v>1.2002726632109884E-4</v>
      </c>
      <c r="D382" s="734">
        <f t="shared" si="15"/>
        <v>-2.4724229745148874E-3</v>
      </c>
      <c r="E382" s="734">
        <f t="shared" si="16"/>
        <v>3.0484356129911738E-4</v>
      </c>
      <c r="F382">
        <v>52.45</v>
      </c>
      <c r="G382">
        <v>276.41285499999998</v>
      </c>
    </row>
    <row r="383" spans="1:7" x14ac:dyDescent="0.25">
      <c r="A383" s="185">
        <v>40407</v>
      </c>
      <c r="B383">
        <v>1092.541745</v>
      </c>
      <c r="C383" s="734">
        <f t="shared" si="17"/>
        <v>1.2197570859414419E-2</v>
      </c>
      <c r="D383" s="734">
        <f t="shared" si="15"/>
        <v>2.5166825548140981E-2</v>
      </c>
      <c r="E383" s="734">
        <f t="shared" si="16"/>
        <v>7.6467210615078773E-3</v>
      </c>
      <c r="F383">
        <v>53.77</v>
      </c>
      <c r="G383">
        <v>278.52650699999998</v>
      </c>
    </row>
    <row r="384" spans="1:7" x14ac:dyDescent="0.25">
      <c r="A384" s="185">
        <v>40408</v>
      </c>
      <c r="B384">
        <v>1094.1634819999999</v>
      </c>
      <c r="C384" s="734">
        <f t="shared" si="17"/>
        <v>1.4843707413669804E-3</v>
      </c>
      <c r="D384" s="734">
        <f t="shared" si="15"/>
        <v>2.6036823507531448E-3</v>
      </c>
      <c r="E384" s="734">
        <f t="shared" si="16"/>
        <v>8.9789299659015498E-4</v>
      </c>
      <c r="F384">
        <v>53.91</v>
      </c>
      <c r="G384">
        <v>278.77659399999999</v>
      </c>
    </row>
    <row r="385" spans="1:7" x14ac:dyDescent="0.25">
      <c r="A385" s="185">
        <v>40409</v>
      </c>
      <c r="B385">
        <v>1075.6322640000001</v>
      </c>
      <c r="C385" s="734">
        <f t="shared" si="17"/>
        <v>-1.6936425227907392E-2</v>
      </c>
      <c r="D385" s="734">
        <f t="shared" si="15"/>
        <v>-1.7992951214987896E-2</v>
      </c>
      <c r="E385" s="734">
        <f t="shared" si="16"/>
        <v>-1.1370283833799788E-2</v>
      </c>
      <c r="F385">
        <v>52.94</v>
      </c>
      <c r="G385">
        <v>275.60682500000001</v>
      </c>
    </row>
    <row r="386" spans="1:7" x14ac:dyDescent="0.25">
      <c r="A386" s="185">
        <v>40410</v>
      </c>
      <c r="B386">
        <v>1071.692217</v>
      </c>
      <c r="C386" s="734">
        <f t="shared" si="17"/>
        <v>-3.6630055938895456E-3</v>
      </c>
      <c r="D386" s="734">
        <f t="shared" si="15"/>
        <v>8.8779750661125423E-3</v>
      </c>
      <c r="E386" s="734">
        <f t="shared" si="16"/>
        <v>-4.872266860591612E-4</v>
      </c>
      <c r="F386">
        <v>53.41</v>
      </c>
      <c r="G386">
        <v>275.47254199999998</v>
      </c>
    </row>
    <row r="387" spans="1:7" x14ac:dyDescent="0.25">
      <c r="A387" s="185">
        <v>40413</v>
      </c>
      <c r="B387">
        <v>1067.3585619999999</v>
      </c>
      <c r="C387" s="734">
        <f t="shared" si="17"/>
        <v>-4.0437496244316584E-3</v>
      </c>
      <c r="D387" s="734">
        <f t="shared" ref="D387:D450" si="18">F387/F386-1</f>
        <v>-1.3667852462085683E-2</v>
      </c>
      <c r="E387" s="734">
        <f t="shared" ref="E387:E450" si="19">G387/G386-1</f>
        <v>2.3538970355891919E-3</v>
      </c>
      <c r="F387">
        <v>52.68</v>
      </c>
      <c r="G387">
        <v>276.12097599999998</v>
      </c>
    </row>
    <row r="388" spans="1:7" x14ac:dyDescent="0.25">
      <c r="A388" s="185">
        <v>40414</v>
      </c>
      <c r="B388">
        <v>1051.871402</v>
      </c>
      <c r="C388" s="734">
        <f t="shared" ref="C388:C451" si="20">B388/B387-1</f>
        <v>-1.4509800690576058E-2</v>
      </c>
      <c r="D388" s="734">
        <f t="shared" si="18"/>
        <v>-3.7965072133637756E-3</v>
      </c>
      <c r="E388" s="734">
        <f t="shared" si="19"/>
        <v>-3.4509692592132879E-3</v>
      </c>
      <c r="F388">
        <v>52.48</v>
      </c>
      <c r="G388">
        <v>275.168091</v>
      </c>
    </row>
    <row r="389" spans="1:7" x14ac:dyDescent="0.25">
      <c r="A389" s="185">
        <v>40415</v>
      </c>
      <c r="B389">
        <v>1055.3284570000001</v>
      </c>
      <c r="C389" s="734">
        <f t="shared" si="20"/>
        <v>3.2865757101361304E-3</v>
      </c>
      <c r="D389" s="734">
        <f t="shared" si="18"/>
        <v>-6.2881097560975041E-3</v>
      </c>
      <c r="E389" s="734">
        <f t="shared" si="19"/>
        <v>9.9108511822332268E-4</v>
      </c>
      <c r="F389">
        <v>52.15</v>
      </c>
      <c r="G389">
        <v>275.44080600000001</v>
      </c>
    </row>
    <row r="390" spans="1:7" x14ac:dyDescent="0.25">
      <c r="A390" s="185">
        <v>40416</v>
      </c>
      <c r="B390">
        <v>1047.2238359999999</v>
      </c>
      <c r="C390" s="734">
        <f t="shared" si="20"/>
        <v>-7.6797142598042933E-3</v>
      </c>
      <c r="D390" s="734">
        <f t="shared" si="18"/>
        <v>1.7257909875361133E-3</v>
      </c>
      <c r="E390" s="734">
        <f t="shared" si="19"/>
        <v>-6.8773796719140412E-3</v>
      </c>
      <c r="F390">
        <v>52.24</v>
      </c>
      <c r="G390">
        <v>273.54649499999999</v>
      </c>
    </row>
    <row r="391" spans="1:7" x14ac:dyDescent="0.25">
      <c r="A391" s="185">
        <v>40417</v>
      </c>
      <c r="B391">
        <v>1064.5906190000001</v>
      </c>
      <c r="C391" s="734">
        <f t="shared" si="20"/>
        <v>1.6583639908670067E-2</v>
      </c>
      <c r="D391" s="734">
        <f t="shared" si="18"/>
        <v>4.2113323124042257E-3</v>
      </c>
      <c r="E391" s="734">
        <f t="shared" si="19"/>
        <v>6.4964312556812231E-3</v>
      </c>
      <c r="F391">
        <v>52.46</v>
      </c>
      <c r="G391">
        <v>275.32357100000002</v>
      </c>
    </row>
    <row r="392" spans="1:7" x14ac:dyDescent="0.25">
      <c r="A392" s="185">
        <v>40420</v>
      </c>
      <c r="B392">
        <v>1048.921873</v>
      </c>
      <c r="C392" s="734">
        <f t="shared" si="20"/>
        <v>-1.4718095125352604E-2</v>
      </c>
      <c r="D392" s="734">
        <f t="shared" si="18"/>
        <v>-1.7346549752192186E-2</v>
      </c>
      <c r="E392" s="734">
        <f t="shared" si="19"/>
        <v>-8.6351596827139998E-3</v>
      </c>
      <c r="F392">
        <v>51.55</v>
      </c>
      <c r="G392">
        <v>272.94610799999998</v>
      </c>
    </row>
    <row r="393" spans="1:7" x14ac:dyDescent="0.25">
      <c r="A393" s="185">
        <v>40421</v>
      </c>
      <c r="B393">
        <v>1049.326456</v>
      </c>
      <c r="C393" s="734">
        <f t="shared" si="20"/>
        <v>3.8571318838354074E-4</v>
      </c>
      <c r="D393" s="734">
        <f t="shared" si="18"/>
        <v>1.241513094083424E-2</v>
      </c>
      <c r="E393" s="734">
        <f t="shared" si="19"/>
        <v>2.2610067772059761E-3</v>
      </c>
      <c r="F393">
        <v>52.19</v>
      </c>
      <c r="G393">
        <v>273.563241</v>
      </c>
    </row>
    <row r="394" spans="1:7" x14ac:dyDescent="0.25">
      <c r="A394" s="185">
        <v>40422</v>
      </c>
      <c r="B394">
        <v>1080.2939449999999</v>
      </c>
      <c r="C394" s="734">
        <f t="shared" si="20"/>
        <v>2.9511777600697231E-2</v>
      </c>
      <c r="D394" s="734">
        <f t="shared" si="18"/>
        <v>3.5255796129526784E-2</v>
      </c>
      <c r="E394" s="734">
        <f t="shared" si="19"/>
        <v>1.6565186109927854E-2</v>
      </c>
      <c r="F394">
        <v>54.03</v>
      </c>
      <c r="G394">
        <v>278.09486700000002</v>
      </c>
    </row>
    <row r="395" spans="1:7" x14ac:dyDescent="0.25">
      <c r="A395" s="185">
        <v>40423</v>
      </c>
      <c r="B395">
        <v>1090.100091</v>
      </c>
      <c r="C395" s="734">
        <f t="shared" si="20"/>
        <v>9.0772942358758879E-3</v>
      </c>
      <c r="D395" s="734">
        <f t="shared" si="18"/>
        <v>2.4801036461225223E-2</v>
      </c>
      <c r="E395" s="734">
        <f t="shared" si="19"/>
        <v>5.6753115115928399E-3</v>
      </c>
      <c r="F395">
        <v>55.37</v>
      </c>
      <c r="G395">
        <v>279.67314199999998</v>
      </c>
    </row>
    <row r="396" spans="1:7" x14ac:dyDescent="0.25">
      <c r="A396" s="185">
        <v>40424</v>
      </c>
      <c r="B396">
        <v>1104.506615</v>
      </c>
      <c r="C396" s="734">
        <f t="shared" si="20"/>
        <v>1.3215780935110555E-2</v>
      </c>
      <c r="D396" s="734">
        <f t="shared" si="18"/>
        <v>-4.1538739389560542E-3</v>
      </c>
      <c r="E396" s="734">
        <f t="shared" si="19"/>
        <v>6.1413834296608627E-3</v>
      </c>
      <c r="F396">
        <v>55.14</v>
      </c>
      <c r="G396">
        <v>281.39072199999998</v>
      </c>
    </row>
    <row r="397" spans="1:7" x14ac:dyDescent="0.25">
      <c r="A397" s="185">
        <v>40428</v>
      </c>
      <c r="B397">
        <v>1091.8403530000001</v>
      </c>
      <c r="C397" s="734">
        <f t="shared" si="20"/>
        <v>-1.1467800942052242E-2</v>
      </c>
      <c r="D397" s="734">
        <f t="shared" si="18"/>
        <v>-9.2491838955386374E-3</v>
      </c>
      <c r="E397" s="734">
        <f t="shared" si="19"/>
        <v>-3.4573776743072049E-3</v>
      </c>
      <c r="F397">
        <v>54.63</v>
      </c>
      <c r="G397">
        <v>280.41784799999999</v>
      </c>
    </row>
    <row r="398" spans="1:7" x14ac:dyDescent="0.25">
      <c r="A398" s="185">
        <v>40429</v>
      </c>
      <c r="B398">
        <v>1098.870435</v>
      </c>
      <c r="C398" s="734">
        <f t="shared" si="20"/>
        <v>6.4387453538272688E-3</v>
      </c>
      <c r="D398" s="734">
        <f t="shared" si="18"/>
        <v>4.5762401610836001E-3</v>
      </c>
      <c r="E398" s="734">
        <f t="shared" si="19"/>
        <v>3.4760269610227823E-3</v>
      </c>
      <c r="F398">
        <v>54.88</v>
      </c>
      <c r="G398">
        <v>281.39258799999999</v>
      </c>
    </row>
    <row r="399" spans="1:7" x14ac:dyDescent="0.25">
      <c r="A399" s="185">
        <v>40430</v>
      </c>
      <c r="B399">
        <v>1104.183145</v>
      </c>
      <c r="C399" s="734">
        <f t="shared" si="20"/>
        <v>4.834701008222142E-3</v>
      </c>
      <c r="D399" s="734">
        <f t="shared" si="18"/>
        <v>1.7674927113702665E-2</v>
      </c>
      <c r="E399" s="734">
        <f t="shared" si="19"/>
        <v>3.2415352745538417E-3</v>
      </c>
      <c r="F399">
        <v>55.85</v>
      </c>
      <c r="G399">
        <v>282.304732</v>
      </c>
    </row>
    <row r="400" spans="1:7" x14ac:dyDescent="0.25">
      <c r="A400" s="185">
        <v>40431</v>
      </c>
      <c r="B400">
        <v>1109.552052</v>
      </c>
      <c r="C400" s="734">
        <f t="shared" si="20"/>
        <v>4.8623337752542461E-3</v>
      </c>
      <c r="D400" s="734">
        <f t="shared" si="18"/>
        <v>1.5219337511190645E-2</v>
      </c>
      <c r="E400" s="734">
        <f t="shared" si="19"/>
        <v>5.6501072040124889E-3</v>
      </c>
      <c r="F400">
        <v>56.7</v>
      </c>
      <c r="G400">
        <v>283.89978400000001</v>
      </c>
    </row>
    <row r="401" spans="1:7" x14ac:dyDescent="0.25">
      <c r="A401" s="185">
        <v>40434</v>
      </c>
      <c r="B401">
        <v>1121.9030680000001</v>
      </c>
      <c r="C401" s="734">
        <f t="shared" si="20"/>
        <v>1.1131533647057879E-2</v>
      </c>
      <c r="D401" s="734">
        <f t="shared" si="18"/>
        <v>-9.7001763668430607E-3</v>
      </c>
      <c r="E401" s="734">
        <f t="shared" si="19"/>
        <v>-6.0690782350159012E-4</v>
      </c>
      <c r="F401">
        <v>56.15</v>
      </c>
      <c r="G401">
        <v>283.72748300000001</v>
      </c>
    </row>
    <row r="402" spans="1:7" x14ac:dyDescent="0.25">
      <c r="A402" s="185">
        <v>40435</v>
      </c>
      <c r="B402">
        <v>1121.099166</v>
      </c>
      <c r="C402" s="734">
        <f t="shared" si="20"/>
        <v>-7.1655210055998619E-4</v>
      </c>
      <c r="D402" s="734">
        <f t="shared" si="18"/>
        <v>-9.4390026714158415E-3</v>
      </c>
      <c r="E402" s="734">
        <f t="shared" si="19"/>
        <v>5.0301436607735894E-4</v>
      </c>
      <c r="F402">
        <v>55.62</v>
      </c>
      <c r="G402">
        <v>283.87020200000001</v>
      </c>
    </row>
    <row r="403" spans="1:7" x14ac:dyDescent="0.25">
      <c r="A403" s="185">
        <v>40436</v>
      </c>
      <c r="B403">
        <v>1125.065417</v>
      </c>
      <c r="C403" s="734">
        <f t="shared" si="20"/>
        <v>3.5378235220273613E-3</v>
      </c>
      <c r="D403" s="734">
        <f t="shared" si="18"/>
        <v>8.2704063286587193E-3</v>
      </c>
      <c r="E403" s="734">
        <f t="shared" si="19"/>
        <v>7.0027638899554656E-3</v>
      </c>
      <c r="F403">
        <v>56.08</v>
      </c>
      <c r="G403">
        <v>285.85807799999998</v>
      </c>
    </row>
    <row r="404" spans="1:7" x14ac:dyDescent="0.25">
      <c r="A404" s="185">
        <v>40437</v>
      </c>
      <c r="B404">
        <v>1124.66317</v>
      </c>
      <c r="C404" s="734">
        <f t="shared" si="20"/>
        <v>-3.5753209895350579E-4</v>
      </c>
      <c r="D404" s="734">
        <f t="shared" si="18"/>
        <v>1.2482168330956167E-3</v>
      </c>
      <c r="E404" s="734">
        <f t="shared" si="19"/>
        <v>3.2273007866523429E-4</v>
      </c>
      <c r="F404">
        <v>56.15</v>
      </c>
      <c r="G404">
        <v>285.950333</v>
      </c>
    </row>
    <row r="405" spans="1:7" x14ac:dyDescent="0.25">
      <c r="A405" s="185">
        <v>40438</v>
      </c>
      <c r="B405">
        <v>1125.592463</v>
      </c>
      <c r="C405" s="734">
        <f t="shared" si="20"/>
        <v>8.2628561580788684E-4</v>
      </c>
      <c r="D405" s="734">
        <f t="shared" si="18"/>
        <v>-1.8699910952804988E-2</v>
      </c>
      <c r="E405" s="734">
        <f t="shared" si="19"/>
        <v>-1.3945079056787435E-3</v>
      </c>
      <c r="F405">
        <v>55.1</v>
      </c>
      <c r="G405">
        <v>285.55157300000002</v>
      </c>
    </row>
    <row r="406" spans="1:7" x14ac:dyDescent="0.25">
      <c r="A406" s="185">
        <v>40441</v>
      </c>
      <c r="B406">
        <v>1142.708873</v>
      </c>
      <c r="C406" s="734">
        <f t="shared" si="20"/>
        <v>1.5206578368853307E-2</v>
      </c>
      <c r="D406" s="734">
        <f t="shared" si="18"/>
        <v>9.9818511796732068E-3</v>
      </c>
      <c r="E406" s="734">
        <f t="shared" si="19"/>
        <v>9.6265692782577794E-3</v>
      </c>
      <c r="F406">
        <v>55.65</v>
      </c>
      <c r="G406">
        <v>288.300455</v>
      </c>
    </row>
    <row r="407" spans="1:7" x14ac:dyDescent="0.25">
      <c r="A407" s="185">
        <v>40442</v>
      </c>
      <c r="B407">
        <v>1139.7819340000001</v>
      </c>
      <c r="C407" s="734">
        <f t="shared" si="20"/>
        <v>-2.5614039316206316E-3</v>
      </c>
      <c r="D407" s="734">
        <f t="shared" si="18"/>
        <v>5.2111410601975994E-3</v>
      </c>
      <c r="E407" s="734">
        <f t="shared" si="19"/>
        <v>-1.1530713678546967E-3</v>
      </c>
      <c r="F407">
        <v>55.94</v>
      </c>
      <c r="G407">
        <v>287.96802400000001</v>
      </c>
    </row>
    <row r="408" spans="1:7" x14ac:dyDescent="0.25">
      <c r="A408" s="185">
        <v>40443</v>
      </c>
      <c r="B408">
        <v>1134.2775409999999</v>
      </c>
      <c r="C408" s="734">
        <f t="shared" si="20"/>
        <v>-4.8293386969934238E-3</v>
      </c>
      <c r="D408" s="734">
        <f t="shared" si="18"/>
        <v>1.3049696102967578E-2</v>
      </c>
      <c r="E408" s="734">
        <f t="shared" si="19"/>
        <v>9.7169121804996372E-4</v>
      </c>
      <c r="F408">
        <v>56.67</v>
      </c>
      <c r="G408">
        <v>288.24784</v>
      </c>
    </row>
    <row r="409" spans="1:7" x14ac:dyDescent="0.25">
      <c r="A409" s="185">
        <v>40444</v>
      </c>
      <c r="B409">
        <v>1124.8290400000001</v>
      </c>
      <c r="C409" s="734">
        <f t="shared" si="20"/>
        <v>-8.3299727434168469E-3</v>
      </c>
      <c r="D409" s="734">
        <f t="shared" si="18"/>
        <v>-1.1646373742721039E-2</v>
      </c>
      <c r="E409" s="734">
        <f t="shared" si="19"/>
        <v>-6.520652505149771E-3</v>
      </c>
      <c r="F409">
        <v>56.01</v>
      </c>
      <c r="G409">
        <v>286.36827599999998</v>
      </c>
    </row>
    <row r="410" spans="1:7" x14ac:dyDescent="0.25">
      <c r="A410" s="185">
        <v>40445</v>
      </c>
      <c r="B410">
        <v>1148.6705979999999</v>
      </c>
      <c r="C410" s="734">
        <f t="shared" si="20"/>
        <v>2.1195716995357605E-2</v>
      </c>
      <c r="D410" s="734">
        <f t="shared" si="18"/>
        <v>1.9817889662560262E-2</v>
      </c>
      <c r="E410" s="734">
        <f t="shared" si="19"/>
        <v>1.2502809494163492E-2</v>
      </c>
      <c r="F410">
        <v>57.12</v>
      </c>
      <c r="G410">
        <v>289.94868400000001</v>
      </c>
    </row>
    <row r="411" spans="1:7" x14ac:dyDescent="0.25">
      <c r="A411" s="185">
        <v>40448</v>
      </c>
      <c r="B411">
        <v>1142.1631709999999</v>
      </c>
      <c r="C411" s="734">
        <f t="shared" si="20"/>
        <v>-5.6651811331555058E-3</v>
      </c>
      <c r="D411" s="734">
        <f t="shared" si="18"/>
        <v>-1.0854341736694639E-2</v>
      </c>
      <c r="E411" s="734">
        <f t="shared" si="19"/>
        <v>-5.4062773397516306E-3</v>
      </c>
      <c r="F411">
        <v>56.5</v>
      </c>
      <c r="G411">
        <v>288.38114100000001</v>
      </c>
    </row>
    <row r="412" spans="1:7" x14ac:dyDescent="0.25">
      <c r="A412" s="185">
        <v>40449</v>
      </c>
      <c r="B412">
        <v>1147.6987280000001</v>
      </c>
      <c r="C412" s="734">
        <f t="shared" si="20"/>
        <v>4.8465553263756789E-3</v>
      </c>
      <c r="D412" s="734">
        <f t="shared" si="18"/>
        <v>2.8318584070796682E-3</v>
      </c>
      <c r="E412" s="734">
        <f t="shared" si="19"/>
        <v>7.7089923158324414E-3</v>
      </c>
      <c r="F412">
        <v>56.66</v>
      </c>
      <c r="G412">
        <v>290.60426899999999</v>
      </c>
    </row>
    <row r="413" spans="1:7" x14ac:dyDescent="0.25">
      <c r="A413" s="185">
        <v>40450</v>
      </c>
      <c r="B413">
        <v>1144.726185</v>
      </c>
      <c r="C413" s="734">
        <f t="shared" si="20"/>
        <v>-2.590002870509478E-3</v>
      </c>
      <c r="D413" s="734">
        <f t="shared" si="18"/>
        <v>1.5884221673139187E-3</v>
      </c>
      <c r="E413" s="734">
        <f t="shared" si="19"/>
        <v>-3.6623446849638475E-3</v>
      </c>
      <c r="F413">
        <v>56.75</v>
      </c>
      <c r="G413">
        <v>289.53997600000002</v>
      </c>
    </row>
    <row r="414" spans="1:7" x14ac:dyDescent="0.25">
      <c r="A414" s="185">
        <v>40451</v>
      </c>
      <c r="B414">
        <v>1141.2011560000001</v>
      </c>
      <c r="C414" s="734">
        <f t="shared" si="20"/>
        <v>-3.079364345980995E-3</v>
      </c>
      <c r="D414" s="734">
        <f t="shared" si="18"/>
        <v>2.8193832599119339E-3</v>
      </c>
      <c r="E414" s="734">
        <f t="shared" si="19"/>
        <v>-4.3767911343615129E-3</v>
      </c>
      <c r="F414">
        <v>56.91</v>
      </c>
      <c r="G414">
        <v>288.27271999999999</v>
      </c>
    </row>
    <row r="415" spans="1:7" x14ac:dyDescent="0.25">
      <c r="A415" s="185">
        <v>40452</v>
      </c>
      <c r="B415">
        <v>1146.2368650000001</v>
      </c>
      <c r="C415" s="734">
        <f t="shared" si="20"/>
        <v>4.4126392385113178E-3</v>
      </c>
      <c r="D415" s="734">
        <f t="shared" si="18"/>
        <v>-1.1597258829731061E-2</v>
      </c>
      <c r="E415" s="734">
        <f t="shared" si="19"/>
        <v>2.7253914279505853E-3</v>
      </c>
      <c r="F415">
        <v>56.25</v>
      </c>
      <c r="G415">
        <v>289.05837600000001</v>
      </c>
    </row>
    <row r="416" spans="1:7" x14ac:dyDescent="0.25">
      <c r="A416" s="185">
        <v>40455</v>
      </c>
      <c r="B416">
        <v>1137.0337219999999</v>
      </c>
      <c r="C416" s="734">
        <f t="shared" si="20"/>
        <v>-8.0290062909468274E-3</v>
      </c>
      <c r="D416" s="734">
        <f t="shared" si="18"/>
        <v>-5.3333333333333011E-3</v>
      </c>
      <c r="E416" s="734">
        <f t="shared" si="19"/>
        <v>-3.5768276785723696E-3</v>
      </c>
      <c r="F416">
        <v>55.95</v>
      </c>
      <c r="G416">
        <v>288.02446400000002</v>
      </c>
    </row>
    <row r="417" spans="1:7" x14ac:dyDescent="0.25">
      <c r="A417" s="185">
        <v>40456</v>
      </c>
      <c r="B417">
        <v>1160.7450409999999</v>
      </c>
      <c r="C417" s="734">
        <f t="shared" si="20"/>
        <v>2.0853663828274804E-2</v>
      </c>
      <c r="D417" s="734">
        <f t="shared" si="18"/>
        <v>5.3619302949061698E-3</v>
      </c>
      <c r="E417" s="734">
        <f t="shared" si="19"/>
        <v>1.0545652816491335E-2</v>
      </c>
      <c r="F417">
        <v>56.25</v>
      </c>
      <c r="G417">
        <v>291.06187</v>
      </c>
    </row>
    <row r="418" spans="1:7" x14ac:dyDescent="0.25">
      <c r="A418" s="185">
        <v>40457</v>
      </c>
      <c r="B418">
        <v>1159.9739380000001</v>
      </c>
      <c r="C418" s="734">
        <f t="shared" si="20"/>
        <v>-6.6431728998428419E-4</v>
      </c>
      <c r="D418" s="734">
        <f t="shared" si="18"/>
        <v>-4.4444444444444731E-3</v>
      </c>
      <c r="E418" s="734">
        <f t="shared" si="19"/>
        <v>3.5165032094379711E-3</v>
      </c>
      <c r="F418">
        <v>56</v>
      </c>
      <c r="G418">
        <v>292.08539000000002</v>
      </c>
    </row>
    <row r="419" spans="1:7" x14ac:dyDescent="0.25">
      <c r="A419" s="185">
        <v>40458</v>
      </c>
      <c r="B419">
        <v>1158.057687</v>
      </c>
      <c r="C419" s="734">
        <f t="shared" si="20"/>
        <v>-1.6519776326217039E-3</v>
      </c>
      <c r="D419" s="734">
        <f t="shared" si="18"/>
        <v>3.3928571428571974E-3</v>
      </c>
      <c r="E419" s="734">
        <f t="shared" si="19"/>
        <v>-5.0293066695326072E-3</v>
      </c>
      <c r="F419">
        <v>56.19</v>
      </c>
      <c r="G419">
        <v>290.61640299999999</v>
      </c>
    </row>
    <row r="420" spans="1:7" x14ac:dyDescent="0.25">
      <c r="A420" s="185">
        <v>40459</v>
      </c>
      <c r="B420">
        <v>1165.1462320000001</v>
      </c>
      <c r="C420" s="734">
        <f t="shared" si="20"/>
        <v>6.1210638119102434E-3</v>
      </c>
      <c r="D420" s="734">
        <f t="shared" si="18"/>
        <v>5.5169959067449259E-3</v>
      </c>
      <c r="E420" s="734">
        <f t="shared" si="19"/>
        <v>2.3897894022177901E-3</v>
      </c>
      <c r="F420">
        <v>56.5</v>
      </c>
      <c r="G420">
        <v>291.31091500000002</v>
      </c>
    </row>
    <row r="421" spans="1:7" x14ac:dyDescent="0.25">
      <c r="A421" s="185">
        <v>40462</v>
      </c>
      <c r="B421">
        <v>1165.3179540000001</v>
      </c>
      <c r="C421" s="734">
        <f t="shared" si="20"/>
        <v>1.4738235878364314E-4</v>
      </c>
      <c r="D421" s="734">
        <f t="shared" si="18"/>
        <v>2.4955752212389326E-2</v>
      </c>
      <c r="E421" s="734">
        <f t="shared" si="19"/>
        <v>6.2092421082127203E-4</v>
      </c>
      <c r="F421">
        <v>57.91</v>
      </c>
      <c r="G421">
        <v>291.49179700000002</v>
      </c>
    </row>
    <row r="422" spans="1:7" x14ac:dyDescent="0.25">
      <c r="A422" s="185">
        <v>40463</v>
      </c>
      <c r="B422">
        <v>1169.770968</v>
      </c>
      <c r="C422" s="734">
        <f t="shared" si="20"/>
        <v>3.8212867009512763E-3</v>
      </c>
      <c r="D422" s="734">
        <f t="shared" si="18"/>
        <v>6.7345881540321617E-3</v>
      </c>
      <c r="E422" s="734">
        <f t="shared" si="19"/>
        <v>2.4926945028231895E-3</v>
      </c>
      <c r="F422">
        <v>58.3</v>
      </c>
      <c r="G422">
        <v>292.21839699999998</v>
      </c>
    </row>
    <row r="423" spans="1:7" x14ac:dyDescent="0.25">
      <c r="A423" s="185">
        <v>40464</v>
      </c>
      <c r="B423">
        <v>1178.1023230000001</v>
      </c>
      <c r="C423" s="734">
        <f t="shared" si="20"/>
        <v>7.1222104394028651E-3</v>
      </c>
      <c r="D423" s="734">
        <f t="shared" si="18"/>
        <v>-1.0291595197254866E-3</v>
      </c>
      <c r="E423" s="734">
        <f t="shared" si="19"/>
        <v>8.384684281188548E-3</v>
      </c>
      <c r="F423">
        <v>58.24</v>
      </c>
      <c r="G423">
        <v>294.66855600000002</v>
      </c>
    </row>
    <row r="424" spans="1:7" x14ac:dyDescent="0.25">
      <c r="A424" s="185">
        <v>40465</v>
      </c>
      <c r="B424">
        <v>1173.8137059999999</v>
      </c>
      <c r="C424" s="734">
        <f t="shared" si="20"/>
        <v>-3.6402754805535675E-3</v>
      </c>
      <c r="D424" s="734">
        <f t="shared" si="18"/>
        <v>-8.0700549450549719E-3</v>
      </c>
      <c r="E424" s="734">
        <f t="shared" si="19"/>
        <v>3.4913463925878574E-4</v>
      </c>
      <c r="F424">
        <v>57.77</v>
      </c>
      <c r="G424">
        <v>294.771435</v>
      </c>
    </row>
    <row r="425" spans="1:7" x14ac:dyDescent="0.25">
      <c r="A425" s="185">
        <v>40466</v>
      </c>
      <c r="B425">
        <v>1176.1884640000001</v>
      </c>
      <c r="C425" s="734">
        <f t="shared" si="20"/>
        <v>2.0231131974872696E-3</v>
      </c>
      <c r="D425" s="734">
        <f t="shared" si="18"/>
        <v>8.6550112515149102E-4</v>
      </c>
      <c r="E425" s="734">
        <f t="shared" si="19"/>
        <v>2.3132940272858615E-3</v>
      </c>
      <c r="F425">
        <v>57.82</v>
      </c>
      <c r="G425">
        <v>295.453328</v>
      </c>
    </row>
    <row r="426" spans="1:7" x14ac:dyDescent="0.25">
      <c r="A426" s="185">
        <v>40469</v>
      </c>
      <c r="B426">
        <v>1184.711673</v>
      </c>
      <c r="C426" s="734">
        <f t="shared" si="20"/>
        <v>7.2464653929813494E-3</v>
      </c>
      <c r="D426" s="734">
        <f t="shared" si="18"/>
        <v>4.6696644759598449E-3</v>
      </c>
      <c r="E426" s="734">
        <f t="shared" si="19"/>
        <v>2.5112358862988682E-3</v>
      </c>
      <c r="F426">
        <v>58.09</v>
      </c>
      <c r="G426">
        <v>296.19528100000002</v>
      </c>
    </row>
    <row r="427" spans="1:7" x14ac:dyDescent="0.25">
      <c r="A427" s="185">
        <v>40470</v>
      </c>
      <c r="B427">
        <v>1165.8955510000001</v>
      </c>
      <c r="C427" s="734">
        <f t="shared" si="20"/>
        <v>-1.5882448387085302E-2</v>
      </c>
      <c r="D427" s="734">
        <f t="shared" si="18"/>
        <v>-1.1878120158374972E-2</v>
      </c>
      <c r="E427" s="734">
        <f t="shared" si="19"/>
        <v>-1.0088378146713373E-2</v>
      </c>
      <c r="F427">
        <v>57.4</v>
      </c>
      <c r="G427">
        <v>293.20715100000001</v>
      </c>
    </row>
    <row r="428" spans="1:7" x14ac:dyDescent="0.25">
      <c r="A428" s="185">
        <v>40471</v>
      </c>
      <c r="B428">
        <v>1178.172959</v>
      </c>
      <c r="C428" s="734">
        <f t="shared" si="20"/>
        <v>1.0530452740358687E-2</v>
      </c>
      <c r="D428" s="734">
        <f t="shared" si="18"/>
        <v>9.0592334494774551E-3</v>
      </c>
      <c r="E428" s="734">
        <f t="shared" si="19"/>
        <v>6.3086251262678417E-3</v>
      </c>
      <c r="F428">
        <v>57.92</v>
      </c>
      <c r="G428">
        <v>295.05688500000002</v>
      </c>
    </row>
    <row r="429" spans="1:7" x14ac:dyDescent="0.25">
      <c r="A429" s="185">
        <v>40472</v>
      </c>
      <c r="B429">
        <v>1180.264563</v>
      </c>
      <c r="C429" s="734">
        <f t="shared" si="20"/>
        <v>1.7752945219309257E-3</v>
      </c>
      <c r="D429" s="734">
        <f t="shared" si="18"/>
        <v>4.8342541436463549E-3</v>
      </c>
      <c r="E429" s="734">
        <f t="shared" si="19"/>
        <v>3.3785078426487036E-3</v>
      </c>
      <c r="F429">
        <v>58.2</v>
      </c>
      <c r="G429">
        <v>296.05373700000001</v>
      </c>
    </row>
    <row r="430" spans="1:7" x14ac:dyDescent="0.25">
      <c r="A430" s="185">
        <v>40473</v>
      </c>
      <c r="B430">
        <v>1183.076759</v>
      </c>
      <c r="C430" s="734">
        <f t="shared" si="20"/>
        <v>2.3826827375483806E-3</v>
      </c>
      <c r="D430" s="734">
        <f t="shared" si="18"/>
        <v>1.4432989690721598E-2</v>
      </c>
      <c r="E430" s="734">
        <f t="shared" si="19"/>
        <v>2.5316957914298666E-3</v>
      </c>
      <c r="F430">
        <v>59.04</v>
      </c>
      <c r="G430">
        <v>296.80325499999998</v>
      </c>
    </row>
    <row r="431" spans="1:7" x14ac:dyDescent="0.25">
      <c r="A431" s="185">
        <v>40476</v>
      </c>
      <c r="B431">
        <v>1185.6207199999999</v>
      </c>
      <c r="C431" s="734">
        <f t="shared" si="20"/>
        <v>2.1502924308565152E-3</v>
      </c>
      <c r="D431" s="734">
        <f t="shared" si="18"/>
        <v>-1.1178861788617822E-2</v>
      </c>
      <c r="E431" s="734">
        <f t="shared" si="19"/>
        <v>1.7247418664596559E-3</v>
      </c>
      <c r="F431">
        <v>58.38</v>
      </c>
      <c r="G431">
        <v>297.31516399999998</v>
      </c>
    </row>
    <row r="432" spans="1:7" x14ac:dyDescent="0.25">
      <c r="A432" s="185">
        <v>40477</v>
      </c>
      <c r="B432">
        <v>1185.636139</v>
      </c>
      <c r="C432" s="734">
        <f t="shared" si="20"/>
        <v>1.3005002139410138E-5</v>
      </c>
      <c r="D432" s="734">
        <f t="shared" si="18"/>
        <v>-2.1925316889345736E-2</v>
      </c>
      <c r="E432" s="734">
        <f t="shared" si="19"/>
        <v>-3.5860935771173663E-3</v>
      </c>
      <c r="F432">
        <v>57.1</v>
      </c>
      <c r="G432">
        <v>296.248964</v>
      </c>
    </row>
    <row r="433" spans="1:7" x14ac:dyDescent="0.25">
      <c r="A433" s="185">
        <v>40478</v>
      </c>
      <c r="B433">
        <v>1182.447954</v>
      </c>
      <c r="C433" s="734">
        <f t="shared" si="20"/>
        <v>-2.6890079469819028E-3</v>
      </c>
      <c r="D433" s="734">
        <f t="shared" si="18"/>
        <v>3.1523642732049773E-3</v>
      </c>
      <c r="E433" s="734">
        <f t="shared" si="19"/>
        <v>-4.836823665651746E-3</v>
      </c>
      <c r="F433">
        <v>57.28</v>
      </c>
      <c r="G433">
        <v>294.81605999999999</v>
      </c>
    </row>
    <row r="434" spans="1:7" x14ac:dyDescent="0.25">
      <c r="A434" s="185">
        <v>40479</v>
      </c>
      <c r="B434">
        <v>1183.776098</v>
      </c>
      <c r="C434" s="734">
        <f t="shared" si="20"/>
        <v>1.1232156100462465E-3</v>
      </c>
      <c r="D434" s="734">
        <f t="shared" si="18"/>
        <v>2.5314245810055702E-2</v>
      </c>
      <c r="E434" s="734">
        <f t="shared" si="19"/>
        <v>3.4085965330381551E-3</v>
      </c>
      <c r="F434">
        <v>58.73</v>
      </c>
      <c r="G434">
        <v>295.82096899999999</v>
      </c>
    </row>
    <row r="435" spans="1:7" x14ac:dyDescent="0.25">
      <c r="A435" s="185">
        <v>40480</v>
      </c>
      <c r="B435">
        <v>1183.2577329999999</v>
      </c>
      <c r="C435" s="734">
        <f t="shared" si="20"/>
        <v>-4.3789108504210805E-4</v>
      </c>
      <c r="D435" s="734">
        <f t="shared" si="18"/>
        <v>1.5324365741529178E-3</v>
      </c>
      <c r="E435" s="734">
        <f t="shared" si="19"/>
        <v>1.8881656763147792E-3</v>
      </c>
      <c r="F435">
        <v>58.82</v>
      </c>
      <c r="G435">
        <v>296.37952799999999</v>
      </c>
    </row>
    <row r="436" spans="1:7" x14ac:dyDescent="0.25">
      <c r="A436" s="185">
        <v>40483</v>
      </c>
      <c r="B436">
        <v>1184.384759</v>
      </c>
      <c r="C436" s="734">
        <f t="shared" si="20"/>
        <v>9.5247718951529947E-4</v>
      </c>
      <c r="D436" s="734">
        <f t="shared" si="18"/>
        <v>5.6103366201971649E-3</v>
      </c>
      <c r="E436" s="734">
        <f t="shared" si="19"/>
        <v>-8.0050063376846392E-4</v>
      </c>
      <c r="F436">
        <v>59.15</v>
      </c>
      <c r="G436">
        <v>296.14227599999998</v>
      </c>
    </row>
    <row r="437" spans="1:7" x14ac:dyDescent="0.25">
      <c r="A437" s="185">
        <v>40484</v>
      </c>
      <c r="B437">
        <v>1193.567554</v>
      </c>
      <c r="C437" s="734">
        <f t="shared" si="20"/>
        <v>7.7532194924165854E-3</v>
      </c>
      <c r="D437" s="734">
        <f t="shared" si="18"/>
        <v>5.0718512256975323E-3</v>
      </c>
      <c r="E437" s="734">
        <f t="shared" si="19"/>
        <v>4.3319718391034989E-3</v>
      </c>
      <c r="F437">
        <v>59.45</v>
      </c>
      <c r="G437">
        <v>297.42515600000002</v>
      </c>
    </row>
    <row r="438" spans="1:7" x14ac:dyDescent="0.25">
      <c r="A438" s="185">
        <v>40485</v>
      </c>
      <c r="B438">
        <v>1197.9614449999999</v>
      </c>
      <c r="C438" s="734">
        <f t="shared" si="20"/>
        <v>3.6813090178891006E-3</v>
      </c>
      <c r="D438" s="734">
        <f t="shared" si="18"/>
        <v>3.3641715727505961E-4</v>
      </c>
      <c r="E438" s="734">
        <f t="shared" si="19"/>
        <v>2.7654251276578723E-3</v>
      </c>
      <c r="F438">
        <v>59.47</v>
      </c>
      <c r="G438">
        <v>298.24766299999999</v>
      </c>
    </row>
    <row r="439" spans="1:7" x14ac:dyDescent="0.25">
      <c r="A439" s="185">
        <v>40486</v>
      </c>
      <c r="B439">
        <v>1221.055259</v>
      </c>
      <c r="C439" s="734">
        <f t="shared" si="20"/>
        <v>1.9277593695847361E-2</v>
      </c>
      <c r="D439" s="734">
        <f t="shared" si="18"/>
        <v>-3.3630401883300021E-4</v>
      </c>
      <c r="E439" s="734">
        <f t="shared" si="19"/>
        <v>1.1609841180884484E-2</v>
      </c>
      <c r="F439">
        <v>59.45</v>
      </c>
      <c r="G439">
        <v>301.71027099999998</v>
      </c>
    </row>
    <row r="440" spans="1:7" x14ac:dyDescent="0.25">
      <c r="A440" s="185">
        <v>40487</v>
      </c>
      <c r="B440">
        <v>1225.847867</v>
      </c>
      <c r="C440" s="734">
        <f t="shared" si="20"/>
        <v>3.9249722440284351E-3</v>
      </c>
      <c r="D440" s="734">
        <f t="shared" si="18"/>
        <v>-1.6820857863764083E-4</v>
      </c>
      <c r="E440" s="734">
        <f t="shared" si="19"/>
        <v>-4.0144009548815918E-3</v>
      </c>
      <c r="F440">
        <v>59.44</v>
      </c>
      <c r="G440">
        <v>300.49908499999998</v>
      </c>
    </row>
    <row r="441" spans="1:7" x14ac:dyDescent="0.25">
      <c r="A441" s="185">
        <v>40490</v>
      </c>
      <c r="B441">
        <v>1223.2467349999999</v>
      </c>
      <c r="C441" s="734">
        <f t="shared" si="20"/>
        <v>-2.1219044140980969E-3</v>
      </c>
      <c r="D441" s="734">
        <f t="shared" si="18"/>
        <v>-3.5329744279946063E-3</v>
      </c>
      <c r="E441" s="734">
        <f t="shared" si="19"/>
        <v>-2.9171103798867337E-3</v>
      </c>
      <c r="F441">
        <v>59.23</v>
      </c>
      <c r="G441">
        <v>299.62249600000001</v>
      </c>
    </row>
    <row r="442" spans="1:7" x14ac:dyDescent="0.25">
      <c r="A442" s="185">
        <v>40491</v>
      </c>
      <c r="B442">
        <v>1213.3965889999999</v>
      </c>
      <c r="C442" s="734">
        <f t="shared" si="20"/>
        <v>-8.052460487458446E-3</v>
      </c>
      <c r="D442" s="734">
        <f t="shared" si="18"/>
        <v>5.9091676515279357E-3</v>
      </c>
      <c r="E442" s="734">
        <f t="shared" si="19"/>
        <v>-3.9270849676120712E-3</v>
      </c>
      <c r="F442">
        <v>59.58</v>
      </c>
      <c r="G442">
        <v>298.445853</v>
      </c>
    </row>
    <row r="443" spans="1:7" x14ac:dyDescent="0.25">
      <c r="A443" s="185">
        <v>40492</v>
      </c>
      <c r="B443">
        <v>1218.7085320000001</v>
      </c>
      <c r="C443" s="734">
        <f t="shared" si="20"/>
        <v>4.377746771464075E-3</v>
      </c>
      <c r="D443" s="734">
        <f t="shared" si="18"/>
        <v>6.8815038603557976E-3</v>
      </c>
      <c r="E443" s="734">
        <f t="shared" si="19"/>
        <v>-2.7325291733908408E-3</v>
      </c>
      <c r="F443">
        <v>59.99</v>
      </c>
      <c r="G443">
        <v>297.63034099999999</v>
      </c>
    </row>
    <row r="444" spans="1:7" x14ac:dyDescent="0.25">
      <c r="A444" s="185">
        <v>40493</v>
      </c>
      <c r="B444">
        <v>1213.5353339999999</v>
      </c>
      <c r="C444" s="734">
        <f t="shared" si="20"/>
        <v>-4.2448197121509601E-3</v>
      </c>
      <c r="D444" s="734">
        <f t="shared" si="18"/>
        <v>-4.8341390231705361E-3</v>
      </c>
      <c r="E444" s="734">
        <f t="shared" si="19"/>
        <v>-6.2265157301233387E-5</v>
      </c>
      <c r="F444">
        <v>59.7</v>
      </c>
      <c r="G444">
        <v>297.61180899999999</v>
      </c>
    </row>
    <row r="445" spans="1:7" x14ac:dyDescent="0.25">
      <c r="A445" s="185">
        <v>40494</v>
      </c>
      <c r="B445">
        <v>1199.2083090000001</v>
      </c>
      <c r="C445" s="734">
        <f t="shared" si="20"/>
        <v>-1.1806022122797022E-2</v>
      </c>
      <c r="D445" s="734">
        <f t="shared" si="18"/>
        <v>-1.5075376884422509E-3</v>
      </c>
      <c r="E445" s="734">
        <f t="shared" si="19"/>
        <v>-3.2079204222706936E-3</v>
      </c>
      <c r="F445">
        <v>59.61</v>
      </c>
      <c r="G445">
        <v>296.65709399999997</v>
      </c>
    </row>
    <row r="446" spans="1:7" x14ac:dyDescent="0.25">
      <c r="A446" s="185">
        <v>40497</v>
      </c>
      <c r="B446">
        <v>1197.7514570000001</v>
      </c>
      <c r="C446" s="734">
        <f t="shared" si="20"/>
        <v>-1.2148448180907545E-3</v>
      </c>
      <c r="D446" s="734">
        <f t="shared" si="18"/>
        <v>1.6775708773695719E-2</v>
      </c>
      <c r="E446" s="734">
        <f t="shared" si="19"/>
        <v>-5.3383857390576495E-4</v>
      </c>
      <c r="F446">
        <v>60.61</v>
      </c>
      <c r="G446">
        <v>296.49872699999997</v>
      </c>
    </row>
    <row r="447" spans="1:7" x14ac:dyDescent="0.25">
      <c r="A447" s="185">
        <v>40498</v>
      </c>
      <c r="B447">
        <v>1178.3444480000001</v>
      </c>
      <c r="C447" s="734">
        <f t="shared" si="20"/>
        <v>-1.6202868204901688E-2</v>
      </c>
      <c r="D447" s="734">
        <f t="shared" si="18"/>
        <v>-2.0128691635043716E-2</v>
      </c>
      <c r="E447" s="734">
        <f t="shared" si="19"/>
        <v>-1.0722147215154854E-2</v>
      </c>
      <c r="F447">
        <v>59.39</v>
      </c>
      <c r="G447">
        <v>293.31962399999998</v>
      </c>
    </row>
    <row r="448" spans="1:7" x14ac:dyDescent="0.25">
      <c r="A448" s="185">
        <v>40499</v>
      </c>
      <c r="B448">
        <v>1178.5879199999999</v>
      </c>
      <c r="C448" s="734">
        <f t="shared" si="20"/>
        <v>2.0662209629196404E-4</v>
      </c>
      <c r="D448" s="734">
        <f t="shared" si="18"/>
        <v>1.6837851490150157E-3</v>
      </c>
      <c r="E448" s="734">
        <f t="shared" si="19"/>
        <v>-8.6301760703122454E-5</v>
      </c>
      <c r="F448">
        <v>59.49</v>
      </c>
      <c r="G448">
        <v>293.29431</v>
      </c>
    </row>
    <row r="449" spans="1:7" x14ac:dyDescent="0.25">
      <c r="A449" s="185">
        <v>40500</v>
      </c>
      <c r="B449">
        <v>1196.6851429999999</v>
      </c>
      <c r="C449" s="734">
        <f t="shared" si="20"/>
        <v>1.5355004656758986E-2</v>
      </c>
      <c r="D449" s="734">
        <f t="shared" si="18"/>
        <v>8.5728693898132757E-3</v>
      </c>
      <c r="E449" s="734">
        <f t="shared" si="19"/>
        <v>1.3359212457957348E-2</v>
      </c>
      <c r="F449">
        <v>60</v>
      </c>
      <c r="G449">
        <v>297.212491</v>
      </c>
    </row>
    <row r="450" spans="1:7" x14ac:dyDescent="0.25">
      <c r="A450" s="185">
        <v>40501</v>
      </c>
      <c r="B450">
        <v>1199.7300809999999</v>
      </c>
      <c r="C450" s="734">
        <f t="shared" si="20"/>
        <v>2.5444771482385775E-3</v>
      </c>
      <c r="D450" s="734">
        <f t="shared" si="18"/>
        <v>2.4999999999999467E-3</v>
      </c>
      <c r="E450" s="734">
        <f t="shared" si="19"/>
        <v>2.0436321433072724E-3</v>
      </c>
      <c r="F450">
        <v>60.15</v>
      </c>
      <c r="G450">
        <v>297.819884</v>
      </c>
    </row>
    <row r="451" spans="1:7" x14ac:dyDescent="0.25">
      <c r="A451" s="185">
        <v>40504</v>
      </c>
      <c r="B451">
        <v>1197.843668</v>
      </c>
      <c r="C451" s="734">
        <f t="shared" si="20"/>
        <v>-1.5723645092132754E-3</v>
      </c>
      <c r="D451" s="734">
        <f t="shared" ref="D451:D514" si="21">F451/F450-1</f>
        <v>0</v>
      </c>
      <c r="E451" s="734">
        <f t="shared" ref="E451:E514" si="22">G451/G450-1</f>
        <v>-8.2380328910469647E-4</v>
      </c>
      <c r="F451">
        <v>60.15</v>
      </c>
      <c r="G451">
        <v>297.57453900000002</v>
      </c>
    </row>
    <row r="452" spans="1:7" x14ac:dyDescent="0.25">
      <c r="A452" s="185">
        <v>40505</v>
      </c>
      <c r="B452">
        <v>1180.7272720000001</v>
      </c>
      <c r="C452" s="734">
        <f t="shared" ref="C452:C515" si="23">B452/B451-1</f>
        <v>-1.4289340468425671E-2</v>
      </c>
      <c r="D452" s="734">
        <f t="shared" si="21"/>
        <v>-1.9285120532003264E-2</v>
      </c>
      <c r="E452" s="734">
        <f t="shared" si="22"/>
        <v>-1.0881169507583444E-2</v>
      </c>
      <c r="F452">
        <v>58.99</v>
      </c>
      <c r="G452">
        <v>294.33658000000003</v>
      </c>
    </row>
    <row r="453" spans="1:7" x14ac:dyDescent="0.25">
      <c r="A453" s="185">
        <v>40506</v>
      </c>
      <c r="B453">
        <v>1198.3538140000001</v>
      </c>
      <c r="C453" s="734">
        <f t="shared" si="23"/>
        <v>1.4928546513660823E-2</v>
      </c>
      <c r="D453" s="734">
        <f t="shared" si="21"/>
        <v>2.068147143583654E-2</v>
      </c>
      <c r="E453" s="734">
        <f t="shared" si="22"/>
        <v>7.0715845104947217E-3</v>
      </c>
      <c r="F453">
        <v>60.21</v>
      </c>
      <c r="G453">
        <v>296.41800599999999</v>
      </c>
    </row>
    <row r="454" spans="1:7" x14ac:dyDescent="0.25">
      <c r="A454" s="185">
        <v>40508</v>
      </c>
      <c r="B454">
        <v>1189.4038049999999</v>
      </c>
      <c r="C454" s="734">
        <f t="shared" si="23"/>
        <v>-7.4685864019790049E-3</v>
      </c>
      <c r="D454" s="734">
        <f t="shared" si="21"/>
        <v>5.4808171400100303E-3</v>
      </c>
      <c r="E454" s="734">
        <f t="shared" si="22"/>
        <v>-6.039923229225197E-3</v>
      </c>
      <c r="F454">
        <v>60.54</v>
      </c>
      <c r="G454">
        <v>294.62766399999998</v>
      </c>
    </row>
    <row r="455" spans="1:7" x14ac:dyDescent="0.25">
      <c r="A455" s="185">
        <v>40511</v>
      </c>
      <c r="B455">
        <v>1187.7615370000001</v>
      </c>
      <c r="C455" s="734">
        <f t="shared" si="23"/>
        <v>-1.3807489038593079E-3</v>
      </c>
      <c r="D455" s="734">
        <f t="shared" si="21"/>
        <v>-1.2884043607532258E-2</v>
      </c>
      <c r="E455" s="734">
        <f t="shared" si="22"/>
        <v>-3.1294990683562451E-3</v>
      </c>
      <c r="F455">
        <v>59.76</v>
      </c>
      <c r="G455">
        <v>293.70562699999999</v>
      </c>
    </row>
    <row r="456" spans="1:7" x14ac:dyDescent="0.25">
      <c r="A456" s="185">
        <v>40512</v>
      </c>
      <c r="B456">
        <v>1180.552981</v>
      </c>
      <c r="C456" s="734">
        <f t="shared" si="23"/>
        <v>-6.0690262947957763E-3</v>
      </c>
      <c r="D456" s="734">
        <f t="shared" si="21"/>
        <v>-3.1793842034805175E-3</v>
      </c>
      <c r="E456" s="734">
        <f t="shared" si="22"/>
        <v>-4.4970912320994039E-3</v>
      </c>
      <c r="F456">
        <v>59.57</v>
      </c>
      <c r="G456">
        <v>292.38480600000003</v>
      </c>
    </row>
    <row r="457" spans="1:7" x14ac:dyDescent="0.25">
      <c r="A457" s="185">
        <v>40513</v>
      </c>
      <c r="B457">
        <v>1206.06798</v>
      </c>
      <c r="C457" s="734">
        <f t="shared" si="23"/>
        <v>2.1612752168383986E-2</v>
      </c>
      <c r="D457" s="734">
        <f t="shared" si="21"/>
        <v>9.7364445190530891E-3</v>
      </c>
      <c r="E457" s="734">
        <f t="shared" si="22"/>
        <v>1.6308781790802085E-2</v>
      </c>
      <c r="F457">
        <v>60.15</v>
      </c>
      <c r="G457">
        <v>297.15324600000002</v>
      </c>
    </row>
    <row r="458" spans="1:7" x14ac:dyDescent="0.25">
      <c r="A458" s="185">
        <v>40514</v>
      </c>
      <c r="B458">
        <v>1221.5317230000001</v>
      </c>
      <c r="C458" s="734">
        <f t="shared" si="23"/>
        <v>1.2821618065011586E-2</v>
      </c>
      <c r="D458" s="734">
        <f t="shared" si="21"/>
        <v>2.094763092269325E-2</v>
      </c>
      <c r="E458" s="734">
        <f t="shared" si="22"/>
        <v>4.7438485662709695E-4</v>
      </c>
      <c r="F458">
        <v>61.41</v>
      </c>
      <c r="G458">
        <v>297.29421100000002</v>
      </c>
    </row>
    <row r="459" spans="1:7" x14ac:dyDescent="0.25">
      <c r="A459" s="185">
        <v>40515</v>
      </c>
      <c r="B459">
        <v>1224.7077220000001</v>
      </c>
      <c r="C459" s="734">
        <f t="shared" si="23"/>
        <v>2.6000135241679434E-3</v>
      </c>
      <c r="D459" s="734">
        <f t="shared" si="21"/>
        <v>1.0258915486077269E-2</v>
      </c>
      <c r="E459" s="734">
        <f t="shared" si="22"/>
        <v>2.2483115219462668E-4</v>
      </c>
      <c r="F459">
        <v>62.04</v>
      </c>
      <c r="G459">
        <v>297.36105199999997</v>
      </c>
    </row>
    <row r="460" spans="1:7" x14ac:dyDescent="0.25">
      <c r="A460" s="185">
        <v>40518</v>
      </c>
      <c r="B460">
        <v>1223.1215689999999</v>
      </c>
      <c r="C460" s="734">
        <f t="shared" si="23"/>
        <v>-1.2951277855992593E-3</v>
      </c>
      <c r="D460" s="734">
        <f t="shared" si="21"/>
        <v>1.1283043197936049E-3</v>
      </c>
      <c r="E460" s="734">
        <f t="shared" si="22"/>
        <v>-2.690503664212196E-3</v>
      </c>
      <c r="F460">
        <v>62.11</v>
      </c>
      <c r="G460">
        <v>296.56100099999998</v>
      </c>
    </row>
    <row r="461" spans="1:7" x14ac:dyDescent="0.25">
      <c r="A461" s="185">
        <v>40519</v>
      </c>
      <c r="B461">
        <v>1223.74641</v>
      </c>
      <c r="C461" s="734">
        <f t="shared" si="23"/>
        <v>5.1085764149427781E-4</v>
      </c>
      <c r="D461" s="734">
        <f t="shared" si="21"/>
        <v>-4.347126066655882E-3</v>
      </c>
      <c r="E461" s="734">
        <f t="shared" si="22"/>
        <v>4.2025755099202033E-3</v>
      </c>
      <c r="F461">
        <v>61.84</v>
      </c>
      <c r="G461">
        <v>297.807321</v>
      </c>
    </row>
    <row r="462" spans="1:7" x14ac:dyDescent="0.25">
      <c r="A462" s="185">
        <v>40520</v>
      </c>
      <c r="B462">
        <v>1228.284085</v>
      </c>
      <c r="C462" s="734">
        <f t="shared" si="23"/>
        <v>3.7080190494696019E-3</v>
      </c>
      <c r="D462" s="734">
        <f t="shared" si="21"/>
        <v>5.65976714100902E-3</v>
      </c>
      <c r="E462" s="734">
        <f t="shared" si="22"/>
        <v>2.9596653199805978E-3</v>
      </c>
      <c r="F462">
        <v>62.19</v>
      </c>
      <c r="G462">
        <v>298.68873100000002</v>
      </c>
    </row>
    <row r="463" spans="1:7" x14ac:dyDescent="0.25">
      <c r="A463" s="185">
        <v>40521</v>
      </c>
      <c r="B463">
        <v>1232.9976750000001</v>
      </c>
      <c r="C463" s="734">
        <f t="shared" si="23"/>
        <v>3.8375405637531834E-3</v>
      </c>
      <c r="D463" s="734">
        <f t="shared" si="21"/>
        <v>-2.8943560057886897E-3</v>
      </c>
      <c r="E463" s="734">
        <f t="shared" si="22"/>
        <v>3.4713663167962316E-3</v>
      </c>
      <c r="F463">
        <v>62.01</v>
      </c>
      <c r="G463">
        <v>299.72558900000001</v>
      </c>
    </row>
    <row r="464" spans="1:7" x14ac:dyDescent="0.25">
      <c r="A464" s="185">
        <v>40522</v>
      </c>
      <c r="B464">
        <v>1240.3977279999999</v>
      </c>
      <c r="C464" s="734">
        <f t="shared" si="23"/>
        <v>6.0016763616361768E-3</v>
      </c>
      <c r="D464" s="734">
        <f t="shared" si="21"/>
        <v>4.0316078051927384E-3</v>
      </c>
      <c r="E464" s="734">
        <f t="shared" si="22"/>
        <v>1.1875996346777384E-3</v>
      </c>
      <c r="F464">
        <v>62.26</v>
      </c>
      <c r="G464">
        <v>300.08154300000001</v>
      </c>
    </row>
    <row r="465" spans="1:7" x14ac:dyDescent="0.25">
      <c r="A465" s="185">
        <v>40525</v>
      </c>
      <c r="B465">
        <v>1240.459828</v>
      </c>
      <c r="C465" s="734">
        <f t="shared" si="23"/>
        <v>5.0064587025833163E-5</v>
      </c>
      <c r="D465" s="734">
        <f t="shared" si="21"/>
        <v>-8.0308384195304505E-4</v>
      </c>
      <c r="E465" s="734">
        <f t="shared" si="22"/>
        <v>4.5101740895803211E-4</v>
      </c>
      <c r="F465">
        <v>62.21</v>
      </c>
      <c r="G465">
        <v>300.21688499999999</v>
      </c>
    </row>
    <row r="466" spans="1:7" x14ac:dyDescent="0.25">
      <c r="A466" s="185">
        <v>40526</v>
      </c>
      <c r="B466">
        <v>1241.5889179999999</v>
      </c>
      <c r="C466" s="734">
        <f t="shared" si="23"/>
        <v>9.1021891601306137E-4</v>
      </c>
      <c r="D466" s="734">
        <f t="shared" si="21"/>
        <v>-3.6971547982640462E-3</v>
      </c>
      <c r="E466" s="734">
        <f t="shared" si="22"/>
        <v>3.8364531028960425E-3</v>
      </c>
      <c r="F466">
        <v>61.98</v>
      </c>
      <c r="G466">
        <v>301.36865299999999</v>
      </c>
    </row>
    <row r="467" spans="1:7" x14ac:dyDescent="0.25">
      <c r="A467" s="185">
        <v>40527</v>
      </c>
      <c r="B467">
        <v>1235.233062</v>
      </c>
      <c r="C467" s="734">
        <f t="shared" si="23"/>
        <v>-5.1191307427567168E-3</v>
      </c>
      <c r="D467" s="734">
        <f t="shared" si="21"/>
        <v>-1.1132623426911903E-2</v>
      </c>
      <c r="E467" s="734">
        <f t="shared" si="22"/>
        <v>9.8364908575954146E-4</v>
      </c>
      <c r="F467">
        <v>61.29</v>
      </c>
      <c r="G467">
        <v>301.66509400000001</v>
      </c>
    </row>
    <row r="468" spans="1:7" x14ac:dyDescent="0.25">
      <c r="A468" s="185">
        <v>40528</v>
      </c>
      <c r="B468">
        <v>1242.8701129999999</v>
      </c>
      <c r="C468" s="734">
        <f t="shared" si="23"/>
        <v>6.1826802041993201E-3</v>
      </c>
      <c r="D468" s="734">
        <f t="shared" si="21"/>
        <v>1.5663240332843831E-2</v>
      </c>
      <c r="E468" s="734">
        <f t="shared" si="22"/>
        <v>8.6800463563079244E-3</v>
      </c>
      <c r="F468">
        <v>62.25</v>
      </c>
      <c r="G468">
        <v>304.28356100000002</v>
      </c>
    </row>
    <row r="469" spans="1:7" x14ac:dyDescent="0.25">
      <c r="A469" s="185">
        <v>40529</v>
      </c>
      <c r="B469">
        <v>1243.907332</v>
      </c>
      <c r="C469" s="734">
        <f t="shared" si="23"/>
        <v>8.3453531398913761E-4</v>
      </c>
      <c r="D469" s="734">
        <f t="shared" si="21"/>
        <v>4.3373493975904509E-3</v>
      </c>
      <c r="E469" s="734">
        <f t="shared" si="22"/>
        <v>2.3049815694775599E-3</v>
      </c>
      <c r="F469">
        <v>62.52</v>
      </c>
      <c r="G469">
        <v>304.98492900000002</v>
      </c>
    </row>
    <row r="470" spans="1:7" x14ac:dyDescent="0.25">
      <c r="A470" s="185">
        <v>40532</v>
      </c>
      <c r="B470">
        <v>1247.07772</v>
      </c>
      <c r="C470" s="734">
        <f t="shared" si="23"/>
        <v>2.5487332685003583E-3</v>
      </c>
      <c r="D470" s="734">
        <f t="shared" si="21"/>
        <v>4.798464491362342E-4</v>
      </c>
      <c r="E470" s="734">
        <f t="shared" si="22"/>
        <v>-1.4380513864672428E-3</v>
      </c>
      <c r="F470">
        <v>62.55</v>
      </c>
      <c r="G470">
        <v>304.54634499999997</v>
      </c>
    </row>
    <row r="471" spans="1:7" x14ac:dyDescent="0.25">
      <c r="A471" s="185">
        <v>40533</v>
      </c>
      <c r="B471">
        <v>1254.6004049999999</v>
      </c>
      <c r="C471" s="734">
        <f t="shared" si="23"/>
        <v>6.0322503396179616E-3</v>
      </c>
      <c r="D471" s="734">
        <f t="shared" si="21"/>
        <v>-8.9528377298160322E-3</v>
      </c>
      <c r="E471" s="734">
        <f t="shared" si="22"/>
        <v>-3.5947665042572741E-3</v>
      </c>
      <c r="F471">
        <v>61.99</v>
      </c>
      <c r="G471">
        <v>303.451572</v>
      </c>
    </row>
    <row r="472" spans="1:7" x14ac:dyDescent="0.25">
      <c r="A472" s="185">
        <v>40534</v>
      </c>
      <c r="B472">
        <v>1258.8370749999999</v>
      </c>
      <c r="C472" s="734">
        <f t="shared" si="23"/>
        <v>3.3769078848655543E-3</v>
      </c>
      <c r="D472" s="734">
        <f t="shared" si="21"/>
        <v>-9.6789804807229096E-4</v>
      </c>
      <c r="E472" s="734">
        <f t="shared" si="22"/>
        <v>3.9136854430268375E-3</v>
      </c>
      <c r="F472">
        <v>61.93</v>
      </c>
      <c r="G472">
        <v>304.639186</v>
      </c>
    </row>
    <row r="473" spans="1:7" x14ac:dyDescent="0.25">
      <c r="A473" s="185">
        <v>40535</v>
      </c>
      <c r="B473">
        <v>1256.771628</v>
      </c>
      <c r="C473" s="734">
        <f t="shared" si="23"/>
        <v>-1.6407579988061416E-3</v>
      </c>
      <c r="D473" s="734">
        <f t="shared" si="21"/>
        <v>1.9376715646697296E-3</v>
      </c>
      <c r="E473" s="734">
        <f t="shared" si="22"/>
        <v>-2.5487200454910042E-4</v>
      </c>
      <c r="F473">
        <v>62.05</v>
      </c>
      <c r="G473">
        <v>304.56154199999997</v>
      </c>
    </row>
    <row r="474" spans="1:7" x14ac:dyDescent="0.25">
      <c r="A474" s="185">
        <v>40539</v>
      </c>
      <c r="B474">
        <v>1257.5365340000001</v>
      </c>
      <c r="C474" s="734">
        <f t="shared" si="23"/>
        <v>6.0862767980962573E-4</v>
      </c>
      <c r="D474" s="734">
        <f t="shared" si="21"/>
        <v>-5.479452054794498E-3</v>
      </c>
      <c r="E474" s="734">
        <f t="shared" si="22"/>
        <v>-4.2373110916280599E-3</v>
      </c>
      <c r="F474">
        <v>61.71</v>
      </c>
      <c r="G474">
        <v>303.27102000000002</v>
      </c>
    </row>
    <row r="475" spans="1:7" x14ac:dyDescent="0.25">
      <c r="A475" s="185">
        <v>40540</v>
      </c>
      <c r="B475">
        <v>1258.513592</v>
      </c>
      <c r="C475" s="734">
        <f t="shared" si="23"/>
        <v>7.7696192005816123E-4</v>
      </c>
      <c r="D475" s="734">
        <f t="shared" si="21"/>
        <v>-1.6204829039045965E-4</v>
      </c>
      <c r="E475" s="734">
        <f t="shared" si="22"/>
        <v>1.5854729541910917E-3</v>
      </c>
      <c r="F475">
        <v>61.7</v>
      </c>
      <c r="G475">
        <v>303.751848</v>
      </c>
    </row>
    <row r="476" spans="1:7" x14ac:dyDescent="0.25">
      <c r="A476" s="185">
        <v>40541</v>
      </c>
      <c r="B476">
        <v>1259.782831</v>
      </c>
      <c r="C476" s="734">
        <f t="shared" si="23"/>
        <v>1.0085222822129314E-3</v>
      </c>
      <c r="D476" s="734">
        <f t="shared" si="21"/>
        <v>-6.6450567260940563E-3</v>
      </c>
      <c r="E476" s="734">
        <f t="shared" si="22"/>
        <v>-1.1552851523732866E-4</v>
      </c>
      <c r="F476">
        <v>61.29</v>
      </c>
      <c r="G476">
        <v>303.71675599999998</v>
      </c>
    </row>
    <row r="477" spans="1:7" x14ac:dyDescent="0.25">
      <c r="A477" s="185">
        <v>40542</v>
      </c>
      <c r="B477">
        <v>1257.884067</v>
      </c>
      <c r="C477" s="734">
        <f t="shared" si="23"/>
        <v>-1.5072153336879168E-3</v>
      </c>
      <c r="D477" s="734">
        <f t="shared" si="21"/>
        <v>2.1210637950725975E-3</v>
      </c>
      <c r="E477" s="734">
        <f t="shared" si="22"/>
        <v>-8.5732510589564548E-4</v>
      </c>
      <c r="F477">
        <v>61.42</v>
      </c>
      <c r="G477">
        <v>303.45637199999999</v>
      </c>
    </row>
    <row r="478" spans="1:7" x14ac:dyDescent="0.25">
      <c r="A478" s="185">
        <v>40543</v>
      </c>
      <c r="B478">
        <v>1257.6359870000001</v>
      </c>
      <c r="C478" s="734">
        <f t="shared" si="23"/>
        <v>-1.9722008292188953E-4</v>
      </c>
      <c r="D478" s="734">
        <f t="shared" si="21"/>
        <v>1.3513513513513375E-2</v>
      </c>
      <c r="E478" s="734">
        <f t="shared" si="22"/>
        <v>4.0185677827864197E-4</v>
      </c>
      <c r="F478">
        <v>62.25</v>
      </c>
      <c r="G478">
        <v>303.57831800000002</v>
      </c>
    </row>
    <row r="479" spans="1:7" x14ac:dyDescent="0.25">
      <c r="A479" s="185">
        <v>40546</v>
      </c>
      <c r="B479">
        <v>1271.869878</v>
      </c>
      <c r="C479" s="734">
        <f t="shared" si="23"/>
        <v>1.131797368008991E-2</v>
      </c>
      <c r="D479" s="734">
        <f t="shared" si="21"/>
        <v>8.0321285140549925E-4</v>
      </c>
      <c r="E479" s="734">
        <f t="shared" si="22"/>
        <v>1.7899631422293449E-3</v>
      </c>
      <c r="F479">
        <v>62.3</v>
      </c>
      <c r="G479">
        <v>304.121712</v>
      </c>
    </row>
    <row r="480" spans="1:7" x14ac:dyDescent="0.25">
      <c r="A480" s="185">
        <v>40547</v>
      </c>
      <c r="B480">
        <v>1270.1964459999999</v>
      </c>
      <c r="C480" s="734">
        <f t="shared" si="23"/>
        <v>-1.3157257899931718E-3</v>
      </c>
      <c r="D480" s="734">
        <f t="shared" si="21"/>
        <v>-1.7656500802568087E-2</v>
      </c>
      <c r="E480" s="734">
        <f t="shared" si="22"/>
        <v>-3.6990519111637088E-3</v>
      </c>
      <c r="F480">
        <v>61.2</v>
      </c>
      <c r="G480">
        <v>302.99675000000002</v>
      </c>
    </row>
    <row r="481" spans="1:7" x14ac:dyDescent="0.25">
      <c r="A481" s="185">
        <v>40548</v>
      </c>
      <c r="B481">
        <v>1276.563494</v>
      </c>
      <c r="C481" s="734">
        <f t="shared" si="23"/>
        <v>5.012648256142338E-3</v>
      </c>
      <c r="D481" s="734">
        <f t="shared" si="21"/>
        <v>9.3137254901960453E-3</v>
      </c>
      <c r="E481" s="734">
        <f t="shared" si="22"/>
        <v>6.2129379275521757E-4</v>
      </c>
      <c r="F481">
        <v>61.77</v>
      </c>
      <c r="G481">
        <v>303.185</v>
      </c>
    </row>
    <row r="482" spans="1:7" x14ac:dyDescent="0.25">
      <c r="A482" s="185">
        <v>40549</v>
      </c>
      <c r="B482">
        <v>1273.85213</v>
      </c>
      <c r="C482" s="734">
        <f t="shared" si="23"/>
        <v>-2.1239554575575026E-3</v>
      </c>
      <c r="D482" s="734">
        <f t="shared" si="21"/>
        <v>-5.989962765096446E-3</v>
      </c>
      <c r="E482" s="734">
        <f t="shared" si="22"/>
        <v>-3.632290515691694E-3</v>
      </c>
      <c r="F482">
        <v>61.4</v>
      </c>
      <c r="G482">
        <v>302.08374400000002</v>
      </c>
    </row>
    <row r="483" spans="1:7" x14ac:dyDescent="0.25">
      <c r="A483" s="185">
        <v>40550</v>
      </c>
      <c r="B483">
        <v>1271.5024430000001</v>
      </c>
      <c r="C483" s="734">
        <f t="shared" si="23"/>
        <v>-1.8445523971450939E-3</v>
      </c>
      <c r="D483" s="734">
        <f t="shared" si="21"/>
        <v>-5.8631921824103816E-3</v>
      </c>
      <c r="E483" s="734">
        <f t="shared" si="22"/>
        <v>-4.8784584714363088E-3</v>
      </c>
      <c r="F483">
        <v>61.04</v>
      </c>
      <c r="G483">
        <v>300.61004100000002</v>
      </c>
    </row>
    <row r="484" spans="1:7" x14ac:dyDescent="0.25">
      <c r="A484" s="185">
        <v>40553</v>
      </c>
      <c r="B484">
        <v>1269.7529340000001</v>
      </c>
      <c r="C484" s="734">
        <f t="shared" si="23"/>
        <v>-1.3759383708867867E-3</v>
      </c>
      <c r="D484" s="734">
        <f t="shared" si="21"/>
        <v>3.2765399737888501E-4</v>
      </c>
      <c r="E484" s="734">
        <f t="shared" si="22"/>
        <v>1.588602956879015E-4</v>
      </c>
      <c r="F484">
        <v>61.06</v>
      </c>
      <c r="G484">
        <v>300.65779600000002</v>
      </c>
    </row>
    <row r="485" spans="1:7" x14ac:dyDescent="0.25">
      <c r="A485" s="185">
        <v>40554</v>
      </c>
      <c r="B485">
        <v>1274.4823180000001</v>
      </c>
      <c r="C485" s="734">
        <f t="shared" si="23"/>
        <v>3.7246490032525337E-3</v>
      </c>
      <c r="D485" s="734">
        <f t="shared" si="21"/>
        <v>1.2938093678349194E-2</v>
      </c>
      <c r="E485" s="734">
        <f t="shared" si="22"/>
        <v>-6.9328320360595441E-4</v>
      </c>
      <c r="F485">
        <v>61.85</v>
      </c>
      <c r="G485">
        <v>300.44935500000003</v>
      </c>
    </row>
    <row r="486" spans="1:7" x14ac:dyDescent="0.25">
      <c r="A486" s="185">
        <v>40555</v>
      </c>
      <c r="B486">
        <v>1285.95515</v>
      </c>
      <c r="C486" s="734">
        <f t="shared" si="23"/>
        <v>9.0019546273532036E-3</v>
      </c>
      <c r="D486" s="734">
        <f t="shared" si="21"/>
        <v>6.9523039611965043E-3</v>
      </c>
      <c r="E486" s="734">
        <f t="shared" si="22"/>
        <v>7.7726943364546663E-3</v>
      </c>
      <c r="F486">
        <v>62.28</v>
      </c>
      <c r="G486">
        <v>302.78465599999998</v>
      </c>
    </row>
    <row r="487" spans="1:7" x14ac:dyDescent="0.25">
      <c r="A487" s="185">
        <v>40556</v>
      </c>
      <c r="B487">
        <v>1283.7586739999999</v>
      </c>
      <c r="C487" s="734">
        <f t="shared" si="23"/>
        <v>-1.7080502379884788E-3</v>
      </c>
      <c r="D487" s="734">
        <f t="shared" si="21"/>
        <v>1.0436737315349998E-2</v>
      </c>
      <c r="E487" s="734">
        <f t="shared" si="22"/>
        <v>3.0223394147159688E-3</v>
      </c>
      <c r="F487">
        <v>62.93</v>
      </c>
      <c r="G487">
        <v>303.69977399999999</v>
      </c>
    </row>
    <row r="488" spans="1:7" x14ac:dyDescent="0.25">
      <c r="A488" s="185">
        <v>40557</v>
      </c>
      <c r="B488">
        <v>1293.244972</v>
      </c>
      <c r="C488" s="734">
        <f t="shared" si="23"/>
        <v>7.3894713953068791E-3</v>
      </c>
      <c r="D488" s="734">
        <f t="shared" si="21"/>
        <v>-1.1123470522803602E-3</v>
      </c>
      <c r="E488" s="734">
        <f t="shared" si="22"/>
        <v>-4.2478793546940619E-4</v>
      </c>
      <c r="F488">
        <v>62.86</v>
      </c>
      <c r="G488">
        <v>303.57076599999999</v>
      </c>
    </row>
    <row r="489" spans="1:7" x14ac:dyDescent="0.25">
      <c r="A489" s="185">
        <v>40561</v>
      </c>
      <c r="B489">
        <v>1295.019485</v>
      </c>
      <c r="C489" s="734">
        <f t="shared" si="23"/>
        <v>1.372139879465939E-3</v>
      </c>
      <c r="D489" s="734">
        <f t="shared" si="21"/>
        <v>2.2271714922048602E-3</v>
      </c>
      <c r="E489" s="734">
        <f t="shared" si="22"/>
        <v>2.6762458411444534E-4</v>
      </c>
      <c r="F489">
        <v>63</v>
      </c>
      <c r="G489">
        <v>303.65200900000002</v>
      </c>
    </row>
    <row r="490" spans="1:7" x14ac:dyDescent="0.25">
      <c r="A490" s="185">
        <v>40562</v>
      </c>
      <c r="B490">
        <v>1281.9177030000001</v>
      </c>
      <c r="C490" s="734">
        <f t="shared" si="23"/>
        <v>-1.0117053953053068E-2</v>
      </c>
      <c r="D490" s="734">
        <f t="shared" si="21"/>
        <v>-9.523809523809601E-3</v>
      </c>
      <c r="E490" s="734">
        <f t="shared" si="22"/>
        <v>-3.2283962264185728E-3</v>
      </c>
      <c r="F490">
        <v>62.4</v>
      </c>
      <c r="G490">
        <v>302.67169999999999</v>
      </c>
    </row>
    <row r="491" spans="1:7" x14ac:dyDescent="0.25">
      <c r="A491" s="185">
        <v>40563</v>
      </c>
      <c r="B491">
        <v>1280.2568040000001</v>
      </c>
      <c r="C491" s="734">
        <f t="shared" si="23"/>
        <v>-1.2956362144879163E-3</v>
      </c>
      <c r="D491" s="734">
        <f t="shared" si="21"/>
        <v>-1.586538461538467E-2</v>
      </c>
      <c r="E491" s="734">
        <f t="shared" si="22"/>
        <v>4.1502393517465208E-3</v>
      </c>
      <c r="F491">
        <v>61.41</v>
      </c>
      <c r="G491">
        <v>303.92786000000001</v>
      </c>
    </row>
    <row r="492" spans="1:7" x14ac:dyDescent="0.25">
      <c r="A492" s="185">
        <v>40564</v>
      </c>
      <c r="B492">
        <v>1283.3466570000001</v>
      </c>
      <c r="C492" s="734">
        <f t="shared" si="23"/>
        <v>2.4134634476036254E-3</v>
      </c>
      <c r="D492" s="734">
        <f t="shared" si="21"/>
        <v>4.3966780654616233E-3</v>
      </c>
      <c r="E492" s="734">
        <f t="shared" si="22"/>
        <v>3.2801204864862932E-4</v>
      </c>
      <c r="F492">
        <v>61.68</v>
      </c>
      <c r="G492">
        <v>304.02755200000001</v>
      </c>
    </row>
    <row r="493" spans="1:7" x14ac:dyDescent="0.25">
      <c r="A493" s="185">
        <v>40567</v>
      </c>
      <c r="B493">
        <v>1290.8354979999999</v>
      </c>
      <c r="C493" s="734">
        <f t="shared" si="23"/>
        <v>5.8353999359035402E-3</v>
      </c>
      <c r="D493" s="734">
        <f t="shared" si="21"/>
        <v>-1.2970168612191912E-3</v>
      </c>
      <c r="E493" s="734">
        <f t="shared" si="22"/>
        <v>3.9074221799475506E-3</v>
      </c>
      <c r="F493">
        <v>61.6</v>
      </c>
      <c r="G493">
        <v>305.21551599999998</v>
      </c>
    </row>
    <row r="494" spans="1:7" x14ac:dyDescent="0.25">
      <c r="A494" s="185">
        <v>40568</v>
      </c>
      <c r="B494">
        <v>1291.1798570000001</v>
      </c>
      <c r="C494" s="734">
        <f t="shared" si="23"/>
        <v>2.6677218013726467E-4</v>
      </c>
      <c r="D494" s="734">
        <f t="shared" si="21"/>
        <v>-1.4448051948051988E-2</v>
      </c>
      <c r="E494" s="734">
        <f t="shared" si="22"/>
        <v>1.9099487720670716E-3</v>
      </c>
      <c r="F494">
        <v>60.71</v>
      </c>
      <c r="G494">
        <v>305.79846199999997</v>
      </c>
    </row>
    <row r="495" spans="1:7" x14ac:dyDescent="0.25">
      <c r="A495" s="185">
        <v>40569</v>
      </c>
      <c r="B495">
        <v>1296.6330840000001</v>
      </c>
      <c r="C495" s="734">
        <f t="shared" si="23"/>
        <v>4.2234449139180175E-3</v>
      </c>
      <c r="D495" s="734">
        <f t="shared" si="21"/>
        <v>-1.1365508153516668E-2</v>
      </c>
      <c r="E495" s="734">
        <f t="shared" si="22"/>
        <v>-2.6869592300303724E-3</v>
      </c>
      <c r="F495">
        <v>60.02</v>
      </c>
      <c r="G495">
        <v>304.97679399999998</v>
      </c>
    </row>
    <row r="496" spans="1:7" x14ac:dyDescent="0.25">
      <c r="A496" s="185">
        <v>40570</v>
      </c>
      <c r="B496">
        <v>1299.5409380000001</v>
      </c>
      <c r="C496" s="734">
        <f t="shared" si="23"/>
        <v>2.2426190075526264E-3</v>
      </c>
      <c r="D496" s="734">
        <f t="shared" si="21"/>
        <v>-6.8310563145618231E-3</v>
      </c>
      <c r="E496" s="734">
        <f t="shared" si="22"/>
        <v>-8.994795846663628E-3</v>
      </c>
      <c r="F496">
        <v>59.61</v>
      </c>
      <c r="G496">
        <v>302.23358999999999</v>
      </c>
    </row>
    <row r="497" spans="1:7" x14ac:dyDescent="0.25">
      <c r="A497" s="185">
        <v>40571</v>
      </c>
      <c r="B497">
        <v>1276.343523</v>
      </c>
      <c r="C497" s="734">
        <f t="shared" si="23"/>
        <v>-1.7850468824553545E-2</v>
      </c>
      <c r="D497" s="734">
        <f t="shared" si="21"/>
        <v>-2.1808421405804301E-2</v>
      </c>
      <c r="E497" s="734">
        <f t="shared" si="22"/>
        <v>-1.0581378462929836E-2</v>
      </c>
      <c r="F497">
        <v>58.31</v>
      </c>
      <c r="G497">
        <v>299.03554200000002</v>
      </c>
    </row>
    <row r="498" spans="1:7" x14ac:dyDescent="0.25">
      <c r="A498" s="185">
        <v>40574</v>
      </c>
      <c r="B498">
        <v>1286.1209120000001</v>
      </c>
      <c r="C498" s="734">
        <f t="shared" si="23"/>
        <v>7.6604682233343269E-3</v>
      </c>
      <c r="D498" s="734">
        <f t="shared" si="21"/>
        <v>-5.8309037900875493E-3</v>
      </c>
      <c r="E498" s="734">
        <f t="shared" si="22"/>
        <v>-2.5797635787389028E-3</v>
      </c>
      <c r="F498">
        <v>57.97</v>
      </c>
      <c r="G498">
        <v>298.26410099999998</v>
      </c>
    </row>
    <row r="499" spans="1:7" x14ac:dyDescent="0.25">
      <c r="A499" s="185">
        <v>40575</v>
      </c>
      <c r="B499">
        <v>1307.5918260000001</v>
      </c>
      <c r="C499" s="734">
        <f t="shared" si="23"/>
        <v>1.6694319950533609E-2</v>
      </c>
      <c r="D499" s="734">
        <f t="shared" si="21"/>
        <v>-1.2075211316198153E-3</v>
      </c>
      <c r="E499" s="734">
        <f t="shared" si="22"/>
        <v>7.066710317913838E-3</v>
      </c>
      <c r="F499">
        <v>57.9</v>
      </c>
      <c r="G499">
        <v>300.371847</v>
      </c>
    </row>
    <row r="500" spans="1:7" x14ac:dyDescent="0.25">
      <c r="A500" s="185">
        <v>40576</v>
      </c>
      <c r="B500">
        <v>1304.0292489999999</v>
      </c>
      <c r="C500" s="734">
        <f t="shared" si="23"/>
        <v>-2.7245329384616435E-3</v>
      </c>
      <c r="D500" s="734">
        <f t="shared" si="21"/>
        <v>-6.2176165803108363E-3</v>
      </c>
      <c r="E500" s="734">
        <f t="shared" si="22"/>
        <v>-3.705137519096402E-3</v>
      </c>
      <c r="F500">
        <v>57.54</v>
      </c>
      <c r="G500">
        <v>299.25892800000003</v>
      </c>
    </row>
    <row r="501" spans="1:7" x14ac:dyDescent="0.25">
      <c r="A501" s="185">
        <v>40577</v>
      </c>
      <c r="B501">
        <v>1307.1021619999999</v>
      </c>
      <c r="C501" s="734">
        <f t="shared" si="23"/>
        <v>2.356475517981238E-3</v>
      </c>
      <c r="D501" s="734">
        <f t="shared" si="21"/>
        <v>2.1724018074382956E-2</v>
      </c>
      <c r="E501" s="734">
        <f t="shared" si="22"/>
        <v>3.8550027820722921E-3</v>
      </c>
      <c r="F501">
        <v>58.79</v>
      </c>
      <c r="G501">
        <v>300.41257200000001</v>
      </c>
    </row>
    <row r="502" spans="1:7" x14ac:dyDescent="0.25">
      <c r="A502" s="185">
        <v>40578</v>
      </c>
      <c r="B502">
        <v>1310.87024</v>
      </c>
      <c r="C502" s="734">
        <f t="shared" si="23"/>
        <v>2.882772372003739E-3</v>
      </c>
      <c r="D502" s="734">
        <f t="shared" si="21"/>
        <v>-8.5048477632243547E-4</v>
      </c>
      <c r="E502" s="734">
        <f t="shared" si="22"/>
        <v>5.2515844776295229E-3</v>
      </c>
      <c r="F502">
        <v>58.74</v>
      </c>
      <c r="G502">
        <v>301.99021399999998</v>
      </c>
    </row>
    <row r="503" spans="1:7" x14ac:dyDescent="0.25">
      <c r="A503" s="185">
        <v>40581</v>
      </c>
      <c r="B503">
        <v>1319.0519810000001</v>
      </c>
      <c r="C503" s="734">
        <f t="shared" si="23"/>
        <v>6.2414575831701846E-3</v>
      </c>
      <c r="D503" s="734">
        <f t="shared" si="21"/>
        <v>7.8311201906706707E-3</v>
      </c>
      <c r="E503" s="734">
        <f t="shared" si="22"/>
        <v>1.1590872279059194E-3</v>
      </c>
      <c r="F503">
        <v>59.2</v>
      </c>
      <c r="G503">
        <v>302.34024699999998</v>
      </c>
    </row>
    <row r="504" spans="1:7" x14ac:dyDescent="0.25">
      <c r="A504" s="185">
        <v>40582</v>
      </c>
      <c r="B504">
        <v>1324.5731290000001</v>
      </c>
      <c r="C504" s="734">
        <f t="shared" si="23"/>
        <v>4.1856940283842015E-3</v>
      </c>
      <c r="D504" s="734">
        <f t="shared" si="21"/>
        <v>1.4695945945945921E-2</v>
      </c>
      <c r="E504" s="734">
        <f t="shared" si="22"/>
        <v>5.524074338670637E-3</v>
      </c>
      <c r="F504">
        <v>60.07</v>
      </c>
      <c r="G504">
        <v>304.01039700000001</v>
      </c>
    </row>
    <row r="505" spans="1:7" x14ac:dyDescent="0.25">
      <c r="A505" s="185">
        <v>40583</v>
      </c>
      <c r="B505">
        <v>1320.8789079999999</v>
      </c>
      <c r="C505" s="734">
        <f t="shared" si="23"/>
        <v>-2.7889898406660008E-3</v>
      </c>
      <c r="D505" s="734">
        <f t="shared" si="21"/>
        <v>9.9883469285844129E-4</v>
      </c>
      <c r="E505" s="734">
        <f t="shared" si="22"/>
        <v>1.9300129396562227E-3</v>
      </c>
      <c r="F505">
        <v>60.13</v>
      </c>
      <c r="G505">
        <v>304.59714100000002</v>
      </c>
    </row>
    <row r="506" spans="1:7" x14ac:dyDescent="0.25">
      <c r="A506" s="185">
        <v>40584</v>
      </c>
      <c r="B506">
        <v>1321.868414</v>
      </c>
      <c r="C506" s="734">
        <f t="shared" si="23"/>
        <v>7.4912695933515572E-4</v>
      </c>
      <c r="D506" s="734">
        <f t="shared" si="21"/>
        <v>-5.6544154332280883E-3</v>
      </c>
      <c r="E506" s="734">
        <f t="shared" si="22"/>
        <v>-4.4615947330904904E-3</v>
      </c>
      <c r="F506">
        <v>59.79</v>
      </c>
      <c r="G506">
        <v>303.23815200000001</v>
      </c>
    </row>
    <row r="507" spans="1:7" x14ac:dyDescent="0.25">
      <c r="A507" s="185">
        <v>40585</v>
      </c>
      <c r="B507">
        <v>1329.145642</v>
      </c>
      <c r="C507" s="734">
        <f t="shared" si="23"/>
        <v>5.5052590128685797E-3</v>
      </c>
      <c r="D507" s="734">
        <f t="shared" si="21"/>
        <v>8.5298544907175256E-3</v>
      </c>
      <c r="E507" s="734">
        <f t="shared" si="22"/>
        <v>5.1271483807220353E-3</v>
      </c>
      <c r="F507">
        <v>60.3</v>
      </c>
      <c r="G507">
        <v>304.79289899999998</v>
      </c>
    </row>
    <row r="508" spans="1:7" x14ac:dyDescent="0.25">
      <c r="A508" s="185">
        <v>40588</v>
      </c>
      <c r="B508">
        <v>1332.321999</v>
      </c>
      <c r="C508" s="734">
        <f t="shared" si="23"/>
        <v>2.3897734752531541E-3</v>
      </c>
      <c r="D508" s="734">
        <f t="shared" si="21"/>
        <v>4.9751243781104293E-4</v>
      </c>
      <c r="E508" s="734">
        <f t="shared" si="22"/>
        <v>-4.6973732153778869E-3</v>
      </c>
      <c r="F508">
        <v>60.33</v>
      </c>
      <c r="G508">
        <v>303.36117300000001</v>
      </c>
    </row>
    <row r="509" spans="1:7" x14ac:dyDescent="0.25">
      <c r="A509" s="185">
        <v>40589</v>
      </c>
      <c r="B509">
        <v>1328.0137400000001</v>
      </c>
      <c r="C509" s="734">
        <f t="shared" si="23"/>
        <v>-3.2336469736546913E-3</v>
      </c>
      <c r="D509" s="734">
        <f t="shared" si="21"/>
        <v>-1.0939830929885597E-2</v>
      </c>
      <c r="E509" s="734">
        <f t="shared" si="22"/>
        <v>7.9509186232673557E-6</v>
      </c>
      <c r="F509">
        <v>59.67</v>
      </c>
      <c r="G509">
        <v>303.363585</v>
      </c>
    </row>
    <row r="510" spans="1:7" x14ac:dyDescent="0.25">
      <c r="A510" s="185">
        <v>40590</v>
      </c>
      <c r="B510">
        <v>1336.3219819999999</v>
      </c>
      <c r="C510" s="734">
        <f t="shared" si="23"/>
        <v>6.2561415968480638E-3</v>
      </c>
      <c r="D510" s="734">
        <f t="shared" si="21"/>
        <v>9.8877157700687501E-3</v>
      </c>
      <c r="E510" s="734">
        <f t="shared" si="22"/>
        <v>2.4376096425680061E-3</v>
      </c>
      <c r="F510">
        <v>60.26</v>
      </c>
      <c r="G510">
        <v>304.10306700000001</v>
      </c>
    </row>
    <row r="511" spans="1:7" x14ac:dyDescent="0.25">
      <c r="A511" s="185">
        <v>40591</v>
      </c>
      <c r="B511">
        <v>1340.4265210000001</v>
      </c>
      <c r="C511" s="734">
        <f t="shared" si="23"/>
        <v>3.0715194805499557E-3</v>
      </c>
      <c r="D511" s="734">
        <f t="shared" si="21"/>
        <v>1.5765018254231711E-2</v>
      </c>
      <c r="E511" s="734">
        <f t="shared" si="22"/>
        <v>7.187747304107317E-3</v>
      </c>
      <c r="F511">
        <v>61.21</v>
      </c>
      <c r="G511">
        <v>306.288883</v>
      </c>
    </row>
    <row r="512" spans="1:7" x14ac:dyDescent="0.25">
      <c r="A512" s="185">
        <v>40592</v>
      </c>
      <c r="B512">
        <v>1343.013522</v>
      </c>
      <c r="C512" s="734">
        <f t="shared" si="23"/>
        <v>1.9299834489023837E-3</v>
      </c>
      <c r="D512" s="734">
        <f t="shared" si="21"/>
        <v>1.6337199803952984E-3</v>
      </c>
      <c r="E512" s="734">
        <f t="shared" si="22"/>
        <v>2.3093818916046782E-3</v>
      </c>
      <c r="F512">
        <v>61.31</v>
      </c>
      <c r="G512">
        <v>306.99622099999999</v>
      </c>
    </row>
    <row r="513" spans="1:7" x14ac:dyDescent="0.25">
      <c r="A513" s="185">
        <v>40596</v>
      </c>
      <c r="B513">
        <v>1315.444573</v>
      </c>
      <c r="C513" s="734">
        <f t="shared" si="23"/>
        <v>-2.0527677903752317E-2</v>
      </c>
      <c r="D513" s="734">
        <f t="shared" si="21"/>
        <v>-2.2508563040287144E-2</v>
      </c>
      <c r="E513" s="734">
        <f t="shared" si="22"/>
        <v>-7.3871137325823844E-3</v>
      </c>
      <c r="F513">
        <v>59.93</v>
      </c>
      <c r="G513">
        <v>304.72840500000001</v>
      </c>
    </row>
    <row r="514" spans="1:7" x14ac:dyDescent="0.25">
      <c r="A514" s="185">
        <v>40597</v>
      </c>
      <c r="B514">
        <v>1307.398197</v>
      </c>
      <c r="C514" s="734">
        <f t="shared" si="23"/>
        <v>-6.1168491361437427E-3</v>
      </c>
      <c r="D514" s="734">
        <f t="shared" si="21"/>
        <v>-2.1191389954947515E-2</v>
      </c>
      <c r="E514" s="734">
        <f t="shared" si="22"/>
        <v>-2.3876704240946012E-3</v>
      </c>
      <c r="F514">
        <v>58.66</v>
      </c>
      <c r="G514">
        <v>304.00081399999999</v>
      </c>
    </row>
    <row r="515" spans="1:7" x14ac:dyDescent="0.25">
      <c r="A515" s="185">
        <v>40598</v>
      </c>
      <c r="B515">
        <v>1306.099422</v>
      </c>
      <c r="C515" s="734">
        <f t="shared" si="23"/>
        <v>-9.9340430710415095E-4</v>
      </c>
      <c r="D515" s="734">
        <f t="shared" ref="D515:D578" si="24">F515/F514-1</f>
        <v>9.3760654619843287E-3</v>
      </c>
      <c r="E515" s="734">
        <f t="shared" ref="E515:E578" si="25">G515/G514-1</f>
        <v>-3.7965457553018611E-3</v>
      </c>
      <c r="F515">
        <v>59.21</v>
      </c>
      <c r="G515">
        <v>302.84666099999998</v>
      </c>
    </row>
    <row r="516" spans="1:7" x14ac:dyDescent="0.25">
      <c r="A516" s="185">
        <v>40599</v>
      </c>
      <c r="B516">
        <v>1319.88273</v>
      </c>
      <c r="C516" s="734">
        <f t="shared" ref="C516:C579" si="26">B516/B515-1</f>
        <v>1.0553031237770627E-2</v>
      </c>
      <c r="D516" s="734">
        <f t="shared" si="24"/>
        <v>2.5164668130383427E-2</v>
      </c>
      <c r="E516" s="734">
        <f t="shared" si="25"/>
        <v>4.2770258576503295E-3</v>
      </c>
      <c r="F516">
        <v>60.7</v>
      </c>
      <c r="G516">
        <v>304.14194400000002</v>
      </c>
    </row>
    <row r="517" spans="1:7" x14ac:dyDescent="0.25">
      <c r="A517" s="185">
        <v>40602</v>
      </c>
      <c r="B517">
        <v>1327.224191</v>
      </c>
      <c r="C517" s="734">
        <f t="shared" si="26"/>
        <v>5.5622070303169568E-3</v>
      </c>
      <c r="D517" s="734">
        <f t="shared" si="24"/>
        <v>-1.4003294892915963E-2</v>
      </c>
      <c r="E517" s="734">
        <f t="shared" si="25"/>
        <v>4.1909740670296181E-3</v>
      </c>
      <c r="F517">
        <v>59.85</v>
      </c>
      <c r="G517">
        <v>305.41659499999997</v>
      </c>
    </row>
    <row r="518" spans="1:7" x14ac:dyDescent="0.25">
      <c r="A518" s="185">
        <v>40603</v>
      </c>
      <c r="B518">
        <v>1306.3315439999999</v>
      </c>
      <c r="C518" s="734">
        <f t="shared" si="26"/>
        <v>-1.5741611056876881E-2</v>
      </c>
      <c r="D518" s="734">
        <f t="shared" si="24"/>
        <v>-2.1386800334168732E-2</v>
      </c>
      <c r="E518" s="734">
        <f t="shared" si="25"/>
        <v>-4.5927563300873775E-3</v>
      </c>
      <c r="F518">
        <v>58.57</v>
      </c>
      <c r="G518">
        <v>304.013891</v>
      </c>
    </row>
    <row r="519" spans="1:7" x14ac:dyDescent="0.25">
      <c r="A519" s="185">
        <v>40604</v>
      </c>
      <c r="B519">
        <v>1308.4400029999999</v>
      </c>
      <c r="C519" s="734">
        <f t="shared" si="26"/>
        <v>1.6140305343494976E-3</v>
      </c>
      <c r="D519" s="734">
        <f t="shared" si="24"/>
        <v>4.9513402765921644E-3</v>
      </c>
      <c r="E519" s="734">
        <f t="shared" si="25"/>
        <v>-3.5074055218089484E-3</v>
      </c>
      <c r="F519">
        <v>58.86</v>
      </c>
      <c r="G519">
        <v>302.94759099999999</v>
      </c>
    </row>
    <row r="520" spans="1:7" x14ac:dyDescent="0.25">
      <c r="A520" s="185">
        <v>40605</v>
      </c>
      <c r="B520">
        <v>1330.968517</v>
      </c>
      <c r="C520" s="734">
        <f t="shared" si="26"/>
        <v>1.7217842582270881E-2</v>
      </c>
      <c r="D520" s="734">
        <f t="shared" si="24"/>
        <v>1.817872918790342E-2</v>
      </c>
      <c r="E520" s="734">
        <f t="shared" si="25"/>
        <v>1.0495419321555399E-2</v>
      </c>
      <c r="F520">
        <v>59.93</v>
      </c>
      <c r="G520">
        <v>306.12715300000002</v>
      </c>
    </row>
    <row r="521" spans="1:7" x14ac:dyDescent="0.25">
      <c r="A521" s="185">
        <v>40606</v>
      </c>
      <c r="B521">
        <v>1321.1529390000001</v>
      </c>
      <c r="C521" s="734">
        <f t="shared" si="26"/>
        <v>-7.374763470832657E-3</v>
      </c>
      <c r="D521" s="734">
        <f t="shared" si="24"/>
        <v>-1.0845986984815648E-2</v>
      </c>
      <c r="E521" s="734">
        <f t="shared" si="25"/>
        <v>-4.4941586739939421E-3</v>
      </c>
      <c r="F521">
        <v>59.28</v>
      </c>
      <c r="G521">
        <v>304.75136900000001</v>
      </c>
    </row>
    <row r="522" spans="1:7" x14ac:dyDescent="0.25">
      <c r="A522" s="185">
        <v>40609</v>
      </c>
      <c r="B522">
        <v>1310.130733</v>
      </c>
      <c r="C522" s="734">
        <f t="shared" si="26"/>
        <v>-8.3428690764166813E-3</v>
      </c>
      <c r="D522" s="734">
        <f t="shared" si="24"/>
        <v>-1.3495276653171517E-3</v>
      </c>
      <c r="E522" s="734">
        <f t="shared" si="25"/>
        <v>-2.7731294621354818E-3</v>
      </c>
      <c r="F522">
        <v>59.2</v>
      </c>
      <c r="G522">
        <v>303.90625399999999</v>
      </c>
    </row>
    <row r="523" spans="1:7" x14ac:dyDescent="0.25">
      <c r="A523" s="185">
        <v>40610</v>
      </c>
      <c r="B523">
        <v>1321.8181</v>
      </c>
      <c r="C523" s="734">
        <f t="shared" si="26"/>
        <v>8.9207639402808514E-3</v>
      </c>
      <c r="D523" s="734">
        <f t="shared" si="24"/>
        <v>-1.5202702702703519E-3</v>
      </c>
      <c r="E523" s="734">
        <f t="shared" si="25"/>
        <v>8.3933777815576871E-3</v>
      </c>
      <c r="F523">
        <v>59.11</v>
      </c>
      <c r="G523">
        <v>306.45705400000003</v>
      </c>
    </row>
    <row r="524" spans="1:7" x14ac:dyDescent="0.25">
      <c r="A524" s="185">
        <v>40611</v>
      </c>
      <c r="B524">
        <v>1320.0248409999999</v>
      </c>
      <c r="C524" s="734">
        <f t="shared" si="26"/>
        <v>-1.3566609505498706E-3</v>
      </c>
      <c r="D524" s="734">
        <f t="shared" si="24"/>
        <v>1.0150566739977052E-3</v>
      </c>
      <c r="E524" s="734">
        <f t="shared" si="25"/>
        <v>4.937403072470703E-3</v>
      </c>
      <c r="F524">
        <v>59.17</v>
      </c>
      <c r="G524">
        <v>307.97015599999997</v>
      </c>
    </row>
    <row r="525" spans="1:7" x14ac:dyDescent="0.25">
      <c r="A525" s="185">
        <v>40612</v>
      </c>
      <c r="B525">
        <v>1295.106174</v>
      </c>
      <c r="C525" s="734">
        <f t="shared" si="26"/>
        <v>-1.8877422777227815E-2</v>
      </c>
      <c r="D525" s="734">
        <f t="shared" si="24"/>
        <v>-2.230860233226295E-2</v>
      </c>
      <c r="E525" s="734">
        <f t="shared" si="25"/>
        <v>-6.6459491613855004E-3</v>
      </c>
      <c r="F525">
        <v>57.85</v>
      </c>
      <c r="G525">
        <v>305.92340200000001</v>
      </c>
    </row>
    <row r="526" spans="1:7" x14ac:dyDescent="0.25">
      <c r="A526" s="185">
        <v>40613</v>
      </c>
      <c r="B526">
        <v>1304.2812980000001</v>
      </c>
      <c r="C526" s="734">
        <f t="shared" si="26"/>
        <v>7.0844569998937956E-3</v>
      </c>
      <c r="D526" s="734">
        <f t="shared" si="24"/>
        <v>-2.5929127052721768E-3</v>
      </c>
      <c r="E526" s="734">
        <f t="shared" si="25"/>
        <v>-5.1385411829329986E-4</v>
      </c>
      <c r="F526">
        <v>57.7</v>
      </c>
      <c r="G526">
        <v>305.76620200000002</v>
      </c>
    </row>
    <row r="527" spans="1:7" x14ac:dyDescent="0.25">
      <c r="A527" s="185">
        <v>40616</v>
      </c>
      <c r="B527">
        <v>1296.387794</v>
      </c>
      <c r="C527" s="734">
        <f t="shared" si="26"/>
        <v>-6.0519950812022438E-3</v>
      </c>
      <c r="D527" s="734">
        <f t="shared" si="24"/>
        <v>-6.0658578856153111E-3</v>
      </c>
      <c r="E527" s="734">
        <f t="shared" si="25"/>
        <v>-7.4620346692210182E-3</v>
      </c>
      <c r="F527">
        <v>57.35</v>
      </c>
      <c r="G527">
        <v>303.48456399999998</v>
      </c>
    </row>
    <row r="528" spans="1:7" x14ac:dyDescent="0.25">
      <c r="A528" s="185">
        <v>40617</v>
      </c>
      <c r="B528">
        <v>1281.8717569999999</v>
      </c>
      <c r="C528" s="734">
        <f t="shared" si="26"/>
        <v>-1.1197295336460189E-2</v>
      </c>
      <c r="D528" s="734">
        <f t="shared" si="24"/>
        <v>-1.7611159546643385E-2</v>
      </c>
      <c r="E528" s="734">
        <f t="shared" si="25"/>
        <v>-1.0317394594078877E-2</v>
      </c>
      <c r="F528">
        <v>56.34</v>
      </c>
      <c r="G528">
        <v>300.35339399999998</v>
      </c>
    </row>
    <row r="529" spans="1:7" x14ac:dyDescent="0.25">
      <c r="A529" s="185">
        <v>40618</v>
      </c>
      <c r="B529">
        <v>1256.876356</v>
      </c>
      <c r="C529" s="734">
        <f t="shared" si="26"/>
        <v>-1.9499143236057614E-2</v>
      </c>
      <c r="D529" s="734">
        <f t="shared" si="24"/>
        <v>-9.4071707490237522E-3</v>
      </c>
      <c r="E529" s="734">
        <f t="shared" si="25"/>
        <v>-1.4235820488181394E-2</v>
      </c>
      <c r="F529">
        <v>55.81</v>
      </c>
      <c r="G529">
        <v>296.07761699999998</v>
      </c>
    </row>
    <row r="530" spans="1:7" x14ac:dyDescent="0.25">
      <c r="A530" s="185">
        <v>40619</v>
      </c>
      <c r="B530">
        <v>1273.7152940000001</v>
      </c>
      <c r="C530" s="734">
        <f t="shared" si="26"/>
        <v>1.339744989204017E-2</v>
      </c>
      <c r="D530" s="734">
        <f t="shared" si="24"/>
        <v>-8.0630711342053463E-3</v>
      </c>
      <c r="E530" s="734">
        <f t="shared" si="25"/>
        <v>5.7699802413635481E-3</v>
      </c>
      <c r="F530">
        <v>55.36</v>
      </c>
      <c r="G530">
        <v>297.785979</v>
      </c>
    </row>
    <row r="531" spans="1:7" x14ac:dyDescent="0.25">
      <c r="A531" s="185">
        <v>40620</v>
      </c>
      <c r="B531">
        <v>1279.2049930000001</v>
      </c>
      <c r="C531" s="734">
        <f t="shared" si="26"/>
        <v>4.3099890735864843E-3</v>
      </c>
      <c r="D531" s="734">
        <f t="shared" si="24"/>
        <v>9.7543352601154876E-3</v>
      </c>
      <c r="E531" s="734">
        <f t="shared" si="25"/>
        <v>7.0979500347798652E-3</v>
      </c>
      <c r="F531">
        <v>55.9</v>
      </c>
      <c r="G531">
        <v>299.89964900000001</v>
      </c>
    </row>
    <row r="532" spans="1:7" x14ac:dyDescent="0.25">
      <c r="A532" s="185">
        <v>40623</v>
      </c>
      <c r="B532">
        <v>1298.383094</v>
      </c>
      <c r="C532" s="734">
        <f t="shared" si="26"/>
        <v>1.4992203051852782E-2</v>
      </c>
      <c r="D532" s="734">
        <f t="shared" si="24"/>
        <v>2.1109123434704724E-2</v>
      </c>
      <c r="E532" s="734">
        <f t="shared" si="25"/>
        <v>1.2679467990974524E-2</v>
      </c>
      <c r="F532">
        <v>57.08</v>
      </c>
      <c r="G532">
        <v>303.70221700000002</v>
      </c>
    </row>
    <row r="533" spans="1:7" x14ac:dyDescent="0.25">
      <c r="A533" s="185">
        <v>40624</v>
      </c>
      <c r="B533">
        <v>1293.76945</v>
      </c>
      <c r="C533" s="734">
        <f t="shared" si="26"/>
        <v>-3.5533765198578759E-3</v>
      </c>
      <c r="D533" s="734">
        <f t="shared" si="24"/>
        <v>-5.4309740714785226E-3</v>
      </c>
      <c r="E533" s="734">
        <f t="shared" si="25"/>
        <v>-2.5916043938527533E-3</v>
      </c>
      <c r="F533">
        <v>56.77</v>
      </c>
      <c r="G533">
        <v>302.91514100000001</v>
      </c>
    </row>
    <row r="534" spans="1:7" x14ac:dyDescent="0.25">
      <c r="A534" s="185">
        <v>40625</v>
      </c>
      <c r="B534">
        <v>1297.5431880000001</v>
      </c>
      <c r="C534" s="734">
        <f t="shared" si="26"/>
        <v>2.916855085734138E-3</v>
      </c>
      <c r="D534" s="734">
        <f t="shared" si="24"/>
        <v>4.5798837414126048E-3</v>
      </c>
      <c r="E534" s="734">
        <f t="shared" si="25"/>
        <v>2.9145984485470233E-3</v>
      </c>
      <c r="F534">
        <v>57.03</v>
      </c>
      <c r="G534">
        <v>303.79801700000002</v>
      </c>
    </row>
    <row r="535" spans="1:7" x14ac:dyDescent="0.25">
      <c r="A535" s="185">
        <v>40626</v>
      </c>
      <c r="B535">
        <v>1309.6605489999999</v>
      </c>
      <c r="C535" s="734">
        <f t="shared" si="26"/>
        <v>9.3386957074448329E-3</v>
      </c>
      <c r="D535" s="734">
        <f t="shared" si="24"/>
        <v>9.8193933017709512E-3</v>
      </c>
      <c r="E535" s="734">
        <f t="shared" si="25"/>
        <v>8.2714200204934141E-3</v>
      </c>
      <c r="F535">
        <v>57.59</v>
      </c>
      <c r="G535">
        <v>306.310858</v>
      </c>
    </row>
    <row r="536" spans="1:7" x14ac:dyDescent="0.25">
      <c r="A536" s="185">
        <v>40627</v>
      </c>
      <c r="B536">
        <v>1313.802081</v>
      </c>
      <c r="C536" s="734">
        <f t="shared" si="26"/>
        <v>3.1622942320148617E-3</v>
      </c>
      <c r="D536" s="734">
        <f t="shared" si="24"/>
        <v>2.0836950859524084E-2</v>
      </c>
      <c r="E536" s="734">
        <f t="shared" si="25"/>
        <v>3.7774044562266518E-4</v>
      </c>
      <c r="F536">
        <v>58.79</v>
      </c>
      <c r="G536">
        <v>306.42656399999998</v>
      </c>
    </row>
    <row r="537" spans="1:7" x14ac:dyDescent="0.25">
      <c r="A537" s="185">
        <v>40630</v>
      </c>
      <c r="B537">
        <v>1310.1933650000001</v>
      </c>
      <c r="C537" s="734">
        <f t="shared" si="26"/>
        <v>-2.7467729364937243E-3</v>
      </c>
      <c r="D537" s="734">
        <f t="shared" si="24"/>
        <v>-7.3141690763735001E-3</v>
      </c>
      <c r="E537" s="734">
        <f t="shared" si="25"/>
        <v>-3.5916272585290177E-4</v>
      </c>
      <c r="F537">
        <v>58.36</v>
      </c>
      <c r="G537">
        <v>306.316507</v>
      </c>
    </row>
    <row r="538" spans="1:7" x14ac:dyDescent="0.25">
      <c r="A538" s="185">
        <v>40631</v>
      </c>
      <c r="B538">
        <v>1319.4431850000001</v>
      </c>
      <c r="C538" s="734">
        <f t="shared" si="26"/>
        <v>7.0598892095594667E-3</v>
      </c>
      <c r="D538" s="734">
        <f t="shared" si="24"/>
        <v>-3.7697052775873541E-3</v>
      </c>
      <c r="E538" s="734">
        <f t="shared" si="25"/>
        <v>4.4583852609680896E-3</v>
      </c>
      <c r="F538">
        <v>58.14</v>
      </c>
      <c r="G538">
        <v>307.68218400000001</v>
      </c>
    </row>
    <row r="539" spans="1:7" x14ac:dyDescent="0.25">
      <c r="A539" s="185">
        <v>40632</v>
      </c>
      <c r="B539">
        <v>1328.260016</v>
      </c>
      <c r="C539" s="734">
        <f t="shared" si="26"/>
        <v>6.6822361888965176E-3</v>
      </c>
      <c r="D539" s="734">
        <f t="shared" si="24"/>
        <v>4.4719642242860846E-3</v>
      </c>
      <c r="E539" s="734">
        <f t="shared" si="25"/>
        <v>5.9868042278328204E-3</v>
      </c>
      <c r="F539">
        <v>58.4</v>
      </c>
      <c r="G539">
        <v>309.52421700000002</v>
      </c>
    </row>
    <row r="540" spans="1:7" x14ac:dyDescent="0.25">
      <c r="A540" s="185">
        <v>40633</v>
      </c>
      <c r="B540">
        <v>1325.826718</v>
      </c>
      <c r="C540" s="734">
        <f t="shared" si="26"/>
        <v>-1.8319440250318397E-3</v>
      </c>
      <c r="D540" s="734">
        <f t="shared" si="24"/>
        <v>-8.0479452054794676E-3</v>
      </c>
      <c r="E540" s="734">
        <f t="shared" si="25"/>
        <v>-2.1866495828984922E-3</v>
      </c>
      <c r="F540">
        <v>57.93</v>
      </c>
      <c r="G540">
        <v>308.847396</v>
      </c>
    </row>
    <row r="541" spans="1:7" x14ac:dyDescent="0.25">
      <c r="A541" s="185">
        <v>40634</v>
      </c>
      <c r="B541">
        <v>1332.413123</v>
      </c>
      <c r="C541" s="734">
        <f t="shared" si="26"/>
        <v>4.9677721157523891E-3</v>
      </c>
      <c r="D541" s="734">
        <f t="shared" si="24"/>
        <v>6.9048852062834065E-3</v>
      </c>
      <c r="E541" s="734">
        <f t="shared" si="25"/>
        <v>5.9143772091250213E-3</v>
      </c>
      <c r="F541">
        <v>58.33</v>
      </c>
      <c r="G541">
        <v>310.674036</v>
      </c>
    </row>
    <row r="542" spans="1:7" x14ac:dyDescent="0.25">
      <c r="A542" s="185">
        <v>40637</v>
      </c>
      <c r="B542">
        <v>1332.8739</v>
      </c>
      <c r="C542" s="734">
        <f t="shared" si="26"/>
        <v>3.4582142133410265E-4</v>
      </c>
      <c r="D542" s="734">
        <f t="shared" si="24"/>
        <v>-1.2000685753471574E-3</v>
      </c>
      <c r="E542" s="734">
        <f t="shared" si="25"/>
        <v>1.9837866335248311E-3</v>
      </c>
      <c r="F542">
        <v>58.26</v>
      </c>
      <c r="G542">
        <v>311.290347</v>
      </c>
    </row>
    <row r="543" spans="1:7" x14ac:dyDescent="0.25">
      <c r="A543" s="185">
        <v>40638</v>
      </c>
      <c r="B543">
        <v>1332.6338450000001</v>
      </c>
      <c r="C543" s="734">
        <f t="shared" si="26"/>
        <v>-1.8010330909767891E-4</v>
      </c>
      <c r="D543" s="734">
        <f t="shared" si="24"/>
        <v>3.6045314109165449E-3</v>
      </c>
      <c r="E543" s="734">
        <f t="shared" si="25"/>
        <v>1.1853981453526785E-3</v>
      </c>
      <c r="F543">
        <v>58.47</v>
      </c>
      <c r="G543">
        <v>311.65935000000002</v>
      </c>
    </row>
    <row r="544" spans="1:7" x14ac:dyDescent="0.25">
      <c r="A544" s="185">
        <v>40639</v>
      </c>
      <c r="B544">
        <v>1335.5402120000001</v>
      </c>
      <c r="C544" s="734">
        <f t="shared" si="26"/>
        <v>2.1809193957549322E-3</v>
      </c>
      <c r="D544" s="734">
        <f t="shared" si="24"/>
        <v>9.4065332649222455E-3</v>
      </c>
      <c r="E544" s="734">
        <f t="shared" si="25"/>
        <v>3.8702994150503489E-3</v>
      </c>
      <c r="F544">
        <v>59.02</v>
      </c>
      <c r="G544">
        <v>312.865565</v>
      </c>
    </row>
    <row r="545" spans="1:7" x14ac:dyDescent="0.25">
      <c r="A545" s="185">
        <v>40640</v>
      </c>
      <c r="B545">
        <v>1333.5088310000001</v>
      </c>
      <c r="C545" s="734">
        <f t="shared" si="26"/>
        <v>-1.5210182229989933E-3</v>
      </c>
      <c r="D545" s="734">
        <f t="shared" si="24"/>
        <v>-2.8803795323619763E-3</v>
      </c>
      <c r="E545" s="734">
        <f t="shared" si="25"/>
        <v>9.5869291336025952E-4</v>
      </c>
      <c r="F545">
        <v>58.85</v>
      </c>
      <c r="G545">
        <v>313.16550699999999</v>
      </c>
    </row>
    <row r="546" spans="1:7" x14ac:dyDescent="0.25">
      <c r="A546" s="185">
        <v>40641</v>
      </c>
      <c r="B546">
        <v>1328.1667669999999</v>
      </c>
      <c r="C546" s="734">
        <f t="shared" si="26"/>
        <v>-4.0060207145341531E-3</v>
      </c>
      <c r="D546" s="734">
        <f t="shared" si="24"/>
        <v>2.5488530161426048E-3</v>
      </c>
      <c r="E546" s="734">
        <f t="shared" si="25"/>
        <v>-2.9053423179200566E-3</v>
      </c>
      <c r="F546">
        <v>59</v>
      </c>
      <c r="G546">
        <v>312.25565399999999</v>
      </c>
    </row>
    <row r="547" spans="1:7" x14ac:dyDescent="0.25">
      <c r="A547" s="185">
        <v>40644</v>
      </c>
      <c r="B547">
        <v>1324.4559569999999</v>
      </c>
      <c r="C547" s="734">
        <f t="shared" si="26"/>
        <v>-2.7939337831662803E-3</v>
      </c>
      <c r="D547" s="734">
        <f t="shared" si="24"/>
        <v>5.9322033898305815E-3</v>
      </c>
      <c r="E547" s="734">
        <f t="shared" si="25"/>
        <v>5.6614219065509452E-3</v>
      </c>
      <c r="F547">
        <v>59.35</v>
      </c>
      <c r="G547">
        <v>314.02346499999999</v>
      </c>
    </row>
    <row r="548" spans="1:7" x14ac:dyDescent="0.25">
      <c r="A548" s="185">
        <v>40645</v>
      </c>
      <c r="B548">
        <v>1314.157825</v>
      </c>
      <c r="C548" s="734">
        <f t="shared" si="26"/>
        <v>-7.7753676485596834E-3</v>
      </c>
      <c r="D548" s="734">
        <f t="shared" si="24"/>
        <v>6.7396798652064049E-4</v>
      </c>
      <c r="E548" s="734">
        <f t="shared" si="25"/>
        <v>2.6297748163499612E-3</v>
      </c>
      <c r="F548">
        <v>59.39</v>
      </c>
      <c r="G548">
        <v>314.84927599999997</v>
      </c>
    </row>
    <row r="549" spans="1:7" x14ac:dyDescent="0.25">
      <c r="A549" s="185">
        <v>40646</v>
      </c>
      <c r="B549">
        <v>1314.413644</v>
      </c>
      <c r="C549" s="734">
        <f t="shared" si="26"/>
        <v>1.9466383347066518E-4</v>
      </c>
      <c r="D549" s="734">
        <f t="shared" si="24"/>
        <v>3.7043273278329902E-3</v>
      </c>
      <c r="E549" s="734">
        <f t="shared" si="25"/>
        <v>6.7153719610257845E-4</v>
      </c>
      <c r="F549">
        <v>59.61</v>
      </c>
      <c r="G549">
        <v>315.06070899999997</v>
      </c>
    </row>
    <row r="550" spans="1:7" x14ac:dyDescent="0.25">
      <c r="A550" s="185">
        <v>40647</v>
      </c>
      <c r="B550">
        <v>1314.5202159999999</v>
      </c>
      <c r="C550" s="734">
        <f t="shared" si="26"/>
        <v>8.1079499202107996E-5</v>
      </c>
      <c r="D550" s="734">
        <f t="shared" si="24"/>
        <v>1.0736453615165287E-2</v>
      </c>
      <c r="E550" s="734">
        <f t="shared" si="25"/>
        <v>6.2871978111369575E-3</v>
      </c>
      <c r="F550">
        <v>60.25</v>
      </c>
      <c r="G550">
        <v>317.04155800000001</v>
      </c>
    </row>
    <row r="551" spans="1:7" x14ac:dyDescent="0.25">
      <c r="A551" s="185">
        <v>40648</v>
      </c>
      <c r="B551">
        <v>1319.6779059999999</v>
      </c>
      <c r="C551" s="734">
        <f t="shared" si="26"/>
        <v>3.9236292734199374E-3</v>
      </c>
      <c r="D551" s="734">
        <f t="shared" si="24"/>
        <v>1.1120331950207563E-2</v>
      </c>
      <c r="E551" s="734">
        <f t="shared" si="25"/>
        <v>5.0670391923823832E-3</v>
      </c>
      <c r="F551">
        <v>60.92</v>
      </c>
      <c r="G551">
        <v>318.64801999999997</v>
      </c>
    </row>
    <row r="552" spans="1:7" x14ac:dyDescent="0.25">
      <c r="A552" s="185">
        <v>40651</v>
      </c>
      <c r="B552">
        <v>1305.136076</v>
      </c>
      <c r="C552" s="734">
        <f t="shared" si="26"/>
        <v>-1.1019226686969974E-2</v>
      </c>
      <c r="D552" s="734">
        <f t="shared" si="24"/>
        <v>-1.0669730794484522E-2</v>
      </c>
      <c r="E552" s="734">
        <f t="shared" si="25"/>
        <v>-6.7368628243790196E-3</v>
      </c>
      <c r="F552">
        <v>60.27</v>
      </c>
      <c r="G552">
        <v>316.50133199999999</v>
      </c>
    </row>
    <row r="553" spans="1:7" x14ac:dyDescent="0.25">
      <c r="A553" s="185">
        <v>40652</v>
      </c>
      <c r="B553">
        <v>1312.6219940000001</v>
      </c>
      <c r="C553" s="734">
        <f t="shared" si="26"/>
        <v>5.7357375507871566E-3</v>
      </c>
      <c r="D553" s="734">
        <f t="shared" si="24"/>
        <v>2.0242243238759006E-2</v>
      </c>
      <c r="E553" s="734">
        <f t="shared" si="25"/>
        <v>1.4431345268397511E-3</v>
      </c>
      <c r="F553">
        <v>61.49</v>
      </c>
      <c r="G553">
        <v>316.95808599999998</v>
      </c>
    </row>
    <row r="554" spans="1:7" x14ac:dyDescent="0.25">
      <c r="A554" s="185">
        <v>40653</v>
      </c>
      <c r="B554">
        <v>1330.3578050000001</v>
      </c>
      <c r="C554" s="734">
        <f t="shared" si="26"/>
        <v>1.3511742970230944E-2</v>
      </c>
      <c r="D554" s="734">
        <f t="shared" si="24"/>
        <v>-2.1141649048626032E-3</v>
      </c>
      <c r="E554" s="734">
        <f t="shared" si="25"/>
        <v>5.818031094496412E-3</v>
      </c>
      <c r="F554">
        <v>61.36</v>
      </c>
      <c r="G554">
        <v>318.80215800000002</v>
      </c>
    </row>
    <row r="555" spans="1:7" x14ac:dyDescent="0.25">
      <c r="A555" s="185">
        <v>40654</v>
      </c>
      <c r="B555">
        <v>1337.3848519999999</v>
      </c>
      <c r="C555" s="734">
        <f t="shared" si="26"/>
        <v>5.2820729683318302E-3</v>
      </c>
      <c r="D555" s="734">
        <f t="shared" si="24"/>
        <v>-8.8005215123858616E-3</v>
      </c>
      <c r="E555" s="734">
        <f t="shared" si="25"/>
        <v>1.099239736011004E-4</v>
      </c>
      <c r="F555">
        <v>60.82</v>
      </c>
      <c r="G555">
        <v>318.83720199999999</v>
      </c>
    </row>
    <row r="556" spans="1:7" x14ac:dyDescent="0.25">
      <c r="A556" s="185">
        <v>40658</v>
      </c>
      <c r="B556">
        <v>1335.2478759999999</v>
      </c>
      <c r="C556" s="734">
        <f t="shared" si="26"/>
        <v>-1.5978766297556346E-3</v>
      </c>
      <c r="D556" s="734">
        <f t="shared" si="24"/>
        <v>7.5633015455442987E-3</v>
      </c>
      <c r="E556" s="734">
        <f t="shared" si="25"/>
        <v>-3.276879214364592E-3</v>
      </c>
      <c r="F556">
        <v>61.28</v>
      </c>
      <c r="G556">
        <v>317.79241100000002</v>
      </c>
    </row>
    <row r="557" spans="1:7" x14ac:dyDescent="0.25">
      <c r="A557" s="185">
        <v>40659</v>
      </c>
      <c r="B557">
        <v>1347.239941</v>
      </c>
      <c r="C557" s="734">
        <f t="shared" si="26"/>
        <v>8.9811526500418459E-3</v>
      </c>
      <c r="D557" s="734">
        <f t="shared" si="24"/>
        <v>5.7114882506528186E-3</v>
      </c>
      <c r="E557" s="734">
        <f t="shared" si="25"/>
        <v>5.7106555637667089E-3</v>
      </c>
      <c r="F557">
        <v>61.63</v>
      </c>
      <c r="G557">
        <v>319.607214</v>
      </c>
    </row>
    <row r="558" spans="1:7" x14ac:dyDescent="0.25">
      <c r="A558" s="185">
        <v>40660</v>
      </c>
      <c r="B558">
        <v>1355.6580140000001</v>
      </c>
      <c r="C558" s="734">
        <f t="shared" si="26"/>
        <v>6.2483843774343573E-3</v>
      </c>
      <c r="D558" s="734">
        <f t="shared" si="24"/>
        <v>5.8413110498134468E-3</v>
      </c>
      <c r="E558" s="734">
        <f t="shared" si="25"/>
        <v>5.1318021876689546E-3</v>
      </c>
      <c r="F558">
        <v>61.99</v>
      </c>
      <c r="G558">
        <v>321.24737499999998</v>
      </c>
    </row>
    <row r="559" spans="1:7" x14ac:dyDescent="0.25">
      <c r="A559" s="185">
        <v>40661</v>
      </c>
      <c r="B559">
        <v>1360.4807430000001</v>
      </c>
      <c r="C559" s="734">
        <f t="shared" si="26"/>
        <v>3.5574820125690021E-3</v>
      </c>
      <c r="D559" s="734">
        <f t="shared" si="24"/>
        <v>5.0975963865139695E-2</v>
      </c>
      <c r="E559" s="734">
        <f t="shared" si="25"/>
        <v>7.5776245642475981E-3</v>
      </c>
      <c r="F559">
        <v>65.150000000000006</v>
      </c>
      <c r="G559">
        <v>323.681667</v>
      </c>
    </row>
    <row r="560" spans="1:7" x14ac:dyDescent="0.25">
      <c r="A560" s="185">
        <v>40662</v>
      </c>
      <c r="B560">
        <v>1363.61221</v>
      </c>
      <c r="C560" s="734">
        <f t="shared" si="26"/>
        <v>2.301735629932411E-3</v>
      </c>
      <c r="D560" s="734">
        <f t="shared" si="24"/>
        <v>2.6554105909439629E-2</v>
      </c>
      <c r="E560" s="734">
        <f t="shared" si="25"/>
        <v>2.3701651289382841E-3</v>
      </c>
      <c r="F560">
        <v>66.88</v>
      </c>
      <c r="G560">
        <v>324.448846</v>
      </c>
    </row>
    <row r="561" spans="1:7" x14ac:dyDescent="0.25">
      <c r="A561" s="185">
        <v>40665</v>
      </c>
      <c r="B561">
        <v>1361.2219950000001</v>
      </c>
      <c r="C561" s="734">
        <f t="shared" si="26"/>
        <v>-1.7528553810763903E-3</v>
      </c>
      <c r="D561" s="734">
        <f t="shared" si="24"/>
        <v>-1.794258373205726E-2</v>
      </c>
      <c r="E561" s="734">
        <f t="shared" si="25"/>
        <v>1.5373332534522888E-3</v>
      </c>
      <c r="F561">
        <v>65.680000000000007</v>
      </c>
      <c r="G561">
        <v>324.947632</v>
      </c>
    </row>
    <row r="562" spans="1:7" x14ac:dyDescent="0.25">
      <c r="A562" s="185">
        <v>40666</v>
      </c>
      <c r="B562">
        <v>1356.622175</v>
      </c>
      <c r="C562" s="734">
        <f t="shared" si="26"/>
        <v>-3.3791843041738323E-3</v>
      </c>
      <c r="D562" s="734">
        <f t="shared" si="24"/>
        <v>6.394640682094721E-3</v>
      </c>
      <c r="E562" s="734">
        <f t="shared" si="25"/>
        <v>2.9863088831494355E-3</v>
      </c>
      <c r="F562">
        <v>66.099999999999994</v>
      </c>
      <c r="G562">
        <v>325.918026</v>
      </c>
    </row>
    <row r="563" spans="1:7" x14ac:dyDescent="0.25">
      <c r="A563" s="185">
        <v>40667</v>
      </c>
      <c r="B563">
        <v>1347.323447</v>
      </c>
      <c r="C563" s="734">
        <f t="shared" si="26"/>
        <v>-6.8543240493618152E-3</v>
      </c>
      <c r="D563" s="734">
        <f t="shared" si="24"/>
        <v>-3.0257186081683596E-4</v>
      </c>
      <c r="E563" s="734">
        <f t="shared" si="25"/>
        <v>-7.7250406517870296E-4</v>
      </c>
      <c r="F563">
        <v>66.08</v>
      </c>
      <c r="G563">
        <v>325.66625299999998</v>
      </c>
    </row>
    <row r="564" spans="1:7" x14ac:dyDescent="0.25">
      <c r="A564" s="185">
        <v>40668</v>
      </c>
      <c r="B564">
        <v>1335.102572</v>
      </c>
      <c r="C564" s="734">
        <f t="shared" si="26"/>
        <v>-9.0704834293586778E-3</v>
      </c>
      <c r="D564" s="734">
        <f t="shared" si="24"/>
        <v>-9.0799031476995751E-4</v>
      </c>
      <c r="E564" s="734">
        <f t="shared" si="25"/>
        <v>-8.2912766524813053E-3</v>
      </c>
      <c r="F564">
        <v>66.02</v>
      </c>
      <c r="G564">
        <v>322.96606400000002</v>
      </c>
    </row>
    <row r="565" spans="1:7" x14ac:dyDescent="0.25">
      <c r="A565" s="185">
        <v>40669</v>
      </c>
      <c r="B565">
        <v>1340.2028969999999</v>
      </c>
      <c r="C565" s="734">
        <f t="shared" si="26"/>
        <v>3.8201746494723743E-3</v>
      </c>
      <c r="D565" s="734">
        <f t="shared" si="24"/>
        <v>5.7558315661923043E-3</v>
      </c>
      <c r="E565" s="734">
        <f t="shared" si="25"/>
        <v>2.4062342351858224E-3</v>
      </c>
      <c r="F565">
        <v>66.400000000000006</v>
      </c>
      <c r="G565">
        <v>323.74319600000001</v>
      </c>
    </row>
    <row r="566" spans="1:7" x14ac:dyDescent="0.25">
      <c r="A566" s="185">
        <v>40672</v>
      </c>
      <c r="B566">
        <v>1346.2949610000001</v>
      </c>
      <c r="C566" s="734">
        <f t="shared" si="26"/>
        <v>4.5456281385729547E-3</v>
      </c>
      <c r="D566" s="734">
        <f t="shared" si="24"/>
        <v>-1.0090361445783125E-2</v>
      </c>
      <c r="E566" s="734">
        <f t="shared" si="25"/>
        <v>3.6917100182083384E-3</v>
      </c>
      <c r="F566">
        <v>65.73</v>
      </c>
      <c r="G566">
        <v>324.93836199999998</v>
      </c>
    </row>
    <row r="567" spans="1:7" x14ac:dyDescent="0.25">
      <c r="A567" s="185">
        <v>40673</v>
      </c>
      <c r="B567">
        <v>1357.1597979999999</v>
      </c>
      <c r="C567" s="734">
        <f t="shared" si="26"/>
        <v>8.0701757896572968E-3</v>
      </c>
      <c r="D567" s="734">
        <f t="shared" si="24"/>
        <v>1.1106039860033334E-2</v>
      </c>
      <c r="E567" s="734">
        <f t="shared" si="25"/>
        <v>5.5922575248286144E-3</v>
      </c>
      <c r="F567">
        <v>66.459999999999994</v>
      </c>
      <c r="G567">
        <v>326.75550099999998</v>
      </c>
    </row>
    <row r="568" spans="1:7" x14ac:dyDescent="0.25">
      <c r="A568" s="185">
        <v>40674</v>
      </c>
      <c r="B568">
        <v>1342.0832359999999</v>
      </c>
      <c r="C568" s="734">
        <f t="shared" si="26"/>
        <v>-1.1108907014647618E-2</v>
      </c>
      <c r="D568" s="734">
        <f t="shared" si="24"/>
        <v>-1.5046644598253334E-3</v>
      </c>
      <c r="E568" s="734">
        <f t="shared" si="25"/>
        <v>-1.1731279162151553E-3</v>
      </c>
      <c r="F568">
        <v>66.36</v>
      </c>
      <c r="G568">
        <v>326.37217500000003</v>
      </c>
    </row>
    <row r="569" spans="1:7" x14ac:dyDescent="0.25">
      <c r="A569" s="185">
        <v>40675</v>
      </c>
      <c r="B569">
        <v>1348.6496380000001</v>
      </c>
      <c r="C569" s="734">
        <f t="shared" si="26"/>
        <v>4.892693555707428E-3</v>
      </c>
      <c r="D569" s="734">
        <f t="shared" si="24"/>
        <v>2.0494273658830719E-2</v>
      </c>
      <c r="E569" s="734">
        <f t="shared" si="25"/>
        <v>1.3281086232305173E-2</v>
      </c>
      <c r="F569">
        <v>67.72</v>
      </c>
      <c r="G569">
        <v>330.70675199999999</v>
      </c>
    </row>
    <row r="570" spans="1:7" x14ac:dyDescent="0.25">
      <c r="A570" s="185">
        <v>40676</v>
      </c>
      <c r="B570">
        <v>1337.7749799999999</v>
      </c>
      <c r="C570" s="734">
        <f t="shared" si="26"/>
        <v>-8.0633677521516622E-3</v>
      </c>
      <c r="D570" s="734">
        <f t="shared" si="24"/>
        <v>8.5646780862373983E-3</v>
      </c>
      <c r="E570" s="734">
        <f t="shared" si="25"/>
        <v>-7.004453298855573E-4</v>
      </c>
      <c r="F570">
        <v>68.3</v>
      </c>
      <c r="G570">
        <v>330.47510999999997</v>
      </c>
    </row>
    <row r="571" spans="1:7" x14ac:dyDescent="0.25">
      <c r="A571" s="185">
        <v>40679</v>
      </c>
      <c r="B571">
        <v>1329.4689920000001</v>
      </c>
      <c r="C571" s="734">
        <f t="shared" si="26"/>
        <v>-6.2088080014770508E-3</v>
      </c>
      <c r="D571" s="734">
        <f t="shared" si="24"/>
        <v>-1.6691068814055687E-2</v>
      </c>
      <c r="E571" s="734">
        <f t="shared" si="25"/>
        <v>-4.2099085767755007E-4</v>
      </c>
      <c r="F571">
        <v>67.16</v>
      </c>
      <c r="G571">
        <v>330.335983</v>
      </c>
    </row>
    <row r="572" spans="1:7" x14ac:dyDescent="0.25">
      <c r="A572" s="185">
        <v>40680</v>
      </c>
      <c r="B572">
        <v>1328.9782829999999</v>
      </c>
      <c r="C572" s="734">
        <f t="shared" si="26"/>
        <v>-3.6910150063895752E-4</v>
      </c>
      <c r="D572" s="734">
        <f t="shared" si="24"/>
        <v>1.6378796902918324E-3</v>
      </c>
      <c r="E572" s="734">
        <f t="shared" si="25"/>
        <v>2.7747325364793074E-3</v>
      </c>
      <c r="F572">
        <v>67.27</v>
      </c>
      <c r="G572">
        <v>331.25257699999997</v>
      </c>
    </row>
    <row r="573" spans="1:7" x14ac:dyDescent="0.25">
      <c r="A573" s="185">
        <v>40681</v>
      </c>
      <c r="B573">
        <v>1340.676989</v>
      </c>
      <c r="C573" s="734">
        <f t="shared" si="26"/>
        <v>8.8027819187472822E-3</v>
      </c>
      <c r="D573" s="734">
        <f t="shared" si="24"/>
        <v>2.9730935037908246E-3</v>
      </c>
      <c r="E573" s="734">
        <f t="shared" si="25"/>
        <v>1.9677975214664745E-3</v>
      </c>
      <c r="F573">
        <v>67.47</v>
      </c>
      <c r="G573">
        <v>331.90441499999997</v>
      </c>
    </row>
    <row r="574" spans="1:7" x14ac:dyDescent="0.25">
      <c r="A574" s="185">
        <v>40682</v>
      </c>
      <c r="B574">
        <v>1343.6010650000001</v>
      </c>
      <c r="C574" s="734">
        <f t="shared" si="26"/>
        <v>2.1810443708600857E-3</v>
      </c>
      <c r="D574" s="734">
        <f t="shared" si="24"/>
        <v>5.6321327997628234E-3</v>
      </c>
      <c r="E574" s="734">
        <f t="shared" si="25"/>
        <v>5.2140011454806512E-3</v>
      </c>
      <c r="F574">
        <v>67.849999999999994</v>
      </c>
      <c r="G574">
        <v>333.63496500000002</v>
      </c>
    </row>
    <row r="575" spans="1:7" x14ac:dyDescent="0.25">
      <c r="A575" s="185">
        <v>40683</v>
      </c>
      <c r="B575">
        <v>1333.269188</v>
      </c>
      <c r="C575" s="734">
        <f t="shared" si="26"/>
        <v>-7.6896909872574692E-3</v>
      </c>
      <c r="D575" s="734">
        <f t="shared" si="24"/>
        <v>-8.1061164333087188E-3</v>
      </c>
      <c r="E575" s="734">
        <f t="shared" si="25"/>
        <v>-3.4044693127412984E-3</v>
      </c>
      <c r="F575">
        <v>67.3</v>
      </c>
      <c r="G575">
        <v>332.49911500000002</v>
      </c>
    </row>
    <row r="576" spans="1:7" x14ac:dyDescent="0.25">
      <c r="A576" s="185">
        <v>40686</v>
      </c>
      <c r="B576">
        <v>1317.3655550000001</v>
      </c>
      <c r="C576" s="734">
        <f t="shared" si="26"/>
        <v>-1.1928298608517629E-2</v>
      </c>
      <c r="D576" s="734">
        <f t="shared" si="24"/>
        <v>-1.4858841010401136E-2</v>
      </c>
      <c r="E576" s="734">
        <f t="shared" si="25"/>
        <v>-6.8299459985029509E-3</v>
      </c>
      <c r="F576">
        <v>66.3</v>
      </c>
      <c r="G576">
        <v>330.22816399999999</v>
      </c>
    </row>
    <row r="577" spans="1:7" x14ac:dyDescent="0.25">
      <c r="A577" s="185">
        <v>40687</v>
      </c>
      <c r="B577">
        <v>1316.2807290000001</v>
      </c>
      <c r="C577" s="734">
        <f t="shared" si="26"/>
        <v>-8.2348137605592342E-4</v>
      </c>
      <c r="D577" s="734">
        <f t="shared" si="24"/>
        <v>-1.0558069381597646E-3</v>
      </c>
      <c r="E577" s="734">
        <f t="shared" si="25"/>
        <v>-1.0137475736321511E-3</v>
      </c>
      <c r="F577">
        <v>66.23</v>
      </c>
      <c r="G577">
        <v>329.893396</v>
      </c>
    </row>
    <row r="578" spans="1:7" x14ac:dyDescent="0.25">
      <c r="A578" s="185">
        <v>40688</v>
      </c>
      <c r="B578">
        <v>1320.4731360000001</v>
      </c>
      <c r="C578" s="734">
        <f t="shared" si="26"/>
        <v>3.1850401723840793E-3</v>
      </c>
      <c r="D578" s="734">
        <f t="shared" si="24"/>
        <v>1.8118677336553812E-3</v>
      </c>
      <c r="E578" s="734">
        <f t="shared" si="25"/>
        <v>-6.8257595553686823E-3</v>
      </c>
      <c r="F578">
        <v>66.349999999999994</v>
      </c>
      <c r="G578">
        <v>327.64162299999998</v>
      </c>
    </row>
    <row r="579" spans="1:7" x14ac:dyDescent="0.25">
      <c r="A579" s="185">
        <v>40689</v>
      </c>
      <c r="B579">
        <v>1325.689157</v>
      </c>
      <c r="C579" s="734">
        <f t="shared" si="26"/>
        <v>3.9501151956793379E-3</v>
      </c>
      <c r="D579" s="734">
        <f t="shared" ref="D579:D642" si="27">F579/F578-1</f>
        <v>1.8236623963828302E-2</v>
      </c>
      <c r="E579" s="734">
        <f t="shared" ref="E579:E642" si="28">G579/G578-1</f>
        <v>1.5510849792124137E-3</v>
      </c>
      <c r="F579">
        <v>67.56</v>
      </c>
      <c r="G579">
        <v>328.14982300000003</v>
      </c>
    </row>
    <row r="580" spans="1:7" x14ac:dyDescent="0.25">
      <c r="A580" s="185">
        <v>40690</v>
      </c>
      <c r="B580">
        <v>1331.1038229999999</v>
      </c>
      <c r="C580" s="734">
        <f t="shared" ref="C580:C643" si="29">B580/B579-1</f>
        <v>4.0844159970752081E-3</v>
      </c>
      <c r="D580" s="734">
        <f t="shared" si="27"/>
        <v>1.198934280639441E-2</v>
      </c>
      <c r="E580" s="734">
        <f t="shared" si="28"/>
        <v>3.0602911524348908E-3</v>
      </c>
      <c r="F580">
        <v>68.37</v>
      </c>
      <c r="G580">
        <v>329.15405700000002</v>
      </c>
    </row>
    <row r="581" spans="1:7" x14ac:dyDescent="0.25">
      <c r="A581" s="185">
        <v>40694</v>
      </c>
      <c r="B581">
        <v>1345.1973350000001</v>
      </c>
      <c r="C581" s="734">
        <f t="shared" si="29"/>
        <v>1.0587838271124861E-2</v>
      </c>
      <c r="D581" s="734">
        <f t="shared" si="27"/>
        <v>-8.4832528886938929E-3</v>
      </c>
      <c r="E581" s="734">
        <f t="shared" si="28"/>
        <v>9.0494585640181757E-3</v>
      </c>
      <c r="F581">
        <v>67.790000000000006</v>
      </c>
      <c r="G581">
        <v>332.132723</v>
      </c>
    </row>
    <row r="582" spans="1:7" x14ac:dyDescent="0.25">
      <c r="A582" s="185">
        <v>40695</v>
      </c>
      <c r="B582">
        <v>1314.545873</v>
      </c>
      <c r="C582" s="734">
        <f t="shared" si="29"/>
        <v>-2.278584799604888E-2</v>
      </c>
      <c r="D582" s="734">
        <f t="shared" si="27"/>
        <v>-1.2243693760141783E-2</v>
      </c>
      <c r="E582" s="734">
        <f t="shared" si="28"/>
        <v>-1.078429119433677E-2</v>
      </c>
      <c r="F582">
        <v>66.959999999999994</v>
      </c>
      <c r="G582">
        <v>328.550907</v>
      </c>
    </row>
    <row r="583" spans="1:7" x14ac:dyDescent="0.25">
      <c r="A583" s="185">
        <v>40696</v>
      </c>
      <c r="B583">
        <v>1312.9371639999999</v>
      </c>
      <c r="C583" s="734">
        <f t="shared" si="29"/>
        <v>-1.223775474893718E-3</v>
      </c>
      <c r="D583" s="734">
        <f t="shared" si="27"/>
        <v>4.1816009557944511E-3</v>
      </c>
      <c r="E583" s="734">
        <f t="shared" si="28"/>
        <v>-1.1244224019141158E-2</v>
      </c>
      <c r="F583">
        <v>67.239999999999995</v>
      </c>
      <c r="G583">
        <v>324.856607</v>
      </c>
    </row>
    <row r="584" spans="1:7" x14ac:dyDescent="0.25">
      <c r="A584" s="185">
        <v>40697</v>
      </c>
      <c r="B584">
        <v>1300.1625739999999</v>
      </c>
      <c r="C584" s="734">
        <f t="shared" si="29"/>
        <v>-9.7297801831436326E-3</v>
      </c>
      <c r="D584" s="734">
        <f t="shared" si="27"/>
        <v>-1.1005353955978459E-2</v>
      </c>
      <c r="E584" s="734">
        <f t="shared" si="28"/>
        <v>-9.0856271240928876E-3</v>
      </c>
      <c r="F584">
        <v>66.5</v>
      </c>
      <c r="G584">
        <v>321.905081</v>
      </c>
    </row>
    <row r="585" spans="1:7" x14ac:dyDescent="0.25">
      <c r="A585" s="185">
        <v>40700</v>
      </c>
      <c r="B585">
        <v>1286.16795</v>
      </c>
      <c r="C585" s="734">
        <f t="shared" si="29"/>
        <v>-1.076374930324675E-2</v>
      </c>
      <c r="D585" s="734">
        <f t="shared" si="27"/>
        <v>-1.3834586466165422E-2</v>
      </c>
      <c r="E585" s="734">
        <f t="shared" si="28"/>
        <v>-4.7714034063350841E-3</v>
      </c>
      <c r="F585">
        <v>65.58</v>
      </c>
      <c r="G585">
        <v>320.36914200000001</v>
      </c>
    </row>
    <row r="586" spans="1:7" x14ac:dyDescent="0.25">
      <c r="A586" s="185">
        <v>40701</v>
      </c>
      <c r="B586">
        <v>1284.944281</v>
      </c>
      <c r="C586" s="734">
        <f t="shared" si="29"/>
        <v>-9.5140685164796235E-4</v>
      </c>
      <c r="D586" s="734">
        <f t="shared" si="27"/>
        <v>-1.2198841110093728E-3</v>
      </c>
      <c r="E586" s="734">
        <f t="shared" si="28"/>
        <v>-2.0442886475001698E-3</v>
      </c>
      <c r="F586">
        <v>65.5</v>
      </c>
      <c r="G586">
        <v>319.71421500000002</v>
      </c>
    </row>
    <row r="587" spans="1:7" x14ac:dyDescent="0.25">
      <c r="A587" s="185">
        <v>40702</v>
      </c>
      <c r="B587">
        <v>1279.5558100000001</v>
      </c>
      <c r="C587" s="734">
        <f t="shared" si="29"/>
        <v>-4.1935444825720314E-3</v>
      </c>
      <c r="D587" s="734">
        <f t="shared" si="27"/>
        <v>-4.5801526717559327E-4</v>
      </c>
      <c r="E587" s="734">
        <f t="shared" si="28"/>
        <v>7.9314584120027121E-5</v>
      </c>
      <c r="F587">
        <v>65.47</v>
      </c>
      <c r="G587">
        <v>319.73957300000001</v>
      </c>
    </row>
    <row r="588" spans="1:7" x14ac:dyDescent="0.25">
      <c r="A588" s="185">
        <v>40703</v>
      </c>
      <c r="B588">
        <v>1289.002534</v>
      </c>
      <c r="C588" s="734">
        <f t="shared" si="29"/>
        <v>7.3828151348864779E-3</v>
      </c>
      <c r="D588" s="734">
        <f t="shared" si="27"/>
        <v>-7.3316022605773856E-3</v>
      </c>
      <c r="E588" s="734">
        <f t="shared" si="28"/>
        <v>5.2802628844443866E-3</v>
      </c>
      <c r="F588">
        <v>64.989999999999995</v>
      </c>
      <c r="G588">
        <v>321.42788200000001</v>
      </c>
    </row>
    <row r="589" spans="1:7" x14ac:dyDescent="0.25">
      <c r="A589" s="185">
        <v>40704</v>
      </c>
      <c r="B589">
        <v>1270.979329</v>
      </c>
      <c r="C589" s="734">
        <f t="shared" si="29"/>
        <v>-1.3982288261351061E-2</v>
      </c>
      <c r="D589" s="734">
        <f t="shared" si="27"/>
        <v>-1.6925680873980498E-2</v>
      </c>
      <c r="E589" s="734">
        <f t="shared" si="28"/>
        <v>-1.130107312843498E-2</v>
      </c>
      <c r="F589">
        <v>63.89</v>
      </c>
      <c r="G589">
        <v>317.79540200000002</v>
      </c>
    </row>
    <row r="590" spans="1:7" x14ac:dyDescent="0.25">
      <c r="A590" s="185">
        <v>40707</v>
      </c>
      <c r="B590">
        <v>1271.826769</v>
      </c>
      <c r="C590" s="734">
        <f t="shared" si="29"/>
        <v>6.6676143400923316E-4</v>
      </c>
      <c r="D590" s="734">
        <f t="shared" si="27"/>
        <v>1.8938801064329214E-2</v>
      </c>
      <c r="E590" s="734">
        <f t="shared" si="28"/>
        <v>3.3600674939910924E-3</v>
      </c>
      <c r="F590">
        <v>65.099999999999994</v>
      </c>
      <c r="G590">
        <v>318.86321600000002</v>
      </c>
    </row>
    <row r="591" spans="1:7" x14ac:dyDescent="0.25">
      <c r="A591" s="185">
        <v>40708</v>
      </c>
      <c r="B591">
        <v>1287.8678050000001</v>
      </c>
      <c r="C591" s="734">
        <f t="shared" si="29"/>
        <v>1.2612595041235686E-2</v>
      </c>
      <c r="D591" s="734">
        <f t="shared" si="27"/>
        <v>6.7588325652843118E-3</v>
      </c>
      <c r="E591" s="734">
        <f t="shared" si="28"/>
        <v>1.0367624216648386E-2</v>
      </c>
      <c r="F591">
        <v>65.540000000000006</v>
      </c>
      <c r="G591">
        <v>322.16906999999998</v>
      </c>
    </row>
    <row r="592" spans="1:7" x14ac:dyDescent="0.25">
      <c r="A592" s="185">
        <v>40709</v>
      </c>
      <c r="B592">
        <v>1265.422892</v>
      </c>
      <c r="C592" s="734">
        <f t="shared" si="29"/>
        <v>-1.742796342362174E-2</v>
      </c>
      <c r="D592" s="734">
        <f t="shared" si="27"/>
        <v>-1.0985657613671207E-2</v>
      </c>
      <c r="E592" s="734">
        <f t="shared" si="28"/>
        <v>-1.4890231393100528E-2</v>
      </c>
      <c r="F592">
        <v>64.819999999999993</v>
      </c>
      <c r="G592">
        <v>317.37189799999999</v>
      </c>
    </row>
    <row r="593" spans="1:7" x14ac:dyDescent="0.25">
      <c r="A593" s="185">
        <v>40710</v>
      </c>
      <c r="B593">
        <v>1267.6368130000001</v>
      </c>
      <c r="C593" s="734">
        <f t="shared" si="29"/>
        <v>1.7495502997428858E-3</v>
      </c>
      <c r="D593" s="734">
        <f t="shared" si="27"/>
        <v>-6.1709348966354494E-4</v>
      </c>
      <c r="E593" s="734">
        <f t="shared" si="28"/>
        <v>7.8823960651992486E-3</v>
      </c>
      <c r="F593">
        <v>64.78</v>
      </c>
      <c r="G593">
        <v>319.87354900000003</v>
      </c>
    </row>
    <row r="594" spans="1:7" x14ac:dyDescent="0.25">
      <c r="A594" s="185">
        <v>40711</v>
      </c>
      <c r="B594">
        <v>1271.5032289999999</v>
      </c>
      <c r="C594" s="734">
        <f t="shared" si="29"/>
        <v>3.050097599208712E-3</v>
      </c>
      <c r="D594" s="734">
        <f t="shared" si="27"/>
        <v>2.7786353812904174E-3</v>
      </c>
      <c r="E594" s="734">
        <f t="shared" si="28"/>
        <v>5.4708055901175889E-3</v>
      </c>
      <c r="F594">
        <v>64.959999999999994</v>
      </c>
      <c r="G594">
        <v>321.623515</v>
      </c>
    </row>
    <row r="595" spans="1:7" x14ac:dyDescent="0.25">
      <c r="A595" s="185">
        <v>40714</v>
      </c>
      <c r="B595">
        <v>1278.363261</v>
      </c>
      <c r="C595" s="734">
        <f t="shared" si="29"/>
        <v>5.3952139825828027E-3</v>
      </c>
      <c r="D595" s="734">
        <f t="shared" si="27"/>
        <v>4.7721674876848308E-3</v>
      </c>
      <c r="E595" s="734">
        <f t="shared" si="28"/>
        <v>6.9795736173083878E-3</v>
      </c>
      <c r="F595">
        <v>65.27</v>
      </c>
      <c r="G595">
        <v>323.86831000000001</v>
      </c>
    </row>
    <row r="596" spans="1:7" x14ac:dyDescent="0.25">
      <c r="A596" s="185">
        <v>40715</v>
      </c>
      <c r="B596">
        <v>1295.5189760000001</v>
      </c>
      <c r="C596" s="734">
        <f t="shared" si="29"/>
        <v>1.3420062609261763E-2</v>
      </c>
      <c r="D596" s="734">
        <f t="shared" si="27"/>
        <v>2.2981461620958932E-3</v>
      </c>
      <c r="E596" s="734">
        <f t="shared" si="28"/>
        <v>-1.3694979913285721E-3</v>
      </c>
      <c r="F596">
        <v>65.42</v>
      </c>
      <c r="G596">
        <v>323.42477300000002</v>
      </c>
    </row>
    <row r="597" spans="1:7" x14ac:dyDescent="0.25">
      <c r="A597" s="185">
        <v>40716</v>
      </c>
      <c r="B597">
        <v>1287.1364679999999</v>
      </c>
      <c r="C597" s="734">
        <f t="shared" si="29"/>
        <v>-6.4703861196087065E-3</v>
      </c>
      <c r="D597" s="734">
        <f t="shared" si="27"/>
        <v>-5.1971874044635102E-3</v>
      </c>
      <c r="E597" s="734">
        <f t="shared" si="28"/>
        <v>-6.5653288717003599E-3</v>
      </c>
      <c r="F597">
        <v>65.08</v>
      </c>
      <c r="G597">
        <v>321.30138299999999</v>
      </c>
    </row>
    <row r="598" spans="1:7" x14ac:dyDescent="0.25">
      <c r="A598" s="185">
        <v>40717</v>
      </c>
      <c r="B598">
        <v>1283.4991070000001</v>
      </c>
      <c r="C598" s="734">
        <f t="shared" si="29"/>
        <v>-2.8259326733641732E-3</v>
      </c>
      <c r="D598" s="734">
        <f t="shared" si="27"/>
        <v>2.1511985248925392E-3</v>
      </c>
      <c r="E598" s="734">
        <f t="shared" si="28"/>
        <v>-9.4287767195821992E-3</v>
      </c>
      <c r="F598">
        <v>65.22</v>
      </c>
      <c r="G598">
        <v>318.27190400000001</v>
      </c>
    </row>
    <row r="599" spans="1:7" x14ac:dyDescent="0.25">
      <c r="A599" s="185">
        <v>40718</v>
      </c>
      <c r="B599">
        <v>1268.4451979999999</v>
      </c>
      <c r="C599" s="734">
        <f t="shared" si="29"/>
        <v>-1.1728803641466223E-2</v>
      </c>
      <c r="D599" s="734">
        <f t="shared" si="27"/>
        <v>2.2999080036798514E-3</v>
      </c>
      <c r="E599" s="734">
        <f t="shared" si="28"/>
        <v>-7.0815078920696273E-3</v>
      </c>
      <c r="F599">
        <v>65.37</v>
      </c>
      <c r="G599">
        <v>316.01805899999999</v>
      </c>
    </row>
    <row r="600" spans="1:7" x14ac:dyDescent="0.25">
      <c r="A600" s="185">
        <v>40721</v>
      </c>
      <c r="B600">
        <v>1280.0958109999999</v>
      </c>
      <c r="C600" s="734">
        <f t="shared" si="29"/>
        <v>9.1849557382297498E-3</v>
      </c>
      <c r="D600" s="734">
        <f t="shared" si="27"/>
        <v>7.4957931772983155E-3</v>
      </c>
      <c r="E600" s="734">
        <f t="shared" si="28"/>
        <v>4.4042767821697026E-3</v>
      </c>
      <c r="F600">
        <v>65.86</v>
      </c>
      <c r="G600">
        <v>317.40989000000002</v>
      </c>
    </row>
    <row r="601" spans="1:7" x14ac:dyDescent="0.25">
      <c r="A601" s="185">
        <v>40722</v>
      </c>
      <c r="B601">
        <v>1296.673266</v>
      </c>
      <c r="C601" s="734">
        <f t="shared" si="29"/>
        <v>1.2950167368370513E-2</v>
      </c>
      <c r="D601" s="734">
        <f t="shared" si="27"/>
        <v>7.5918615244456866E-3</v>
      </c>
      <c r="E601" s="734">
        <f t="shared" si="28"/>
        <v>3.1779822613591246E-3</v>
      </c>
      <c r="F601">
        <v>66.36</v>
      </c>
      <c r="G601">
        <v>318.41861299999999</v>
      </c>
    </row>
    <row r="602" spans="1:7" x14ac:dyDescent="0.25">
      <c r="A602" s="185">
        <v>40723</v>
      </c>
      <c r="B602">
        <v>1307.4110189999999</v>
      </c>
      <c r="C602" s="734">
        <f t="shared" si="29"/>
        <v>8.2810012989038562E-3</v>
      </c>
      <c r="D602" s="734">
        <f t="shared" si="27"/>
        <v>9.6443640747438941E-3</v>
      </c>
      <c r="E602" s="734">
        <f t="shared" si="28"/>
        <v>4.3824793621596303E-3</v>
      </c>
      <c r="F602">
        <v>67</v>
      </c>
      <c r="G602">
        <v>319.814076</v>
      </c>
    </row>
    <row r="603" spans="1:7" x14ac:dyDescent="0.25">
      <c r="A603" s="185">
        <v>40724</v>
      </c>
      <c r="B603">
        <v>1320.6390489999999</v>
      </c>
      <c r="C603" s="734">
        <f t="shared" si="29"/>
        <v>1.0117728707929707E-2</v>
      </c>
      <c r="D603" s="734">
        <f t="shared" si="27"/>
        <v>8.208955223880654E-3</v>
      </c>
      <c r="E603" s="734">
        <f t="shared" si="28"/>
        <v>8.8992956019859903E-3</v>
      </c>
      <c r="F603">
        <v>67.55</v>
      </c>
      <c r="G603">
        <v>322.66019599999998</v>
      </c>
    </row>
    <row r="604" spans="1:7" x14ac:dyDescent="0.25">
      <c r="A604" s="185">
        <v>40725</v>
      </c>
      <c r="B604">
        <v>1339.6687420000001</v>
      </c>
      <c r="C604" s="734">
        <f t="shared" si="29"/>
        <v>1.4409458068356917E-2</v>
      </c>
      <c r="D604" s="734">
        <f t="shared" si="27"/>
        <v>2.2057735011103086E-2</v>
      </c>
      <c r="E604" s="734">
        <f t="shared" si="28"/>
        <v>7.4901057829892537E-3</v>
      </c>
      <c r="F604">
        <v>69.040000000000006</v>
      </c>
      <c r="G604">
        <v>325.076955</v>
      </c>
    </row>
    <row r="605" spans="1:7" x14ac:dyDescent="0.25">
      <c r="A605" s="185">
        <v>40729</v>
      </c>
      <c r="B605">
        <v>1337.876583</v>
      </c>
      <c r="C605" s="734">
        <f t="shared" si="29"/>
        <v>-1.3377627944983761E-3</v>
      </c>
      <c r="D605" s="734">
        <f t="shared" si="27"/>
        <v>1.2891077636153048E-2</v>
      </c>
      <c r="E605" s="734">
        <f t="shared" si="28"/>
        <v>-7.3914498183969002E-4</v>
      </c>
      <c r="F605">
        <v>69.930000000000007</v>
      </c>
      <c r="G605">
        <v>324.83667600000001</v>
      </c>
    </row>
    <row r="606" spans="1:7" x14ac:dyDescent="0.25">
      <c r="A606" s="185">
        <v>40730</v>
      </c>
      <c r="B606">
        <v>1339.2246990000001</v>
      </c>
      <c r="C606" s="734">
        <f t="shared" si="29"/>
        <v>1.0076534839835727E-3</v>
      </c>
      <c r="D606" s="734">
        <f t="shared" si="27"/>
        <v>-1.2870012870012992E-2</v>
      </c>
      <c r="E606" s="734">
        <f t="shared" si="28"/>
        <v>5.8735916876577754E-3</v>
      </c>
      <c r="F606">
        <v>69.03</v>
      </c>
      <c r="G606">
        <v>326.74463400000002</v>
      </c>
    </row>
    <row r="607" spans="1:7" x14ac:dyDescent="0.25">
      <c r="A607" s="185">
        <v>40731</v>
      </c>
      <c r="B607">
        <v>1353.217339</v>
      </c>
      <c r="C607" s="734">
        <f t="shared" si="29"/>
        <v>1.0448313871785908E-2</v>
      </c>
      <c r="D607" s="734">
        <f t="shared" si="27"/>
        <v>-4.345936549327023E-4</v>
      </c>
      <c r="E607" s="734">
        <f t="shared" si="28"/>
        <v>6.3447836147172421E-3</v>
      </c>
      <c r="F607">
        <v>69</v>
      </c>
      <c r="G607">
        <v>328.81775800000003</v>
      </c>
    </row>
    <row r="608" spans="1:7" x14ac:dyDescent="0.25">
      <c r="A608" s="185">
        <v>40732</v>
      </c>
      <c r="B608">
        <v>1343.8040169999999</v>
      </c>
      <c r="C608" s="734">
        <f t="shared" si="29"/>
        <v>-6.9562528713653649E-3</v>
      </c>
      <c r="D608" s="734">
        <f t="shared" si="27"/>
        <v>2.1739130434783593E-3</v>
      </c>
      <c r="E608" s="734">
        <f t="shared" si="28"/>
        <v>-3.3728865701956323E-3</v>
      </c>
      <c r="F608">
        <v>69.150000000000006</v>
      </c>
      <c r="G608">
        <v>327.70869299999998</v>
      </c>
    </row>
    <row r="609" spans="1:7" x14ac:dyDescent="0.25">
      <c r="A609" s="185">
        <v>40735</v>
      </c>
      <c r="B609">
        <v>1319.4899969999999</v>
      </c>
      <c r="C609" s="734">
        <f t="shared" si="29"/>
        <v>-1.8093427086399383E-2</v>
      </c>
      <c r="D609" s="734">
        <f t="shared" si="27"/>
        <v>-1.0701373825018234E-2</v>
      </c>
      <c r="E609" s="734">
        <f t="shared" si="28"/>
        <v>-7.3088570769161976E-3</v>
      </c>
      <c r="F609">
        <v>68.41</v>
      </c>
      <c r="G609">
        <v>325.31351699999999</v>
      </c>
    </row>
    <row r="610" spans="1:7" x14ac:dyDescent="0.25">
      <c r="A610" s="185">
        <v>40736</v>
      </c>
      <c r="B610">
        <v>1313.6438820000001</v>
      </c>
      <c r="C610" s="734">
        <f t="shared" si="29"/>
        <v>-4.4305868277073612E-3</v>
      </c>
      <c r="D610" s="734">
        <f t="shared" si="27"/>
        <v>5.4085659991229829E-3</v>
      </c>
      <c r="E610" s="734">
        <f t="shared" si="28"/>
        <v>-3.475010846229365E-3</v>
      </c>
      <c r="F610">
        <v>68.78</v>
      </c>
      <c r="G610">
        <v>324.18304899999998</v>
      </c>
    </row>
    <row r="611" spans="1:7" x14ac:dyDescent="0.25">
      <c r="A611" s="185">
        <v>40737</v>
      </c>
      <c r="B611">
        <v>1317.720028</v>
      </c>
      <c r="C611" s="734">
        <f t="shared" si="29"/>
        <v>3.1029307530394679E-3</v>
      </c>
      <c r="D611" s="734">
        <f t="shared" si="27"/>
        <v>2.617039837161883E-3</v>
      </c>
      <c r="E611" s="734">
        <f t="shared" si="28"/>
        <v>3.1207060428384281E-4</v>
      </c>
      <c r="F611">
        <v>68.959999999999994</v>
      </c>
      <c r="G611">
        <v>324.28421700000001</v>
      </c>
    </row>
    <row r="612" spans="1:7" x14ac:dyDescent="0.25">
      <c r="A612" s="185">
        <v>40738</v>
      </c>
      <c r="B612">
        <v>1308.867896</v>
      </c>
      <c r="C612" s="734">
        <f t="shared" si="29"/>
        <v>-6.7177638738902257E-3</v>
      </c>
      <c r="D612" s="734">
        <f t="shared" si="27"/>
        <v>-2.4651972157770929E-3</v>
      </c>
      <c r="E612" s="734">
        <f t="shared" si="28"/>
        <v>-4.5347658717537209E-3</v>
      </c>
      <c r="F612">
        <v>68.790000000000006</v>
      </c>
      <c r="G612">
        <v>322.81366400000002</v>
      </c>
    </row>
    <row r="613" spans="1:7" x14ac:dyDescent="0.25">
      <c r="A613" s="185">
        <v>40739</v>
      </c>
      <c r="B613">
        <v>1316.144225</v>
      </c>
      <c r="C613" s="734">
        <f t="shared" si="29"/>
        <v>5.5592539340578728E-3</v>
      </c>
      <c r="D613" s="734">
        <f t="shared" si="27"/>
        <v>6.9777583951153854E-3</v>
      </c>
      <c r="E613" s="734">
        <f t="shared" si="28"/>
        <v>2.4403335045939389E-3</v>
      </c>
      <c r="F613">
        <v>69.27</v>
      </c>
      <c r="G613">
        <v>323.60143699999998</v>
      </c>
    </row>
    <row r="614" spans="1:7" x14ac:dyDescent="0.25">
      <c r="A614" s="185">
        <v>40742</v>
      </c>
      <c r="B614">
        <v>1305.4356990000001</v>
      </c>
      <c r="C614" s="734">
        <f t="shared" si="29"/>
        <v>-8.136286127760739E-3</v>
      </c>
      <c r="D614" s="734">
        <f t="shared" si="27"/>
        <v>-1.0394110004330881E-2</v>
      </c>
      <c r="E614" s="734">
        <f t="shared" si="28"/>
        <v>-6.3008774587116623E-3</v>
      </c>
      <c r="F614">
        <v>68.55</v>
      </c>
      <c r="G614">
        <v>321.56246399999998</v>
      </c>
    </row>
    <row r="615" spans="1:7" x14ac:dyDescent="0.25">
      <c r="A615" s="185">
        <v>40743</v>
      </c>
      <c r="B615">
        <v>1326.7256640000001</v>
      </c>
      <c r="C615" s="734">
        <f t="shared" si="29"/>
        <v>1.6308704455002099E-2</v>
      </c>
      <c r="D615" s="734">
        <f t="shared" si="27"/>
        <v>1.8818380743982566E-2</v>
      </c>
      <c r="E615" s="734">
        <f t="shared" si="28"/>
        <v>1.4743468317247377E-2</v>
      </c>
      <c r="F615">
        <v>69.84</v>
      </c>
      <c r="G615">
        <v>326.30340999999999</v>
      </c>
    </row>
    <row r="616" spans="1:7" x14ac:dyDescent="0.25">
      <c r="A616" s="185">
        <v>40744</v>
      </c>
      <c r="B616">
        <v>1325.8393510000001</v>
      </c>
      <c r="C616" s="734">
        <f t="shared" si="29"/>
        <v>-6.6804541741338763E-4</v>
      </c>
      <c r="D616" s="734">
        <f t="shared" si="27"/>
        <v>-1.2743413516609348E-2</v>
      </c>
      <c r="E616" s="734">
        <f t="shared" si="28"/>
        <v>-3.9175931382390283E-3</v>
      </c>
      <c r="F616">
        <v>68.95</v>
      </c>
      <c r="G616">
        <v>325.02508599999999</v>
      </c>
    </row>
    <row r="617" spans="1:7" x14ac:dyDescent="0.25">
      <c r="A617" s="185">
        <v>40745</v>
      </c>
      <c r="B617">
        <v>1343.8011650000001</v>
      </c>
      <c r="C617" s="734">
        <f t="shared" si="29"/>
        <v>1.3547504067104699E-2</v>
      </c>
      <c r="D617" s="734">
        <f t="shared" si="27"/>
        <v>1.1892675852066548E-2</v>
      </c>
      <c r="E617" s="734">
        <f t="shared" si="28"/>
        <v>6.7873745597595292E-3</v>
      </c>
      <c r="F617">
        <v>69.77</v>
      </c>
      <c r="G617">
        <v>327.23115300000001</v>
      </c>
    </row>
    <row r="618" spans="1:7" x14ac:dyDescent="0.25">
      <c r="A618" s="185">
        <v>40746</v>
      </c>
      <c r="B618">
        <v>1345.015809</v>
      </c>
      <c r="C618" s="734">
        <f t="shared" si="29"/>
        <v>9.0388669963670232E-4</v>
      </c>
      <c r="D618" s="734">
        <f t="shared" si="27"/>
        <v>-9.8896373799627346E-3</v>
      </c>
      <c r="E618" s="734">
        <f t="shared" si="28"/>
        <v>-1.5856192029491956E-3</v>
      </c>
      <c r="F618">
        <v>69.08</v>
      </c>
      <c r="G618">
        <v>326.712289</v>
      </c>
    </row>
    <row r="619" spans="1:7" x14ac:dyDescent="0.25">
      <c r="A619" s="185">
        <v>40749</v>
      </c>
      <c r="B619">
        <v>1337.43299</v>
      </c>
      <c r="C619" s="734">
        <f t="shared" si="29"/>
        <v>-5.6377173779375012E-3</v>
      </c>
      <c r="D619" s="734">
        <f t="shared" si="27"/>
        <v>-1.7371163867979655E-3</v>
      </c>
      <c r="E619" s="734">
        <f t="shared" si="28"/>
        <v>-9.9701636873537058E-3</v>
      </c>
      <c r="F619">
        <v>68.959999999999994</v>
      </c>
      <c r="G619">
        <v>323.45491399999997</v>
      </c>
    </row>
    <row r="620" spans="1:7" x14ac:dyDescent="0.25">
      <c r="A620" s="185">
        <v>40750</v>
      </c>
      <c r="B620">
        <v>1331.938461</v>
      </c>
      <c r="C620" s="734">
        <f t="shared" si="29"/>
        <v>-4.1082648933312704E-3</v>
      </c>
      <c r="D620" s="734">
        <f t="shared" si="27"/>
        <v>-1.7401392111368041E-3</v>
      </c>
      <c r="E620" s="734">
        <f t="shared" si="28"/>
        <v>-2.6143179880703249E-3</v>
      </c>
      <c r="F620">
        <v>68.84</v>
      </c>
      <c r="G620">
        <v>322.60930000000002</v>
      </c>
    </row>
    <row r="621" spans="1:7" x14ac:dyDescent="0.25">
      <c r="A621" s="185">
        <v>40751</v>
      </c>
      <c r="B621">
        <v>1304.8891100000001</v>
      </c>
      <c r="C621" s="734">
        <f t="shared" si="29"/>
        <v>-2.0308258821275849E-2</v>
      </c>
      <c r="D621" s="734">
        <f t="shared" si="27"/>
        <v>-1.9755955839628081E-2</v>
      </c>
      <c r="E621" s="734">
        <f t="shared" si="28"/>
        <v>-1.0413850437665739E-2</v>
      </c>
      <c r="F621">
        <v>67.48</v>
      </c>
      <c r="G621">
        <v>319.24969499999997</v>
      </c>
    </row>
    <row r="622" spans="1:7" x14ac:dyDescent="0.25">
      <c r="A622" s="185">
        <v>40752</v>
      </c>
      <c r="B622">
        <v>1300.667862</v>
      </c>
      <c r="C622" s="734">
        <f t="shared" si="29"/>
        <v>-3.2349476807267408E-3</v>
      </c>
      <c r="D622" s="734">
        <f t="shared" si="27"/>
        <v>6.3426200355660933E-2</v>
      </c>
      <c r="E622" s="734">
        <f t="shared" si="28"/>
        <v>2.2260632073600739E-4</v>
      </c>
      <c r="F622">
        <v>71.760000000000005</v>
      </c>
      <c r="G622">
        <v>319.320762</v>
      </c>
    </row>
    <row r="623" spans="1:7" x14ac:dyDescent="0.25">
      <c r="A623" s="185">
        <v>40753</v>
      </c>
      <c r="B623">
        <v>1292.2828050000001</v>
      </c>
      <c r="C623" s="734">
        <f t="shared" si="29"/>
        <v>-6.4467319021064284E-3</v>
      </c>
      <c r="D623" s="734">
        <f t="shared" si="27"/>
        <v>-5.4347826086956763E-3</v>
      </c>
      <c r="E623" s="734">
        <f t="shared" si="28"/>
        <v>-6.1995655641081671E-3</v>
      </c>
      <c r="F623">
        <v>71.37</v>
      </c>
      <c r="G623">
        <v>317.34111200000001</v>
      </c>
    </row>
    <row r="624" spans="1:7" x14ac:dyDescent="0.25">
      <c r="A624" s="185">
        <v>40756</v>
      </c>
      <c r="B624">
        <v>1286.9417619999999</v>
      </c>
      <c r="C624" s="734">
        <f t="shared" si="29"/>
        <v>-4.1330295345066714E-3</v>
      </c>
      <c r="D624" s="734">
        <f t="shared" si="27"/>
        <v>-2.5220680958386588E-3</v>
      </c>
      <c r="E624" s="734">
        <f t="shared" si="28"/>
        <v>-3.393020819817405E-3</v>
      </c>
      <c r="F624">
        <v>71.19</v>
      </c>
      <c r="G624">
        <v>316.26436699999999</v>
      </c>
    </row>
    <row r="625" spans="1:7" x14ac:dyDescent="0.25">
      <c r="A625" s="185">
        <v>40757</v>
      </c>
      <c r="B625">
        <v>1254.0450229999999</v>
      </c>
      <c r="C625" s="734">
        <f t="shared" si="29"/>
        <v>-2.5561948466786943E-2</v>
      </c>
      <c r="D625" s="734">
        <f t="shared" si="27"/>
        <v>-1.6013485040033748E-2</v>
      </c>
      <c r="E625" s="734">
        <f t="shared" si="28"/>
        <v>-1.2890987494648676E-2</v>
      </c>
      <c r="F625">
        <v>70.05</v>
      </c>
      <c r="G625">
        <v>312.18740700000001</v>
      </c>
    </row>
    <row r="626" spans="1:7" x14ac:dyDescent="0.25">
      <c r="A626" s="185">
        <v>40758</v>
      </c>
      <c r="B626">
        <v>1260.3405760000001</v>
      </c>
      <c r="C626" s="734">
        <f t="shared" si="29"/>
        <v>5.0201969502974286E-3</v>
      </c>
      <c r="D626" s="734">
        <f t="shared" si="27"/>
        <v>5.8529621698786283E-3</v>
      </c>
      <c r="E626" s="734">
        <f t="shared" si="28"/>
        <v>5.5476549058879332E-3</v>
      </c>
      <c r="F626">
        <v>70.459999999999994</v>
      </c>
      <c r="G626">
        <v>313.91931499999998</v>
      </c>
    </row>
    <row r="627" spans="1:7" x14ac:dyDescent="0.25">
      <c r="A627" s="185">
        <v>40759</v>
      </c>
      <c r="B627">
        <v>1200.07032</v>
      </c>
      <c r="C627" s="734">
        <f t="shared" si="29"/>
        <v>-4.782061067277743E-2</v>
      </c>
      <c r="D627" s="734">
        <f t="shared" si="27"/>
        <v>-2.7391427760431353E-2</v>
      </c>
      <c r="E627" s="734">
        <f t="shared" si="28"/>
        <v>-3.0513847164835961E-2</v>
      </c>
      <c r="F627">
        <v>68.53</v>
      </c>
      <c r="G627">
        <v>304.34042899999997</v>
      </c>
    </row>
    <row r="628" spans="1:7" x14ac:dyDescent="0.25">
      <c r="A628" s="185">
        <v>40760</v>
      </c>
      <c r="B628">
        <v>1199.3752260000001</v>
      </c>
      <c r="C628" s="734">
        <f t="shared" si="29"/>
        <v>-5.7921105823188768E-4</v>
      </c>
      <c r="D628" s="734">
        <f t="shared" si="27"/>
        <v>5.6909382752079463E-3</v>
      </c>
      <c r="E628" s="734">
        <f t="shared" si="28"/>
        <v>1.6253318746554113E-2</v>
      </c>
      <c r="F628">
        <v>68.92</v>
      </c>
      <c r="G628">
        <v>309.28697099999999</v>
      </c>
    </row>
    <row r="629" spans="1:7" x14ac:dyDescent="0.25">
      <c r="A629" s="185">
        <v>40763</v>
      </c>
      <c r="B629">
        <v>1119.460906</v>
      </c>
      <c r="C629" s="734">
        <f t="shared" si="29"/>
        <v>-6.6629957220743941E-2</v>
      </c>
      <c r="D629" s="734">
        <f t="shared" si="27"/>
        <v>-5.3830528148578138E-2</v>
      </c>
      <c r="E629" s="734">
        <f t="shared" si="28"/>
        <v>-3.8198421232558233E-2</v>
      </c>
      <c r="F629">
        <v>65.209999999999994</v>
      </c>
      <c r="G629">
        <v>297.47269699999998</v>
      </c>
    </row>
    <row r="630" spans="1:7" x14ac:dyDescent="0.25">
      <c r="A630" s="185">
        <v>40764</v>
      </c>
      <c r="B630">
        <v>1172.5336870000001</v>
      </c>
      <c r="C630" s="734">
        <f t="shared" si="29"/>
        <v>4.7409231278684905E-2</v>
      </c>
      <c r="D630" s="734">
        <f t="shared" si="27"/>
        <v>4.6771967489648958E-2</v>
      </c>
      <c r="E630" s="734">
        <f t="shared" si="28"/>
        <v>2.2204010877677316E-2</v>
      </c>
      <c r="F630">
        <v>68.260000000000005</v>
      </c>
      <c r="G630">
        <v>304.07778400000001</v>
      </c>
    </row>
    <row r="631" spans="1:7" x14ac:dyDescent="0.25">
      <c r="A631" s="185">
        <v>40765</v>
      </c>
      <c r="B631">
        <v>1120.7558079999999</v>
      </c>
      <c r="C631" s="734">
        <f t="shared" si="29"/>
        <v>-4.4158969225419065E-2</v>
      </c>
      <c r="D631" s="734">
        <f t="shared" si="27"/>
        <v>-3.2522707295634334E-2</v>
      </c>
      <c r="E631" s="734">
        <f t="shared" si="28"/>
        <v>-3.6357848490503275E-2</v>
      </c>
      <c r="F631">
        <v>66.040000000000006</v>
      </c>
      <c r="G631">
        <v>293.02217000000002</v>
      </c>
    </row>
    <row r="632" spans="1:7" x14ac:dyDescent="0.25">
      <c r="A632" s="185">
        <v>40766</v>
      </c>
      <c r="B632">
        <v>1172.6373570000001</v>
      </c>
      <c r="C632" s="734">
        <f t="shared" si="29"/>
        <v>4.6291572731247621E-2</v>
      </c>
      <c r="D632" s="734">
        <f t="shared" si="27"/>
        <v>1.1053906723197837E-2</v>
      </c>
      <c r="E632" s="734">
        <f t="shared" si="28"/>
        <v>3.074337685779871E-2</v>
      </c>
      <c r="F632">
        <v>66.77</v>
      </c>
      <c r="G632">
        <v>302.03066100000001</v>
      </c>
    </row>
    <row r="633" spans="1:7" x14ac:dyDescent="0.25">
      <c r="A633" s="185">
        <v>40767</v>
      </c>
      <c r="B633">
        <v>1178.811582</v>
      </c>
      <c r="C633" s="734">
        <f t="shared" si="29"/>
        <v>5.2652467219667098E-3</v>
      </c>
      <c r="D633" s="734">
        <f t="shared" si="27"/>
        <v>3.6094054215965343E-2</v>
      </c>
      <c r="E633" s="734">
        <f t="shared" si="28"/>
        <v>9.9188903208737855E-3</v>
      </c>
      <c r="F633">
        <v>69.180000000000007</v>
      </c>
      <c r="G633">
        <v>305.02647000000002</v>
      </c>
    </row>
    <row r="634" spans="1:7" x14ac:dyDescent="0.25">
      <c r="A634" s="185">
        <v>40770</v>
      </c>
      <c r="B634">
        <v>1204.4868959999999</v>
      </c>
      <c r="C634" s="734">
        <f t="shared" si="29"/>
        <v>2.1780676735834614E-2</v>
      </c>
      <c r="D634" s="734">
        <f t="shared" si="27"/>
        <v>-1.5900549291705257E-3</v>
      </c>
      <c r="E634" s="734">
        <f t="shared" si="28"/>
        <v>1.4387446440303986E-2</v>
      </c>
      <c r="F634">
        <v>69.069999999999993</v>
      </c>
      <c r="G634">
        <v>309.41502200000002</v>
      </c>
    </row>
    <row r="635" spans="1:7" x14ac:dyDescent="0.25">
      <c r="A635" s="185">
        <v>40771</v>
      </c>
      <c r="B635">
        <v>1192.7613389999999</v>
      </c>
      <c r="C635" s="734">
        <f t="shared" si="29"/>
        <v>-9.7348979378186762E-3</v>
      </c>
      <c r="D635" s="734">
        <f t="shared" si="27"/>
        <v>2.1717098595627649E-2</v>
      </c>
      <c r="E635" s="734">
        <f t="shared" si="28"/>
        <v>1.2795726511301009E-3</v>
      </c>
      <c r="F635">
        <v>70.569999999999993</v>
      </c>
      <c r="G635">
        <v>309.81094100000001</v>
      </c>
    </row>
    <row r="636" spans="1:7" x14ac:dyDescent="0.25">
      <c r="A636" s="185">
        <v>40772</v>
      </c>
      <c r="B636">
        <v>1193.8851139999999</v>
      </c>
      <c r="C636" s="734">
        <f t="shared" si="29"/>
        <v>9.4216249576151156E-4</v>
      </c>
      <c r="D636" s="734">
        <f t="shared" si="27"/>
        <v>6.5183505738983794E-3</v>
      </c>
      <c r="E636" s="734">
        <f t="shared" si="28"/>
        <v>7.5226265169245909E-3</v>
      </c>
      <c r="F636">
        <v>71.03</v>
      </c>
      <c r="G636">
        <v>312.14153299999998</v>
      </c>
    </row>
    <row r="637" spans="1:7" x14ac:dyDescent="0.25">
      <c r="A637" s="185">
        <v>40773</v>
      </c>
      <c r="B637">
        <v>1140.646915</v>
      </c>
      <c r="C637" s="734">
        <f t="shared" si="29"/>
        <v>-4.4592397020204344E-2</v>
      </c>
      <c r="D637" s="734">
        <f t="shared" si="27"/>
        <v>-1.5064057440518197E-2</v>
      </c>
      <c r="E637" s="734">
        <f t="shared" si="28"/>
        <v>-1.7792159686740638E-2</v>
      </c>
      <c r="F637">
        <v>69.959999999999994</v>
      </c>
      <c r="G637">
        <v>306.58786099999998</v>
      </c>
    </row>
    <row r="638" spans="1:7" x14ac:dyDescent="0.25">
      <c r="A638" s="185">
        <v>40774</v>
      </c>
      <c r="B638">
        <v>1123.5264400000001</v>
      </c>
      <c r="C638" s="734">
        <f t="shared" si="29"/>
        <v>-1.5009443128156774E-2</v>
      </c>
      <c r="D638" s="734">
        <f t="shared" si="27"/>
        <v>-4.6169239565465814E-2</v>
      </c>
      <c r="E638" s="734">
        <f t="shared" si="28"/>
        <v>-5.62040843489231E-3</v>
      </c>
      <c r="F638">
        <v>66.73</v>
      </c>
      <c r="G638">
        <v>304.864712</v>
      </c>
    </row>
    <row r="639" spans="1:7" x14ac:dyDescent="0.25">
      <c r="A639" s="185">
        <v>40777</v>
      </c>
      <c r="B639">
        <v>1123.8199930000001</v>
      </c>
      <c r="C639" s="734">
        <f t="shared" si="29"/>
        <v>2.6127823035482223E-4</v>
      </c>
      <c r="D639" s="734">
        <f t="shared" si="27"/>
        <v>-7.0433088565862167E-3</v>
      </c>
      <c r="E639" s="734">
        <f t="shared" si="28"/>
        <v>2.9299127279776016E-3</v>
      </c>
      <c r="F639">
        <v>66.260000000000005</v>
      </c>
      <c r="G639">
        <v>305.75793900000002</v>
      </c>
    </row>
    <row r="640" spans="1:7" x14ac:dyDescent="0.25">
      <c r="A640" s="185">
        <v>40778</v>
      </c>
      <c r="B640">
        <v>1162.3516279999999</v>
      </c>
      <c r="C640" s="734">
        <f t="shared" si="29"/>
        <v>3.4286304959872504E-2</v>
      </c>
      <c r="D640" s="734">
        <f t="shared" si="27"/>
        <v>3.3202535466344552E-2</v>
      </c>
      <c r="E640" s="734">
        <f t="shared" si="28"/>
        <v>2.208981726554593E-2</v>
      </c>
      <c r="F640">
        <v>68.459999999999994</v>
      </c>
      <c r="G640">
        <v>312.51207599999998</v>
      </c>
    </row>
    <row r="641" spans="1:7" x14ac:dyDescent="0.25">
      <c r="A641" s="185">
        <v>40779</v>
      </c>
      <c r="B641">
        <v>1177.601993</v>
      </c>
      <c r="C641" s="734">
        <f t="shared" si="29"/>
        <v>1.3120268112189581E-2</v>
      </c>
      <c r="D641" s="734">
        <f t="shared" si="27"/>
        <v>-6.8653228162430802E-3</v>
      </c>
      <c r="E641" s="734">
        <f t="shared" si="28"/>
        <v>4.0674876192623444E-3</v>
      </c>
      <c r="F641">
        <v>67.989999999999995</v>
      </c>
      <c r="G641">
        <v>313.78321499999998</v>
      </c>
    </row>
    <row r="642" spans="1:7" x14ac:dyDescent="0.25">
      <c r="A642" s="185">
        <v>40780</v>
      </c>
      <c r="B642">
        <v>1159.2701239999999</v>
      </c>
      <c r="C642" s="734">
        <f t="shared" si="29"/>
        <v>-1.5567117845392553E-2</v>
      </c>
      <c r="D642" s="734">
        <f t="shared" si="27"/>
        <v>-9.8543903515223574E-3</v>
      </c>
      <c r="E642" s="734">
        <f t="shared" si="28"/>
        <v>-1.544906090658793E-2</v>
      </c>
      <c r="F642">
        <v>67.319999999999993</v>
      </c>
      <c r="G642">
        <v>308.93555900000001</v>
      </c>
    </row>
    <row r="643" spans="1:7" x14ac:dyDescent="0.25">
      <c r="A643" s="185">
        <v>40781</v>
      </c>
      <c r="B643">
        <v>1176.800373</v>
      </c>
      <c r="C643" s="734">
        <f t="shared" si="29"/>
        <v>1.5121798308329604E-2</v>
      </c>
      <c r="D643" s="734">
        <f t="shared" ref="D643:D706" si="30">F643/F642-1</f>
        <v>1.2032085561497263E-2</v>
      </c>
      <c r="E643" s="734">
        <f t="shared" ref="E643:E706" si="31">G643/G642-1</f>
        <v>7.6933940776948706E-3</v>
      </c>
      <c r="F643">
        <v>68.13</v>
      </c>
      <c r="G643">
        <v>311.31232199999999</v>
      </c>
    </row>
    <row r="644" spans="1:7" x14ac:dyDescent="0.25">
      <c r="A644" s="185">
        <v>40784</v>
      </c>
      <c r="B644">
        <v>1210.084787</v>
      </c>
      <c r="C644" s="734">
        <f t="shared" ref="C644:C707" si="32">B644/B643-1</f>
        <v>2.8283823462044388E-2</v>
      </c>
      <c r="D644" s="734">
        <f t="shared" si="30"/>
        <v>2.4658740642888644E-2</v>
      </c>
      <c r="E644" s="734">
        <f t="shared" si="31"/>
        <v>1.8024509804015931E-2</v>
      </c>
      <c r="F644">
        <v>69.81</v>
      </c>
      <c r="G644">
        <v>316.92357399999997</v>
      </c>
    </row>
    <row r="645" spans="1:7" x14ac:dyDescent="0.25">
      <c r="A645" s="185">
        <v>40785</v>
      </c>
      <c r="B645">
        <v>1212.9227209999999</v>
      </c>
      <c r="C645" s="734">
        <f t="shared" si="32"/>
        <v>2.3452356648789863E-3</v>
      </c>
      <c r="D645" s="734">
        <f t="shared" si="30"/>
        <v>1.1746168170749138E-2</v>
      </c>
      <c r="E645" s="734">
        <f t="shared" si="31"/>
        <v>2.0606734669728066E-3</v>
      </c>
      <c r="F645">
        <v>70.63</v>
      </c>
      <c r="G645">
        <v>317.57664999999997</v>
      </c>
    </row>
    <row r="646" spans="1:7" x14ac:dyDescent="0.25">
      <c r="A646" s="185">
        <v>40786</v>
      </c>
      <c r="B646">
        <v>1218.893624</v>
      </c>
      <c r="C646" s="734">
        <f t="shared" si="32"/>
        <v>4.9227398387570176E-3</v>
      </c>
      <c r="D646" s="734">
        <f t="shared" si="30"/>
        <v>8.7781396007362567E-3</v>
      </c>
      <c r="E646" s="734">
        <f t="shared" si="31"/>
        <v>2.9221669792158789E-3</v>
      </c>
      <c r="F646">
        <v>71.25</v>
      </c>
      <c r="G646">
        <v>318.504662</v>
      </c>
    </row>
    <row r="647" spans="1:7" x14ac:dyDescent="0.25">
      <c r="A647" s="185">
        <v>40787</v>
      </c>
      <c r="B647">
        <v>1204.419815</v>
      </c>
      <c r="C647" s="734">
        <f t="shared" si="32"/>
        <v>-1.187454648626507E-2</v>
      </c>
      <c r="D647" s="734">
        <f t="shared" si="30"/>
        <v>-5.8947368421052859E-3</v>
      </c>
      <c r="E647" s="734">
        <f t="shared" si="31"/>
        <v>-3.9157260435955799E-3</v>
      </c>
      <c r="F647">
        <v>70.83</v>
      </c>
      <c r="G647">
        <v>317.25748499999997</v>
      </c>
    </row>
    <row r="648" spans="1:7" x14ac:dyDescent="0.25">
      <c r="A648" s="185">
        <v>40788</v>
      </c>
      <c r="B648">
        <v>1173.965925</v>
      </c>
      <c r="C648" s="734">
        <f t="shared" si="32"/>
        <v>-2.5285112068668569E-2</v>
      </c>
      <c r="D648" s="734">
        <f t="shared" si="30"/>
        <v>-8.7533530989694075E-3</v>
      </c>
      <c r="E648" s="734">
        <f t="shared" si="31"/>
        <v>-1.3331193746303538E-2</v>
      </c>
      <c r="F648">
        <v>70.209999999999994</v>
      </c>
      <c r="G648">
        <v>313.02806399999997</v>
      </c>
    </row>
    <row r="649" spans="1:7" x14ac:dyDescent="0.25">
      <c r="A649" s="185">
        <v>40792</v>
      </c>
      <c r="B649">
        <v>1165.239491</v>
      </c>
      <c r="C649" s="734">
        <f t="shared" si="32"/>
        <v>-7.4332941137110753E-3</v>
      </c>
      <c r="D649" s="734">
        <f t="shared" si="30"/>
        <v>-1.4242985329715463E-4</v>
      </c>
      <c r="E649" s="734">
        <f t="shared" si="31"/>
        <v>-4.0940770090184264E-3</v>
      </c>
      <c r="F649">
        <v>70.2</v>
      </c>
      <c r="G649">
        <v>311.74650300000002</v>
      </c>
    </row>
    <row r="650" spans="1:7" x14ac:dyDescent="0.25">
      <c r="A650" s="185">
        <v>40793</v>
      </c>
      <c r="B650">
        <v>1198.624867</v>
      </c>
      <c r="C650" s="734">
        <f t="shared" si="32"/>
        <v>2.8651085255743336E-2</v>
      </c>
      <c r="D650" s="734">
        <f t="shared" si="30"/>
        <v>2.8632478632478531E-2</v>
      </c>
      <c r="E650" s="734">
        <f t="shared" si="31"/>
        <v>1.5568277280723741E-2</v>
      </c>
      <c r="F650">
        <v>72.209999999999994</v>
      </c>
      <c r="G650">
        <v>316.59985899999998</v>
      </c>
    </row>
    <row r="651" spans="1:7" x14ac:dyDescent="0.25">
      <c r="A651" s="185">
        <v>40794</v>
      </c>
      <c r="B651">
        <v>1185.89966</v>
      </c>
      <c r="C651" s="734">
        <f t="shared" si="32"/>
        <v>-1.0616505088743455E-2</v>
      </c>
      <c r="D651" s="734">
        <f t="shared" si="30"/>
        <v>-5.1239440520701729E-3</v>
      </c>
      <c r="E651" s="734">
        <f t="shared" si="31"/>
        <v>-1.8175213400837276E-3</v>
      </c>
      <c r="F651">
        <v>71.84</v>
      </c>
      <c r="G651">
        <v>316.02443199999999</v>
      </c>
    </row>
    <row r="652" spans="1:7" x14ac:dyDescent="0.25">
      <c r="A652" s="185">
        <v>40795</v>
      </c>
      <c r="B652">
        <v>1154.233547</v>
      </c>
      <c r="C652" s="734">
        <f t="shared" si="32"/>
        <v>-2.670218574816019E-2</v>
      </c>
      <c r="D652" s="734">
        <f t="shared" si="30"/>
        <v>-2.3663697104677084E-2</v>
      </c>
      <c r="E652" s="734">
        <f t="shared" si="31"/>
        <v>-2.2426851478369203E-2</v>
      </c>
      <c r="F652">
        <v>70.14</v>
      </c>
      <c r="G652">
        <v>308.93699900000001</v>
      </c>
    </row>
    <row r="653" spans="1:7" x14ac:dyDescent="0.25">
      <c r="A653" s="185">
        <v>40798</v>
      </c>
      <c r="B653">
        <v>1162.2655279999999</v>
      </c>
      <c r="C653" s="734">
        <f t="shared" si="32"/>
        <v>6.9587138763000933E-3</v>
      </c>
      <c r="D653" s="734">
        <f t="shared" si="30"/>
        <v>1.7251211861990301E-2</v>
      </c>
      <c r="E653" s="734">
        <f t="shared" si="31"/>
        <v>1.440682085475764E-3</v>
      </c>
      <c r="F653">
        <v>71.349999999999994</v>
      </c>
      <c r="G653">
        <v>309.38207899999998</v>
      </c>
    </row>
    <row r="654" spans="1:7" x14ac:dyDescent="0.25">
      <c r="A654" s="185">
        <v>40799</v>
      </c>
      <c r="B654">
        <v>1172.8713479999999</v>
      </c>
      <c r="C654" s="734">
        <f t="shared" si="32"/>
        <v>9.1251265261649284E-3</v>
      </c>
      <c r="D654" s="734">
        <f t="shared" si="30"/>
        <v>1.6398037841625746E-2</v>
      </c>
      <c r="E654" s="734">
        <f t="shared" si="31"/>
        <v>1.9061155769142246E-3</v>
      </c>
      <c r="F654">
        <v>72.52</v>
      </c>
      <c r="G654">
        <v>309.97179699999998</v>
      </c>
    </row>
    <row r="655" spans="1:7" x14ac:dyDescent="0.25">
      <c r="A655" s="185">
        <v>40800</v>
      </c>
      <c r="B655">
        <v>1188.675209</v>
      </c>
      <c r="C655" s="734">
        <f t="shared" si="32"/>
        <v>1.3474505133874271E-2</v>
      </c>
      <c r="D655" s="734">
        <f t="shared" si="30"/>
        <v>3.7644787644787625E-2</v>
      </c>
      <c r="E655" s="734">
        <f t="shared" si="31"/>
        <v>1.2217417960770138E-2</v>
      </c>
      <c r="F655">
        <v>75.25</v>
      </c>
      <c r="G655">
        <v>313.75885199999999</v>
      </c>
    </row>
    <row r="656" spans="1:7" x14ac:dyDescent="0.25">
      <c r="A656" s="185">
        <v>40801</v>
      </c>
      <c r="B656">
        <v>1209.1116019999999</v>
      </c>
      <c r="C656" s="734">
        <f t="shared" si="32"/>
        <v>1.7192579474415437E-2</v>
      </c>
      <c r="D656" s="734">
        <f t="shared" si="30"/>
        <v>2.6578073089700283E-4</v>
      </c>
      <c r="E656" s="734">
        <f t="shared" si="31"/>
        <v>1.2769558450577367E-2</v>
      </c>
      <c r="F656">
        <v>75.27</v>
      </c>
      <c r="G656">
        <v>317.76541400000002</v>
      </c>
    </row>
    <row r="657" spans="1:7" x14ac:dyDescent="0.25">
      <c r="A657" s="185">
        <v>40802</v>
      </c>
      <c r="B657">
        <v>1216.0141020000001</v>
      </c>
      <c r="C657" s="734">
        <f t="shared" si="32"/>
        <v>5.7087368846537867E-3</v>
      </c>
      <c r="D657" s="734">
        <f t="shared" si="30"/>
        <v>1.0894114521057707E-2</v>
      </c>
      <c r="E657" s="734">
        <f t="shared" si="31"/>
        <v>5.1408804357795379E-3</v>
      </c>
      <c r="F657">
        <v>76.09</v>
      </c>
      <c r="G657">
        <v>319.39900799999998</v>
      </c>
    </row>
    <row r="658" spans="1:7" x14ac:dyDescent="0.25">
      <c r="A658" s="185">
        <v>40805</v>
      </c>
      <c r="B658">
        <v>1204.089913</v>
      </c>
      <c r="C658" s="734">
        <f t="shared" si="32"/>
        <v>-9.8059627601260191E-3</v>
      </c>
      <c r="D658" s="734">
        <f t="shared" si="30"/>
        <v>-3.8112761203837886E-3</v>
      </c>
      <c r="E658" s="734">
        <f t="shared" si="31"/>
        <v>-8.8884152076014189E-3</v>
      </c>
      <c r="F658">
        <v>75.8</v>
      </c>
      <c r="G658">
        <v>316.56005699999997</v>
      </c>
    </row>
    <row r="659" spans="1:7" x14ac:dyDescent="0.25">
      <c r="A659" s="185">
        <v>40806</v>
      </c>
      <c r="B659">
        <v>1202.087775</v>
      </c>
      <c r="C659" s="734">
        <f t="shared" si="32"/>
        <v>-1.6627811414944293E-3</v>
      </c>
      <c r="D659" s="734">
        <f t="shared" si="30"/>
        <v>-4.8812664907650349E-3</v>
      </c>
      <c r="E659" s="734">
        <f t="shared" si="31"/>
        <v>1.3234550308411919E-3</v>
      </c>
      <c r="F659">
        <v>75.430000000000007</v>
      </c>
      <c r="G659">
        <v>316.97901000000002</v>
      </c>
    </row>
    <row r="660" spans="1:7" x14ac:dyDescent="0.25">
      <c r="A660" s="185">
        <v>40807</v>
      </c>
      <c r="B660">
        <v>1166.761608</v>
      </c>
      <c r="C660" s="734">
        <f t="shared" si="32"/>
        <v>-2.9387344031512108E-2</v>
      </c>
      <c r="D660" s="734">
        <f t="shared" si="30"/>
        <v>-1.5908789606257523E-2</v>
      </c>
      <c r="E660" s="734">
        <f t="shared" si="31"/>
        <v>-1.7643739249485257E-2</v>
      </c>
      <c r="F660">
        <v>74.23</v>
      </c>
      <c r="G660">
        <v>311.38631500000002</v>
      </c>
    </row>
    <row r="661" spans="1:7" x14ac:dyDescent="0.25">
      <c r="A661" s="185">
        <v>40808</v>
      </c>
      <c r="B661">
        <v>1129.559964</v>
      </c>
      <c r="C661" s="734">
        <f t="shared" si="32"/>
        <v>-3.1884528720283356E-2</v>
      </c>
      <c r="D661" s="734">
        <f t="shared" si="30"/>
        <v>-1.6704836319547445E-2</v>
      </c>
      <c r="E661" s="734">
        <f t="shared" si="31"/>
        <v>-1.8778416771462858E-2</v>
      </c>
      <c r="F661">
        <v>72.989999999999995</v>
      </c>
      <c r="G661">
        <v>305.538973</v>
      </c>
    </row>
    <row r="662" spans="1:7" x14ac:dyDescent="0.25">
      <c r="A662" s="185">
        <v>40809</v>
      </c>
      <c r="B662">
        <v>1136.429406</v>
      </c>
      <c r="C662" s="734">
        <f t="shared" si="32"/>
        <v>6.0815204317916649E-3</v>
      </c>
      <c r="D662" s="734">
        <f t="shared" si="30"/>
        <v>2.0002740101383809E-2</v>
      </c>
      <c r="E662" s="734">
        <f t="shared" si="31"/>
        <v>-1.0735029864749057E-3</v>
      </c>
      <c r="F662">
        <v>74.45</v>
      </c>
      <c r="G662">
        <v>305.21097600000002</v>
      </c>
    </row>
    <row r="663" spans="1:7" x14ac:dyDescent="0.25">
      <c r="A663" s="185">
        <v>40812</v>
      </c>
      <c r="B663">
        <v>1162.946649</v>
      </c>
      <c r="C663" s="734">
        <f t="shared" si="32"/>
        <v>2.333382334177303E-2</v>
      </c>
      <c r="D663" s="734">
        <f t="shared" si="30"/>
        <v>1.0476830087307043E-2</v>
      </c>
      <c r="E663" s="734">
        <f t="shared" si="31"/>
        <v>1.8106416330191166E-2</v>
      </c>
      <c r="F663">
        <v>75.23</v>
      </c>
      <c r="G663">
        <v>310.73725300000001</v>
      </c>
    </row>
    <row r="664" spans="1:7" x14ac:dyDescent="0.25">
      <c r="A664" s="185">
        <v>40813</v>
      </c>
      <c r="B664">
        <v>1175.3751669999999</v>
      </c>
      <c r="C664" s="734">
        <f t="shared" si="32"/>
        <v>1.0687092147079191E-2</v>
      </c>
      <c r="D664" s="734">
        <f t="shared" si="30"/>
        <v>-7.8426159776685545E-3</v>
      </c>
      <c r="E664" s="734">
        <f t="shared" si="31"/>
        <v>6.4253963138432013E-3</v>
      </c>
      <c r="F664">
        <v>74.64</v>
      </c>
      <c r="G664">
        <v>312.73386299999999</v>
      </c>
    </row>
    <row r="665" spans="1:7" x14ac:dyDescent="0.25">
      <c r="A665" s="185">
        <v>40814</v>
      </c>
      <c r="B665">
        <v>1151.0605680000001</v>
      </c>
      <c r="C665" s="734">
        <f t="shared" si="32"/>
        <v>-2.0686670675593599E-2</v>
      </c>
      <c r="D665" s="734">
        <f t="shared" si="30"/>
        <v>-3.4431939978563864E-2</v>
      </c>
      <c r="E665" s="734">
        <f t="shared" si="31"/>
        <v>-1.7380043043180082E-2</v>
      </c>
      <c r="F665">
        <v>72.069999999999993</v>
      </c>
      <c r="G665">
        <v>307.29853500000002</v>
      </c>
    </row>
    <row r="666" spans="1:7" x14ac:dyDescent="0.25">
      <c r="A666" s="185">
        <v>40815</v>
      </c>
      <c r="B666">
        <v>1160.3975230000001</v>
      </c>
      <c r="C666" s="734">
        <f t="shared" si="32"/>
        <v>8.1116105091005863E-3</v>
      </c>
      <c r="D666" s="734">
        <f t="shared" si="30"/>
        <v>-1.1932843069238253E-2</v>
      </c>
      <c r="E666" s="734">
        <f t="shared" si="31"/>
        <v>9.8743783467760693E-3</v>
      </c>
      <c r="F666">
        <v>71.209999999999994</v>
      </c>
      <c r="G666">
        <v>310.33291700000001</v>
      </c>
    </row>
    <row r="667" spans="1:7" x14ac:dyDescent="0.25">
      <c r="A667" s="185">
        <v>40816</v>
      </c>
      <c r="B667">
        <v>1131.4203600000001</v>
      </c>
      <c r="C667" s="734">
        <f t="shared" si="32"/>
        <v>-2.4971755304238119E-2</v>
      </c>
      <c r="D667" s="734">
        <f t="shared" si="30"/>
        <v>-3.342227215278748E-2</v>
      </c>
      <c r="E667" s="734">
        <f t="shared" si="31"/>
        <v>-1.1665156358518169E-2</v>
      </c>
      <c r="F667">
        <v>68.83</v>
      </c>
      <c r="G667">
        <v>306.71283499999998</v>
      </c>
    </row>
    <row r="668" spans="1:7" x14ac:dyDescent="0.25">
      <c r="A668" s="185">
        <v>40819</v>
      </c>
      <c r="B668">
        <v>1099.2272620000001</v>
      </c>
      <c r="C668" s="734">
        <f t="shared" si="32"/>
        <v>-2.8453702211970078E-2</v>
      </c>
      <c r="D668" s="734">
        <f t="shared" si="30"/>
        <v>-1.0460554990556425E-2</v>
      </c>
      <c r="E668" s="734">
        <f t="shared" si="31"/>
        <v>-1.471633229825553E-2</v>
      </c>
      <c r="F668">
        <v>68.11</v>
      </c>
      <c r="G668">
        <v>302.19914699999998</v>
      </c>
    </row>
    <row r="669" spans="1:7" x14ac:dyDescent="0.25">
      <c r="A669" s="185">
        <v>40820</v>
      </c>
      <c r="B669">
        <v>1123.9467500000001</v>
      </c>
      <c r="C669" s="734">
        <f t="shared" si="32"/>
        <v>2.2488059434610408E-2</v>
      </c>
      <c r="D669" s="734">
        <f t="shared" si="30"/>
        <v>-2.9364263691078474E-4</v>
      </c>
      <c r="E669" s="734">
        <f t="shared" si="31"/>
        <v>7.0140403142833208E-3</v>
      </c>
      <c r="F669">
        <v>68.09</v>
      </c>
      <c r="G669">
        <v>304.31878399999999</v>
      </c>
    </row>
    <row r="670" spans="1:7" x14ac:dyDescent="0.25">
      <c r="A670" s="185">
        <v>40821</v>
      </c>
      <c r="B670">
        <v>1144.0339389999999</v>
      </c>
      <c r="C670" s="734">
        <f t="shared" si="32"/>
        <v>1.787201128523197E-2</v>
      </c>
      <c r="D670" s="734">
        <f t="shared" si="30"/>
        <v>1.8651784402996086E-2</v>
      </c>
      <c r="E670" s="734">
        <f t="shared" si="31"/>
        <v>2.1033831418044713E-3</v>
      </c>
      <c r="F670">
        <v>69.36</v>
      </c>
      <c r="G670">
        <v>304.95888300000001</v>
      </c>
    </row>
    <row r="671" spans="1:7" x14ac:dyDescent="0.25">
      <c r="A671" s="185">
        <v>40822</v>
      </c>
      <c r="B671">
        <v>1164.9729319999999</v>
      </c>
      <c r="C671" s="734">
        <f t="shared" si="32"/>
        <v>1.8302772571854531E-2</v>
      </c>
      <c r="D671" s="734">
        <f t="shared" si="30"/>
        <v>9.0830449826988513E-3</v>
      </c>
      <c r="E671" s="734">
        <f t="shared" si="31"/>
        <v>1.0239911588343587E-2</v>
      </c>
      <c r="F671">
        <v>69.989999999999995</v>
      </c>
      <c r="G671">
        <v>308.08163500000001</v>
      </c>
    </row>
    <row r="672" spans="1:7" x14ac:dyDescent="0.25">
      <c r="A672" s="185">
        <v>40823</v>
      </c>
      <c r="B672">
        <v>1155.4641360000001</v>
      </c>
      <c r="C672" s="734">
        <f t="shared" si="32"/>
        <v>-8.1622462967232412E-3</v>
      </c>
      <c r="D672" s="734">
        <f t="shared" si="30"/>
        <v>1.6859551364480696E-2</v>
      </c>
      <c r="E672" s="734">
        <f t="shared" si="31"/>
        <v>5.779435700540736E-3</v>
      </c>
      <c r="F672">
        <v>71.17</v>
      </c>
      <c r="G672">
        <v>309.86217299999998</v>
      </c>
    </row>
    <row r="673" spans="1:7" x14ac:dyDescent="0.25">
      <c r="A673" s="185">
        <v>40826</v>
      </c>
      <c r="B673">
        <v>1194.888324</v>
      </c>
      <c r="C673" s="734">
        <f t="shared" si="32"/>
        <v>3.4119785090413135E-2</v>
      </c>
      <c r="D673" s="734">
        <f t="shared" si="30"/>
        <v>2.3886469017844192E-3</v>
      </c>
      <c r="E673" s="734">
        <f t="shared" si="31"/>
        <v>1.5563626089977856E-2</v>
      </c>
      <c r="F673">
        <v>71.34</v>
      </c>
      <c r="G673">
        <v>314.684752</v>
      </c>
    </row>
    <row r="674" spans="1:7" x14ac:dyDescent="0.25">
      <c r="A674" s="185">
        <v>40827</v>
      </c>
      <c r="B674">
        <v>1195.5352559999999</v>
      </c>
      <c r="C674" s="734">
        <f t="shared" si="32"/>
        <v>5.414162872010575E-4</v>
      </c>
      <c r="D674" s="734">
        <f t="shared" si="30"/>
        <v>1.7521726941407412E-2</v>
      </c>
      <c r="E674" s="734">
        <f t="shared" si="31"/>
        <v>-2.4362890007457727E-3</v>
      </c>
      <c r="F674">
        <v>72.59</v>
      </c>
      <c r="G674">
        <v>313.91808900000001</v>
      </c>
    </row>
    <row r="675" spans="1:7" x14ac:dyDescent="0.25">
      <c r="A675" s="185">
        <v>40828</v>
      </c>
      <c r="B675">
        <v>1207.2540779999999</v>
      </c>
      <c r="C675" s="734">
        <f t="shared" si="32"/>
        <v>9.8021550942868352E-3</v>
      </c>
      <c r="D675" s="734">
        <f t="shared" si="30"/>
        <v>-1.005648160903716E-2</v>
      </c>
      <c r="E675" s="734">
        <f t="shared" si="31"/>
        <v>8.2486868095070776E-3</v>
      </c>
      <c r="F675">
        <v>71.86</v>
      </c>
      <c r="G675">
        <v>316.50750099999999</v>
      </c>
    </row>
    <row r="676" spans="1:7" x14ac:dyDescent="0.25">
      <c r="A676" s="185">
        <v>40829</v>
      </c>
      <c r="B676">
        <v>1203.658553</v>
      </c>
      <c r="C676" s="734">
        <f t="shared" si="32"/>
        <v>-2.9782670156364155E-3</v>
      </c>
      <c r="D676" s="734">
        <f t="shared" si="30"/>
        <v>2.6022822154188718E-2</v>
      </c>
      <c r="E676" s="734">
        <f t="shared" si="31"/>
        <v>-1.1441877328525196E-3</v>
      </c>
      <c r="F676">
        <v>73.73</v>
      </c>
      <c r="G676">
        <v>316.14535699999999</v>
      </c>
    </row>
    <row r="677" spans="1:7" x14ac:dyDescent="0.25">
      <c r="A677" s="185">
        <v>40830</v>
      </c>
      <c r="B677">
        <v>1224.57701</v>
      </c>
      <c r="C677" s="734">
        <f t="shared" si="32"/>
        <v>1.7379062316188243E-2</v>
      </c>
      <c r="D677" s="734">
        <f t="shared" si="30"/>
        <v>4.6114200461140342E-3</v>
      </c>
      <c r="E677" s="734">
        <f t="shared" si="31"/>
        <v>7.2987692177304275E-3</v>
      </c>
      <c r="F677">
        <v>74.069999999999993</v>
      </c>
      <c r="G677">
        <v>318.45282900000001</v>
      </c>
    </row>
    <row r="678" spans="1:7" x14ac:dyDescent="0.25">
      <c r="A678" s="185">
        <v>40833</v>
      </c>
      <c r="B678">
        <v>1200.858414</v>
      </c>
      <c r="C678" s="734">
        <f t="shared" si="32"/>
        <v>-1.9368807193269055E-2</v>
      </c>
      <c r="D678" s="734">
        <f t="shared" si="30"/>
        <v>-9.5855272039961914E-3</v>
      </c>
      <c r="E678" s="734">
        <f t="shared" si="31"/>
        <v>-9.1893170149857095E-3</v>
      </c>
      <c r="F678">
        <v>73.36</v>
      </c>
      <c r="G678">
        <v>315.52646499999997</v>
      </c>
    </row>
    <row r="679" spans="1:7" x14ac:dyDescent="0.25">
      <c r="A679" s="185">
        <v>40834</v>
      </c>
      <c r="B679">
        <v>1225.3783880000001</v>
      </c>
      <c r="C679" s="734">
        <f t="shared" si="32"/>
        <v>2.0418705247961189E-2</v>
      </c>
      <c r="D679" s="734">
        <f t="shared" si="30"/>
        <v>6.8157033805893441E-4</v>
      </c>
      <c r="E679" s="734">
        <f t="shared" si="31"/>
        <v>7.6759583383918528E-3</v>
      </c>
      <c r="F679">
        <v>73.41</v>
      </c>
      <c r="G679">
        <v>317.94843300000002</v>
      </c>
    </row>
    <row r="680" spans="1:7" x14ac:dyDescent="0.25">
      <c r="A680" s="185">
        <v>40835</v>
      </c>
      <c r="B680">
        <v>1209.8811969999999</v>
      </c>
      <c r="C680" s="734">
        <f t="shared" si="32"/>
        <v>-1.2646861697384604E-2</v>
      </c>
      <c r="D680" s="734">
        <f t="shared" si="30"/>
        <v>-2.6018253643917633E-2</v>
      </c>
      <c r="E680" s="734">
        <f t="shared" si="31"/>
        <v>-3.472421579759799E-3</v>
      </c>
      <c r="F680">
        <v>71.5</v>
      </c>
      <c r="G680">
        <v>316.844382</v>
      </c>
    </row>
    <row r="681" spans="1:7" x14ac:dyDescent="0.25">
      <c r="A681" s="185">
        <v>40836</v>
      </c>
      <c r="B681">
        <v>1215.3898549999999</v>
      </c>
      <c r="C681" s="734">
        <f t="shared" si="32"/>
        <v>4.5530569560541245E-3</v>
      </c>
      <c r="D681" s="734">
        <f t="shared" si="30"/>
        <v>9.3706293706294908E-3</v>
      </c>
      <c r="E681" s="734">
        <f t="shared" si="31"/>
        <v>4.7594878927030848E-3</v>
      </c>
      <c r="F681">
        <v>72.17</v>
      </c>
      <c r="G681">
        <v>318.35239899999999</v>
      </c>
    </row>
    <row r="682" spans="1:7" x14ac:dyDescent="0.25">
      <c r="A682" s="185">
        <v>40837</v>
      </c>
      <c r="B682">
        <v>1238.249902</v>
      </c>
      <c r="C682" s="734">
        <f t="shared" si="32"/>
        <v>1.8808818344135503E-2</v>
      </c>
      <c r="D682" s="734">
        <f t="shared" si="30"/>
        <v>8.7293889427739746E-3</v>
      </c>
      <c r="E682" s="734">
        <f t="shared" si="31"/>
        <v>1.5549692779290192E-2</v>
      </c>
      <c r="F682">
        <v>72.8</v>
      </c>
      <c r="G682">
        <v>323.30268100000001</v>
      </c>
    </row>
    <row r="683" spans="1:7" x14ac:dyDescent="0.25">
      <c r="A683" s="185">
        <v>40840</v>
      </c>
      <c r="B683">
        <v>1254.194835</v>
      </c>
      <c r="C683" s="734">
        <f t="shared" si="32"/>
        <v>1.2876991126141935E-2</v>
      </c>
      <c r="D683" s="734">
        <f t="shared" si="30"/>
        <v>-3.7087912087911956E-3</v>
      </c>
      <c r="E683" s="734">
        <f t="shared" si="31"/>
        <v>-5.6302966445243019E-3</v>
      </c>
      <c r="F683">
        <v>72.53</v>
      </c>
      <c r="G683">
        <v>321.48239100000001</v>
      </c>
    </row>
    <row r="684" spans="1:7" x14ac:dyDescent="0.25">
      <c r="A684" s="185">
        <v>40841</v>
      </c>
      <c r="B684">
        <v>1229.0500970000001</v>
      </c>
      <c r="C684" s="734">
        <f t="shared" si="32"/>
        <v>-2.0048510246017726E-2</v>
      </c>
      <c r="D684" s="734">
        <f t="shared" si="30"/>
        <v>-1.0064800772094373E-2</v>
      </c>
      <c r="E684" s="734">
        <f t="shared" si="31"/>
        <v>-1.1428548196905752E-2</v>
      </c>
      <c r="F684">
        <v>71.8</v>
      </c>
      <c r="G684">
        <v>317.808314</v>
      </c>
    </row>
    <row r="685" spans="1:7" x14ac:dyDescent="0.25">
      <c r="A685" s="185">
        <v>40842</v>
      </c>
      <c r="B685">
        <v>1242.0001769999999</v>
      </c>
      <c r="C685" s="734">
        <f t="shared" si="32"/>
        <v>1.053665756311295E-2</v>
      </c>
      <c r="D685" s="734">
        <f t="shared" si="30"/>
        <v>2.7855153203337757E-4</v>
      </c>
      <c r="E685" s="734">
        <f t="shared" si="31"/>
        <v>8.9445457364591974E-3</v>
      </c>
      <c r="F685">
        <v>71.819999999999993</v>
      </c>
      <c r="G685">
        <v>320.65096499999999</v>
      </c>
    </row>
    <row r="686" spans="1:7" x14ac:dyDescent="0.25">
      <c r="A686" s="185">
        <v>40843</v>
      </c>
      <c r="B686">
        <v>1284.5909549999999</v>
      </c>
      <c r="C686" s="734">
        <f t="shared" si="32"/>
        <v>3.4292086900403085E-2</v>
      </c>
      <c r="D686" s="734">
        <f t="shared" si="30"/>
        <v>1.308827624617126E-2</v>
      </c>
      <c r="E686" s="734">
        <f t="shared" si="31"/>
        <v>1.2522653721001475E-2</v>
      </c>
      <c r="F686">
        <v>72.760000000000005</v>
      </c>
      <c r="G686">
        <v>324.66636599999998</v>
      </c>
    </row>
    <row r="687" spans="1:7" x14ac:dyDescent="0.25">
      <c r="A687" s="185">
        <v>40844</v>
      </c>
      <c r="B687">
        <v>1285.0864160000001</v>
      </c>
      <c r="C687" s="734">
        <f t="shared" si="32"/>
        <v>3.8569553839051807E-4</v>
      </c>
      <c r="D687" s="734">
        <f t="shared" si="30"/>
        <v>8.796041781198527E-3</v>
      </c>
      <c r="E687" s="734">
        <f t="shared" si="31"/>
        <v>-1.9718088075683093E-3</v>
      </c>
      <c r="F687">
        <v>73.400000000000006</v>
      </c>
      <c r="G687">
        <v>324.026186</v>
      </c>
    </row>
    <row r="688" spans="1:7" x14ac:dyDescent="0.25">
      <c r="A688" s="185">
        <v>40847</v>
      </c>
      <c r="B688">
        <v>1253.2962640000001</v>
      </c>
      <c r="C688" s="734">
        <f t="shared" si="32"/>
        <v>-2.4737754289669511E-2</v>
      </c>
      <c r="D688" s="734">
        <f t="shared" si="30"/>
        <v>-2.1117166212534233E-2</v>
      </c>
      <c r="E688" s="734">
        <f t="shared" si="31"/>
        <v>-1.2752629813690408E-2</v>
      </c>
      <c r="F688">
        <v>71.849999999999994</v>
      </c>
      <c r="G688">
        <v>319.89400000000001</v>
      </c>
    </row>
    <row r="689" spans="1:7" x14ac:dyDescent="0.25">
      <c r="A689" s="185">
        <v>40848</v>
      </c>
      <c r="B689">
        <v>1218.277002</v>
      </c>
      <c r="C689" s="734">
        <f t="shared" si="32"/>
        <v>-2.7941726953077395E-2</v>
      </c>
      <c r="D689" s="734">
        <f t="shared" si="30"/>
        <v>-2.282533054975644E-2</v>
      </c>
      <c r="E689" s="734">
        <f t="shared" si="31"/>
        <v>-1.7284525499071668E-2</v>
      </c>
      <c r="F689">
        <v>70.209999999999994</v>
      </c>
      <c r="G689">
        <v>314.36478399999999</v>
      </c>
    </row>
    <row r="690" spans="1:7" x14ac:dyDescent="0.25">
      <c r="A690" s="185">
        <v>40849</v>
      </c>
      <c r="B690">
        <v>1237.9025320000001</v>
      </c>
      <c r="C690" s="734">
        <f t="shared" si="32"/>
        <v>1.6109250989538193E-2</v>
      </c>
      <c r="D690" s="734">
        <f t="shared" si="30"/>
        <v>6.1244836917819789E-3</v>
      </c>
      <c r="E690" s="734">
        <f t="shared" si="31"/>
        <v>8.1335859808011612E-3</v>
      </c>
      <c r="F690">
        <v>70.64</v>
      </c>
      <c r="G690">
        <v>316.92169699999999</v>
      </c>
    </row>
    <row r="691" spans="1:7" x14ac:dyDescent="0.25">
      <c r="A691" s="185">
        <v>40850</v>
      </c>
      <c r="B691">
        <v>1261.1548539999999</v>
      </c>
      <c r="C691" s="734">
        <f t="shared" si="32"/>
        <v>1.8783645237749447E-2</v>
      </c>
      <c r="D691" s="734">
        <f t="shared" si="30"/>
        <v>1.0617214043035172E-2</v>
      </c>
      <c r="E691" s="734">
        <f t="shared" si="31"/>
        <v>1.2259870614033774E-2</v>
      </c>
      <c r="F691">
        <v>71.39</v>
      </c>
      <c r="G691">
        <v>320.80711600000001</v>
      </c>
    </row>
    <row r="692" spans="1:7" x14ac:dyDescent="0.25">
      <c r="A692" s="185">
        <v>40851</v>
      </c>
      <c r="B692">
        <v>1253.2271490000001</v>
      </c>
      <c r="C692" s="734">
        <f t="shared" si="32"/>
        <v>-6.2860678645889623E-3</v>
      </c>
      <c r="D692" s="734">
        <f t="shared" si="30"/>
        <v>-1.8209833309986712E-3</v>
      </c>
      <c r="E692" s="734">
        <f t="shared" si="31"/>
        <v>-5.0633041444130278E-3</v>
      </c>
      <c r="F692">
        <v>71.260000000000005</v>
      </c>
      <c r="G692">
        <v>319.182772</v>
      </c>
    </row>
    <row r="693" spans="1:7" x14ac:dyDescent="0.25">
      <c r="A693" s="185">
        <v>40854</v>
      </c>
      <c r="B693">
        <v>1261.1204789999999</v>
      </c>
      <c r="C693" s="734">
        <f t="shared" si="32"/>
        <v>6.2984032912933863E-3</v>
      </c>
      <c r="D693" s="734">
        <f t="shared" si="30"/>
        <v>5.1922537187760742E-3</v>
      </c>
      <c r="E693" s="734">
        <f t="shared" si="31"/>
        <v>6.6813129876570621E-3</v>
      </c>
      <c r="F693">
        <v>71.63</v>
      </c>
      <c r="G693">
        <v>321.31533200000001</v>
      </c>
    </row>
    <row r="694" spans="1:7" x14ac:dyDescent="0.25">
      <c r="A694" s="185">
        <v>40855</v>
      </c>
      <c r="B694">
        <v>1275.9243690000001</v>
      </c>
      <c r="C694" s="734">
        <f t="shared" si="32"/>
        <v>1.1738680202655116E-2</v>
      </c>
      <c r="D694" s="734">
        <f t="shared" si="30"/>
        <v>9.9120480245709075E-3</v>
      </c>
      <c r="E694" s="734">
        <f t="shared" si="31"/>
        <v>1.0238042422451077E-2</v>
      </c>
      <c r="F694">
        <v>72.34</v>
      </c>
      <c r="G694">
        <v>324.60497199999998</v>
      </c>
    </row>
    <row r="695" spans="1:7" x14ac:dyDescent="0.25">
      <c r="A695" s="185">
        <v>40856</v>
      </c>
      <c r="B695">
        <v>1229.09555</v>
      </c>
      <c r="C695" s="734">
        <f t="shared" si="32"/>
        <v>-3.670187680222925E-2</v>
      </c>
      <c r="D695" s="734">
        <f t="shared" si="30"/>
        <v>-4.2991429361349143E-2</v>
      </c>
      <c r="E695" s="734">
        <f t="shared" si="31"/>
        <v>-2.2965227408777822E-2</v>
      </c>
      <c r="F695">
        <v>69.23</v>
      </c>
      <c r="G695">
        <v>317.15034500000002</v>
      </c>
    </row>
    <row r="696" spans="1:7" x14ac:dyDescent="0.25">
      <c r="A696" s="185">
        <v>40857</v>
      </c>
      <c r="B696">
        <v>1239.688926</v>
      </c>
      <c r="C696" s="734">
        <f t="shared" si="32"/>
        <v>8.6188384621521674E-3</v>
      </c>
      <c r="D696" s="734">
        <f t="shared" si="30"/>
        <v>1.3289036544850585E-2</v>
      </c>
      <c r="E696" s="734">
        <f t="shared" si="31"/>
        <v>8.7454043286629979E-3</v>
      </c>
      <c r="F696">
        <v>70.150000000000006</v>
      </c>
      <c r="G696">
        <v>319.92395299999998</v>
      </c>
    </row>
    <row r="697" spans="1:7" x14ac:dyDescent="0.25">
      <c r="A697" s="185">
        <v>40858</v>
      </c>
      <c r="B697">
        <v>1263.854585</v>
      </c>
      <c r="C697" s="734">
        <f t="shared" si="32"/>
        <v>1.9493324892376984E-2</v>
      </c>
      <c r="D697" s="734">
        <f t="shared" si="30"/>
        <v>2.4946543121881604E-2</v>
      </c>
      <c r="E697" s="734">
        <f t="shared" si="31"/>
        <v>1.1254105753063071E-2</v>
      </c>
      <c r="F697">
        <v>71.900000000000006</v>
      </c>
      <c r="G697">
        <v>323.52441099999999</v>
      </c>
    </row>
    <row r="698" spans="1:7" x14ac:dyDescent="0.25">
      <c r="A698" s="185">
        <v>40861</v>
      </c>
      <c r="B698">
        <v>1251.781375</v>
      </c>
      <c r="C698" s="734">
        <f t="shared" si="32"/>
        <v>-9.5526891647902401E-3</v>
      </c>
      <c r="D698" s="734">
        <f t="shared" si="30"/>
        <v>-2.0862308762170656E-3</v>
      </c>
      <c r="E698" s="734">
        <f t="shared" si="31"/>
        <v>-6.6244985760904873E-3</v>
      </c>
      <c r="F698">
        <v>71.75</v>
      </c>
      <c r="G698">
        <v>321.38122399999997</v>
      </c>
    </row>
    <row r="699" spans="1:7" x14ac:dyDescent="0.25">
      <c r="A699" s="185">
        <v>40862</v>
      </c>
      <c r="B699">
        <v>1257.8123009999999</v>
      </c>
      <c r="C699" s="734">
        <f t="shared" si="32"/>
        <v>4.8178748465561583E-3</v>
      </c>
      <c r="D699" s="734">
        <f t="shared" si="30"/>
        <v>5.4355400696863843E-3</v>
      </c>
      <c r="E699" s="734">
        <f t="shared" si="31"/>
        <v>3.9130101763507064E-3</v>
      </c>
      <c r="F699">
        <v>72.14</v>
      </c>
      <c r="G699">
        <v>322.63879200000002</v>
      </c>
    </row>
    <row r="700" spans="1:7" x14ac:dyDescent="0.25">
      <c r="A700" s="185">
        <v>40863</v>
      </c>
      <c r="B700">
        <v>1236.9137679999999</v>
      </c>
      <c r="C700" s="734">
        <f t="shared" si="32"/>
        <v>-1.6614985386440462E-2</v>
      </c>
      <c r="D700" s="734">
        <f t="shared" si="30"/>
        <v>-1.5941225395065262E-2</v>
      </c>
      <c r="E700" s="734">
        <f t="shared" si="31"/>
        <v>-8.2857457512425237E-3</v>
      </c>
      <c r="F700">
        <v>70.989999999999995</v>
      </c>
      <c r="G700">
        <v>319.96548899999999</v>
      </c>
    </row>
    <row r="701" spans="1:7" x14ac:dyDescent="0.25">
      <c r="A701" s="185">
        <v>40864</v>
      </c>
      <c r="B701">
        <v>1216.125166</v>
      </c>
      <c r="C701" s="734">
        <f t="shared" si="32"/>
        <v>-1.6806832083058998E-2</v>
      </c>
      <c r="D701" s="734">
        <f t="shared" si="30"/>
        <v>-1.1691787575714874E-2</v>
      </c>
      <c r="E701" s="734">
        <f t="shared" si="31"/>
        <v>-4.7882320208602058E-3</v>
      </c>
      <c r="F701">
        <v>70.16</v>
      </c>
      <c r="G701">
        <v>318.43342000000001</v>
      </c>
    </row>
    <row r="702" spans="1:7" x14ac:dyDescent="0.25">
      <c r="A702" s="185">
        <v>40865</v>
      </c>
      <c r="B702">
        <v>1215.6532030000001</v>
      </c>
      <c r="C702" s="734">
        <f t="shared" si="32"/>
        <v>-3.8808752026098237E-4</v>
      </c>
      <c r="D702" s="734">
        <f t="shared" si="30"/>
        <v>6.8415051311288E-3</v>
      </c>
      <c r="E702" s="734">
        <f t="shared" si="31"/>
        <v>4.1756703803264017E-3</v>
      </c>
      <c r="F702">
        <v>70.64</v>
      </c>
      <c r="G702">
        <v>319.76309300000003</v>
      </c>
    </row>
    <row r="703" spans="1:7" x14ac:dyDescent="0.25">
      <c r="A703" s="185">
        <v>40868</v>
      </c>
      <c r="B703">
        <v>1192.9827769999999</v>
      </c>
      <c r="C703" s="734">
        <f t="shared" si="32"/>
        <v>-1.8648760965753963E-2</v>
      </c>
      <c r="D703" s="734">
        <f t="shared" si="30"/>
        <v>-8.9184597961494694E-3</v>
      </c>
      <c r="E703" s="734">
        <f t="shared" si="31"/>
        <v>-1.5409677063637939E-2</v>
      </c>
      <c r="F703">
        <v>70.010000000000005</v>
      </c>
      <c r="G703">
        <v>314.83564699999999</v>
      </c>
    </row>
    <row r="704" spans="1:7" x14ac:dyDescent="0.25">
      <c r="A704" s="185">
        <v>40869</v>
      </c>
      <c r="B704">
        <v>1188.035611</v>
      </c>
      <c r="C704" s="734">
        <f t="shared" si="32"/>
        <v>-4.1468880317288015E-3</v>
      </c>
      <c r="D704" s="734">
        <f t="shared" si="30"/>
        <v>2.613912298243104E-2</v>
      </c>
      <c r="E704" s="734">
        <f t="shared" si="31"/>
        <v>7.0204566130338542E-4</v>
      </c>
      <c r="F704">
        <v>71.84</v>
      </c>
      <c r="G704">
        <v>315.05667599999998</v>
      </c>
    </row>
    <row r="705" spans="1:7" x14ac:dyDescent="0.25">
      <c r="A705" s="185">
        <v>40870</v>
      </c>
      <c r="B705">
        <v>1161.7906809999999</v>
      </c>
      <c r="C705" s="734">
        <f t="shared" si="32"/>
        <v>-2.2091029727559275E-2</v>
      </c>
      <c r="D705" s="734">
        <f t="shared" si="30"/>
        <v>-1.1275055679287327E-2</v>
      </c>
      <c r="E705" s="734">
        <f t="shared" si="31"/>
        <v>-1.1339848580132927E-2</v>
      </c>
      <c r="F705">
        <v>71.03</v>
      </c>
      <c r="G705">
        <v>311.48398099999997</v>
      </c>
    </row>
    <row r="706" spans="1:7" x14ac:dyDescent="0.25">
      <c r="A706" s="185">
        <v>40872</v>
      </c>
      <c r="B706">
        <v>1158.6668529999999</v>
      </c>
      <c r="C706" s="734">
        <f t="shared" si="32"/>
        <v>-2.6888044904191943E-3</v>
      </c>
      <c r="D706" s="734">
        <f t="shared" si="30"/>
        <v>-5.63142334225053E-4</v>
      </c>
      <c r="E706" s="734">
        <f t="shared" si="31"/>
        <v>1.9609323023261904E-3</v>
      </c>
      <c r="F706">
        <v>70.989999999999995</v>
      </c>
      <c r="G706">
        <v>312.09478000000001</v>
      </c>
    </row>
    <row r="707" spans="1:7" x14ac:dyDescent="0.25">
      <c r="A707" s="185">
        <v>40875</v>
      </c>
      <c r="B707">
        <v>1192.546468</v>
      </c>
      <c r="C707" s="734">
        <f t="shared" si="32"/>
        <v>2.9240169348315748E-2</v>
      </c>
      <c r="D707" s="734">
        <f t="shared" ref="D707:D770" si="33">F707/F706-1</f>
        <v>2.3101845330328219E-2</v>
      </c>
      <c r="E707" s="734">
        <f t="shared" ref="E707:E770" si="34">G707/G706-1</f>
        <v>1.535886309921608E-2</v>
      </c>
      <c r="F707">
        <v>72.63</v>
      </c>
      <c r="G707">
        <v>316.88820099999998</v>
      </c>
    </row>
    <row r="708" spans="1:7" x14ac:dyDescent="0.25">
      <c r="A708" s="185">
        <v>40876</v>
      </c>
      <c r="B708">
        <v>1195.1934550000001</v>
      </c>
      <c r="C708" s="734">
        <f t="shared" ref="C708:C771" si="35">B708/B707-1</f>
        <v>2.2196091062507417E-3</v>
      </c>
      <c r="D708" s="734">
        <f t="shared" si="33"/>
        <v>1.1703152967093677E-2</v>
      </c>
      <c r="E708" s="734">
        <f t="shared" si="34"/>
        <v>9.8670634947370939E-3</v>
      </c>
      <c r="F708">
        <v>73.48</v>
      </c>
      <c r="G708">
        <v>320.01495699999998</v>
      </c>
    </row>
    <row r="709" spans="1:7" x14ac:dyDescent="0.25">
      <c r="A709" s="185">
        <v>40877</v>
      </c>
      <c r="B709">
        <v>1246.960067</v>
      </c>
      <c r="C709" s="734">
        <f t="shared" si="35"/>
        <v>4.3312328881519813E-2</v>
      </c>
      <c r="D709" s="734">
        <f t="shared" si="33"/>
        <v>2.5585193249863858E-2</v>
      </c>
      <c r="E709" s="734">
        <f t="shared" si="34"/>
        <v>2.370616383408608E-2</v>
      </c>
      <c r="F709">
        <v>75.36</v>
      </c>
      <c r="G709">
        <v>327.60128400000002</v>
      </c>
    </row>
    <row r="710" spans="1:7" x14ac:dyDescent="0.25">
      <c r="A710" s="185">
        <v>40878</v>
      </c>
      <c r="B710">
        <v>1244.582991</v>
      </c>
      <c r="C710" s="734">
        <f t="shared" si="35"/>
        <v>-1.9062968116684287E-3</v>
      </c>
      <c r="D710" s="734">
        <f t="shared" si="33"/>
        <v>-3.9808917197459159E-4</v>
      </c>
      <c r="E710" s="734">
        <f t="shared" si="34"/>
        <v>-2.9943716582016E-3</v>
      </c>
      <c r="F710">
        <v>75.33</v>
      </c>
      <c r="G710">
        <v>326.62032399999998</v>
      </c>
    </row>
    <row r="711" spans="1:7" x14ac:dyDescent="0.25">
      <c r="A711" s="185">
        <v>40879</v>
      </c>
      <c r="B711">
        <v>1244.278024</v>
      </c>
      <c r="C711" s="734">
        <f t="shared" si="35"/>
        <v>-2.4503548755316906E-4</v>
      </c>
      <c r="D711" s="734">
        <f t="shared" si="33"/>
        <v>-5.5754679410593422E-3</v>
      </c>
      <c r="E711" s="734">
        <f t="shared" si="34"/>
        <v>-2.1699660061570425E-3</v>
      </c>
      <c r="F711">
        <v>74.91</v>
      </c>
      <c r="G711">
        <v>325.91156899999999</v>
      </c>
    </row>
    <row r="712" spans="1:7" x14ac:dyDescent="0.25">
      <c r="A712" s="185">
        <v>40882</v>
      </c>
      <c r="B712">
        <v>1257.0811450000001</v>
      </c>
      <c r="C712" s="734">
        <f t="shared" si="35"/>
        <v>1.0289598267468891E-2</v>
      </c>
      <c r="D712" s="734">
        <f t="shared" si="33"/>
        <v>9.745027366172776E-3</v>
      </c>
      <c r="E712" s="734">
        <f t="shared" si="34"/>
        <v>4.0072894742808618E-3</v>
      </c>
      <c r="F712">
        <v>75.64</v>
      </c>
      <c r="G712">
        <v>327.21759100000003</v>
      </c>
    </row>
    <row r="713" spans="1:7" x14ac:dyDescent="0.25">
      <c r="A713" s="185">
        <v>40883</v>
      </c>
      <c r="B713">
        <v>1258.470262</v>
      </c>
      <c r="C713" s="734">
        <f t="shared" si="35"/>
        <v>1.1050336770423996E-3</v>
      </c>
      <c r="D713" s="734">
        <f t="shared" si="33"/>
        <v>-6.6102591221576246E-3</v>
      </c>
      <c r="E713" s="734">
        <f t="shared" si="34"/>
        <v>2.2043405362028867E-3</v>
      </c>
      <c r="F713">
        <v>75.14</v>
      </c>
      <c r="G713">
        <v>327.93889000000001</v>
      </c>
    </row>
    <row r="714" spans="1:7" x14ac:dyDescent="0.25">
      <c r="A714" s="185">
        <v>40884</v>
      </c>
      <c r="B714">
        <v>1261.008707</v>
      </c>
      <c r="C714" s="734">
        <f t="shared" si="35"/>
        <v>2.0170877903509243E-3</v>
      </c>
      <c r="D714" s="734">
        <f t="shared" si="33"/>
        <v>1.7301038062282892E-3</v>
      </c>
      <c r="E714" s="734">
        <f t="shared" si="34"/>
        <v>1.1423713729101781E-3</v>
      </c>
      <c r="F714">
        <v>75.27</v>
      </c>
      <c r="G714">
        <v>328.31351799999999</v>
      </c>
    </row>
    <row r="715" spans="1:7" x14ac:dyDescent="0.25">
      <c r="A715" s="185">
        <v>40885</v>
      </c>
      <c r="B715">
        <v>1234.352658</v>
      </c>
      <c r="C715" s="734">
        <f t="shared" si="35"/>
        <v>-2.1138671645984042E-2</v>
      </c>
      <c r="D715" s="734">
        <f t="shared" si="33"/>
        <v>-1.4746911119968065E-2</v>
      </c>
      <c r="E715" s="734">
        <f t="shared" si="34"/>
        <v>-1.0071007798100995E-2</v>
      </c>
      <c r="F715">
        <v>74.16</v>
      </c>
      <c r="G715">
        <v>325.00707</v>
      </c>
    </row>
    <row r="716" spans="1:7" x14ac:dyDescent="0.25">
      <c r="A716" s="185">
        <v>40886</v>
      </c>
      <c r="B716">
        <v>1255.192012</v>
      </c>
      <c r="C716" s="734">
        <f t="shared" si="35"/>
        <v>1.688282020939269E-2</v>
      </c>
      <c r="D716" s="734">
        <f t="shared" si="33"/>
        <v>1.2944983818770295E-2</v>
      </c>
      <c r="E716" s="734">
        <f t="shared" si="34"/>
        <v>9.5630411978422369E-3</v>
      </c>
      <c r="F716">
        <v>75.12</v>
      </c>
      <c r="G716">
        <v>328.11512599999998</v>
      </c>
    </row>
    <row r="717" spans="1:7" x14ac:dyDescent="0.25">
      <c r="A717" s="185">
        <v>40889</v>
      </c>
      <c r="B717">
        <v>1236.470468</v>
      </c>
      <c r="C717" s="734">
        <f t="shared" si="35"/>
        <v>-1.4915282937603691E-2</v>
      </c>
      <c r="D717" s="734">
        <f t="shared" si="33"/>
        <v>-8.6528221512247594E-3</v>
      </c>
      <c r="E717" s="734">
        <f t="shared" si="34"/>
        <v>-7.5396432653335177E-3</v>
      </c>
      <c r="F717">
        <v>74.47</v>
      </c>
      <c r="G717">
        <v>325.641255</v>
      </c>
    </row>
    <row r="718" spans="1:7" x14ac:dyDescent="0.25">
      <c r="A718" s="185">
        <v>40890</v>
      </c>
      <c r="B718">
        <v>1225.733549</v>
      </c>
      <c r="C718" s="734">
        <f t="shared" si="35"/>
        <v>-8.6835223952959062E-3</v>
      </c>
      <c r="D718" s="734">
        <f t="shared" si="33"/>
        <v>-7.7883711561702595E-3</v>
      </c>
      <c r="E718" s="734">
        <f t="shared" si="34"/>
        <v>-2.9782559338190628E-3</v>
      </c>
      <c r="F718">
        <v>73.89</v>
      </c>
      <c r="G718">
        <v>324.67141199999998</v>
      </c>
    </row>
    <row r="719" spans="1:7" x14ac:dyDescent="0.25">
      <c r="A719" s="185">
        <v>40891</v>
      </c>
      <c r="B719">
        <v>1211.8184240000001</v>
      </c>
      <c r="C719" s="734">
        <f t="shared" si="35"/>
        <v>-1.1352487668590316E-2</v>
      </c>
      <c r="D719" s="734">
        <f t="shared" si="33"/>
        <v>-1.7729056705914181E-2</v>
      </c>
      <c r="E719" s="734">
        <f t="shared" si="34"/>
        <v>-5.1644245166864167E-3</v>
      </c>
      <c r="F719">
        <v>72.58</v>
      </c>
      <c r="G719">
        <v>322.99467099999998</v>
      </c>
    </row>
    <row r="720" spans="1:7" x14ac:dyDescent="0.25">
      <c r="A720" s="185">
        <v>40892</v>
      </c>
      <c r="B720">
        <v>1215.752211</v>
      </c>
      <c r="C720" s="734">
        <f t="shared" si="35"/>
        <v>3.2461851727052515E-3</v>
      </c>
      <c r="D720" s="734">
        <f t="shared" si="33"/>
        <v>1.2400110223202976E-3</v>
      </c>
      <c r="E720" s="734">
        <f t="shared" si="34"/>
        <v>9.7783501821304686E-3</v>
      </c>
      <c r="F720">
        <v>72.67</v>
      </c>
      <c r="G720">
        <v>326.15302600000001</v>
      </c>
    </row>
    <row r="721" spans="1:7" x14ac:dyDescent="0.25">
      <c r="A721" s="185">
        <v>40893</v>
      </c>
      <c r="B721">
        <v>1219.6571730000001</v>
      </c>
      <c r="C721" s="734">
        <f t="shared" si="35"/>
        <v>3.2119719500967037E-3</v>
      </c>
      <c r="D721" s="734">
        <f t="shared" si="33"/>
        <v>3.4402091647172117E-3</v>
      </c>
      <c r="E721" s="734">
        <f t="shared" si="34"/>
        <v>7.1672798154565065E-4</v>
      </c>
      <c r="F721">
        <v>72.92</v>
      </c>
      <c r="G721">
        <v>326.38678900000002</v>
      </c>
    </row>
    <row r="722" spans="1:7" x14ac:dyDescent="0.25">
      <c r="A722" s="185">
        <v>40896</v>
      </c>
      <c r="B722">
        <v>1205.3512209999999</v>
      </c>
      <c r="C722" s="734">
        <f t="shared" si="35"/>
        <v>-1.1729486216861873E-2</v>
      </c>
      <c r="D722" s="734">
        <f t="shared" si="33"/>
        <v>2.7427317608337276E-3</v>
      </c>
      <c r="E722" s="734">
        <f t="shared" si="34"/>
        <v>-4.2136172368177904E-3</v>
      </c>
      <c r="F722">
        <v>73.12</v>
      </c>
      <c r="G722">
        <v>325.01152000000002</v>
      </c>
    </row>
    <row r="723" spans="1:7" x14ac:dyDescent="0.25">
      <c r="A723" s="185">
        <v>40897</v>
      </c>
      <c r="B723">
        <v>1241.3045070000001</v>
      </c>
      <c r="C723" s="734">
        <f t="shared" si="35"/>
        <v>2.9828057891850168E-2</v>
      </c>
      <c r="D723" s="734">
        <f t="shared" si="33"/>
        <v>1.7368708971553515E-2</v>
      </c>
      <c r="E723" s="734">
        <f t="shared" si="34"/>
        <v>1.8804299613748965E-2</v>
      </c>
      <c r="F723">
        <v>74.39</v>
      </c>
      <c r="G723">
        <v>331.12313399999999</v>
      </c>
    </row>
    <row r="724" spans="1:7" x14ac:dyDescent="0.25">
      <c r="A724" s="185">
        <v>40898</v>
      </c>
      <c r="B724">
        <v>1243.71597</v>
      </c>
      <c r="C724" s="734">
        <f t="shared" si="35"/>
        <v>1.9426844794336873E-3</v>
      </c>
      <c r="D724" s="734">
        <f t="shared" si="33"/>
        <v>2.8095174082537921E-2</v>
      </c>
      <c r="E724" s="734">
        <f t="shared" si="34"/>
        <v>1.0980190227361186E-2</v>
      </c>
      <c r="F724">
        <v>76.48</v>
      </c>
      <c r="G724">
        <v>334.75892900000002</v>
      </c>
    </row>
    <row r="725" spans="1:7" x14ac:dyDescent="0.25">
      <c r="A725" s="185">
        <v>40899</v>
      </c>
      <c r="B725">
        <v>1254.0004329999999</v>
      </c>
      <c r="C725" s="734">
        <f t="shared" si="35"/>
        <v>8.2691412252269281E-3</v>
      </c>
      <c r="D725" s="734">
        <f t="shared" si="33"/>
        <v>-0.10094142259414229</v>
      </c>
      <c r="E725" s="734">
        <f t="shared" si="34"/>
        <v>-2.4424083397639462E-3</v>
      </c>
      <c r="F725">
        <v>68.760000000000005</v>
      </c>
      <c r="G725">
        <v>333.94131099999998</v>
      </c>
    </row>
    <row r="726" spans="1:7" x14ac:dyDescent="0.25">
      <c r="A726" s="185">
        <v>40900</v>
      </c>
      <c r="B726">
        <v>1265.3325669999999</v>
      </c>
      <c r="C726" s="734">
        <f t="shared" si="35"/>
        <v>9.036786353326498E-3</v>
      </c>
      <c r="D726" s="734">
        <f t="shared" si="33"/>
        <v>-5.0465386852821426E-2</v>
      </c>
      <c r="E726" s="734">
        <f t="shared" si="34"/>
        <v>9.0253044493797674E-3</v>
      </c>
      <c r="F726">
        <v>65.290000000000006</v>
      </c>
      <c r="G726">
        <v>336.95523300000002</v>
      </c>
    </row>
    <row r="727" spans="1:7" x14ac:dyDescent="0.25">
      <c r="A727" s="185">
        <v>40904</v>
      </c>
      <c r="B727">
        <v>1265.432575</v>
      </c>
      <c r="C727" s="734">
        <f t="shared" si="35"/>
        <v>7.903692879507318E-5</v>
      </c>
      <c r="D727" s="734">
        <f t="shared" si="33"/>
        <v>5.8048705774237819E-2</v>
      </c>
      <c r="E727" s="734">
        <f t="shared" si="34"/>
        <v>-3.8785864471202469E-4</v>
      </c>
      <c r="F727">
        <v>69.08</v>
      </c>
      <c r="G727">
        <v>336.82454200000001</v>
      </c>
    </row>
    <row r="728" spans="1:7" x14ac:dyDescent="0.25">
      <c r="A728" s="185">
        <v>40905</v>
      </c>
      <c r="B728">
        <v>1249.6394310000001</v>
      </c>
      <c r="C728" s="734">
        <f t="shared" si="35"/>
        <v>-1.2480431049437746E-2</v>
      </c>
      <c r="D728" s="734">
        <f t="shared" si="33"/>
        <v>-1.5923566878980777E-2</v>
      </c>
      <c r="E728" s="734">
        <f t="shared" si="34"/>
        <v>-5.0783977611702502E-3</v>
      </c>
      <c r="F728">
        <v>67.98</v>
      </c>
      <c r="G728">
        <v>335.114013</v>
      </c>
    </row>
    <row r="729" spans="1:7" x14ac:dyDescent="0.25">
      <c r="A729" s="185">
        <v>40906</v>
      </c>
      <c r="B729">
        <v>1263.0155589999999</v>
      </c>
      <c r="C729" s="734">
        <f t="shared" si="35"/>
        <v>1.0703990021582399E-2</v>
      </c>
      <c r="D729" s="734">
        <f t="shared" si="33"/>
        <v>9.7087378640776656E-3</v>
      </c>
      <c r="E729" s="734">
        <f t="shared" si="34"/>
        <v>6.9170607914863513E-3</v>
      </c>
      <c r="F729">
        <v>68.64</v>
      </c>
      <c r="G729">
        <v>337.43201699999997</v>
      </c>
    </row>
    <row r="730" spans="1:7" x14ac:dyDescent="0.25">
      <c r="A730" s="185">
        <v>40907</v>
      </c>
      <c r="B730">
        <v>1257.6048049999999</v>
      </c>
      <c r="C730" s="734">
        <f t="shared" si="35"/>
        <v>-4.2839963145695492E-3</v>
      </c>
      <c r="D730" s="734">
        <f t="shared" si="33"/>
        <v>1.311188811188968E-3</v>
      </c>
      <c r="E730" s="734">
        <f t="shared" si="34"/>
        <v>-5.6092661770148489E-3</v>
      </c>
      <c r="F730">
        <v>68.73</v>
      </c>
      <c r="G730">
        <v>335.53927099999999</v>
      </c>
    </row>
    <row r="731" spans="1:7" x14ac:dyDescent="0.25">
      <c r="A731" s="185">
        <v>40911</v>
      </c>
      <c r="B731">
        <v>1277.0606780000001</v>
      </c>
      <c r="C731" s="734">
        <f t="shared" si="35"/>
        <v>1.5470577817965792E-2</v>
      </c>
      <c r="D731" s="734">
        <f t="shared" si="33"/>
        <v>3.8120180416120863E-2</v>
      </c>
      <c r="E731" s="734">
        <f t="shared" si="34"/>
        <v>4.0795224830780796E-4</v>
      </c>
      <c r="F731">
        <v>71.349999999999994</v>
      </c>
      <c r="G731">
        <v>335.67615499999999</v>
      </c>
    </row>
    <row r="732" spans="1:7" x14ac:dyDescent="0.25">
      <c r="A732" s="185">
        <v>40912</v>
      </c>
      <c r="B732">
        <v>1277.3006889999999</v>
      </c>
      <c r="C732" s="734">
        <f t="shared" si="35"/>
        <v>1.879401692765903E-4</v>
      </c>
      <c r="D732" s="734">
        <f t="shared" si="33"/>
        <v>-3.0833917309039949E-3</v>
      </c>
      <c r="E732" s="734">
        <f t="shared" si="34"/>
        <v>-2.1081509349389904E-3</v>
      </c>
      <c r="F732">
        <v>71.13</v>
      </c>
      <c r="G732">
        <v>334.96849900000001</v>
      </c>
    </row>
    <row r="733" spans="1:7" x14ac:dyDescent="0.25">
      <c r="A733" s="185">
        <v>40913</v>
      </c>
      <c r="B733">
        <v>1281.0562950000001</v>
      </c>
      <c r="C733" s="734">
        <f t="shared" si="35"/>
        <v>2.9402677320564674E-3</v>
      </c>
      <c r="D733" s="734">
        <f t="shared" si="33"/>
        <v>8.0134964150149202E-3</v>
      </c>
      <c r="E733" s="734">
        <f t="shared" si="34"/>
        <v>-1.8093850669820277E-3</v>
      </c>
      <c r="F733">
        <v>71.7</v>
      </c>
      <c r="G733">
        <v>334.36241200000001</v>
      </c>
    </row>
    <row r="734" spans="1:7" x14ac:dyDescent="0.25">
      <c r="A734" s="185">
        <v>40914</v>
      </c>
      <c r="B734">
        <v>1277.8074180000001</v>
      </c>
      <c r="C734" s="734">
        <f t="shared" si="35"/>
        <v>-2.5360922956161325E-3</v>
      </c>
      <c r="D734" s="734">
        <f t="shared" si="33"/>
        <v>-7.670850767085069E-3</v>
      </c>
      <c r="E734" s="734">
        <f t="shared" si="34"/>
        <v>-6.5927595952381957E-3</v>
      </c>
      <c r="F734">
        <v>71.150000000000006</v>
      </c>
      <c r="G734">
        <v>332.15804100000003</v>
      </c>
    </row>
    <row r="735" spans="1:7" x14ac:dyDescent="0.25">
      <c r="A735" s="185">
        <v>40917</v>
      </c>
      <c r="B735">
        <v>1280.7016410000001</v>
      </c>
      <c r="C735" s="734">
        <f t="shared" si="35"/>
        <v>2.2649915466370629E-3</v>
      </c>
      <c r="D735" s="734">
        <f t="shared" si="33"/>
        <v>3.0920590302179196E-3</v>
      </c>
      <c r="E735" s="734">
        <f t="shared" si="34"/>
        <v>1.4520617912723299E-3</v>
      </c>
      <c r="F735">
        <v>71.37</v>
      </c>
      <c r="G735">
        <v>332.640355</v>
      </c>
    </row>
    <row r="736" spans="1:7" x14ac:dyDescent="0.25">
      <c r="A736" s="185">
        <v>40918</v>
      </c>
      <c r="B736">
        <v>1292.078835</v>
      </c>
      <c r="C736" s="734">
        <f t="shared" si="35"/>
        <v>8.8835632248556173E-3</v>
      </c>
      <c r="D736" s="734">
        <f t="shared" si="33"/>
        <v>6.4452851338097084E-3</v>
      </c>
      <c r="E736" s="734">
        <f t="shared" si="34"/>
        <v>3.7187249875321182E-3</v>
      </c>
      <c r="F736">
        <v>71.83</v>
      </c>
      <c r="G736">
        <v>333.87735300000003</v>
      </c>
    </row>
    <row r="737" spans="1:7" x14ac:dyDescent="0.25">
      <c r="A737" s="185">
        <v>40919</v>
      </c>
      <c r="B737">
        <v>1292.475588</v>
      </c>
      <c r="C737" s="734">
        <f t="shared" si="35"/>
        <v>3.0706562885529642E-4</v>
      </c>
      <c r="D737" s="734">
        <f t="shared" si="33"/>
        <v>1.0858972574133485E-2</v>
      </c>
      <c r="E737" s="734">
        <f t="shared" si="34"/>
        <v>-6.1783645445400159E-3</v>
      </c>
      <c r="F737">
        <v>72.61</v>
      </c>
      <c r="G737">
        <v>331.81453699999997</v>
      </c>
    </row>
    <row r="738" spans="1:7" x14ac:dyDescent="0.25">
      <c r="A738" s="185">
        <v>40920</v>
      </c>
      <c r="B738">
        <v>1295.5037279999999</v>
      </c>
      <c r="C738" s="734">
        <f t="shared" si="35"/>
        <v>2.342899183640057E-3</v>
      </c>
      <c r="D738" s="734">
        <f t="shared" si="33"/>
        <v>-1.7903869990358867E-3</v>
      </c>
      <c r="E738" s="734">
        <f t="shared" si="34"/>
        <v>-6.6129411322324305E-4</v>
      </c>
      <c r="F738">
        <v>72.48</v>
      </c>
      <c r="G738">
        <v>331.59510999999998</v>
      </c>
    </row>
    <row r="739" spans="1:7" x14ac:dyDescent="0.25">
      <c r="A739" s="185">
        <v>40921</v>
      </c>
      <c r="B739">
        <v>1289.0924070000001</v>
      </c>
      <c r="C739" s="734">
        <f t="shared" si="35"/>
        <v>-4.9489020073277823E-3</v>
      </c>
      <c r="D739" s="734">
        <f t="shared" si="33"/>
        <v>-1.0071743929359833E-2</v>
      </c>
      <c r="E739" s="734">
        <f t="shared" si="34"/>
        <v>-9.6027049373559326E-4</v>
      </c>
      <c r="F739">
        <v>71.75</v>
      </c>
      <c r="G739">
        <v>331.27668899999998</v>
      </c>
    </row>
    <row r="740" spans="1:7" x14ac:dyDescent="0.25">
      <c r="A740" s="185">
        <v>40925</v>
      </c>
      <c r="B740">
        <v>1293.6678079999999</v>
      </c>
      <c r="C740" s="734">
        <f t="shared" si="35"/>
        <v>3.5493196415978812E-3</v>
      </c>
      <c r="D740" s="734">
        <f t="shared" si="33"/>
        <v>1.9930313588850224E-2</v>
      </c>
      <c r="E740" s="734">
        <f t="shared" si="34"/>
        <v>4.1599093620499072E-3</v>
      </c>
      <c r="F740">
        <v>73.180000000000007</v>
      </c>
      <c r="G740">
        <v>332.65476999999998</v>
      </c>
    </row>
    <row r="741" spans="1:7" x14ac:dyDescent="0.25">
      <c r="A741" s="185">
        <v>40926</v>
      </c>
      <c r="B741">
        <v>1308.036906</v>
      </c>
      <c r="C741" s="734">
        <f t="shared" si="35"/>
        <v>1.1107254823179646E-2</v>
      </c>
      <c r="D741" s="734">
        <f t="shared" si="33"/>
        <v>-2.7329871549619522E-4</v>
      </c>
      <c r="E741" s="734">
        <f t="shared" si="34"/>
        <v>2.2643294728652563E-4</v>
      </c>
      <c r="F741">
        <v>73.16</v>
      </c>
      <c r="G741">
        <v>332.73009400000001</v>
      </c>
    </row>
    <row r="742" spans="1:7" x14ac:dyDescent="0.25">
      <c r="A742" s="185">
        <v>40927</v>
      </c>
      <c r="B742">
        <v>1314.5011320000001</v>
      </c>
      <c r="C742" s="734">
        <f t="shared" si="35"/>
        <v>4.9419293678554244E-3</v>
      </c>
      <c r="D742" s="734">
        <f t="shared" si="33"/>
        <v>5.8775287042100999E-3</v>
      </c>
      <c r="E742" s="734">
        <f t="shared" si="34"/>
        <v>1.7615328777564887E-3</v>
      </c>
      <c r="F742">
        <v>73.59</v>
      </c>
      <c r="G742">
        <v>333.31620900000001</v>
      </c>
    </row>
    <row r="743" spans="1:7" x14ac:dyDescent="0.25">
      <c r="A743" s="185">
        <v>40928</v>
      </c>
      <c r="B743">
        <v>1315.383687</v>
      </c>
      <c r="C743" s="734">
        <f t="shared" si="35"/>
        <v>6.7139919359160416E-4</v>
      </c>
      <c r="D743" s="734">
        <f t="shared" si="33"/>
        <v>2.7177605652941583E-3</v>
      </c>
      <c r="E743" s="734">
        <f t="shared" si="34"/>
        <v>2.3962801040977588E-3</v>
      </c>
      <c r="F743">
        <v>73.790000000000006</v>
      </c>
      <c r="G743">
        <v>334.11492800000002</v>
      </c>
    </row>
    <row r="744" spans="1:7" x14ac:dyDescent="0.25">
      <c r="A744" s="185">
        <v>40931</v>
      </c>
      <c r="B744">
        <v>1316.0043499999999</v>
      </c>
      <c r="C744" s="734">
        <f t="shared" si="35"/>
        <v>4.7184939735367415E-4</v>
      </c>
      <c r="D744" s="734">
        <f t="shared" si="33"/>
        <v>-1.7211004201111435E-2</v>
      </c>
      <c r="E744" s="734">
        <f t="shared" si="34"/>
        <v>-1.9854186221814896E-3</v>
      </c>
      <c r="F744">
        <v>72.52</v>
      </c>
      <c r="G744">
        <v>333.45157</v>
      </c>
    </row>
    <row r="745" spans="1:7" x14ac:dyDescent="0.25">
      <c r="A745" s="185">
        <v>40932</v>
      </c>
      <c r="B745">
        <v>1314.6545819999999</v>
      </c>
      <c r="C745" s="734">
        <f t="shared" si="35"/>
        <v>-1.0256561841912593E-3</v>
      </c>
      <c r="D745" s="734">
        <f t="shared" si="33"/>
        <v>-2.4407060121345747E-2</v>
      </c>
      <c r="E745" s="734">
        <f t="shared" si="34"/>
        <v>-4.4512730889226804E-3</v>
      </c>
      <c r="F745">
        <v>70.75</v>
      </c>
      <c r="G745">
        <v>331.967286</v>
      </c>
    </row>
    <row r="746" spans="1:7" x14ac:dyDescent="0.25">
      <c r="A746" s="185">
        <v>40933</v>
      </c>
      <c r="B746">
        <v>1326.0465569999999</v>
      </c>
      <c r="C746" s="734">
        <f t="shared" si="35"/>
        <v>8.6653750391751938E-3</v>
      </c>
      <c r="D746" s="734">
        <f t="shared" si="33"/>
        <v>2.6148409893992808E-2</v>
      </c>
      <c r="E746" s="734">
        <f t="shared" si="34"/>
        <v>1.0051484410424694E-2</v>
      </c>
      <c r="F746">
        <v>72.599999999999994</v>
      </c>
      <c r="G746">
        <v>335.30405000000002</v>
      </c>
    </row>
    <row r="747" spans="1:7" x14ac:dyDescent="0.25">
      <c r="A747" s="185">
        <v>40934</v>
      </c>
      <c r="B747">
        <v>1318.4297979999999</v>
      </c>
      <c r="C747" s="734">
        <f t="shared" si="35"/>
        <v>-5.743960466389586E-3</v>
      </c>
      <c r="D747" s="734">
        <f t="shared" si="33"/>
        <v>1.9421487603305865E-2</v>
      </c>
      <c r="E747" s="734">
        <f t="shared" si="34"/>
        <v>-3.7353411030973671E-3</v>
      </c>
      <c r="F747">
        <v>74.010000000000005</v>
      </c>
      <c r="G747">
        <v>334.05157500000001</v>
      </c>
    </row>
    <row r="748" spans="1:7" x14ac:dyDescent="0.25">
      <c r="A748" s="185">
        <v>40935</v>
      </c>
      <c r="B748">
        <v>1316.327679</v>
      </c>
      <c r="C748" s="734">
        <f t="shared" si="35"/>
        <v>-1.5944110207375406E-3</v>
      </c>
      <c r="D748" s="734">
        <f t="shared" si="33"/>
        <v>2.702337521955922E-4</v>
      </c>
      <c r="E748" s="734">
        <f t="shared" si="34"/>
        <v>-7.7811667255273109E-3</v>
      </c>
      <c r="F748">
        <v>74.03</v>
      </c>
      <c r="G748">
        <v>331.45226400000001</v>
      </c>
    </row>
    <row r="749" spans="1:7" x14ac:dyDescent="0.25">
      <c r="A749" s="185">
        <v>40938</v>
      </c>
      <c r="B749">
        <v>1313.0137549999999</v>
      </c>
      <c r="C749" s="734">
        <f t="shared" si="35"/>
        <v>-2.5175524703070495E-3</v>
      </c>
      <c r="D749" s="734">
        <f t="shared" si="33"/>
        <v>-2.2963663379711452E-3</v>
      </c>
      <c r="E749" s="734">
        <f t="shared" si="34"/>
        <v>-4.5876198932827128E-3</v>
      </c>
      <c r="F749">
        <v>73.86</v>
      </c>
      <c r="G749">
        <v>329.93168700000001</v>
      </c>
    </row>
    <row r="750" spans="1:7" x14ac:dyDescent="0.25">
      <c r="A750" s="185">
        <v>40939</v>
      </c>
      <c r="B750">
        <v>1312.4095970000001</v>
      </c>
      <c r="C750" s="734">
        <f t="shared" si="35"/>
        <v>-4.6013074706885426E-4</v>
      </c>
      <c r="D750" s="734">
        <f t="shared" si="33"/>
        <v>3.1139994584348241E-3</v>
      </c>
      <c r="E750" s="734">
        <f t="shared" si="34"/>
        <v>-2.831555854774237E-4</v>
      </c>
      <c r="F750">
        <v>74.09</v>
      </c>
      <c r="G750">
        <v>329.83826499999998</v>
      </c>
    </row>
    <row r="751" spans="1:7" x14ac:dyDescent="0.25">
      <c r="A751" s="185">
        <v>40940</v>
      </c>
      <c r="B751">
        <v>1324.0890919999999</v>
      </c>
      <c r="C751" s="734">
        <f t="shared" si="35"/>
        <v>8.8992758257007143E-3</v>
      </c>
      <c r="D751" s="734">
        <f t="shared" si="33"/>
        <v>-1.0122823592927488E-2</v>
      </c>
      <c r="E751" s="734">
        <f t="shared" si="34"/>
        <v>7.5229900933417859E-3</v>
      </c>
      <c r="F751">
        <v>73.34</v>
      </c>
      <c r="G751">
        <v>332.31963500000001</v>
      </c>
    </row>
    <row r="752" spans="1:7" x14ac:dyDescent="0.25">
      <c r="A752" s="185">
        <v>40941</v>
      </c>
      <c r="B752">
        <v>1325.5410420000001</v>
      </c>
      <c r="C752" s="734">
        <f t="shared" si="35"/>
        <v>1.0965651849053071E-3</v>
      </c>
      <c r="D752" s="734">
        <f t="shared" si="33"/>
        <v>1.4316880283610445E-2</v>
      </c>
      <c r="E752" s="734">
        <f t="shared" si="34"/>
        <v>2.7871600183961842E-3</v>
      </c>
      <c r="F752">
        <v>74.39</v>
      </c>
      <c r="G752">
        <v>333.24586299999999</v>
      </c>
    </row>
    <row r="753" spans="1:7" x14ac:dyDescent="0.25">
      <c r="A753" s="185">
        <v>40942</v>
      </c>
      <c r="B753">
        <v>1344.902139</v>
      </c>
      <c r="C753" s="734">
        <f t="shared" si="35"/>
        <v>1.4606184483573204E-2</v>
      </c>
      <c r="D753" s="734">
        <f t="shared" si="33"/>
        <v>1.1291840301115741E-2</v>
      </c>
      <c r="E753" s="734">
        <f t="shared" si="34"/>
        <v>3.785409333048495E-3</v>
      </c>
      <c r="F753">
        <v>75.23</v>
      </c>
      <c r="G753">
        <v>334.50733500000001</v>
      </c>
    </row>
    <row r="754" spans="1:7" x14ac:dyDescent="0.25">
      <c r="A754" s="185">
        <v>40945</v>
      </c>
      <c r="B754">
        <v>1344.3340020000001</v>
      </c>
      <c r="C754" s="734">
        <f t="shared" si="35"/>
        <v>-4.2243742762015923E-4</v>
      </c>
      <c r="D754" s="734">
        <f t="shared" si="33"/>
        <v>6.7792104213744153E-3</v>
      </c>
      <c r="E754" s="734">
        <f t="shared" si="34"/>
        <v>4.8435410242797516E-5</v>
      </c>
      <c r="F754">
        <v>75.739999999999995</v>
      </c>
      <c r="G754">
        <v>334.52353699999998</v>
      </c>
    </row>
    <row r="755" spans="1:7" x14ac:dyDescent="0.25">
      <c r="A755" s="185">
        <v>40946</v>
      </c>
      <c r="B755">
        <v>1347.0481480000001</v>
      </c>
      <c r="C755" s="734">
        <f t="shared" si="35"/>
        <v>2.0189521324032178E-3</v>
      </c>
      <c r="D755" s="734">
        <f t="shared" si="33"/>
        <v>-1.1486664906258159E-2</v>
      </c>
      <c r="E755" s="734">
        <f t="shared" si="34"/>
        <v>5.0131300626543585E-4</v>
      </c>
      <c r="F755">
        <v>74.87</v>
      </c>
      <c r="G755">
        <v>334.691238</v>
      </c>
    </row>
    <row r="756" spans="1:7" x14ac:dyDescent="0.25">
      <c r="A756" s="185">
        <v>40947</v>
      </c>
      <c r="B756">
        <v>1349.959572</v>
      </c>
      <c r="C756" s="734">
        <f t="shared" si="35"/>
        <v>2.1613362553689619E-3</v>
      </c>
      <c r="D756" s="734">
        <f t="shared" si="33"/>
        <v>-7.613196206758488E-3</v>
      </c>
      <c r="E756" s="734">
        <f t="shared" si="34"/>
        <v>-3.4177769541732239E-5</v>
      </c>
      <c r="F756">
        <v>74.3</v>
      </c>
      <c r="G756">
        <v>334.679799</v>
      </c>
    </row>
    <row r="757" spans="1:7" x14ac:dyDescent="0.25">
      <c r="A757" s="185">
        <v>40948</v>
      </c>
      <c r="B757">
        <v>1351.9476400000001</v>
      </c>
      <c r="C757" s="734">
        <f t="shared" si="35"/>
        <v>1.4726870650316748E-3</v>
      </c>
      <c r="D757" s="734">
        <f t="shared" si="33"/>
        <v>1.5477792732166984E-2</v>
      </c>
      <c r="E757" s="734">
        <f t="shared" si="34"/>
        <v>4.4382242502780667E-3</v>
      </c>
      <c r="F757">
        <v>75.45</v>
      </c>
      <c r="G757">
        <v>336.16518300000001</v>
      </c>
    </row>
    <row r="758" spans="1:7" x14ac:dyDescent="0.25">
      <c r="A758" s="185">
        <v>40949</v>
      </c>
      <c r="B758">
        <v>1342.6405890000001</v>
      </c>
      <c r="C758" s="734">
        <f t="shared" si="35"/>
        <v>-6.8841800707607481E-3</v>
      </c>
      <c r="D758" s="734">
        <f t="shared" si="33"/>
        <v>-1.6699801192842978E-2</v>
      </c>
      <c r="E758" s="734">
        <f t="shared" si="34"/>
        <v>-2.3439845642790891E-3</v>
      </c>
      <c r="F758">
        <v>74.19</v>
      </c>
      <c r="G758">
        <v>335.37721699999997</v>
      </c>
    </row>
    <row r="759" spans="1:7" x14ac:dyDescent="0.25">
      <c r="A759" s="185">
        <v>40952</v>
      </c>
      <c r="B759">
        <v>1351.7715430000001</v>
      </c>
      <c r="C759" s="734">
        <f t="shared" si="35"/>
        <v>6.8007433074854795E-3</v>
      </c>
      <c r="D759" s="734">
        <f t="shared" si="33"/>
        <v>1.3209327402615045E-2</v>
      </c>
      <c r="E759" s="734">
        <f t="shared" si="34"/>
        <v>3.1787549838249163E-3</v>
      </c>
      <c r="F759">
        <v>75.17</v>
      </c>
      <c r="G759">
        <v>336.44329900000002</v>
      </c>
    </row>
    <row r="760" spans="1:7" x14ac:dyDescent="0.25">
      <c r="A760" s="185">
        <v>40953</v>
      </c>
      <c r="B760">
        <v>1350.499139</v>
      </c>
      <c r="C760" s="734">
        <f t="shared" si="35"/>
        <v>-9.4128627473266668E-4</v>
      </c>
      <c r="D760" s="734">
        <f t="shared" si="33"/>
        <v>1.0243448184116044E-2</v>
      </c>
      <c r="E760" s="734">
        <f t="shared" si="34"/>
        <v>3.5783919714804657E-3</v>
      </c>
      <c r="F760">
        <v>75.94</v>
      </c>
      <c r="G760">
        <v>337.64722499999999</v>
      </c>
    </row>
    <row r="761" spans="1:7" x14ac:dyDescent="0.25">
      <c r="A761" s="185">
        <v>40954</v>
      </c>
      <c r="B761">
        <v>1343.2284910000001</v>
      </c>
      <c r="C761" s="734">
        <f t="shared" si="35"/>
        <v>-5.3836746651935163E-3</v>
      </c>
      <c r="D761" s="734">
        <f t="shared" si="33"/>
        <v>-1.0402949697129182E-2</v>
      </c>
      <c r="E761" s="734">
        <f t="shared" si="34"/>
        <v>-2.3606591169230695E-3</v>
      </c>
      <c r="F761">
        <v>75.150000000000006</v>
      </c>
      <c r="G761">
        <v>336.85015499999997</v>
      </c>
    </row>
    <row r="762" spans="1:7" x14ac:dyDescent="0.25">
      <c r="A762" s="185">
        <v>40955</v>
      </c>
      <c r="B762">
        <v>1358.0440570000001</v>
      </c>
      <c r="C762" s="734">
        <f t="shared" si="35"/>
        <v>1.1029818157721083E-2</v>
      </c>
      <c r="D762" s="734">
        <f t="shared" si="33"/>
        <v>1.5435795076513603E-2</v>
      </c>
      <c r="E762" s="734">
        <f t="shared" si="34"/>
        <v>6.6842361999210897E-3</v>
      </c>
      <c r="F762">
        <v>76.31</v>
      </c>
      <c r="G762">
        <v>339.101741</v>
      </c>
    </row>
    <row r="763" spans="1:7" x14ac:dyDescent="0.25">
      <c r="A763" s="185">
        <v>40956</v>
      </c>
      <c r="B763">
        <v>1361.227384</v>
      </c>
      <c r="C763" s="734">
        <f t="shared" si="35"/>
        <v>2.3440528188991561E-3</v>
      </c>
      <c r="D763" s="734">
        <f t="shared" si="33"/>
        <v>-1.0483553924780509E-2</v>
      </c>
      <c r="E763" s="734">
        <f t="shared" si="34"/>
        <v>2.9828805862730512E-4</v>
      </c>
      <c r="F763">
        <v>75.510000000000005</v>
      </c>
      <c r="G763">
        <v>339.20289100000002</v>
      </c>
    </row>
    <row r="764" spans="1:7" x14ac:dyDescent="0.25">
      <c r="A764" s="185">
        <v>40960</v>
      </c>
      <c r="B764">
        <v>1362.205733</v>
      </c>
      <c r="C764" s="734">
        <f t="shared" si="35"/>
        <v>7.187256232863426E-4</v>
      </c>
      <c r="D764" s="734">
        <f t="shared" si="33"/>
        <v>1.5891934843067057E-2</v>
      </c>
      <c r="E764" s="734">
        <f t="shared" si="34"/>
        <v>-4.338521395444217E-3</v>
      </c>
      <c r="F764">
        <v>76.709999999999994</v>
      </c>
      <c r="G764">
        <v>337.73125199999998</v>
      </c>
    </row>
    <row r="765" spans="1:7" x14ac:dyDescent="0.25">
      <c r="A765" s="185">
        <v>40961</v>
      </c>
      <c r="B765">
        <v>1357.6558359999999</v>
      </c>
      <c r="C765" s="734">
        <f t="shared" si="35"/>
        <v>-3.3400953246466303E-3</v>
      </c>
      <c r="D765" s="734">
        <f t="shared" si="33"/>
        <v>1.3036110024768677E-2</v>
      </c>
      <c r="E765" s="734">
        <f t="shared" si="34"/>
        <v>-2.0264041185029669E-3</v>
      </c>
      <c r="F765">
        <v>77.709999999999994</v>
      </c>
      <c r="G765">
        <v>337.04687200000001</v>
      </c>
    </row>
    <row r="766" spans="1:7" x14ac:dyDescent="0.25">
      <c r="A766" s="185">
        <v>40962</v>
      </c>
      <c r="B766">
        <v>1363.4600250000001</v>
      </c>
      <c r="C766" s="734">
        <f t="shared" si="35"/>
        <v>4.2751549001556199E-3</v>
      </c>
      <c r="D766" s="734">
        <f t="shared" si="33"/>
        <v>-4.5039248487966921E-3</v>
      </c>
      <c r="E766" s="734">
        <f t="shared" si="34"/>
        <v>4.4947991684669564E-3</v>
      </c>
      <c r="F766">
        <v>77.36</v>
      </c>
      <c r="G766">
        <v>338.56182999999999</v>
      </c>
    </row>
    <row r="767" spans="1:7" x14ac:dyDescent="0.25">
      <c r="A767" s="185">
        <v>40963</v>
      </c>
      <c r="B767">
        <v>1365.7430119999999</v>
      </c>
      <c r="C767" s="734">
        <f t="shared" si="35"/>
        <v>1.6744069926066807E-3</v>
      </c>
      <c r="D767" s="734">
        <f t="shared" si="33"/>
        <v>8.5315408479833543E-3</v>
      </c>
      <c r="E767" s="734">
        <f t="shared" si="34"/>
        <v>2.4475765623077628E-3</v>
      </c>
      <c r="F767">
        <v>78.02</v>
      </c>
      <c r="G767">
        <v>339.39048600000001</v>
      </c>
    </row>
    <row r="768" spans="1:7" x14ac:dyDescent="0.25">
      <c r="A768" s="185">
        <v>40966</v>
      </c>
      <c r="B768">
        <v>1367.586585</v>
      </c>
      <c r="C768" s="734">
        <f t="shared" si="35"/>
        <v>1.3498681551373792E-3</v>
      </c>
      <c r="D768" s="734">
        <f t="shared" si="33"/>
        <v>-2.5634452704426103E-4</v>
      </c>
      <c r="E768" s="734">
        <f t="shared" si="34"/>
        <v>-4.3854499798801072E-4</v>
      </c>
      <c r="F768">
        <v>78</v>
      </c>
      <c r="G768">
        <v>339.241648</v>
      </c>
    </row>
    <row r="769" spans="1:7" x14ac:dyDescent="0.25">
      <c r="A769" s="185">
        <v>40967</v>
      </c>
      <c r="B769">
        <v>1372.175168</v>
      </c>
      <c r="C769" s="734">
        <f t="shared" si="35"/>
        <v>3.3552413063484554E-3</v>
      </c>
      <c r="D769" s="734">
        <f t="shared" si="33"/>
        <v>-6.0256410256409598E-3</v>
      </c>
      <c r="E769" s="734">
        <f t="shared" si="34"/>
        <v>3.1540732286503559E-3</v>
      </c>
      <c r="F769">
        <v>77.53</v>
      </c>
      <c r="G769">
        <v>340.31164100000001</v>
      </c>
    </row>
    <row r="770" spans="1:7" x14ac:dyDescent="0.25">
      <c r="A770" s="185">
        <v>40968</v>
      </c>
      <c r="B770">
        <v>1365.682716</v>
      </c>
      <c r="C770" s="734">
        <f t="shared" si="35"/>
        <v>-4.7315037842164953E-3</v>
      </c>
      <c r="D770" s="734">
        <f t="shared" si="33"/>
        <v>2.8376112472590087E-3</v>
      </c>
      <c r="E770" s="734">
        <f t="shared" si="34"/>
        <v>2.623577604857763E-3</v>
      </c>
      <c r="F770">
        <v>77.75</v>
      </c>
      <c r="G770">
        <v>341.204475</v>
      </c>
    </row>
    <row r="771" spans="1:7" x14ac:dyDescent="0.25">
      <c r="A771" s="185">
        <v>40969</v>
      </c>
      <c r="B771">
        <v>1374.086411</v>
      </c>
      <c r="C771" s="734">
        <f t="shared" si="35"/>
        <v>6.1534754021153049E-3</v>
      </c>
      <c r="D771" s="734">
        <f t="shared" ref="D771:D834" si="36">F771/F770-1</f>
        <v>3.8585209003214604E-3</v>
      </c>
      <c r="E771" s="734">
        <f t="shared" ref="E771:E834" si="37">G771/G770-1</f>
        <v>-1.9210797279256564E-3</v>
      </c>
      <c r="F771">
        <v>78.05</v>
      </c>
      <c r="G771">
        <v>340.54899399999999</v>
      </c>
    </row>
    <row r="772" spans="1:7" x14ac:dyDescent="0.25">
      <c r="A772" s="185">
        <v>40970</v>
      </c>
      <c r="B772">
        <v>1369.6279400000001</v>
      </c>
      <c r="C772" s="734">
        <f t="shared" ref="C772:C835" si="38">B772/B771-1</f>
        <v>-3.2446802212061643E-3</v>
      </c>
      <c r="D772" s="734">
        <f t="shared" si="36"/>
        <v>2.6905829596413078E-3</v>
      </c>
      <c r="E772" s="734">
        <f t="shared" si="37"/>
        <v>4.1621030306160378E-4</v>
      </c>
      <c r="F772">
        <v>78.260000000000005</v>
      </c>
      <c r="G772">
        <v>340.69073400000002</v>
      </c>
    </row>
    <row r="773" spans="1:7" x14ac:dyDescent="0.25">
      <c r="A773" s="185">
        <v>40973</v>
      </c>
      <c r="B773">
        <v>1364.3349679999999</v>
      </c>
      <c r="C773" s="734">
        <f t="shared" si="38"/>
        <v>-3.864532728501624E-3</v>
      </c>
      <c r="D773" s="734">
        <f t="shared" si="36"/>
        <v>8.9445438282647061E-3</v>
      </c>
      <c r="E773" s="734">
        <f t="shared" si="37"/>
        <v>4.6772507760659554E-3</v>
      </c>
      <c r="F773">
        <v>78.959999999999994</v>
      </c>
      <c r="G773">
        <v>342.28422999999998</v>
      </c>
    </row>
    <row r="774" spans="1:7" x14ac:dyDescent="0.25">
      <c r="A774" s="185">
        <v>40974</v>
      </c>
      <c r="B774">
        <v>1343.3598669999999</v>
      </c>
      <c r="C774" s="734">
        <f t="shared" si="38"/>
        <v>-1.5373864550835115E-2</v>
      </c>
      <c r="D774" s="734">
        <f t="shared" si="36"/>
        <v>-6.3323201621073855E-3</v>
      </c>
      <c r="E774" s="734">
        <f t="shared" si="37"/>
        <v>-8.3107977250368448E-3</v>
      </c>
      <c r="F774">
        <v>78.459999999999994</v>
      </c>
      <c r="G774">
        <v>339.43957499999999</v>
      </c>
    </row>
    <row r="775" spans="1:7" x14ac:dyDescent="0.25">
      <c r="A775" s="185">
        <v>40975</v>
      </c>
      <c r="B775">
        <v>1352.6264860000001</v>
      </c>
      <c r="C775" s="734">
        <f t="shared" si="38"/>
        <v>6.8980912915721504E-3</v>
      </c>
      <c r="D775" s="734">
        <f t="shared" si="36"/>
        <v>7.7746622482792738E-3</v>
      </c>
      <c r="E775" s="734">
        <f t="shared" si="37"/>
        <v>1.0843373227769071E-3</v>
      </c>
      <c r="F775">
        <v>79.069999999999993</v>
      </c>
      <c r="G775">
        <v>339.80764199999999</v>
      </c>
    </row>
    <row r="776" spans="1:7" x14ac:dyDescent="0.25">
      <c r="A776" s="185">
        <v>40976</v>
      </c>
      <c r="B776">
        <v>1365.909195</v>
      </c>
      <c r="C776" s="734">
        <f t="shared" si="38"/>
        <v>9.8199385695008079E-3</v>
      </c>
      <c r="D776" s="734">
        <f t="shared" si="36"/>
        <v>3.1617554066016851E-3</v>
      </c>
      <c r="E776" s="734">
        <f t="shared" si="37"/>
        <v>6.0060538603190494E-3</v>
      </c>
      <c r="F776">
        <v>79.319999999999993</v>
      </c>
      <c r="G776">
        <v>341.848545</v>
      </c>
    </row>
    <row r="777" spans="1:7" x14ac:dyDescent="0.25">
      <c r="A777" s="185">
        <v>40977</v>
      </c>
      <c r="B777">
        <v>1370.8656719999999</v>
      </c>
      <c r="C777" s="734">
        <f t="shared" si="38"/>
        <v>3.6287016868643551E-3</v>
      </c>
      <c r="D777" s="734">
        <f t="shared" si="36"/>
        <v>1.2607160867372791E-3</v>
      </c>
      <c r="E777" s="734">
        <f t="shared" si="37"/>
        <v>2.7856400558907701E-3</v>
      </c>
      <c r="F777">
        <v>79.42</v>
      </c>
      <c r="G777">
        <v>342.80081200000001</v>
      </c>
    </row>
    <row r="778" spans="1:7" x14ac:dyDescent="0.25">
      <c r="A778" s="185">
        <v>40980</v>
      </c>
      <c r="B778">
        <v>1371.0944509999999</v>
      </c>
      <c r="C778" s="734">
        <f t="shared" si="38"/>
        <v>1.6688651898788542E-4</v>
      </c>
      <c r="D778" s="734">
        <f t="shared" si="36"/>
        <v>7.1770334928229484E-3</v>
      </c>
      <c r="E778" s="734">
        <f t="shared" si="37"/>
        <v>5.3955327270343023E-3</v>
      </c>
      <c r="F778">
        <v>79.989999999999995</v>
      </c>
      <c r="G778">
        <v>344.65040499999998</v>
      </c>
    </row>
    <row r="779" spans="1:7" x14ac:dyDescent="0.25">
      <c r="A779" s="185">
        <v>40981</v>
      </c>
      <c r="B779">
        <v>1395.947238</v>
      </c>
      <c r="C779" s="734">
        <f t="shared" si="38"/>
        <v>1.8126239940562616E-2</v>
      </c>
      <c r="D779" s="734">
        <f t="shared" si="36"/>
        <v>4.7505938242280443E-3</v>
      </c>
      <c r="E779" s="734">
        <f t="shared" si="37"/>
        <v>5.5174547089247294E-3</v>
      </c>
      <c r="F779">
        <v>80.37</v>
      </c>
      <c r="G779">
        <v>346.55199800000003</v>
      </c>
    </row>
    <row r="780" spans="1:7" x14ac:dyDescent="0.25">
      <c r="A780" s="185">
        <v>40982</v>
      </c>
      <c r="B780">
        <v>1394.2781050000001</v>
      </c>
      <c r="C780" s="734">
        <f t="shared" si="38"/>
        <v>-1.1956992030668356E-3</v>
      </c>
      <c r="D780" s="734">
        <f t="shared" si="36"/>
        <v>-9.953962921488424E-4</v>
      </c>
      <c r="E780" s="734">
        <f t="shared" si="37"/>
        <v>-2.4829866945393908E-3</v>
      </c>
      <c r="F780">
        <v>80.290000000000006</v>
      </c>
      <c r="G780">
        <v>345.69151399999998</v>
      </c>
    </row>
    <row r="781" spans="1:7" x14ac:dyDescent="0.25">
      <c r="A781" s="185">
        <v>40983</v>
      </c>
      <c r="B781">
        <v>1402.598031</v>
      </c>
      <c r="C781" s="734">
        <f t="shared" si="38"/>
        <v>5.9671926068149972E-3</v>
      </c>
      <c r="D781" s="734">
        <f t="shared" si="36"/>
        <v>-7.8465562336531569E-3</v>
      </c>
      <c r="E781" s="734">
        <f t="shared" si="37"/>
        <v>2.1025769235401004E-3</v>
      </c>
      <c r="F781">
        <v>79.66</v>
      </c>
      <c r="G781">
        <v>346.41835700000001</v>
      </c>
    </row>
    <row r="782" spans="1:7" x14ac:dyDescent="0.25">
      <c r="A782" s="185">
        <v>40984</v>
      </c>
      <c r="B782">
        <v>1404.1724569999999</v>
      </c>
      <c r="C782" s="734">
        <f t="shared" si="38"/>
        <v>1.1225069230116347E-3</v>
      </c>
      <c r="D782" s="734">
        <f t="shared" si="36"/>
        <v>1.2553351744917229E-3</v>
      </c>
      <c r="E782" s="734">
        <f t="shared" si="37"/>
        <v>-1.2373911235887824E-3</v>
      </c>
      <c r="F782">
        <v>79.760000000000005</v>
      </c>
      <c r="G782">
        <v>345.98970200000002</v>
      </c>
    </row>
    <row r="783" spans="1:7" x14ac:dyDescent="0.25">
      <c r="A783" s="185">
        <v>40987</v>
      </c>
      <c r="B783">
        <v>1409.746298</v>
      </c>
      <c r="C783" s="734">
        <f t="shared" si="38"/>
        <v>3.9694846400195605E-3</v>
      </c>
      <c r="D783" s="734">
        <f t="shared" si="36"/>
        <v>1.1033099297893534E-2</v>
      </c>
      <c r="E783" s="734">
        <f t="shared" si="37"/>
        <v>1.1404327866382236E-3</v>
      </c>
      <c r="F783">
        <v>80.64</v>
      </c>
      <c r="G783">
        <v>346.38427999999999</v>
      </c>
    </row>
    <row r="784" spans="1:7" x14ac:dyDescent="0.25">
      <c r="A784" s="185">
        <v>40988</v>
      </c>
      <c r="B784">
        <v>1405.5173990000001</v>
      </c>
      <c r="C784" s="734">
        <f t="shared" si="38"/>
        <v>-2.9997588970437361E-3</v>
      </c>
      <c r="D784" s="734">
        <f t="shared" si="36"/>
        <v>-6.6964285714286031E-3</v>
      </c>
      <c r="E784" s="734">
        <f t="shared" si="37"/>
        <v>1.5098548929537436E-4</v>
      </c>
      <c r="F784">
        <v>80.099999999999994</v>
      </c>
      <c r="G784">
        <v>346.43657899999999</v>
      </c>
    </row>
    <row r="785" spans="1:7" x14ac:dyDescent="0.25">
      <c r="A785" s="185">
        <v>40989</v>
      </c>
      <c r="B785">
        <v>1402.8949399999999</v>
      </c>
      <c r="C785" s="734">
        <f t="shared" si="38"/>
        <v>-1.865831758373071E-3</v>
      </c>
      <c r="D785" s="734">
        <f t="shared" si="36"/>
        <v>1.9350811485643105E-2</v>
      </c>
      <c r="E785" s="734">
        <f t="shared" si="37"/>
        <v>1.225156423219298E-3</v>
      </c>
      <c r="F785">
        <v>81.650000000000006</v>
      </c>
      <c r="G785">
        <v>346.861018</v>
      </c>
    </row>
    <row r="786" spans="1:7" x14ac:dyDescent="0.25">
      <c r="A786" s="185">
        <v>40990</v>
      </c>
      <c r="B786">
        <v>1392.784521</v>
      </c>
      <c r="C786" s="734">
        <f t="shared" si="38"/>
        <v>-7.2068254804595888E-3</v>
      </c>
      <c r="D786" s="734">
        <f t="shared" si="36"/>
        <v>1.2124923453765923E-2</v>
      </c>
      <c r="E786" s="734">
        <f t="shared" si="37"/>
        <v>1.6457456167646711E-3</v>
      </c>
      <c r="F786">
        <v>82.64</v>
      </c>
      <c r="G786">
        <v>347.43186300000002</v>
      </c>
    </row>
    <row r="787" spans="1:7" x14ac:dyDescent="0.25">
      <c r="A787" s="185">
        <v>40991</v>
      </c>
      <c r="B787">
        <v>1397.1076069999999</v>
      </c>
      <c r="C787" s="734">
        <f t="shared" si="38"/>
        <v>3.1039158856360771E-3</v>
      </c>
      <c r="D787" s="734">
        <f t="shared" si="36"/>
        <v>-8.7124878993223298E-3</v>
      </c>
      <c r="E787" s="734">
        <f t="shared" si="37"/>
        <v>1.2026933753050972E-3</v>
      </c>
      <c r="F787">
        <v>81.92</v>
      </c>
      <c r="G787">
        <v>347.849717</v>
      </c>
    </row>
    <row r="788" spans="1:7" x14ac:dyDescent="0.25">
      <c r="A788" s="185">
        <v>40994</v>
      </c>
      <c r="B788">
        <v>1416.5124350000001</v>
      </c>
      <c r="C788" s="734">
        <f t="shared" si="38"/>
        <v>1.3889286625292874E-2</v>
      </c>
      <c r="D788" s="734">
        <f t="shared" si="36"/>
        <v>3.5400390625E-3</v>
      </c>
      <c r="E788" s="734">
        <f t="shared" si="37"/>
        <v>7.678189371647548E-3</v>
      </c>
      <c r="F788">
        <v>82.21</v>
      </c>
      <c r="G788">
        <v>350.52057300000001</v>
      </c>
    </row>
    <row r="789" spans="1:7" x14ac:dyDescent="0.25">
      <c r="A789" s="185">
        <v>40995</v>
      </c>
      <c r="B789">
        <v>1412.516024</v>
      </c>
      <c r="C789" s="734">
        <f t="shared" si="38"/>
        <v>-2.8213031536148403E-3</v>
      </c>
      <c r="D789" s="734">
        <f t="shared" si="36"/>
        <v>2.6760734703807909E-3</v>
      </c>
      <c r="E789" s="734">
        <f t="shared" si="37"/>
        <v>-1.7403743089283719E-3</v>
      </c>
      <c r="F789">
        <v>82.43</v>
      </c>
      <c r="G789">
        <v>349.91053599999998</v>
      </c>
    </row>
    <row r="790" spans="1:7" x14ac:dyDescent="0.25">
      <c r="A790" s="185">
        <v>40996</v>
      </c>
      <c r="B790">
        <v>1405.542363</v>
      </c>
      <c r="C790" s="734">
        <f t="shared" si="38"/>
        <v>-4.937049124760895E-3</v>
      </c>
      <c r="D790" s="734">
        <f t="shared" si="36"/>
        <v>6.3083828703140998E-3</v>
      </c>
      <c r="E790" s="734">
        <f t="shared" si="37"/>
        <v>-1.6786919499902631E-3</v>
      </c>
      <c r="F790">
        <v>82.95</v>
      </c>
      <c r="G790">
        <v>349.32314400000001</v>
      </c>
    </row>
    <row r="791" spans="1:7" x14ac:dyDescent="0.25">
      <c r="A791" s="185">
        <v>40997</v>
      </c>
      <c r="B791">
        <v>1403.276826</v>
      </c>
      <c r="C791" s="734">
        <f t="shared" si="38"/>
        <v>-1.6118596348561054E-3</v>
      </c>
      <c r="D791" s="734">
        <f t="shared" si="36"/>
        <v>3.0138637733574392E-3</v>
      </c>
      <c r="E791" s="734">
        <f t="shared" si="37"/>
        <v>-2.6281682613049639E-4</v>
      </c>
      <c r="F791">
        <v>83.2</v>
      </c>
      <c r="G791">
        <v>349.231336</v>
      </c>
    </row>
    <row r="792" spans="1:7" x14ac:dyDescent="0.25">
      <c r="A792" s="185">
        <v>40998</v>
      </c>
      <c r="B792">
        <v>1408.46786</v>
      </c>
      <c r="C792" s="734">
        <f t="shared" si="38"/>
        <v>3.6992230640597867E-3</v>
      </c>
      <c r="D792" s="734">
        <f t="shared" si="36"/>
        <v>-8.6538461538461231E-3</v>
      </c>
      <c r="E792" s="734">
        <f t="shared" si="37"/>
        <v>6.4750632801175989E-3</v>
      </c>
      <c r="F792">
        <v>82.48</v>
      </c>
      <c r="G792">
        <v>351.49263100000002</v>
      </c>
    </row>
    <row r="793" spans="1:7" x14ac:dyDescent="0.25">
      <c r="A793" s="185">
        <v>41001</v>
      </c>
      <c r="B793">
        <v>1419.0437899999999</v>
      </c>
      <c r="C793" s="734">
        <f t="shared" si="38"/>
        <v>7.5088188380811882E-3</v>
      </c>
      <c r="D793" s="734">
        <f t="shared" si="36"/>
        <v>2.0732298739088106E-2</v>
      </c>
      <c r="E793" s="734">
        <f t="shared" si="37"/>
        <v>7.953412827024442E-3</v>
      </c>
      <c r="F793">
        <v>84.19</v>
      </c>
      <c r="G793">
        <v>354.28819700000003</v>
      </c>
    </row>
    <row r="794" spans="1:7" x14ac:dyDescent="0.25">
      <c r="A794" s="185">
        <v>41002</v>
      </c>
      <c r="B794">
        <v>1413.3805910000001</v>
      </c>
      <c r="C794" s="734">
        <f t="shared" si="38"/>
        <v>-3.9908557015001511E-3</v>
      </c>
      <c r="D794" s="734">
        <f t="shared" si="36"/>
        <v>-8.4333056182444022E-3</v>
      </c>
      <c r="E794" s="734">
        <f t="shared" si="37"/>
        <v>-5.599054715334062E-3</v>
      </c>
      <c r="F794">
        <v>83.48</v>
      </c>
      <c r="G794">
        <v>352.30451799999997</v>
      </c>
    </row>
    <row r="795" spans="1:7" x14ac:dyDescent="0.25">
      <c r="A795" s="185">
        <v>41003</v>
      </c>
      <c r="B795">
        <v>1398.9585810000001</v>
      </c>
      <c r="C795" s="734">
        <f t="shared" si="38"/>
        <v>-1.0203911170023949E-2</v>
      </c>
      <c r="D795" s="734">
        <f t="shared" si="36"/>
        <v>-3.5936751317677817E-4</v>
      </c>
      <c r="E795" s="734">
        <f t="shared" si="37"/>
        <v>-2.791579300722935E-3</v>
      </c>
      <c r="F795">
        <v>83.45</v>
      </c>
      <c r="G795">
        <v>351.321032</v>
      </c>
    </row>
    <row r="796" spans="1:7" x14ac:dyDescent="0.25">
      <c r="A796" s="185">
        <v>41004</v>
      </c>
      <c r="B796">
        <v>1398.0841459999999</v>
      </c>
      <c r="C796" s="734">
        <f t="shared" si="38"/>
        <v>-6.2506139343676548E-4</v>
      </c>
      <c r="D796" s="734">
        <f t="shared" si="36"/>
        <v>3.3553025763930489E-3</v>
      </c>
      <c r="E796" s="734">
        <f t="shared" si="37"/>
        <v>-6.6794748570586648E-4</v>
      </c>
      <c r="F796">
        <v>83.73</v>
      </c>
      <c r="G796">
        <v>351.08636799999999</v>
      </c>
    </row>
    <row r="797" spans="1:7" x14ac:dyDescent="0.25">
      <c r="A797" s="185">
        <v>41008</v>
      </c>
      <c r="B797">
        <v>1382.202137</v>
      </c>
      <c r="C797" s="734">
        <f t="shared" si="38"/>
        <v>-1.1359837707508036E-2</v>
      </c>
      <c r="D797" s="734">
        <f t="shared" si="36"/>
        <v>-4.6578287352203596E-3</v>
      </c>
      <c r="E797" s="734">
        <f t="shared" si="37"/>
        <v>-8.8468943345586526E-3</v>
      </c>
      <c r="F797">
        <v>83.34</v>
      </c>
      <c r="G797">
        <v>347.980344</v>
      </c>
    </row>
    <row r="798" spans="1:7" x14ac:dyDescent="0.25">
      <c r="A798" s="185">
        <v>41009</v>
      </c>
      <c r="B798">
        <v>1358.5937650000001</v>
      </c>
      <c r="C798" s="734">
        <f t="shared" si="38"/>
        <v>-1.7080260092232735E-2</v>
      </c>
      <c r="D798" s="734">
        <f t="shared" si="36"/>
        <v>-1.4038876889848839E-2</v>
      </c>
      <c r="E798" s="734">
        <f t="shared" si="37"/>
        <v>-9.4386854218408978E-3</v>
      </c>
      <c r="F798">
        <v>82.17</v>
      </c>
      <c r="G798">
        <v>344.69586700000002</v>
      </c>
    </row>
    <row r="799" spans="1:7" x14ac:dyDescent="0.25">
      <c r="A799" s="185">
        <v>41010</v>
      </c>
      <c r="B799">
        <v>1368.7053860000001</v>
      </c>
      <c r="C799" s="734">
        <f t="shared" si="38"/>
        <v>7.4427111771706578E-3</v>
      </c>
      <c r="D799" s="734">
        <f t="shared" si="36"/>
        <v>6.5717415115005284E-3</v>
      </c>
      <c r="E799" s="734">
        <f t="shared" si="37"/>
        <v>4.2808230131752278E-3</v>
      </c>
      <c r="F799">
        <v>82.71</v>
      </c>
      <c r="G799">
        <v>346.171449</v>
      </c>
    </row>
    <row r="800" spans="1:7" x14ac:dyDescent="0.25">
      <c r="A800" s="185">
        <v>41011</v>
      </c>
      <c r="B800">
        <v>1387.5653589999999</v>
      </c>
      <c r="C800" s="734">
        <f t="shared" si="38"/>
        <v>1.3779424844025501E-2</v>
      </c>
      <c r="D800" s="734">
        <f t="shared" si="36"/>
        <v>-6.0452182323778025E-4</v>
      </c>
      <c r="E800" s="734">
        <f t="shared" si="37"/>
        <v>1.8480091349184491E-3</v>
      </c>
      <c r="F800">
        <v>82.66</v>
      </c>
      <c r="G800">
        <v>346.81117699999999</v>
      </c>
    </row>
    <row r="801" spans="1:7" x14ac:dyDescent="0.25">
      <c r="A801" s="185">
        <v>41012</v>
      </c>
      <c r="B801">
        <v>1370.2613389999999</v>
      </c>
      <c r="C801" s="734">
        <f t="shared" si="38"/>
        <v>-1.2470778322450249E-2</v>
      </c>
      <c r="D801" s="734">
        <f t="shared" si="36"/>
        <v>5.3230099201548864E-3</v>
      </c>
      <c r="E801" s="734">
        <f t="shared" si="37"/>
        <v>-9.1416892253159965E-4</v>
      </c>
      <c r="F801">
        <v>83.1</v>
      </c>
      <c r="G801">
        <v>346.49413299999998</v>
      </c>
    </row>
    <row r="802" spans="1:7" x14ac:dyDescent="0.25">
      <c r="A802" s="185">
        <v>41015</v>
      </c>
      <c r="B802">
        <v>1369.568876</v>
      </c>
      <c r="C802" s="734">
        <f t="shared" si="38"/>
        <v>-5.0535104530147201E-4</v>
      </c>
      <c r="D802" s="734">
        <f t="shared" si="36"/>
        <v>1.1311672683514074E-2</v>
      </c>
      <c r="E802" s="734">
        <f t="shared" si="37"/>
        <v>4.8783134807077744E-3</v>
      </c>
      <c r="F802">
        <v>84.04</v>
      </c>
      <c r="G802">
        <v>348.18444</v>
      </c>
    </row>
    <row r="803" spans="1:7" x14ac:dyDescent="0.25">
      <c r="A803" s="185">
        <v>41016</v>
      </c>
      <c r="B803">
        <v>1390.779583</v>
      </c>
      <c r="C803" s="734">
        <f t="shared" si="38"/>
        <v>1.5487141517079861E-2</v>
      </c>
      <c r="D803" s="734">
        <f t="shared" si="36"/>
        <v>-5.1166111375535728E-3</v>
      </c>
      <c r="E803" s="734">
        <f t="shared" si="37"/>
        <v>1.1087100848044873E-2</v>
      </c>
      <c r="F803">
        <v>83.61</v>
      </c>
      <c r="G803">
        <v>352.04479600000002</v>
      </c>
    </row>
    <row r="804" spans="1:7" x14ac:dyDescent="0.25">
      <c r="A804" s="185">
        <v>41017</v>
      </c>
      <c r="B804">
        <v>1385.1422399999999</v>
      </c>
      <c r="C804" s="734">
        <f t="shared" si="38"/>
        <v>-4.0533691096039659E-3</v>
      </c>
      <c r="D804" s="734">
        <f t="shared" si="36"/>
        <v>-2.3322569070685306E-2</v>
      </c>
      <c r="E804" s="734">
        <f t="shared" si="37"/>
        <v>-1.0294286525969198E-3</v>
      </c>
      <c r="F804">
        <v>81.66</v>
      </c>
      <c r="G804">
        <v>351.682391</v>
      </c>
    </row>
    <row r="805" spans="1:7" x14ac:dyDescent="0.25">
      <c r="A805" s="185">
        <v>41018</v>
      </c>
      <c r="B805">
        <v>1376.9195629999999</v>
      </c>
      <c r="C805" s="734">
        <f t="shared" si="38"/>
        <v>-5.9363412381387981E-3</v>
      </c>
      <c r="D805" s="734">
        <f t="shared" si="36"/>
        <v>1.5797207935341673E-2</v>
      </c>
      <c r="E805" s="734">
        <f t="shared" si="37"/>
        <v>-3.2256434471296114E-3</v>
      </c>
      <c r="F805">
        <v>82.95</v>
      </c>
      <c r="G805">
        <v>350.54798899999997</v>
      </c>
    </row>
    <row r="806" spans="1:7" x14ac:dyDescent="0.25">
      <c r="A806" s="185">
        <v>41019</v>
      </c>
      <c r="B806">
        <v>1378.5329999999999</v>
      </c>
      <c r="C806" s="734">
        <f t="shared" si="38"/>
        <v>1.1717728786455606E-3</v>
      </c>
      <c r="D806" s="734">
        <f t="shared" si="36"/>
        <v>1.3261000602772688E-2</v>
      </c>
      <c r="E806" s="734">
        <f t="shared" si="37"/>
        <v>8.6665766038671599E-3</v>
      </c>
      <c r="F806">
        <v>84.05</v>
      </c>
      <c r="G806">
        <v>353.58604000000003</v>
      </c>
    </row>
    <row r="807" spans="1:7" x14ac:dyDescent="0.25">
      <c r="A807" s="185">
        <v>41022</v>
      </c>
      <c r="B807">
        <v>1366.943473</v>
      </c>
      <c r="C807" s="734">
        <f t="shared" si="38"/>
        <v>-8.4071451318176171E-3</v>
      </c>
      <c r="D807" s="734">
        <f t="shared" si="36"/>
        <v>-3.4384295062462877E-2</v>
      </c>
      <c r="E807" s="734">
        <f t="shared" si="37"/>
        <v>-1.4483566715473351E-2</v>
      </c>
      <c r="F807">
        <v>81.16</v>
      </c>
      <c r="G807">
        <v>348.46485300000001</v>
      </c>
    </row>
    <row r="808" spans="1:7" x14ac:dyDescent="0.25">
      <c r="A808" s="185">
        <v>41023</v>
      </c>
      <c r="B808">
        <v>1371.9710150000001</v>
      </c>
      <c r="C808" s="734">
        <f t="shared" si="38"/>
        <v>3.6779443329622019E-3</v>
      </c>
      <c r="D808" s="734">
        <f t="shared" si="36"/>
        <v>-3.2035485460817359E-3</v>
      </c>
      <c r="E808" s="734">
        <f t="shared" si="37"/>
        <v>1.20244551607529E-4</v>
      </c>
      <c r="F808">
        <v>80.900000000000006</v>
      </c>
      <c r="G808">
        <v>348.506754</v>
      </c>
    </row>
    <row r="809" spans="1:7" x14ac:dyDescent="0.25">
      <c r="A809" s="185">
        <v>41024</v>
      </c>
      <c r="B809">
        <v>1390.6931500000001</v>
      </c>
      <c r="C809" s="734">
        <f t="shared" si="38"/>
        <v>1.3646159281287762E-2</v>
      </c>
      <c r="D809" s="734">
        <f t="shared" si="36"/>
        <v>2.6823238566130891E-2</v>
      </c>
      <c r="E809" s="734">
        <f t="shared" si="37"/>
        <v>5.1085580969831845E-3</v>
      </c>
      <c r="F809">
        <v>83.07</v>
      </c>
      <c r="G809">
        <v>350.28712100000001</v>
      </c>
    </row>
    <row r="810" spans="1:7" x14ac:dyDescent="0.25">
      <c r="A810" s="185">
        <v>41025</v>
      </c>
      <c r="B810">
        <v>1399.9803899999999</v>
      </c>
      <c r="C810" s="734">
        <f t="shared" si="38"/>
        <v>6.678137445345067E-3</v>
      </c>
      <c r="D810" s="734">
        <f t="shared" si="36"/>
        <v>4.1651619116408023E-2</v>
      </c>
      <c r="E810" s="734">
        <f t="shared" si="37"/>
        <v>8.2001387655927793E-3</v>
      </c>
      <c r="F810">
        <v>86.53</v>
      </c>
      <c r="G810">
        <v>353.15952399999998</v>
      </c>
    </row>
    <row r="811" spans="1:7" x14ac:dyDescent="0.25">
      <c r="A811" s="185">
        <v>41026</v>
      </c>
      <c r="B811">
        <v>1403.3580689999999</v>
      </c>
      <c r="C811" s="734">
        <f t="shared" si="38"/>
        <v>2.4126616516393362E-3</v>
      </c>
      <c r="D811" s="734">
        <f t="shared" si="36"/>
        <v>-6.4717439038484148E-3</v>
      </c>
      <c r="E811" s="734">
        <f t="shared" si="37"/>
        <v>-9.1799308235551713E-4</v>
      </c>
      <c r="F811">
        <v>85.97</v>
      </c>
      <c r="G811">
        <v>352.83532600000001</v>
      </c>
    </row>
    <row r="812" spans="1:7" x14ac:dyDescent="0.25">
      <c r="A812" s="185">
        <v>41029</v>
      </c>
      <c r="B812">
        <v>1397.911996</v>
      </c>
      <c r="C812" s="734">
        <f t="shared" si="38"/>
        <v>-3.8807437106059828E-3</v>
      </c>
      <c r="D812" s="734">
        <f t="shared" si="36"/>
        <v>-4.7691055019192241E-3</v>
      </c>
      <c r="E812" s="734">
        <f t="shared" si="37"/>
        <v>-2.7831907057969119E-3</v>
      </c>
      <c r="F812">
        <v>85.56</v>
      </c>
      <c r="G812">
        <v>351.853318</v>
      </c>
    </row>
    <row r="813" spans="1:7" x14ac:dyDescent="0.25">
      <c r="A813" s="185">
        <v>41030</v>
      </c>
      <c r="B813">
        <v>1405.8236609999999</v>
      </c>
      <c r="C813" s="734">
        <f t="shared" si="38"/>
        <v>5.6596302361224815E-3</v>
      </c>
      <c r="D813" s="734">
        <f t="shared" si="36"/>
        <v>-1.1570827489481128E-2</v>
      </c>
      <c r="E813" s="734">
        <f t="shared" si="37"/>
        <v>2.0494790388760897E-3</v>
      </c>
      <c r="F813">
        <v>84.57</v>
      </c>
      <c r="G813">
        <v>352.574434</v>
      </c>
    </row>
    <row r="814" spans="1:7" x14ac:dyDescent="0.25">
      <c r="A814" s="185">
        <v>41031</v>
      </c>
      <c r="B814">
        <v>1402.305163</v>
      </c>
      <c r="C814" s="734">
        <f t="shared" si="38"/>
        <v>-2.5028018076584946E-3</v>
      </c>
      <c r="D814" s="734">
        <f t="shared" si="36"/>
        <v>1.1588033581648283E-2</v>
      </c>
      <c r="E814" s="734">
        <f t="shared" si="37"/>
        <v>3.0206756284547609E-3</v>
      </c>
      <c r="F814">
        <v>85.55</v>
      </c>
      <c r="G814">
        <v>353.63944700000002</v>
      </c>
    </row>
    <row r="815" spans="1:7" x14ac:dyDescent="0.25">
      <c r="A815" s="185">
        <v>41032</v>
      </c>
      <c r="B815">
        <v>1391.5710670000001</v>
      </c>
      <c r="C815" s="734">
        <f t="shared" si="38"/>
        <v>-7.6546077724167771E-3</v>
      </c>
      <c r="D815" s="734">
        <f t="shared" si="36"/>
        <v>-8.6499123319695448E-3</v>
      </c>
      <c r="E815" s="734">
        <f t="shared" si="37"/>
        <v>6.0759058929304999E-4</v>
      </c>
      <c r="F815">
        <v>84.81</v>
      </c>
      <c r="G815">
        <v>353.85431499999999</v>
      </c>
    </row>
    <row r="816" spans="1:7" x14ac:dyDescent="0.25">
      <c r="A816" s="185">
        <v>41033</v>
      </c>
      <c r="B816">
        <v>1369.098217</v>
      </c>
      <c r="C816" s="734">
        <f t="shared" si="38"/>
        <v>-1.6149265052231909E-2</v>
      </c>
      <c r="D816" s="734">
        <f t="shared" si="36"/>
        <v>-5.3059780686239844E-3</v>
      </c>
      <c r="E816" s="734">
        <f t="shared" si="37"/>
        <v>-8.0620579686867533E-3</v>
      </c>
      <c r="F816">
        <v>84.36</v>
      </c>
      <c r="G816">
        <v>351.00152100000003</v>
      </c>
    </row>
    <row r="817" spans="1:7" x14ac:dyDescent="0.25">
      <c r="A817" s="185">
        <v>41036</v>
      </c>
      <c r="B817">
        <v>1369.5834809999999</v>
      </c>
      <c r="C817" s="734">
        <f t="shared" si="38"/>
        <v>3.5444060475309236E-4</v>
      </c>
      <c r="D817" s="734">
        <f t="shared" si="36"/>
        <v>-4.1488857278330071E-3</v>
      </c>
      <c r="E817" s="734">
        <f t="shared" si="37"/>
        <v>1.1021177312788843E-3</v>
      </c>
      <c r="F817">
        <v>84.01</v>
      </c>
      <c r="G817">
        <v>351.38836600000002</v>
      </c>
    </row>
    <row r="818" spans="1:7" x14ac:dyDescent="0.25">
      <c r="A818" s="185">
        <v>41037</v>
      </c>
      <c r="B818">
        <v>1363.722237</v>
      </c>
      <c r="C818" s="734">
        <f t="shared" si="38"/>
        <v>-4.2795814065458293E-3</v>
      </c>
      <c r="D818" s="734">
        <f t="shared" si="36"/>
        <v>-7.142006903940068E-3</v>
      </c>
      <c r="E818" s="734">
        <f t="shared" si="37"/>
        <v>-1.4221586380011031E-3</v>
      </c>
      <c r="F818">
        <v>83.41</v>
      </c>
      <c r="G818">
        <v>350.88863600000002</v>
      </c>
    </row>
    <row r="819" spans="1:7" x14ac:dyDescent="0.25">
      <c r="A819" s="185">
        <v>41038</v>
      </c>
      <c r="B819">
        <v>1354.576055</v>
      </c>
      <c r="C819" s="734">
        <f t="shared" si="38"/>
        <v>-6.7067777820506436E-3</v>
      </c>
      <c r="D819" s="734">
        <f t="shared" si="36"/>
        <v>-7.6729408943772004E-3</v>
      </c>
      <c r="E819" s="734">
        <f t="shared" si="37"/>
        <v>-6.6909946892667049E-3</v>
      </c>
      <c r="F819">
        <v>82.77</v>
      </c>
      <c r="G819">
        <v>348.540842</v>
      </c>
    </row>
    <row r="820" spans="1:7" x14ac:dyDescent="0.25">
      <c r="A820" s="185">
        <v>41039</v>
      </c>
      <c r="B820">
        <v>1357.992027</v>
      </c>
      <c r="C820" s="734">
        <f t="shared" si="38"/>
        <v>2.5218015536234706E-3</v>
      </c>
      <c r="D820" s="734">
        <f t="shared" si="36"/>
        <v>2.7787845837865532E-3</v>
      </c>
      <c r="E820" s="734">
        <f t="shared" si="37"/>
        <v>7.2967115859552401E-3</v>
      </c>
      <c r="F820">
        <v>83</v>
      </c>
      <c r="G820">
        <v>351.08404400000001</v>
      </c>
    </row>
    <row r="821" spans="1:7" x14ac:dyDescent="0.25">
      <c r="A821" s="185">
        <v>41040</v>
      </c>
      <c r="B821">
        <v>1353.391568</v>
      </c>
      <c r="C821" s="734">
        <f t="shared" si="38"/>
        <v>-3.3876922018187816E-3</v>
      </c>
      <c r="D821" s="734">
        <f t="shared" si="36"/>
        <v>2.6506024096384362E-3</v>
      </c>
      <c r="E821" s="734">
        <f t="shared" si="37"/>
        <v>-2.6806772226880549E-3</v>
      </c>
      <c r="F821">
        <v>83.22</v>
      </c>
      <c r="G821">
        <v>350.14290099999999</v>
      </c>
    </row>
    <row r="822" spans="1:7" x14ac:dyDescent="0.25">
      <c r="A822" s="185">
        <v>41043</v>
      </c>
      <c r="B822">
        <v>1338.3479380000001</v>
      </c>
      <c r="C822" s="734">
        <f t="shared" si="38"/>
        <v>-1.1115504452440805E-2</v>
      </c>
      <c r="D822" s="734">
        <f t="shared" si="36"/>
        <v>-7.2098053352558367E-3</v>
      </c>
      <c r="E822" s="734">
        <f t="shared" si="37"/>
        <v>-3.5373214663575459E-3</v>
      </c>
      <c r="F822">
        <v>82.62</v>
      </c>
      <c r="G822">
        <v>348.90433300000001</v>
      </c>
    </row>
    <row r="823" spans="1:7" x14ac:dyDescent="0.25">
      <c r="A823" s="185">
        <v>41044</v>
      </c>
      <c r="B823">
        <v>1330.6602969999999</v>
      </c>
      <c r="C823" s="734">
        <f t="shared" si="38"/>
        <v>-5.7441273541232185E-3</v>
      </c>
      <c r="D823" s="734">
        <f t="shared" si="36"/>
        <v>7.7463083999032012E-3</v>
      </c>
      <c r="E823" s="734">
        <f t="shared" si="37"/>
        <v>-5.8409707396789301E-4</v>
      </c>
      <c r="F823">
        <v>83.26</v>
      </c>
      <c r="G823">
        <v>348.70053899999999</v>
      </c>
    </row>
    <row r="824" spans="1:7" x14ac:dyDescent="0.25">
      <c r="A824" s="185">
        <v>41045</v>
      </c>
      <c r="B824">
        <v>1324.8030659999999</v>
      </c>
      <c r="C824" s="734">
        <f t="shared" si="38"/>
        <v>-4.4017477737970934E-3</v>
      </c>
      <c r="D824" s="734">
        <f t="shared" si="36"/>
        <v>1.2010569300984875E-2</v>
      </c>
      <c r="E824" s="734">
        <f t="shared" si="37"/>
        <v>2.8125537253615995E-3</v>
      </c>
      <c r="F824">
        <v>84.26</v>
      </c>
      <c r="G824">
        <v>349.68127800000002</v>
      </c>
    </row>
    <row r="825" spans="1:7" x14ac:dyDescent="0.25">
      <c r="A825" s="185">
        <v>41046</v>
      </c>
      <c r="B825">
        <v>1304.862887</v>
      </c>
      <c r="C825" s="734">
        <f t="shared" si="38"/>
        <v>-1.5051428783453558E-2</v>
      </c>
      <c r="D825" s="734">
        <f t="shared" si="36"/>
        <v>-2.0531687633515316E-2</v>
      </c>
      <c r="E825" s="734">
        <f t="shared" si="37"/>
        <v>-6.6589410028409235E-3</v>
      </c>
      <c r="F825">
        <v>82.53</v>
      </c>
      <c r="G825">
        <v>347.35277100000002</v>
      </c>
    </row>
    <row r="826" spans="1:7" x14ac:dyDescent="0.25">
      <c r="A826" s="185">
        <v>41047</v>
      </c>
      <c r="B826">
        <v>1295.219998</v>
      </c>
      <c r="C826" s="734">
        <f t="shared" si="38"/>
        <v>-7.3899634176659568E-3</v>
      </c>
      <c r="D826" s="734">
        <f t="shared" si="36"/>
        <v>-1.8538713195201728E-2</v>
      </c>
      <c r="E826" s="734">
        <f t="shared" si="37"/>
        <v>-5.8241452750639189E-3</v>
      </c>
      <c r="F826">
        <v>81</v>
      </c>
      <c r="G826">
        <v>345.32973800000002</v>
      </c>
    </row>
    <row r="827" spans="1:7" x14ac:dyDescent="0.25">
      <c r="A827" s="185">
        <v>41050</v>
      </c>
      <c r="B827">
        <v>1315.9886389999999</v>
      </c>
      <c r="C827" s="734">
        <f t="shared" si="38"/>
        <v>1.6034836577623501E-2</v>
      </c>
      <c r="D827" s="734">
        <f t="shared" si="36"/>
        <v>1.3950617283950528E-2</v>
      </c>
      <c r="E827" s="734">
        <f t="shared" si="37"/>
        <v>4.1213739895171742E-3</v>
      </c>
      <c r="F827">
        <v>82.13</v>
      </c>
      <c r="G827">
        <v>346.752971</v>
      </c>
    </row>
    <row r="828" spans="1:7" x14ac:dyDescent="0.25">
      <c r="A828" s="185">
        <v>41051</v>
      </c>
      <c r="B828">
        <v>1316.6275430000001</v>
      </c>
      <c r="C828" s="734">
        <f t="shared" si="38"/>
        <v>4.8549355295768315E-4</v>
      </c>
      <c r="D828" s="734">
        <f t="shared" si="36"/>
        <v>-1.217581882380081E-4</v>
      </c>
      <c r="E828" s="734">
        <f t="shared" si="37"/>
        <v>1.1045384813732628E-3</v>
      </c>
      <c r="F828">
        <v>82.12</v>
      </c>
      <c r="G828">
        <v>347.13597299999998</v>
      </c>
    </row>
    <row r="829" spans="1:7" x14ac:dyDescent="0.25">
      <c r="A829" s="185">
        <v>41052</v>
      </c>
      <c r="B829">
        <v>1318.8577809999999</v>
      </c>
      <c r="C829" s="734">
        <f t="shared" si="38"/>
        <v>1.693901978473189E-3</v>
      </c>
      <c r="D829" s="734">
        <f t="shared" si="36"/>
        <v>-1.0107160253287839E-2</v>
      </c>
      <c r="E829" s="734">
        <f t="shared" si="37"/>
        <v>-2.7227255989398236E-3</v>
      </c>
      <c r="F829">
        <v>81.290000000000006</v>
      </c>
      <c r="G829">
        <v>346.19081699999998</v>
      </c>
    </row>
    <row r="830" spans="1:7" x14ac:dyDescent="0.25">
      <c r="A830" s="185">
        <v>41053</v>
      </c>
      <c r="B830">
        <v>1320.6790530000001</v>
      </c>
      <c r="C830" s="734">
        <f t="shared" si="38"/>
        <v>1.3809464721958875E-3</v>
      </c>
      <c r="D830" s="734">
        <f t="shared" si="36"/>
        <v>1.1071472505843172E-2</v>
      </c>
      <c r="E830" s="734">
        <f t="shared" si="37"/>
        <v>8.8385966632962276E-3</v>
      </c>
      <c r="F830">
        <v>82.19</v>
      </c>
      <c r="G830">
        <v>349.25065799999999</v>
      </c>
    </row>
    <row r="831" spans="1:7" x14ac:dyDescent="0.25">
      <c r="A831" s="185">
        <v>41054</v>
      </c>
      <c r="B831">
        <v>1317.8211739999999</v>
      </c>
      <c r="C831" s="734">
        <f t="shared" si="38"/>
        <v>-2.1639466405621866E-3</v>
      </c>
      <c r="D831" s="734">
        <f t="shared" si="36"/>
        <v>1.0098552135296313E-2</v>
      </c>
      <c r="E831" s="734">
        <f t="shared" si="37"/>
        <v>-3.9924047902584192E-4</v>
      </c>
      <c r="F831">
        <v>83.02</v>
      </c>
      <c r="G831">
        <v>349.111223</v>
      </c>
    </row>
    <row r="832" spans="1:7" x14ac:dyDescent="0.25">
      <c r="A832" s="185">
        <v>41058</v>
      </c>
      <c r="B832">
        <v>1332.4191209999999</v>
      </c>
      <c r="C832" s="734">
        <f t="shared" si="38"/>
        <v>1.1077335292534851E-2</v>
      </c>
      <c r="D832" s="734">
        <f t="shared" si="36"/>
        <v>5.2999277282581581E-3</v>
      </c>
      <c r="E832" s="734">
        <f t="shared" si="37"/>
        <v>6.2744531131846415E-3</v>
      </c>
      <c r="F832">
        <v>83.46</v>
      </c>
      <c r="G832">
        <v>351.30170500000003</v>
      </c>
    </row>
    <row r="833" spans="1:7" x14ac:dyDescent="0.25">
      <c r="A833" s="185">
        <v>41059</v>
      </c>
      <c r="B833">
        <v>1313.320052</v>
      </c>
      <c r="C833" s="734">
        <f t="shared" si="38"/>
        <v>-1.4334130078879181E-2</v>
      </c>
      <c r="D833" s="734">
        <f t="shared" si="36"/>
        <v>-2.1687035705727165E-2</v>
      </c>
      <c r="E833" s="734">
        <f t="shared" si="37"/>
        <v>-8.4532467612135065E-3</v>
      </c>
      <c r="F833">
        <v>81.650000000000006</v>
      </c>
      <c r="G833">
        <v>348.332065</v>
      </c>
    </row>
    <row r="834" spans="1:7" x14ac:dyDescent="0.25">
      <c r="A834" s="185">
        <v>41060</v>
      </c>
      <c r="B834">
        <v>1310.329007</v>
      </c>
      <c r="C834" s="734">
        <f t="shared" si="38"/>
        <v>-2.2774684628054098E-3</v>
      </c>
      <c r="D834" s="734">
        <f t="shared" si="36"/>
        <v>-1.1145131659522467E-2</v>
      </c>
      <c r="E834" s="734">
        <f t="shared" si="37"/>
        <v>-2.8698047077577726E-3</v>
      </c>
      <c r="F834">
        <v>80.739999999999995</v>
      </c>
      <c r="G834">
        <v>347.33242000000001</v>
      </c>
    </row>
    <row r="835" spans="1:7" x14ac:dyDescent="0.25">
      <c r="A835" s="185">
        <v>41061</v>
      </c>
      <c r="B835">
        <v>1278.0446219999999</v>
      </c>
      <c r="C835" s="734">
        <f t="shared" si="38"/>
        <v>-2.463838076355751E-2</v>
      </c>
      <c r="D835" s="734">
        <f t="shared" ref="D835:D898" si="39">F835/F834-1</f>
        <v>-3.2078275947485579E-2</v>
      </c>
      <c r="E835" s="734">
        <f t="shared" ref="E835:E898" si="40">G835/G834-1</f>
        <v>-1.6649220363592954E-2</v>
      </c>
      <c r="F835">
        <v>78.150000000000006</v>
      </c>
      <c r="G835">
        <v>341.54960599999998</v>
      </c>
    </row>
    <row r="836" spans="1:7" x14ac:dyDescent="0.25">
      <c r="A836" s="185">
        <v>41064</v>
      </c>
      <c r="B836">
        <v>1278.177017</v>
      </c>
      <c r="C836" s="734">
        <f t="shared" ref="C836:C899" si="41">B836/B835-1</f>
        <v>1.0359184469854732E-4</v>
      </c>
      <c r="D836" s="734">
        <f t="shared" si="39"/>
        <v>1.1132437619961522E-2</v>
      </c>
      <c r="E836" s="734">
        <f t="shared" si="40"/>
        <v>2.6268775727997795E-3</v>
      </c>
      <c r="F836">
        <v>79.02</v>
      </c>
      <c r="G836">
        <v>342.44681500000002</v>
      </c>
    </row>
    <row r="837" spans="1:7" x14ac:dyDescent="0.25">
      <c r="A837" s="185">
        <v>41065</v>
      </c>
      <c r="B837">
        <v>1285.4972290000001</v>
      </c>
      <c r="C837" s="734">
        <f t="shared" si="41"/>
        <v>5.7270721524795842E-3</v>
      </c>
      <c r="D837" s="734">
        <f t="shared" si="39"/>
        <v>4.8089091369274417E-3</v>
      </c>
      <c r="E837" s="734">
        <f t="shared" si="40"/>
        <v>-1.5724485567196744E-3</v>
      </c>
      <c r="F837">
        <v>79.400000000000006</v>
      </c>
      <c r="G837">
        <v>341.90833500000002</v>
      </c>
    </row>
    <row r="838" spans="1:7" x14ac:dyDescent="0.25">
      <c r="A838" s="185">
        <v>41066</v>
      </c>
      <c r="B838">
        <v>1315.1307240000001</v>
      </c>
      <c r="C838" s="734">
        <f t="shared" si="41"/>
        <v>2.305216559902834E-2</v>
      </c>
      <c r="D838" s="734">
        <f t="shared" si="39"/>
        <v>2.5692695214105665E-2</v>
      </c>
      <c r="E838" s="734">
        <f t="shared" si="40"/>
        <v>1.374451430088719E-2</v>
      </c>
      <c r="F838">
        <v>81.44</v>
      </c>
      <c r="G838">
        <v>346.60769900000003</v>
      </c>
    </row>
    <row r="839" spans="1:7" x14ac:dyDescent="0.25">
      <c r="A839" s="185">
        <v>41067</v>
      </c>
      <c r="B839">
        <v>1314.9860530000001</v>
      </c>
      <c r="C839" s="734">
        <f t="shared" si="41"/>
        <v>-1.1000503399383188E-4</v>
      </c>
      <c r="D839" s="734">
        <f t="shared" si="39"/>
        <v>-3.9292730844793233E-3</v>
      </c>
      <c r="E839" s="734">
        <f t="shared" si="40"/>
        <v>2.3472098350589832E-3</v>
      </c>
      <c r="F839">
        <v>81.12</v>
      </c>
      <c r="G839">
        <v>347.42126000000002</v>
      </c>
    </row>
    <row r="840" spans="1:7" x14ac:dyDescent="0.25">
      <c r="A840" s="185">
        <v>41068</v>
      </c>
      <c r="B840">
        <v>1325.6554739999999</v>
      </c>
      <c r="C840" s="734">
        <f t="shared" si="41"/>
        <v>8.1137141916134414E-3</v>
      </c>
      <c r="D840" s="734">
        <f t="shared" si="39"/>
        <v>4.0680473372780579E-3</v>
      </c>
      <c r="E840" s="734">
        <f t="shared" si="40"/>
        <v>8.3243092262115237E-3</v>
      </c>
      <c r="F840">
        <v>81.45</v>
      </c>
      <c r="G840">
        <v>350.31330200000002</v>
      </c>
    </row>
    <row r="841" spans="1:7" x14ac:dyDescent="0.25">
      <c r="A841" s="185">
        <v>41071</v>
      </c>
      <c r="B841">
        <v>1308.9326980000001</v>
      </c>
      <c r="C841" s="734">
        <f t="shared" si="41"/>
        <v>-1.2614722548944801E-2</v>
      </c>
      <c r="D841" s="734">
        <f t="shared" si="39"/>
        <v>-3.9287906691222174E-3</v>
      </c>
      <c r="E841" s="734">
        <f t="shared" si="40"/>
        <v>-4.2608972924471633E-3</v>
      </c>
      <c r="F841">
        <v>81.13</v>
      </c>
      <c r="G841">
        <v>348.82065299999999</v>
      </c>
    </row>
    <row r="842" spans="1:7" x14ac:dyDescent="0.25">
      <c r="A842" s="185">
        <v>41072</v>
      </c>
      <c r="B842">
        <v>1324.1761899999999</v>
      </c>
      <c r="C842" s="734">
        <f t="shared" si="41"/>
        <v>1.1645741620857519E-2</v>
      </c>
      <c r="D842" s="734">
        <f t="shared" si="39"/>
        <v>5.5466535190435984E-3</v>
      </c>
      <c r="E842" s="734">
        <f t="shared" si="40"/>
        <v>5.7667571650352745E-3</v>
      </c>
      <c r="F842">
        <v>81.58</v>
      </c>
      <c r="G842">
        <v>350.83221700000001</v>
      </c>
    </row>
    <row r="843" spans="1:7" x14ac:dyDescent="0.25">
      <c r="A843" s="185">
        <v>41073</v>
      </c>
      <c r="B843">
        <v>1314.8808799999999</v>
      </c>
      <c r="C843" s="734">
        <f t="shared" si="41"/>
        <v>-7.0196927494973194E-3</v>
      </c>
      <c r="D843" s="734">
        <f t="shared" si="39"/>
        <v>7.2321647462614269E-3</v>
      </c>
      <c r="E843" s="734">
        <f t="shared" si="40"/>
        <v>-2.592800649206195E-3</v>
      </c>
      <c r="F843">
        <v>82.17</v>
      </c>
      <c r="G843">
        <v>349.92257899999998</v>
      </c>
    </row>
    <row r="844" spans="1:7" x14ac:dyDescent="0.25">
      <c r="A844" s="185">
        <v>41074</v>
      </c>
      <c r="B844">
        <v>1329.0994860000001</v>
      </c>
      <c r="C844" s="734">
        <f t="shared" si="41"/>
        <v>1.081360769349704E-2</v>
      </c>
      <c r="D844" s="734">
        <f t="shared" si="39"/>
        <v>4.3203115492272071E-2</v>
      </c>
      <c r="E844" s="734">
        <f t="shared" si="40"/>
        <v>1.3032757168836451E-2</v>
      </c>
      <c r="F844">
        <v>85.72</v>
      </c>
      <c r="G844">
        <v>354.48303499999997</v>
      </c>
    </row>
    <row r="845" spans="1:7" x14ac:dyDescent="0.25">
      <c r="A845" s="185">
        <v>41075</v>
      </c>
      <c r="B845">
        <v>1342.8353279999999</v>
      </c>
      <c r="C845" s="734">
        <f t="shared" si="41"/>
        <v>1.0334698150654242E-2</v>
      </c>
      <c r="D845" s="734">
        <f t="shared" si="39"/>
        <v>-4.6663555762950226E-3</v>
      </c>
      <c r="E845" s="734">
        <f t="shared" si="40"/>
        <v>2.7946527821847145E-3</v>
      </c>
      <c r="F845">
        <v>85.32</v>
      </c>
      <c r="G845">
        <v>355.47369200000003</v>
      </c>
    </row>
    <row r="846" spans="1:7" x14ac:dyDescent="0.25">
      <c r="A846" s="185">
        <v>41078</v>
      </c>
      <c r="B846">
        <v>1344.776666</v>
      </c>
      <c r="C846" s="734">
        <f t="shared" si="41"/>
        <v>1.4457007196047034E-3</v>
      </c>
      <c r="D846" s="734">
        <f t="shared" si="39"/>
        <v>1.6994842944210165E-2</v>
      </c>
      <c r="E846" s="734">
        <f t="shared" si="40"/>
        <v>1.6331925908035227E-3</v>
      </c>
      <c r="F846">
        <v>86.77</v>
      </c>
      <c r="G846">
        <v>356.05424900000003</v>
      </c>
    </row>
    <row r="847" spans="1:7" x14ac:dyDescent="0.25">
      <c r="A847" s="185">
        <v>41079</v>
      </c>
      <c r="B847">
        <v>1357.983718</v>
      </c>
      <c r="C847" s="734">
        <f t="shared" si="41"/>
        <v>9.8210002700924726E-3</v>
      </c>
      <c r="D847" s="734">
        <f t="shared" si="39"/>
        <v>-4.9556298259766374E-3</v>
      </c>
      <c r="E847" s="734">
        <f t="shared" si="40"/>
        <v>-8.7534413892098595E-4</v>
      </c>
      <c r="F847">
        <v>86.34</v>
      </c>
      <c r="G847">
        <v>355.74257899999998</v>
      </c>
    </row>
    <row r="848" spans="1:7" x14ac:dyDescent="0.25">
      <c r="A848" s="185">
        <v>41080</v>
      </c>
      <c r="B848">
        <v>1355.6941609999999</v>
      </c>
      <c r="C848" s="734">
        <f t="shared" si="41"/>
        <v>-1.6859973868994516E-3</v>
      </c>
      <c r="D848" s="734">
        <f t="shared" si="39"/>
        <v>-7.8758397034979222E-3</v>
      </c>
      <c r="E848" s="734">
        <f t="shared" si="40"/>
        <v>-5.2863646665135544E-3</v>
      </c>
      <c r="F848">
        <v>85.66</v>
      </c>
      <c r="G848">
        <v>353.86199399999998</v>
      </c>
    </row>
    <row r="849" spans="1:7" x14ac:dyDescent="0.25">
      <c r="A849" s="185">
        <v>41081</v>
      </c>
      <c r="B849">
        <v>1325.5137259999999</v>
      </c>
      <c r="C849" s="734">
        <f t="shared" si="41"/>
        <v>-2.226197904233651E-2</v>
      </c>
      <c r="D849" s="734">
        <f t="shared" si="39"/>
        <v>2.4515526500117346E-3</v>
      </c>
      <c r="E849" s="734">
        <f t="shared" si="40"/>
        <v>-1.2186230997160874E-2</v>
      </c>
      <c r="F849">
        <v>85.87</v>
      </c>
      <c r="G849">
        <v>349.54975000000002</v>
      </c>
    </row>
    <row r="850" spans="1:7" x14ac:dyDescent="0.25">
      <c r="A850" s="185">
        <v>41082</v>
      </c>
      <c r="B850">
        <v>1335.0203630000001</v>
      </c>
      <c r="C850" s="734">
        <f t="shared" si="41"/>
        <v>7.1720396503840433E-3</v>
      </c>
      <c r="D850" s="734">
        <f t="shared" si="39"/>
        <v>3.2258064516129004E-2</v>
      </c>
      <c r="E850" s="734">
        <f t="shared" si="40"/>
        <v>3.0185545834320315E-3</v>
      </c>
      <c r="F850">
        <v>88.64</v>
      </c>
      <c r="G850">
        <v>350.60488500000002</v>
      </c>
    </row>
    <row r="851" spans="1:7" x14ac:dyDescent="0.25">
      <c r="A851" s="185">
        <v>41085</v>
      </c>
      <c r="B851">
        <v>1313.7181189999999</v>
      </c>
      <c r="C851" s="734">
        <f t="shared" si="41"/>
        <v>-1.5956493691325235E-2</v>
      </c>
      <c r="D851" s="734">
        <f t="shared" si="39"/>
        <v>-1.8501805054151665E-2</v>
      </c>
      <c r="E851" s="734">
        <f t="shared" si="40"/>
        <v>-6.5750795229223558E-3</v>
      </c>
      <c r="F851">
        <v>87</v>
      </c>
      <c r="G851">
        <v>348.29962999999998</v>
      </c>
    </row>
    <row r="852" spans="1:7" x14ac:dyDescent="0.25">
      <c r="A852" s="185">
        <v>41086</v>
      </c>
      <c r="B852">
        <v>1319.9850369999999</v>
      </c>
      <c r="C852" s="734">
        <f t="shared" si="41"/>
        <v>4.7703673332681884E-3</v>
      </c>
      <c r="D852" s="734">
        <f t="shared" si="39"/>
        <v>-6.8965517241378338E-3</v>
      </c>
      <c r="E852" s="734">
        <f t="shared" si="40"/>
        <v>1.4690914256785259E-3</v>
      </c>
      <c r="F852">
        <v>86.4</v>
      </c>
      <c r="G852">
        <v>348.81131399999998</v>
      </c>
    </row>
    <row r="853" spans="1:7" x14ac:dyDescent="0.25">
      <c r="A853" s="185">
        <v>41087</v>
      </c>
      <c r="B853">
        <v>1331.8530949999999</v>
      </c>
      <c r="C853" s="734">
        <f t="shared" si="41"/>
        <v>8.9910549493599223E-3</v>
      </c>
      <c r="D853" s="734">
        <f t="shared" si="39"/>
        <v>2.4305555555554914E-3</v>
      </c>
      <c r="E853" s="734">
        <f t="shared" si="40"/>
        <v>7.1095400305736245E-3</v>
      </c>
      <c r="F853">
        <v>86.61</v>
      </c>
      <c r="G853">
        <v>351.291202</v>
      </c>
    </row>
    <row r="854" spans="1:7" x14ac:dyDescent="0.25">
      <c r="A854" s="185">
        <v>41088</v>
      </c>
      <c r="B854">
        <v>1329.044122</v>
      </c>
      <c r="C854" s="734">
        <f t="shared" si="41"/>
        <v>-2.1090711960239927E-3</v>
      </c>
      <c r="D854" s="734">
        <f t="shared" si="39"/>
        <v>-1.1084170419120132E-2</v>
      </c>
      <c r="E854" s="734">
        <f t="shared" si="40"/>
        <v>3.1138069891087916E-3</v>
      </c>
      <c r="F854">
        <v>85.65</v>
      </c>
      <c r="G854">
        <v>352.38505500000002</v>
      </c>
    </row>
    <row r="855" spans="1:7" x14ac:dyDescent="0.25">
      <c r="A855" s="185">
        <v>41089</v>
      </c>
      <c r="B855">
        <v>1362.158745</v>
      </c>
      <c r="C855" s="734">
        <f t="shared" si="41"/>
        <v>2.491612012862876E-2</v>
      </c>
      <c r="D855" s="734">
        <f t="shared" si="39"/>
        <v>-6.0011675423234045E-2</v>
      </c>
      <c r="E855" s="734">
        <f t="shared" si="40"/>
        <v>1.8533198009773821E-2</v>
      </c>
      <c r="F855">
        <v>80.510000000000005</v>
      </c>
      <c r="G855">
        <v>358.91587700000002</v>
      </c>
    </row>
    <row r="856" spans="1:7" x14ac:dyDescent="0.25">
      <c r="A856" s="185">
        <v>41092</v>
      </c>
      <c r="B856">
        <v>1365.513426</v>
      </c>
      <c r="C856" s="734">
        <f t="shared" si="41"/>
        <v>2.4627680234141636E-3</v>
      </c>
      <c r="D856" s="734">
        <f t="shared" si="39"/>
        <v>3.9746615327287405E-3</v>
      </c>
      <c r="E856" s="734">
        <f t="shared" si="40"/>
        <v>5.6874636392860722E-3</v>
      </c>
      <c r="F856">
        <v>80.83</v>
      </c>
      <c r="G856">
        <v>360.95719800000001</v>
      </c>
    </row>
    <row r="857" spans="1:7" x14ac:dyDescent="0.25">
      <c r="A857" s="185">
        <v>41093</v>
      </c>
      <c r="B857">
        <v>1374.01566</v>
      </c>
      <c r="C857" s="734">
        <f t="shared" si="41"/>
        <v>6.2264008819785666E-3</v>
      </c>
      <c r="D857" s="734">
        <f t="shared" si="39"/>
        <v>1.1134479772361816E-2</v>
      </c>
      <c r="E857" s="734">
        <f t="shared" si="40"/>
        <v>4.4173575394388376E-3</v>
      </c>
      <c r="F857">
        <v>81.73</v>
      </c>
      <c r="G857">
        <v>362.55167499999999</v>
      </c>
    </row>
    <row r="858" spans="1:7" x14ac:dyDescent="0.25">
      <c r="A858" s="185">
        <v>41095</v>
      </c>
      <c r="B858">
        <v>1367.5821800000001</v>
      </c>
      <c r="C858" s="734">
        <f t="shared" si="41"/>
        <v>-4.6822464890974302E-3</v>
      </c>
      <c r="D858" s="734">
        <f t="shared" si="39"/>
        <v>-1.6273094335005456E-2</v>
      </c>
      <c r="E858" s="734">
        <f t="shared" si="40"/>
        <v>-3.2912218651314218E-3</v>
      </c>
      <c r="F858">
        <v>80.400000000000006</v>
      </c>
      <c r="G858">
        <v>361.35843699999998</v>
      </c>
    </row>
    <row r="859" spans="1:7" x14ac:dyDescent="0.25">
      <c r="A859" s="185">
        <v>41096</v>
      </c>
      <c r="B859">
        <v>1354.676138</v>
      </c>
      <c r="C859" s="734">
        <f t="shared" si="41"/>
        <v>-9.4371235518732055E-3</v>
      </c>
      <c r="D859" s="734">
        <f t="shared" si="39"/>
        <v>-4.7263681592041307E-3</v>
      </c>
      <c r="E859" s="734">
        <f t="shared" si="40"/>
        <v>-1.3548597455328437E-3</v>
      </c>
      <c r="F859">
        <v>80.02</v>
      </c>
      <c r="G859">
        <v>360.86884700000002</v>
      </c>
    </row>
    <row r="860" spans="1:7" x14ac:dyDescent="0.25">
      <c r="A860" s="185">
        <v>41099</v>
      </c>
      <c r="B860">
        <v>1352.456602</v>
      </c>
      <c r="C860" s="734">
        <f t="shared" si="41"/>
        <v>-1.6384255526025182E-3</v>
      </c>
      <c r="D860" s="734">
        <f t="shared" si="39"/>
        <v>-1.6495876030992118E-2</v>
      </c>
      <c r="E860" s="734">
        <f t="shared" si="40"/>
        <v>-7.5729174815686306E-4</v>
      </c>
      <c r="F860">
        <v>78.7</v>
      </c>
      <c r="G860">
        <v>360.59556400000002</v>
      </c>
    </row>
    <row r="861" spans="1:7" x14ac:dyDescent="0.25">
      <c r="A861" s="185">
        <v>41100</v>
      </c>
      <c r="B861">
        <v>1341.474438</v>
      </c>
      <c r="C861" s="734">
        <f t="shared" si="41"/>
        <v>-8.1201599990414763E-3</v>
      </c>
      <c r="D861" s="734">
        <f t="shared" si="39"/>
        <v>-4.3329097839898356E-2</v>
      </c>
      <c r="E861" s="734">
        <f t="shared" si="40"/>
        <v>1.4101615515158539E-3</v>
      </c>
      <c r="F861">
        <v>75.290000000000006</v>
      </c>
      <c r="G861">
        <v>361.104062</v>
      </c>
    </row>
    <row r="862" spans="1:7" x14ac:dyDescent="0.25">
      <c r="A862" s="185">
        <v>41101</v>
      </c>
      <c r="B862">
        <v>1341.4546800000001</v>
      </c>
      <c r="C862" s="734">
        <f t="shared" si="41"/>
        <v>-1.4728569878164066E-5</v>
      </c>
      <c r="D862" s="734">
        <f t="shared" si="39"/>
        <v>3.9713109310665295E-2</v>
      </c>
      <c r="E862" s="734">
        <f t="shared" si="40"/>
        <v>-9.9577113037296883E-4</v>
      </c>
      <c r="F862">
        <v>78.28</v>
      </c>
      <c r="G862">
        <v>360.744485</v>
      </c>
    </row>
    <row r="863" spans="1:7" x14ac:dyDescent="0.25">
      <c r="A863" s="185">
        <v>41102</v>
      </c>
      <c r="B863">
        <v>1334.756774</v>
      </c>
      <c r="C863" s="734">
        <f t="shared" si="41"/>
        <v>-4.9930169836226446E-3</v>
      </c>
      <c r="D863" s="734">
        <f t="shared" si="39"/>
        <v>-9.4532447623913995E-3</v>
      </c>
      <c r="E863" s="734">
        <f t="shared" si="40"/>
        <v>1.6322356251685655E-4</v>
      </c>
      <c r="F863">
        <v>77.540000000000006</v>
      </c>
      <c r="G863">
        <v>360.80336699999998</v>
      </c>
    </row>
    <row r="864" spans="1:7" x14ac:dyDescent="0.25">
      <c r="A864" s="185">
        <v>41103</v>
      </c>
      <c r="B864">
        <v>1356.7840650000001</v>
      </c>
      <c r="C864" s="734">
        <f t="shared" si="41"/>
        <v>1.6502850129007873E-2</v>
      </c>
      <c r="D864" s="734">
        <f t="shared" si="39"/>
        <v>-6.7062161465051284E-3</v>
      </c>
      <c r="E864" s="734">
        <f t="shared" si="40"/>
        <v>1.1135439320886453E-2</v>
      </c>
      <c r="F864">
        <v>77.02</v>
      </c>
      <c r="G864">
        <v>364.82107100000002</v>
      </c>
    </row>
    <row r="865" spans="1:7" x14ac:dyDescent="0.25">
      <c r="A865" s="185">
        <v>41106</v>
      </c>
      <c r="B865">
        <v>1353.64381</v>
      </c>
      <c r="C865" s="734">
        <f t="shared" si="41"/>
        <v>-2.3144839927051741E-3</v>
      </c>
      <c r="D865" s="734">
        <f t="shared" si="39"/>
        <v>-5.2194235263567812E-2</v>
      </c>
      <c r="E865" s="734">
        <f t="shared" si="40"/>
        <v>-4.0516629040870944E-3</v>
      </c>
      <c r="F865">
        <v>73</v>
      </c>
      <c r="G865">
        <v>363.342939</v>
      </c>
    </row>
    <row r="866" spans="1:7" x14ac:dyDescent="0.25">
      <c r="A866" s="185">
        <v>41107</v>
      </c>
      <c r="B866">
        <v>1363.6738809999999</v>
      </c>
      <c r="C866" s="734">
        <f t="shared" si="41"/>
        <v>7.4096826106713198E-3</v>
      </c>
      <c r="D866" s="734">
        <f t="shared" si="39"/>
        <v>8.0821917808220345E-3</v>
      </c>
      <c r="E866" s="734">
        <f t="shared" si="40"/>
        <v>4.4564207149764279E-3</v>
      </c>
      <c r="F866">
        <v>73.59</v>
      </c>
      <c r="G866">
        <v>364.96214800000001</v>
      </c>
    </row>
    <row r="867" spans="1:7" x14ac:dyDescent="0.25">
      <c r="A867" s="185">
        <v>41108</v>
      </c>
      <c r="B867">
        <v>1372.781391</v>
      </c>
      <c r="C867" s="734">
        <f t="shared" si="41"/>
        <v>6.6786569185599554E-3</v>
      </c>
      <c r="D867" s="734">
        <f t="shared" si="39"/>
        <v>-7.8815056393531924E-3</v>
      </c>
      <c r="E867" s="734">
        <f t="shared" si="40"/>
        <v>-8.6990117123042499E-4</v>
      </c>
      <c r="F867">
        <v>73.010000000000005</v>
      </c>
      <c r="G867">
        <v>364.64466700000003</v>
      </c>
    </row>
    <row r="868" spans="1:7" x14ac:dyDescent="0.25">
      <c r="A868" s="185">
        <v>41109</v>
      </c>
      <c r="B868">
        <v>1376.5131670000001</v>
      </c>
      <c r="C868" s="734">
        <f t="shared" si="41"/>
        <v>2.7184051477282534E-3</v>
      </c>
      <c r="D868" s="734">
        <f t="shared" si="39"/>
        <v>2.6297767429119379E-2</v>
      </c>
      <c r="E868" s="734">
        <f t="shared" si="40"/>
        <v>-1.979623083312676E-3</v>
      </c>
      <c r="F868">
        <v>74.930000000000007</v>
      </c>
      <c r="G868">
        <v>363.92280799999997</v>
      </c>
    </row>
    <row r="869" spans="1:7" x14ac:dyDescent="0.25">
      <c r="A869" s="185">
        <v>41110</v>
      </c>
      <c r="B869">
        <v>1362.6596730000001</v>
      </c>
      <c r="C869" s="734">
        <f t="shared" si="41"/>
        <v>-1.0064192869431499E-2</v>
      </c>
      <c r="D869" s="734">
        <f t="shared" si="39"/>
        <v>-1.1343920992926804E-2</v>
      </c>
      <c r="E869" s="734">
        <f t="shared" si="40"/>
        <v>-6.2775867568045651E-3</v>
      </c>
      <c r="F869">
        <v>74.08</v>
      </c>
      <c r="G869">
        <v>361.63825100000003</v>
      </c>
    </row>
    <row r="870" spans="1:7" x14ac:dyDescent="0.25">
      <c r="A870" s="185">
        <v>41113</v>
      </c>
      <c r="B870">
        <v>1350.5169679999999</v>
      </c>
      <c r="C870" s="734">
        <f t="shared" si="41"/>
        <v>-8.9110327696622083E-3</v>
      </c>
      <c r="D870" s="734">
        <f t="shared" si="39"/>
        <v>-1.538876889848817E-2</v>
      </c>
      <c r="E870" s="734">
        <f t="shared" si="40"/>
        <v>-8.2667444379384003E-3</v>
      </c>
      <c r="F870">
        <v>72.94</v>
      </c>
      <c r="G870">
        <v>358.64868000000001</v>
      </c>
    </row>
    <row r="871" spans="1:7" x14ac:dyDescent="0.25">
      <c r="A871" s="185">
        <v>41114</v>
      </c>
      <c r="B871">
        <v>1338.3139739999999</v>
      </c>
      <c r="C871" s="734">
        <f t="shared" si="41"/>
        <v>-9.0357946543030421E-3</v>
      </c>
      <c r="D871" s="734">
        <f t="shared" si="39"/>
        <v>2.330682752947677E-3</v>
      </c>
      <c r="E871" s="734">
        <f t="shared" si="40"/>
        <v>-3.8165761546926635E-3</v>
      </c>
      <c r="F871">
        <v>73.11</v>
      </c>
      <c r="G871">
        <v>357.27987000000002</v>
      </c>
    </row>
    <row r="872" spans="1:7" x14ac:dyDescent="0.25">
      <c r="A872" s="185">
        <v>41115</v>
      </c>
      <c r="B872">
        <v>1337.8882819999999</v>
      </c>
      <c r="C872" s="734">
        <f t="shared" si="41"/>
        <v>-3.1808081531703447E-4</v>
      </c>
      <c r="D872" s="734">
        <f t="shared" si="39"/>
        <v>-1.7781425249623339E-3</v>
      </c>
      <c r="E872" s="734">
        <f t="shared" si="40"/>
        <v>4.6352177635977654E-4</v>
      </c>
      <c r="F872">
        <v>72.98</v>
      </c>
      <c r="G872">
        <v>357.44547699999998</v>
      </c>
    </row>
    <row r="873" spans="1:7" x14ac:dyDescent="0.25">
      <c r="A873" s="185">
        <v>41116</v>
      </c>
      <c r="B873">
        <v>1360.0237079999999</v>
      </c>
      <c r="C873" s="734">
        <f t="shared" si="41"/>
        <v>1.6545048116356931E-2</v>
      </c>
      <c r="D873" s="734">
        <f t="shared" si="39"/>
        <v>-3.1378459852014373E-2</v>
      </c>
      <c r="E873" s="734">
        <f t="shared" si="40"/>
        <v>1.6513220560348651E-2</v>
      </c>
      <c r="F873">
        <v>70.69</v>
      </c>
      <c r="G873">
        <v>363.34805299999999</v>
      </c>
    </row>
    <row r="874" spans="1:7" x14ac:dyDescent="0.25">
      <c r="A874" s="185">
        <v>41117</v>
      </c>
      <c r="B874">
        <v>1385.9700479999999</v>
      </c>
      <c r="C874" s="734">
        <f t="shared" si="41"/>
        <v>1.9077858604505948E-2</v>
      </c>
      <c r="D874" s="734">
        <f t="shared" si="39"/>
        <v>1.8814542368085885E-2</v>
      </c>
      <c r="E874" s="734">
        <f t="shared" si="40"/>
        <v>1.1932542266849477E-2</v>
      </c>
      <c r="F874">
        <v>72.02</v>
      </c>
      <c r="G874">
        <v>367.683719</v>
      </c>
    </row>
    <row r="875" spans="1:7" x14ac:dyDescent="0.25">
      <c r="A875" s="185">
        <v>41120</v>
      </c>
      <c r="B875">
        <v>1385.300618</v>
      </c>
      <c r="C875" s="734">
        <f t="shared" si="41"/>
        <v>-4.8300466591322255E-4</v>
      </c>
      <c r="D875" s="734">
        <f t="shared" si="39"/>
        <v>8.0533185226325799E-3</v>
      </c>
      <c r="E875" s="734">
        <f t="shared" si="40"/>
        <v>5.3272851061429982E-3</v>
      </c>
      <c r="F875">
        <v>72.599999999999994</v>
      </c>
      <c r="G875">
        <v>369.64247499999999</v>
      </c>
    </row>
    <row r="876" spans="1:7" x14ac:dyDescent="0.25">
      <c r="A876" s="185">
        <v>41121</v>
      </c>
      <c r="B876">
        <v>1379.3239169999999</v>
      </c>
      <c r="C876" s="734">
        <f t="shared" si="41"/>
        <v>-4.3143711352910952E-3</v>
      </c>
      <c r="D876" s="734">
        <f t="shared" si="39"/>
        <v>4.9586776859504855E-3</v>
      </c>
      <c r="E876" s="734">
        <f t="shared" si="40"/>
        <v>-3.6356698455716208E-3</v>
      </c>
      <c r="F876">
        <v>72.959999999999994</v>
      </c>
      <c r="G876">
        <v>368.29857700000002</v>
      </c>
    </row>
    <row r="877" spans="1:7" x14ac:dyDescent="0.25">
      <c r="A877" s="185">
        <v>41122</v>
      </c>
      <c r="B877">
        <v>1375.136307</v>
      </c>
      <c r="C877" s="734">
        <f t="shared" si="41"/>
        <v>-3.0359873764155276E-3</v>
      </c>
      <c r="D877" s="734">
        <f t="shared" si="39"/>
        <v>-8.9089912280700956E-3</v>
      </c>
      <c r="E877" s="734">
        <f t="shared" si="40"/>
        <v>-5.3003191483957934E-3</v>
      </c>
      <c r="F877">
        <v>72.31</v>
      </c>
      <c r="G877">
        <v>366.34647699999999</v>
      </c>
    </row>
    <row r="878" spans="1:7" x14ac:dyDescent="0.25">
      <c r="A878" s="185">
        <v>41123</v>
      </c>
      <c r="B878">
        <v>1364.9980840000001</v>
      </c>
      <c r="C878" s="734">
        <f t="shared" si="41"/>
        <v>-7.3725222353538955E-3</v>
      </c>
      <c r="D878" s="734">
        <f t="shared" si="39"/>
        <v>-3.180749550546369E-3</v>
      </c>
      <c r="E878" s="734">
        <f t="shared" si="40"/>
        <v>-7.8353285215296831E-3</v>
      </c>
      <c r="F878">
        <v>72.08</v>
      </c>
      <c r="G878">
        <v>363.47603199999998</v>
      </c>
    </row>
    <row r="879" spans="1:7" x14ac:dyDescent="0.25">
      <c r="A879" s="185">
        <v>41124</v>
      </c>
      <c r="B879">
        <v>1390.989319</v>
      </c>
      <c r="C879" s="734">
        <f t="shared" si="41"/>
        <v>1.9041224529660283E-2</v>
      </c>
      <c r="D879" s="734">
        <f t="shared" si="39"/>
        <v>2.441731409544956E-2</v>
      </c>
      <c r="E879" s="734">
        <f t="shared" si="40"/>
        <v>1.6151879307409356E-2</v>
      </c>
      <c r="F879">
        <v>73.84</v>
      </c>
      <c r="G879">
        <v>369.34685300000001</v>
      </c>
    </row>
    <row r="880" spans="1:7" x14ac:dyDescent="0.25">
      <c r="A880" s="185">
        <v>41127</v>
      </c>
      <c r="B880">
        <v>1394.227435</v>
      </c>
      <c r="C880" s="734">
        <f t="shared" si="41"/>
        <v>2.3279229795436507E-3</v>
      </c>
      <c r="D880" s="734">
        <f t="shared" si="39"/>
        <v>-1.557421451787655E-2</v>
      </c>
      <c r="E880" s="734">
        <f t="shared" si="40"/>
        <v>-1.2130250910789009E-3</v>
      </c>
      <c r="F880">
        <v>72.69</v>
      </c>
      <c r="G880">
        <v>368.89882599999999</v>
      </c>
    </row>
    <row r="881" spans="1:7" x14ac:dyDescent="0.25">
      <c r="A881" s="185">
        <v>41128</v>
      </c>
      <c r="B881">
        <v>1401.3463260000001</v>
      </c>
      <c r="C881" s="734">
        <f t="shared" si="41"/>
        <v>5.1059754106761446E-3</v>
      </c>
      <c r="D881" s="734">
        <f t="shared" si="39"/>
        <v>4.5398266611638149E-3</v>
      </c>
      <c r="E881" s="734">
        <f t="shared" si="40"/>
        <v>-4.4369563810972013E-3</v>
      </c>
      <c r="F881">
        <v>73.02</v>
      </c>
      <c r="G881">
        <v>367.26203800000002</v>
      </c>
    </row>
    <row r="882" spans="1:7" x14ac:dyDescent="0.25">
      <c r="A882" s="185">
        <v>41129</v>
      </c>
      <c r="B882">
        <v>1402.2203830000001</v>
      </c>
      <c r="C882" s="734">
        <f t="shared" si="41"/>
        <v>6.2372661474396907E-4</v>
      </c>
      <c r="D882" s="734">
        <f t="shared" si="39"/>
        <v>2.7389756231170903E-3</v>
      </c>
      <c r="E882" s="734">
        <f t="shared" si="40"/>
        <v>5.6344075507199776E-3</v>
      </c>
      <c r="F882">
        <v>73.22</v>
      </c>
      <c r="G882">
        <v>369.33134200000001</v>
      </c>
    </row>
    <row r="883" spans="1:7" x14ac:dyDescent="0.25">
      <c r="A883" s="185">
        <v>41130</v>
      </c>
      <c r="B883">
        <v>1402.795989</v>
      </c>
      <c r="C883" s="734">
        <f t="shared" si="41"/>
        <v>4.1049610102539269E-4</v>
      </c>
      <c r="D883" s="734">
        <f t="shared" si="39"/>
        <v>-1.3657470636441182E-4</v>
      </c>
      <c r="E883" s="734">
        <f t="shared" si="40"/>
        <v>-4.1454916653134166E-3</v>
      </c>
      <c r="F883">
        <v>73.209999999999994</v>
      </c>
      <c r="G883">
        <v>367.80028199999998</v>
      </c>
    </row>
    <row r="884" spans="1:7" x14ac:dyDescent="0.25">
      <c r="A884" s="185">
        <v>41131</v>
      </c>
      <c r="B884">
        <v>1405.8678239999999</v>
      </c>
      <c r="C884" s="734">
        <f t="shared" si="41"/>
        <v>2.1897945418205556E-3</v>
      </c>
      <c r="D884" s="734">
        <f t="shared" si="39"/>
        <v>-2.8684605928150919E-3</v>
      </c>
      <c r="E884" s="734">
        <f t="shared" si="40"/>
        <v>-2.4642721725798289E-4</v>
      </c>
      <c r="F884">
        <v>73</v>
      </c>
      <c r="G884">
        <v>367.70964600000002</v>
      </c>
    </row>
    <row r="885" spans="1:7" x14ac:dyDescent="0.25">
      <c r="A885" s="185">
        <v>41134</v>
      </c>
      <c r="B885">
        <v>1404.108823</v>
      </c>
      <c r="C885" s="734">
        <f t="shared" si="41"/>
        <v>-1.2511851896539472E-3</v>
      </c>
      <c r="D885" s="734">
        <f t="shared" si="39"/>
        <v>-5.4794520547951642E-4</v>
      </c>
      <c r="E885" s="734">
        <f t="shared" si="40"/>
        <v>-8.3075601448867609E-4</v>
      </c>
      <c r="F885">
        <v>72.959999999999994</v>
      </c>
      <c r="G885">
        <v>367.40416900000002</v>
      </c>
    </row>
    <row r="886" spans="1:7" x14ac:dyDescent="0.25">
      <c r="A886" s="185">
        <v>41135</v>
      </c>
      <c r="B886">
        <v>1403.9272510000001</v>
      </c>
      <c r="C886" s="734">
        <f t="shared" si="41"/>
        <v>-1.2931476323330138E-4</v>
      </c>
      <c r="D886" s="734">
        <f t="shared" si="39"/>
        <v>5.482456140351033E-4</v>
      </c>
      <c r="E886" s="734">
        <f t="shared" si="40"/>
        <v>4.0835764169022681E-3</v>
      </c>
      <c r="F886">
        <v>73</v>
      </c>
      <c r="G886">
        <v>368.904492</v>
      </c>
    </row>
    <row r="887" spans="1:7" x14ac:dyDescent="0.25">
      <c r="A887" s="185">
        <v>41136</v>
      </c>
      <c r="B887">
        <v>1405.527004</v>
      </c>
      <c r="C887" s="734">
        <f t="shared" si="41"/>
        <v>1.1394842566525565E-3</v>
      </c>
      <c r="D887" s="734">
        <f t="shared" si="39"/>
        <v>-1.0958904109589218E-3</v>
      </c>
      <c r="E887" s="734">
        <f t="shared" si="40"/>
        <v>7.4609555038973596E-4</v>
      </c>
      <c r="F887">
        <v>72.92</v>
      </c>
      <c r="G887">
        <v>369.17973000000001</v>
      </c>
    </row>
    <row r="888" spans="1:7" x14ac:dyDescent="0.25">
      <c r="A888" s="185">
        <v>41137</v>
      </c>
      <c r="B888">
        <v>1415.514367</v>
      </c>
      <c r="C888" s="734">
        <f t="shared" si="41"/>
        <v>7.1057780971670592E-3</v>
      </c>
      <c r="D888" s="734">
        <f t="shared" si="39"/>
        <v>2.1941854086668933E-3</v>
      </c>
      <c r="E888" s="734">
        <f t="shared" si="40"/>
        <v>1.8508681394830973E-3</v>
      </c>
      <c r="F888">
        <v>73.08</v>
      </c>
      <c r="G888">
        <v>369.86303299999997</v>
      </c>
    </row>
    <row r="889" spans="1:7" x14ac:dyDescent="0.25">
      <c r="A889" s="185">
        <v>41138</v>
      </c>
      <c r="B889">
        <v>1418.1627450000001</v>
      </c>
      <c r="C889" s="734">
        <f t="shared" si="41"/>
        <v>1.870965114690426E-3</v>
      </c>
      <c r="D889" s="734">
        <f t="shared" si="39"/>
        <v>-2.0525451559932906E-3</v>
      </c>
      <c r="E889" s="734">
        <f t="shared" si="40"/>
        <v>1.0838985360293041E-3</v>
      </c>
      <c r="F889">
        <v>72.930000000000007</v>
      </c>
      <c r="G889">
        <v>370.26392700000002</v>
      </c>
    </row>
    <row r="890" spans="1:7" x14ac:dyDescent="0.25">
      <c r="A890" s="185">
        <v>41141</v>
      </c>
      <c r="B890">
        <v>1418.1335899999999</v>
      </c>
      <c r="C890" s="734">
        <f t="shared" si="41"/>
        <v>-2.0558289309913214E-5</v>
      </c>
      <c r="D890" s="734">
        <f t="shared" si="39"/>
        <v>-7.9528314822434609E-3</v>
      </c>
      <c r="E890" s="734">
        <f t="shared" si="40"/>
        <v>-4.1961419590308413E-4</v>
      </c>
      <c r="F890">
        <v>72.349999999999994</v>
      </c>
      <c r="G890">
        <v>370.10855900000001</v>
      </c>
    </row>
    <row r="891" spans="1:7" x14ac:dyDescent="0.25">
      <c r="A891" s="185">
        <v>41142</v>
      </c>
      <c r="B891">
        <v>1413.1713569999999</v>
      </c>
      <c r="C891" s="734">
        <f t="shared" si="41"/>
        <v>-3.4991294437923814E-3</v>
      </c>
      <c r="D891" s="734">
        <f t="shared" si="39"/>
        <v>-1.9626814098133938E-2</v>
      </c>
      <c r="E891" s="734">
        <f t="shared" si="40"/>
        <v>-5.9301249501771958E-3</v>
      </c>
      <c r="F891">
        <v>70.930000000000007</v>
      </c>
      <c r="G891">
        <v>367.913769</v>
      </c>
    </row>
    <row r="892" spans="1:7" x14ac:dyDescent="0.25">
      <c r="A892" s="185">
        <v>41143</v>
      </c>
      <c r="B892">
        <v>1413.493307</v>
      </c>
      <c r="C892" s="734">
        <f t="shared" si="41"/>
        <v>2.2782092094164597E-4</v>
      </c>
      <c r="D892" s="734">
        <f t="shared" si="39"/>
        <v>1.0996757366417365E-2</v>
      </c>
      <c r="E892" s="734">
        <f t="shared" si="40"/>
        <v>-3.1815090888865916E-3</v>
      </c>
      <c r="F892">
        <v>71.709999999999994</v>
      </c>
      <c r="G892">
        <v>366.74324799999999</v>
      </c>
    </row>
    <row r="893" spans="1:7" x14ac:dyDescent="0.25">
      <c r="A893" s="185">
        <v>41144</v>
      </c>
      <c r="B893">
        <v>1402.0829409999999</v>
      </c>
      <c r="C893" s="734">
        <f t="shared" si="41"/>
        <v>-8.0724584569964453E-3</v>
      </c>
      <c r="D893" s="734">
        <f t="shared" si="39"/>
        <v>6.2752754148653889E-3</v>
      </c>
      <c r="E893" s="734">
        <f t="shared" si="40"/>
        <v>-7.9041945988327367E-3</v>
      </c>
      <c r="F893">
        <v>72.16</v>
      </c>
      <c r="G893">
        <v>363.84443800000003</v>
      </c>
    </row>
    <row r="894" spans="1:7" x14ac:dyDescent="0.25">
      <c r="A894" s="185">
        <v>41145</v>
      </c>
      <c r="B894">
        <v>1411.126663</v>
      </c>
      <c r="C894" s="734">
        <f t="shared" si="41"/>
        <v>6.4502047172401156E-3</v>
      </c>
      <c r="D894" s="734">
        <f t="shared" si="39"/>
        <v>9.0077605321507992E-3</v>
      </c>
      <c r="E894" s="734">
        <f t="shared" si="40"/>
        <v>8.915540987326942E-3</v>
      </c>
      <c r="F894">
        <v>72.81</v>
      </c>
      <c r="G894">
        <v>367.08830799999998</v>
      </c>
    </row>
    <row r="895" spans="1:7" x14ac:dyDescent="0.25">
      <c r="A895" s="185">
        <v>41148</v>
      </c>
      <c r="B895">
        <v>1410.4351140000001</v>
      </c>
      <c r="C895" s="734">
        <f t="shared" si="41"/>
        <v>-4.9006869342949066E-4</v>
      </c>
      <c r="D895" s="734">
        <f t="shared" si="39"/>
        <v>1.6481252575195615E-3</v>
      </c>
      <c r="E895" s="734">
        <f t="shared" si="40"/>
        <v>7.9588206334268996E-4</v>
      </c>
      <c r="F895">
        <v>72.930000000000007</v>
      </c>
      <c r="G895">
        <v>367.38046700000001</v>
      </c>
    </row>
    <row r="896" spans="1:7" x14ac:dyDescent="0.25">
      <c r="A896" s="185">
        <v>41149</v>
      </c>
      <c r="B896">
        <v>1409.2993409999999</v>
      </c>
      <c r="C896" s="734">
        <f t="shared" si="41"/>
        <v>-8.0526426825766606E-4</v>
      </c>
      <c r="D896" s="734">
        <f t="shared" si="39"/>
        <v>5.4847113670641878E-3</v>
      </c>
      <c r="E896" s="734">
        <f t="shared" si="40"/>
        <v>1.2453002842962579E-3</v>
      </c>
      <c r="F896">
        <v>73.33</v>
      </c>
      <c r="G896">
        <v>367.83796599999999</v>
      </c>
    </row>
    <row r="897" spans="1:7" x14ac:dyDescent="0.25">
      <c r="A897" s="185">
        <v>41150</v>
      </c>
      <c r="B897">
        <v>1410.4893830000001</v>
      </c>
      <c r="C897" s="734">
        <f t="shared" si="41"/>
        <v>8.4442102921555851E-4</v>
      </c>
      <c r="D897" s="734">
        <f t="shared" si="39"/>
        <v>-1.2136915314332475E-2</v>
      </c>
      <c r="E897" s="734">
        <f t="shared" si="40"/>
        <v>-2.3345143225372844E-3</v>
      </c>
      <c r="F897">
        <v>72.44</v>
      </c>
      <c r="G897">
        <v>366.979243</v>
      </c>
    </row>
    <row r="898" spans="1:7" x14ac:dyDescent="0.25">
      <c r="A898" s="185">
        <v>41151</v>
      </c>
      <c r="B898">
        <v>1399.4827780000001</v>
      </c>
      <c r="C898" s="734">
        <f t="shared" si="41"/>
        <v>-7.8033944336325378E-3</v>
      </c>
      <c r="D898" s="734">
        <f t="shared" si="39"/>
        <v>-1.7945886250689824E-3</v>
      </c>
      <c r="E898" s="734">
        <f t="shared" si="40"/>
        <v>-4.3940823105353966E-3</v>
      </c>
      <c r="F898">
        <v>72.31</v>
      </c>
      <c r="G898">
        <v>365.36670600000002</v>
      </c>
    </row>
    <row r="899" spans="1:7" x14ac:dyDescent="0.25">
      <c r="A899" s="185">
        <v>41152</v>
      </c>
      <c r="B899">
        <v>1406.5756690000001</v>
      </c>
      <c r="C899" s="734">
        <f t="shared" si="41"/>
        <v>5.0682231403635924E-3</v>
      </c>
      <c r="D899" s="734">
        <f t="shared" ref="D899:D962" si="42">F899/F898-1</f>
        <v>1.4105932789379105E-2</v>
      </c>
      <c r="E899" s="734">
        <f t="shared" ref="E899:E962" si="43">G899/G898-1</f>
        <v>1.5186030661480387E-3</v>
      </c>
      <c r="F899">
        <v>73.33</v>
      </c>
      <c r="G899">
        <v>365.92155300000002</v>
      </c>
    </row>
    <row r="900" spans="1:7" x14ac:dyDescent="0.25">
      <c r="A900" s="185">
        <v>41156</v>
      </c>
      <c r="B900">
        <v>1404.9394380000001</v>
      </c>
      <c r="C900" s="734">
        <f t="shared" ref="C900:C963" si="44">B900/B899-1</f>
        <v>-1.1632726458031817E-3</v>
      </c>
      <c r="D900" s="734">
        <f t="shared" si="42"/>
        <v>3.54561570980505E-3</v>
      </c>
      <c r="E900" s="734">
        <f t="shared" si="43"/>
        <v>4.2029582225782125E-3</v>
      </c>
      <c r="F900">
        <v>73.59</v>
      </c>
      <c r="G900">
        <v>367.45950599999998</v>
      </c>
    </row>
    <row r="901" spans="1:7" x14ac:dyDescent="0.25">
      <c r="A901" s="185">
        <v>41157</v>
      </c>
      <c r="B901">
        <v>1403.4353309999999</v>
      </c>
      <c r="C901" s="734">
        <f t="shared" si="44"/>
        <v>-1.0705849371993592E-3</v>
      </c>
      <c r="D901" s="734">
        <f t="shared" si="42"/>
        <v>3.2069574670471557E-2</v>
      </c>
      <c r="E901" s="734">
        <f t="shared" si="43"/>
        <v>-3.0151322306517514E-3</v>
      </c>
      <c r="F901">
        <v>75.95</v>
      </c>
      <c r="G901">
        <v>366.35156699999999</v>
      </c>
    </row>
    <row r="902" spans="1:7" x14ac:dyDescent="0.25">
      <c r="A902" s="185">
        <v>41158</v>
      </c>
      <c r="B902">
        <v>1432.115188</v>
      </c>
      <c r="C902" s="734">
        <f t="shared" si="44"/>
        <v>2.0435467432307508E-2</v>
      </c>
      <c r="D902" s="734">
        <f t="shared" si="42"/>
        <v>-3.2916392363396829E-3</v>
      </c>
      <c r="E902" s="734">
        <f t="shared" si="43"/>
        <v>1.2613580550073111E-2</v>
      </c>
      <c r="F902">
        <v>75.7</v>
      </c>
      <c r="G902">
        <v>370.97257200000001</v>
      </c>
    </row>
    <row r="903" spans="1:7" x14ac:dyDescent="0.25">
      <c r="A903" s="185">
        <v>41159</v>
      </c>
      <c r="B903">
        <v>1437.9171960000001</v>
      </c>
      <c r="C903" s="734">
        <f t="shared" si="44"/>
        <v>4.0513556790797711E-3</v>
      </c>
      <c r="D903" s="734">
        <f t="shared" si="42"/>
        <v>3.6988110964333298E-3</v>
      </c>
      <c r="E903" s="734">
        <f t="shared" si="43"/>
        <v>-7.854801729115457E-3</v>
      </c>
      <c r="F903">
        <v>75.98</v>
      </c>
      <c r="G903">
        <v>368.05865599999998</v>
      </c>
    </row>
    <row r="904" spans="1:7" x14ac:dyDescent="0.25">
      <c r="A904" s="185">
        <v>41162</v>
      </c>
      <c r="B904">
        <v>1429.083742</v>
      </c>
      <c r="C904" s="734">
        <f t="shared" si="44"/>
        <v>-6.1432285701659151E-3</v>
      </c>
      <c r="D904" s="734">
        <f t="shared" si="42"/>
        <v>-2.6322716504343369E-3</v>
      </c>
      <c r="E904" s="734">
        <f t="shared" si="43"/>
        <v>-2.2148018711452E-3</v>
      </c>
      <c r="F904">
        <v>75.78</v>
      </c>
      <c r="G904">
        <v>367.24347899999998</v>
      </c>
    </row>
    <row r="905" spans="1:7" x14ac:dyDescent="0.25">
      <c r="A905" s="185">
        <v>41163</v>
      </c>
      <c r="B905">
        <v>1433.5647570000001</v>
      </c>
      <c r="C905" s="734">
        <f t="shared" si="44"/>
        <v>3.1355860180235506E-3</v>
      </c>
      <c r="D905" s="734">
        <f t="shared" si="42"/>
        <v>-1.4119820533122329E-2</v>
      </c>
      <c r="E905" s="734">
        <f t="shared" si="43"/>
        <v>-2.144185111588981E-3</v>
      </c>
      <c r="F905">
        <v>74.709999999999994</v>
      </c>
      <c r="G905">
        <v>366.45604100000003</v>
      </c>
    </row>
    <row r="906" spans="1:7" x14ac:dyDescent="0.25">
      <c r="A906" s="185">
        <v>41164</v>
      </c>
      <c r="B906">
        <v>1436.563455</v>
      </c>
      <c r="C906" s="734">
        <f t="shared" si="44"/>
        <v>2.0917771487876102E-3</v>
      </c>
      <c r="D906" s="734">
        <f t="shared" si="42"/>
        <v>-2.0077633516262239E-3</v>
      </c>
      <c r="E906" s="734">
        <f t="shared" si="43"/>
        <v>-7.3632842636097706E-3</v>
      </c>
      <c r="F906">
        <v>74.56</v>
      </c>
      <c r="G906">
        <v>363.757721</v>
      </c>
    </row>
    <row r="907" spans="1:7" x14ac:dyDescent="0.25">
      <c r="A907" s="185">
        <v>41165</v>
      </c>
      <c r="B907">
        <v>1459.9877469999999</v>
      </c>
      <c r="C907" s="734">
        <f t="shared" si="44"/>
        <v>1.630578302578356E-2</v>
      </c>
      <c r="D907" s="734">
        <f t="shared" si="42"/>
        <v>1.3143776824034337E-2</v>
      </c>
      <c r="E907" s="734">
        <f t="shared" si="43"/>
        <v>1.730490553628683E-2</v>
      </c>
      <c r="F907">
        <v>75.540000000000006</v>
      </c>
      <c r="G907">
        <v>370.05251399999997</v>
      </c>
    </row>
    <row r="908" spans="1:7" x14ac:dyDescent="0.25">
      <c r="A908" s="185">
        <v>41166</v>
      </c>
      <c r="B908">
        <v>1465.7738710000001</v>
      </c>
      <c r="C908" s="734">
        <f t="shared" si="44"/>
        <v>3.9631318905857249E-3</v>
      </c>
      <c r="D908" s="734">
        <f t="shared" si="42"/>
        <v>-5.0304474450623138E-3</v>
      </c>
      <c r="E908" s="734">
        <f t="shared" si="43"/>
        <v>-6.4353352832510202E-3</v>
      </c>
      <c r="F908">
        <v>75.16</v>
      </c>
      <c r="G908">
        <v>367.67110200000002</v>
      </c>
    </row>
    <row r="909" spans="1:7" x14ac:dyDescent="0.25">
      <c r="A909" s="185">
        <v>41169</v>
      </c>
      <c r="B909">
        <v>1461.1885139999999</v>
      </c>
      <c r="C909" s="734">
        <f t="shared" si="44"/>
        <v>-3.1282840352938601E-3</v>
      </c>
      <c r="D909" s="734">
        <f t="shared" si="42"/>
        <v>-1.5167642362958977E-2</v>
      </c>
      <c r="E909" s="734">
        <f t="shared" si="43"/>
        <v>1.9618838578181474E-3</v>
      </c>
      <c r="F909">
        <v>74.02</v>
      </c>
      <c r="G909">
        <v>368.39242999999999</v>
      </c>
    </row>
    <row r="910" spans="1:7" x14ac:dyDescent="0.25">
      <c r="A910" s="185">
        <v>41170</v>
      </c>
      <c r="B910">
        <v>1459.319827</v>
      </c>
      <c r="C910" s="734">
        <f t="shared" si="44"/>
        <v>-1.2788815283555355E-3</v>
      </c>
      <c r="D910" s="734">
        <f t="shared" si="42"/>
        <v>2.2966765738989592E-2</v>
      </c>
      <c r="E910" s="734">
        <f t="shared" si="43"/>
        <v>4.7160333886340222E-3</v>
      </c>
      <c r="F910">
        <v>75.72</v>
      </c>
      <c r="G910">
        <v>370.12978099999998</v>
      </c>
    </row>
    <row r="911" spans="1:7" x14ac:dyDescent="0.25">
      <c r="A911" s="185">
        <v>41171</v>
      </c>
      <c r="B911">
        <v>1461.0530409999999</v>
      </c>
      <c r="C911" s="734">
        <f t="shared" si="44"/>
        <v>1.1876861863535648E-3</v>
      </c>
      <c r="D911" s="734">
        <f t="shared" si="42"/>
        <v>1.756471209720023E-2</v>
      </c>
      <c r="E911" s="734">
        <f t="shared" si="43"/>
        <v>2.9568142207936354E-3</v>
      </c>
      <c r="F911">
        <v>77.05</v>
      </c>
      <c r="G911">
        <v>371.22418599999997</v>
      </c>
    </row>
    <row r="912" spans="1:7" x14ac:dyDescent="0.25">
      <c r="A912" s="185">
        <v>41172</v>
      </c>
      <c r="B912">
        <v>1460.2619050000001</v>
      </c>
      <c r="C912" s="734">
        <f t="shared" si="44"/>
        <v>-5.4148342175064368E-4</v>
      </c>
      <c r="D912" s="734">
        <f t="shared" si="42"/>
        <v>-6.7488643737831921E-3</v>
      </c>
      <c r="E912" s="734">
        <f t="shared" si="43"/>
        <v>5.6381159389222724E-3</v>
      </c>
      <c r="F912">
        <v>76.53</v>
      </c>
      <c r="G912">
        <v>373.31719099999998</v>
      </c>
    </row>
    <row r="913" spans="1:7" x14ac:dyDescent="0.25">
      <c r="A913" s="185">
        <v>41173</v>
      </c>
      <c r="B913">
        <v>1460.151339</v>
      </c>
      <c r="C913" s="734">
        <f t="shared" si="44"/>
        <v>-7.5716554421845217E-5</v>
      </c>
      <c r="D913" s="734">
        <f t="shared" si="42"/>
        <v>1.3589442048869582E-2</v>
      </c>
      <c r="E913" s="734">
        <f t="shared" si="43"/>
        <v>-3.1679950147271985E-3</v>
      </c>
      <c r="F913">
        <v>77.569999999999993</v>
      </c>
      <c r="G913">
        <v>372.134524</v>
      </c>
    </row>
    <row r="914" spans="1:7" x14ac:dyDescent="0.25">
      <c r="A914" s="185">
        <v>41176</v>
      </c>
      <c r="B914">
        <v>1456.88597</v>
      </c>
      <c r="C914" s="734">
        <f t="shared" si="44"/>
        <v>-2.2363222994653542E-3</v>
      </c>
      <c r="D914" s="734">
        <f t="shared" si="42"/>
        <v>-3.6096429031842181E-2</v>
      </c>
      <c r="E914" s="734">
        <f t="shared" si="43"/>
        <v>1.8560089307917416E-3</v>
      </c>
      <c r="F914">
        <v>74.77</v>
      </c>
      <c r="G914">
        <v>372.82520899999997</v>
      </c>
    </row>
    <row r="915" spans="1:7" x14ac:dyDescent="0.25">
      <c r="A915" s="185">
        <v>41177</v>
      </c>
      <c r="B915">
        <v>1441.589905</v>
      </c>
      <c r="C915" s="734">
        <f t="shared" si="44"/>
        <v>-1.0499150458563311E-2</v>
      </c>
      <c r="D915" s="734">
        <f t="shared" si="42"/>
        <v>-1.5113013240604434E-2</v>
      </c>
      <c r="E915" s="734">
        <f t="shared" si="43"/>
        <v>-7.7350965824845019E-3</v>
      </c>
      <c r="F915">
        <v>73.64</v>
      </c>
      <c r="G915">
        <v>369.94137000000001</v>
      </c>
    </row>
    <row r="916" spans="1:7" x14ac:dyDescent="0.25">
      <c r="A916" s="185">
        <v>41178</v>
      </c>
      <c r="B916">
        <v>1433.3158699999999</v>
      </c>
      <c r="C916" s="734">
        <f t="shared" si="44"/>
        <v>-5.7395206301754653E-3</v>
      </c>
      <c r="D916" s="734">
        <f t="shared" si="42"/>
        <v>-3.6664856056490835E-3</v>
      </c>
      <c r="E916" s="734">
        <f t="shared" si="43"/>
        <v>-3.1385243559001186E-4</v>
      </c>
      <c r="F916">
        <v>73.37</v>
      </c>
      <c r="G916">
        <v>369.82526300000001</v>
      </c>
    </row>
    <row r="917" spans="1:7" x14ac:dyDescent="0.25">
      <c r="A917" s="185">
        <v>41179</v>
      </c>
      <c r="B917">
        <v>1447.1541239999999</v>
      </c>
      <c r="C917" s="734">
        <f t="shared" si="44"/>
        <v>9.6547134442876992E-3</v>
      </c>
      <c r="D917" s="734">
        <f t="shared" si="42"/>
        <v>1.3493253373313197E-2</v>
      </c>
      <c r="E917" s="734">
        <f t="shared" si="43"/>
        <v>3.484588882723072E-3</v>
      </c>
      <c r="F917">
        <v>74.36</v>
      </c>
      <c r="G917">
        <v>371.11395199999998</v>
      </c>
    </row>
    <row r="918" spans="1:7" x14ac:dyDescent="0.25">
      <c r="A918" s="185">
        <v>41180</v>
      </c>
      <c r="B918">
        <v>1440.674503</v>
      </c>
      <c r="C918" s="734">
        <f t="shared" si="44"/>
        <v>-4.477491991032756E-3</v>
      </c>
      <c r="D918" s="734">
        <f t="shared" si="42"/>
        <v>-1.4523937600860681E-2</v>
      </c>
      <c r="E918" s="734">
        <f t="shared" si="43"/>
        <v>-3.0868039151489279E-3</v>
      </c>
      <c r="F918">
        <v>73.28</v>
      </c>
      <c r="G918">
        <v>369.96839599999998</v>
      </c>
    </row>
    <row r="919" spans="1:7" x14ac:dyDescent="0.25">
      <c r="A919" s="185">
        <v>41183</v>
      </c>
      <c r="B919">
        <v>1444.4873170000001</v>
      </c>
      <c r="C919" s="734">
        <f t="shared" si="44"/>
        <v>2.6465478441246582E-3</v>
      </c>
      <c r="D919" s="734">
        <f t="shared" si="42"/>
        <v>-4.366812227074357E-3</v>
      </c>
      <c r="E919" s="734">
        <f t="shared" si="43"/>
        <v>6.8057083448824773E-3</v>
      </c>
      <c r="F919">
        <v>72.959999999999994</v>
      </c>
      <c r="G919">
        <v>372.48629299999999</v>
      </c>
    </row>
    <row r="920" spans="1:7" x14ac:dyDescent="0.25">
      <c r="A920" s="185">
        <v>41184</v>
      </c>
      <c r="B920">
        <v>1445.7543029999999</v>
      </c>
      <c r="C920" s="734">
        <f t="shared" si="44"/>
        <v>8.7711812010304868E-4</v>
      </c>
      <c r="D920" s="734">
        <f t="shared" si="42"/>
        <v>-6.990131578947234E-3</v>
      </c>
      <c r="E920" s="734">
        <f t="shared" si="43"/>
        <v>2.974122862555717E-4</v>
      </c>
      <c r="F920">
        <v>72.45</v>
      </c>
      <c r="G920">
        <v>372.59707500000002</v>
      </c>
    </row>
    <row r="921" spans="1:7" x14ac:dyDescent="0.25">
      <c r="A921" s="185">
        <v>41185</v>
      </c>
      <c r="B921">
        <v>1450.9948489999999</v>
      </c>
      <c r="C921" s="734">
        <f t="shared" si="44"/>
        <v>3.6247832630520449E-3</v>
      </c>
      <c r="D921" s="734">
        <f t="shared" si="42"/>
        <v>2.2084195997238432E-3</v>
      </c>
      <c r="E921" s="734">
        <f t="shared" si="43"/>
        <v>3.1413531627966229E-3</v>
      </c>
      <c r="F921">
        <v>72.61</v>
      </c>
      <c r="G921">
        <v>373.76753400000001</v>
      </c>
    </row>
    <row r="922" spans="1:7" x14ac:dyDescent="0.25">
      <c r="A922" s="185">
        <v>41186</v>
      </c>
      <c r="B922">
        <v>1461.397823</v>
      </c>
      <c r="C922" s="734">
        <f t="shared" si="44"/>
        <v>7.1695457824467734E-3</v>
      </c>
      <c r="D922" s="734">
        <f t="shared" si="42"/>
        <v>5.5088830739569161E-4</v>
      </c>
      <c r="E922" s="734">
        <f t="shared" si="43"/>
        <v>4.3993467875675929E-3</v>
      </c>
      <c r="F922">
        <v>72.650000000000006</v>
      </c>
      <c r="G922">
        <v>375.41186699999997</v>
      </c>
    </row>
    <row r="923" spans="1:7" x14ac:dyDescent="0.25">
      <c r="A923" s="185">
        <v>41187</v>
      </c>
      <c r="B923">
        <v>1460.926555</v>
      </c>
      <c r="C923" s="734">
        <f t="shared" si="44"/>
        <v>-3.2247755715997251E-4</v>
      </c>
      <c r="D923" s="734">
        <f t="shared" si="42"/>
        <v>-6.8823124569872274E-4</v>
      </c>
      <c r="E923" s="734">
        <f t="shared" si="43"/>
        <v>3.5645250393749883E-3</v>
      </c>
      <c r="F923">
        <v>72.599999999999994</v>
      </c>
      <c r="G923">
        <v>376.75003199999998</v>
      </c>
    </row>
    <row r="924" spans="1:7" x14ac:dyDescent="0.25">
      <c r="A924" s="185">
        <v>41190</v>
      </c>
      <c r="B924">
        <v>1455.8758170000001</v>
      </c>
      <c r="C924" s="734">
        <f t="shared" si="44"/>
        <v>-3.4572155477041733E-3</v>
      </c>
      <c r="D924" s="734">
        <f t="shared" si="42"/>
        <v>-6.0606060606059886E-3</v>
      </c>
      <c r="E924" s="734">
        <f t="shared" si="43"/>
        <v>-3.1429831437942424E-3</v>
      </c>
      <c r="F924">
        <v>72.16</v>
      </c>
      <c r="G924">
        <v>375.56591300000002</v>
      </c>
    </row>
    <row r="925" spans="1:7" x14ac:dyDescent="0.25">
      <c r="A925" s="185">
        <v>41191</v>
      </c>
      <c r="B925">
        <v>1441.484338</v>
      </c>
      <c r="C925" s="734">
        <f t="shared" si="44"/>
        <v>-9.885100660340207E-3</v>
      </c>
      <c r="D925" s="734">
        <f t="shared" si="42"/>
        <v>-6.3747228381373366E-3</v>
      </c>
      <c r="E925" s="734">
        <f t="shared" si="43"/>
        <v>-8.9293886476859985E-3</v>
      </c>
      <c r="F925">
        <v>71.7</v>
      </c>
      <c r="G925">
        <v>372.21233899999999</v>
      </c>
    </row>
    <row r="926" spans="1:7" x14ac:dyDescent="0.25">
      <c r="A926" s="185">
        <v>41192</v>
      </c>
      <c r="B926">
        <v>1432.5625239999999</v>
      </c>
      <c r="C926" s="734">
        <f t="shared" si="44"/>
        <v>-6.1893242713817465E-3</v>
      </c>
      <c r="D926" s="734">
        <f t="shared" si="42"/>
        <v>-8.7866108786611719E-3</v>
      </c>
      <c r="E926" s="734">
        <f t="shared" si="43"/>
        <v>-4.1427025341037593E-3</v>
      </c>
      <c r="F926">
        <v>71.069999999999993</v>
      </c>
      <c r="G926">
        <v>370.67037399999998</v>
      </c>
    </row>
    <row r="927" spans="1:7" x14ac:dyDescent="0.25">
      <c r="A927" s="185">
        <v>41193</v>
      </c>
      <c r="B927">
        <v>1432.843605</v>
      </c>
      <c r="C927" s="734">
        <f t="shared" si="44"/>
        <v>1.9620853909763092E-4</v>
      </c>
      <c r="D927" s="734">
        <f t="shared" si="42"/>
        <v>-8.4423807513700488E-4</v>
      </c>
      <c r="E927" s="734">
        <f t="shared" si="43"/>
        <v>-3.2021577208648511E-3</v>
      </c>
      <c r="F927">
        <v>71.010000000000005</v>
      </c>
      <c r="G927">
        <v>369.483429</v>
      </c>
    </row>
    <row r="928" spans="1:7" x14ac:dyDescent="0.25">
      <c r="A928" s="185">
        <v>41194</v>
      </c>
      <c r="B928">
        <v>1428.5893880000001</v>
      </c>
      <c r="C928" s="734">
        <f t="shared" si="44"/>
        <v>-2.9690728179646575E-3</v>
      </c>
      <c r="D928" s="734">
        <f t="shared" si="42"/>
        <v>-5.6330094352908811E-3</v>
      </c>
      <c r="E928" s="734">
        <f t="shared" si="43"/>
        <v>2.028824410417629E-3</v>
      </c>
      <c r="F928">
        <v>70.61</v>
      </c>
      <c r="G928">
        <v>370.233046</v>
      </c>
    </row>
    <row r="929" spans="1:7" x14ac:dyDescent="0.25">
      <c r="A929" s="185">
        <v>41197</v>
      </c>
      <c r="B929">
        <v>1440.1265089999999</v>
      </c>
      <c r="C929" s="734">
        <f t="shared" si="44"/>
        <v>8.0758831732270497E-3</v>
      </c>
      <c r="D929" s="734">
        <f t="shared" si="42"/>
        <v>2.2659679932020005E-3</v>
      </c>
      <c r="E929" s="734">
        <f t="shared" si="43"/>
        <v>5.5621507108793988E-3</v>
      </c>
      <c r="F929">
        <v>70.77</v>
      </c>
      <c r="G929">
        <v>372.29233799999997</v>
      </c>
    </row>
    <row r="930" spans="1:7" x14ac:dyDescent="0.25">
      <c r="A930" s="185">
        <v>41198</v>
      </c>
      <c r="B930">
        <v>1454.9215850000001</v>
      </c>
      <c r="C930" s="734">
        <f t="shared" si="44"/>
        <v>1.0273455774571838E-2</v>
      </c>
      <c r="D930" s="734">
        <f t="shared" si="42"/>
        <v>8.4781687155575103E-3</v>
      </c>
      <c r="E930" s="734">
        <f t="shared" si="43"/>
        <v>2.9034844117583614E-3</v>
      </c>
      <c r="F930">
        <v>71.37</v>
      </c>
      <c r="G930">
        <v>373.37328300000001</v>
      </c>
    </row>
    <row r="931" spans="1:7" x14ac:dyDescent="0.25">
      <c r="A931" s="185">
        <v>41199</v>
      </c>
      <c r="B931">
        <v>1460.9105400000001</v>
      </c>
      <c r="C931" s="734">
        <f t="shared" si="44"/>
        <v>4.1163421188779026E-3</v>
      </c>
      <c r="D931" s="734">
        <f t="shared" si="42"/>
        <v>5.6045957685300074E-3</v>
      </c>
      <c r="E931" s="734">
        <f t="shared" si="43"/>
        <v>2.2413521215978172E-3</v>
      </c>
      <c r="F931">
        <v>71.77</v>
      </c>
      <c r="G931">
        <v>374.21014400000001</v>
      </c>
    </row>
    <row r="932" spans="1:7" x14ac:dyDescent="0.25">
      <c r="A932" s="185">
        <v>41200</v>
      </c>
      <c r="B932">
        <v>1457.3420289999999</v>
      </c>
      <c r="C932" s="734">
        <f t="shared" si="44"/>
        <v>-2.4426622317340607E-3</v>
      </c>
      <c r="D932" s="734">
        <f t="shared" si="42"/>
        <v>-4.5980214574334877E-3</v>
      </c>
      <c r="E932" s="734">
        <f t="shared" si="43"/>
        <v>-4.6406518579036327E-3</v>
      </c>
      <c r="F932">
        <v>71.44</v>
      </c>
      <c r="G932">
        <v>372.47356500000001</v>
      </c>
    </row>
    <row r="933" spans="1:7" x14ac:dyDescent="0.25">
      <c r="A933" s="185">
        <v>41201</v>
      </c>
      <c r="B933">
        <v>1433.1871880000001</v>
      </c>
      <c r="C933" s="734">
        <f t="shared" si="44"/>
        <v>-1.6574586143360159E-2</v>
      </c>
      <c r="D933" s="734">
        <f t="shared" si="42"/>
        <v>-1.7077267637177984E-2</v>
      </c>
      <c r="E933" s="734">
        <f t="shared" si="43"/>
        <v>-1.2468769427972703E-2</v>
      </c>
      <c r="F933">
        <v>70.22</v>
      </c>
      <c r="G933">
        <v>367.82927799999999</v>
      </c>
    </row>
    <row r="934" spans="1:7" x14ac:dyDescent="0.25">
      <c r="A934" s="185">
        <v>41204</v>
      </c>
      <c r="B934">
        <v>1433.8192489999999</v>
      </c>
      <c r="C934" s="734">
        <f t="shared" si="44"/>
        <v>4.4101775768856655E-4</v>
      </c>
      <c r="D934" s="734">
        <f t="shared" si="42"/>
        <v>-6.4084306465395091E-3</v>
      </c>
      <c r="E934" s="734">
        <f t="shared" si="43"/>
        <v>4.3580272041321422E-4</v>
      </c>
      <c r="F934">
        <v>69.77</v>
      </c>
      <c r="G934">
        <v>367.98957899999999</v>
      </c>
    </row>
    <row r="935" spans="1:7" x14ac:dyDescent="0.25">
      <c r="A935" s="185">
        <v>41205</v>
      </c>
      <c r="B935">
        <v>1413.1091140000001</v>
      </c>
      <c r="C935" s="734">
        <f t="shared" si="44"/>
        <v>-1.4444034709705456E-2</v>
      </c>
      <c r="D935" s="734">
        <f t="shared" si="42"/>
        <v>3.153217715350376E-3</v>
      </c>
      <c r="E935" s="734">
        <f t="shared" si="43"/>
        <v>-1.3285468608337903E-2</v>
      </c>
      <c r="F935">
        <v>69.989999999999995</v>
      </c>
      <c r="G935">
        <v>363.10066499999999</v>
      </c>
    </row>
    <row r="936" spans="1:7" x14ac:dyDescent="0.25">
      <c r="A936" s="185">
        <v>41206</v>
      </c>
      <c r="B936">
        <v>1408.7516800000001</v>
      </c>
      <c r="C936" s="734">
        <f t="shared" si="44"/>
        <v>-3.0835792911034776E-3</v>
      </c>
      <c r="D936" s="734">
        <f t="shared" si="42"/>
        <v>-6.8581225889411401E-3</v>
      </c>
      <c r="E936" s="734">
        <f t="shared" si="43"/>
        <v>-1.9764766886332108E-4</v>
      </c>
      <c r="F936">
        <v>69.510000000000005</v>
      </c>
      <c r="G936">
        <v>363.02889900000002</v>
      </c>
    </row>
    <row r="937" spans="1:7" x14ac:dyDescent="0.25">
      <c r="A937" s="185">
        <v>41207</v>
      </c>
      <c r="B937">
        <v>1412.9709809999999</v>
      </c>
      <c r="C937" s="734">
        <f t="shared" si="44"/>
        <v>2.9950636864546354E-3</v>
      </c>
      <c r="D937" s="734">
        <f t="shared" si="42"/>
        <v>-8.6030786937131398E-2</v>
      </c>
      <c r="E937" s="734">
        <f t="shared" si="43"/>
        <v>5.9675331797757192E-3</v>
      </c>
      <c r="F937">
        <v>63.53</v>
      </c>
      <c r="G937">
        <v>365.19528600000001</v>
      </c>
    </row>
    <row r="938" spans="1:7" x14ac:dyDescent="0.25">
      <c r="A938" s="185">
        <v>41208</v>
      </c>
      <c r="B938">
        <v>1411.9403179999999</v>
      </c>
      <c r="C938" s="734">
        <f t="shared" si="44"/>
        <v>-7.2942970086375958E-4</v>
      </c>
      <c r="D938" s="734">
        <f t="shared" si="42"/>
        <v>-2.4083110341570957E-2</v>
      </c>
      <c r="E938" s="734">
        <f t="shared" si="43"/>
        <v>-3.0590099128497972E-3</v>
      </c>
      <c r="F938">
        <v>62</v>
      </c>
      <c r="G938">
        <v>364.07814999999999</v>
      </c>
    </row>
    <row r="939" spans="1:7" x14ac:dyDescent="0.25">
      <c r="A939" s="185">
        <v>41213</v>
      </c>
      <c r="B939">
        <v>1412.1579730000001</v>
      </c>
      <c r="C939" s="734">
        <f t="shared" si="44"/>
        <v>1.5415311626520989E-4</v>
      </c>
      <c r="D939" s="734">
        <f t="shared" si="42"/>
        <v>-5.4838709677419439E-3</v>
      </c>
      <c r="E939" s="734">
        <f t="shared" si="43"/>
        <v>2.4188295837035412E-3</v>
      </c>
      <c r="F939">
        <v>61.66</v>
      </c>
      <c r="G939">
        <v>364.95879300000001</v>
      </c>
    </row>
    <row r="940" spans="1:7" x14ac:dyDescent="0.25">
      <c r="A940" s="185">
        <v>41214</v>
      </c>
      <c r="B940">
        <v>1427.5897419999999</v>
      </c>
      <c r="C940" s="734">
        <f t="shared" si="44"/>
        <v>1.0927792283193627E-2</v>
      </c>
      <c r="D940" s="734">
        <f t="shared" si="42"/>
        <v>3.3409017191047718E-2</v>
      </c>
      <c r="E940" s="734">
        <f t="shared" si="43"/>
        <v>-2.7201427093725972E-4</v>
      </c>
      <c r="F940">
        <v>63.72</v>
      </c>
      <c r="G940">
        <v>364.85951899999998</v>
      </c>
    </row>
    <row r="941" spans="1:7" x14ac:dyDescent="0.25">
      <c r="A941" s="185">
        <v>41215</v>
      </c>
      <c r="B941">
        <v>1414.1977469999999</v>
      </c>
      <c r="C941" s="734">
        <f t="shared" si="44"/>
        <v>-9.3808428332066152E-3</v>
      </c>
      <c r="D941" s="734">
        <f t="shared" si="42"/>
        <v>1.9617074701820503E-2</v>
      </c>
      <c r="E941" s="734">
        <f t="shared" si="43"/>
        <v>-5.9867041594164894E-3</v>
      </c>
      <c r="F941">
        <v>64.97</v>
      </c>
      <c r="G941">
        <v>362.67521299999999</v>
      </c>
    </row>
    <row r="942" spans="1:7" x14ac:dyDescent="0.25">
      <c r="A942" s="185">
        <v>41218</v>
      </c>
      <c r="B942">
        <v>1417.2551470000001</v>
      </c>
      <c r="C942" s="734">
        <f t="shared" si="44"/>
        <v>2.1619324500310455E-3</v>
      </c>
      <c r="D942" s="734">
        <f t="shared" si="42"/>
        <v>1.0004617515776637E-2</v>
      </c>
      <c r="E942" s="734">
        <f t="shared" si="43"/>
        <v>-1.3544019066998869E-3</v>
      </c>
      <c r="F942">
        <v>65.62</v>
      </c>
      <c r="G942">
        <v>362.18400500000001</v>
      </c>
    </row>
    <row r="943" spans="1:7" x14ac:dyDescent="0.25">
      <c r="A943" s="185">
        <v>41219</v>
      </c>
      <c r="B943">
        <v>1428.3893579999999</v>
      </c>
      <c r="C943" s="734">
        <f t="shared" si="44"/>
        <v>7.8561796184464239E-3</v>
      </c>
      <c r="D943" s="734">
        <f t="shared" si="42"/>
        <v>9.9055166107893111E-3</v>
      </c>
      <c r="E943" s="734">
        <f t="shared" si="43"/>
        <v>6.569133277986694E-3</v>
      </c>
      <c r="F943">
        <v>66.27</v>
      </c>
      <c r="G943">
        <v>364.56324000000001</v>
      </c>
    </row>
    <row r="944" spans="1:7" x14ac:dyDescent="0.25">
      <c r="A944" s="185">
        <v>41220</v>
      </c>
      <c r="B944">
        <v>1394.530947</v>
      </c>
      <c r="C944" s="734">
        <f t="shared" si="44"/>
        <v>-2.3703908748947677E-2</v>
      </c>
      <c r="D944" s="734">
        <f t="shared" si="42"/>
        <v>-4.5269352648258376E-4</v>
      </c>
      <c r="E944" s="734">
        <f t="shared" si="43"/>
        <v>-1.1767664781561549E-2</v>
      </c>
      <c r="F944">
        <v>66.239999999999995</v>
      </c>
      <c r="G944">
        <v>360.27318200000002</v>
      </c>
    </row>
    <row r="945" spans="1:7" x14ac:dyDescent="0.25">
      <c r="A945" s="185">
        <v>41221</v>
      </c>
      <c r="B945">
        <v>1377.505862</v>
      </c>
      <c r="C945" s="734">
        <f t="shared" si="44"/>
        <v>-1.2208466966348364E-2</v>
      </c>
      <c r="D945" s="734">
        <f t="shared" si="42"/>
        <v>-1.1020531400966038E-2</v>
      </c>
      <c r="E945" s="734">
        <f t="shared" si="43"/>
        <v>-1.0630666370276765E-2</v>
      </c>
      <c r="F945">
        <v>65.510000000000005</v>
      </c>
      <c r="G945">
        <v>356.44323800000001</v>
      </c>
    </row>
    <row r="946" spans="1:7" x14ac:dyDescent="0.25">
      <c r="A946" s="185">
        <v>41222</v>
      </c>
      <c r="B946">
        <v>1379.8495439999999</v>
      </c>
      <c r="C946" s="734">
        <f t="shared" si="44"/>
        <v>1.7013953004869631E-3</v>
      </c>
      <c r="D946" s="734">
        <f t="shared" si="42"/>
        <v>2.9003205617461614E-3</v>
      </c>
      <c r="E946" s="734">
        <f t="shared" si="43"/>
        <v>9.5119492770390224E-4</v>
      </c>
      <c r="F946">
        <v>65.7</v>
      </c>
      <c r="G946">
        <v>356.782285</v>
      </c>
    </row>
    <row r="947" spans="1:7" x14ac:dyDescent="0.25">
      <c r="A947" s="185">
        <v>41225</v>
      </c>
      <c r="B947">
        <v>1380.028785</v>
      </c>
      <c r="C947" s="734">
        <f t="shared" si="44"/>
        <v>1.2989894498249832E-4</v>
      </c>
      <c r="D947" s="734">
        <f t="shared" si="42"/>
        <v>2.2831050228309113E-3</v>
      </c>
      <c r="E947" s="734">
        <f t="shared" si="43"/>
        <v>-9.858757421209452E-4</v>
      </c>
      <c r="F947">
        <v>65.849999999999994</v>
      </c>
      <c r="G947">
        <v>356.430542</v>
      </c>
    </row>
    <row r="948" spans="1:7" x14ac:dyDescent="0.25">
      <c r="A948" s="185">
        <v>41226</v>
      </c>
      <c r="B948">
        <v>1374.5260069999999</v>
      </c>
      <c r="C948" s="734">
        <f t="shared" si="44"/>
        <v>-3.987437117117798E-3</v>
      </c>
      <c r="D948" s="734">
        <f t="shared" si="42"/>
        <v>2.8094153378891651E-2</v>
      </c>
      <c r="E948" s="734">
        <f t="shared" si="43"/>
        <v>-1.4493539108665354E-3</v>
      </c>
      <c r="F948">
        <v>67.7</v>
      </c>
      <c r="G948">
        <v>355.913948</v>
      </c>
    </row>
    <row r="949" spans="1:7" x14ac:dyDescent="0.25">
      <c r="A949" s="185">
        <v>41227</v>
      </c>
      <c r="B949">
        <v>1355.487159</v>
      </c>
      <c r="C949" s="734">
        <f t="shared" si="44"/>
        <v>-1.3851209728329206E-2</v>
      </c>
      <c r="D949" s="734">
        <f t="shared" si="42"/>
        <v>-1.5657311669128537E-2</v>
      </c>
      <c r="E949" s="734">
        <f t="shared" si="43"/>
        <v>-9.9038377669874444E-3</v>
      </c>
      <c r="F949">
        <v>66.64</v>
      </c>
      <c r="G949">
        <v>352.38903399999998</v>
      </c>
    </row>
    <row r="950" spans="1:7" x14ac:dyDescent="0.25">
      <c r="A950" s="185">
        <v>41228</v>
      </c>
      <c r="B950">
        <v>1353.326427</v>
      </c>
      <c r="C950" s="734">
        <f t="shared" si="44"/>
        <v>-1.5940630537540912E-3</v>
      </c>
      <c r="D950" s="734">
        <f t="shared" si="42"/>
        <v>4.5018007202890509E-4</v>
      </c>
      <c r="E950" s="734">
        <f t="shared" si="43"/>
        <v>-1.2290932980620894E-3</v>
      </c>
      <c r="F950">
        <v>66.67</v>
      </c>
      <c r="G950">
        <v>351.955915</v>
      </c>
    </row>
    <row r="951" spans="1:7" x14ac:dyDescent="0.25">
      <c r="A951" s="185">
        <v>41229</v>
      </c>
      <c r="B951">
        <v>1359.8763899999999</v>
      </c>
      <c r="C951" s="734">
        <f t="shared" si="44"/>
        <v>4.8398988369122709E-3</v>
      </c>
      <c r="D951" s="734">
        <f t="shared" si="42"/>
        <v>-1.0499475026248706E-2</v>
      </c>
      <c r="E951" s="734">
        <f t="shared" si="43"/>
        <v>6.1421101560403812E-3</v>
      </c>
      <c r="F951">
        <v>65.97</v>
      </c>
      <c r="G951">
        <v>354.11766699999998</v>
      </c>
    </row>
    <row r="952" spans="1:7" x14ac:dyDescent="0.25">
      <c r="A952" s="185">
        <v>41232</v>
      </c>
      <c r="B952">
        <v>1386.885581</v>
      </c>
      <c r="C952" s="734">
        <f t="shared" si="44"/>
        <v>1.9861504471005764E-2</v>
      </c>
      <c r="D952" s="734">
        <f t="shared" si="42"/>
        <v>1.2884644535394729E-2</v>
      </c>
      <c r="E952" s="734">
        <f t="shared" si="43"/>
        <v>1.6516639933697563E-2</v>
      </c>
      <c r="F952">
        <v>66.819999999999993</v>
      </c>
      <c r="G952">
        <v>359.96650099999999</v>
      </c>
    </row>
    <row r="953" spans="1:7" x14ac:dyDescent="0.25">
      <c r="A953" s="185">
        <v>41233</v>
      </c>
      <c r="B953">
        <v>1387.812056</v>
      </c>
      <c r="C953" s="734">
        <f t="shared" si="44"/>
        <v>6.6802554781197898E-4</v>
      </c>
      <c r="D953" s="734">
        <f t="shared" si="42"/>
        <v>-1.0475905417539511E-2</v>
      </c>
      <c r="E953" s="734">
        <f t="shared" si="43"/>
        <v>3.4688144494867679E-3</v>
      </c>
      <c r="F953">
        <v>66.12</v>
      </c>
      <c r="G953">
        <v>361.21515799999997</v>
      </c>
    </row>
    <row r="954" spans="1:7" x14ac:dyDescent="0.25">
      <c r="A954" s="185">
        <v>41234</v>
      </c>
      <c r="B954">
        <v>1391.0262740000001</v>
      </c>
      <c r="C954" s="734">
        <f t="shared" si="44"/>
        <v>2.3160326256743691E-3</v>
      </c>
      <c r="D954" s="734">
        <f t="shared" si="42"/>
        <v>0</v>
      </c>
      <c r="E954" s="734">
        <f t="shared" si="43"/>
        <v>2.0020533025362219E-3</v>
      </c>
      <c r="F954">
        <v>66.12</v>
      </c>
      <c r="G954">
        <v>361.93833000000001</v>
      </c>
    </row>
    <row r="955" spans="1:7" x14ac:dyDescent="0.25">
      <c r="A955" s="185">
        <v>41236</v>
      </c>
      <c r="B955">
        <v>1409.1549259999999</v>
      </c>
      <c r="C955" s="734">
        <f t="shared" si="44"/>
        <v>1.303257338761088E-2</v>
      </c>
      <c r="D955" s="734">
        <f t="shared" si="42"/>
        <v>1.9358741681790637E-2</v>
      </c>
      <c r="E955" s="734">
        <f t="shared" si="43"/>
        <v>1.4646583576820804E-2</v>
      </c>
      <c r="F955">
        <v>67.400000000000006</v>
      </c>
      <c r="G955">
        <v>367.23948999999999</v>
      </c>
    </row>
    <row r="956" spans="1:7" x14ac:dyDescent="0.25">
      <c r="A956" s="185">
        <v>41239</v>
      </c>
      <c r="B956">
        <v>1406.2930710000001</v>
      </c>
      <c r="C956" s="734">
        <f t="shared" si="44"/>
        <v>-2.0309016043562611E-3</v>
      </c>
      <c r="D956" s="734">
        <f t="shared" si="42"/>
        <v>-1.0385756676558611E-3</v>
      </c>
      <c r="E956" s="734">
        <f t="shared" si="43"/>
        <v>-7.0066321026640566E-3</v>
      </c>
      <c r="F956">
        <v>67.33</v>
      </c>
      <c r="G956">
        <v>364.66637800000001</v>
      </c>
    </row>
    <row r="957" spans="1:7" x14ac:dyDescent="0.25">
      <c r="A957" s="185">
        <v>41240</v>
      </c>
      <c r="B957">
        <v>1398.9430170000001</v>
      </c>
      <c r="C957" s="734">
        <f t="shared" si="44"/>
        <v>-5.2265449866530922E-3</v>
      </c>
      <c r="D957" s="734">
        <f t="shared" si="42"/>
        <v>-1.7822664488341688E-3</v>
      </c>
      <c r="E957" s="734">
        <f t="shared" si="43"/>
        <v>-1.4218036849013016E-3</v>
      </c>
      <c r="F957">
        <v>67.209999999999994</v>
      </c>
      <c r="G957">
        <v>364.14789400000001</v>
      </c>
    </row>
    <row r="958" spans="1:7" x14ac:dyDescent="0.25">
      <c r="A958" s="185">
        <v>41241</v>
      </c>
      <c r="B958">
        <v>1409.93442</v>
      </c>
      <c r="C958" s="734">
        <f t="shared" si="44"/>
        <v>7.8569340326462012E-3</v>
      </c>
      <c r="D958" s="734">
        <f t="shared" si="42"/>
        <v>1.6812974259782898E-2</v>
      </c>
      <c r="E958" s="734">
        <f t="shared" si="43"/>
        <v>8.9255575922677632E-3</v>
      </c>
      <c r="F958">
        <v>68.34</v>
      </c>
      <c r="G958">
        <v>367.39811700000001</v>
      </c>
    </row>
    <row r="959" spans="1:7" x14ac:dyDescent="0.25">
      <c r="A959" s="185">
        <v>41242</v>
      </c>
      <c r="B959">
        <v>1415.954569</v>
      </c>
      <c r="C959" s="734">
        <f t="shared" si="44"/>
        <v>4.2698078113447835E-3</v>
      </c>
      <c r="D959" s="734">
        <f t="shared" si="42"/>
        <v>4.3898156277433209E-4</v>
      </c>
      <c r="E959" s="734">
        <f t="shared" si="43"/>
        <v>4.1988456897834592E-3</v>
      </c>
      <c r="F959">
        <v>68.37</v>
      </c>
      <c r="G959">
        <v>368.940765</v>
      </c>
    </row>
    <row r="960" spans="1:7" x14ac:dyDescent="0.25">
      <c r="A960" s="185">
        <v>41243</v>
      </c>
      <c r="B960">
        <v>1416.18157</v>
      </c>
      <c r="C960" s="734">
        <f t="shared" si="44"/>
        <v>1.6031658428161677E-4</v>
      </c>
      <c r="D960" s="734">
        <f t="shared" si="42"/>
        <v>-2.6327336551119629E-3</v>
      </c>
      <c r="E960" s="734">
        <f t="shared" si="43"/>
        <v>3.3647596518644463E-3</v>
      </c>
      <c r="F960">
        <v>68.19</v>
      </c>
      <c r="G960">
        <v>370.18216200000001</v>
      </c>
    </row>
    <row r="961" spans="1:7" x14ac:dyDescent="0.25">
      <c r="A961" s="185">
        <v>41246</v>
      </c>
      <c r="B961">
        <v>1409.4580169999999</v>
      </c>
      <c r="C961" s="734">
        <f t="shared" si="44"/>
        <v>-4.7476631121531332E-3</v>
      </c>
      <c r="D961" s="734">
        <f t="shared" si="42"/>
        <v>-2.0530869628977433E-3</v>
      </c>
      <c r="E961" s="734">
        <f t="shared" si="43"/>
        <v>-3.4766910243503313E-3</v>
      </c>
      <c r="F961">
        <v>68.05</v>
      </c>
      <c r="G961">
        <v>368.89515299999999</v>
      </c>
    </row>
    <row r="962" spans="1:7" x14ac:dyDescent="0.25">
      <c r="A962" s="185">
        <v>41247</v>
      </c>
      <c r="B962">
        <v>1407.0475019999999</v>
      </c>
      <c r="C962" s="734">
        <f t="shared" si="44"/>
        <v>-1.7102424981275677E-3</v>
      </c>
      <c r="D962" s="734">
        <f t="shared" si="42"/>
        <v>-6.4658339456281633E-3</v>
      </c>
      <c r="E962" s="734">
        <f t="shared" si="43"/>
        <v>-2.5407652889383181E-3</v>
      </c>
      <c r="F962">
        <v>67.61</v>
      </c>
      <c r="G962">
        <v>367.957877</v>
      </c>
    </row>
    <row r="963" spans="1:7" x14ac:dyDescent="0.25">
      <c r="A963" s="185">
        <v>41248</v>
      </c>
      <c r="B963">
        <v>1409.27719</v>
      </c>
      <c r="C963" s="734">
        <f t="shared" si="44"/>
        <v>1.584657232133857E-3</v>
      </c>
      <c r="D963" s="734">
        <f t="shared" ref="D963:D1026" si="45">F963/F962-1</f>
        <v>-5.9162845732885216E-4</v>
      </c>
      <c r="E963" s="734">
        <f t="shared" ref="E963:E1026" si="46">G963/G962-1</f>
        <v>6.850213455276144E-4</v>
      </c>
      <c r="F963">
        <v>67.569999999999993</v>
      </c>
      <c r="G963">
        <v>368.20993600000003</v>
      </c>
    </row>
    <row r="964" spans="1:7" x14ac:dyDescent="0.25">
      <c r="A964" s="185">
        <v>41249</v>
      </c>
      <c r="B964">
        <v>1413.942311</v>
      </c>
      <c r="C964" s="734">
        <f t="shared" ref="C964:C1027" si="47">B964/B963-1</f>
        <v>3.3102934136044482E-3</v>
      </c>
      <c r="D964" s="734">
        <f t="shared" si="45"/>
        <v>-1.0951605742193227E-2</v>
      </c>
      <c r="E964" s="734">
        <f t="shared" si="46"/>
        <v>1.7987863315018782E-3</v>
      </c>
      <c r="F964">
        <v>66.83</v>
      </c>
      <c r="G964">
        <v>368.87226700000002</v>
      </c>
    </row>
    <row r="965" spans="1:7" x14ac:dyDescent="0.25">
      <c r="A965" s="185">
        <v>41250</v>
      </c>
      <c r="B965">
        <v>1418.07475</v>
      </c>
      <c r="C965" s="734">
        <f t="shared" si="47"/>
        <v>2.922636212136176E-3</v>
      </c>
      <c r="D965" s="734">
        <f t="shared" si="45"/>
        <v>-1.4963339817453125E-4</v>
      </c>
      <c r="E965" s="734">
        <f t="shared" si="46"/>
        <v>6.3063239178129393E-3</v>
      </c>
      <c r="F965">
        <v>66.819999999999993</v>
      </c>
      <c r="G965">
        <v>371.19849499999998</v>
      </c>
    </row>
    <row r="966" spans="1:7" x14ac:dyDescent="0.25">
      <c r="A966" s="185">
        <v>41253</v>
      </c>
      <c r="B966">
        <v>1418.5455030000001</v>
      </c>
      <c r="C966" s="734">
        <f t="shared" si="47"/>
        <v>3.319662803389356E-4</v>
      </c>
      <c r="D966" s="734">
        <f t="shared" si="45"/>
        <v>-5.2379527087696998E-3</v>
      </c>
      <c r="E966" s="734">
        <f t="shared" si="46"/>
        <v>-1.1068983455871928E-3</v>
      </c>
      <c r="F966">
        <v>66.47</v>
      </c>
      <c r="G966">
        <v>370.78761600000001</v>
      </c>
    </row>
    <row r="967" spans="1:7" x14ac:dyDescent="0.25">
      <c r="A967" s="185">
        <v>41254</v>
      </c>
      <c r="B967">
        <v>1427.839491</v>
      </c>
      <c r="C967" s="734">
        <f t="shared" si="47"/>
        <v>6.5517729112987144E-3</v>
      </c>
      <c r="D967" s="734">
        <f t="shared" si="45"/>
        <v>1.0531066646608522E-3</v>
      </c>
      <c r="E967" s="734">
        <f t="shared" si="46"/>
        <v>9.6876752216012996E-4</v>
      </c>
      <c r="F967">
        <v>66.540000000000006</v>
      </c>
      <c r="G967">
        <v>371.14682299999998</v>
      </c>
    </row>
    <row r="968" spans="1:7" x14ac:dyDescent="0.25">
      <c r="A968" s="185">
        <v>41255</v>
      </c>
      <c r="B968">
        <v>1428.476314</v>
      </c>
      <c r="C968" s="734">
        <f t="shared" si="47"/>
        <v>4.4600461327348739E-4</v>
      </c>
      <c r="D968" s="734">
        <f t="shared" si="45"/>
        <v>-7.5142771265404029E-3</v>
      </c>
      <c r="E968" s="734">
        <f t="shared" si="46"/>
        <v>-2.657843039114427E-3</v>
      </c>
      <c r="F968">
        <v>66.040000000000006</v>
      </c>
      <c r="G968">
        <v>370.16037299999999</v>
      </c>
    </row>
    <row r="969" spans="1:7" x14ac:dyDescent="0.25">
      <c r="A969" s="185">
        <v>41256</v>
      </c>
      <c r="B969">
        <v>1419.447627</v>
      </c>
      <c r="C969" s="734">
        <f t="shared" si="47"/>
        <v>-6.3205017202686564E-3</v>
      </c>
      <c r="D969" s="734">
        <f t="shared" si="45"/>
        <v>-6.2083585705634547E-3</v>
      </c>
      <c r="E969" s="734">
        <f t="shared" si="46"/>
        <v>-2.0826891699722294E-3</v>
      </c>
      <c r="F969">
        <v>65.63</v>
      </c>
      <c r="G969">
        <v>369.38944400000003</v>
      </c>
    </row>
    <row r="970" spans="1:7" x14ac:dyDescent="0.25">
      <c r="A970" s="185">
        <v>41257</v>
      </c>
      <c r="B970">
        <v>1413.579103</v>
      </c>
      <c r="C970" s="734">
        <f t="shared" si="47"/>
        <v>-4.1343716304652611E-3</v>
      </c>
      <c r="D970" s="734">
        <f t="shared" si="45"/>
        <v>3.5044948956270972E-3</v>
      </c>
      <c r="E970" s="734">
        <f t="shared" si="46"/>
        <v>-1.3233431759896996E-3</v>
      </c>
      <c r="F970">
        <v>65.86</v>
      </c>
      <c r="G970">
        <v>368.90061500000002</v>
      </c>
    </row>
    <row r="971" spans="1:7" x14ac:dyDescent="0.25">
      <c r="A971" s="185">
        <v>41260</v>
      </c>
      <c r="B971">
        <v>1430.3608899999999</v>
      </c>
      <c r="C971" s="734">
        <f t="shared" si="47"/>
        <v>1.1871841458595656E-2</v>
      </c>
      <c r="D971" s="734">
        <f t="shared" si="45"/>
        <v>2.1257212268448455E-3</v>
      </c>
      <c r="E971" s="734">
        <f t="shared" si="46"/>
        <v>1.829782799359192E-3</v>
      </c>
      <c r="F971">
        <v>66</v>
      </c>
      <c r="G971">
        <v>369.57562300000001</v>
      </c>
    </row>
    <row r="972" spans="1:7" x14ac:dyDescent="0.25">
      <c r="A972" s="185">
        <v>41261</v>
      </c>
      <c r="B972">
        <v>1446.78783</v>
      </c>
      <c r="C972" s="734">
        <f t="shared" si="47"/>
        <v>1.1484472285871794E-2</v>
      </c>
      <c r="D972" s="734">
        <f t="shared" si="45"/>
        <v>3.0303030303031608E-3</v>
      </c>
      <c r="E972" s="734">
        <f t="shared" si="46"/>
        <v>2.4639612120735954E-4</v>
      </c>
      <c r="F972">
        <v>66.2</v>
      </c>
      <c r="G972">
        <v>369.66668499999997</v>
      </c>
    </row>
    <row r="973" spans="1:7" x14ac:dyDescent="0.25">
      <c r="A973" s="185">
        <v>41262</v>
      </c>
      <c r="B973">
        <v>1435.810714</v>
      </c>
      <c r="C973" s="734">
        <f t="shared" si="47"/>
        <v>-7.5872327457994215E-3</v>
      </c>
      <c r="D973" s="734">
        <f t="shared" si="45"/>
        <v>-5.5891238670695564E-3</v>
      </c>
      <c r="E973" s="734">
        <f t="shared" si="46"/>
        <v>-1.0372306068100245E-2</v>
      </c>
      <c r="F973">
        <v>65.83</v>
      </c>
      <c r="G973">
        <v>365.83238899999998</v>
      </c>
    </row>
    <row r="974" spans="1:7" x14ac:dyDescent="0.25">
      <c r="A974" s="185">
        <v>41263</v>
      </c>
      <c r="B974">
        <v>1443.6929070000001</v>
      </c>
      <c r="C974" s="734">
        <f t="shared" si="47"/>
        <v>5.4897159654432315E-3</v>
      </c>
      <c r="D974" s="734">
        <f t="shared" si="45"/>
        <v>6.6838827282393876E-3</v>
      </c>
      <c r="E974" s="734">
        <f t="shared" si="46"/>
        <v>5.9561675387906909E-3</v>
      </c>
      <c r="F974">
        <v>66.27</v>
      </c>
      <c r="G974">
        <v>368.011348</v>
      </c>
    </row>
    <row r="975" spans="1:7" x14ac:dyDescent="0.25">
      <c r="A975" s="185">
        <v>41264</v>
      </c>
      <c r="B975">
        <v>1430.148426</v>
      </c>
      <c r="C975" s="734">
        <f t="shared" si="47"/>
        <v>-9.3818297051452282E-3</v>
      </c>
      <c r="D975" s="734">
        <f t="shared" si="45"/>
        <v>-8.1484834766861747E-3</v>
      </c>
      <c r="E975" s="734">
        <f t="shared" si="46"/>
        <v>-1.0055787736197752E-2</v>
      </c>
      <c r="F975">
        <v>65.73</v>
      </c>
      <c r="G975">
        <v>364.31070399999999</v>
      </c>
    </row>
    <row r="976" spans="1:7" x14ac:dyDescent="0.25">
      <c r="A976" s="185">
        <v>41267</v>
      </c>
      <c r="B976">
        <v>1426.66238</v>
      </c>
      <c r="C976" s="734">
        <f t="shared" si="47"/>
        <v>-2.437541402433463E-3</v>
      </c>
      <c r="D976" s="734">
        <f t="shared" si="45"/>
        <v>6.0855012931688712E-3</v>
      </c>
      <c r="E976" s="734">
        <f t="shared" si="46"/>
        <v>-3.51509298502517E-3</v>
      </c>
      <c r="F976">
        <v>66.13</v>
      </c>
      <c r="G976">
        <v>363.03011800000002</v>
      </c>
    </row>
    <row r="977" spans="1:7" x14ac:dyDescent="0.25">
      <c r="A977" s="185">
        <v>41269</v>
      </c>
      <c r="B977">
        <v>1419.826444</v>
      </c>
      <c r="C977" s="734">
        <f t="shared" si="47"/>
        <v>-4.7915583222990499E-3</v>
      </c>
      <c r="D977" s="734">
        <f t="shared" si="45"/>
        <v>-7.1072130651745891E-3</v>
      </c>
      <c r="E977" s="734">
        <f t="shared" si="46"/>
        <v>-8.2416247348381377E-3</v>
      </c>
      <c r="F977">
        <v>65.66</v>
      </c>
      <c r="G977">
        <v>360.03816</v>
      </c>
    </row>
    <row r="978" spans="1:7" x14ac:dyDescent="0.25">
      <c r="A978" s="185">
        <v>41270</v>
      </c>
      <c r="B978">
        <v>1418.096468</v>
      </c>
      <c r="C978" s="734">
        <f t="shared" si="47"/>
        <v>-1.2184418788019347E-3</v>
      </c>
      <c r="D978" s="734">
        <f t="shared" si="45"/>
        <v>-1.370697532744547E-3</v>
      </c>
      <c r="E978" s="734">
        <f t="shared" si="46"/>
        <v>8.8309250330587119E-4</v>
      </c>
      <c r="F978">
        <v>65.569999999999993</v>
      </c>
      <c r="G978">
        <v>360.35610700000001</v>
      </c>
    </row>
    <row r="979" spans="1:7" x14ac:dyDescent="0.25">
      <c r="A979" s="185">
        <v>41271</v>
      </c>
      <c r="B979">
        <v>1402.428416</v>
      </c>
      <c r="C979" s="734">
        <f t="shared" si="47"/>
        <v>-1.1048650323554732E-2</v>
      </c>
      <c r="D979" s="734">
        <f t="shared" si="45"/>
        <v>-7.0154033856946185E-3</v>
      </c>
      <c r="E979" s="734">
        <f t="shared" si="46"/>
        <v>-9.7742092657250312E-3</v>
      </c>
      <c r="F979">
        <v>65.11</v>
      </c>
      <c r="G979">
        <v>356.833911</v>
      </c>
    </row>
    <row r="980" spans="1:7" x14ac:dyDescent="0.25">
      <c r="A980" s="185">
        <v>41274</v>
      </c>
      <c r="B980">
        <v>1426.1879779999999</v>
      </c>
      <c r="C980" s="734">
        <f t="shared" si="47"/>
        <v>1.6941728881797014E-2</v>
      </c>
      <c r="D980" s="734">
        <f t="shared" si="45"/>
        <v>1.1979726616495157E-2</v>
      </c>
      <c r="E980" s="734">
        <f t="shared" si="46"/>
        <v>1.1061255330074182E-2</v>
      </c>
      <c r="F980">
        <v>65.89</v>
      </c>
      <c r="G980">
        <v>360.78094199999998</v>
      </c>
    </row>
    <row r="981" spans="1:7" x14ac:dyDescent="0.25">
      <c r="A981" s="185">
        <v>41276</v>
      </c>
      <c r="B981">
        <v>1462.42074</v>
      </c>
      <c r="C981" s="734">
        <f t="shared" si="47"/>
        <v>2.5405320027175327E-2</v>
      </c>
      <c r="D981" s="734">
        <f t="shared" si="45"/>
        <v>4.4316284716952481E-2</v>
      </c>
      <c r="E981" s="734">
        <f t="shared" si="46"/>
        <v>2.6321745121448359E-2</v>
      </c>
      <c r="F981">
        <v>68.81</v>
      </c>
      <c r="G981">
        <v>370.27732600000002</v>
      </c>
    </row>
    <row r="982" spans="1:7" x14ac:dyDescent="0.25">
      <c r="A982" s="185">
        <v>41277</v>
      </c>
      <c r="B982">
        <v>1459.3655690000001</v>
      </c>
      <c r="C982" s="734">
        <f t="shared" si="47"/>
        <v>-2.0891190315038832E-3</v>
      </c>
      <c r="D982" s="734">
        <f t="shared" si="45"/>
        <v>1.6567359395436743E-2</v>
      </c>
      <c r="E982" s="734">
        <f t="shared" si="46"/>
        <v>-3.047129599288545E-3</v>
      </c>
      <c r="F982">
        <v>69.95</v>
      </c>
      <c r="G982">
        <v>369.14904300000001</v>
      </c>
    </row>
    <row r="983" spans="1:7" x14ac:dyDescent="0.25">
      <c r="A983" s="185">
        <v>41278</v>
      </c>
      <c r="B983">
        <v>1466.4666589999999</v>
      </c>
      <c r="C983" s="734">
        <f t="shared" si="47"/>
        <v>4.8658746998297975E-3</v>
      </c>
      <c r="D983" s="734">
        <f t="shared" si="45"/>
        <v>5.7183702644736378E-4</v>
      </c>
      <c r="E983" s="734">
        <f t="shared" si="46"/>
        <v>3.2614062607767558E-3</v>
      </c>
      <c r="F983">
        <v>69.989999999999995</v>
      </c>
      <c r="G983">
        <v>370.35298799999998</v>
      </c>
    </row>
    <row r="984" spans="1:7" x14ac:dyDescent="0.25">
      <c r="A984" s="185">
        <v>41281</v>
      </c>
      <c r="B984">
        <v>1461.8915079999999</v>
      </c>
      <c r="C984" s="734">
        <f t="shared" si="47"/>
        <v>-3.1198465862973812E-3</v>
      </c>
      <c r="D984" s="734">
        <f t="shared" si="45"/>
        <v>-3.571938848406897E-3</v>
      </c>
      <c r="E984" s="734">
        <f t="shared" si="46"/>
        <v>-6.6174300718750967E-3</v>
      </c>
      <c r="F984">
        <v>69.739999999999995</v>
      </c>
      <c r="G984">
        <v>367.90220299999999</v>
      </c>
    </row>
    <row r="985" spans="1:7" x14ac:dyDescent="0.25">
      <c r="A985" s="185">
        <v>41282</v>
      </c>
      <c r="B985">
        <v>1457.1476230000001</v>
      </c>
      <c r="C985" s="734">
        <f t="shared" si="47"/>
        <v>-3.2450321888044531E-3</v>
      </c>
      <c r="D985" s="734">
        <f t="shared" si="45"/>
        <v>-9.0335531975910266E-3</v>
      </c>
      <c r="E985" s="734">
        <f t="shared" si="46"/>
        <v>-2.383587249136343E-3</v>
      </c>
      <c r="F985">
        <v>69.11</v>
      </c>
      <c r="G985">
        <v>367.02527600000002</v>
      </c>
    </row>
    <row r="986" spans="1:7" x14ac:dyDescent="0.25">
      <c r="A986" s="185">
        <v>41283</v>
      </c>
      <c r="B986">
        <v>1461.0215920000001</v>
      </c>
      <c r="C986" s="734">
        <f t="shared" si="47"/>
        <v>2.6585974810322544E-3</v>
      </c>
      <c r="D986" s="734">
        <f t="shared" si="45"/>
        <v>-1.2588626826797955E-2</v>
      </c>
      <c r="E986" s="734">
        <f t="shared" si="46"/>
        <v>2.2516541885251318E-3</v>
      </c>
      <c r="F986">
        <v>68.239999999999995</v>
      </c>
      <c r="G986">
        <v>367.85169000000002</v>
      </c>
    </row>
    <row r="987" spans="1:7" x14ac:dyDescent="0.25">
      <c r="A987" s="185">
        <v>41284</v>
      </c>
      <c r="B987">
        <v>1472.1225830000001</v>
      </c>
      <c r="C987" s="734">
        <f t="shared" si="47"/>
        <v>7.5981019450943599E-3</v>
      </c>
      <c r="D987" s="734">
        <f t="shared" si="45"/>
        <v>-7.3270808909731144E-4</v>
      </c>
      <c r="E987" s="734">
        <f t="shared" si="46"/>
        <v>6.5023488134579033E-3</v>
      </c>
      <c r="F987">
        <v>68.19</v>
      </c>
      <c r="G987">
        <v>370.24358999999998</v>
      </c>
    </row>
    <row r="988" spans="1:7" x14ac:dyDescent="0.25">
      <c r="A988" s="185">
        <v>41285</v>
      </c>
      <c r="B988">
        <v>1472.054118</v>
      </c>
      <c r="C988" s="734">
        <f t="shared" si="47"/>
        <v>-4.6507675916851454E-5</v>
      </c>
      <c r="D988" s="734">
        <f t="shared" si="45"/>
        <v>1.4224959671506054E-2</v>
      </c>
      <c r="E988" s="734">
        <f t="shared" si="46"/>
        <v>3.3336917460204951E-3</v>
      </c>
      <c r="F988">
        <v>69.16</v>
      </c>
      <c r="G988">
        <v>371.477868</v>
      </c>
    </row>
    <row r="989" spans="1:7" x14ac:dyDescent="0.25">
      <c r="A989" s="185">
        <v>41288</v>
      </c>
      <c r="B989">
        <v>1470.678494</v>
      </c>
      <c r="C989" s="734">
        <f t="shared" si="47"/>
        <v>-9.3449281733537504E-4</v>
      </c>
      <c r="D989" s="734">
        <f t="shared" si="45"/>
        <v>4.7715442452285206E-3</v>
      </c>
      <c r="E989" s="734">
        <f t="shared" si="46"/>
        <v>3.4431391751177376E-3</v>
      </c>
      <c r="F989">
        <v>69.489999999999995</v>
      </c>
      <c r="G989">
        <v>372.75691799999998</v>
      </c>
    </row>
    <row r="990" spans="1:7" x14ac:dyDescent="0.25">
      <c r="A990" s="185">
        <v>41289</v>
      </c>
      <c r="B990">
        <v>1472.341533</v>
      </c>
      <c r="C990" s="734">
        <f t="shared" si="47"/>
        <v>1.1307971162866082E-3</v>
      </c>
      <c r="D990" s="734">
        <f t="shared" si="45"/>
        <v>-3.5976399481939536E-3</v>
      </c>
      <c r="E990" s="734">
        <f t="shared" si="46"/>
        <v>3.1448215804810165E-3</v>
      </c>
      <c r="F990">
        <v>69.239999999999995</v>
      </c>
      <c r="G990">
        <v>373.92917199999999</v>
      </c>
    </row>
    <row r="991" spans="1:7" x14ac:dyDescent="0.25">
      <c r="A991" s="185">
        <v>41290</v>
      </c>
      <c r="B991">
        <v>1472.6297179999999</v>
      </c>
      <c r="C991" s="734">
        <f t="shared" si="47"/>
        <v>1.9573243947879071E-4</v>
      </c>
      <c r="D991" s="734">
        <f t="shared" si="45"/>
        <v>-3.2928942807625705E-2</v>
      </c>
      <c r="E991" s="734">
        <f t="shared" si="46"/>
        <v>-1.6502002149219042E-3</v>
      </c>
      <c r="F991">
        <v>66.959999999999994</v>
      </c>
      <c r="G991">
        <v>373.31211400000001</v>
      </c>
    </row>
    <row r="992" spans="1:7" x14ac:dyDescent="0.25">
      <c r="A992" s="185">
        <v>41291</v>
      </c>
      <c r="B992">
        <v>1480.939216</v>
      </c>
      <c r="C992" s="734">
        <f t="shared" si="47"/>
        <v>5.6426255007846482E-3</v>
      </c>
      <c r="D992" s="734">
        <f t="shared" si="45"/>
        <v>-6.5710872162484391E-3</v>
      </c>
      <c r="E992" s="734">
        <f t="shared" si="46"/>
        <v>6.2748298599277774E-3</v>
      </c>
      <c r="F992">
        <v>66.52</v>
      </c>
      <c r="G992">
        <v>375.654584</v>
      </c>
    </row>
    <row r="993" spans="1:7" x14ac:dyDescent="0.25">
      <c r="A993" s="185">
        <v>41292</v>
      </c>
      <c r="B993">
        <v>1485.9764210000001</v>
      </c>
      <c r="C993" s="734">
        <f t="shared" si="47"/>
        <v>3.4013583714835871E-3</v>
      </c>
      <c r="D993" s="734">
        <f t="shared" si="45"/>
        <v>4.2092603728203226E-3</v>
      </c>
      <c r="E993" s="734">
        <f t="shared" si="46"/>
        <v>3.7771986831391935E-3</v>
      </c>
      <c r="F993">
        <v>66.8</v>
      </c>
      <c r="G993">
        <v>377.07350600000001</v>
      </c>
    </row>
    <row r="994" spans="1:7" x14ac:dyDescent="0.25">
      <c r="A994" s="185">
        <v>41296</v>
      </c>
      <c r="B994">
        <v>1492.557853</v>
      </c>
      <c r="C994" s="734">
        <f t="shared" si="47"/>
        <v>4.4290285545520724E-3</v>
      </c>
      <c r="D994" s="734">
        <f t="shared" si="45"/>
        <v>1.4670658682634841E-2</v>
      </c>
      <c r="E994" s="734">
        <f t="shared" si="46"/>
        <v>-3.7161454668732663E-4</v>
      </c>
      <c r="F994">
        <v>67.78</v>
      </c>
      <c r="G994">
        <v>376.93338</v>
      </c>
    </row>
    <row r="995" spans="1:7" x14ac:dyDescent="0.25">
      <c r="A995" s="185">
        <v>41297</v>
      </c>
      <c r="B995">
        <v>1494.807511</v>
      </c>
      <c r="C995" s="734">
        <f t="shared" si="47"/>
        <v>1.5072501179624886E-3</v>
      </c>
      <c r="D995" s="734">
        <f t="shared" si="45"/>
        <v>1.0622602537621706E-2</v>
      </c>
      <c r="E995" s="734">
        <f t="shared" si="46"/>
        <v>-3.1398121333803264E-4</v>
      </c>
      <c r="F995">
        <v>68.5</v>
      </c>
      <c r="G995">
        <v>376.81502999999998</v>
      </c>
    </row>
    <row r="996" spans="1:7" x14ac:dyDescent="0.25">
      <c r="A996" s="185">
        <v>41298</v>
      </c>
      <c r="B996">
        <v>1494.8152950000001</v>
      </c>
      <c r="C996" s="734">
        <f t="shared" si="47"/>
        <v>5.2073594378754251E-6</v>
      </c>
      <c r="D996" s="734">
        <f t="shared" si="45"/>
        <v>1.5182481751824906E-2</v>
      </c>
      <c r="E996" s="734">
        <f t="shared" si="46"/>
        <v>2.6134944776485813E-3</v>
      </c>
      <c r="F996">
        <v>69.540000000000006</v>
      </c>
      <c r="G996">
        <v>377.79983399999998</v>
      </c>
    </row>
    <row r="997" spans="1:7" x14ac:dyDescent="0.25">
      <c r="A997" s="185">
        <v>41299</v>
      </c>
      <c r="B997">
        <v>1502.9584110000001</v>
      </c>
      <c r="C997" s="734">
        <f t="shared" si="47"/>
        <v>5.4475733739398624E-3</v>
      </c>
      <c r="D997" s="734">
        <f t="shared" si="45"/>
        <v>7.0463042853032842E-3</v>
      </c>
      <c r="E997" s="734">
        <f t="shared" si="46"/>
        <v>5.0631890960546322E-3</v>
      </c>
      <c r="F997">
        <v>70.03</v>
      </c>
      <c r="G997">
        <v>379.71270600000003</v>
      </c>
    </row>
    <row r="998" spans="1:7" x14ac:dyDescent="0.25">
      <c r="A998" s="185">
        <v>41302</v>
      </c>
      <c r="B998">
        <v>1500.175068</v>
      </c>
      <c r="C998" s="734">
        <f t="shared" si="47"/>
        <v>-1.851909526989659E-3</v>
      </c>
      <c r="D998" s="734">
        <f t="shared" si="45"/>
        <v>-2.1419391689275979E-2</v>
      </c>
      <c r="E998" s="734">
        <f t="shared" si="46"/>
        <v>9.0905570065369368E-4</v>
      </c>
      <c r="F998">
        <v>68.53</v>
      </c>
      <c r="G998">
        <v>380.057886</v>
      </c>
    </row>
    <row r="999" spans="1:7" x14ac:dyDescent="0.25">
      <c r="A999" s="185">
        <v>41303</v>
      </c>
      <c r="B999">
        <v>1507.8398979999999</v>
      </c>
      <c r="C999" s="734">
        <f t="shared" si="47"/>
        <v>5.1092903511711363E-3</v>
      </c>
      <c r="D999" s="734">
        <f t="shared" si="45"/>
        <v>2.6265868962496164E-3</v>
      </c>
      <c r="E999" s="734">
        <f t="shared" si="46"/>
        <v>5.8310064904165682E-3</v>
      </c>
      <c r="F999">
        <v>68.709999999999994</v>
      </c>
      <c r="G999">
        <v>382.27400599999999</v>
      </c>
    </row>
    <row r="1000" spans="1:7" x14ac:dyDescent="0.25">
      <c r="A1000" s="185">
        <v>41304</v>
      </c>
      <c r="B1000">
        <v>1501.9635189999999</v>
      </c>
      <c r="C1000" s="734">
        <f t="shared" si="47"/>
        <v>-3.8972168118077688E-3</v>
      </c>
      <c r="D1000" s="734">
        <f t="shared" si="45"/>
        <v>-8.1501964779506775E-3</v>
      </c>
      <c r="E1000" s="734">
        <f t="shared" si="46"/>
        <v>-1.5985313947817215E-3</v>
      </c>
      <c r="F1000">
        <v>68.150000000000006</v>
      </c>
      <c r="G1000">
        <v>381.66292900000002</v>
      </c>
    </row>
    <row r="1001" spans="1:7" x14ac:dyDescent="0.25">
      <c r="A1001" s="185">
        <v>41305</v>
      </c>
      <c r="B1001">
        <v>1498.1109260000001</v>
      </c>
      <c r="C1001" s="734">
        <f t="shared" si="47"/>
        <v>-2.5650376665372621E-3</v>
      </c>
      <c r="D1001" s="734">
        <f t="shared" si="45"/>
        <v>0.11518708730741012</v>
      </c>
      <c r="E1001" s="734">
        <f t="shared" si="46"/>
        <v>-1.4277100514523688E-3</v>
      </c>
      <c r="F1001">
        <v>76</v>
      </c>
      <c r="G1001">
        <v>381.11802499999999</v>
      </c>
    </row>
    <row r="1002" spans="1:7" x14ac:dyDescent="0.25">
      <c r="A1002" s="185">
        <v>41306</v>
      </c>
      <c r="B1002">
        <v>1513.1739419999999</v>
      </c>
      <c r="C1002" s="734">
        <f t="shared" si="47"/>
        <v>1.0054673348000032E-2</v>
      </c>
      <c r="D1002" s="734">
        <f t="shared" si="45"/>
        <v>-1.2500000000000067E-2</v>
      </c>
      <c r="E1002" s="734">
        <f t="shared" si="46"/>
        <v>7.7964116234072733E-3</v>
      </c>
      <c r="F1002">
        <v>75.05</v>
      </c>
      <c r="G1002">
        <v>384.08937800000001</v>
      </c>
    </row>
    <row r="1003" spans="1:7" x14ac:dyDescent="0.25">
      <c r="A1003" s="185">
        <v>41309</v>
      </c>
      <c r="B1003">
        <v>1495.711088</v>
      </c>
      <c r="C1003" s="734">
        <f t="shared" si="47"/>
        <v>-1.1540546341234803E-2</v>
      </c>
      <c r="D1003" s="734">
        <f t="shared" si="45"/>
        <v>1.332445036643648E-4</v>
      </c>
      <c r="E1003" s="734">
        <f t="shared" si="46"/>
        <v>-9.0166721559272744E-3</v>
      </c>
      <c r="F1003">
        <v>75.06</v>
      </c>
      <c r="G1003">
        <v>380.62617</v>
      </c>
    </row>
    <row r="1004" spans="1:7" x14ac:dyDescent="0.25">
      <c r="A1004" s="185">
        <v>41310</v>
      </c>
      <c r="B1004">
        <v>1511.2877269999999</v>
      </c>
      <c r="C1004" s="734">
        <f t="shared" si="47"/>
        <v>1.0414203067002914E-2</v>
      </c>
      <c r="D1004" s="734">
        <f t="shared" si="45"/>
        <v>1.4654942712496677E-2</v>
      </c>
      <c r="E1004" s="734">
        <f t="shared" si="46"/>
        <v>1.1351087603881815E-2</v>
      </c>
      <c r="F1004">
        <v>76.16</v>
      </c>
      <c r="G1004">
        <v>384.94669099999999</v>
      </c>
    </row>
    <row r="1005" spans="1:7" x14ac:dyDescent="0.25">
      <c r="A1005" s="185">
        <v>41311</v>
      </c>
      <c r="B1005">
        <v>1512.118154</v>
      </c>
      <c r="C1005" s="734">
        <f t="shared" si="47"/>
        <v>5.4948305684221488E-4</v>
      </c>
      <c r="D1005" s="734">
        <f t="shared" si="45"/>
        <v>1.3655462184874123E-2</v>
      </c>
      <c r="E1005" s="734">
        <f t="shared" si="46"/>
        <v>1.423513989889047E-3</v>
      </c>
      <c r="F1005">
        <v>77.2</v>
      </c>
      <c r="G1005">
        <v>385.49466799999999</v>
      </c>
    </row>
    <row r="1006" spans="1:7" x14ac:dyDescent="0.25">
      <c r="A1006" s="185">
        <v>41312</v>
      </c>
      <c r="B1006">
        <v>1509.3937370000001</v>
      </c>
      <c r="C1006" s="734">
        <f t="shared" si="47"/>
        <v>-1.8017223011264072E-3</v>
      </c>
      <c r="D1006" s="734">
        <f t="shared" si="45"/>
        <v>-4.5336787564768111E-3</v>
      </c>
      <c r="E1006" s="734">
        <f t="shared" si="46"/>
        <v>5.2869966025055337E-3</v>
      </c>
      <c r="F1006">
        <v>76.849999999999994</v>
      </c>
      <c r="G1006">
        <v>387.53277700000001</v>
      </c>
    </row>
    <row r="1007" spans="1:7" x14ac:dyDescent="0.25">
      <c r="A1007" s="185">
        <v>41313</v>
      </c>
      <c r="B1007">
        <v>1517.9269280000001</v>
      </c>
      <c r="C1007" s="734">
        <f t="shared" si="47"/>
        <v>5.653389696024691E-3</v>
      </c>
      <c r="D1007" s="734">
        <f t="shared" si="45"/>
        <v>8.5881587508134238E-3</v>
      </c>
      <c r="E1007" s="734">
        <f t="shared" si="46"/>
        <v>-4.840726027155462E-4</v>
      </c>
      <c r="F1007">
        <v>77.510000000000005</v>
      </c>
      <c r="G1007">
        <v>387.34518300000002</v>
      </c>
    </row>
    <row r="1008" spans="1:7" x14ac:dyDescent="0.25">
      <c r="A1008" s="185">
        <v>41316</v>
      </c>
      <c r="B1008">
        <v>1517.009219</v>
      </c>
      <c r="C1008" s="734">
        <f t="shared" si="47"/>
        <v>-6.0458048610367854E-4</v>
      </c>
      <c r="D1008" s="734">
        <f t="shared" si="45"/>
        <v>-2.3222809960006252E-3</v>
      </c>
      <c r="E1008" s="734">
        <f t="shared" si="46"/>
        <v>-9.8895253332742517E-4</v>
      </c>
      <c r="F1008">
        <v>77.33</v>
      </c>
      <c r="G1008">
        <v>386.96211699999998</v>
      </c>
    </row>
    <row r="1009" spans="1:7" x14ac:dyDescent="0.25">
      <c r="A1009" s="185">
        <v>41317</v>
      </c>
      <c r="B1009">
        <v>1519.427285</v>
      </c>
      <c r="C1009" s="734">
        <f t="shared" si="47"/>
        <v>1.5939692189832488E-3</v>
      </c>
      <c r="D1009" s="734">
        <f t="shared" si="45"/>
        <v>4.1381094012673536E-3</v>
      </c>
      <c r="E1009" s="734">
        <f t="shared" si="46"/>
        <v>-1.4381278568412759E-3</v>
      </c>
      <c r="F1009">
        <v>77.650000000000006</v>
      </c>
      <c r="G1009">
        <v>386.40561600000001</v>
      </c>
    </row>
    <row r="1010" spans="1:7" x14ac:dyDescent="0.25">
      <c r="A1010" s="185">
        <v>41318</v>
      </c>
      <c r="B1010">
        <v>1520.331367</v>
      </c>
      <c r="C1010" s="734">
        <f t="shared" si="47"/>
        <v>5.9501498289860066E-4</v>
      </c>
      <c r="D1010" s="734">
        <f t="shared" si="45"/>
        <v>2.4468770122343386E-3</v>
      </c>
      <c r="E1010" s="734">
        <f t="shared" si="46"/>
        <v>6.5256039135830335E-4</v>
      </c>
      <c r="F1010">
        <v>77.84</v>
      </c>
      <c r="G1010">
        <v>386.65776899999997</v>
      </c>
    </row>
    <row r="1011" spans="1:7" x14ac:dyDescent="0.25">
      <c r="A1011" s="185">
        <v>41319</v>
      </c>
      <c r="B1011">
        <v>1521.3809429999999</v>
      </c>
      <c r="C1011" s="734">
        <f t="shared" si="47"/>
        <v>6.9036002465105994E-4</v>
      </c>
      <c r="D1011" s="734">
        <f t="shared" si="45"/>
        <v>7.194244604316502E-3</v>
      </c>
      <c r="E1011" s="734">
        <f t="shared" si="46"/>
        <v>1.4412538546457743E-3</v>
      </c>
      <c r="F1011">
        <v>78.400000000000006</v>
      </c>
      <c r="G1011">
        <v>387.21504099999999</v>
      </c>
    </row>
    <row r="1012" spans="1:7" x14ac:dyDescent="0.25">
      <c r="A1012" s="185">
        <v>41320</v>
      </c>
      <c r="B1012">
        <v>1519.7941880000001</v>
      </c>
      <c r="C1012" s="734">
        <f t="shared" si="47"/>
        <v>-1.0429702089411741E-3</v>
      </c>
      <c r="D1012" s="734">
        <f t="shared" si="45"/>
        <v>7.0153061224489388E-3</v>
      </c>
      <c r="E1012" s="734">
        <f t="shared" si="46"/>
        <v>2.2415606525987286E-3</v>
      </c>
      <c r="F1012">
        <v>78.95</v>
      </c>
      <c r="G1012">
        <v>388.08300700000001</v>
      </c>
    </row>
    <row r="1013" spans="1:7" x14ac:dyDescent="0.25">
      <c r="A1013" s="185">
        <v>41324</v>
      </c>
      <c r="B1013">
        <v>1530.9416839999999</v>
      </c>
      <c r="C1013" s="734">
        <f t="shared" si="47"/>
        <v>7.3348721083541513E-3</v>
      </c>
      <c r="D1013" s="734">
        <f t="shared" si="45"/>
        <v>1.8366054464851178E-2</v>
      </c>
      <c r="E1013" s="734">
        <f t="shared" si="46"/>
        <v>1.0405413087308801E-2</v>
      </c>
      <c r="F1013">
        <v>80.400000000000006</v>
      </c>
      <c r="G1013">
        <v>392.121171</v>
      </c>
    </row>
    <row r="1014" spans="1:7" x14ac:dyDescent="0.25">
      <c r="A1014" s="185">
        <v>41325</v>
      </c>
      <c r="B1014">
        <v>1511.954377</v>
      </c>
      <c r="C1014" s="734">
        <f t="shared" si="47"/>
        <v>-1.2402371166999937E-2</v>
      </c>
      <c r="D1014" s="734">
        <f t="shared" si="45"/>
        <v>-1.6791044776119479E-2</v>
      </c>
      <c r="E1014" s="734">
        <f t="shared" si="46"/>
        <v>-1.4412305220826704E-3</v>
      </c>
      <c r="F1014">
        <v>79.05</v>
      </c>
      <c r="G1014">
        <v>391.55603400000001</v>
      </c>
    </row>
    <row r="1015" spans="1:7" x14ac:dyDescent="0.25">
      <c r="A1015" s="185">
        <v>41326</v>
      </c>
      <c r="B1015">
        <v>1502.4194729999999</v>
      </c>
      <c r="C1015" s="734">
        <f t="shared" si="47"/>
        <v>-6.3063437264020417E-3</v>
      </c>
      <c r="D1015" s="734">
        <f t="shared" si="45"/>
        <v>-1.2397216951296697E-2</v>
      </c>
      <c r="E1015" s="734">
        <f t="shared" si="46"/>
        <v>2.7639977577256225E-3</v>
      </c>
      <c r="F1015">
        <v>78.069999999999993</v>
      </c>
      <c r="G1015">
        <v>392.63829399999997</v>
      </c>
    </row>
    <row r="1016" spans="1:7" x14ac:dyDescent="0.25">
      <c r="A1016" s="185">
        <v>41327</v>
      </c>
      <c r="B1016">
        <v>1515.60058</v>
      </c>
      <c r="C1016" s="734">
        <f t="shared" si="47"/>
        <v>8.7732535665823175E-3</v>
      </c>
      <c r="D1016" s="734">
        <f t="shared" si="45"/>
        <v>1.1400025618035103E-2</v>
      </c>
      <c r="E1016" s="734">
        <f t="shared" si="46"/>
        <v>5.1772382649972748E-3</v>
      </c>
      <c r="F1016">
        <v>78.959999999999994</v>
      </c>
      <c r="G1016">
        <v>394.67107600000003</v>
      </c>
    </row>
    <row r="1017" spans="1:7" x14ac:dyDescent="0.25">
      <c r="A1017" s="185">
        <v>41330</v>
      </c>
      <c r="B1017">
        <v>1487.8480910000001</v>
      </c>
      <c r="C1017" s="734">
        <f t="shared" si="47"/>
        <v>-1.8311215610645859E-2</v>
      </c>
      <c r="D1017" s="734">
        <f t="shared" si="45"/>
        <v>-4.6099290780141855E-2</v>
      </c>
      <c r="E1017" s="734">
        <f t="shared" si="46"/>
        <v>-1.3341332365587433E-2</v>
      </c>
      <c r="F1017">
        <v>75.319999999999993</v>
      </c>
      <c r="G1017">
        <v>389.40563800000001</v>
      </c>
    </row>
    <row r="1018" spans="1:7" x14ac:dyDescent="0.25">
      <c r="A1018" s="185">
        <v>41331</v>
      </c>
      <c r="B1018">
        <v>1496.9434120000001</v>
      </c>
      <c r="C1018" s="734">
        <f t="shared" si="47"/>
        <v>6.113070988239766E-3</v>
      </c>
      <c r="D1018" s="734">
        <f t="shared" si="45"/>
        <v>-1.1949017525225591E-2</v>
      </c>
      <c r="E1018" s="734">
        <f t="shared" si="46"/>
        <v>3.4710925269139103E-3</v>
      </c>
      <c r="F1018">
        <v>74.42</v>
      </c>
      <c r="G1018">
        <v>390.75730099999998</v>
      </c>
    </row>
    <row r="1019" spans="1:7" x14ac:dyDescent="0.25">
      <c r="A1019" s="185">
        <v>41332</v>
      </c>
      <c r="B1019">
        <v>1515.985385</v>
      </c>
      <c r="C1019" s="734">
        <f t="shared" si="47"/>
        <v>1.2720569693785988E-2</v>
      </c>
      <c r="D1019" s="734">
        <f t="shared" si="45"/>
        <v>3.0905670518677208E-3</v>
      </c>
      <c r="E1019" s="734">
        <f t="shared" si="46"/>
        <v>6.1060484190416098E-3</v>
      </c>
      <c r="F1019">
        <v>74.650000000000006</v>
      </c>
      <c r="G1019">
        <v>393.14328399999999</v>
      </c>
    </row>
    <row r="1020" spans="1:7" x14ac:dyDescent="0.25">
      <c r="A1020" s="185">
        <v>41333</v>
      </c>
      <c r="B1020">
        <v>1514.6782679999999</v>
      </c>
      <c r="C1020" s="734">
        <f t="shared" si="47"/>
        <v>-8.6222269220626035E-4</v>
      </c>
      <c r="D1020" s="734">
        <f t="shared" si="45"/>
        <v>3.4829202947084248E-3</v>
      </c>
      <c r="E1020" s="734">
        <f t="shared" si="46"/>
        <v>-9.1678279820239794E-4</v>
      </c>
      <c r="F1020">
        <v>74.91</v>
      </c>
      <c r="G1020">
        <v>392.78285699999998</v>
      </c>
    </row>
    <row r="1021" spans="1:7" x14ac:dyDescent="0.25">
      <c r="A1021" s="185">
        <v>41334</v>
      </c>
      <c r="B1021">
        <v>1518.199977</v>
      </c>
      <c r="C1021" s="734">
        <f t="shared" si="47"/>
        <v>2.3250541546688819E-3</v>
      </c>
      <c r="D1021" s="734">
        <f t="shared" si="45"/>
        <v>4.8057669203043218E-3</v>
      </c>
      <c r="E1021" s="734">
        <f t="shared" si="46"/>
        <v>3.1194411318211657E-3</v>
      </c>
      <c r="F1021">
        <v>75.27</v>
      </c>
      <c r="G1021">
        <v>394.00812000000002</v>
      </c>
    </row>
    <row r="1022" spans="1:7" x14ac:dyDescent="0.25">
      <c r="A1022" s="185">
        <v>41337</v>
      </c>
      <c r="B1022">
        <v>1525.2005799999999</v>
      </c>
      <c r="C1022" s="734">
        <f t="shared" si="47"/>
        <v>4.6111204755998614E-3</v>
      </c>
      <c r="D1022" s="734">
        <f t="shared" si="45"/>
        <v>-7.9713033080908158E-4</v>
      </c>
      <c r="E1022" s="734">
        <f t="shared" si="46"/>
        <v>7.9188469516822124E-3</v>
      </c>
      <c r="F1022">
        <v>75.209999999999994</v>
      </c>
      <c r="G1022">
        <v>397.12821000000002</v>
      </c>
    </row>
    <row r="1023" spans="1:7" x14ac:dyDescent="0.25">
      <c r="A1023" s="185">
        <v>41338</v>
      </c>
      <c r="B1023">
        <v>1539.792506</v>
      </c>
      <c r="C1023" s="734">
        <f t="shared" si="47"/>
        <v>9.5672177098176103E-3</v>
      </c>
      <c r="D1023" s="734">
        <f t="shared" si="45"/>
        <v>3.1910650179498568E-3</v>
      </c>
      <c r="E1023" s="734">
        <f t="shared" si="46"/>
        <v>3.2293097486073563E-3</v>
      </c>
      <c r="F1023">
        <v>75.45</v>
      </c>
      <c r="G1023">
        <v>398.41066000000001</v>
      </c>
    </row>
    <row r="1024" spans="1:7" x14ac:dyDescent="0.25">
      <c r="A1024" s="185">
        <v>41339</v>
      </c>
      <c r="B1024">
        <v>1541.458907</v>
      </c>
      <c r="C1024" s="734">
        <f t="shared" si="47"/>
        <v>1.082224386407038E-3</v>
      </c>
      <c r="D1024" s="734">
        <f t="shared" si="45"/>
        <v>1.8555334658714173E-3</v>
      </c>
      <c r="E1024" s="734">
        <f t="shared" si="46"/>
        <v>-2.0653764635716332E-3</v>
      </c>
      <c r="F1024">
        <v>75.59</v>
      </c>
      <c r="G1024">
        <v>397.58779199999998</v>
      </c>
    </row>
    <row r="1025" spans="1:7" x14ac:dyDescent="0.25">
      <c r="A1025" s="185">
        <v>41340</v>
      </c>
      <c r="B1025">
        <v>1544.2593529999999</v>
      </c>
      <c r="C1025" s="734">
        <f t="shared" si="47"/>
        <v>1.8167503442891864E-3</v>
      </c>
      <c r="D1025" s="734">
        <f t="shared" si="45"/>
        <v>-1.1377166291837493E-2</v>
      </c>
      <c r="E1025" s="734">
        <f t="shared" si="46"/>
        <v>-2.3903148414572417E-4</v>
      </c>
      <c r="F1025">
        <v>74.73</v>
      </c>
      <c r="G1025">
        <v>397.49275599999999</v>
      </c>
    </row>
    <row r="1026" spans="1:7" x14ac:dyDescent="0.25">
      <c r="A1026" s="185">
        <v>41341</v>
      </c>
      <c r="B1026">
        <v>1551.1791679999999</v>
      </c>
      <c r="C1026" s="734">
        <f t="shared" si="47"/>
        <v>4.4809927727211818E-3</v>
      </c>
      <c r="D1026" s="734">
        <f t="shared" si="45"/>
        <v>2.6763013515322953E-3</v>
      </c>
      <c r="E1026" s="734">
        <f t="shared" si="46"/>
        <v>1.7114601202945501E-3</v>
      </c>
      <c r="F1026">
        <v>74.930000000000007</v>
      </c>
      <c r="G1026">
        <v>398.17304899999999</v>
      </c>
    </row>
    <row r="1027" spans="1:7" x14ac:dyDescent="0.25">
      <c r="A1027" s="185">
        <v>41344</v>
      </c>
      <c r="B1027">
        <v>1556.2243109999999</v>
      </c>
      <c r="C1027" s="734">
        <f t="shared" si="47"/>
        <v>3.2524566498046692E-3</v>
      </c>
      <c r="D1027" s="734">
        <f t="shared" ref="D1027:D1090" si="48">F1027/F1026-1</f>
        <v>-2.9494194581609623E-2</v>
      </c>
      <c r="E1027" s="734">
        <f t="shared" ref="E1027:E1090" si="49">G1027/G1026-1</f>
        <v>7.2482806338802774E-4</v>
      </c>
      <c r="F1027">
        <v>72.72</v>
      </c>
      <c r="G1027">
        <v>398.461656</v>
      </c>
    </row>
    <row r="1028" spans="1:7" x14ac:dyDescent="0.25">
      <c r="A1028" s="185">
        <v>41345</v>
      </c>
      <c r="B1028">
        <v>1552.4787020000001</v>
      </c>
      <c r="C1028" s="734">
        <f t="shared" ref="C1028:C1091" si="50">B1028/B1027-1</f>
        <v>-2.4068567580678435E-3</v>
      </c>
      <c r="D1028" s="734">
        <f t="shared" si="48"/>
        <v>-1.4026402640264002E-2</v>
      </c>
      <c r="E1028" s="734">
        <f t="shared" si="49"/>
        <v>-1.1649376872538975E-3</v>
      </c>
      <c r="F1028">
        <v>71.7</v>
      </c>
      <c r="G1028">
        <v>397.99747300000001</v>
      </c>
    </row>
    <row r="1029" spans="1:7" x14ac:dyDescent="0.25">
      <c r="A1029" s="185">
        <v>41346</v>
      </c>
      <c r="B1029">
        <v>1554.518413</v>
      </c>
      <c r="C1029" s="734">
        <f t="shared" si="50"/>
        <v>1.3138415344262633E-3</v>
      </c>
      <c r="D1029" s="734">
        <f t="shared" si="48"/>
        <v>-1.6736401673640211E-2</v>
      </c>
      <c r="E1029" s="734">
        <f t="shared" si="49"/>
        <v>5.5097334751175175E-4</v>
      </c>
      <c r="F1029">
        <v>70.5</v>
      </c>
      <c r="G1029">
        <v>398.21675900000002</v>
      </c>
    </row>
    <row r="1030" spans="1:7" x14ac:dyDescent="0.25">
      <c r="A1030" s="185">
        <v>41347</v>
      </c>
      <c r="B1030">
        <v>1563.2337480000001</v>
      </c>
      <c r="C1030" s="734">
        <f t="shared" si="50"/>
        <v>5.6064533730293409E-3</v>
      </c>
      <c r="D1030" s="734">
        <f t="shared" si="48"/>
        <v>3.1205673758865293E-2</v>
      </c>
      <c r="E1030" s="734">
        <f t="shared" si="49"/>
        <v>3.6733637320371937E-3</v>
      </c>
      <c r="F1030">
        <v>72.7</v>
      </c>
      <c r="G1030">
        <v>399.679554</v>
      </c>
    </row>
    <row r="1031" spans="1:7" x14ac:dyDescent="0.25">
      <c r="A1031" s="185">
        <v>41348</v>
      </c>
      <c r="B1031">
        <v>1560.696095</v>
      </c>
      <c r="C1031" s="734">
        <f t="shared" si="50"/>
        <v>-1.6233356036784441E-3</v>
      </c>
      <c r="D1031" s="734">
        <f t="shared" si="48"/>
        <v>8.9408528198073878E-3</v>
      </c>
      <c r="E1031" s="734">
        <f t="shared" si="49"/>
        <v>-4.8677446232338051E-3</v>
      </c>
      <c r="F1031">
        <v>73.349999999999994</v>
      </c>
      <c r="G1031">
        <v>397.734016</v>
      </c>
    </row>
    <row r="1032" spans="1:7" x14ac:dyDescent="0.25">
      <c r="A1032" s="185">
        <v>41351</v>
      </c>
      <c r="B1032">
        <v>1552.1023319999999</v>
      </c>
      <c r="C1032" s="734">
        <f t="shared" si="50"/>
        <v>-5.5063654144659191E-3</v>
      </c>
      <c r="D1032" s="734">
        <f t="shared" si="48"/>
        <v>1.2951601908657073E-2</v>
      </c>
      <c r="E1032" s="734">
        <f t="shared" si="49"/>
        <v>-2.7565306357905106E-3</v>
      </c>
      <c r="F1032">
        <v>74.3</v>
      </c>
      <c r="G1032">
        <v>396.63765000000001</v>
      </c>
    </row>
    <row r="1033" spans="1:7" x14ac:dyDescent="0.25">
      <c r="A1033" s="185">
        <v>41352</v>
      </c>
      <c r="B1033">
        <v>1548.3418590000001</v>
      </c>
      <c r="C1033" s="734">
        <f t="shared" si="50"/>
        <v>-2.4228254300437957E-3</v>
      </c>
      <c r="D1033" s="734">
        <f t="shared" si="48"/>
        <v>-1.0901749663526306E-2</v>
      </c>
      <c r="E1033" s="734">
        <f t="shared" si="49"/>
        <v>7.4266550338830672E-3</v>
      </c>
      <c r="F1033">
        <v>73.489999999999995</v>
      </c>
      <c r="G1033">
        <v>399.58334100000002</v>
      </c>
    </row>
    <row r="1034" spans="1:7" x14ac:dyDescent="0.25">
      <c r="A1034" s="185">
        <v>41353</v>
      </c>
      <c r="B1034">
        <v>1558.7115220000001</v>
      </c>
      <c r="C1034" s="734">
        <f t="shared" si="50"/>
        <v>6.6972696886831162E-3</v>
      </c>
      <c r="D1034" s="734">
        <f t="shared" si="48"/>
        <v>1.4015512314600631E-2</v>
      </c>
      <c r="E1034" s="734">
        <f t="shared" si="49"/>
        <v>9.7034275510499146E-3</v>
      </c>
      <c r="F1034">
        <v>74.52</v>
      </c>
      <c r="G1034">
        <v>403.460669</v>
      </c>
    </row>
    <row r="1035" spans="1:7" x14ac:dyDescent="0.25">
      <c r="A1035" s="185">
        <v>41354</v>
      </c>
      <c r="B1035">
        <v>1545.8029759999999</v>
      </c>
      <c r="C1035" s="734">
        <f t="shared" si="50"/>
        <v>-8.2815490986023477E-3</v>
      </c>
      <c r="D1035" s="734">
        <f t="shared" si="48"/>
        <v>1.6103059581320522E-2</v>
      </c>
      <c r="E1035" s="734">
        <f t="shared" si="49"/>
        <v>-2.7874389907384112E-3</v>
      </c>
      <c r="F1035">
        <v>75.72</v>
      </c>
      <c r="G1035">
        <v>402.33604700000001</v>
      </c>
    </row>
    <row r="1036" spans="1:7" x14ac:dyDescent="0.25">
      <c r="A1036" s="185">
        <v>41355</v>
      </c>
      <c r="B1036">
        <v>1556.885902</v>
      </c>
      <c r="C1036" s="734">
        <f t="shared" si="50"/>
        <v>7.1696886162548878E-3</v>
      </c>
      <c r="D1036" s="734">
        <f t="shared" si="48"/>
        <v>1.1885895404120106E-3</v>
      </c>
      <c r="E1036" s="734">
        <f t="shared" si="49"/>
        <v>9.1359574351039807E-3</v>
      </c>
      <c r="F1036">
        <v>75.81</v>
      </c>
      <c r="G1036">
        <v>406.01177200000001</v>
      </c>
    </row>
    <row r="1037" spans="1:7" x14ac:dyDescent="0.25">
      <c r="A1037" s="185">
        <v>41358</v>
      </c>
      <c r="B1037">
        <v>1551.691699</v>
      </c>
      <c r="C1037" s="734">
        <f t="shared" si="50"/>
        <v>-3.3362772399232465E-3</v>
      </c>
      <c r="D1037" s="734">
        <f t="shared" si="48"/>
        <v>1.5697137580794163E-2</v>
      </c>
      <c r="E1037" s="734">
        <f t="shared" si="49"/>
        <v>-9.7907752290493644E-4</v>
      </c>
      <c r="F1037">
        <v>77</v>
      </c>
      <c r="G1037">
        <v>405.61425500000001</v>
      </c>
    </row>
    <row r="1038" spans="1:7" x14ac:dyDescent="0.25">
      <c r="A1038" s="185">
        <v>41359</v>
      </c>
      <c r="B1038">
        <v>1563.771968</v>
      </c>
      <c r="C1038" s="734">
        <f t="shared" si="50"/>
        <v>7.7852249952650165E-3</v>
      </c>
      <c r="D1038" s="734">
        <f t="shared" si="48"/>
        <v>-1.2987012987012436E-3</v>
      </c>
      <c r="E1038" s="734">
        <f t="shared" si="49"/>
        <v>9.2406096526365111E-3</v>
      </c>
      <c r="F1038">
        <v>76.900000000000006</v>
      </c>
      <c r="G1038">
        <v>409.36237799999998</v>
      </c>
    </row>
    <row r="1039" spans="1:7" x14ac:dyDescent="0.25">
      <c r="A1039" s="185">
        <v>41360</v>
      </c>
      <c r="B1039">
        <v>1562.852709</v>
      </c>
      <c r="C1039" s="734">
        <f t="shared" si="50"/>
        <v>-5.8784721737636936E-4</v>
      </c>
      <c r="D1039" s="734">
        <f t="shared" si="48"/>
        <v>2.9908972691805591E-3</v>
      </c>
      <c r="E1039" s="734">
        <f t="shared" si="49"/>
        <v>-2.3074396934443797E-3</v>
      </c>
      <c r="F1039">
        <v>77.13</v>
      </c>
      <c r="G1039">
        <v>408.417799</v>
      </c>
    </row>
    <row r="1040" spans="1:7" x14ac:dyDescent="0.25">
      <c r="A1040" s="185">
        <v>41361</v>
      </c>
      <c r="B1040">
        <v>1569.185872</v>
      </c>
      <c r="C1040" s="734">
        <f t="shared" si="50"/>
        <v>4.0523095769224859E-3</v>
      </c>
      <c r="D1040" s="734">
        <f t="shared" si="48"/>
        <v>4.148839621418432E-3</v>
      </c>
      <c r="E1040" s="734">
        <f t="shared" si="49"/>
        <v>5.0243965983469696E-3</v>
      </c>
      <c r="F1040">
        <v>77.45</v>
      </c>
      <c r="G1040">
        <v>410.469852</v>
      </c>
    </row>
    <row r="1041" spans="1:7" x14ac:dyDescent="0.25">
      <c r="A1041" s="185">
        <v>41365</v>
      </c>
      <c r="B1041">
        <v>1562.173837</v>
      </c>
      <c r="C1041" s="734">
        <f t="shared" si="50"/>
        <v>-4.468581526969051E-3</v>
      </c>
      <c r="D1041" s="734">
        <f t="shared" si="48"/>
        <v>-6.5848934796643999E-3</v>
      </c>
      <c r="E1041" s="734">
        <f t="shared" si="49"/>
        <v>-1.6687218236910439E-4</v>
      </c>
      <c r="F1041">
        <v>76.94</v>
      </c>
      <c r="G1041">
        <v>410.40135600000002</v>
      </c>
    </row>
    <row r="1042" spans="1:7" x14ac:dyDescent="0.25">
      <c r="A1042" s="185">
        <v>41366</v>
      </c>
      <c r="B1042">
        <v>1570.252238</v>
      </c>
      <c r="C1042" s="734">
        <f t="shared" si="50"/>
        <v>5.1712561103403054E-3</v>
      </c>
      <c r="D1042" s="734">
        <f t="shared" si="48"/>
        <v>-1.8195996880686627E-3</v>
      </c>
      <c r="E1042" s="734">
        <f t="shared" si="49"/>
        <v>1.0865743825661189E-2</v>
      </c>
      <c r="F1042">
        <v>76.8</v>
      </c>
      <c r="G1042">
        <v>414.86067200000002</v>
      </c>
    </row>
    <row r="1043" spans="1:7" x14ac:dyDescent="0.25">
      <c r="A1043" s="185">
        <v>41367</v>
      </c>
      <c r="B1043">
        <v>1553.686978</v>
      </c>
      <c r="C1043" s="734">
        <f t="shared" si="50"/>
        <v>-1.0549426136210349E-2</v>
      </c>
      <c r="D1043" s="734">
        <f t="shared" si="48"/>
        <v>-1.302083333333337E-2</v>
      </c>
      <c r="E1043" s="734">
        <f t="shared" si="49"/>
        <v>-1.1128475923598891E-2</v>
      </c>
      <c r="F1043">
        <v>75.8</v>
      </c>
      <c r="G1043">
        <v>410.24390499999998</v>
      </c>
    </row>
    <row r="1044" spans="1:7" x14ac:dyDescent="0.25">
      <c r="A1044" s="185">
        <v>41368</v>
      </c>
      <c r="B1044">
        <v>1559.9793159999999</v>
      </c>
      <c r="C1044" s="734">
        <f t="shared" si="50"/>
        <v>4.0499393308295328E-3</v>
      </c>
      <c r="D1044" s="734">
        <f t="shared" si="48"/>
        <v>-3.9577836411609502E-3</v>
      </c>
      <c r="E1044" s="734">
        <f t="shared" si="49"/>
        <v>5.2008865311479191E-3</v>
      </c>
      <c r="F1044">
        <v>75.5</v>
      </c>
      <c r="G1044">
        <v>412.37753700000002</v>
      </c>
    </row>
    <row r="1045" spans="1:7" x14ac:dyDescent="0.25">
      <c r="A1045" s="185">
        <v>41369</v>
      </c>
      <c r="B1045">
        <v>1553.2789299999999</v>
      </c>
      <c r="C1045" s="734">
        <f t="shared" si="50"/>
        <v>-4.2951761804000954E-3</v>
      </c>
      <c r="D1045" s="734">
        <f t="shared" si="48"/>
        <v>3.4437086092715674E-3</v>
      </c>
      <c r="E1045" s="734">
        <f t="shared" si="49"/>
        <v>-6.7534934619875031E-3</v>
      </c>
      <c r="F1045">
        <v>75.760000000000005</v>
      </c>
      <c r="G1045">
        <v>409.59254800000002</v>
      </c>
    </row>
    <row r="1046" spans="1:7" x14ac:dyDescent="0.25">
      <c r="A1046" s="185">
        <v>41372</v>
      </c>
      <c r="B1046">
        <v>1563.071269</v>
      </c>
      <c r="C1046" s="734">
        <f t="shared" si="50"/>
        <v>6.3043017006612079E-3</v>
      </c>
      <c r="D1046" s="734">
        <f t="shared" si="48"/>
        <v>1.1615628299894265E-2</v>
      </c>
      <c r="E1046" s="734">
        <f t="shared" si="49"/>
        <v>1.0815570306713651E-2</v>
      </c>
      <c r="F1046">
        <v>76.64</v>
      </c>
      <c r="G1046">
        <v>414.02252499999997</v>
      </c>
    </row>
    <row r="1047" spans="1:7" x14ac:dyDescent="0.25">
      <c r="A1047" s="185">
        <v>41373</v>
      </c>
      <c r="B1047">
        <v>1568.6079090000001</v>
      </c>
      <c r="C1047" s="734">
        <f t="shared" si="50"/>
        <v>3.542154545225662E-3</v>
      </c>
      <c r="D1047" s="734">
        <f t="shared" si="48"/>
        <v>-1.1873695198329814E-2</v>
      </c>
      <c r="E1047" s="734">
        <f t="shared" si="49"/>
        <v>-8.8721501324107166E-4</v>
      </c>
      <c r="F1047">
        <v>75.73</v>
      </c>
      <c r="G1047">
        <v>413.65519799999998</v>
      </c>
    </row>
    <row r="1048" spans="1:7" x14ac:dyDescent="0.25">
      <c r="A1048" s="185">
        <v>41374</v>
      </c>
      <c r="B1048">
        <v>1587.7318270000001</v>
      </c>
      <c r="C1048" s="734">
        <f t="shared" si="50"/>
        <v>1.2191649608723321E-2</v>
      </c>
      <c r="D1048" s="734">
        <f t="shared" si="48"/>
        <v>1.7694440776442555E-2</v>
      </c>
      <c r="E1048" s="734">
        <f t="shared" si="49"/>
        <v>7.6680844706802365E-3</v>
      </c>
      <c r="F1048">
        <v>77.069999999999993</v>
      </c>
      <c r="G1048">
        <v>416.82714099999998</v>
      </c>
    </row>
    <row r="1049" spans="1:7" x14ac:dyDescent="0.25">
      <c r="A1049" s="185">
        <v>41375</v>
      </c>
      <c r="B1049">
        <v>1593.3698629999999</v>
      </c>
      <c r="C1049" s="734">
        <f t="shared" si="50"/>
        <v>3.5510001778151778E-3</v>
      </c>
      <c r="D1049" s="734">
        <f t="shared" si="48"/>
        <v>6.4876086674452438E-3</v>
      </c>
      <c r="E1049" s="734">
        <f t="shared" si="49"/>
        <v>4.3767807336712039E-3</v>
      </c>
      <c r="F1049">
        <v>77.569999999999993</v>
      </c>
      <c r="G1049">
        <v>418.65150199999999</v>
      </c>
    </row>
    <row r="1050" spans="1:7" x14ac:dyDescent="0.25">
      <c r="A1050" s="185">
        <v>41376</v>
      </c>
      <c r="B1050">
        <v>1588.8546229999999</v>
      </c>
      <c r="C1050" s="734">
        <f t="shared" si="50"/>
        <v>-2.8337676674131673E-3</v>
      </c>
      <c r="D1050" s="734">
        <f t="shared" si="48"/>
        <v>-7.7349490782507857E-4</v>
      </c>
      <c r="E1050" s="734">
        <f t="shared" si="49"/>
        <v>3.617201879762888E-3</v>
      </c>
      <c r="F1050">
        <v>77.510000000000005</v>
      </c>
      <c r="G1050">
        <v>420.16584899999998</v>
      </c>
    </row>
    <row r="1051" spans="1:7" x14ac:dyDescent="0.25">
      <c r="A1051" s="185">
        <v>41379</v>
      </c>
      <c r="B1051">
        <v>1552.363572</v>
      </c>
      <c r="C1051" s="734">
        <f t="shared" si="50"/>
        <v>-2.296689103695293E-2</v>
      </c>
      <c r="D1051" s="734">
        <f t="shared" si="48"/>
        <v>3.3544058831116441E-3</v>
      </c>
      <c r="E1051" s="734">
        <f t="shared" si="49"/>
        <v>-1.5003139867276527E-2</v>
      </c>
      <c r="F1051">
        <v>77.77</v>
      </c>
      <c r="G1051">
        <v>413.86204199999997</v>
      </c>
    </row>
    <row r="1052" spans="1:7" x14ac:dyDescent="0.25">
      <c r="A1052" s="185">
        <v>41380</v>
      </c>
      <c r="B1052">
        <v>1574.5669849999999</v>
      </c>
      <c r="C1052" s="734">
        <f t="shared" si="50"/>
        <v>1.4302972190589403E-2</v>
      </c>
      <c r="D1052" s="734">
        <f t="shared" si="48"/>
        <v>3.8446701813038553E-2</v>
      </c>
      <c r="E1052" s="734">
        <f t="shared" si="49"/>
        <v>1.719521791756895E-2</v>
      </c>
      <c r="F1052">
        <v>80.760000000000005</v>
      </c>
      <c r="G1052">
        <v>420.97849000000002</v>
      </c>
    </row>
    <row r="1053" spans="1:7" x14ac:dyDescent="0.25">
      <c r="A1053" s="185">
        <v>41381</v>
      </c>
      <c r="B1053">
        <v>1552.0148959999999</v>
      </c>
      <c r="C1053" s="734">
        <f t="shared" si="50"/>
        <v>-1.4322724415563703E-2</v>
      </c>
      <c r="D1053" s="734">
        <f t="shared" si="48"/>
        <v>-6.9341258048538634E-3</v>
      </c>
      <c r="E1053" s="734">
        <f t="shared" si="49"/>
        <v>-8.4455526456945762E-3</v>
      </c>
      <c r="F1053">
        <v>80.2</v>
      </c>
      <c r="G1053">
        <v>417.42309399999999</v>
      </c>
    </row>
    <row r="1054" spans="1:7" x14ac:dyDescent="0.25">
      <c r="A1054" s="185">
        <v>41382</v>
      </c>
      <c r="B1054">
        <v>1541.613396</v>
      </c>
      <c r="C1054" s="734">
        <f t="shared" si="50"/>
        <v>-6.7019330979410929E-3</v>
      </c>
      <c r="D1054" s="734">
        <f t="shared" si="48"/>
        <v>5.7356608478802418E-3</v>
      </c>
      <c r="E1054" s="734">
        <f t="shared" si="49"/>
        <v>-1.2704040759181634E-3</v>
      </c>
      <c r="F1054">
        <v>80.66</v>
      </c>
      <c r="G1054">
        <v>416.89279800000003</v>
      </c>
    </row>
    <row r="1055" spans="1:7" x14ac:dyDescent="0.25">
      <c r="A1055" s="185">
        <v>41383</v>
      </c>
      <c r="B1055">
        <v>1555.254369</v>
      </c>
      <c r="C1055" s="734">
        <f t="shared" si="50"/>
        <v>8.8485044534472035E-3</v>
      </c>
      <c r="D1055" s="734">
        <f t="shared" si="48"/>
        <v>5.8269278452764972E-3</v>
      </c>
      <c r="E1055" s="734">
        <f t="shared" si="49"/>
        <v>1.5529872502139108E-2</v>
      </c>
      <c r="F1055">
        <v>81.13</v>
      </c>
      <c r="G1055">
        <v>423.36709000000002</v>
      </c>
    </row>
    <row r="1056" spans="1:7" x14ac:dyDescent="0.25">
      <c r="A1056" s="185">
        <v>41386</v>
      </c>
      <c r="B1056">
        <v>1562.4994999999999</v>
      </c>
      <c r="C1056" s="734">
        <f t="shared" si="50"/>
        <v>4.6584861900489383E-3</v>
      </c>
      <c r="D1056" s="734">
        <f t="shared" si="48"/>
        <v>7.2722790583015229E-3</v>
      </c>
      <c r="E1056" s="734">
        <f t="shared" si="49"/>
        <v>2.4649813947512644E-3</v>
      </c>
      <c r="F1056">
        <v>81.72</v>
      </c>
      <c r="G1056">
        <v>424.41068200000001</v>
      </c>
    </row>
    <row r="1057" spans="1:7" x14ac:dyDescent="0.25">
      <c r="A1057" s="185">
        <v>41387</v>
      </c>
      <c r="B1057">
        <v>1578.775594</v>
      </c>
      <c r="C1057" s="734">
        <f t="shared" si="50"/>
        <v>1.0416703493345114E-2</v>
      </c>
      <c r="D1057" s="734">
        <f t="shared" si="48"/>
        <v>-1.0523739598629511E-2</v>
      </c>
      <c r="E1057" s="734">
        <f t="shared" si="49"/>
        <v>7.9515882684593198E-3</v>
      </c>
      <c r="F1057">
        <v>80.86</v>
      </c>
      <c r="G1057">
        <v>427.78542099999999</v>
      </c>
    </row>
    <row r="1058" spans="1:7" x14ac:dyDescent="0.25">
      <c r="A1058" s="185">
        <v>41388</v>
      </c>
      <c r="B1058">
        <v>1578.7894510000001</v>
      </c>
      <c r="C1058" s="734">
        <f t="shared" si="50"/>
        <v>8.7770548600207832E-6</v>
      </c>
      <c r="D1058" s="734">
        <f t="shared" si="48"/>
        <v>1.607717041800516E-3</v>
      </c>
      <c r="E1058" s="734">
        <f t="shared" si="49"/>
        <v>-1.7333881979114896E-2</v>
      </c>
      <c r="F1058">
        <v>80.989999999999995</v>
      </c>
      <c r="G1058">
        <v>420.37023900000003</v>
      </c>
    </row>
    <row r="1059" spans="1:7" x14ac:dyDescent="0.25">
      <c r="A1059" s="185">
        <v>41389</v>
      </c>
      <c r="B1059">
        <v>1585.158128</v>
      </c>
      <c r="C1059" s="734">
        <f t="shared" si="50"/>
        <v>4.0338988811750021E-3</v>
      </c>
      <c r="D1059" s="734">
        <f t="shared" si="48"/>
        <v>-1.5310532164464652E-2</v>
      </c>
      <c r="E1059" s="734">
        <f t="shared" si="49"/>
        <v>3.0609659786118293E-3</v>
      </c>
      <c r="F1059">
        <v>79.75</v>
      </c>
      <c r="G1059">
        <v>421.65697799999998</v>
      </c>
    </row>
    <row r="1060" spans="1:7" x14ac:dyDescent="0.25">
      <c r="A1060" s="185">
        <v>41390</v>
      </c>
      <c r="B1060">
        <v>1582.23568</v>
      </c>
      <c r="C1060" s="734">
        <f t="shared" si="50"/>
        <v>-1.8436318423874498E-3</v>
      </c>
      <c r="D1060" s="734">
        <f t="shared" si="48"/>
        <v>2.7586206896552667E-3</v>
      </c>
      <c r="E1060" s="734">
        <f t="shared" si="49"/>
        <v>1.5996414981667151E-4</v>
      </c>
      <c r="F1060">
        <v>79.97</v>
      </c>
      <c r="G1060">
        <v>421.72442799999999</v>
      </c>
    </row>
    <row r="1061" spans="1:7" x14ac:dyDescent="0.25">
      <c r="A1061" s="185">
        <v>41393</v>
      </c>
      <c r="B1061">
        <v>1593.6071139999999</v>
      </c>
      <c r="C1061" s="734">
        <f t="shared" si="50"/>
        <v>7.1869406964706339E-3</v>
      </c>
      <c r="D1061" s="734">
        <f t="shared" si="48"/>
        <v>-5.2519694885582169E-3</v>
      </c>
      <c r="E1061" s="734">
        <f t="shared" si="49"/>
        <v>3.2366159258860883E-3</v>
      </c>
      <c r="F1061">
        <v>79.55</v>
      </c>
      <c r="G1061">
        <v>423.08938799999999</v>
      </c>
    </row>
    <row r="1062" spans="1:7" x14ac:dyDescent="0.25">
      <c r="A1062" s="185">
        <v>41394</v>
      </c>
      <c r="B1062">
        <v>1597.56567</v>
      </c>
      <c r="C1062" s="734">
        <f t="shared" si="50"/>
        <v>2.4840225455970977E-3</v>
      </c>
      <c r="D1062" s="734">
        <f t="shared" si="48"/>
        <v>1.9358893777498443E-2</v>
      </c>
      <c r="E1062" s="734">
        <f t="shared" si="49"/>
        <v>-1.6496679420378024E-3</v>
      </c>
      <c r="F1062">
        <v>81.09</v>
      </c>
      <c r="G1062">
        <v>422.39143100000001</v>
      </c>
    </row>
    <row r="1063" spans="1:7" x14ac:dyDescent="0.25">
      <c r="A1063" s="185">
        <v>41395</v>
      </c>
      <c r="B1063">
        <v>1582.703863</v>
      </c>
      <c r="C1063" s="734">
        <f t="shared" si="50"/>
        <v>-9.3027831525698268E-3</v>
      </c>
      <c r="D1063" s="734">
        <f t="shared" si="48"/>
        <v>-3.8229128129239065E-3</v>
      </c>
      <c r="E1063" s="734">
        <f t="shared" si="49"/>
        <v>-1.5616486310774391E-3</v>
      </c>
      <c r="F1063">
        <v>80.78</v>
      </c>
      <c r="G1063">
        <v>421.73180400000001</v>
      </c>
    </row>
    <row r="1064" spans="1:7" x14ac:dyDescent="0.25">
      <c r="A1064" s="185">
        <v>41396</v>
      </c>
      <c r="B1064">
        <v>1597.5908340000001</v>
      </c>
      <c r="C1064" s="734">
        <f t="shared" si="50"/>
        <v>9.406036939710205E-3</v>
      </c>
      <c r="D1064" s="734">
        <f t="shared" si="48"/>
        <v>-1.2131715771230511E-2</v>
      </c>
      <c r="E1064" s="734">
        <f t="shared" si="49"/>
        <v>3.6599136829622569E-3</v>
      </c>
      <c r="F1064">
        <v>79.8</v>
      </c>
      <c r="G1064">
        <v>423.275306</v>
      </c>
    </row>
    <row r="1065" spans="1:7" x14ac:dyDescent="0.25">
      <c r="A1065" s="185">
        <v>41397</v>
      </c>
      <c r="B1065">
        <v>1614.416266</v>
      </c>
      <c r="C1065" s="734">
        <f t="shared" si="50"/>
        <v>1.0531752963224505E-2</v>
      </c>
      <c r="D1065" s="734">
        <f t="shared" si="48"/>
        <v>1.1528822055137944E-2</v>
      </c>
      <c r="E1065" s="734">
        <f t="shared" si="49"/>
        <v>4.4566951420501599E-3</v>
      </c>
      <c r="F1065">
        <v>80.72</v>
      </c>
      <c r="G1065">
        <v>425.16171500000002</v>
      </c>
    </row>
    <row r="1066" spans="1:7" x14ac:dyDescent="0.25">
      <c r="A1066" s="185">
        <v>41400</v>
      </c>
      <c r="B1066">
        <v>1617.500659</v>
      </c>
      <c r="C1066" s="734">
        <f t="shared" si="50"/>
        <v>1.910531419286432E-3</v>
      </c>
      <c r="D1066" s="734">
        <f t="shared" si="48"/>
        <v>-6.3181367690783308E-3</v>
      </c>
      <c r="E1066" s="734">
        <f t="shared" si="49"/>
        <v>-7.5913796706743586E-3</v>
      </c>
      <c r="F1066">
        <v>80.209999999999994</v>
      </c>
      <c r="G1066">
        <v>421.93415099999999</v>
      </c>
    </row>
    <row r="1067" spans="1:7" x14ac:dyDescent="0.25">
      <c r="A1067" s="185">
        <v>41401</v>
      </c>
      <c r="B1067">
        <v>1625.964643</v>
      </c>
      <c r="C1067" s="734">
        <f t="shared" si="50"/>
        <v>5.2327545914154783E-3</v>
      </c>
      <c r="D1067" s="734">
        <f t="shared" si="48"/>
        <v>-3.740182022190508E-4</v>
      </c>
      <c r="E1067" s="734">
        <f t="shared" si="49"/>
        <v>8.0926277048383177E-3</v>
      </c>
      <c r="F1067">
        <v>80.180000000000007</v>
      </c>
      <c r="G1067">
        <v>425.34870699999999</v>
      </c>
    </row>
    <row r="1068" spans="1:7" x14ac:dyDescent="0.25">
      <c r="A1068" s="185">
        <v>41402</v>
      </c>
      <c r="B1068">
        <v>1632.6900109999999</v>
      </c>
      <c r="C1068" s="734">
        <f t="shared" si="50"/>
        <v>4.1362326228640001E-3</v>
      </c>
      <c r="D1068" s="734">
        <f t="shared" si="48"/>
        <v>-4.365178348715526E-3</v>
      </c>
      <c r="E1068" s="734">
        <f t="shared" si="49"/>
        <v>3.65189778277486E-4</v>
      </c>
      <c r="F1068">
        <v>79.83</v>
      </c>
      <c r="G1068">
        <v>425.50403999999997</v>
      </c>
    </row>
    <row r="1069" spans="1:7" x14ac:dyDescent="0.25">
      <c r="A1069" s="185">
        <v>41403</v>
      </c>
      <c r="B1069">
        <v>1626.6711150000001</v>
      </c>
      <c r="C1069" s="734">
        <f t="shared" si="50"/>
        <v>-3.6864903683175854E-3</v>
      </c>
      <c r="D1069" s="734">
        <f t="shared" si="48"/>
        <v>-1.1399223349617849E-2</v>
      </c>
      <c r="E1069" s="734">
        <f t="shared" si="49"/>
        <v>-7.01340226992897E-3</v>
      </c>
      <c r="F1069">
        <v>78.92</v>
      </c>
      <c r="G1069">
        <v>422.51980900000001</v>
      </c>
    </row>
    <row r="1070" spans="1:7" x14ac:dyDescent="0.25">
      <c r="A1070" s="185">
        <v>41404</v>
      </c>
      <c r="B1070">
        <v>1633.7015249999999</v>
      </c>
      <c r="C1070" s="734">
        <f t="shared" si="50"/>
        <v>4.3219615416849599E-3</v>
      </c>
      <c r="D1070" s="734">
        <f t="shared" si="48"/>
        <v>6.3355296502787262E-4</v>
      </c>
      <c r="E1070" s="734">
        <f t="shared" si="49"/>
        <v>4.387332760533269E-3</v>
      </c>
      <c r="F1070">
        <v>78.97</v>
      </c>
      <c r="G1070">
        <v>424.37354399999998</v>
      </c>
    </row>
    <row r="1071" spans="1:7" x14ac:dyDescent="0.25">
      <c r="A1071" s="185">
        <v>41407</v>
      </c>
      <c r="B1071">
        <v>1633.7662419999999</v>
      </c>
      <c r="C1071" s="734">
        <f t="shared" si="50"/>
        <v>3.9613723198383965E-5</v>
      </c>
      <c r="D1071" s="734">
        <f t="shared" si="48"/>
        <v>4.811953906546762E-3</v>
      </c>
      <c r="E1071" s="734">
        <f t="shared" si="49"/>
        <v>1.5779989338826628E-3</v>
      </c>
      <c r="F1071">
        <v>79.349999999999994</v>
      </c>
      <c r="G1071">
        <v>425.043205</v>
      </c>
    </row>
    <row r="1072" spans="1:7" x14ac:dyDescent="0.25">
      <c r="A1072" s="185">
        <v>41408</v>
      </c>
      <c r="B1072">
        <v>1650.339864</v>
      </c>
      <c r="C1072" s="734">
        <f t="shared" si="50"/>
        <v>1.0144426769224557E-2</v>
      </c>
      <c r="D1072" s="734">
        <f t="shared" si="48"/>
        <v>1.6509136735979757E-2</v>
      </c>
      <c r="E1072" s="734">
        <f t="shared" si="49"/>
        <v>1.0807717770714653E-2</v>
      </c>
      <c r="F1072">
        <v>80.66</v>
      </c>
      <c r="G1072">
        <v>429.63695200000001</v>
      </c>
    </row>
    <row r="1073" spans="1:7" x14ac:dyDescent="0.25">
      <c r="A1073" s="185">
        <v>41409</v>
      </c>
      <c r="B1073">
        <v>1658.784662</v>
      </c>
      <c r="C1073" s="734">
        <f t="shared" si="50"/>
        <v>5.1170054024702871E-3</v>
      </c>
      <c r="D1073" s="734">
        <f t="shared" si="48"/>
        <v>7.6865856682371003E-3</v>
      </c>
      <c r="E1073" s="734">
        <f t="shared" si="49"/>
        <v>1.0390412135686145E-2</v>
      </c>
      <c r="F1073">
        <v>81.28</v>
      </c>
      <c r="G1073">
        <v>434.10105700000003</v>
      </c>
    </row>
    <row r="1074" spans="1:7" x14ac:dyDescent="0.25">
      <c r="A1074" s="185">
        <v>41410</v>
      </c>
      <c r="B1074">
        <v>1650.473712</v>
      </c>
      <c r="C1074" s="734">
        <f t="shared" si="50"/>
        <v>-5.0102645571725724E-3</v>
      </c>
      <c r="D1074" s="734">
        <f t="shared" si="48"/>
        <v>-9.350393700787496E-3</v>
      </c>
      <c r="E1074" s="734">
        <f t="shared" si="49"/>
        <v>-6.5584475183620983E-3</v>
      </c>
      <c r="F1074">
        <v>80.52</v>
      </c>
      <c r="G1074">
        <v>431.25402800000001</v>
      </c>
    </row>
    <row r="1075" spans="1:7" x14ac:dyDescent="0.25">
      <c r="A1075" s="185">
        <v>41411</v>
      </c>
      <c r="B1075">
        <v>1667.471448</v>
      </c>
      <c r="C1075" s="734">
        <f t="shared" si="50"/>
        <v>1.0298701443358649E-2</v>
      </c>
      <c r="D1075" s="734">
        <f t="shared" si="48"/>
        <v>-6.2096373571784991E-4</v>
      </c>
      <c r="E1075" s="734">
        <f t="shared" si="49"/>
        <v>1.3557600904310352E-3</v>
      </c>
      <c r="F1075">
        <v>80.47</v>
      </c>
      <c r="G1075">
        <v>431.838705</v>
      </c>
    </row>
    <row r="1076" spans="1:7" x14ac:dyDescent="0.25">
      <c r="A1076" s="185">
        <v>41414</v>
      </c>
      <c r="B1076">
        <v>1666.289943</v>
      </c>
      <c r="C1076" s="734">
        <f t="shared" si="50"/>
        <v>-7.085608580686964E-4</v>
      </c>
      <c r="D1076" s="734">
        <f t="shared" si="48"/>
        <v>-1.2054181682614629E-2</v>
      </c>
      <c r="E1076" s="734">
        <f t="shared" si="49"/>
        <v>-9.6896363191900647E-3</v>
      </c>
      <c r="F1076">
        <v>79.5</v>
      </c>
      <c r="G1076">
        <v>427.65434499999998</v>
      </c>
    </row>
    <row r="1077" spans="1:7" x14ac:dyDescent="0.25">
      <c r="A1077" s="185">
        <v>41415</v>
      </c>
      <c r="B1077">
        <v>1669.161959</v>
      </c>
      <c r="C1077" s="734">
        <f t="shared" si="50"/>
        <v>1.7235991923645333E-3</v>
      </c>
      <c r="D1077" s="734">
        <f t="shared" si="48"/>
        <v>1.6981132075471583E-2</v>
      </c>
      <c r="E1077" s="734">
        <f t="shared" si="49"/>
        <v>-2.1580512645114069E-5</v>
      </c>
      <c r="F1077">
        <v>80.849999999999994</v>
      </c>
      <c r="G1077">
        <v>427.64511599999997</v>
      </c>
    </row>
    <row r="1078" spans="1:7" x14ac:dyDescent="0.25">
      <c r="A1078" s="185">
        <v>41416</v>
      </c>
      <c r="B1078">
        <v>1655.348084</v>
      </c>
      <c r="C1078" s="734">
        <f t="shared" si="50"/>
        <v>-8.2759344744928187E-3</v>
      </c>
      <c r="D1078" s="734">
        <f t="shared" si="48"/>
        <v>6.2461348175633979E-2</v>
      </c>
      <c r="E1078" s="734">
        <f t="shared" si="49"/>
        <v>-1.4056865786817863E-3</v>
      </c>
      <c r="F1078">
        <v>85.9</v>
      </c>
      <c r="G1078">
        <v>427.04398099999997</v>
      </c>
    </row>
    <row r="1079" spans="1:7" x14ac:dyDescent="0.25">
      <c r="A1079" s="185">
        <v>41417</v>
      </c>
      <c r="B1079">
        <v>1650.5101830000001</v>
      </c>
      <c r="C1079" s="734">
        <f t="shared" si="50"/>
        <v>-2.922588334599352E-3</v>
      </c>
      <c r="D1079" s="734">
        <f t="shared" si="48"/>
        <v>-1.7811408614668234E-2</v>
      </c>
      <c r="E1079" s="734">
        <f t="shared" si="49"/>
        <v>-4.0932739431350784E-3</v>
      </c>
      <c r="F1079">
        <v>84.37</v>
      </c>
      <c r="G1079">
        <v>425.295973</v>
      </c>
    </row>
    <row r="1080" spans="1:7" x14ac:dyDescent="0.25">
      <c r="A1080" s="185">
        <v>41418</v>
      </c>
      <c r="B1080">
        <v>1649.6047579999999</v>
      </c>
      <c r="C1080" s="734">
        <f t="shared" si="50"/>
        <v>-5.4857280453390889E-4</v>
      </c>
      <c r="D1080" s="734">
        <f t="shared" si="48"/>
        <v>8.296787957804419E-4</v>
      </c>
      <c r="E1080" s="734">
        <f t="shared" si="49"/>
        <v>9.5719034706214234E-3</v>
      </c>
      <c r="F1080">
        <v>84.44</v>
      </c>
      <c r="G1080">
        <v>429.36686500000002</v>
      </c>
    </row>
    <row r="1081" spans="1:7" x14ac:dyDescent="0.25">
      <c r="A1081" s="185">
        <v>41422</v>
      </c>
      <c r="B1081">
        <v>1660.0596370000001</v>
      </c>
      <c r="C1081" s="734">
        <f t="shared" si="50"/>
        <v>6.337808465511241E-3</v>
      </c>
      <c r="D1081" s="734">
        <f t="shared" si="48"/>
        <v>2.0724774988157169E-2</v>
      </c>
      <c r="E1081" s="734">
        <f t="shared" si="49"/>
        <v>9.4231304970393559E-4</v>
      </c>
      <c r="F1081">
        <v>86.19</v>
      </c>
      <c r="G1081">
        <v>429.77146299999998</v>
      </c>
    </row>
    <row r="1082" spans="1:7" x14ac:dyDescent="0.25">
      <c r="A1082" s="185">
        <v>41423</v>
      </c>
      <c r="B1082">
        <v>1648.3632950000001</v>
      </c>
      <c r="C1082" s="734">
        <f t="shared" si="50"/>
        <v>-7.0457360321929396E-3</v>
      </c>
      <c r="D1082" s="734">
        <f t="shared" si="48"/>
        <v>-1.3574660633484226E-2</v>
      </c>
      <c r="E1082" s="734">
        <f t="shared" si="49"/>
        <v>-1.9193663865950894E-2</v>
      </c>
      <c r="F1082">
        <v>85.02</v>
      </c>
      <c r="G1082">
        <v>421.52257400000002</v>
      </c>
    </row>
    <row r="1083" spans="1:7" x14ac:dyDescent="0.25">
      <c r="A1083" s="185">
        <v>41424</v>
      </c>
      <c r="B1083">
        <v>1654.4110889999999</v>
      </c>
      <c r="C1083" s="734">
        <f t="shared" si="50"/>
        <v>3.6689691030762361E-3</v>
      </c>
      <c r="D1083" s="734">
        <f t="shared" si="48"/>
        <v>-2.2347682898141485E-2</v>
      </c>
      <c r="E1083" s="734">
        <f t="shared" si="49"/>
        <v>-3.9275239384926053E-3</v>
      </c>
      <c r="F1083">
        <v>83.12</v>
      </c>
      <c r="G1083">
        <v>419.86703399999999</v>
      </c>
    </row>
    <row r="1084" spans="1:7" x14ac:dyDescent="0.25">
      <c r="A1084" s="185">
        <v>41425</v>
      </c>
      <c r="B1084">
        <v>1630.7418889999999</v>
      </c>
      <c r="C1084" s="734">
        <f t="shared" si="50"/>
        <v>-1.4306722287691365E-2</v>
      </c>
      <c r="D1084" s="734">
        <f t="shared" si="48"/>
        <v>-2.4663137632338961E-2</v>
      </c>
      <c r="E1084" s="734">
        <f t="shared" si="49"/>
        <v>-1.8011442641624464E-2</v>
      </c>
      <c r="F1084">
        <v>81.069999999999993</v>
      </c>
      <c r="G1084">
        <v>412.30462299999999</v>
      </c>
    </row>
    <row r="1085" spans="1:7" x14ac:dyDescent="0.25">
      <c r="A1085" s="185">
        <v>41428</v>
      </c>
      <c r="B1085">
        <v>1640.4205939999999</v>
      </c>
      <c r="C1085" s="734">
        <f t="shared" si="50"/>
        <v>5.9351544626937702E-3</v>
      </c>
      <c r="D1085" s="734">
        <f t="shared" si="48"/>
        <v>1.9119279634883579E-2</v>
      </c>
      <c r="E1085" s="734">
        <f t="shared" si="49"/>
        <v>1.0881517571535992E-2</v>
      </c>
      <c r="F1085">
        <v>82.62</v>
      </c>
      <c r="G1085">
        <v>416.79112300000003</v>
      </c>
    </row>
    <row r="1086" spans="1:7" x14ac:dyDescent="0.25">
      <c r="A1086" s="185">
        <v>41429</v>
      </c>
      <c r="B1086">
        <v>1631.3844180000001</v>
      </c>
      <c r="C1086" s="734">
        <f t="shared" si="50"/>
        <v>-5.5084507187062037E-3</v>
      </c>
      <c r="D1086" s="734">
        <f t="shared" si="48"/>
        <v>-1.0530137981118459E-2</v>
      </c>
      <c r="E1086" s="734">
        <f t="shared" si="49"/>
        <v>2.4690305124352996E-4</v>
      </c>
      <c r="F1086">
        <v>81.75</v>
      </c>
      <c r="G1086">
        <v>416.89402999999999</v>
      </c>
    </row>
    <row r="1087" spans="1:7" x14ac:dyDescent="0.25">
      <c r="A1087" s="185">
        <v>41430</v>
      </c>
      <c r="B1087">
        <v>1608.8986669999999</v>
      </c>
      <c r="C1087" s="734">
        <f t="shared" si="50"/>
        <v>-1.3783232665398826E-2</v>
      </c>
      <c r="D1087" s="734">
        <f t="shared" si="48"/>
        <v>-2.2385321100917399E-2</v>
      </c>
      <c r="E1087" s="734">
        <f t="shared" si="49"/>
        <v>-1.184898474079854E-2</v>
      </c>
      <c r="F1087">
        <v>79.92</v>
      </c>
      <c r="G1087">
        <v>411.95425899999998</v>
      </c>
    </row>
    <row r="1088" spans="1:7" x14ac:dyDescent="0.25">
      <c r="A1088" s="185">
        <v>41431</v>
      </c>
      <c r="B1088">
        <v>1622.558536</v>
      </c>
      <c r="C1088" s="734">
        <f t="shared" si="50"/>
        <v>8.4901984694105703E-3</v>
      </c>
      <c r="D1088" s="734">
        <f t="shared" si="48"/>
        <v>-1.7517517517517955E-3</v>
      </c>
      <c r="E1088" s="734">
        <f t="shared" si="49"/>
        <v>4.7527436777878851E-3</v>
      </c>
      <c r="F1088">
        <v>79.78</v>
      </c>
      <c r="G1088">
        <v>413.912172</v>
      </c>
    </row>
    <row r="1089" spans="1:7" x14ac:dyDescent="0.25">
      <c r="A1089" s="185">
        <v>41432</v>
      </c>
      <c r="B1089">
        <v>1643.3791490000001</v>
      </c>
      <c r="C1089" s="734">
        <f t="shared" si="50"/>
        <v>1.2831964171430066E-2</v>
      </c>
      <c r="D1089" s="734">
        <f t="shared" si="48"/>
        <v>3.5723238906994137E-2</v>
      </c>
      <c r="E1089" s="734">
        <f t="shared" si="49"/>
        <v>1.2317202403992145E-2</v>
      </c>
      <c r="F1089">
        <v>82.63</v>
      </c>
      <c r="G1089">
        <v>419.01041199999997</v>
      </c>
    </row>
    <row r="1090" spans="1:7" x14ac:dyDescent="0.25">
      <c r="A1090" s="185">
        <v>41435</v>
      </c>
      <c r="B1090">
        <v>1642.8126910000001</v>
      </c>
      <c r="C1090" s="734">
        <f t="shared" si="50"/>
        <v>-3.4469099863210229E-4</v>
      </c>
      <c r="D1090" s="734">
        <f t="shared" si="48"/>
        <v>-6.6561781435313661E-3</v>
      </c>
      <c r="E1090" s="734">
        <f t="shared" si="49"/>
        <v>-6.7818123813112585E-4</v>
      </c>
      <c r="F1090">
        <v>82.08</v>
      </c>
      <c r="G1090">
        <v>418.726247</v>
      </c>
    </row>
    <row r="1091" spans="1:7" x14ac:dyDescent="0.25">
      <c r="A1091" s="185">
        <v>41436</v>
      </c>
      <c r="B1091">
        <v>1626.1322029999999</v>
      </c>
      <c r="C1091" s="734">
        <f t="shared" si="50"/>
        <v>-1.0153615254729131E-2</v>
      </c>
      <c r="D1091" s="734">
        <f t="shared" ref="D1091:D1154" si="51">F1091/F1090-1</f>
        <v>-5.3606237816763436E-3</v>
      </c>
      <c r="E1091" s="734">
        <f t="shared" ref="E1091:E1154" si="52">G1091/G1090-1</f>
        <v>-3.0493789418459816E-3</v>
      </c>
      <c r="F1091">
        <v>81.64</v>
      </c>
      <c r="G1091">
        <v>417.44939199999999</v>
      </c>
    </row>
    <row r="1092" spans="1:7" x14ac:dyDescent="0.25">
      <c r="A1092" s="185">
        <v>41437</v>
      </c>
      <c r="B1092">
        <v>1612.5247589999999</v>
      </c>
      <c r="C1092" s="734">
        <f t="shared" ref="C1092:C1155" si="53">B1092/B1091-1</f>
        <v>-8.3679813823845928E-3</v>
      </c>
      <c r="D1092" s="734">
        <f t="shared" si="51"/>
        <v>-4.2871141597256024E-3</v>
      </c>
      <c r="E1092" s="734">
        <f t="shared" si="52"/>
        <v>-5.6066987875742491E-3</v>
      </c>
      <c r="F1092">
        <v>81.290000000000006</v>
      </c>
      <c r="G1092">
        <v>415.108879</v>
      </c>
    </row>
    <row r="1093" spans="1:7" x14ac:dyDescent="0.25">
      <c r="A1093" s="185">
        <v>41438</v>
      </c>
      <c r="B1093">
        <v>1636.3648499999999</v>
      </c>
      <c r="C1093" s="734">
        <f t="shared" si="53"/>
        <v>1.4784325553416133E-2</v>
      </c>
      <c r="D1093" s="734">
        <f t="shared" si="51"/>
        <v>1.1563537950547431E-2</v>
      </c>
      <c r="E1093" s="734">
        <f t="shared" si="52"/>
        <v>9.228867879744973E-3</v>
      </c>
      <c r="F1093">
        <v>82.23</v>
      </c>
      <c r="G1093">
        <v>418.939864</v>
      </c>
    </row>
    <row r="1094" spans="1:7" x14ac:dyDescent="0.25">
      <c r="A1094" s="185">
        <v>41439</v>
      </c>
      <c r="B1094">
        <v>1626.7264769999999</v>
      </c>
      <c r="C1094" s="734">
        <f t="shared" si="53"/>
        <v>-5.8901124648332859E-3</v>
      </c>
      <c r="D1094" s="734">
        <f t="shared" si="51"/>
        <v>-1.0701690380639839E-2</v>
      </c>
      <c r="E1094" s="734">
        <f t="shared" si="52"/>
        <v>-2.0962268704035614E-3</v>
      </c>
      <c r="F1094">
        <v>81.349999999999994</v>
      </c>
      <c r="G1094">
        <v>418.06167099999999</v>
      </c>
    </row>
    <row r="1095" spans="1:7" x14ac:dyDescent="0.25">
      <c r="A1095" s="185">
        <v>41442</v>
      </c>
      <c r="B1095">
        <v>1639.039391</v>
      </c>
      <c r="C1095" s="734">
        <f t="shared" si="53"/>
        <v>7.5691360373673078E-3</v>
      </c>
      <c r="D1095" s="734">
        <f t="shared" si="51"/>
        <v>2.0405654578979915E-2</v>
      </c>
      <c r="E1095" s="734">
        <f t="shared" si="52"/>
        <v>8.0771504164036667E-3</v>
      </c>
      <c r="F1095">
        <v>83.01</v>
      </c>
      <c r="G1095">
        <v>421.43841800000001</v>
      </c>
    </row>
    <row r="1096" spans="1:7" x14ac:dyDescent="0.25">
      <c r="A1096" s="185">
        <v>41443</v>
      </c>
      <c r="B1096">
        <v>1651.806797</v>
      </c>
      <c r="C1096" s="734">
        <f t="shared" si="53"/>
        <v>7.789566297250694E-3</v>
      </c>
      <c r="D1096" s="734">
        <f t="shared" si="51"/>
        <v>2.7707505119862752E-3</v>
      </c>
      <c r="E1096" s="734">
        <f t="shared" si="52"/>
        <v>4.3989345081492104E-3</v>
      </c>
      <c r="F1096">
        <v>83.24</v>
      </c>
      <c r="G1096">
        <v>423.29229800000002</v>
      </c>
    </row>
    <row r="1097" spans="1:7" x14ac:dyDescent="0.25">
      <c r="A1097" s="185">
        <v>41444</v>
      </c>
      <c r="B1097">
        <v>1628.926193</v>
      </c>
      <c r="C1097" s="734">
        <f t="shared" si="53"/>
        <v>-1.3851864541032044E-2</v>
      </c>
      <c r="D1097" s="734">
        <f t="shared" si="51"/>
        <v>-2.8952426717924085E-2</v>
      </c>
      <c r="E1097" s="734">
        <f t="shared" si="52"/>
        <v>-1.9881542942697283E-2</v>
      </c>
      <c r="F1097">
        <v>80.83</v>
      </c>
      <c r="G1097">
        <v>414.87659400000001</v>
      </c>
    </row>
    <row r="1098" spans="1:7" x14ac:dyDescent="0.25">
      <c r="A1098" s="185">
        <v>41445</v>
      </c>
      <c r="B1098">
        <v>1588.188823</v>
      </c>
      <c r="C1098" s="734">
        <f t="shared" si="53"/>
        <v>-2.5008726715219587E-2</v>
      </c>
      <c r="D1098" s="734">
        <f t="shared" si="51"/>
        <v>-3.3650872200915449E-2</v>
      </c>
      <c r="E1098" s="734">
        <f t="shared" si="52"/>
        <v>-3.035556640729653E-2</v>
      </c>
      <c r="F1098">
        <v>78.11</v>
      </c>
      <c r="G1098">
        <v>402.28278</v>
      </c>
    </row>
    <row r="1099" spans="1:7" x14ac:dyDescent="0.25">
      <c r="A1099" s="185">
        <v>41446</v>
      </c>
      <c r="B1099">
        <v>1592.4284740000001</v>
      </c>
      <c r="C1099" s="734">
        <f t="shared" si="53"/>
        <v>2.669487997020159E-3</v>
      </c>
      <c r="D1099" s="734">
        <f t="shared" si="51"/>
        <v>1.7923441300728982E-3</v>
      </c>
      <c r="E1099" s="734">
        <f t="shared" si="52"/>
        <v>1.416596057131736E-2</v>
      </c>
      <c r="F1099">
        <v>78.25</v>
      </c>
      <c r="G1099">
        <v>407.98150199999998</v>
      </c>
    </row>
    <row r="1100" spans="1:7" x14ac:dyDescent="0.25">
      <c r="A1100" s="185">
        <v>41449</v>
      </c>
      <c r="B1100">
        <v>1573.090541</v>
      </c>
      <c r="C1100" s="734">
        <f t="shared" si="53"/>
        <v>-1.2143674466850829E-2</v>
      </c>
      <c r="D1100" s="734">
        <f t="shared" si="51"/>
        <v>-1.6741214057508058E-2</v>
      </c>
      <c r="E1100" s="734">
        <f t="shared" si="52"/>
        <v>-4.7042794601995785E-3</v>
      </c>
      <c r="F1100">
        <v>76.94</v>
      </c>
      <c r="G1100">
        <v>406.06224300000002</v>
      </c>
    </row>
    <row r="1101" spans="1:7" x14ac:dyDescent="0.25">
      <c r="A1101" s="185">
        <v>41450</v>
      </c>
      <c r="B1101">
        <v>1588.0258220000001</v>
      </c>
      <c r="C1101" s="734">
        <f t="shared" si="53"/>
        <v>9.4942284698411594E-3</v>
      </c>
      <c r="D1101" s="734">
        <f t="shared" si="51"/>
        <v>4.6789706264622755E-3</v>
      </c>
      <c r="E1101" s="734">
        <f t="shared" si="52"/>
        <v>6.7748973154335701E-4</v>
      </c>
      <c r="F1101">
        <v>77.3</v>
      </c>
      <c r="G1101">
        <v>406.33734600000003</v>
      </c>
    </row>
    <row r="1102" spans="1:7" x14ac:dyDescent="0.25">
      <c r="A1102" s="185">
        <v>41451</v>
      </c>
      <c r="B1102">
        <v>1603.2568670000001</v>
      </c>
      <c r="C1102" s="734">
        <f t="shared" si="53"/>
        <v>9.5911822018219794E-3</v>
      </c>
      <c r="D1102" s="734">
        <f t="shared" si="51"/>
        <v>1.8240620957309162E-2</v>
      </c>
      <c r="E1102" s="734">
        <f t="shared" si="52"/>
        <v>1.0259915907409489E-2</v>
      </c>
      <c r="F1102">
        <v>78.709999999999994</v>
      </c>
      <c r="G1102">
        <v>410.50633299999998</v>
      </c>
    </row>
    <row r="1103" spans="1:7" x14ac:dyDescent="0.25">
      <c r="A1103" s="185">
        <v>41452</v>
      </c>
      <c r="B1103">
        <v>1613.1958299999999</v>
      </c>
      <c r="C1103" s="734">
        <f t="shared" si="53"/>
        <v>6.1992330764797376E-3</v>
      </c>
      <c r="D1103" s="734">
        <f t="shared" si="51"/>
        <v>6.3524329818331893E-4</v>
      </c>
      <c r="E1103" s="734">
        <f t="shared" si="52"/>
        <v>4.2173795160427296E-3</v>
      </c>
      <c r="F1103">
        <v>78.760000000000005</v>
      </c>
      <c r="G1103">
        <v>412.237594</v>
      </c>
    </row>
    <row r="1104" spans="1:7" x14ac:dyDescent="0.25">
      <c r="A1104" s="185">
        <v>41453</v>
      </c>
      <c r="B1104">
        <v>1606.2776080000001</v>
      </c>
      <c r="C1104" s="734">
        <f t="shared" si="53"/>
        <v>-4.288519639924826E-3</v>
      </c>
      <c r="D1104" s="734">
        <f t="shared" si="51"/>
        <v>5.9674961909599311E-3</v>
      </c>
      <c r="E1104" s="734">
        <f t="shared" si="52"/>
        <v>-5.9944484345112459E-3</v>
      </c>
      <c r="F1104">
        <v>79.23</v>
      </c>
      <c r="G1104">
        <v>409.766457</v>
      </c>
    </row>
    <row r="1105" spans="1:7" x14ac:dyDescent="0.25">
      <c r="A1105" s="185">
        <v>41456</v>
      </c>
      <c r="B1105">
        <v>1614.9624940000001</v>
      </c>
      <c r="C1105" s="734">
        <f t="shared" si="53"/>
        <v>5.4068399862796657E-3</v>
      </c>
      <c r="D1105" s="734">
        <f t="shared" si="51"/>
        <v>2.5242963523917084E-3</v>
      </c>
      <c r="E1105" s="734">
        <f t="shared" si="52"/>
        <v>7.3813508849505105E-3</v>
      </c>
      <c r="F1105">
        <v>79.430000000000007</v>
      </c>
      <c r="G1105">
        <v>412.791087</v>
      </c>
    </row>
    <row r="1106" spans="1:7" x14ac:dyDescent="0.25">
      <c r="A1106" s="185">
        <v>41457</v>
      </c>
      <c r="B1106">
        <v>1614.082727</v>
      </c>
      <c r="C1106" s="734">
        <f t="shared" si="53"/>
        <v>-5.4476001967151966E-4</v>
      </c>
      <c r="D1106" s="734">
        <f t="shared" si="51"/>
        <v>-5.7031348357043932E-2</v>
      </c>
      <c r="E1106" s="734">
        <f t="shared" si="52"/>
        <v>1.3688158920932558E-3</v>
      </c>
      <c r="F1106">
        <v>74.900000000000006</v>
      </c>
      <c r="G1106">
        <v>413.35612200000003</v>
      </c>
    </row>
    <row r="1107" spans="1:7" x14ac:dyDescent="0.25">
      <c r="A1107" s="185">
        <v>41458</v>
      </c>
      <c r="B1107">
        <v>1615.4111800000001</v>
      </c>
      <c r="C1107" s="734">
        <f t="shared" si="53"/>
        <v>8.2303897921587321E-4</v>
      </c>
      <c r="D1107" s="734">
        <f t="shared" si="51"/>
        <v>-8.0774365821094984E-2</v>
      </c>
      <c r="E1107" s="734">
        <f t="shared" si="52"/>
        <v>-2.4973598915272177E-3</v>
      </c>
      <c r="F1107">
        <v>68.849999999999994</v>
      </c>
      <c r="G1107">
        <v>412.323823</v>
      </c>
    </row>
    <row r="1108" spans="1:7" x14ac:dyDescent="0.25">
      <c r="A1108" s="185">
        <v>41460</v>
      </c>
      <c r="B1108">
        <v>1631.8869030000001</v>
      </c>
      <c r="C1108" s="734">
        <f t="shared" si="53"/>
        <v>1.0199089373641668E-2</v>
      </c>
      <c r="D1108" s="734">
        <f t="shared" si="51"/>
        <v>6.9716775599129033E-3</v>
      </c>
      <c r="E1108" s="734">
        <f t="shared" si="52"/>
        <v>1.9519827744709506E-3</v>
      </c>
      <c r="F1108">
        <v>69.33</v>
      </c>
      <c r="G1108">
        <v>413.12867199999999</v>
      </c>
    </row>
    <row r="1109" spans="1:7" x14ac:dyDescent="0.25">
      <c r="A1109" s="185">
        <v>41463</v>
      </c>
      <c r="B1109">
        <v>1640.4609089999999</v>
      </c>
      <c r="C1109" s="734">
        <f t="shared" si="53"/>
        <v>5.2540442503936635E-3</v>
      </c>
      <c r="D1109" s="734">
        <f t="shared" si="51"/>
        <v>9.0869753353526317E-3</v>
      </c>
      <c r="E1109" s="734">
        <f t="shared" si="52"/>
        <v>9.7413355033368898E-3</v>
      </c>
      <c r="F1109">
        <v>69.959999999999994</v>
      </c>
      <c r="G1109">
        <v>417.153097</v>
      </c>
    </row>
    <row r="1110" spans="1:7" x14ac:dyDescent="0.25">
      <c r="A1110" s="185">
        <v>41464</v>
      </c>
      <c r="B1110">
        <v>1652.315423</v>
      </c>
      <c r="C1110" s="734">
        <f t="shared" si="53"/>
        <v>7.2263312919942368E-3</v>
      </c>
      <c r="D1110" s="734">
        <f t="shared" si="51"/>
        <v>4.1452258433392064E-3</v>
      </c>
      <c r="E1110" s="734">
        <f t="shared" si="52"/>
        <v>8.1407929712673521E-3</v>
      </c>
      <c r="F1110">
        <v>70.25</v>
      </c>
      <c r="G1110">
        <v>420.54905400000001</v>
      </c>
    </row>
    <row r="1111" spans="1:7" x14ac:dyDescent="0.25">
      <c r="A1111" s="185">
        <v>41465</v>
      </c>
      <c r="B1111">
        <v>1652.6174779999999</v>
      </c>
      <c r="C1111" s="734">
        <f t="shared" si="53"/>
        <v>1.8280710558982172E-4</v>
      </c>
      <c r="D1111" s="734">
        <f t="shared" si="51"/>
        <v>3.843416370106767E-2</v>
      </c>
      <c r="E1111" s="734">
        <f t="shared" si="52"/>
        <v>1.3053578287207657E-3</v>
      </c>
      <c r="F1111">
        <v>72.95</v>
      </c>
      <c r="G1111">
        <v>421.09802100000002</v>
      </c>
    </row>
    <row r="1112" spans="1:7" x14ac:dyDescent="0.25">
      <c r="A1112" s="185">
        <v>41466</v>
      </c>
      <c r="B1112">
        <v>1675.0237090000001</v>
      </c>
      <c r="C1112" s="734">
        <f t="shared" si="53"/>
        <v>1.3558026160485959E-2</v>
      </c>
      <c r="D1112" s="734">
        <f t="shared" si="51"/>
        <v>1.617546264564762E-2</v>
      </c>
      <c r="E1112" s="734">
        <f t="shared" si="52"/>
        <v>1.5262816920243782E-2</v>
      </c>
      <c r="F1112">
        <v>74.13</v>
      </c>
      <c r="G1112">
        <v>427.52516300000002</v>
      </c>
    </row>
    <row r="1113" spans="1:7" x14ac:dyDescent="0.25">
      <c r="A1113" s="185">
        <v>41467</v>
      </c>
      <c r="B1113">
        <v>1680.1912</v>
      </c>
      <c r="C1113" s="734">
        <f t="shared" si="53"/>
        <v>3.0850255863452691E-3</v>
      </c>
      <c r="D1113" s="734">
        <f t="shared" si="51"/>
        <v>1.8885741265344258E-3</v>
      </c>
      <c r="E1113" s="734">
        <f t="shared" si="52"/>
        <v>1.1864213943355573E-3</v>
      </c>
      <c r="F1113">
        <v>74.27</v>
      </c>
      <c r="G1113">
        <v>428.03238800000003</v>
      </c>
    </row>
    <row r="1114" spans="1:7" x14ac:dyDescent="0.25">
      <c r="A1114" s="185">
        <v>41470</v>
      </c>
      <c r="B1114">
        <v>1682.500278</v>
      </c>
      <c r="C1114" s="734">
        <f t="shared" si="53"/>
        <v>1.3742947826413943E-3</v>
      </c>
      <c r="D1114" s="734">
        <f t="shared" si="51"/>
        <v>-5.2511108119025485E-3</v>
      </c>
      <c r="E1114" s="734">
        <f t="shared" si="52"/>
        <v>3.4007940539293458E-4</v>
      </c>
      <c r="F1114">
        <v>73.88</v>
      </c>
      <c r="G1114">
        <v>428.177953</v>
      </c>
    </row>
    <row r="1115" spans="1:7" x14ac:dyDescent="0.25">
      <c r="A1115" s="185">
        <v>41471</v>
      </c>
      <c r="B1115">
        <v>1676.258274</v>
      </c>
      <c r="C1115" s="734">
        <f t="shared" si="53"/>
        <v>-3.7099571878941306E-3</v>
      </c>
      <c r="D1115" s="734">
        <f t="shared" si="51"/>
        <v>-3.3838657282079243E-3</v>
      </c>
      <c r="E1115" s="734">
        <f t="shared" si="52"/>
        <v>-3.3753092373721705E-3</v>
      </c>
      <c r="F1115">
        <v>73.63</v>
      </c>
      <c r="G1115">
        <v>426.73271999999997</v>
      </c>
    </row>
    <row r="1116" spans="1:7" x14ac:dyDescent="0.25">
      <c r="A1116" s="185">
        <v>41472</v>
      </c>
      <c r="B1116">
        <v>1680.9093949999999</v>
      </c>
      <c r="C1116" s="734">
        <f t="shared" si="53"/>
        <v>2.7747042756729456E-3</v>
      </c>
      <c r="D1116" s="734">
        <f t="shared" si="51"/>
        <v>-1.9149803069401061E-2</v>
      </c>
      <c r="E1116" s="734">
        <f t="shared" si="52"/>
        <v>1.4857309277809261E-3</v>
      </c>
      <c r="F1116">
        <v>72.22</v>
      </c>
      <c r="G1116">
        <v>427.36673000000002</v>
      </c>
    </row>
    <row r="1117" spans="1:7" x14ac:dyDescent="0.25">
      <c r="A1117" s="185">
        <v>41473</v>
      </c>
      <c r="B1117">
        <v>1689.371668</v>
      </c>
      <c r="C1117" s="734">
        <f t="shared" si="53"/>
        <v>5.034342139541792E-3</v>
      </c>
      <c r="D1117" s="734">
        <f t="shared" si="51"/>
        <v>-2.7693159789532462E-3</v>
      </c>
      <c r="E1117" s="734">
        <f t="shared" si="52"/>
        <v>3.2954226455577107E-3</v>
      </c>
      <c r="F1117">
        <v>72.02</v>
      </c>
      <c r="G1117">
        <v>428.77508399999999</v>
      </c>
    </row>
    <row r="1118" spans="1:7" x14ac:dyDescent="0.25">
      <c r="A1118" s="185">
        <v>41474</v>
      </c>
      <c r="B1118">
        <v>1692.087994</v>
      </c>
      <c r="C1118" s="734">
        <f t="shared" si="53"/>
        <v>1.6078912955939106E-3</v>
      </c>
      <c r="D1118" s="734">
        <f t="shared" si="51"/>
        <v>1.7772840877533946E-2</v>
      </c>
      <c r="E1118" s="734">
        <f t="shared" si="52"/>
        <v>5.2248931516738484E-3</v>
      </c>
      <c r="F1118">
        <v>73.3</v>
      </c>
      <c r="G1118">
        <v>431.01538799999997</v>
      </c>
    </row>
    <row r="1119" spans="1:7" x14ac:dyDescent="0.25">
      <c r="A1119" s="185">
        <v>41477</v>
      </c>
      <c r="B1119">
        <v>1695.527705</v>
      </c>
      <c r="C1119" s="734">
        <f t="shared" si="53"/>
        <v>2.0328204042561193E-3</v>
      </c>
      <c r="D1119" s="734">
        <f t="shared" si="51"/>
        <v>-7.7762619372441222E-3</v>
      </c>
      <c r="E1119" s="734">
        <f t="shared" si="52"/>
        <v>-1.533353607319432E-3</v>
      </c>
      <c r="F1119">
        <v>72.73</v>
      </c>
      <c r="G1119">
        <v>430.354489</v>
      </c>
    </row>
    <row r="1120" spans="1:7" x14ac:dyDescent="0.25">
      <c r="A1120" s="185">
        <v>41478</v>
      </c>
      <c r="B1120">
        <v>1692.3869549999999</v>
      </c>
      <c r="C1120" s="734">
        <f t="shared" si="53"/>
        <v>-1.852373152463449E-3</v>
      </c>
      <c r="D1120" s="734">
        <f t="shared" si="51"/>
        <v>-1.5399422521655493E-2</v>
      </c>
      <c r="E1120" s="734">
        <f t="shared" si="52"/>
        <v>-2.4981173137014201E-3</v>
      </c>
      <c r="F1120">
        <v>71.61</v>
      </c>
      <c r="G1120">
        <v>429.27941299999998</v>
      </c>
    </row>
    <row r="1121" spans="1:7" x14ac:dyDescent="0.25">
      <c r="A1121" s="185">
        <v>41479</v>
      </c>
      <c r="B1121">
        <v>1685.936573</v>
      </c>
      <c r="C1121" s="734">
        <f t="shared" si="53"/>
        <v>-3.8114108484131881E-3</v>
      </c>
      <c r="D1121" s="734">
        <f t="shared" si="51"/>
        <v>-1.3126658287948567E-2</v>
      </c>
      <c r="E1121" s="734">
        <f t="shared" si="52"/>
        <v>-6.2967193816955147E-3</v>
      </c>
      <c r="F1121">
        <v>70.67</v>
      </c>
      <c r="G1121">
        <v>426.57636100000002</v>
      </c>
    </row>
    <row r="1122" spans="1:7" x14ac:dyDescent="0.25">
      <c r="A1122" s="185">
        <v>41480</v>
      </c>
      <c r="B1122">
        <v>1690.25315</v>
      </c>
      <c r="C1122" s="734">
        <f t="shared" si="53"/>
        <v>2.5603436506029809E-3</v>
      </c>
      <c r="D1122" s="734">
        <f t="shared" si="51"/>
        <v>5.3488043016838738E-2</v>
      </c>
      <c r="E1122" s="734">
        <f t="shared" si="52"/>
        <v>4.4247552667364687E-3</v>
      </c>
      <c r="F1122">
        <v>74.45</v>
      </c>
      <c r="G1122">
        <v>428.46385700000002</v>
      </c>
    </row>
    <row r="1123" spans="1:7" x14ac:dyDescent="0.25">
      <c r="A1123" s="185">
        <v>41481</v>
      </c>
      <c r="B1123">
        <v>1691.646219</v>
      </c>
      <c r="C1123" s="734">
        <f t="shared" si="53"/>
        <v>8.2417772746046225E-4</v>
      </c>
      <c r="D1123" s="734">
        <f t="shared" si="51"/>
        <v>-1.0342511752854167E-2</v>
      </c>
      <c r="E1123" s="734">
        <f t="shared" si="52"/>
        <v>-4.8098806149721174E-4</v>
      </c>
      <c r="F1123">
        <v>73.680000000000007</v>
      </c>
      <c r="G1123">
        <v>428.25777099999999</v>
      </c>
    </row>
    <row r="1124" spans="1:7" x14ac:dyDescent="0.25">
      <c r="A1124" s="185">
        <v>41484</v>
      </c>
      <c r="B1124">
        <v>1685.3308059999999</v>
      </c>
      <c r="C1124" s="734">
        <f t="shared" si="53"/>
        <v>-3.7332941894513416E-3</v>
      </c>
      <c r="D1124" s="734">
        <f t="shared" si="51"/>
        <v>-1.0722041259500603E-2</v>
      </c>
      <c r="E1124" s="734">
        <f t="shared" si="52"/>
        <v>-2.9187327928253959E-3</v>
      </c>
      <c r="F1124">
        <v>72.89</v>
      </c>
      <c r="G1124">
        <v>427.00780099999997</v>
      </c>
    </row>
    <row r="1125" spans="1:7" x14ac:dyDescent="0.25">
      <c r="A1125" s="185">
        <v>41485</v>
      </c>
      <c r="B1125">
        <v>1685.9588779999999</v>
      </c>
      <c r="C1125" s="734">
        <f t="shared" si="53"/>
        <v>3.7266986265493962E-4</v>
      </c>
      <c r="D1125" s="734">
        <f t="shared" si="51"/>
        <v>2.0578954589107745E-3</v>
      </c>
      <c r="E1125" s="734">
        <f t="shared" si="52"/>
        <v>-1.3097723242765369E-3</v>
      </c>
      <c r="F1125">
        <v>73.040000000000006</v>
      </c>
      <c r="G1125">
        <v>426.44851799999998</v>
      </c>
    </row>
    <row r="1126" spans="1:7" x14ac:dyDescent="0.25">
      <c r="A1126" s="185">
        <v>41486</v>
      </c>
      <c r="B1126">
        <v>1685.7250160000001</v>
      </c>
      <c r="C1126" s="734">
        <f t="shared" si="53"/>
        <v>-1.3871156826628095E-4</v>
      </c>
      <c r="D1126" s="734">
        <f t="shared" si="51"/>
        <v>-2.7382256297919794E-3</v>
      </c>
      <c r="E1126" s="734">
        <f t="shared" si="52"/>
        <v>-1.8387072926818737E-3</v>
      </c>
      <c r="F1126">
        <v>72.84</v>
      </c>
      <c r="G1126">
        <v>425.66440399999999</v>
      </c>
    </row>
    <row r="1127" spans="1:7" x14ac:dyDescent="0.25">
      <c r="A1127" s="185">
        <v>41487</v>
      </c>
      <c r="B1127">
        <v>1706.867943</v>
      </c>
      <c r="C1127" s="734">
        <f t="shared" si="53"/>
        <v>1.2542334484760387E-2</v>
      </c>
      <c r="D1127" s="734">
        <f t="shared" si="51"/>
        <v>0</v>
      </c>
      <c r="E1127" s="734">
        <f t="shared" si="52"/>
        <v>1.0217976789057559E-2</v>
      </c>
      <c r="F1127">
        <v>72.84</v>
      </c>
      <c r="G1127">
        <v>430.01383299999998</v>
      </c>
    </row>
    <row r="1128" spans="1:7" x14ac:dyDescent="0.25">
      <c r="A1128" s="185">
        <v>41488</v>
      </c>
      <c r="B1128">
        <v>1709.6726860000001</v>
      </c>
      <c r="C1128" s="734">
        <f t="shared" si="53"/>
        <v>1.6432103089771832E-3</v>
      </c>
      <c r="D1128" s="734">
        <f t="shared" si="51"/>
        <v>4.3382756727073035E-2</v>
      </c>
      <c r="E1128" s="734">
        <f t="shared" si="52"/>
        <v>4.5201801682503984E-4</v>
      </c>
      <c r="F1128">
        <v>76</v>
      </c>
      <c r="G1128">
        <v>430.20820700000002</v>
      </c>
    </row>
    <row r="1129" spans="1:7" x14ac:dyDescent="0.25">
      <c r="A1129" s="185">
        <v>41491</v>
      </c>
      <c r="B1129">
        <v>1707.1371449999999</v>
      </c>
      <c r="C1129" s="734">
        <f t="shared" si="53"/>
        <v>-1.4830563889585147E-3</v>
      </c>
      <c r="D1129" s="734">
        <f t="shared" si="51"/>
        <v>2.6973684210526372E-2</v>
      </c>
      <c r="E1129" s="734">
        <f t="shared" si="52"/>
        <v>7.5402559672688163E-4</v>
      </c>
      <c r="F1129">
        <v>78.05</v>
      </c>
      <c r="G1129">
        <v>430.53259500000001</v>
      </c>
    </row>
    <row r="1130" spans="1:7" x14ac:dyDescent="0.25">
      <c r="A1130" s="185">
        <v>41492</v>
      </c>
      <c r="B1130">
        <v>1697.367604</v>
      </c>
      <c r="C1130" s="734">
        <f t="shared" si="53"/>
        <v>-5.7227628305164258E-3</v>
      </c>
      <c r="D1130" s="734">
        <f t="shared" si="51"/>
        <v>-9.9935938500961274E-3</v>
      </c>
      <c r="E1130" s="734">
        <f t="shared" si="52"/>
        <v>-1.4024977597806298E-3</v>
      </c>
      <c r="F1130">
        <v>77.27</v>
      </c>
      <c r="G1130">
        <v>429.92877399999998</v>
      </c>
    </row>
    <row r="1131" spans="1:7" x14ac:dyDescent="0.25">
      <c r="A1131" s="185">
        <v>41493</v>
      </c>
      <c r="B1131">
        <v>1690.910419</v>
      </c>
      <c r="C1131" s="734">
        <f t="shared" si="53"/>
        <v>-3.804234854478783E-3</v>
      </c>
      <c r="D1131" s="734">
        <f t="shared" si="51"/>
        <v>2.3036107156723107E-2</v>
      </c>
      <c r="E1131" s="734">
        <f t="shared" si="52"/>
        <v>-5.2371535383672896E-3</v>
      </c>
      <c r="F1131">
        <v>79.05</v>
      </c>
      <c r="G1131">
        <v>427.67717099999999</v>
      </c>
    </row>
    <row r="1132" spans="1:7" x14ac:dyDescent="0.25">
      <c r="A1132" s="185">
        <v>41494</v>
      </c>
      <c r="B1132">
        <v>1697.48207</v>
      </c>
      <c r="C1132" s="734">
        <f t="shared" si="53"/>
        <v>3.8864572162766731E-3</v>
      </c>
      <c r="D1132" s="734">
        <f t="shared" si="51"/>
        <v>-1.2270714737507848E-2</v>
      </c>
      <c r="E1132" s="734">
        <f t="shared" si="52"/>
        <v>4.8996606367843754E-3</v>
      </c>
      <c r="F1132">
        <v>78.08</v>
      </c>
      <c r="G1132">
        <v>429.77264400000001</v>
      </c>
    </row>
    <row r="1133" spans="1:7" x14ac:dyDescent="0.25">
      <c r="A1133" s="185">
        <v>41495</v>
      </c>
      <c r="B1133">
        <v>1691.4241179999999</v>
      </c>
      <c r="C1133" s="734">
        <f t="shared" si="53"/>
        <v>-3.5687870329023097E-3</v>
      </c>
      <c r="D1133" s="734">
        <f t="shared" si="51"/>
        <v>-3.0737704918032405E-3</v>
      </c>
      <c r="E1133" s="734">
        <f t="shared" si="52"/>
        <v>-4.3789408801925278E-3</v>
      </c>
      <c r="F1133">
        <v>77.84</v>
      </c>
      <c r="G1133">
        <v>427.89069499999999</v>
      </c>
    </row>
    <row r="1134" spans="1:7" x14ac:dyDescent="0.25">
      <c r="A1134" s="185">
        <v>41498</v>
      </c>
      <c r="B1134">
        <v>1689.4740529999999</v>
      </c>
      <c r="C1134" s="734">
        <f t="shared" si="53"/>
        <v>-1.1529130862256709E-3</v>
      </c>
      <c r="D1134" s="734">
        <f t="shared" si="51"/>
        <v>-3.597122302158251E-3</v>
      </c>
      <c r="E1134" s="734">
        <f t="shared" si="52"/>
        <v>-2.8337984774359226E-3</v>
      </c>
      <c r="F1134">
        <v>77.56</v>
      </c>
      <c r="G1134">
        <v>426.67813899999999</v>
      </c>
    </row>
    <row r="1135" spans="1:7" x14ac:dyDescent="0.25">
      <c r="A1135" s="185">
        <v>41499</v>
      </c>
      <c r="B1135">
        <v>1694.163675</v>
      </c>
      <c r="C1135" s="734">
        <f t="shared" si="53"/>
        <v>2.7757881168242182E-3</v>
      </c>
      <c r="D1135" s="734">
        <f t="shared" si="51"/>
        <v>-4.512635379061436E-3</v>
      </c>
      <c r="E1135" s="734">
        <f t="shared" si="52"/>
        <v>2.8300020311089469E-4</v>
      </c>
      <c r="F1135">
        <v>77.209999999999994</v>
      </c>
      <c r="G1135">
        <v>426.79888899999997</v>
      </c>
    </row>
    <row r="1136" spans="1:7" x14ac:dyDescent="0.25">
      <c r="A1136" s="185">
        <v>41500</v>
      </c>
      <c r="B1136">
        <v>1685.3884579999999</v>
      </c>
      <c r="C1136" s="734">
        <f t="shared" si="53"/>
        <v>-5.1796748622886524E-3</v>
      </c>
      <c r="D1136" s="734">
        <f t="shared" si="51"/>
        <v>-5.9577774899624014E-3</v>
      </c>
      <c r="E1136" s="734">
        <f t="shared" si="52"/>
        <v>-7.1396249581145987E-3</v>
      </c>
      <c r="F1136">
        <v>76.75</v>
      </c>
      <c r="G1136">
        <v>423.75170500000002</v>
      </c>
    </row>
    <row r="1137" spans="1:7" x14ac:dyDescent="0.25">
      <c r="A1137" s="185">
        <v>41501</v>
      </c>
      <c r="B1137">
        <v>1661.3158659999999</v>
      </c>
      <c r="C1137" s="734">
        <f t="shared" si="53"/>
        <v>-1.4283111935254555E-2</v>
      </c>
      <c r="D1137" s="734">
        <f t="shared" si="51"/>
        <v>-5.2117263843648454E-3</v>
      </c>
      <c r="E1137" s="734">
        <f t="shared" si="52"/>
        <v>-1.5798813128079292E-2</v>
      </c>
      <c r="F1137">
        <v>76.349999999999994</v>
      </c>
      <c r="G1137">
        <v>417.05693100000002</v>
      </c>
    </row>
    <row r="1138" spans="1:7" x14ac:dyDescent="0.25">
      <c r="A1138" s="185">
        <v>41502</v>
      </c>
      <c r="B1138">
        <v>1655.826534</v>
      </c>
      <c r="C1138" s="734">
        <f t="shared" si="53"/>
        <v>-3.304207292750827E-3</v>
      </c>
      <c r="D1138" s="734">
        <f t="shared" si="51"/>
        <v>-3.1434184675834809E-3</v>
      </c>
      <c r="E1138" s="734">
        <f t="shared" si="52"/>
        <v>-6.7739552804603198E-3</v>
      </c>
      <c r="F1138">
        <v>76.11</v>
      </c>
      <c r="G1138">
        <v>414.23180600000001</v>
      </c>
    </row>
    <row r="1139" spans="1:7" x14ac:dyDescent="0.25">
      <c r="A1139" s="185">
        <v>41505</v>
      </c>
      <c r="B1139">
        <v>1646.0582629999999</v>
      </c>
      <c r="C1139" s="734">
        <f t="shared" si="53"/>
        <v>-5.899332327041984E-3</v>
      </c>
      <c r="D1139" s="734">
        <f t="shared" si="51"/>
        <v>5.518328734726019E-3</v>
      </c>
      <c r="E1139" s="734">
        <f t="shared" si="52"/>
        <v>-4.0319018863558265E-3</v>
      </c>
      <c r="F1139">
        <v>76.53</v>
      </c>
      <c r="G1139">
        <v>412.56166400000001</v>
      </c>
    </row>
    <row r="1140" spans="1:7" x14ac:dyDescent="0.25">
      <c r="A1140" s="185">
        <v>41506</v>
      </c>
      <c r="B1140">
        <v>1652.3479830000001</v>
      </c>
      <c r="C1140" s="734">
        <f t="shared" si="53"/>
        <v>3.8210798131390611E-3</v>
      </c>
      <c r="D1140" s="734">
        <f t="shared" si="51"/>
        <v>-2.3520188161506583E-3</v>
      </c>
      <c r="E1140" s="734">
        <f t="shared" si="52"/>
        <v>-8.2968445657627399E-4</v>
      </c>
      <c r="F1140">
        <v>76.349999999999994</v>
      </c>
      <c r="G1140">
        <v>412.21936799999997</v>
      </c>
    </row>
    <row r="1141" spans="1:7" x14ac:dyDescent="0.25">
      <c r="A1141" s="185">
        <v>41507</v>
      </c>
      <c r="B1141">
        <v>1642.8016640000001</v>
      </c>
      <c r="C1141" s="734">
        <f t="shared" si="53"/>
        <v>-5.777426485350734E-3</v>
      </c>
      <c r="D1141" s="734">
        <f t="shared" si="51"/>
        <v>-2.0956123117222836E-3</v>
      </c>
      <c r="E1141" s="734">
        <f t="shared" si="52"/>
        <v>-7.5508679155511516E-3</v>
      </c>
      <c r="F1141">
        <v>76.19</v>
      </c>
      <c r="G1141">
        <v>409.10675400000002</v>
      </c>
    </row>
    <row r="1142" spans="1:7" x14ac:dyDescent="0.25">
      <c r="A1142" s="185">
        <v>41508</v>
      </c>
      <c r="B1142">
        <v>1656.9571000000001</v>
      </c>
      <c r="C1142" s="734">
        <f t="shared" si="53"/>
        <v>8.6166433296235301E-3</v>
      </c>
      <c r="D1142" s="734">
        <f t="shared" si="51"/>
        <v>2.2312639453996308E-3</v>
      </c>
      <c r="E1142" s="734">
        <f t="shared" si="52"/>
        <v>4.4625467121961471E-3</v>
      </c>
      <c r="F1142">
        <v>76.36</v>
      </c>
      <c r="G1142">
        <v>410.932412</v>
      </c>
    </row>
    <row r="1143" spans="1:7" x14ac:dyDescent="0.25">
      <c r="A1143" s="185">
        <v>41509</v>
      </c>
      <c r="B1143">
        <v>1663.503393</v>
      </c>
      <c r="C1143" s="734">
        <f t="shared" si="53"/>
        <v>3.9507920874957136E-3</v>
      </c>
      <c r="D1143" s="734">
        <f t="shared" si="51"/>
        <v>7.7265584075432159E-3</v>
      </c>
      <c r="E1143" s="734">
        <f t="shared" si="52"/>
        <v>6.0293759451615081E-3</v>
      </c>
      <c r="F1143">
        <v>76.95</v>
      </c>
      <c r="G1143">
        <v>413.410078</v>
      </c>
    </row>
    <row r="1144" spans="1:7" x14ac:dyDescent="0.25">
      <c r="A1144" s="185">
        <v>41512</v>
      </c>
      <c r="B1144">
        <v>1656.784519</v>
      </c>
      <c r="C1144" s="734">
        <f t="shared" si="53"/>
        <v>-4.0389902589155202E-3</v>
      </c>
      <c r="D1144" s="734">
        <f t="shared" si="51"/>
        <v>-1.3385315139701093E-2</v>
      </c>
      <c r="E1144" s="734">
        <f t="shared" si="52"/>
        <v>-1.1238059368257503E-2</v>
      </c>
      <c r="F1144">
        <v>75.92</v>
      </c>
      <c r="G1144">
        <v>408.76415100000003</v>
      </c>
    </row>
    <row r="1145" spans="1:7" x14ac:dyDescent="0.25">
      <c r="A1145" s="185">
        <v>41513</v>
      </c>
      <c r="B1145">
        <v>1630.477018</v>
      </c>
      <c r="C1145" s="734">
        <f t="shared" si="53"/>
        <v>-1.5878649696629665E-2</v>
      </c>
      <c r="D1145" s="734">
        <f t="shared" si="51"/>
        <v>-1.6596417281348863E-2</v>
      </c>
      <c r="E1145" s="734">
        <f t="shared" si="52"/>
        <v>-6.1322403001040637E-3</v>
      </c>
      <c r="F1145">
        <v>74.66</v>
      </c>
      <c r="G1145">
        <v>406.25751100000002</v>
      </c>
    </row>
    <row r="1146" spans="1:7" x14ac:dyDescent="0.25">
      <c r="A1146" s="185">
        <v>41514</v>
      </c>
      <c r="B1146">
        <v>1634.956535</v>
      </c>
      <c r="C1146" s="734">
        <f t="shared" si="53"/>
        <v>2.7473659245407234E-3</v>
      </c>
      <c r="D1146" s="734">
        <f t="shared" si="51"/>
        <v>-7.500669702652063E-3</v>
      </c>
      <c r="E1146" s="734">
        <f t="shared" si="52"/>
        <v>-7.225175954962304E-3</v>
      </c>
      <c r="F1146">
        <v>74.099999999999994</v>
      </c>
      <c r="G1146">
        <v>403.32222899999999</v>
      </c>
    </row>
    <row r="1147" spans="1:7" x14ac:dyDescent="0.25">
      <c r="A1147" s="185">
        <v>41515</v>
      </c>
      <c r="B1147">
        <v>1638.16686</v>
      </c>
      <c r="C1147" s="734">
        <f t="shared" si="53"/>
        <v>1.9635537283564375E-3</v>
      </c>
      <c r="D1147" s="734">
        <f t="shared" si="51"/>
        <v>4.858299595141613E-3</v>
      </c>
      <c r="E1147" s="734">
        <f t="shared" si="52"/>
        <v>4.4689131181014918E-3</v>
      </c>
      <c r="F1147">
        <v>74.459999999999994</v>
      </c>
      <c r="G1147">
        <v>405.124641</v>
      </c>
    </row>
    <row r="1148" spans="1:7" x14ac:dyDescent="0.25">
      <c r="A1148" s="185">
        <v>41516</v>
      </c>
      <c r="B1148">
        <v>1632.9711520000001</v>
      </c>
      <c r="C1148" s="734">
        <f t="shared" si="53"/>
        <v>-3.1716598149226227E-3</v>
      </c>
      <c r="D1148" s="734">
        <f t="shared" si="51"/>
        <v>7.6551168412570814E-3</v>
      </c>
      <c r="E1148" s="734">
        <f t="shared" si="52"/>
        <v>2.9538242775017931E-3</v>
      </c>
      <c r="F1148">
        <v>75.03</v>
      </c>
      <c r="G1148">
        <v>406.32130799999999</v>
      </c>
    </row>
    <row r="1149" spans="1:7" x14ac:dyDescent="0.25">
      <c r="A1149" s="185">
        <v>41520</v>
      </c>
      <c r="B1149">
        <v>1639.770186</v>
      </c>
      <c r="C1149" s="734">
        <f t="shared" si="53"/>
        <v>4.1635971288731533E-3</v>
      </c>
      <c r="D1149" s="734">
        <f t="shared" si="51"/>
        <v>3.3320005331201052E-3</v>
      </c>
      <c r="E1149" s="734">
        <f t="shared" si="52"/>
        <v>-1.74563820807494E-4</v>
      </c>
      <c r="F1149">
        <v>75.28</v>
      </c>
      <c r="G1149">
        <v>406.25037900000001</v>
      </c>
    </row>
    <row r="1150" spans="1:7" x14ac:dyDescent="0.25">
      <c r="A1150" s="185">
        <v>41521</v>
      </c>
      <c r="B1150">
        <v>1653.076456</v>
      </c>
      <c r="C1150" s="734">
        <f t="shared" si="53"/>
        <v>8.1147163874584205E-3</v>
      </c>
      <c r="D1150" s="734">
        <f t="shared" si="51"/>
        <v>-2.5239107332624133E-3</v>
      </c>
      <c r="E1150" s="734">
        <f t="shared" si="52"/>
        <v>4.4898665805306326E-3</v>
      </c>
      <c r="F1150">
        <v>75.09</v>
      </c>
      <c r="G1150">
        <v>408.074389</v>
      </c>
    </row>
    <row r="1151" spans="1:7" x14ac:dyDescent="0.25">
      <c r="A1151" s="185">
        <v>41522</v>
      </c>
      <c r="B1151">
        <v>1655.0774510000001</v>
      </c>
      <c r="C1151" s="734">
        <f t="shared" si="53"/>
        <v>1.2104673033950242E-3</v>
      </c>
      <c r="D1151" s="734">
        <f t="shared" si="51"/>
        <v>-2.2639499267546048E-3</v>
      </c>
      <c r="E1151" s="734">
        <f t="shared" si="52"/>
        <v>-9.7615290431762869E-4</v>
      </c>
      <c r="F1151">
        <v>74.92</v>
      </c>
      <c r="G1151">
        <v>407.67604599999999</v>
      </c>
    </row>
    <row r="1152" spans="1:7" x14ac:dyDescent="0.25">
      <c r="A1152" s="185">
        <v>41523</v>
      </c>
      <c r="B1152">
        <v>1655.1654980000001</v>
      </c>
      <c r="C1152" s="734">
        <f t="shared" si="53"/>
        <v>5.3198114654318118E-5</v>
      </c>
      <c r="D1152" s="734">
        <f t="shared" si="51"/>
        <v>-2.1356113187399606E-3</v>
      </c>
      <c r="E1152" s="734">
        <f t="shared" si="52"/>
        <v>1.2943831387139948E-3</v>
      </c>
      <c r="F1152">
        <v>74.760000000000005</v>
      </c>
      <c r="G1152">
        <v>408.20373499999999</v>
      </c>
    </row>
    <row r="1153" spans="1:7" x14ac:dyDescent="0.25">
      <c r="A1153" s="185">
        <v>41526</v>
      </c>
      <c r="B1153">
        <v>1671.713465</v>
      </c>
      <c r="C1153" s="734">
        <f t="shared" si="53"/>
        <v>9.9977718361068391E-3</v>
      </c>
      <c r="D1153" s="734">
        <f t="shared" si="51"/>
        <v>6.2867843766720721E-3</v>
      </c>
      <c r="E1153" s="734">
        <f t="shared" si="52"/>
        <v>7.6478869062772681E-3</v>
      </c>
      <c r="F1153">
        <v>75.23</v>
      </c>
      <c r="G1153">
        <v>411.32563099999999</v>
      </c>
    </row>
    <row r="1154" spans="1:7" x14ac:dyDescent="0.25">
      <c r="A1154" s="185">
        <v>41527</v>
      </c>
      <c r="B1154">
        <v>1683.987347</v>
      </c>
      <c r="C1154" s="734">
        <f t="shared" si="53"/>
        <v>7.3420967510122725E-3</v>
      </c>
      <c r="D1154" s="734">
        <f t="shared" si="51"/>
        <v>-4.9182506978600049E-3</v>
      </c>
      <c r="E1154" s="734">
        <f t="shared" si="52"/>
        <v>8.1836378438571167E-4</v>
      </c>
      <c r="F1154">
        <v>74.86</v>
      </c>
      <c r="G1154">
        <v>411.66224499999998</v>
      </c>
    </row>
    <row r="1155" spans="1:7" x14ac:dyDescent="0.25">
      <c r="A1155" s="185">
        <v>41528</v>
      </c>
      <c r="B1155">
        <v>1689.1286970000001</v>
      </c>
      <c r="C1155" s="734">
        <f t="shared" si="53"/>
        <v>3.0530811345816922E-3</v>
      </c>
      <c r="D1155" s="734">
        <f t="shared" ref="D1155:D1218" si="54">F1155/F1154-1</f>
        <v>5.3433075073483494E-4</v>
      </c>
      <c r="E1155" s="734">
        <f t="shared" ref="E1155:E1218" si="55">G1155/G1154-1</f>
        <v>7.5321845460956105E-3</v>
      </c>
      <c r="F1155">
        <v>74.900000000000006</v>
      </c>
      <c r="G1155">
        <v>414.76296100000002</v>
      </c>
    </row>
    <row r="1156" spans="1:7" x14ac:dyDescent="0.25">
      <c r="A1156" s="185">
        <v>41529</v>
      </c>
      <c r="B1156">
        <v>1683.421752</v>
      </c>
      <c r="C1156" s="734">
        <f t="shared" ref="C1156:C1219" si="56">B1156/B1155-1</f>
        <v>-3.3786324334764695E-3</v>
      </c>
      <c r="D1156" s="734">
        <f t="shared" si="54"/>
        <v>-2.0026702269693164E-3</v>
      </c>
      <c r="E1156" s="734">
        <f t="shared" si="55"/>
        <v>-1.4778585786016096E-3</v>
      </c>
      <c r="F1156">
        <v>74.75</v>
      </c>
      <c r="G1156">
        <v>414.15</v>
      </c>
    </row>
    <row r="1157" spans="1:7" x14ac:dyDescent="0.25">
      <c r="A1157" s="185">
        <v>41530</v>
      </c>
      <c r="B1157">
        <v>1687.98804</v>
      </c>
      <c r="C1157" s="734">
        <f t="shared" si="56"/>
        <v>2.7125038598170281E-3</v>
      </c>
      <c r="D1157" s="734">
        <f t="shared" si="54"/>
        <v>1.1906354515050177E-2</v>
      </c>
      <c r="E1157" s="734">
        <f t="shared" si="55"/>
        <v>8.1433128093686413E-3</v>
      </c>
      <c r="F1157">
        <v>75.64</v>
      </c>
      <c r="G1157">
        <v>417.52255300000002</v>
      </c>
    </row>
    <row r="1158" spans="1:7" x14ac:dyDescent="0.25">
      <c r="A1158" s="185">
        <v>41533</v>
      </c>
      <c r="B1158">
        <v>1697.599702</v>
      </c>
      <c r="C1158" s="734">
        <f t="shared" si="56"/>
        <v>5.6941529040692718E-3</v>
      </c>
      <c r="D1158" s="734">
        <f t="shared" si="54"/>
        <v>6.2136435748281205E-3</v>
      </c>
      <c r="E1158" s="734">
        <f t="shared" si="55"/>
        <v>8.8812519787404565E-3</v>
      </c>
      <c r="F1158">
        <v>76.11</v>
      </c>
      <c r="G1158">
        <v>421.23067600000002</v>
      </c>
    </row>
    <row r="1159" spans="1:7" x14ac:dyDescent="0.25">
      <c r="A1159" s="185">
        <v>41534</v>
      </c>
      <c r="B1159">
        <v>1704.7612810000001</v>
      </c>
      <c r="C1159" s="734">
        <f t="shared" si="56"/>
        <v>4.2186500101071278E-3</v>
      </c>
      <c r="D1159" s="734">
        <f t="shared" si="54"/>
        <v>2.2993036394691968E-2</v>
      </c>
      <c r="E1159" s="734">
        <f t="shared" si="55"/>
        <v>3.2153403756378651E-3</v>
      </c>
      <c r="F1159">
        <v>77.86</v>
      </c>
      <c r="G1159">
        <v>422.58507600000002</v>
      </c>
    </row>
    <row r="1160" spans="1:7" x14ac:dyDescent="0.25">
      <c r="A1160" s="185">
        <v>41535</v>
      </c>
      <c r="B1160">
        <v>1725.52385</v>
      </c>
      <c r="C1160" s="734">
        <f t="shared" si="56"/>
        <v>1.2179165042873752E-2</v>
      </c>
      <c r="D1160" s="734">
        <f t="shared" si="54"/>
        <v>7.9630105317236577E-3</v>
      </c>
      <c r="E1160" s="734">
        <f t="shared" si="55"/>
        <v>1.2556148575393555E-2</v>
      </c>
      <c r="F1160">
        <v>78.48</v>
      </c>
      <c r="G1160">
        <v>427.89111700000001</v>
      </c>
    </row>
    <row r="1161" spans="1:7" x14ac:dyDescent="0.25">
      <c r="A1161" s="185">
        <v>41536</v>
      </c>
      <c r="B1161">
        <v>1722.3425440000001</v>
      </c>
      <c r="C1161" s="734">
        <f t="shared" si="56"/>
        <v>-1.8436754728136107E-3</v>
      </c>
      <c r="D1161" s="734">
        <f t="shared" si="54"/>
        <v>-9.3017329255862258E-3</v>
      </c>
      <c r="E1161" s="734">
        <f t="shared" si="55"/>
        <v>-4.6658178229953551E-3</v>
      </c>
      <c r="F1161">
        <v>77.75</v>
      </c>
      <c r="G1161">
        <v>425.894655</v>
      </c>
    </row>
    <row r="1162" spans="1:7" x14ac:dyDescent="0.25">
      <c r="A1162" s="185">
        <v>41537</v>
      </c>
      <c r="B1162">
        <v>1709.9127289999999</v>
      </c>
      <c r="C1162" s="734">
        <f t="shared" si="56"/>
        <v>-7.2168077385657003E-3</v>
      </c>
      <c r="D1162" s="734">
        <f t="shared" si="54"/>
        <v>-3.6012861736334223E-3</v>
      </c>
      <c r="E1162" s="734">
        <f t="shared" si="55"/>
        <v>-6.1492835593346395E-3</v>
      </c>
      <c r="F1162">
        <v>77.47</v>
      </c>
      <c r="G1162">
        <v>423.27570800000001</v>
      </c>
    </row>
    <row r="1163" spans="1:7" x14ac:dyDescent="0.25">
      <c r="A1163" s="185">
        <v>41540</v>
      </c>
      <c r="B1163">
        <v>1701.841222</v>
      </c>
      <c r="C1163" s="734">
        <f t="shared" si="56"/>
        <v>-4.7204204419954987E-3</v>
      </c>
      <c r="D1163" s="734">
        <f t="shared" si="54"/>
        <v>-6.7122757196333982E-3</v>
      </c>
      <c r="E1163" s="734">
        <f t="shared" si="55"/>
        <v>-5.0976820999140138E-3</v>
      </c>
      <c r="F1163">
        <v>76.95</v>
      </c>
      <c r="G1163">
        <v>421.11798299999998</v>
      </c>
    </row>
    <row r="1164" spans="1:7" x14ac:dyDescent="0.25">
      <c r="A1164" s="185">
        <v>41541</v>
      </c>
      <c r="B1164">
        <v>1697.4227639999999</v>
      </c>
      <c r="C1164" s="734">
        <f t="shared" si="56"/>
        <v>-2.5962809825510469E-3</v>
      </c>
      <c r="D1164" s="734">
        <f t="shared" si="54"/>
        <v>-1.0136452241715443E-2</v>
      </c>
      <c r="E1164" s="734">
        <f t="shared" si="55"/>
        <v>-7.0014606809132296E-3</v>
      </c>
      <c r="F1164">
        <v>76.17</v>
      </c>
      <c r="G1164">
        <v>418.16954199999998</v>
      </c>
    </row>
    <row r="1165" spans="1:7" x14ac:dyDescent="0.25">
      <c r="A1165" s="185">
        <v>41542</v>
      </c>
      <c r="B1165">
        <v>1692.7661969999999</v>
      </c>
      <c r="C1165" s="734">
        <f t="shared" si="56"/>
        <v>-2.7433159839489463E-3</v>
      </c>
      <c r="D1165" s="734">
        <f t="shared" si="54"/>
        <v>-7.3519758435079963E-3</v>
      </c>
      <c r="E1165" s="734">
        <f t="shared" si="55"/>
        <v>-7.4518076689573665E-3</v>
      </c>
      <c r="F1165">
        <v>75.61</v>
      </c>
      <c r="G1165">
        <v>415.05342300000001</v>
      </c>
    </row>
    <row r="1166" spans="1:7" x14ac:dyDescent="0.25">
      <c r="A1166" s="185">
        <v>41543</v>
      </c>
      <c r="B1166">
        <v>1698.665847</v>
      </c>
      <c r="C1166" s="734">
        <f t="shared" si="56"/>
        <v>3.4852125535445033E-3</v>
      </c>
      <c r="D1166" s="734">
        <f t="shared" si="54"/>
        <v>4.4967596878719984E-3</v>
      </c>
      <c r="E1166" s="734">
        <f t="shared" si="55"/>
        <v>5.0858995084108738E-3</v>
      </c>
      <c r="F1166">
        <v>75.95</v>
      </c>
      <c r="G1166">
        <v>417.16434299999997</v>
      </c>
    </row>
    <row r="1167" spans="1:7" x14ac:dyDescent="0.25">
      <c r="A1167" s="185">
        <v>41544</v>
      </c>
      <c r="B1167">
        <v>1691.745167</v>
      </c>
      <c r="C1167" s="734">
        <f t="shared" si="56"/>
        <v>-4.0741856394078679E-3</v>
      </c>
      <c r="D1167" s="734">
        <f t="shared" si="54"/>
        <v>-9.3482554312048771E-3</v>
      </c>
      <c r="E1167" s="734">
        <f t="shared" si="55"/>
        <v>-6.1525848099629465E-3</v>
      </c>
      <c r="F1167">
        <v>75.239999999999995</v>
      </c>
      <c r="G1167">
        <v>414.59770400000002</v>
      </c>
    </row>
    <row r="1168" spans="1:7" x14ac:dyDescent="0.25">
      <c r="A1168" s="185">
        <v>41547</v>
      </c>
      <c r="B1168">
        <v>1681.546662</v>
      </c>
      <c r="C1168" s="734">
        <f t="shared" si="56"/>
        <v>-6.0283931640160437E-3</v>
      </c>
      <c r="D1168" s="734">
        <f t="shared" si="54"/>
        <v>-1.3024986709197051E-2</v>
      </c>
      <c r="E1168" s="734">
        <f t="shared" si="55"/>
        <v>-1.0516358286441596E-2</v>
      </c>
      <c r="F1168">
        <v>74.260000000000005</v>
      </c>
      <c r="G1168">
        <v>410.23764599999998</v>
      </c>
    </row>
    <row r="1169" spans="1:7" x14ac:dyDescent="0.25">
      <c r="A1169" s="185">
        <v>41548</v>
      </c>
      <c r="B1169">
        <v>1694.9973540000001</v>
      </c>
      <c r="C1169" s="734">
        <f t="shared" si="56"/>
        <v>7.9990001490664042E-3</v>
      </c>
      <c r="D1169" s="734">
        <f t="shared" si="54"/>
        <v>-1.4812819822246359E-3</v>
      </c>
      <c r="E1169" s="734">
        <f t="shared" si="55"/>
        <v>5.7890957184363323E-3</v>
      </c>
      <c r="F1169">
        <v>74.150000000000006</v>
      </c>
      <c r="G1169">
        <v>412.612551</v>
      </c>
    </row>
    <row r="1170" spans="1:7" x14ac:dyDescent="0.25">
      <c r="A1170" s="185">
        <v>41549</v>
      </c>
      <c r="B1170">
        <v>1693.8696640000001</v>
      </c>
      <c r="C1170" s="734">
        <f t="shared" si="56"/>
        <v>-6.6530487339044875E-4</v>
      </c>
      <c r="D1170" s="734">
        <f t="shared" si="54"/>
        <v>1.3486176668913163E-3</v>
      </c>
      <c r="E1170" s="734">
        <f t="shared" si="55"/>
        <v>-2.1820640157890203E-3</v>
      </c>
      <c r="F1170">
        <v>74.25</v>
      </c>
      <c r="G1170">
        <v>411.71220399999999</v>
      </c>
    </row>
    <row r="1171" spans="1:7" x14ac:dyDescent="0.25">
      <c r="A1171" s="185">
        <v>41550</v>
      </c>
      <c r="B1171">
        <v>1678.657301</v>
      </c>
      <c r="C1171" s="734">
        <f t="shared" si="56"/>
        <v>-8.9808344309542099E-3</v>
      </c>
      <c r="D1171" s="734">
        <f t="shared" si="54"/>
        <v>-2.8282828282827355E-3</v>
      </c>
      <c r="E1171" s="734">
        <f t="shared" si="55"/>
        <v>-4.5638894882018555E-3</v>
      </c>
      <c r="F1171">
        <v>74.040000000000006</v>
      </c>
      <c r="G1171">
        <v>409.83319499999999</v>
      </c>
    </row>
    <row r="1172" spans="1:7" x14ac:dyDescent="0.25">
      <c r="A1172" s="185">
        <v>41551</v>
      </c>
      <c r="B1172">
        <v>1690.503641</v>
      </c>
      <c r="C1172" s="734">
        <f t="shared" si="56"/>
        <v>7.0570330185577568E-3</v>
      </c>
      <c r="D1172" s="734">
        <f t="shared" si="54"/>
        <v>1.4586709886547755E-2</v>
      </c>
      <c r="E1172" s="734">
        <f t="shared" si="55"/>
        <v>1.7081949645392225E-3</v>
      </c>
      <c r="F1172">
        <v>75.12</v>
      </c>
      <c r="G1172">
        <v>410.53327000000002</v>
      </c>
    </row>
    <row r="1173" spans="1:7" x14ac:dyDescent="0.25">
      <c r="A1173" s="185">
        <v>41554</v>
      </c>
      <c r="B1173">
        <v>1676.116182</v>
      </c>
      <c r="C1173" s="734">
        <f t="shared" si="56"/>
        <v>-8.5107530389518793E-3</v>
      </c>
      <c r="D1173" s="734">
        <f t="shared" si="54"/>
        <v>-3.9936102236426407E-4</v>
      </c>
      <c r="E1173" s="734">
        <f t="shared" si="55"/>
        <v>-4.7832591010223968E-3</v>
      </c>
      <c r="F1173">
        <v>75.09</v>
      </c>
      <c r="G1173">
        <v>408.56958300000002</v>
      </c>
    </row>
    <row r="1174" spans="1:7" x14ac:dyDescent="0.25">
      <c r="A1174" s="185">
        <v>41555</v>
      </c>
      <c r="B1174">
        <v>1655.44938</v>
      </c>
      <c r="C1174" s="734">
        <f t="shared" si="56"/>
        <v>-1.2330172706369047E-2</v>
      </c>
      <c r="D1174" s="734">
        <f t="shared" si="54"/>
        <v>0</v>
      </c>
      <c r="E1174" s="734">
        <f t="shared" si="55"/>
        <v>-2.4182661683858075E-4</v>
      </c>
      <c r="F1174">
        <v>75.09</v>
      </c>
      <c r="G1174">
        <v>408.47077999999999</v>
      </c>
    </row>
    <row r="1175" spans="1:7" x14ac:dyDescent="0.25">
      <c r="A1175" s="185">
        <v>41556</v>
      </c>
      <c r="B1175">
        <v>1656.3992040000001</v>
      </c>
      <c r="C1175" s="734">
        <f t="shared" si="56"/>
        <v>5.7375599125841781E-4</v>
      </c>
      <c r="D1175" s="734">
        <f t="shared" si="54"/>
        <v>-5.4601145292315634E-3</v>
      </c>
      <c r="E1175" s="734">
        <f t="shared" si="55"/>
        <v>1.0170886642124621E-3</v>
      </c>
      <c r="F1175">
        <v>74.680000000000007</v>
      </c>
      <c r="G1175">
        <v>408.88623100000001</v>
      </c>
    </row>
    <row r="1176" spans="1:7" x14ac:dyDescent="0.25">
      <c r="A1176" s="185">
        <v>41557</v>
      </c>
      <c r="B1176">
        <v>1692.5626709999999</v>
      </c>
      <c r="C1176" s="734">
        <f t="shared" si="56"/>
        <v>2.1832579315825384E-2</v>
      </c>
      <c r="D1176" s="734">
        <f t="shared" si="54"/>
        <v>2.4102838778789382E-2</v>
      </c>
      <c r="E1176" s="734">
        <f t="shared" si="55"/>
        <v>1.8923368930953366E-2</v>
      </c>
      <c r="F1176">
        <v>76.48</v>
      </c>
      <c r="G1176">
        <v>416.62373600000001</v>
      </c>
    </row>
    <row r="1177" spans="1:7" x14ac:dyDescent="0.25">
      <c r="A1177" s="185">
        <v>41558</v>
      </c>
      <c r="B1177">
        <v>1703.1951790000001</v>
      </c>
      <c r="C1177" s="734">
        <f t="shared" si="56"/>
        <v>6.2818991474733465E-3</v>
      </c>
      <c r="D1177" s="734">
        <f t="shared" si="54"/>
        <v>3.2688284518829214E-3</v>
      </c>
      <c r="E1177" s="734">
        <f t="shared" si="55"/>
        <v>2.5880978610397509E-3</v>
      </c>
      <c r="F1177">
        <v>76.73</v>
      </c>
      <c r="G1177">
        <v>417.701999</v>
      </c>
    </row>
    <row r="1178" spans="1:7" x14ac:dyDescent="0.25">
      <c r="A1178" s="185">
        <v>41561</v>
      </c>
      <c r="B1178">
        <v>1710.1447009999999</v>
      </c>
      <c r="C1178" s="734">
        <f t="shared" si="56"/>
        <v>4.0802851520986838E-3</v>
      </c>
      <c r="D1178" s="734">
        <f t="shared" si="54"/>
        <v>-1.7072852860680388E-2</v>
      </c>
      <c r="E1178" s="734">
        <f t="shared" si="55"/>
        <v>3.9313218608751921E-3</v>
      </c>
      <c r="F1178">
        <v>75.42</v>
      </c>
      <c r="G1178">
        <v>419.34411999999998</v>
      </c>
    </row>
    <row r="1179" spans="1:7" x14ac:dyDescent="0.25">
      <c r="A1179" s="185">
        <v>41562</v>
      </c>
      <c r="B1179">
        <v>1698.0640080000001</v>
      </c>
      <c r="C1179" s="734">
        <f t="shared" si="56"/>
        <v>-7.0641349781311868E-3</v>
      </c>
      <c r="D1179" s="734">
        <f t="shared" si="54"/>
        <v>2.3070803500397696E-2</v>
      </c>
      <c r="E1179" s="734">
        <f t="shared" si="55"/>
        <v>-8.5482848787767907E-3</v>
      </c>
      <c r="F1179">
        <v>77.16</v>
      </c>
      <c r="G1179">
        <v>415.75944700000002</v>
      </c>
    </row>
    <row r="1180" spans="1:7" x14ac:dyDescent="0.25">
      <c r="A1180" s="185">
        <v>41563</v>
      </c>
      <c r="B1180">
        <v>1721.5443</v>
      </c>
      <c r="C1180" s="734">
        <f t="shared" si="56"/>
        <v>1.3827683697068327E-2</v>
      </c>
      <c r="D1180" s="734">
        <f t="shared" si="54"/>
        <v>2.293934681181975E-2</v>
      </c>
      <c r="E1180" s="734">
        <f t="shared" si="55"/>
        <v>1.3878513264426129E-2</v>
      </c>
      <c r="F1180">
        <v>78.930000000000007</v>
      </c>
      <c r="G1180">
        <v>421.52956999999998</v>
      </c>
    </row>
    <row r="1181" spans="1:7" x14ac:dyDescent="0.25">
      <c r="A1181" s="185">
        <v>41564</v>
      </c>
      <c r="B1181">
        <v>1733.1501940000001</v>
      </c>
      <c r="C1181" s="734">
        <f t="shared" si="56"/>
        <v>6.7415598889903894E-3</v>
      </c>
      <c r="D1181" s="734">
        <f t="shared" si="54"/>
        <v>5.1944761180793275E-3</v>
      </c>
      <c r="E1181" s="734">
        <f t="shared" si="55"/>
        <v>1.0126546994081664E-2</v>
      </c>
      <c r="F1181">
        <v>79.34</v>
      </c>
      <c r="G1181">
        <v>425.79820899999999</v>
      </c>
    </row>
    <row r="1182" spans="1:7" x14ac:dyDescent="0.25">
      <c r="A1182" s="185">
        <v>41565</v>
      </c>
      <c r="B1182">
        <v>1744.5021139999999</v>
      </c>
      <c r="C1182" s="734">
        <f t="shared" si="56"/>
        <v>6.5498766577178902E-3</v>
      </c>
      <c r="D1182" s="734">
        <f t="shared" si="54"/>
        <v>-6.6801109150491644E-3</v>
      </c>
      <c r="E1182" s="734">
        <f t="shared" si="55"/>
        <v>1.9277840597962115E-3</v>
      </c>
      <c r="F1182">
        <v>78.81</v>
      </c>
      <c r="G1182">
        <v>426.619056</v>
      </c>
    </row>
    <row r="1183" spans="1:7" x14ac:dyDescent="0.25">
      <c r="A1183" s="185">
        <v>41568</v>
      </c>
      <c r="B1183">
        <v>1744.656874</v>
      </c>
      <c r="C1183" s="734">
        <f t="shared" si="56"/>
        <v>8.8712990805817071E-5</v>
      </c>
      <c r="D1183" s="734">
        <f t="shared" si="54"/>
        <v>2.0301992132977897E-2</v>
      </c>
      <c r="E1183" s="734">
        <f t="shared" si="55"/>
        <v>-2.7291279740677687E-3</v>
      </c>
      <c r="F1183">
        <v>80.41</v>
      </c>
      <c r="G1183">
        <v>425.45475800000003</v>
      </c>
    </row>
    <row r="1184" spans="1:7" x14ac:dyDescent="0.25">
      <c r="A1184" s="185">
        <v>41569</v>
      </c>
      <c r="B1184">
        <v>1754.6712210000001</v>
      </c>
      <c r="C1184" s="734">
        <f t="shared" si="56"/>
        <v>5.7400094822313008E-3</v>
      </c>
      <c r="D1184" s="734">
        <f t="shared" si="54"/>
        <v>1.1565725656013104E-2</v>
      </c>
      <c r="E1184" s="734">
        <f t="shared" si="55"/>
        <v>1.3710433107907649E-2</v>
      </c>
      <c r="F1184">
        <v>81.34</v>
      </c>
      <c r="G1184">
        <v>431.28792700000002</v>
      </c>
    </row>
    <row r="1185" spans="1:7" x14ac:dyDescent="0.25">
      <c r="A1185" s="185">
        <v>41570</v>
      </c>
      <c r="B1185">
        <v>1746.3751400000001</v>
      </c>
      <c r="C1185" s="734">
        <f t="shared" si="56"/>
        <v>-4.7279974166738459E-3</v>
      </c>
      <c r="D1185" s="734">
        <f t="shared" si="54"/>
        <v>1.2539955741332598E-2</v>
      </c>
      <c r="E1185" s="734">
        <f t="shared" si="55"/>
        <v>1.2600700506044671E-3</v>
      </c>
      <c r="F1185">
        <v>82.36</v>
      </c>
      <c r="G1185">
        <v>431.83138000000002</v>
      </c>
    </row>
    <row r="1186" spans="1:7" x14ac:dyDescent="0.25">
      <c r="A1186" s="185">
        <v>41571</v>
      </c>
      <c r="B1186">
        <v>1752.068806</v>
      </c>
      <c r="C1186" s="734">
        <f t="shared" si="56"/>
        <v>3.2602765978446691E-3</v>
      </c>
      <c r="D1186" s="734">
        <f t="shared" si="54"/>
        <v>-2.4769305488101079E-2</v>
      </c>
      <c r="E1186" s="734">
        <f t="shared" si="55"/>
        <v>-1.8945311477828186E-3</v>
      </c>
      <c r="F1186">
        <v>80.319999999999993</v>
      </c>
      <c r="G1186">
        <v>431.013262</v>
      </c>
    </row>
    <row r="1187" spans="1:7" x14ac:dyDescent="0.25">
      <c r="A1187" s="185">
        <v>41572</v>
      </c>
      <c r="B1187">
        <v>1759.7655560000001</v>
      </c>
      <c r="C1187" s="734">
        <f t="shared" si="56"/>
        <v>4.392949622550324E-3</v>
      </c>
      <c r="D1187" s="734">
        <f t="shared" si="54"/>
        <v>9.586653386454369E-3</v>
      </c>
      <c r="E1187" s="734">
        <f t="shared" si="55"/>
        <v>2.8268503719497406E-3</v>
      </c>
      <c r="F1187">
        <v>81.09</v>
      </c>
      <c r="G1187">
        <v>432.231672</v>
      </c>
    </row>
    <row r="1188" spans="1:7" x14ac:dyDescent="0.25">
      <c r="A1188" s="185">
        <v>41575</v>
      </c>
      <c r="B1188">
        <v>1762.105591</v>
      </c>
      <c r="C1188" s="734">
        <f t="shared" si="56"/>
        <v>1.3297424716727235E-3</v>
      </c>
      <c r="D1188" s="734">
        <f t="shared" si="54"/>
        <v>-1.3565174497471855E-3</v>
      </c>
      <c r="E1188" s="734">
        <f t="shared" si="55"/>
        <v>1.1993130850438849E-2</v>
      </c>
      <c r="F1188">
        <v>80.98</v>
      </c>
      <c r="G1188">
        <v>437.41548299999999</v>
      </c>
    </row>
    <row r="1189" spans="1:7" x14ac:dyDescent="0.25">
      <c r="A1189" s="185">
        <v>41576</v>
      </c>
      <c r="B1189">
        <v>1771.9455390000001</v>
      </c>
      <c r="C1189" s="734">
        <f t="shared" si="56"/>
        <v>5.5841988415779031E-3</v>
      </c>
      <c r="D1189" s="734">
        <f t="shared" si="54"/>
        <v>2.2474685107433778E-2</v>
      </c>
      <c r="E1189" s="734">
        <f t="shared" si="55"/>
        <v>8.8568355501033036E-3</v>
      </c>
      <c r="F1189">
        <v>82.8</v>
      </c>
      <c r="G1189">
        <v>441.28960000000001</v>
      </c>
    </row>
    <row r="1190" spans="1:7" x14ac:dyDescent="0.25">
      <c r="A1190" s="185">
        <v>41577</v>
      </c>
      <c r="B1190">
        <v>1763.3074799999999</v>
      </c>
      <c r="C1190" s="734">
        <f t="shared" si="56"/>
        <v>-4.8749009548425537E-3</v>
      </c>
      <c r="D1190" s="734">
        <f t="shared" si="54"/>
        <v>-7.3671497584540946E-3</v>
      </c>
      <c r="E1190" s="734">
        <f t="shared" si="55"/>
        <v>-8.0038845239045475E-3</v>
      </c>
      <c r="F1190">
        <v>82.19</v>
      </c>
      <c r="G1190">
        <v>437.75756899999999</v>
      </c>
    </row>
    <row r="1191" spans="1:7" x14ac:dyDescent="0.25">
      <c r="A1191" s="185">
        <v>41578</v>
      </c>
      <c r="B1191">
        <v>1756.5446340000001</v>
      </c>
      <c r="C1191" s="734">
        <f t="shared" si="56"/>
        <v>-3.8353186138584405E-3</v>
      </c>
      <c r="D1191" s="734">
        <f t="shared" si="54"/>
        <v>-6.4484730502494259E-3</v>
      </c>
      <c r="E1191" s="734">
        <f t="shared" si="55"/>
        <v>-5.4302567638756516E-3</v>
      </c>
      <c r="F1191">
        <v>81.66</v>
      </c>
      <c r="G1191">
        <v>435.38043299999998</v>
      </c>
    </row>
    <row r="1192" spans="1:7" x14ac:dyDescent="0.25">
      <c r="A1192" s="185">
        <v>41579</v>
      </c>
      <c r="B1192">
        <v>1761.644507</v>
      </c>
      <c r="C1192" s="734">
        <f t="shared" si="56"/>
        <v>2.9033552016191067E-3</v>
      </c>
      <c r="D1192" s="734">
        <f t="shared" si="54"/>
        <v>3.5513103110458299E-3</v>
      </c>
      <c r="E1192" s="734">
        <f t="shared" si="55"/>
        <v>4.083856014723608E-3</v>
      </c>
      <c r="F1192">
        <v>81.95</v>
      </c>
      <c r="G1192">
        <v>437.15846399999998</v>
      </c>
    </row>
    <row r="1193" spans="1:7" x14ac:dyDescent="0.25">
      <c r="A1193" s="185">
        <v>41582</v>
      </c>
      <c r="B1193">
        <v>1767.9304239999999</v>
      </c>
      <c r="C1193" s="734">
        <f t="shared" si="56"/>
        <v>3.5682096898792537E-3</v>
      </c>
      <c r="D1193" s="734">
        <f t="shared" si="54"/>
        <v>-4.7589993898718985E-3</v>
      </c>
      <c r="E1193" s="734">
        <f t="shared" si="55"/>
        <v>1.0352470265795333E-3</v>
      </c>
      <c r="F1193">
        <v>81.56</v>
      </c>
      <c r="G1193">
        <v>437.61103100000003</v>
      </c>
    </row>
    <row r="1194" spans="1:7" x14ac:dyDescent="0.25">
      <c r="A1194" s="185">
        <v>41583</v>
      </c>
      <c r="B1194">
        <v>1762.971401</v>
      </c>
      <c r="C1194" s="734">
        <f t="shared" si="56"/>
        <v>-2.8049876469572466E-3</v>
      </c>
      <c r="D1194" s="734">
        <f t="shared" si="54"/>
        <v>6.253065228052801E-3</v>
      </c>
      <c r="E1194" s="734">
        <f t="shared" si="55"/>
        <v>2.1234542417190028E-3</v>
      </c>
      <c r="F1194">
        <v>82.07</v>
      </c>
      <c r="G1194">
        <v>438.540278</v>
      </c>
    </row>
    <row r="1195" spans="1:7" x14ac:dyDescent="0.25">
      <c r="A1195" s="185">
        <v>41584</v>
      </c>
      <c r="B1195">
        <v>1770.488065</v>
      </c>
      <c r="C1195" s="734">
        <f t="shared" si="56"/>
        <v>4.2636335426293748E-3</v>
      </c>
      <c r="D1195" s="734">
        <f t="shared" si="54"/>
        <v>-7.3108322163994988E-4</v>
      </c>
      <c r="E1195" s="734">
        <f t="shared" si="55"/>
        <v>1.0994958141564259E-2</v>
      </c>
      <c r="F1195">
        <v>82.01</v>
      </c>
      <c r="G1195">
        <v>443.36201</v>
      </c>
    </row>
    <row r="1196" spans="1:7" x14ac:dyDescent="0.25">
      <c r="A1196" s="185">
        <v>41585</v>
      </c>
      <c r="B1196">
        <v>1747.1524440000001</v>
      </c>
      <c r="C1196" s="734">
        <f t="shared" si="56"/>
        <v>-1.3180332283120988E-2</v>
      </c>
      <c r="D1196" s="734">
        <f t="shared" si="54"/>
        <v>-2.5362760638946491E-2</v>
      </c>
      <c r="E1196" s="734">
        <f t="shared" si="55"/>
        <v>-1.4081335024622499E-2</v>
      </c>
      <c r="F1196">
        <v>79.930000000000007</v>
      </c>
      <c r="G1196">
        <v>437.11888099999999</v>
      </c>
    </row>
    <row r="1197" spans="1:7" x14ac:dyDescent="0.25">
      <c r="A1197" s="185">
        <v>41586</v>
      </c>
      <c r="B1197">
        <v>1770.6068190000001</v>
      </c>
      <c r="C1197" s="734">
        <f t="shared" si="56"/>
        <v>1.3424343754631085E-2</v>
      </c>
      <c r="D1197" s="734">
        <f t="shared" si="54"/>
        <v>6.8810208932816863E-3</v>
      </c>
      <c r="E1197" s="734">
        <f t="shared" si="55"/>
        <v>3.5858688977563613E-3</v>
      </c>
      <c r="F1197">
        <v>80.48</v>
      </c>
      <c r="G1197">
        <v>438.68633199999999</v>
      </c>
    </row>
    <row r="1198" spans="1:7" x14ac:dyDescent="0.25">
      <c r="A1198" s="185">
        <v>41589</v>
      </c>
      <c r="B1198">
        <v>1771.8933730000001</v>
      </c>
      <c r="C1198" s="734">
        <f t="shared" si="56"/>
        <v>7.2661755630565317E-4</v>
      </c>
      <c r="D1198" s="734">
        <f t="shared" si="54"/>
        <v>-6.3369781312128115E-3</v>
      </c>
      <c r="E1198" s="734">
        <f t="shared" si="55"/>
        <v>-1.3527615444376417E-3</v>
      </c>
      <c r="F1198">
        <v>79.97</v>
      </c>
      <c r="G1198">
        <v>438.092894</v>
      </c>
    </row>
    <row r="1199" spans="1:7" x14ac:dyDescent="0.25">
      <c r="A1199" s="185">
        <v>41590</v>
      </c>
      <c r="B1199">
        <v>1767.685252</v>
      </c>
      <c r="C1199" s="734">
        <f t="shared" si="56"/>
        <v>-2.3749290245808075E-3</v>
      </c>
      <c r="D1199" s="734">
        <f t="shared" si="54"/>
        <v>1.000375140677745E-3</v>
      </c>
      <c r="E1199" s="734">
        <f t="shared" si="55"/>
        <v>1.0046933105472E-3</v>
      </c>
      <c r="F1199">
        <v>80.05</v>
      </c>
      <c r="G1199">
        <v>438.53304300000002</v>
      </c>
    </row>
    <row r="1200" spans="1:7" x14ac:dyDescent="0.25">
      <c r="A1200" s="185">
        <v>41591</v>
      </c>
      <c r="B1200">
        <v>1782.003676</v>
      </c>
      <c r="C1200" s="734">
        <f t="shared" si="56"/>
        <v>8.1000981276502237E-3</v>
      </c>
      <c r="D1200" s="734">
        <f t="shared" si="54"/>
        <v>9.1193004372267517E-3</v>
      </c>
      <c r="E1200" s="734">
        <f t="shared" si="55"/>
        <v>8.5171825923273659E-3</v>
      </c>
      <c r="F1200">
        <v>80.78</v>
      </c>
      <c r="G1200">
        <v>442.26810899999998</v>
      </c>
    </row>
    <row r="1201" spans="1:7" x14ac:dyDescent="0.25">
      <c r="A1201" s="185">
        <v>41592</v>
      </c>
      <c r="B1201">
        <v>1790.617978</v>
      </c>
      <c r="C1201" s="734">
        <f t="shared" si="56"/>
        <v>4.8340540011320154E-3</v>
      </c>
      <c r="D1201" s="734">
        <f t="shared" si="54"/>
        <v>1.2379301807377008E-3</v>
      </c>
      <c r="E1201" s="734">
        <f t="shared" si="55"/>
        <v>6.490056464822036E-3</v>
      </c>
      <c r="F1201">
        <v>80.88</v>
      </c>
      <c r="G1201">
        <v>445.13845400000002</v>
      </c>
    </row>
    <row r="1202" spans="1:7" x14ac:dyDescent="0.25">
      <c r="A1202" s="185">
        <v>41593</v>
      </c>
      <c r="B1202">
        <v>1798.1757439999999</v>
      </c>
      <c r="C1202" s="734">
        <f t="shared" si="56"/>
        <v>4.2207584715761026E-3</v>
      </c>
      <c r="D1202" s="734">
        <f t="shared" si="54"/>
        <v>4.9085064292779368E-2</v>
      </c>
      <c r="E1202" s="734">
        <f t="shared" si="55"/>
        <v>1.9975695022744766E-3</v>
      </c>
      <c r="F1202">
        <v>84.85</v>
      </c>
      <c r="G1202">
        <v>446.027649</v>
      </c>
    </row>
    <row r="1203" spans="1:7" x14ac:dyDescent="0.25">
      <c r="A1203" s="185">
        <v>41596</v>
      </c>
      <c r="B1203">
        <v>1791.530205</v>
      </c>
      <c r="C1203" s="734">
        <f t="shared" si="56"/>
        <v>-3.6957116245028843E-3</v>
      </c>
      <c r="D1203" s="734">
        <f t="shared" si="54"/>
        <v>-2.5456688273423622E-2</v>
      </c>
      <c r="E1203" s="734">
        <f t="shared" si="55"/>
        <v>-3.487664954151759E-3</v>
      </c>
      <c r="F1203">
        <v>82.69</v>
      </c>
      <c r="G1203">
        <v>444.47205400000001</v>
      </c>
    </row>
    <row r="1204" spans="1:7" x14ac:dyDescent="0.25">
      <c r="A1204" s="185">
        <v>41597</v>
      </c>
      <c r="B1204">
        <v>1787.865247</v>
      </c>
      <c r="C1204" s="734">
        <f t="shared" si="56"/>
        <v>-2.0457137645636392E-3</v>
      </c>
      <c r="D1204" s="734">
        <f t="shared" si="54"/>
        <v>3.7489418309348821E-3</v>
      </c>
      <c r="E1204" s="734">
        <f t="shared" si="55"/>
        <v>-3.6314859066483018E-3</v>
      </c>
      <c r="F1204">
        <v>83</v>
      </c>
      <c r="G1204">
        <v>442.85795999999999</v>
      </c>
    </row>
    <row r="1205" spans="1:7" x14ac:dyDescent="0.25">
      <c r="A1205" s="185">
        <v>41598</v>
      </c>
      <c r="B1205">
        <v>1781.373869</v>
      </c>
      <c r="C1205" s="734">
        <f t="shared" si="56"/>
        <v>-3.6307982443823938E-3</v>
      </c>
      <c r="D1205" s="734">
        <f t="shared" si="54"/>
        <v>8.4337349397589634E-4</v>
      </c>
      <c r="E1205" s="734">
        <f t="shared" si="55"/>
        <v>-4.6709513813412151E-3</v>
      </c>
      <c r="F1205">
        <v>83.07</v>
      </c>
      <c r="G1205">
        <v>440.78939200000002</v>
      </c>
    </row>
    <row r="1206" spans="1:7" x14ac:dyDescent="0.25">
      <c r="A1206" s="185">
        <v>41599</v>
      </c>
      <c r="B1206">
        <v>1795.853337</v>
      </c>
      <c r="C1206" s="734">
        <f t="shared" si="56"/>
        <v>8.1282588972342307E-3</v>
      </c>
      <c r="D1206" s="734">
        <f t="shared" si="54"/>
        <v>7.5839653304443644E-3</v>
      </c>
      <c r="E1206" s="734">
        <f t="shared" si="55"/>
        <v>1.9950366682146559E-3</v>
      </c>
      <c r="F1206">
        <v>83.7</v>
      </c>
      <c r="G1206">
        <v>441.66878300000002</v>
      </c>
    </row>
    <row r="1207" spans="1:7" x14ac:dyDescent="0.25">
      <c r="A1207" s="185">
        <v>41600</v>
      </c>
      <c r="B1207">
        <v>1804.756609</v>
      </c>
      <c r="C1207" s="734">
        <f t="shared" si="56"/>
        <v>4.9576832453774866E-3</v>
      </c>
      <c r="D1207" s="734">
        <f t="shared" si="54"/>
        <v>4.6594982078853597E-3</v>
      </c>
      <c r="E1207" s="734">
        <f t="shared" si="55"/>
        <v>5.2505499352895058E-3</v>
      </c>
      <c r="F1207">
        <v>84.09</v>
      </c>
      <c r="G1207">
        <v>443.98778700000003</v>
      </c>
    </row>
    <row r="1208" spans="1:7" x14ac:dyDescent="0.25">
      <c r="A1208" s="185">
        <v>41603</v>
      </c>
      <c r="B1208">
        <v>1802.4801130000001</v>
      </c>
      <c r="C1208" s="734">
        <f t="shared" si="56"/>
        <v>-1.2613867092368114E-3</v>
      </c>
      <c r="D1208" s="734">
        <f t="shared" si="54"/>
        <v>-1.9027232726840371E-3</v>
      </c>
      <c r="E1208" s="734">
        <f t="shared" si="55"/>
        <v>-1.8999486578220592E-3</v>
      </c>
      <c r="F1208">
        <v>83.93</v>
      </c>
      <c r="G1208">
        <v>443.14423299999999</v>
      </c>
    </row>
    <row r="1209" spans="1:7" x14ac:dyDescent="0.25">
      <c r="A1209" s="185">
        <v>41604</v>
      </c>
      <c r="B1209">
        <v>1802.7520179999999</v>
      </c>
      <c r="C1209" s="734">
        <f t="shared" si="56"/>
        <v>1.5085048541663149E-4</v>
      </c>
      <c r="D1209" s="734">
        <f t="shared" si="54"/>
        <v>9.5317526510185768E-3</v>
      </c>
      <c r="E1209" s="734">
        <f t="shared" si="55"/>
        <v>-2.4238812558347034E-3</v>
      </c>
      <c r="F1209">
        <v>84.73</v>
      </c>
      <c r="G1209">
        <v>442.07010400000001</v>
      </c>
    </row>
    <row r="1210" spans="1:7" x14ac:dyDescent="0.25">
      <c r="A1210" s="185">
        <v>41605</v>
      </c>
      <c r="B1210">
        <v>1807.2333410000001</v>
      </c>
      <c r="C1210" s="734">
        <f t="shared" si="56"/>
        <v>2.4858233163826959E-3</v>
      </c>
      <c r="D1210" s="734">
        <f t="shared" si="54"/>
        <v>7.0813171249861639E-4</v>
      </c>
      <c r="E1210" s="734">
        <f t="shared" si="55"/>
        <v>6.6243339540550394E-4</v>
      </c>
      <c r="F1210">
        <v>84.79</v>
      </c>
      <c r="G1210">
        <v>442.36294600000002</v>
      </c>
    </row>
    <row r="1211" spans="1:7" x14ac:dyDescent="0.25">
      <c r="A1211" s="185">
        <v>41607</v>
      </c>
      <c r="B1211">
        <v>1805.8126890000001</v>
      </c>
      <c r="C1211" s="734">
        <f t="shared" si="56"/>
        <v>-7.8609218177327911E-4</v>
      </c>
      <c r="D1211" s="734">
        <f t="shared" si="54"/>
        <v>-3.3022762118174454E-3</v>
      </c>
      <c r="E1211" s="734">
        <f t="shared" si="55"/>
        <v>-1.7683104045518316E-3</v>
      </c>
      <c r="F1211">
        <v>84.51</v>
      </c>
      <c r="G1211">
        <v>441.58071100000001</v>
      </c>
    </row>
    <row r="1212" spans="1:7" x14ac:dyDescent="0.25">
      <c r="A1212" s="185">
        <v>41610</v>
      </c>
      <c r="B1212">
        <v>1800.8977030000001</v>
      </c>
      <c r="C1212" s="734">
        <f t="shared" si="56"/>
        <v>-2.7217584802340378E-3</v>
      </c>
      <c r="D1212" s="734">
        <f t="shared" si="54"/>
        <v>5.9164595905802919E-4</v>
      </c>
      <c r="E1212" s="734">
        <f t="shared" si="55"/>
        <v>-4.8170287945390466E-3</v>
      </c>
      <c r="F1212">
        <v>84.56</v>
      </c>
      <c r="G1212">
        <v>439.45360399999998</v>
      </c>
    </row>
    <row r="1213" spans="1:7" x14ac:dyDescent="0.25">
      <c r="A1213" s="185">
        <v>41611</v>
      </c>
      <c r="B1213">
        <v>1795.1546840000001</v>
      </c>
      <c r="C1213" s="734">
        <f t="shared" si="56"/>
        <v>-3.1889756927520052E-3</v>
      </c>
      <c r="D1213" s="734">
        <f t="shared" si="54"/>
        <v>8.0416272469252537E-3</v>
      </c>
      <c r="E1213" s="734">
        <f t="shared" si="55"/>
        <v>4.4447741063469159E-3</v>
      </c>
      <c r="F1213">
        <v>85.24</v>
      </c>
      <c r="G1213">
        <v>441.40687600000001</v>
      </c>
    </row>
    <row r="1214" spans="1:7" x14ac:dyDescent="0.25">
      <c r="A1214" s="185">
        <v>41612</v>
      </c>
      <c r="B1214">
        <v>1792.8099870000001</v>
      </c>
      <c r="C1214" s="734">
        <f t="shared" si="56"/>
        <v>-1.306125327749208E-3</v>
      </c>
      <c r="D1214" s="734">
        <f t="shared" si="54"/>
        <v>2.3463162834369555E-4</v>
      </c>
      <c r="E1214" s="734">
        <f t="shared" si="55"/>
        <v>-4.246676030484009E-3</v>
      </c>
      <c r="F1214">
        <v>85.26</v>
      </c>
      <c r="G1214">
        <v>439.53236399999997</v>
      </c>
    </row>
    <row r="1215" spans="1:7" x14ac:dyDescent="0.25">
      <c r="A1215" s="185">
        <v>41613</v>
      </c>
      <c r="B1215">
        <v>1785.03287</v>
      </c>
      <c r="C1215" s="734">
        <f t="shared" si="56"/>
        <v>-4.3379482802937686E-3</v>
      </c>
      <c r="D1215" s="734">
        <f t="shared" si="54"/>
        <v>-2.1111893033075591E-3</v>
      </c>
      <c r="E1215" s="734">
        <f t="shared" si="55"/>
        <v>-8.8809046152514837E-3</v>
      </c>
      <c r="F1215">
        <v>85.08</v>
      </c>
      <c r="G1215">
        <v>435.628919</v>
      </c>
    </row>
    <row r="1216" spans="1:7" x14ac:dyDescent="0.25">
      <c r="A1216" s="185">
        <v>41614</v>
      </c>
      <c r="B1216">
        <v>1805.094149</v>
      </c>
      <c r="C1216" s="734">
        <f t="shared" si="56"/>
        <v>1.1238604810677844E-2</v>
      </c>
      <c r="D1216" s="734">
        <f t="shared" si="54"/>
        <v>5.8768218147626783E-3</v>
      </c>
      <c r="E1216" s="734">
        <f t="shared" si="55"/>
        <v>1.4533580586278738E-2</v>
      </c>
      <c r="F1216">
        <v>85.58</v>
      </c>
      <c r="G1216">
        <v>441.96016700000001</v>
      </c>
    </row>
    <row r="1217" spans="1:7" x14ac:dyDescent="0.25">
      <c r="A1217" s="185">
        <v>41617</v>
      </c>
      <c r="B1217">
        <v>1808.3652119999999</v>
      </c>
      <c r="C1217" s="734">
        <f t="shared" si="56"/>
        <v>1.8121287478616299E-3</v>
      </c>
      <c r="D1217" s="734">
        <f t="shared" si="54"/>
        <v>-1.0516475812105686E-3</v>
      </c>
      <c r="E1217" s="734">
        <f t="shared" si="55"/>
        <v>1.9855567662503404E-3</v>
      </c>
      <c r="F1217">
        <v>85.49</v>
      </c>
      <c r="G1217">
        <v>442.83770399999997</v>
      </c>
    </row>
    <row r="1218" spans="1:7" x14ac:dyDescent="0.25">
      <c r="A1218" s="185">
        <v>41618</v>
      </c>
      <c r="B1218">
        <v>1802.6173329999999</v>
      </c>
      <c r="C1218" s="734">
        <f t="shared" si="56"/>
        <v>-3.1784945661739172E-3</v>
      </c>
      <c r="D1218" s="734">
        <f t="shared" si="54"/>
        <v>-5.7316645221662244E-3</v>
      </c>
      <c r="E1218" s="734">
        <f t="shared" si="55"/>
        <v>-8.4817122979211623E-3</v>
      </c>
      <c r="F1218">
        <v>85</v>
      </c>
      <c r="G1218">
        <v>439.081682</v>
      </c>
    </row>
    <row r="1219" spans="1:7" x14ac:dyDescent="0.25">
      <c r="A1219" s="185">
        <v>41619</v>
      </c>
      <c r="B1219">
        <v>1782.2217559999999</v>
      </c>
      <c r="C1219" s="734">
        <f t="shared" si="56"/>
        <v>-1.1314424102455867E-2</v>
      </c>
      <c r="D1219" s="734">
        <f t="shared" ref="D1219:D1282" si="57">F1219/F1218-1</f>
        <v>0</v>
      </c>
      <c r="E1219" s="734">
        <f t="shared" ref="E1219:E1282" si="58">G1219/G1218-1</f>
        <v>2.0058113014151946E-3</v>
      </c>
      <c r="F1219">
        <v>85</v>
      </c>
      <c r="G1219">
        <v>439.96239700000001</v>
      </c>
    </row>
    <row r="1220" spans="1:7" x14ac:dyDescent="0.25">
      <c r="A1220" s="185">
        <v>41620</v>
      </c>
      <c r="B1220">
        <v>1775.498239</v>
      </c>
      <c r="C1220" s="734">
        <f t="shared" ref="C1220:C1283" si="59">B1220/B1219-1</f>
        <v>-3.7725479320206423E-3</v>
      </c>
      <c r="D1220" s="734">
        <f t="shared" si="57"/>
        <v>-1.2352941176470567E-2</v>
      </c>
      <c r="E1220" s="734">
        <f t="shared" si="58"/>
        <v>-1.3457543281818252E-2</v>
      </c>
      <c r="F1220">
        <v>83.95</v>
      </c>
      <c r="G1220">
        <v>434.041584</v>
      </c>
    </row>
    <row r="1221" spans="1:7" x14ac:dyDescent="0.25">
      <c r="A1221" s="185">
        <v>41621</v>
      </c>
      <c r="B1221">
        <v>1775.3188500000001</v>
      </c>
      <c r="C1221" s="734">
        <f t="shared" si="59"/>
        <v>-1.0103586478404925E-4</v>
      </c>
      <c r="D1221" s="734">
        <f t="shared" si="57"/>
        <v>-9.4103633114950291E-3</v>
      </c>
      <c r="E1221" s="734">
        <f t="shared" si="58"/>
        <v>-2.4851144216633259E-3</v>
      </c>
      <c r="F1221">
        <v>83.16</v>
      </c>
      <c r="G1221">
        <v>432.962941</v>
      </c>
    </row>
    <row r="1222" spans="1:7" x14ac:dyDescent="0.25">
      <c r="A1222" s="185">
        <v>41624</v>
      </c>
      <c r="B1222">
        <v>1786.5371749999999</v>
      </c>
      <c r="C1222" s="734">
        <f t="shared" si="59"/>
        <v>6.3190479839718705E-3</v>
      </c>
      <c r="D1222" s="734">
        <f t="shared" si="57"/>
        <v>-2.6455026455026731E-3</v>
      </c>
      <c r="E1222" s="734">
        <f t="shared" si="58"/>
        <v>-3.0871464354731426E-4</v>
      </c>
      <c r="F1222">
        <v>82.94</v>
      </c>
      <c r="G1222">
        <v>432.82927899999999</v>
      </c>
    </row>
    <row r="1223" spans="1:7" x14ac:dyDescent="0.25">
      <c r="A1223" s="185">
        <v>41625</v>
      </c>
      <c r="B1223">
        <v>1781.00477</v>
      </c>
      <c r="C1223" s="734">
        <f t="shared" si="59"/>
        <v>-3.0967197757862941E-3</v>
      </c>
      <c r="D1223" s="734">
        <f t="shared" si="57"/>
        <v>6.0284543043165328E-4</v>
      </c>
      <c r="E1223" s="734">
        <f t="shared" si="58"/>
        <v>-4.5950518980487631E-3</v>
      </c>
      <c r="F1223">
        <v>82.99</v>
      </c>
      <c r="G1223">
        <v>430.84040599999997</v>
      </c>
    </row>
    <row r="1224" spans="1:7" x14ac:dyDescent="0.25">
      <c r="A1224" s="185">
        <v>41626</v>
      </c>
      <c r="B1224">
        <v>1810.6483350000001</v>
      </c>
      <c r="C1224" s="734">
        <f t="shared" si="59"/>
        <v>1.6644292872949551E-2</v>
      </c>
      <c r="D1224" s="734">
        <f t="shared" si="57"/>
        <v>1.1206169418002343E-2</v>
      </c>
      <c r="E1224" s="734">
        <f t="shared" si="58"/>
        <v>1.6648549904114684E-2</v>
      </c>
      <c r="F1224">
        <v>83.92</v>
      </c>
      <c r="G1224">
        <v>438.01327400000002</v>
      </c>
    </row>
    <row r="1225" spans="1:7" x14ac:dyDescent="0.25">
      <c r="A1225" s="185">
        <v>41627</v>
      </c>
      <c r="B1225">
        <v>1809.596481</v>
      </c>
      <c r="C1225" s="734">
        <f t="shared" si="59"/>
        <v>-5.8092672092513453E-4</v>
      </c>
      <c r="D1225" s="734">
        <f t="shared" si="57"/>
        <v>-6.7921830314585652E-3</v>
      </c>
      <c r="E1225" s="734">
        <f t="shared" si="58"/>
        <v>-1.8167485947013784E-3</v>
      </c>
      <c r="F1225">
        <v>83.35</v>
      </c>
      <c r="G1225">
        <v>437.21751399999999</v>
      </c>
    </row>
    <row r="1226" spans="1:7" x14ac:dyDescent="0.25">
      <c r="A1226" s="185">
        <v>41628</v>
      </c>
      <c r="B1226">
        <v>1818.3206070000001</v>
      </c>
      <c r="C1226" s="734">
        <f t="shared" si="59"/>
        <v>4.8210339109298062E-3</v>
      </c>
      <c r="D1226" s="734">
        <f t="shared" si="57"/>
        <v>-5.5188962207557424E-3</v>
      </c>
      <c r="E1226" s="734">
        <f t="shared" si="58"/>
        <v>3.7291827243681741E-3</v>
      </c>
      <c r="F1226">
        <v>82.89</v>
      </c>
      <c r="G1226">
        <v>438.84797800000001</v>
      </c>
    </row>
    <row r="1227" spans="1:7" x14ac:dyDescent="0.25">
      <c r="A1227" s="185">
        <v>41631</v>
      </c>
      <c r="B1227">
        <v>1827.988965</v>
      </c>
      <c r="C1227" s="734">
        <f t="shared" si="59"/>
        <v>5.3171910183382742E-3</v>
      </c>
      <c r="D1227" s="734">
        <f t="shared" si="57"/>
        <v>2.7747617324165308E-3</v>
      </c>
      <c r="E1227" s="734">
        <f t="shared" si="58"/>
        <v>-2.0989705915883672E-3</v>
      </c>
      <c r="F1227">
        <v>83.12</v>
      </c>
      <c r="G1227">
        <v>437.926849</v>
      </c>
    </row>
    <row r="1228" spans="1:7" x14ac:dyDescent="0.25">
      <c r="A1228" s="185">
        <v>41632</v>
      </c>
      <c r="B1228">
        <v>1833.323298</v>
      </c>
      <c r="C1228" s="734">
        <f t="shared" si="59"/>
        <v>2.9181428893363393E-3</v>
      </c>
      <c r="D1228" s="734">
        <f t="shared" si="57"/>
        <v>2.5264677574590166E-3</v>
      </c>
      <c r="E1228" s="734">
        <f t="shared" si="58"/>
        <v>1.3231935911743875E-3</v>
      </c>
      <c r="F1228">
        <v>83.33</v>
      </c>
      <c r="G1228">
        <v>438.50631099999998</v>
      </c>
    </row>
    <row r="1229" spans="1:7" x14ac:dyDescent="0.25">
      <c r="A1229" s="185">
        <v>41634</v>
      </c>
      <c r="B1229">
        <v>1842.019211</v>
      </c>
      <c r="C1229" s="734">
        <f t="shared" si="59"/>
        <v>4.7432512364220525E-3</v>
      </c>
      <c r="D1229" s="734">
        <f t="shared" si="57"/>
        <v>2.4000960038406127E-4</v>
      </c>
      <c r="E1229" s="734">
        <f t="shared" si="58"/>
        <v>4.3786256932571987E-3</v>
      </c>
      <c r="F1229">
        <v>83.35</v>
      </c>
      <c r="G1229">
        <v>440.42636599999997</v>
      </c>
    </row>
    <row r="1230" spans="1:7" x14ac:dyDescent="0.25">
      <c r="A1230" s="185">
        <v>41635</v>
      </c>
      <c r="B1230">
        <v>1841.402732</v>
      </c>
      <c r="C1230" s="734">
        <f t="shared" si="59"/>
        <v>-3.3467566261990989E-4</v>
      </c>
      <c r="D1230" s="734">
        <f t="shared" si="57"/>
        <v>-4.7990401919615344E-3</v>
      </c>
      <c r="E1230" s="734">
        <f t="shared" si="58"/>
        <v>2.5290470461980519E-3</v>
      </c>
      <c r="F1230">
        <v>82.95</v>
      </c>
      <c r="G1230">
        <v>441.54022500000002</v>
      </c>
    </row>
    <row r="1231" spans="1:7" x14ac:dyDescent="0.25">
      <c r="A1231" s="185">
        <v>41638</v>
      </c>
      <c r="B1231">
        <v>1841.07044</v>
      </c>
      <c r="C1231" s="734">
        <f t="shared" si="59"/>
        <v>-1.8045590691562197E-4</v>
      </c>
      <c r="D1231" s="734">
        <f t="shared" si="57"/>
        <v>1.8083182640142859E-3</v>
      </c>
      <c r="E1231" s="734">
        <f t="shared" si="58"/>
        <v>2.9309651232793943E-3</v>
      </c>
      <c r="F1231">
        <v>83.1</v>
      </c>
      <c r="G1231">
        <v>442.83436399999999</v>
      </c>
    </row>
    <row r="1232" spans="1:7" x14ac:dyDescent="0.25">
      <c r="A1232" s="185">
        <v>41639</v>
      </c>
      <c r="B1232">
        <v>1848.3565209999999</v>
      </c>
      <c r="C1232" s="734">
        <f t="shared" si="59"/>
        <v>3.9575242976579439E-3</v>
      </c>
      <c r="D1232" s="734">
        <f t="shared" si="57"/>
        <v>7.9422382671481273E-3</v>
      </c>
      <c r="E1232" s="734">
        <f t="shared" si="58"/>
        <v>-4.8183026735471035E-4</v>
      </c>
      <c r="F1232">
        <v>83.76</v>
      </c>
      <c r="G1232">
        <v>442.620993</v>
      </c>
    </row>
    <row r="1233" spans="1:7" x14ac:dyDescent="0.25">
      <c r="A1233" s="185">
        <v>41641</v>
      </c>
      <c r="B1233">
        <v>1831.9847070000001</v>
      </c>
      <c r="C1233" s="734">
        <f t="shared" si="59"/>
        <v>-8.8574978982638441E-3</v>
      </c>
      <c r="D1233" s="734">
        <f t="shared" si="57"/>
        <v>-7.0439350525310918E-3</v>
      </c>
      <c r="E1233" s="734">
        <f t="shared" si="58"/>
        <v>-1.085353626686214E-2</v>
      </c>
      <c r="F1233">
        <v>83.17</v>
      </c>
      <c r="G1233">
        <v>437.81698999999998</v>
      </c>
    </row>
    <row r="1234" spans="1:7" x14ac:dyDescent="0.25">
      <c r="A1234" s="185">
        <v>41642</v>
      </c>
      <c r="B1234">
        <v>1831.366565</v>
      </c>
      <c r="C1234" s="734">
        <f t="shared" si="59"/>
        <v>-3.3741657211339149E-4</v>
      </c>
      <c r="D1234" s="734">
        <f t="shared" si="57"/>
        <v>3.2463628712275927E-3</v>
      </c>
      <c r="E1234" s="734">
        <f t="shared" si="58"/>
        <v>-1.8284740388899712E-3</v>
      </c>
      <c r="F1234">
        <v>83.44</v>
      </c>
      <c r="G1234">
        <v>437.01645300000001</v>
      </c>
    </row>
    <row r="1235" spans="1:7" x14ac:dyDescent="0.25">
      <c r="A1235" s="185">
        <v>41645</v>
      </c>
      <c r="B1235">
        <v>1826.7671909999999</v>
      </c>
      <c r="C1235" s="734">
        <f t="shared" si="59"/>
        <v>-2.5114436879545288E-3</v>
      </c>
      <c r="D1235" s="734">
        <f t="shared" si="57"/>
        <v>-5.2732502396931613E-3</v>
      </c>
      <c r="E1235" s="734">
        <f t="shared" si="58"/>
        <v>-4.2846304461676699E-3</v>
      </c>
      <c r="F1235">
        <v>83</v>
      </c>
      <c r="G1235">
        <v>435.14399900000001</v>
      </c>
    </row>
    <row r="1236" spans="1:7" x14ac:dyDescent="0.25">
      <c r="A1236" s="185">
        <v>41646</v>
      </c>
      <c r="B1236">
        <v>1837.87715</v>
      </c>
      <c r="C1236" s="734">
        <f t="shared" si="59"/>
        <v>6.0817596542876995E-3</v>
      </c>
      <c r="D1236" s="734">
        <f t="shared" si="57"/>
        <v>1.2048192771084265E-2</v>
      </c>
      <c r="E1236" s="734">
        <f t="shared" si="58"/>
        <v>5.3309732073312244E-3</v>
      </c>
      <c r="F1236">
        <v>84</v>
      </c>
      <c r="G1236">
        <v>437.46373999999997</v>
      </c>
    </row>
    <row r="1237" spans="1:7" x14ac:dyDescent="0.25">
      <c r="A1237" s="185">
        <v>41647</v>
      </c>
      <c r="B1237">
        <v>1837.4946030000001</v>
      </c>
      <c r="C1237" s="734">
        <f t="shared" si="59"/>
        <v>-2.0814612119202103E-4</v>
      </c>
      <c r="D1237" s="734">
        <f t="shared" si="57"/>
        <v>3.0952380952382619E-3</v>
      </c>
      <c r="E1237" s="734">
        <f t="shared" si="58"/>
        <v>-7.1094806623287488E-3</v>
      </c>
      <c r="F1237">
        <v>84.26</v>
      </c>
      <c r="G1237">
        <v>434.35359999999997</v>
      </c>
    </row>
    <row r="1238" spans="1:7" x14ac:dyDescent="0.25">
      <c r="A1238" s="185">
        <v>41648</v>
      </c>
      <c r="B1238">
        <v>1838.125301</v>
      </c>
      <c r="C1238" s="734">
        <f t="shared" si="59"/>
        <v>3.43238014941738E-4</v>
      </c>
      <c r="D1238" s="734">
        <f t="shared" si="57"/>
        <v>-3.5604082601470299E-4</v>
      </c>
      <c r="E1238" s="734">
        <f t="shared" si="58"/>
        <v>4.331362742244993E-3</v>
      </c>
      <c r="F1238">
        <v>84.23</v>
      </c>
      <c r="G1238">
        <v>436.23494299999999</v>
      </c>
    </row>
    <row r="1239" spans="1:7" x14ac:dyDescent="0.25">
      <c r="A1239" s="185">
        <v>41649</v>
      </c>
      <c r="B1239">
        <v>1842.3721869999999</v>
      </c>
      <c r="C1239" s="734">
        <f t="shared" si="59"/>
        <v>2.3104442323325092E-3</v>
      </c>
      <c r="D1239" s="734">
        <f t="shared" si="57"/>
        <v>-4.7489018164550423E-3</v>
      </c>
      <c r="E1239" s="734">
        <f t="shared" si="58"/>
        <v>1.7237339925793016E-3</v>
      </c>
      <c r="F1239">
        <v>83.83</v>
      </c>
      <c r="G1239">
        <v>436.986896</v>
      </c>
    </row>
    <row r="1240" spans="1:7" x14ac:dyDescent="0.25">
      <c r="A1240" s="185">
        <v>41652</v>
      </c>
      <c r="B1240">
        <v>1819.2026639999999</v>
      </c>
      <c r="C1240" s="734">
        <f t="shared" si="59"/>
        <v>-1.2575918787467E-2</v>
      </c>
      <c r="D1240" s="734">
        <f t="shared" si="57"/>
        <v>-1.1093880472384465E-2</v>
      </c>
      <c r="E1240" s="734">
        <f t="shared" si="58"/>
        <v>-6.3692001418733657E-3</v>
      </c>
      <c r="F1240">
        <v>82.9</v>
      </c>
      <c r="G1240">
        <v>434.20363900000001</v>
      </c>
    </row>
    <row r="1241" spans="1:7" x14ac:dyDescent="0.25">
      <c r="A1241" s="185">
        <v>41653</v>
      </c>
      <c r="B1241">
        <v>1838.8825959999999</v>
      </c>
      <c r="C1241" s="734">
        <f t="shared" si="59"/>
        <v>1.0817888731939451E-2</v>
      </c>
      <c r="D1241" s="734">
        <f t="shared" si="57"/>
        <v>1.2665862484921631E-2</v>
      </c>
      <c r="E1241" s="734">
        <f t="shared" si="58"/>
        <v>5.4731577226601047E-3</v>
      </c>
      <c r="F1241">
        <v>83.95</v>
      </c>
      <c r="G1241">
        <v>436.58010400000001</v>
      </c>
    </row>
    <row r="1242" spans="1:7" x14ac:dyDescent="0.25">
      <c r="A1242" s="185">
        <v>41654</v>
      </c>
      <c r="B1242">
        <v>1848.378496</v>
      </c>
      <c r="C1242" s="734">
        <f t="shared" si="59"/>
        <v>5.1639512063770265E-3</v>
      </c>
      <c r="D1242" s="734">
        <f t="shared" si="57"/>
        <v>-5.4794520547946091E-3</v>
      </c>
      <c r="E1242" s="734">
        <f t="shared" si="58"/>
        <v>3.0384801960647856E-4</v>
      </c>
      <c r="F1242">
        <v>83.49</v>
      </c>
      <c r="G1242">
        <v>436.71275800000001</v>
      </c>
    </row>
    <row r="1243" spans="1:7" x14ac:dyDescent="0.25">
      <c r="A1243" s="185">
        <v>41655</v>
      </c>
      <c r="B1243">
        <v>1845.891032</v>
      </c>
      <c r="C1243" s="734">
        <f t="shared" si="59"/>
        <v>-1.3457546738306903E-3</v>
      </c>
      <c r="D1243" s="734">
        <f t="shared" si="57"/>
        <v>-1.6768475266498717E-3</v>
      </c>
      <c r="E1243" s="734">
        <f t="shared" si="58"/>
        <v>6.4875594955715599E-5</v>
      </c>
      <c r="F1243">
        <v>83.35</v>
      </c>
      <c r="G1243">
        <v>436.74108999999999</v>
      </c>
    </row>
    <row r="1244" spans="1:7" x14ac:dyDescent="0.25">
      <c r="A1244" s="185">
        <v>41656</v>
      </c>
      <c r="B1244">
        <v>1838.6994870000001</v>
      </c>
      <c r="C1244" s="734">
        <f t="shared" si="59"/>
        <v>-3.8959748302195285E-3</v>
      </c>
      <c r="D1244" s="734">
        <f t="shared" si="57"/>
        <v>-1.2837432513497227E-2</v>
      </c>
      <c r="E1244" s="734">
        <f t="shared" si="58"/>
        <v>-8.0227921764813859E-3</v>
      </c>
      <c r="F1244">
        <v>82.28</v>
      </c>
      <c r="G1244">
        <v>433.23720700000001</v>
      </c>
    </row>
    <row r="1245" spans="1:7" x14ac:dyDescent="0.25">
      <c r="A1245" s="185">
        <v>41660</v>
      </c>
      <c r="B1245">
        <v>1843.8044460000001</v>
      </c>
      <c r="C1245" s="734">
        <f t="shared" si="59"/>
        <v>2.7763965977547489E-3</v>
      </c>
      <c r="D1245" s="734">
        <f t="shared" si="57"/>
        <v>0</v>
      </c>
      <c r="E1245" s="734">
        <f t="shared" si="58"/>
        <v>3.4253452289476627E-3</v>
      </c>
      <c r="F1245">
        <v>82.28</v>
      </c>
      <c r="G1245">
        <v>434.72119400000003</v>
      </c>
    </row>
    <row r="1246" spans="1:7" x14ac:dyDescent="0.25">
      <c r="A1246" s="185">
        <v>41661</v>
      </c>
      <c r="B1246">
        <v>1844.8559049999999</v>
      </c>
      <c r="C1246" s="734">
        <f t="shared" si="59"/>
        <v>5.7026600748288914E-4</v>
      </c>
      <c r="D1246" s="734">
        <f t="shared" si="57"/>
        <v>7.4137092853669984E-3</v>
      </c>
      <c r="E1246" s="734">
        <f t="shared" si="58"/>
        <v>-1.2776326704697638E-3</v>
      </c>
      <c r="F1246">
        <v>82.89</v>
      </c>
      <c r="G1246">
        <v>434.16577999999998</v>
      </c>
    </row>
    <row r="1247" spans="1:7" x14ac:dyDescent="0.25">
      <c r="A1247" s="185">
        <v>41662</v>
      </c>
      <c r="B1247">
        <v>1828.4642100000001</v>
      </c>
      <c r="C1247" s="734">
        <f t="shared" si="59"/>
        <v>-8.8850814611451945E-3</v>
      </c>
      <c r="D1247" s="734">
        <f t="shared" si="57"/>
        <v>-2.7747617324164531E-2</v>
      </c>
      <c r="E1247" s="734">
        <f t="shared" si="58"/>
        <v>-9.3705012863980475E-3</v>
      </c>
      <c r="F1247">
        <v>80.59</v>
      </c>
      <c r="G1247">
        <v>430.09742899999998</v>
      </c>
    </row>
    <row r="1248" spans="1:7" x14ac:dyDescent="0.25">
      <c r="A1248" s="185">
        <v>41663</v>
      </c>
      <c r="B1248">
        <v>1790.2854769999999</v>
      </c>
      <c r="C1248" s="734">
        <f t="shared" si="59"/>
        <v>-2.0880218924274274E-2</v>
      </c>
      <c r="D1248" s="734">
        <f t="shared" si="57"/>
        <v>-2.8539521032386106E-2</v>
      </c>
      <c r="E1248" s="734">
        <f t="shared" si="58"/>
        <v>-8.9749548351751862E-3</v>
      </c>
      <c r="F1248">
        <v>78.290000000000006</v>
      </c>
      <c r="G1248">
        <v>426.237324</v>
      </c>
    </row>
    <row r="1249" spans="1:7" x14ac:dyDescent="0.25">
      <c r="A1249" s="185">
        <v>41666</v>
      </c>
      <c r="B1249">
        <v>1781.5598990000001</v>
      </c>
      <c r="C1249" s="734">
        <f t="shared" si="59"/>
        <v>-4.8738472786035159E-3</v>
      </c>
      <c r="D1249" s="734">
        <f t="shared" si="57"/>
        <v>-6.0033209860775871E-3</v>
      </c>
      <c r="E1249" s="734">
        <f t="shared" si="58"/>
        <v>-2.7514366620789987E-3</v>
      </c>
      <c r="F1249">
        <v>77.819999999999993</v>
      </c>
      <c r="G1249">
        <v>425.06455899999997</v>
      </c>
    </row>
    <row r="1250" spans="1:7" x14ac:dyDescent="0.25">
      <c r="A1250" s="185">
        <v>41667</v>
      </c>
      <c r="B1250">
        <v>1792.4964339999999</v>
      </c>
      <c r="C1250" s="734">
        <f t="shared" si="59"/>
        <v>6.1387411145359394E-3</v>
      </c>
      <c r="D1250" s="734">
        <f t="shared" si="57"/>
        <v>2.6342842456952065E-2</v>
      </c>
      <c r="E1250" s="734">
        <f t="shared" si="58"/>
        <v>6.9536260725986399E-3</v>
      </c>
      <c r="F1250">
        <v>79.87</v>
      </c>
      <c r="G1250">
        <v>428.02029900000002</v>
      </c>
    </row>
    <row r="1251" spans="1:7" x14ac:dyDescent="0.25">
      <c r="A1251" s="185">
        <v>41668</v>
      </c>
      <c r="B1251">
        <v>1774.2027499999999</v>
      </c>
      <c r="C1251" s="734">
        <f t="shared" si="59"/>
        <v>-1.0205701753714047E-2</v>
      </c>
      <c r="D1251" s="734">
        <f t="shared" si="57"/>
        <v>-2.5917115312382721E-2</v>
      </c>
      <c r="E1251" s="734">
        <f t="shared" si="58"/>
        <v>-1.8173803948489886E-2</v>
      </c>
      <c r="F1251">
        <v>77.8</v>
      </c>
      <c r="G1251">
        <v>420.24154199999998</v>
      </c>
    </row>
    <row r="1252" spans="1:7" x14ac:dyDescent="0.25">
      <c r="A1252" s="185">
        <v>41669</v>
      </c>
      <c r="B1252">
        <v>1794.19019</v>
      </c>
      <c r="C1252" s="734">
        <f t="shared" si="59"/>
        <v>1.1265589572555967E-2</v>
      </c>
      <c r="D1252" s="734">
        <f t="shared" si="57"/>
        <v>2.0179948586118268E-2</v>
      </c>
      <c r="E1252" s="734">
        <f t="shared" si="58"/>
        <v>1.7654370780888495E-3</v>
      </c>
      <c r="F1252">
        <v>79.37</v>
      </c>
      <c r="G1252">
        <v>420.983452</v>
      </c>
    </row>
    <row r="1253" spans="1:7" x14ac:dyDescent="0.25">
      <c r="A1253" s="185">
        <v>41670</v>
      </c>
      <c r="B1253">
        <v>1782.586967</v>
      </c>
      <c r="C1253" s="734">
        <f t="shared" si="59"/>
        <v>-6.4671087071321853E-3</v>
      </c>
      <c r="D1253" s="734">
        <f t="shared" si="57"/>
        <v>-3.1246062744109904E-2</v>
      </c>
      <c r="E1253" s="734">
        <f t="shared" si="58"/>
        <v>-4.3497196654656012E-3</v>
      </c>
      <c r="F1253">
        <v>76.89</v>
      </c>
      <c r="G1253">
        <v>419.15229199999999</v>
      </c>
    </row>
    <row r="1254" spans="1:7" x14ac:dyDescent="0.25">
      <c r="A1254" s="185">
        <v>41673</v>
      </c>
      <c r="B1254">
        <v>1741.8855080000001</v>
      </c>
      <c r="C1254" s="734">
        <f t="shared" si="59"/>
        <v>-2.2832804095105796E-2</v>
      </c>
      <c r="D1254" s="734">
        <f t="shared" si="57"/>
        <v>-1.8728053062816996E-2</v>
      </c>
      <c r="E1254" s="734">
        <f t="shared" si="58"/>
        <v>-2.2214181283780277E-2</v>
      </c>
      <c r="F1254">
        <v>75.45</v>
      </c>
      <c r="G1254">
        <v>409.84116699999998</v>
      </c>
    </row>
    <row r="1255" spans="1:7" x14ac:dyDescent="0.25">
      <c r="A1255" s="185">
        <v>41674</v>
      </c>
      <c r="B1255">
        <v>1755.2041999999999</v>
      </c>
      <c r="C1255" s="734">
        <f t="shared" si="59"/>
        <v>7.6461351442622671E-3</v>
      </c>
      <c r="D1255" s="734">
        <f t="shared" si="57"/>
        <v>-8.2173624917164512E-3</v>
      </c>
      <c r="E1255" s="734">
        <f t="shared" si="58"/>
        <v>5.5235178461221501E-3</v>
      </c>
      <c r="F1255">
        <v>74.83</v>
      </c>
      <c r="G1255">
        <v>412.10493200000002</v>
      </c>
    </row>
    <row r="1256" spans="1:7" x14ac:dyDescent="0.25">
      <c r="A1256" s="185">
        <v>41675</v>
      </c>
      <c r="B1256">
        <v>1751.6417690000001</v>
      </c>
      <c r="C1256" s="734">
        <f t="shared" si="59"/>
        <v>-2.0296390585208268E-3</v>
      </c>
      <c r="D1256" s="734">
        <f t="shared" si="57"/>
        <v>-1.5635440331417949E-2</v>
      </c>
      <c r="E1256" s="734">
        <f t="shared" si="58"/>
        <v>7.8963869328307901E-4</v>
      </c>
      <c r="F1256">
        <v>73.66</v>
      </c>
      <c r="G1256">
        <v>412.43034599999999</v>
      </c>
    </row>
    <row r="1257" spans="1:7" x14ac:dyDescent="0.25">
      <c r="A1257" s="185">
        <v>41676</v>
      </c>
      <c r="B1257">
        <v>1773.4299639999999</v>
      </c>
      <c r="C1257" s="734">
        <f t="shared" si="59"/>
        <v>1.2438727704260355E-2</v>
      </c>
      <c r="D1257" s="734">
        <f t="shared" si="57"/>
        <v>3.1088786315503825E-2</v>
      </c>
      <c r="E1257" s="734">
        <f t="shared" si="58"/>
        <v>1.0728293984458848E-2</v>
      </c>
      <c r="F1257">
        <v>75.95</v>
      </c>
      <c r="G1257">
        <v>416.85502000000002</v>
      </c>
    </row>
    <row r="1258" spans="1:7" x14ac:dyDescent="0.25">
      <c r="A1258" s="185">
        <v>41677</v>
      </c>
      <c r="B1258">
        <v>1797.0169229999999</v>
      </c>
      <c r="C1258" s="734">
        <f t="shared" si="59"/>
        <v>1.3300191988861565E-2</v>
      </c>
      <c r="D1258" s="734">
        <f t="shared" si="57"/>
        <v>0</v>
      </c>
      <c r="E1258" s="734">
        <f t="shared" si="58"/>
        <v>9.1392782075647716E-3</v>
      </c>
      <c r="F1258">
        <v>75.95</v>
      </c>
      <c r="G1258">
        <v>420.66477400000002</v>
      </c>
    </row>
    <row r="1259" spans="1:7" x14ac:dyDescent="0.25">
      <c r="A1259" s="185">
        <v>41680</v>
      </c>
      <c r="B1259">
        <v>1799.839352</v>
      </c>
      <c r="C1259" s="734">
        <f t="shared" si="59"/>
        <v>1.5706190430795353E-3</v>
      </c>
      <c r="D1259" s="734">
        <f t="shared" si="57"/>
        <v>2.2514812376563498E-2</v>
      </c>
      <c r="E1259" s="734">
        <f t="shared" si="58"/>
        <v>4.281808488200145E-3</v>
      </c>
      <c r="F1259">
        <v>77.66</v>
      </c>
      <c r="G1259">
        <v>422.46598</v>
      </c>
    </row>
    <row r="1260" spans="1:7" x14ac:dyDescent="0.25">
      <c r="A1260" s="185">
        <v>41681</v>
      </c>
      <c r="B1260">
        <v>1819.7478430000001</v>
      </c>
      <c r="C1260" s="734">
        <f t="shared" si="59"/>
        <v>1.1061259982940941E-2</v>
      </c>
      <c r="D1260" s="734">
        <f t="shared" si="57"/>
        <v>5.923255215040113E-3</v>
      </c>
      <c r="E1260" s="734">
        <f t="shared" si="58"/>
        <v>1.0691611191982808E-2</v>
      </c>
      <c r="F1260">
        <v>78.12</v>
      </c>
      <c r="G1260">
        <v>426.982822</v>
      </c>
    </row>
    <row r="1261" spans="1:7" x14ac:dyDescent="0.25">
      <c r="A1261" s="185">
        <v>41682</v>
      </c>
      <c r="B1261">
        <v>1819.2642760000001</v>
      </c>
      <c r="C1261" s="734">
        <f t="shared" si="59"/>
        <v>-2.6573297056520229E-4</v>
      </c>
      <c r="D1261" s="734">
        <f t="shared" si="57"/>
        <v>-2.9441884280594355E-3</v>
      </c>
      <c r="E1261" s="734">
        <f t="shared" si="58"/>
        <v>-4.8444665532704212E-3</v>
      </c>
      <c r="F1261">
        <v>77.89</v>
      </c>
      <c r="G1261">
        <v>424.91431799999998</v>
      </c>
    </row>
    <row r="1262" spans="1:7" x14ac:dyDescent="0.25">
      <c r="A1262" s="185">
        <v>41683</v>
      </c>
      <c r="B1262">
        <v>1829.8297580000001</v>
      </c>
      <c r="C1262" s="734">
        <f t="shared" si="59"/>
        <v>5.8075575601530538E-3</v>
      </c>
      <c r="D1262" s="734">
        <f t="shared" si="57"/>
        <v>4.3651303119784934E-3</v>
      </c>
      <c r="E1262" s="734">
        <f t="shared" si="58"/>
        <v>4.2072740886081039E-3</v>
      </c>
      <c r="F1262">
        <v>78.23</v>
      </c>
      <c r="G1262">
        <v>426.70204899999999</v>
      </c>
    </row>
    <row r="1263" spans="1:7" x14ac:dyDescent="0.25">
      <c r="A1263" s="185">
        <v>41684</v>
      </c>
      <c r="B1263">
        <v>1838.6327140000001</v>
      </c>
      <c r="C1263" s="734">
        <f t="shared" si="59"/>
        <v>4.8108060116049955E-3</v>
      </c>
      <c r="D1263" s="734">
        <f t="shared" si="57"/>
        <v>-7.1583791384379758E-3</v>
      </c>
      <c r="E1263" s="734">
        <f t="shared" si="58"/>
        <v>5.8209375976068234E-3</v>
      </c>
      <c r="F1263">
        <v>77.67</v>
      </c>
      <c r="G1263">
        <v>429.185855</v>
      </c>
    </row>
    <row r="1264" spans="1:7" x14ac:dyDescent="0.25">
      <c r="A1264" s="185">
        <v>41688</v>
      </c>
      <c r="B1264">
        <v>1840.756361</v>
      </c>
      <c r="C1264" s="734">
        <f t="shared" si="59"/>
        <v>1.1550142580569744E-3</v>
      </c>
      <c r="D1264" s="734">
        <f t="shared" si="57"/>
        <v>-5.4074932406334986E-3</v>
      </c>
      <c r="E1264" s="734">
        <f t="shared" si="58"/>
        <v>-6.5445283605630733E-3</v>
      </c>
      <c r="F1264">
        <v>77.25</v>
      </c>
      <c r="G1264">
        <v>426.37703599999998</v>
      </c>
    </row>
    <row r="1265" spans="1:7" x14ac:dyDescent="0.25">
      <c r="A1265" s="185">
        <v>41689</v>
      </c>
      <c r="B1265">
        <v>1828.7467959999999</v>
      </c>
      <c r="C1265" s="734">
        <f t="shared" si="59"/>
        <v>-6.5242556019069475E-3</v>
      </c>
      <c r="D1265" s="734">
        <f t="shared" si="57"/>
        <v>1.7864077669902834E-2</v>
      </c>
      <c r="E1265" s="734">
        <f t="shared" si="58"/>
        <v>-3.0805810095269059E-3</v>
      </c>
      <c r="F1265">
        <v>78.63</v>
      </c>
      <c r="G1265">
        <v>425.06354700000003</v>
      </c>
    </row>
    <row r="1266" spans="1:7" x14ac:dyDescent="0.25">
      <c r="A1266" s="185">
        <v>41690</v>
      </c>
      <c r="B1266">
        <v>1839.782215</v>
      </c>
      <c r="C1266" s="734">
        <f t="shared" si="59"/>
        <v>6.0344160406118341E-3</v>
      </c>
      <c r="D1266" s="734">
        <f t="shared" si="57"/>
        <v>2.6707363601678802E-2</v>
      </c>
      <c r="E1266" s="734">
        <f t="shared" si="58"/>
        <v>5.0708770846443763E-3</v>
      </c>
      <c r="F1266">
        <v>80.73</v>
      </c>
      <c r="G1266">
        <v>427.21899200000001</v>
      </c>
    </row>
    <row r="1267" spans="1:7" x14ac:dyDescent="0.25">
      <c r="A1267" s="185">
        <v>41691</v>
      </c>
      <c r="B1267">
        <v>1836.246181</v>
      </c>
      <c r="C1267" s="734">
        <f t="shared" si="59"/>
        <v>-1.9219850975675801E-3</v>
      </c>
      <c r="D1267" s="734">
        <f t="shared" si="57"/>
        <v>2.1057847144803077E-3</v>
      </c>
      <c r="E1267" s="734">
        <f t="shared" si="58"/>
        <v>-2.1238662535864039E-3</v>
      </c>
      <c r="F1267">
        <v>80.900000000000006</v>
      </c>
      <c r="G1267">
        <v>426.31163600000002</v>
      </c>
    </row>
    <row r="1268" spans="1:7" x14ac:dyDescent="0.25">
      <c r="A1268" s="185">
        <v>41694</v>
      </c>
      <c r="B1268">
        <v>1847.614644</v>
      </c>
      <c r="C1268" s="734">
        <f t="shared" si="59"/>
        <v>6.1911431689452012E-3</v>
      </c>
      <c r="D1268" s="734">
        <f t="shared" si="57"/>
        <v>7.4165636588374717E-4</v>
      </c>
      <c r="E1268" s="734">
        <f t="shared" si="58"/>
        <v>3.6469494818105463E-3</v>
      </c>
      <c r="F1268">
        <v>80.959999999999994</v>
      </c>
      <c r="G1268">
        <v>427.86637300000001</v>
      </c>
    </row>
    <row r="1269" spans="1:7" x14ac:dyDescent="0.25">
      <c r="A1269" s="185">
        <v>41695</v>
      </c>
      <c r="B1269">
        <v>1845.119968</v>
      </c>
      <c r="C1269" s="734">
        <f t="shared" si="59"/>
        <v>-1.3502144552173245E-3</v>
      </c>
      <c r="D1269" s="734">
        <f t="shared" si="57"/>
        <v>6.4229249011857892E-3</v>
      </c>
      <c r="E1269" s="734">
        <f t="shared" si="58"/>
        <v>3.9327956254229246E-3</v>
      </c>
      <c r="F1269">
        <v>81.48</v>
      </c>
      <c r="G1269">
        <v>429.54908399999999</v>
      </c>
    </row>
    <row r="1270" spans="1:7" x14ac:dyDescent="0.25">
      <c r="A1270" s="185">
        <v>41696</v>
      </c>
      <c r="B1270">
        <v>1845.163978</v>
      </c>
      <c r="C1270" s="734">
        <f t="shared" si="59"/>
        <v>2.3852107593702598E-5</v>
      </c>
      <c r="D1270" s="734">
        <f t="shared" si="57"/>
        <v>-9.2047128129602029E-3</v>
      </c>
      <c r="E1270" s="734">
        <f t="shared" si="58"/>
        <v>-1.9494372847970176E-3</v>
      </c>
      <c r="F1270">
        <v>80.73</v>
      </c>
      <c r="G1270">
        <v>428.71170499999999</v>
      </c>
    </row>
    <row r="1271" spans="1:7" x14ac:dyDescent="0.25">
      <c r="A1271" s="185">
        <v>41697</v>
      </c>
      <c r="B1271">
        <v>1854.292005</v>
      </c>
      <c r="C1271" s="734">
        <f t="shared" si="59"/>
        <v>4.9470004340177454E-3</v>
      </c>
      <c r="D1271" s="734">
        <f t="shared" si="57"/>
        <v>1.1024402328750238E-2</v>
      </c>
      <c r="E1271" s="734">
        <f t="shared" si="58"/>
        <v>4.727640921303955E-3</v>
      </c>
      <c r="F1271">
        <v>81.62</v>
      </c>
      <c r="G1271">
        <v>430.73849999999999</v>
      </c>
    </row>
    <row r="1272" spans="1:7" x14ac:dyDescent="0.25">
      <c r="A1272" s="185">
        <v>41698</v>
      </c>
      <c r="B1272">
        <v>1859.449372</v>
      </c>
      <c r="C1272" s="734">
        <f t="shared" si="59"/>
        <v>2.7813132915923688E-3</v>
      </c>
      <c r="D1272" s="734">
        <f t="shared" si="57"/>
        <v>-8.5763293310470168E-4</v>
      </c>
      <c r="E1272" s="734">
        <f t="shared" si="58"/>
        <v>7.0440951992916112E-3</v>
      </c>
      <c r="F1272">
        <v>81.55</v>
      </c>
      <c r="G1272">
        <v>433.77266300000002</v>
      </c>
    </row>
    <row r="1273" spans="1:7" x14ac:dyDescent="0.25">
      <c r="A1273" s="185">
        <v>41701</v>
      </c>
      <c r="B1273">
        <v>1845.7344419999999</v>
      </c>
      <c r="C1273" s="734">
        <f t="shared" si="59"/>
        <v>-7.3758017865517278E-3</v>
      </c>
      <c r="D1273" s="734">
        <f t="shared" si="57"/>
        <v>1.1771919068056524E-2</v>
      </c>
      <c r="E1273" s="734">
        <f t="shared" si="58"/>
        <v>-5.1273217279717009E-3</v>
      </c>
      <c r="F1273">
        <v>82.51</v>
      </c>
      <c r="G1273">
        <v>431.54857099999998</v>
      </c>
    </row>
    <row r="1274" spans="1:7" x14ac:dyDescent="0.25">
      <c r="A1274" s="185">
        <v>41702</v>
      </c>
      <c r="B1274">
        <v>1873.9137270000001</v>
      </c>
      <c r="C1274" s="734">
        <f t="shared" si="59"/>
        <v>1.5267247746358237E-2</v>
      </c>
      <c r="D1274" s="734">
        <f t="shared" si="57"/>
        <v>1.8785601745243019E-2</v>
      </c>
      <c r="E1274" s="734">
        <f t="shared" si="58"/>
        <v>1.3970540989232116E-2</v>
      </c>
      <c r="F1274">
        <v>84.06</v>
      </c>
      <c r="G1274">
        <v>437.577538</v>
      </c>
    </row>
    <row r="1275" spans="1:7" x14ac:dyDescent="0.25">
      <c r="A1275" s="185">
        <v>41703</v>
      </c>
      <c r="B1275">
        <v>1873.8115210000001</v>
      </c>
      <c r="C1275" s="734">
        <f t="shared" si="59"/>
        <v>-5.4541465024482427E-5</v>
      </c>
      <c r="D1275" s="734">
        <f t="shared" si="57"/>
        <v>-1.3323816321675008E-2</v>
      </c>
      <c r="E1275" s="734">
        <f t="shared" si="58"/>
        <v>-3.3459875630088565E-3</v>
      </c>
      <c r="F1275">
        <v>82.94</v>
      </c>
      <c r="G1275">
        <v>436.11340899999999</v>
      </c>
    </row>
    <row r="1276" spans="1:7" x14ac:dyDescent="0.25">
      <c r="A1276" s="185">
        <v>41704</v>
      </c>
      <c r="B1276">
        <v>1877.025895</v>
      </c>
      <c r="C1276" s="734">
        <f t="shared" si="59"/>
        <v>1.7154201284259596E-3</v>
      </c>
      <c r="D1276" s="734">
        <f t="shared" si="57"/>
        <v>1.2056908608633066E-3</v>
      </c>
      <c r="E1276" s="734">
        <f t="shared" si="58"/>
        <v>-4.2683163635537369E-4</v>
      </c>
      <c r="F1276">
        <v>83.04</v>
      </c>
      <c r="G1276">
        <v>435.92726199999998</v>
      </c>
    </row>
    <row r="1277" spans="1:7" x14ac:dyDescent="0.25">
      <c r="A1277" s="185">
        <v>41705</v>
      </c>
      <c r="B1277">
        <v>1878.0391850000001</v>
      </c>
      <c r="C1277" s="734">
        <f t="shared" si="59"/>
        <v>5.3983805055612955E-4</v>
      </c>
      <c r="D1277" s="734">
        <f t="shared" si="57"/>
        <v>1.6859344894026851E-3</v>
      </c>
      <c r="E1277" s="734">
        <f t="shared" si="58"/>
        <v>1.42793547057396E-3</v>
      </c>
      <c r="F1277">
        <v>83.18</v>
      </c>
      <c r="G1277">
        <v>436.54973799999999</v>
      </c>
    </row>
    <row r="1278" spans="1:7" x14ac:dyDescent="0.25">
      <c r="A1278" s="185">
        <v>41708</v>
      </c>
      <c r="B1278">
        <v>1877.173894</v>
      </c>
      <c r="C1278" s="734">
        <f t="shared" si="59"/>
        <v>-4.6074171769749928E-4</v>
      </c>
      <c r="D1278" s="734">
        <f t="shared" si="57"/>
        <v>-1.2022120702093186E-4</v>
      </c>
      <c r="E1278" s="734">
        <f t="shared" si="58"/>
        <v>1.3138777785728362E-3</v>
      </c>
      <c r="F1278">
        <v>83.17</v>
      </c>
      <c r="G1278">
        <v>437.123311</v>
      </c>
    </row>
    <row r="1279" spans="1:7" x14ac:dyDescent="0.25">
      <c r="A1279" s="185">
        <v>41709</v>
      </c>
      <c r="B1279">
        <v>1867.626037</v>
      </c>
      <c r="C1279" s="734">
        <f t="shared" si="59"/>
        <v>-5.0862933000068722E-3</v>
      </c>
      <c r="D1279" s="734">
        <f t="shared" si="57"/>
        <v>-2.1642419141517655E-3</v>
      </c>
      <c r="E1279" s="734">
        <f t="shared" si="58"/>
        <v>5.0079690213422623E-5</v>
      </c>
      <c r="F1279">
        <v>82.99</v>
      </c>
      <c r="G1279">
        <v>437.14520199999998</v>
      </c>
    </row>
    <row r="1280" spans="1:7" x14ac:dyDescent="0.25">
      <c r="A1280" s="185">
        <v>41710</v>
      </c>
      <c r="B1280">
        <v>1868.195123</v>
      </c>
      <c r="C1280" s="734">
        <f t="shared" si="59"/>
        <v>3.0471089432548837E-4</v>
      </c>
      <c r="D1280" s="734">
        <f t="shared" si="57"/>
        <v>6.5068080491625935E-3</v>
      </c>
      <c r="E1280" s="734">
        <f t="shared" si="58"/>
        <v>5.7264954265701107E-4</v>
      </c>
      <c r="F1280">
        <v>83.53</v>
      </c>
      <c r="G1280">
        <v>437.395533</v>
      </c>
    </row>
    <row r="1281" spans="1:7" x14ac:dyDescent="0.25">
      <c r="A1281" s="185">
        <v>41711</v>
      </c>
      <c r="B1281">
        <v>1846.344812</v>
      </c>
      <c r="C1281" s="734">
        <f t="shared" si="59"/>
        <v>-1.1695946922777534E-2</v>
      </c>
      <c r="D1281" s="734">
        <f t="shared" si="57"/>
        <v>-9.6971148090506665E-3</v>
      </c>
      <c r="E1281" s="734">
        <f t="shared" si="58"/>
        <v>-5.7028040110321809E-3</v>
      </c>
      <c r="F1281">
        <v>82.72</v>
      </c>
      <c r="G1281">
        <v>434.90115200000002</v>
      </c>
    </row>
    <row r="1282" spans="1:7" x14ac:dyDescent="0.25">
      <c r="A1282" s="185">
        <v>41712</v>
      </c>
      <c r="B1282">
        <v>1841.133509</v>
      </c>
      <c r="C1282" s="734">
        <f t="shared" si="59"/>
        <v>-2.8224971663635134E-3</v>
      </c>
      <c r="D1282" s="734">
        <f t="shared" si="57"/>
        <v>-6.2862669245647984E-3</v>
      </c>
      <c r="E1282" s="734">
        <f t="shared" si="58"/>
        <v>-2.3451306010779938E-5</v>
      </c>
      <c r="F1282">
        <v>82.2</v>
      </c>
      <c r="G1282">
        <v>434.89095300000002</v>
      </c>
    </row>
    <row r="1283" spans="1:7" x14ac:dyDescent="0.25">
      <c r="A1283" s="185">
        <v>41715</v>
      </c>
      <c r="B1283">
        <v>1858.8322290000001</v>
      </c>
      <c r="C1283" s="734">
        <f t="shared" si="59"/>
        <v>9.612947628992341E-3</v>
      </c>
      <c r="D1283" s="734">
        <f t="shared" ref="D1283:D1346" si="60">F1283/F1282-1</f>
        <v>8.6374695863746798E-3</v>
      </c>
      <c r="E1283" s="734">
        <f t="shared" ref="E1283:E1346" si="61">G1283/G1282-1</f>
        <v>6.9626028757603375E-3</v>
      </c>
      <c r="F1283">
        <v>82.91</v>
      </c>
      <c r="G1283">
        <v>437.918926</v>
      </c>
    </row>
    <row r="1284" spans="1:7" x14ac:dyDescent="0.25">
      <c r="A1284" s="185">
        <v>41716</v>
      </c>
      <c r="B1284">
        <v>1872.251503</v>
      </c>
      <c r="C1284" s="734">
        <f t="shared" ref="C1284:C1347" si="62">B1284/B1283-1</f>
        <v>7.219195896565056E-3</v>
      </c>
      <c r="D1284" s="734">
        <f t="shared" si="60"/>
        <v>1.9298034012784626E-3</v>
      </c>
      <c r="E1284" s="734">
        <f t="shared" si="61"/>
        <v>1.7158358668425411E-3</v>
      </c>
      <c r="F1284">
        <v>83.07</v>
      </c>
      <c r="G1284">
        <v>438.670323</v>
      </c>
    </row>
    <row r="1285" spans="1:7" x14ac:dyDescent="0.25">
      <c r="A1285" s="185">
        <v>41717</v>
      </c>
      <c r="B1285">
        <v>1860.7714289999999</v>
      </c>
      <c r="C1285" s="734">
        <f t="shared" si="62"/>
        <v>-6.1316943699096793E-3</v>
      </c>
      <c r="D1285" s="734">
        <f t="shared" si="60"/>
        <v>-1.6853256289875884E-2</v>
      </c>
      <c r="E1285" s="734">
        <f t="shared" si="61"/>
        <v>-8.6974358646094707E-3</v>
      </c>
      <c r="F1285">
        <v>81.67</v>
      </c>
      <c r="G1285">
        <v>434.85501599999998</v>
      </c>
    </row>
    <row r="1286" spans="1:7" x14ac:dyDescent="0.25">
      <c r="A1286" s="185">
        <v>41718</v>
      </c>
      <c r="B1286">
        <v>1872.0084079999999</v>
      </c>
      <c r="C1286" s="734">
        <f t="shared" si="62"/>
        <v>6.0388819523302661E-3</v>
      </c>
      <c r="D1286" s="734">
        <f t="shared" si="60"/>
        <v>7.713970858332253E-3</v>
      </c>
      <c r="E1286" s="734">
        <f t="shared" si="61"/>
        <v>4.3348010960968519E-3</v>
      </c>
      <c r="F1286">
        <v>82.3</v>
      </c>
      <c r="G1286">
        <v>436.740026</v>
      </c>
    </row>
    <row r="1287" spans="1:7" x14ac:dyDescent="0.25">
      <c r="A1287" s="185">
        <v>41719</v>
      </c>
      <c r="B1287">
        <v>1866.5207370000001</v>
      </c>
      <c r="C1287" s="734">
        <f t="shared" si="62"/>
        <v>-2.9314350173580417E-3</v>
      </c>
      <c r="D1287" s="734">
        <f t="shared" si="60"/>
        <v>-2.5516403402185972E-3</v>
      </c>
      <c r="E1287" s="734">
        <f t="shared" si="61"/>
        <v>3.8919034180762146E-4</v>
      </c>
      <c r="F1287">
        <v>82.09</v>
      </c>
      <c r="G1287">
        <v>436.91000100000002</v>
      </c>
    </row>
    <row r="1288" spans="1:7" x14ac:dyDescent="0.25">
      <c r="A1288" s="185">
        <v>41722</v>
      </c>
      <c r="B1288">
        <v>1857.444475</v>
      </c>
      <c r="C1288" s="734">
        <f t="shared" si="62"/>
        <v>-4.8626633608089831E-3</v>
      </c>
      <c r="D1288" s="734">
        <f t="shared" si="60"/>
        <v>-8.4054086977707332E-3</v>
      </c>
      <c r="E1288" s="734">
        <f t="shared" si="61"/>
        <v>-1.0156874390249149E-3</v>
      </c>
      <c r="F1288">
        <v>81.400000000000006</v>
      </c>
      <c r="G1288">
        <v>436.46623699999998</v>
      </c>
    </row>
    <row r="1289" spans="1:7" x14ac:dyDescent="0.25">
      <c r="A1289" s="185">
        <v>41723</v>
      </c>
      <c r="B1289">
        <v>1865.624374</v>
      </c>
      <c r="C1289" s="734">
        <f t="shared" si="62"/>
        <v>4.4038457731017111E-3</v>
      </c>
      <c r="D1289" s="734">
        <f t="shared" si="60"/>
        <v>8.5995085995085319E-3</v>
      </c>
      <c r="E1289" s="734">
        <f t="shared" si="61"/>
        <v>5.4418527680986095E-3</v>
      </c>
      <c r="F1289">
        <v>82.1</v>
      </c>
      <c r="G1289">
        <v>438.84142200000002</v>
      </c>
    </row>
    <row r="1290" spans="1:7" x14ac:dyDescent="0.25">
      <c r="A1290" s="185">
        <v>41724</v>
      </c>
      <c r="B1290">
        <v>1852.5611690000001</v>
      </c>
      <c r="C1290" s="734">
        <f t="shared" si="62"/>
        <v>-7.0020552808236491E-3</v>
      </c>
      <c r="D1290" s="734">
        <f t="shared" si="60"/>
        <v>1.0840438489646775E-2</v>
      </c>
      <c r="E1290" s="734">
        <f t="shared" si="61"/>
        <v>-8.6183067741507635E-4</v>
      </c>
      <c r="F1290">
        <v>82.99</v>
      </c>
      <c r="G1290">
        <v>438.46321499999999</v>
      </c>
    </row>
    <row r="1291" spans="1:7" x14ac:dyDescent="0.25">
      <c r="A1291" s="185">
        <v>41725</v>
      </c>
      <c r="B1291">
        <v>1849.042643</v>
      </c>
      <c r="C1291" s="734">
        <f t="shared" si="62"/>
        <v>-1.8992765577070525E-3</v>
      </c>
      <c r="D1291" s="734">
        <f t="shared" si="60"/>
        <v>1.807446680323066E-3</v>
      </c>
      <c r="E1291" s="734">
        <f t="shared" si="61"/>
        <v>-1.7999571526200464E-3</v>
      </c>
      <c r="F1291">
        <v>83.14</v>
      </c>
      <c r="G1291">
        <v>437.67399999999998</v>
      </c>
    </row>
    <row r="1292" spans="1:7" x14ac:dyDescent="0.25">
      <c r="A1292" s="185">
        <v>41726</v>
      </c>
      <c r="B1292">
        <v>1857.6207870000001</v>
      </c>
      <c r="C1292" s="734">
        <f t="shared" si="62"/>
        <v>4.6392353537516584E-3</v>
      </c>
      <c r="D1292" s="734">
        <f t="shared" si="60"/>
        <v>-1.6839066634591893E-3</v>
      </c>
      <c r="E1292" s="734">
        <f t="shared" si="61"/>
        <v>3.7472799389499656E-3</v>
      </c>
      <c r="F1292">
        <v>83</v>
      </c>
      <c r="G1292">
        <v>439.31408699999997</v>
      </c>
    </row>
    <row r="1293" spans="1:7" x14ac:dyDescent="0.25">
      <c r="A1293" s="185">
        <v>41729</v>
      </c>
      <c r="B1293">
        <v>1872.3351789999999</v>
      </c>
      <c r="C1293" s="734">
        <f t="shared" si="62"/>
        <v>7.9210956848534408E-3</v>
      </c>
      <c r="D1293" s="734">
        <f t="shared" si="60"/>
        <v>1.6867469879517927E-3</v>
      </c>
      <c r="E1293" s="734">
        <f t="shared" si="61"/>
        <v>5.9312848759160985E-3</v>
      </c>
      <c r="F1293">
        <v>83.14</v>
      </c>
      <c r="G1293">
        <v>441.91978399999999</v>
      </c>
    </row>
    <row r="1294" spans="1:7" x14ac:dyDescent="0.25">
      <c r="A1294" s="185">
        <v>41730</v>
      </c>
      <c r="B1294">
        <v>1885.5225740000001</v>
      </c>
      <c r="C1294" s="734">
        <f t="shared" si="62"/>
        <v>7.043287520263064E-3</v>
      </c>
      <c r="D1294" s="734">
        <f t="shared" si="60"/>
        <v>2.7904738994467104E-2</v>
      </c>
      <c r="E1294" s="734">
        <f t="shared" si="61"/>
        <v>-5.6315650262905859E-4</v>
      </c>
      <c r="F1294">
        <v>85.46</v>
      </c>
      <c r="G1294">
        <v>441.67091399999998</v>
      </c>
    </row>
    <row r="1295" spans="1:7" x14ac:dyDescent="0.25">
      <c r="A1295" s="185">
        <v>41731</v>
      </c>
      <c r="B1295">
        <v>1890.898774</v>
      </c>
      <c r="C1295" s="734">
        <f t="shared" si="62"/>
        <v>2.8513050303049514E-3</v>
      </c>
      <c r="D1295" s="734">
        <f t="shared" si="60"/>
        <v>8.4249941493097502E-3</v>
      </c>
      <c r="E1295" s="734">
        <f t="shared" si="61"/>
        <v>1.207840460148546E-3</v>
      </c>
      <c r="F1295">
        <v>86.18</v>
      </c>
      <c r="G1295">
        <v>442.20438200000001</v>
      </c>
    </row>
    <row r="1296" spans="1:7" x14ac:dyDescent="0.25">
      <c r="A1296" s="185">
        <v>41732</v>
      </c>
      <c r="B1296">
        <v>1888.7704799999999</v>
      </c>
      <c r="C1296" s="734">
        <f t="shared" si="62"/>
        <v>-1.125546237199071E-3</v>
      </c>
      <c r="D1296" s="734">
        <f t="shared" si="60"/>
        <v>5.4537015548850043E-3</v>
      </c>
      <c r="E1296" s="734">
        <f t="shared" si="61"/>
        <v>6.9016729011051048E-4</v>
      </c>
      <c r="F1296">
        <v>86.65</v>
      </c>
      <c r="G1296">
        <v>442.50957699999998</v>
      </c>
    </row>
    <row r="1297" spans="1:7" x14ac:dyDescent="0.25">
      <c r="A1297" s="185">
        <v>41733</v>
      </c>
      <c r="B1297">
        <v>1865.0934139999999</v>
      </c>
      <c r="C1297" s="734">
        <f t="shared" si="62"/>
        <v>-1.2535703120476582E-2</v>
      </c>
      <c r="D1297" s="734">
        <f t="shared" si="60"/>
        <v>-1.7772648586266704E-2</v>
      </c>
      <c r="E1297" s="734">
        <f t="shared" si="61"/>
        <v>-4.391794214207434E-3</v>
      </c>
      <c r="F1297">
        <v>85.11</v>
      </c>
      <c r="G1297">
        <v>440.56616600000001</v>
      </c>
    </row>
    <row r="1298" spans="1:7" x14ac:dyDescent="0.25">
      <c r="A1298" s="185">
        <v>41736</v>
      </c>
      <c r="B1298">
        <v>1845.0353749999999</v>
      </c>
      <c r="C1298" s="734">
        <f t="shared" si="62"/>
        <v>-1.0754442029250577E-2</v>
      </c>
      <c r="D1298" s="734">
        <f t="shared" si="60"/>
        <v>5.0522852778758232E-3</v>
      </c>
      <c r="E1298" s="734">
        <f t="shared" si="61"/>
        <v>2.7726141820885175E-3</v>
      </c>
      <c r="F1298">
        <v>85.54</v>
      </c>
      <c r="G1298">
        <v>441.78768600000001</v>
      </c>
    </row>
    <row r="1299" spans="1:7" x14ac:dyDescent="0.25">
      <c r="A1299" s="185">
        <v>41737</v>
      </c>
      <c r="B1299">
        <v>1851.9568569999999</v>
      </c>
      <c r="C1299" s="734">
        <f t="shared" si="62"/>
        <v>3.7514088313890248E-3</v>
      </c>
      <c r="D1299" s="734">
        <f t="shared" si="60"/>
        <v>-1.8704699555763482E-2</v>
      </c>
      <c r="E1299" s="734">
        <f t="shared" si="61"/>
        <v>3.9993600002694585E-3</v>
      </c>
      <c r="F1299">
        <v>83.94</v>
      </c>
      <c r="G1299">
        <v>443.554554</v>
      </c>
    </row>
    <row r="1300" spans="1:7" x14ac:dyDescent="0.25">
      <c r="A1300" s="185">
        <v>41738</v>
      </c>
      <c r="B1300">
        <v>1872.178797</v>
      </c>
      <c r="C1300" s="734">
        <f t="shared" si="62"/>
        <v>1.0919228449391527E-2</v>
      </c>
      <c r="D1300" s="734">
        <f t="shared" si="60"/>
        <v>1.5963783654991737E-2</v>
      </c>
      <c r="E1300" s="734">
        <f t="shared" si="61"/>
        <v>4.4660729602159499E-3</v>
      </c>
      <c r="F1300">
        <v>85.28</v>
      </c>
      <c r="G1300">
        <v>445.53550100000001</v>
      </c>
    </row>
    <row r="1301" spans="1:7" x14ac:dyDescent="0.25">
      <c r="A1301" s="185">
        <v>41739</v>
      </c>
      <c r="B1301">
        <v>1833.0779769999999</v>
      </c>
      <c r="C1301" s="734">
        <f t="shared" si="62"/>
        <v>-2.0885195400490386E-2</v>
      </c>
      <c r="D1301" s="734">
        <f t="shared" si="60"/>
        <v>-1.5478424015009429E-2</v>
      </c>
      <c r="E1301" s="734">
        <f t="shared" si="61"/>
        <v>-8.9651688609209135E-3</v>
      </c>
      <c r="F1301">
        <v>83.96</v>
      </c>
      <c r="G1301">
        <v>441.5412</v>
      </c>
    </row>
    <row r="1302" spans="1:7" x14ac:dyDescent="0.25">
      <c r="A1302" s="185">
        <v>41740</v>
      </c>
      <c r="B1302">
        <v>1815.6850870000001</v>
      </c>
      <c r="C1302" s="734">
        <f t="shared" si="62"/>
        <v>-9.4883524968560895E-3</v>
      </c>
      <c r="D1302" s="734">
        <f t="shared" si="60"/>
        <v>-2.0962363030014197E-2</v>
      </c>
      <c r="E1302" s="734">
        <f t="shared" si="61"/>
        <v>-5.2734082346108657E-3</v>
      </c>
      <c r="F1302">
        <v>82.2</v>
      </c>
      <c r="G1302">
        <v>439.21277300000003</v>
      </c>
    </row>
    <row r="1303" spans="1:7" x14ac:dyDescent="0.25">
      <c r="A1303" s="185">
        <v>41743</v>
      </c>
      <c r="B1303">
        <v>1830.6099710000001</v>
      </c>
      <c r="C1303" s="734">
        <f t="shared" si="62"/>
        <v>8.219973885812859E-3</v>
      </c>
      <c r="D1303" s="734">
        <f t="shared" si="60"/>
        <v>9.2457420924572098E-3</v>
      </c>
      <c r="E1303" s="734">
        <f t="shared" si="61"/>
        <v>7.4164646391099431E-3</v>
      </c>
      <c r="F1303">
        <v>82.96</v>
      </c>
      <c r="G1303">
        <v>442.47017899999997</v>
      </c>
    </row>
    <row r="1304" spans="1:7" x14ac:dyDescent="0.25">
      <c r="A1304" s="185">
        <v>41744</v>
      </c>
      <c r="B1304">
        <v>1842.981268</v>
      </c>
      <c r="C1304" s="734">
        <f t="shared" si="62"/>
        <v>6.7580190187874756E-3</v>
      </c>
      <c r="D1304" s="734">
        <f t="shared" si="60"/>
        <v>-9.0405014464802758E-3</v>
      </c>
      <c r="E1304" s="734">
        <f t="shared" si="61"/>
        <v>3.1946695327462749E-3</v>
      </c>
      <c r="F1304">
        <v>82.21</v>
      </c>
      <c r="G1304">
        <v>443.88372500000003</v>
      </c>
    </row>
    <row r="1305" spans="1:7" x14ac:dyDescent="0.25">
      <c r="A1305" s="185">
        <v>41745</v>
      </c>
      <c r="B1305">
        <v>1862.311997</v>
      </c>
      <c r="C1305" s="734">
        <f t="shared" si="62"/>
        <v>1.0488836395487366E-2</v>
      </c>
      <c r="D1305" s="734">
        <f t="shared" si="60"/>
        <v>1.8610874589465976E-2</v>
      </c>
      <c r="E1305" s="734">
        <f t="shared" si="61"/>
        <v>9.3086336968086769E-3</v>
      </c>
      <c r="F1305">
        <v>83.74</v>
      </c>
      <c r="G1305">
        <v>448.01567599999998</v>
      </c>
    </row>
    <row r="1306" spans="1:7" x14ac:dyDescent="0.25">
      <c r="A1306" s="185">
        <v>41746</v>
      </c>
      <c r="B1306">
        <v>1864.851377</v>
      </c>
      <c r="C1306" s="734">
        <f t="shared" si="62"/>
        <v>1.3635631430666262E-3</v>
      </c>
      <c r="D1306" s="734">
        <f t="shared" si="60"/>
        <v>8.478624313351002E-3</v>
      </c>
      <c r="E1306" s="734">
        <f t="shared" si="61"/>
        <v>7.9372445887360144E-4</v>
      </c>
      <c r="F1306">
        <v>84.45</v>
      </c>
      <c r="G1306">
        <v>448.37127700000002</v>
      </c>
    </row>
    <row r="1307" spans="1:7" x14ac:dyDescent="0.25">
      <c r="A1307" s="185">
        <v>41750</v>
      </c>
      <c r="B1307">
        <v>1871.8875619999999</v>
      </c>
      <c r="C1307" s="734">
        <f t="shared" si="62"/>
        <v>3.773054028208378E-3</v>
      </c>
      <c r="D1307" s="734">
        <f t="shared" si="60"/>
        <v>5.9206631142694199E-4</v>
      </c>
      <c r="E1307" s="734">
        <f t="shared" si="61"/>
        <v>2.593252644949029E-4</v>
      </c>
      <c r="F1307">
        <v>84.5</v>
      </c>
      <c r="G1307">
        <v>448.487551</v>
      </c>
    </row>
    <row r="1308" spans="1:7" x14ac:dyDescent="0.25">
      <c r="A1308" s="185">
        <v>41751</v>
      </c>
      <c r="B1308">
        <v>1879.551046</v>
      </c>
      <c r="C1308" s="734">
        <f t="shared" si="62"/>
        <v>4.0939873502936486E-3</v>
      </c>
      <c r="D1308" s="734">
        <f t="shared" si="60"/>
        <v>7.9289940828402017E-3</v>
      </c>
      <c r="E1308" s="734">
        <f t="shared" si="61"/>
        <v>-1.285685630993183E-3</v>
      </c>
      <c r="F1308">
        <v>85.17</v>
      </c>
      <c r="G1308">
        <v>447.91093699999999</v>
      </c>
    </row>
    <row r="1309" spans="1:7" x14ac:dyDescent="0.25">
      <c r="A1309" s="185">
        <v>41752</v>
      </c>
      <c r="B1309">
        <v>1875.3877070000001</v>
      </c>
      <c r="C1309" s="734">
        <f t="shared" si="62"/>
        <v>-2.2150709920117917E-3</v>
      </c>
      <c r="D1309" s="734">
        <f t="shared" si="60"/>
        <v>-1.0567101091933817E-2</v>
      </c>
      <c r="E1309" s="734">
        <f t="shared" si="61"/>
        <v>-1.7020147020878618E-3</v>
      </c>
      <c r="F1309">
        <v>84.27</v>
      </c>
      <c r="G1309">
        <v>447.14858600000002</v>
      </c>
    </row>
    <row r="1310" spans="1:7" x14ac:dyDescent="0.25">
      <c r="A1310" s="185">
        <v>41753</v>
      </c>
      <c r="B1310">
        <v>1878.6105090000001</v>
      </c>
      <c r="C1310" s="734">
        <f t="shared" si="62"/>
        <v>1.7184723926528811E-3</v>
      </c>
      <c r="D1310" s="734">
        <f t="shared" si="60"/>
        <v>4.6873145840750086E-2</v>
      </c>
      <c r="E1310" s="734">
        <f t="shared" si="61"/>
        <v>3.0782139161231736E-3</v>
      </c>
      <c r="F1310">
        <v>88.22</v>
      </c>
      <c r="G1310">
        <v>448.52500500000002</v>
      </c>
    </row>
    <row r="1311" spans="1:7" x14ac:dyDescent="0.25">
      <c r="A1311" s="185">
        <v>41754</v>
      </c>
      <c r="B1311">
        <v>1863.4006710000001</v>
      </c>
      <c r="C1311" s="734">
        <f t="shared" si="62"/>
        <v>-8.0963232810277175E-3</v>
      </c>
      <c r="D1311" s="734">
        <f t="shared" si="60"/>
        <v>-1.2695533892541411E-2</v>
      </c>
      <c r="E1311" s="734">
        <f t="shared" si="61"/>
        <v>1.6373825133784159E-3</v>
      </c>
      <c r="F1311">
        <v>87.1</v>
      </c>
      <c r="G1311">
        <v>449.259412</v>
      </c>
    </row>
    <row r="1312" spans="1:7" x14ac:dyDescent="0.25">
      <c r="A1312" s="185">
        <v>41757</v>
      </c>
      <c r="B1312">
        <v>1869.425236</v>
      </c>
      <c r="C1312" s="734">
        <f t="shared" si="62"/>
        <v>3.2331023025589101E-3</v>
      </c>
      <c r="D1312" s="734">
        <f t="shared" si="60"/>
        <v>8.9552238805969964E-3</v>
      </c>
      <c r="E1312" s="734">
        <f t="shared" si="61"/>
        <v>1.1823865806956046E-2</v>
      </c>
      <c r="F1312">
        <v>87.88</v>
      </c>
      <c r="G1312">
        <v>454.571395</v>
      </c>
    </row>
    <row r="1313" spans="1:7" x14ac:dyDescent="0.25">
      <c r="A1313" s="185">
        <v>41758</v>
      </c>
      <c r="B1313">
        <v>1878.3300710000001</v>
      </c>
      <c r="C1313" s="734">
        <f t="shared" si="62"/>
        <v>4.7634079333676027E-3</v>
      </c>
      <c r="D1313" s="734">
        <f t="shared" si="60"/>
        <v>1.9344560764680274E-3</v>
      </c>
      <c r="E1313" s="734">
        <f t="shared" si="61"/>
        <v>-4.1774361978935692E-3</v>
      </c>
      <c r="F1313">
        <v>88.05</v>
      </c>
      <c r="G1313">
        <v>452.67245200000002</v>
      </c>
    </row>
    <row r="1314" spans="1:7" x14ac:dyDescent="0.25">
      <c r="A1314" s="185">
        <v>41759</v>
      </c>
      <c r="B1314">
        <v>1883.9501299999999</v>
      </c>
      <c r="C1314" s="734">
        <f t="shared" si="62"/>
        <v>2.9920508044722904E-3</v>
      </c>
      <c r="D1314" s="734">
        <f t="shared" si="60"/>
        <v>2.3850085178875879E-3</v>
      </c>
      <c r="E1314" s="734">
        <f t="shared" si="61"/>
        <v>2.6063260416826495E-3</v>
      </c>
      <c r="F1314">
        <v>88.26</v>
      </c>
      <c r="G1314">
        <v>453.85226399999999</v>
      </c>
    </row>
    <row r="1315" spans="1:7" x14ac:dyDescent="0.25">
      <c r="A1315" s="185">
        <v>41760</v>
      </c>
      <c r="B1315">
        <v>1883.6834690000001</v>
      </c>
      <c r="C1315" s="734">
        <f t="shared" si="62"/>
        <v>-1.4154355561413201E-4</v>
      </c>
      <c r="D1315" s="734">
        <f t="shared" si="60"/>
        <v>-6.7980965329708098E-3</v>
      </c>
      <c r="E1315" s="734">
        <f t="shared" si="61"/>
        <v>-1.2102220118042073E-3</v>
      </c>
      <c r="F1315">
        <v>87.66</v>
      </c>
      <c r="G1315">
        <v>453.30300199999999</v>
      </c>
    </row>
    <row r="1316" spans="1:7" x14ac:dyDescent="0.25">
      <c r="A1316" s="185">
        <v>41761</v>
      </c>
      <c r="B1316">
        <v>1881.138138</v>
      </c>
      <c r="C1316" s="734">
        <f t="shared" si="62"/>
        <v>-1.3512519708798187E-3</v>
      </c>
      <c r="D1316" s="734">
        <f t="shared" si="60"/>
        <v>1.8252338580879712E-3</v>
      </c>
      <c r="E1316" s="734">
        <f t="shared" si="61"/>
        <v>-4.281815896731711E-4</v>
      </c>
      <c r="F1316">
        <v>87.82</v>
      </c>
      <c r="G1316">
        <v>453.10890599999999</v>
      </c>
    </row>
    <row r="1317" spans="1:7" x14ac:dyDescent="0.25">
      <c r="A1317" s="185">
        <v>41764</v>
      </c>
      <c r="B1317">
        <v>1884.655735</v>
      </c>
      <c r="C1317" s="734">
        <f t="shared" si="62"/>
        <v>1.8699301922291411E-3</v>
      </c>
      <c r="D1317" s="734">
        <f t="shared" si="60"/>
        <v>-1.7080391710315723E-3</v>
      </c>
      <c r="E1317" s="734">
        <f t="shared" si="61"/>
        <v>-9.6829701246259337E-4</v>
      </c>
      <c r="F1317">
        <v>87.67</v>
      </c>
      <c r="G1317">
        <v>452.670162</v>
      </c>
    </row>
    <row r="1318" spans="1:7" x14ac:dyDescent="0.25">
      <c r="A1318" s="185">
        <v>41765</v>
      </c>
      <c r="B1318">
        <v>1867.7191069999999</v>
      </c>
      <c r="C1318" s="734">
        <f t="shared" si="62"/>
        <v>-8.986589797526201E-3</v>
      </c>
      <c r="D1318" s="734">
        <f t="shared" si="60"/>
        <v>-1.7679936124101681E-2</v>
      </c>
      <c r="E1318" s="734">
        <f t="shared" si="61"/>
        <v>-6.5257095518480579E-3</v>
      </c>
      <c r="F1318">
        <v>86.12</v>
      </c>
      <c r="G1318">
        <v>449.71616799999998</v>
      </c>
    </row>
    <row r="1319" spans="1:7" x14ac:dyDescent="0.25">
      <c r="A1319" s="185">
        <v>41766</v>
      </c>
      <c r="B1319">
        <v>1878.2077180000001</v>
      </c>
      <c r="C1319" s="734">
        <f t="shared" si="62"/>
        <v>5.6157325588681584E-3</v>
      </c>
      <c r="D1319" s="734">
        <f t="shared" si="60"/>
        <v>1.1147236414305484E-2</v>
      </c>
      <c r="E1319" s="734">
        <f t="shared" si="61"/>
        <v>9.9452973191749283E-3</v>
      </c>
      <c r="F1319">
        <v>87.08</v>
      </c>
      <c r="G1319">
        <v>454.18872900000002</v>
      </c>
    </row>
    <row r="1320" spans="1:7" x14ac:dyDescent="0.25">
      <c r="A1320" s="185">
        <v>41767</v>
      </c>
      <c r="B1320">
        <v>1875.6291590000001</v>
      </c>
      <c r="C1320" s="734">
        <f t="shared" si="62"/>
        <v>-1.3728827622675466E-3</v>
      </c>
      <c r="D1320" s="734">
        <f t="shared" si="60"/>
        <v>-6.0863573725310482E-3</v>
      </c>
      <c r="E1320" s="734">
        <f t="shared" si="61"/>
        <v>1.1039001366324186E-3</v>
      </c>
      <c r="F1320">
        <v>86.55</v>
      </c>
      <c r="G1320">
        <v>454.69010800000001</v>
      </c>
    </row>
    <row r="1321" spans="1:7" x14ac:dyDescent="0.25">
      <c r="A1321" s="185">
        <v>41768</v>
      </c>
      <c r="B1321">
        <v>1878.475688</v>
      </c>
      <c r="C1321" s="734">
        <f t="shared" si="62"/>
        <v>1.5176395538218923E-3</v>
      </c>
      <c r="D1321" s="734">
        <f t="shared" si="60"/>
        <v>-4.8526863084922267E-3</v>
      </c>
      <c r="E1321" s="734">
        <f t="shared" si="61"/>
        <v>4.7361289856782118E-3</v>
      </c>
      <c r="F1321">
        <v>86.13</v>
      </c>
      <c r="G1321">
        <v>456.84357899999998</v>
      </c>
    </row>
    <row r="1322" spans="1:7" x14ac:dyDescent="0.25">
      <c r="A1322" s="185">
        <v>41771</v>
      </c>
      <c r="B1322">
        <v>1896.654323</v>
      </c>
      <c r="C1322" s="734">
        <f t="shared" si="62"/>
        <v>9.6773331250055161E-3</v>
      </c>
      <c r="D1322" s="734">
        <f t="shared" si="60"/>
        <v>8.93997445721606E-3</v>
      </c>
      <c r="E1322" s="734">
        <f t="shared" si="61"/>
        <v>6.7393089046796639E-4</v>
      </c>
      <c r="F1322">
        <v>86.9</v>
      </c>
      <c r="G1322">
        <v>457.15145999999999</v>
      </c>
    </row>
    <row r="1323" spans="1:7" x14ac:dyDescent="0.25">
      <c r="A1323" s="185">
        <v>41772</v>
      </c>
      <c r="B1323">
        <v>1897.4458159999999</v>
      </c>
      <c r="C1323" s="734">
        <f t="shared" si="62"/>
        <v>4.1731009726020396E-4</v>
      </c>
      <c r="D1323" s="734">
        <f t="shared" si="60"/>
        <v>8.8607594936709333E-3</v>
      </c>
      <c r="E1323" s="734">
        <f t="shared" si="61"/>
        <v>2.0603127899887497E-3</v>
      </c>
      <c r="F1323">
        <v>87.67</v>
      </c>
      <c r="G1323">
        <v>458.09333500000002</v>
      </c>
    </row>
    <row r="1324" spans="1:7" x14ac:dyDescent="0.25">
      <c r="A1324" s="185">
        <v>41773</v>
      </c>
      <c r="B1324">
        <v>1888.525721</v>
      </c>
      <c r="C1324" s="734">
        <f t="shared" si="62"/>
        <v>-4.7011065743127745E-3</v>
      </c>
      <c r="D1324" s="734">
        <f t="shared" si="60"/>
        <v>-8.0985513858790048E-3</v>
      </c>
      <c r="E1324" s="734">
        <f t="shared" si="61"/>
        <v>-5.7309456379670554E-3</v>
      </c>
      <c r="F1324">
        <v>86.96</v>
      </c>
      <c r="G1324">
        <v>455.46802700000001</v>
      </c>
    </row>
    <row r="1325" spans="1:7" x14ac:dyDescent="0.25">
      <c r="A1325" s="185">
        <v>41774</v>
      </c>
      <c r="B1325">
        <v>1870.8486359999999</v>
      </c>
      <c r="C1325" s="734">
        <f t="shared" si="62"/>
        <v>-9.3602564177096559E-3</v>
      </c>
      <c r="D1325" s="734">
        <f t="shared" si="60"/>
        <v>-1.517939282428693E-2</v>
      </c>
      <c r="E1325" s="734">
        <f t="shared" si="61"/>
        <v>-8.9208479171688504E-3</v>
      </c>
      <c r="F1325">
        <v>85.64</v>
      </c>
      <c r="G1325">
        <v>451.40486600000003</v>
      </c>
    </row>
    <row r="1326" spans="1:7" x14ac:dyDescent="0.25">
      <c r="A1326" s="185">
        <v>41775</v>
      </c>
      <c r="B1326">
        <v>1877.8552729999999</v>
      </c>
      <c r="C1326" s="734">
        <f t="shared" si="62"/>
        <v>3.7451650898816524E-3</v>
      </c>
      <c r="D1326" s="734">
        <f t="shared" si="60"/>
        <v>7.4731433909387412E-3</v>
      </c>
      <c r="E1326" s="734">
        <f t="shared" si="61"/>
        <v>6.2260782097993683E-3</v>
      </c>
      <c r="F1326">
        <v>86.28</v>
      </c>
      <c r="G1326">
        <v>454.21534800000001</v>
      </c>
    </row>
    <row r="1327" spans="1:7" x14ac:dyDescent="0.25">
      <c r="A1327" s="185">
        <v>41778</v>
      </c>
      <c r="B1327">
        <v>1885.084881</v>
      </c>
      <c r="C1327" s="734">
        <f t="shared" si="62"/>
        <v>3.8499282154211834E-3</v>
      </c>
      <c r="D1327" s="734">
        <f t="shared" si="60"/>
        <v>-9.8516458043578226E-3</v>
      </c>
      <c r="E1327" s="734">
        <f t="shared" si="61"/>
        <v>-2.5141840869719045E-3</v>
      </c>
      <c r="F1327">
        <v>85.43</v>
      </c>
      <c r="G1327">
        <v>453.07336700000002</v>
      </c>
    </row>
    <row r="1328" spans="1:7" x14ac:dyDescent="0.25">
      <c r="A1328" s="185">
        <v>41779</v>
      </c>
      <c r="B1328">
        <v>1872.8342259999999</v>
      </c>
      <c r="C1328" s="734">
        <f t="shared" si="62"/>
        <v>-6.4987285843072229E-3</v>
      </c>
      <c r="D1328" s="734">
        <f t="shared" si="60"/>
        <v>6.320964532365636E-3</v>
      </c>
      <c r="E1328" s="734">
        <f t="shared" si="61"/>
        <v>-4.0754723947391547E-3</v>
      </c>
      <c r="F1328">
        <v>85.97</v>
      </c>
      <c r="G1328">
        <v>451.226879</v>
      </c>
    </row>
    <row r="1329" spans="1:7" x14ac:dyDescent="0.25">
      <c r="A1329" s="185">
        <v>41780</v>
      </c>
      <c r="B1329">
        <v>1888.0302959999999</v>
      </c>
      <c r="C1329" s="734">
        <f t="shared" si="62"/>
        <v>8.1139429155221432E-3</v>
      </c>
      <c r="D1329" s="734">
        <f t="shared" si="60"/>
        <v>2.5590322205419902E-3</v>
      </c>
      <c r="E1329" s="734">
        <f t="shared" si="61"/>
        <v>6.4541079787934219E-3</v>
      </c>
      <c r="F1329">
        <v>86.19</v>
      </c>
      <c r="G1329">
        <v>454.13914599999998</v>
      </c>
    </row>
    <row r="1330" spans="1:7" x14ac:dyDescent="0.25">
      <c r="A1330" s="185">
        <v>41781</v>
      </c>
      <c r="B1330">
        <v>1892.4936290000001</v>
      </c>
      <c r="C1330" s="734">
        <f t="shared" si="62"/>
        <v>2.3640155613267044E-3</v>
      </c>
      <c r="D1330" s="734">
        <f t="shared" si="60"/>
        <v>-4.8729550991994941E-3</v>
      </c>
      <c r="E1330" s="734">
        <f t="shared" si="61"/>
        <v>-1.7138359616327703E-3</v>
      </c>
      <c r="F1330">
        <v>85.77</v>
      </c>
      <c r="G1330">
        <v>453.36082599999997</v>
      </c>
    </row>
    <row r="1331" spans="1:7" x14ac:dyDescent="0.25">
      <c r="A1331" s="185">
        <v>41782</v>
      </c>
      <c r="B1331">
        <v>1900.5332289999999</v>
      </c>
      <c r="C1331" s="734">
        <f t="shared" si="62"/>
        <v>4.2481516855874535E-3</v>
      </c>
      <c r="D1331" s="734">
        <f t="shared" si="60"/>
        <v>4.8968170689052126E-3</v>
      </c>
      <c r="E1331" s="734">
        <f t="shared" si="61"/>
        <v>1.3416311359906175E-3</v>
      </c>
      <c r="F1331">
        <v>86.19</v>
      </c>
      <c r="G1331">
        <v>453.96906899999999</v>
      </c>
    </row>
    <row r="1332" spans="1:7" x14ac:dyDescent="0.25">
      <c r="A1332" s="185">
        <v>41786</v>
      </c>
      <c r="B1332">
        <v>1911.910625</v>
      </c>
      <c r="C1332" s="734">
        <f t="shared" si="62"/>
        <v>5.9864230871597979E-3</v>
      </c>
      <c r="D1332" s="734">
        <f t="shared" si="60"/>
        <v>9.1657964961133764E-3</v>
      </c>
      <c r="E1332" s="734">
        <f t="shared" si="61"/>
        <v>2.7921373647594727E-3</v>
      </c>
      <c r="F1332">
        <v>86.98</v>
      </c>
      <c r="G1332">
        <v>455.23661299999998</v>
      </c>
    </row>
    <row r="1333" spans="1:7" x14ac:dyDescent="0.25">
      <c r="A1333" s="185">
        <v>41787</v>
      </c>
      <c r="B1333">
        <v>1909.781925</v>
      </c>
      <c r="C1333" s="734">
        <f t="shared" si="62"/>
        <v>-1.1133888646076562E-3</v>
      </c>
      <c r="D1333" s="734">
        <f t="shared" si="60"/>
        <v>1.7245343757184006E-3</v>
      </c>
      <c r="E1333" s="734">
        <f t="shared" si="61"/>
        <v>-9.5315268501916517E-4</v>
      </c>
      <c r="F1333">
        <v>87.13</v>
      </c>
      <c r="G1333">
        <v>454.80270300000001</v>
      </c>
    </row>
    <row r="1334" spans="1:7" x14ac:dyDescent="0.25">
      <c r="A1334" s="185">
        <v>41788</v>
      </c>
      <c r="B1334">
        <v>1920.026844</v>
      </c>
      <c r="C1334" s="734">
        <f t="shared" si="62"/>
        <v>5.3644444247213929E-3</v>
      </c>
      <c r="D1334" s="734">
        <f t="shared" si="60"/>
        <v>1.1132790083782762E-2</v>
      </c>
      <c r="E1334" s="734">
        <f t="shared" si="61"/>
        <v>8.0848596011970919E-3</v>
      </c>
      <c r="F1334">
        <v>88.1</v>
      </c>
      <c r="G1334">
        <v>458.47971899999999</v>
      </c>
    </row>
    <row r="1335" spans="1:7" x14ac:dyDescent="0.25">
      <c r="A1335" s="185">
        <v>41789</v>
      </c>
      <c r="B1335">
        <v>1923.5726609999999</v>
      </c>
      <c r="C1335" s="734">
        <f t="shared" si="62"/>
        <v>1.8467538675723816E-3</v>
      </c>
      <c r="D1335" s="734">
        <f t="shared" si="60"/>
        <v>1.5550510783201021E-2</v>
      </c>
      <c r="E1335" s="734">
        <f t="shared" si="61"/>
        <v>7.1957163278579817E-3</v>
      </c>
      <c r="F1335">
        <v>89.47</v>
      </c>
      <c r="G1335">
        <v>461.77880900000002</v>
      </c>
    </row>
    <row r="1336" spans="1:7" x14ac:dyDescent="0.25">
      <c r="A1336" s="185">
        <v>41792</v>
      </c>
      <c r="B1336">
        <v>1924.9653920000001</v>
      </c>
      <c r="C1336" s="734">
        <f t="shared" si="62"/>
        <v>7.240334759572864E-4</v>
      </c>
      <c r="D1336" s="734">
        <f t="shared" si="60"/>
        <v>2.3471554711076426E-3</v>
      </c>
      <c r="E1336" s="734">
        <f t="shared" si="61"/>
        <v>-2.5563667647642285E-3</v>
      </c>
      <c r="F1336">
        <v>89.68</v>
      </c>
      <c r="G1336">
        <v>460.59833300000003</v>
      </c>
    </row>
    <row r="1337" spans="1:7" x14ac:dyDescent="0.25">
      <c r="A1337" s="185">
        <v>41793</v>
      </c>
      <c r="B1337">
        <v>1924.2447480000001</v>
      </c>
      <c r="C1337" s="734">
        <f t="shared" si="62"/>
        <v>-3.7436724992301329E-4</v>
      </c>
      <c r="D1337" s="734">
        <f t="shared" si="60"/>
        <v>-2.5646743978591235E-3</v>
      </c>
      <c r="E1337" s="734">
        <f t="shared" si="61"/>
        <v>-3.3708198418512803E-3</v>
      </c>
      <c r="F1337">
        <v>89.45</v>
      </c>
      <c r="G1337">
        <v>459.04573900000003</v>
      </c>
    </row>
    <row r="1338" spans="1:7" x14ac:dyDescent="0.25">
      <c r="A1338" s="185">
        <v>41794</v>
      </c>
      <c r="B1338">
        <v>1927.8750460000001</v>
      </c>
      <c r="C1338" s="734">
        <f t="shared" si="62"/>
        <v>1.8866092807441337E-3</v>
      </c>
      <c r="D1338" s="734">
        <f t="shared" si="60"/>
        <v>-1.0620458356623841E-2</v>
      </c>
      <c r="E1338" s="734">
        <f t="shared" si="61"/>
        <v>3.0768785765811213E-3</v>
      </c>
      <c r="F1338">
        <v>88.5</v>
      </c>
      <c r="G1338">
        <v>460.458167</v>
      </c>
    </row>
    <row r="1339" spans="1:7" x14ac:dyDescent="0.25">
      <c r="A1339" s="185">
        <v>41795</v>
      </c>
      <c r="B1339">
        <v>1940.457911</v>
      </c>
      <c r="C1339" s="734">
        <f t="shared" si="62"/>
        <v>6.5268052647431407E-3</v>
      </c>
      <c r="D1339" s="734">
        <f t="shared" si="60"/>
        <v>5.6497175141243527E-3</v>
      </c>
      <c r="E1339" s="734">
        <f t="shared" si="61"/>
        <v>3.4746978437238951E-3</v>
      </c>
      <c r="F1339">
        <v>89</v>
      </c>
      <c r="G1339">
        <v>462.05811999999997</v>
      </c>
    </row>
    <row r="1340" spans="1:7" x14ac:dyDescent="0.25">
      <c r="A1340" s="185">
        <v>41796</v>
      </c>
      <c r="B1340">
        <v>1949.440726</v>
      </c>
      <c r="C1340" s="734">
        <f t="shared" si="62"/>
        <v>4.6292243439440828E-3</v>
      </c>
      <c r="D1340" s="734">
        <f t="shared" si="60"/>
        <v>9.2134831460672917E-3</v>
      </c>
      <c r="E1340" s="734">
        <f t="shared" si="61"/>
        <v>2.5364752815080216E-3</v>
      </c>
      <c r="F1340">
        <v>89.82</v>
      </c>
      <c r="G1340">
        <v>463.230119</v>
      </c>
    </row>
    <row r="1341" spans="1:7" x14ac:dyDescent="0.25">
      <c r="A1341" s="185">
        <v>41799</v>
      </c>
      <c r="B1341">
        <v>1951.2725760000001</v>
      </c>
      <c r="C1341" s="734">
        <f t="shared" si="62"/>
        <v>9.3967976331277292E-4</v>
      </c>
      <c r="D1341" s="734">
        <f t="shared" si="60"/>
        <v>-2.7054108216432837E-2</v>
      </c>
      <c r="E1341" s="734">
        <f t="shared" si="61"/>
        <v>-1.204133706167787E-3</v>
      </c>
      <c r="F1341">
        <v>87.39</v>
      </c>
      <c r="G1341">
        <v>462.67232799999999</v>
      </c>
    </row>
    <row r="1342" spans="1:7" x14ac:dyDescent="0.25">
      <c r="A1342" s="185">
        <v>41800</v>
      </c>
      <c r="B1342">
        <v>1950.794455</v>
      </c>
      <c r="C1342" s="734">
        <f t="shared" si="62"/>
        <v>-2.4503034885070551E-4</v>
      </c>
      <c r="D1342" s="734">
        <f t="shared" si="60"/>
        <v>2.517450509211594E-3</v>
      </c>
      <c r="E1342" s="734">
        <f t="shared" si="61"/>
        <v>4.9301414023616985E-4</v>
      </c>
      <c r="F1342">
        <v>87.61</v>
      </c>
      <c r="G1342">
        <v>462.90043200000002</v>
      </c>
    </row>
    <row r="1343" spans="1:7" x14ac:dyDescent="0.25">
      <c r="A1343" s="185">
        <v>41801</v>
      </c>
      <c r="B1343">
        <v>1943.8902089999999</v>
      </c>
      <c r="C1343" s="734">
        <f t="shared" si="62"/>
        <v>-3.539197060102417E-3</v>
      </c>
      <c r="D1343" s="734">
        <f t="shared" si="60"/>
        <v>-9.8162310238557593E-3</v>
      </c>
      <c r="E1343" s="734">
        <f t="shared" si="61"/>
        <v>-3.1418052338305635E-3</v>
      </c>
      <c r="F1343">
        <v>86.75</v>
      </c>
      <c r="G1343">
        <v>461.44608899999997</v>
      </c>
    </row>
    <row r="1344" spans="1:7" x14ac:dyDescent="0.25">
      <c r="A1344" s="185">
        <v>41802</v>
      </c>
      <c r="B1344">
        <v>1930.114601</v>
      </c>
      <c r="C1344" s="734">
        <f t="shared" si="62"/>
        <v>-7.0866183368898383E-3</v>
      </c>
      <c r="D1344" s="734">
        <f t="shared" si="60"/>
        <v>-1.1527377521612925E-3</v>
      </c>
      <c r="E1344" s="734">
        <f t="shared" si="61"/>
        <v>-8.5394915981180652E-3</v>
      </c>
      <c r="F1344">
        <v>86.65</v>
      </c>
      <c r="G1344">
        <v>457.50557400000002</v>
      </c>
    </row>
    <row r="1345" spans="1:7" x14ac:dyDescent="0.25">
      <c r="A1345" s="185">
        <v>41803</v>
      </c>
      <c r="B1345">
        <v>1936.1593519999999</v>
      </c>
      <c r="C1345" s="734">
        <f t="shared" si="62"/>
        <v>3.1318093738412767E-3</v>
      </c>
      <c r="D1345" s="734">
        <f t="shared" si="60"/>
        <v>9.2325447201384581E-3</v>
      </c>
      <c r="E1345" s="734">
        <f t="shared" si="61"/>
        <v>4.4152467528091321E-5</v>
      </c>
      <c r="F1345">
        <v>87.45</v>
      </c>
      <c r="G1345">
        <v>457.52577400000001</v>
      </c>
    </row>
    <row r="1346" spans="1:7" x14ac:dyDescent="0.25">
      <c r="A1346" s="185">
        <v>41806</v>
      </c>
      <c r="B1346">
        <v>1937.783911</v>
      </c>
      <c r="C1346" s="734">
        <f t="shared" si="62"/>
        <v>8.3906265169853E-4</v>
      </c>
      <c r="D1346" s="734">
        <f t="shared" si="60"/>
        <v>3.8879359634076405E-3</v>
      </c>
      <c r="E1346" s="734">
        <f t="shared" si="61"/>
        <v>3.4058212423240253E-3</v>
      </c>
      <c r="F1346">
        <v>87.79</v>
      </c>
      <c r="G1346">
        <v>459.084025</v>
      </c>
    </row>
    <row r="1347" spans="1:7" x14ac:dyDescent="0.25">
      <c r="A1347" s="185">
        <v>41807</v>
      </c>
      <c r="B1347">
        <v>1941.9916490000001</v>
      </c>
      <c r="C1347" s="734">
        <f t="shared" si="62"/>
        <v>2.1714175538947167E-3</v>
      </c>
      <c r="D1347" s="734">
        <f t="shared" ref="D1347:D1410" si="63">F1347/F1346-1</f>
        <v>1.5947146599840423E-2</v>
      </c>
      <c r="E1347" s="734">
        <f t="shared" ref="E1347:E1410" si="64">G1347/G1346-1</f>
        <v>-1.014498380770279E-4</v>
      </c>
      <c r="F1347">
        <v>89.19</v>
      </c>
      <c r="G1347">
        <v>459.03745099999998</v>
      </c>
    </row>
    <row r="1348" spans="1:7" x14ac:dyDescent="0.25">
      <c r="A1348" s="185">
        <v>41808</v>
      </c>
      <c r="B1348">
        <v>1956.9841140000001</v>
      </c>
      <c r="C1348" s="734">
        <f t="shared" ref="C1348:C1411" si="65">B1348/B1347-1</f>
        <v>7.7201490581693122E-3</v>
      </c>
      <c r="D1348" s="734">
        <f t="shared" si="63"/>
        <v>3.0160331875770829E-2</v>
      </c>
      <c r="E1348" s="734">
        <f t="shared" si="64"/>
        <v>1.1882873582791831E-2</v>
      </c>
      <c r="F1348">
        <v>91.88</v>
      </c>
      <c r="G1348">
        <v>464.49213500000002</v>
      </c>
    </row>
    <row r="1349" spans="1:7" x14ac:dyDescent="0.25">
      <c r="A1349" s="185">
        <v>41809</v>
      </c>
      <c r="B1349">
        <v>1959.4843519999999</v>
      </c>
      <c r="C1349" s="734">
        <f t="shared" si="65"/>
        <v>1.2775974940795187E-3</v>
      </c>
      <c r="D1349" s="734">
        <f t="shared" si="63"/>
        <v>7.4009577710056895E-3</v>
      </c>
      <c r="E1349" s="734">
        <f t="shared" si="64"/>
        <v>6.3788249073366554E-3</v>
      </c>
      <c r="F1349">
        <v>92.56</v>
      </c>
      <c r="G1349">
        <v>467.45504899999997</v>
      </c>
    </row>
    <row r="1350" spans="1:7" x14ac:dyDescent="0.25">
      <c r="A1350" s="185">
        <v>41810</v>
      </c>
      <c r="B1350">
        <v>1962.8734460000001</v>
      </c>
      <c r="C1350" s="734">
        <f t="shared" si="65"/>
        <v>1.7295846208422727E-3</v>
      </c>
      <c r="D1350" s="734">
        <f t="shared" si="63"/>
        <v>6.2662057044078345E-3</v>
      </c>
      <c r="E1350" s="734">
        <f t="shared" si="64"/>
        <v>-3.4977331050284333E-3</v>
      </c>
      <c r="F1350">
        <v>93.14</v>
      </c>
      <c r="G1350">
        <v>465.82001600000001</v>
      </c>
    </row>
    <row r="1351" spans="1:7" x14ac:dyDescent="0.25">
      <c r="A1351" s="185">
        <v>41813</v>
      </c>
      <c r="B1351">
        <v>1962.610754</v>
      </c>
      <c r="C1351" s="734">
        <f t="shared" si="65"/>
        <v>-1.3383032947711371E-4</v>
      </c>
      <c r="D1351" s="734">
        <f t="shared" si="63"/>
        <v>-1.7178441056473481E-3</v>
      </c>
      <c r="E1351" s="734">
        <f t="shared" si="64"/>
        <v>-5.5666371365201694E-3</v>
      </c>
      <c r="F1351">
        <v>92.98</v>
      </c>
      <c r="G1351">
        <v>463.22696500000001</v>
      </c>
    </row>
    <row r="1352" spans="1:7" x14ac:dyDescent="0.25">
      <c r="A1352" s="185">
        <v>41814</v>
      </c>
      <c r="B1352">
        <v>1949.9824020000001</v>
      </c>
      <c r="C1352" s="734">
        <f t="shared" si="65"/>
        <v>-6.4344659144774941E-3</v>
      </c>
      <c r="D1352" s="734">
        <f t="shared" si="63"/>
        <v>3.656700365670007E-3</v>
      </c>
      <c r="E1352" s="734">
        <f t="shared" si="64"/>
        <v>-4.8952979237726346E-3</v>
      </c>
      <c r="F1352">
        <v>93.32</v>
      </c>
      <c r="G1352">
        <v>460.95933100000002</v>
      </c>
    </row>
    <row r="1353" spans="1:7" x14ac:dyDescent="0.25">
      <c r="A1353" s="185">
        <v>41815</v>
      </c>
      <c r="B1353">
        <v>1959.531111</v>
      </c>
      <c r="C1353" s="734">
        <f t="shared" si="65"/>
        <v>4.8968180380533077E-3</v>
      </c>
      <c r="D1353" s="734">
        <f t="shared" si="63"/>
        <v>-1.1144449207029505E-2</v>
      </c>
      <c r="E1353" s="734">
        <f t="shared" si="64"/>
        <v>-6.398655589857638E-4</v>
      </c>
      <c r="F1353">
        <v>92.28</v>
      </c>
      <c r="G1353">
        <v>460.664379</v>
      </c>
    </row>
    <row r="1354" spans="1:7" x14ac:dyDescent="0.25">
      <c r="A1354" s="185">
        <v>41816</v>
      </c>
      <c r="B1354">
        <v>1957.219779</v>
      </c>
      <c r="C1354" s="734">
        <f t="shared" si="65"/>
        <v>-1.179533199052174E-3</v>
      </c>
      <c r="D1354" s="734">
        <f t="shared" si="63"/>
        <v>1.3003901170351995E-3</v>
      </c>
      <c r="E1354" s="734">
        <f t="shared" si="64"/>
        <v>-3.8993724756825054E-3</v>
      </c>
      <c r="F1354">
        <v>92.4</v>
      </c>
      <c r="G1354">
        <v>458.86807700000003</v>
      </c>
    </row>
    <row r="1355" spans="1:7" x14ac:dyDescent="0.25">
      <c r="A1355" s="185">
        <v>41817</v>
      </c>
      <c r="B1355">
        <v>1960.9605160000001</v>
      </c>
      <c r="C1355" s="734">
        <f t="shared" si="65"/>
        <v>1.9112503563147865E-3</v>
      </c>
      <c r="D1355" s="734">
        <f t="shared" si="63"/>
        <v>2.9220779220777704E-3</v>
      </c>
      <c r="E1355" s="734">
        <f t="shared" si="64"/>
        <v>1.3550125431802673E-3</v>
      </c>
      <c r="F1355">
        <v>92.67</v>
      </c>
      <c r="G1355">
        <v>459.48984899999999</v>
      </c>
    </row>
    <row r="1356" spans="1:7" x14ac:dyDescent="0.25">
      <c r="A1356" s="185">
        <v>41820</v>
      </c>
      <c r="B1356">
        <v>1960.2312400000001</v>
      </c>
      <c r="C1356" s="734">
        <f t="shared" si="65"/>
        <v>-3.7189734012987863E-4</v>
      </c>
      <c r="D1356" s="734">
        <f t="shared" si="63"/>
        <v>5.3954893708858531E-3</v>
      </c>
      <c r="E1356" s="734">
        <f t="shared" si="64"/>
        <v>-3.5154639509771268E-4</v>
      </c>
      <c r="F1356">
        <v>93.17</v>
      </c>
      <c r="G1356">
        <v>459.32831700000003</v>
      </c>
    </row>
    <row r="1357" spans="1:7" x14ac:dyDescent="0.25">
      <c r="A1357" s="185">
        <v>41821</v>
      </c>
      <c r="B1357">
        <v>1973.3185920000001</v>
      </c>
      <c r="C1357" s="734">
        <f t="shared" si="65"/>
        <v>6.6764327253554523E-3</v>
      </c>
      <c r="D1357" s="734">
        <f t="shared" si="63"/>
        <v>4.2932274337226239E-4</v>
      </c>
      <c r="E1357" s="734">
        <f t="shared" si="64"/>
        <v>2.4361942396857739E-3</v>
      </c>
      <c r="F1357">
        <v>93.21</v>
      </c>
      <c r="G1357">
        <v>460.44733000000002</v>
      </c>
    </row>
    <row r="1358" spans="1:7" x14ac:dyDescent="0.25">
      <c r="A1358" s="185">
        <v>41822</v>
      </c>
      <c r="B1358">
        <v>1974.618048</v>
      </c>
      <c r="C1358" s="734">
        <f t="shared" si="65"/>
        <v>6.5851302737840456E-4</v>
      </c>
      <c r="D1358" s="734">
        <f t="shared" si="63"/>
        <v>1.9311232700354175E-3</v>
      </c>
      <c r="E1358" s="734">
        <f t="shared" si="64"/>
        <v>2.250591832077653E-3</v>
      </c>
      <c r="F1358">
        <v>93.39</v>
      </c>
      <c r="G1358">
        <v>461.483609</v>
      </c>
    </row>
    <row r="1359" spans="1:7" x14ac:dyDescent="0.25">
      <c r="A1359" s="185">
        <v>41823</v>
      </c>
      <c r="B1359">
        <v>1985.4371180000001</v>
      </c>
      <c r="C1359" s="734">
        <f t="shared" si="65"/>
        <v>5.4790697426057022E-3</v>
      </c>
      <c r="D1359" s="734">
        <f t="shared" si="63"/>
        <v>3.6406467501874928E-3</v>
      </c>
      <c r="E1359" s="734">
        <f t="shared" si="64"/>
        <v>5.7612728776246236E-3</v>
      </c>
      <c r="F1359">
        <v>93.73</v>
      </c>
      <c r="G1359">
        <v>464.14234199999999</v>
      </c>
    </row>
    <row r="1360" spans="1:7" x14ac:dyDescent="0.25">
      <c r="A1360" s="185">
        <v>41827</v>
      </c>
      <c r="B1360">
        <v>1977.6508630000001</v>
      </c>
      <c r="C1360" s="734">
        <f t="shared" si="65"/>
        <v>-3.9216830034100036E-3</v>
      </c>
      <c r="D1360" s="734">
        <f t="shared" si="63"/>
        <v>-2.7739251040223012E-3</v>
      </c>
      <c r="E1360" s="734">
        <f t="shared" si="64"/>
        <v>7.7960135772325856E-4</v>
      </c>
      <c r="F1360">
        <v>93.47</v>
      </c>
      <c r="G1360">
        <v>464.504188</v>
      </c>
    </row>
    <row r="1361" spans="1:7" x14ac:dyDescent="0.25">
      <c r="A1361" s="185">
        <v>41828</v>
      </c>
      <c r="B1361">
        <v>1963.7114770000001</v>
      </c>
      <c r="C1361" s="734">
        <f t="shared" si="65"/>
        <v>-7.0484564595262311E-3</v>
      </c>
      <c r="D1361" s="734">
        <f t="shared" si="63"/>
        <v>-8.7728682999892449E-3</v>
      </c>
      <c r="E1361" s="734">
        <f t="shared" si="64"/>
        <v>-1.5418397045754428E-3</v>
      </c>
      <c r="F1361">
        <v>92.65</v>
      </c>
      <c r="G1361">
        <v>463.78799700000002</v>
      </c>
    </row>
    <row r="1362" spans="1:7" x14ac:dyDescent="0.25">
      <c r="A1362" s="185">
        <v>41829</v>
      </c>
      <c r="B1362">
        <v>1972.8330920000001</v>
      </c>
      <c r="C1362" s="734">
        <f t="shared" si="65"/>
        <v>4.6450892133784727E-3</v>
      </c>
      <c r="D1362" s="734">
        <f t="shared" si="63"/>
        <v>6.5839179708579998E-3</v>
      </c>
      <c r="E1362" s="734">
        <f t="shared" si="64"/>
        <v>3.7052726916517731E-3</v>
      </c>
      <c r="F1362">
        <v>93.26</v>
      </c>
      <c r="G1362">
        <v>465.50645800000001</v>
      </c>
    </row>
    <row r="1363" spans="1:7" x14ac:dyDescent="0.25">
      <c r="A1363" s="185">
        <v>41830</v>
      </c>
      <c r="B1363">
        <v>1964.676618</v>
      </c>
      <c r="C1363" s="734">
        <f t="shared" si="65"/>
        <v>-4.1343963830875463E-3</v>
      </c>
      <c r="D1363" s="734">
        <f t="shared" si="63"/>
        <v>-1.5011794981771853E-3</v>
      </c>
      <c r="E1363" s="734">
        <f t="shared" si="64"/>
        <v>-8.0810479325288398E-4</v>
      </c>
      <c r="F1363">
        <v>93.12</v>
      </c>
      <c r="G1363">
        <v>465.13028000000003</v>
      </c>
    </row>
    <row r="1364" spans="1:7" x14ac:dyDescent="0.25">
      <c r="A1364" s="185">
        <v>41831</v>
      </c>
      <c r="B1364">
        <v>1967.5691609999999</v>
      </c>
      <c r="C1364" s="734">
        <f t="shared" si="65"/>
        <v>1.4722743547201933E-3</v>
      </c>
      <c r="D1364" s="734">
        <f t="shared" si="63"/>
        <v>-5.6915807560137255E-3</v>
      </c>
      <c r="E1364" s="734">
        <f t="shared" si="64"/>
        <v>8.1630032772750383E-4</v>
      </c>
      <c r="F1364">
        <v>92.59</v>
      </c>
      <c r="G1364">
        <v>465.50996600000002</v>
      </c>
    </row>
    <row r="1365" spans="1:7" x14ac:dyDescent="0.25">
      <c r="A1365" s="185">
        <v>41834</v>
      </c>
      <c r="B1365">
        <v>1977.099324</v>
      </c>
      <c r="C1365" s="734">
        <f t="shared" si="65"/>
        <v>4.8436228768480305E-3</v>
      </c>
      <c r="D1365" s="734">
        <f t="shared" si="63"/>
        <v>3.0240846743709859E-3</v>
      </c>
      <c r="E1365" s="734">
        <f t="shared" si="64"/>
        <v>3.8495674225802468E-3</v>
      </c>
      <c r="F1365">
        <v>92.87</v>
      </c>
      <c r="G1365">
        <v>467.30197800000002</v>
      </c>
    </row>
    <row r="1366" spans="1:7" x14ac:dyDescent="0.25">
      <c r="A1366" s="185">
        <v>41835</v>
      </c>
      <c r="B1366">
        <v>1973.282056</v>
      </c>
      <c r="C1366" s="734">
        <f t="shared" si="65"/>
        <v>-1.9307416444193093E-3</v>
      </c>
      <c r="D1366" s="734">
        <f t="shared" si="63"/>
        <v>-2.6919349628512501E-3</v>
      </c>
      <c r="E1366" s="734">
        <f t="shared" si="64"/>
        <v>-8.1225143027321423E-3</v>
      </c>
      <c r="F1366">
        <v>92.62</v>
      </c>
      <c r="G1366">
        <v>463.50631099999998</v>
      </c>
    </row>
    <row r="1367" spans="1:7" x14ac:dyDescent="0.25">
      <c r="A1367" s="185">
        <v>41836</v>
      </c>
      <c r="B1367">
        <v>1981.567219</v>
      </c>
      <c r="C1367" s="734">
        <f t="shared" si="65"/>
        <v>4.198671434125778E-3</v>
      </c>
      <c r="D1367" s="734">
        <f t="shared" si="63"/>
        <v>4.2107536169293525E-3</v>
      </c>
      <c r="E1367" s="734">
        <f t="shared" si="64"/>
        <v>-9.7168903488775715E-4</v>
      </c>
      <c r="F1367">
        <v>93.01</v>
      </c>
      <c r="G1367">
        <v>463.055927</v>
      </c>
    </row>
    <row r="1368" spans="1:7" x14ac:dyDescent="0.25">
      <c r="A1368" s="185">
        <v>41837</v>
      </c>
      <c r="B1368">
        <v>1958.1194330000001</v>
      </c>
      <c r="C1368" s="734">
        <f t="shared" si="65"/>
        <v>-1.1832950088785266E-2</v>
      </c>
      <c r="D1368" s="734">
        <f t="shared" si="63"/>
        <v>-1.1719169981722399E-2</v>
      </c>
      <c r="E1368" s="734">
        <f t="shared" si="64"/>
        <v>-6.7884845365557833E-3</v>
      </c>
      <c r="F1368">
        <v>91.92</v>
      </c>
      <c r="G1368">
        <v>459.91247900000002</v>
      </c>
    </row>
    <row r="1369" spans="1:7" x14ac:dyDescent="0.25">
      <c r="A1369" s="185">
        <v>41838</v>
      </c>
      <c r="B1369">
        <v>1978.2183540000001</v>
      </c>
      <c r="C1369" s="734">
        <f t="shared" si="65"/>
        <v>1.026439994480155E-2</v>
      </c>
      <c r="D1369" s="734">
        <f t="shared" si="63"/>
        <v>7.5065274151435712E-3</v>
      </c>
      <c r="E1369" s="734">
        <f t="shared" si="64"/>
        <v>9.8477454011418608E-3</v>
      </c>
      <c r="F1369">
        <v>92.61</v>
      </c>
      <c r="G1369">
        <v>464.44157999999999</v>
      </c>
    </row>
    <row r="1370" spans="1:7" x14ac:dyDescent="0.25">
      <c r="A1370" s="185">
        <v>41841</v>
      </c>
      <c r="B1370">
        <v>1973.6278560000001</v>
      </c>
      <c r="C1370" s="734">
        <f t="shared" si="65"/>
        <v>-2.3205213877012243E-3</v>
      </c>
      <c r="D1370" s="734">
        <f t="shared" si="63"/>
        <v>-3.6713097937588479E-3</v>
      </c>
      <c r="E1370" s="734">
        <f t="shared" si="64"/>
        <v>-4.3368877523842775E-3</v>
      </c>
      <c r="F1370">
        <v>92.27</v>
      </c>
      <c r="G1370">
        <v>462.42734899999999</v>
      </c>
    </row>
    <row r="1371" spans="1:7" x14ac:dyDescent="0.25">
      <c r="A1371" s="185">
        <v>41842</v>
      </c>
      <c r="B1371">
        <v>1983.528153</v>
      </c>
      <c r="C1371" s="734">
        <f t="shared" si="65"/>
        <v>5.016293710033537E-3</v>
      </c>
      <c r="D1371" s="734">
        <f t="shared" si="63"/>
        <v>3.413894006719409E-2</v>
      </c>
      <c r="E1371" s="734">
        <f t="shared" si="64"/>
        <v>-1.9923648590256526E-3</v>
      </c>
      <c r="F1371">
        <v>95.42</v>
      </c>
      <c r="G1371">
        <v>461.50602500000002</v>
      </c>
    </row>
    <row r="1372" spans="1:7" x14ac:dyDescent="0.25">
      <c r="A1372" s="185">
        <v>41843</v>
      </c>
      <c r="B1372">
        <v>1987.005175</v>
      </c>
      <c r="C1372" s="734">
        <f t="shared" si="65"/>
        <v>1.7529481468367969E-3</v>
      </c>
      <c r="D1372" s="734">
        <f t="shared" si="63"/>
        <v>-3.5631942988891829E-3</v>
      </c>
      <c r="E1372" s="734">
        <f t="shared" si="64"/>
        <v>-1.1222757059347055E-3</v>
      </c>
      <c r="F1372">
        <v>95.08</v>
      </c>
      <c r="G1372">
        <v>460.988088</v>
      </c>
    </row>
    <row r="1373" spans="1:7" x14ac:dyDescent="0.25">
      <c r="A1373" s="185">
        <v>41844</v>
      </c>
      <c r="B1373">
        <v>1987.9804750000001</v>
      </c>
      <c r="C1373" s="734">
        <f t="shared" si="65"/>
        <v>4.9083918465386844E-4</v>
      </c>
      <c r="D1373" s="734">
        <f t="shared" si="63"/>
        <v>2.7345393352966596E-3</v>
      </c>
      <c r="E1373" s="734">
        <f t="shared" si="64"/>
        <v>3.6460725206417521E-3</v>
      </c>
      <c r="F1373">
        <v>95.34</v>
      </c>
      <c r="G1373">
        <v>462.66888399999999</v>
      </c>
    </row>
    <row r="1374" spans="1:7" x14ac:dyDescent="0.25">
      <c r="A1374" s="185">
        <v>41845</v>
      </c>
      <c r="B1374">
        <v>1978.338888</v>
      </c>
      <c r="C1374" s="734">
        <f t="shared" si="65"/>
        <v>-4.8499404904870369E-3</v>
      </c>
      <c r="D1374" s="734">
        <f t="shared" si="63"/>
        <v>-7.3421439060206151E-3</v>
      </c>
      <c r="E1374" s="734">
        <f t="shared" si="64"/>
        <v>-4.4077461669110862E-3</v>
      </c>
      <c r="F1374">
        <v>94.64</v>
      </c>
      <c r="G1374">
        <v>460.62955699999998</v>
      </c>
    </row>
    <row r="1375" spans="1:7" x14ac:dyDescent="0.25">
      <c r="A1375" s="185">
        <v>41848</v>
      </c>
      <c r="B1375">
        <v>1978.9113480000001</v>
      </c>
      <c r="C1375" s="734">
        <f t="shared" si="65"/>
        <v>2.8936397271084324E-4</v>
      </c>
      <c r="D1375" s="734">
        <f t="shared" si="63"/>
        <v>1.4898562975486085E-2</v>
      </c>
      <c r="E1375" s="734">
        <f t="shared" si="64"/>
        <v>-5.156440710121446E-3</v>
      </c>
      <c r="F1375">
        <v>96.05</v>
      </c>
      <c r="G1375">
        <v>458.25434799999999</v>
      </c>
    </row>
    <row r="1376" spans="1:7" x14ac:dyDescent="0.25">
      <c r="A1376" s="185">
        <v>41849</v>
      </c>
      <c r="B1376">
        <v>1969.9523240000001</v>
      </c>
      <c r="C1376" s="734">
        <f t="shared" si="65"/>
        <v>-4.5272487870942069E-3</v>
      </c>
      <c r="D1376" s="734">
        <f t="shared" si="63"/>
        <v>-1.2181155648099962E-2</v>
      </c>
      <c r="E1376" s="734">
        <f t="shared" si="64"/>
        <v>-5.25383121951295E-3</v>
      </c>
      <c r="F1376">
        <v>94.88</v>
      </c>
      <c r="G1376">
        <v>455.84675700000003</v>
      </c>
    </row>
    <row r="1377" spans="1:7" x14ac:dyDescent="0.25">
      <c r="A1377" s="185">
        <v>41850</v>
      </c>
      <c r="B1377">
        <v>1970.0681099999999</v>
      </c>
      <c r="C1377" s="734">
        <f t="shared" si="65"/>
        <v>5.8776041729213802E-5</v>
      </c>
      <c r="D1377" s="734">
        <f t="shared" si="63"/>
        <v>-1.8760539629005035E-2</v>
      </c>
      <c r="E1377" s="734">
        <f t="shared" si="64"/>
        <v>-1.0064904333628943E-2</v>
      </c>
      <c r="F1377">
        <v>93.1</v>
      </c>
      <c r="G1377">
        <v>451.25870300000003</v>
      </c>
    </row>
    <row r="1378" spans="1:7" x14ac:dyDescent="0.25">
      <c r="A1378" s="185">
        <v>41851</v>
      </c>
      <c r="B1378">
        <v>1930.673871</v>
      </c>
      <c r="C1378" s="734">
        <f t="shared" si="65"/>
        <v>-1.9996384287444768E-2</v>
      </c>
      <c r="D1378" s="734">
        <f t="shared" si="63"/>
        <v>-1.7830290010741101E-2</v>
      </c>
      <c r="E1378" s="734">
        <f t="shared" si="64"/>
        <v>-1.7170469951025003E-2</v>
      </c>
      <c r="F1378">
        <v>91.44</v>
      </c>
      <c r="G1378">
        <v>443.510379</v>
      </c>
    </row>
    <row r="1379" spans="1:7" x14ac:dyDescent="0.25">
      <c r="A1379" s="185">
        <v>41852</v>
      </c>
      <c r="B1379">
        <v>1925.1518000000001</v>
      </c>
      <c r="C1379" s="734">
        <f t="shared" si="65"/>
        <v>-2.8601780357340179E-3</v>
      </c>
      <c r="D1379" s="734">
        <f t="shared" si="63"/>
        <v>1.3123359580052618E-2</v>
      </c>
      <c r="E1379" s="734">
        <f t="shared" si="64"/>
        <v>7.6615974752645144E-3</v>
      </c>
      <c r="F1379">
        <v>92.64</v>
      </c>
      <c r="G1379">
        <v>446.90837699999997</v>
      </c>
    </row>
    <row r="1380" spans="1:7" x14ac:dyDescent="0.25">
      <c r="A1380" s="185">
        <v>41855</v>
      </c>
      <c r="B1380">
        <v>1938.9861639999999</v>
      </c>
      <c r="C1380" s="734">
        <f t="shared" si="65"/>
        <v>7.1861159208328473E-3</v>
      </c>
      <c r="D1380" s="734">
        <f t="shared" si="63"/>
        <v>2.0509499136442955E-3</v>
      </c>
      <c r="E1380" s="734">
        <f t="shared" si="64"/>
        <v>4.0076850025123623E-3</v>
      </c>
      <c r="F1380">
        <v>92.83</v>
      </c>
      <c r="G1380">
        <v>448.69944500000003</v>
      </c>
    </row>
    <row r="1381" spans="1:7" x14ac:dyDescent="0.25">
      <c r="A1381" s="185">
        <v>41856</v>
      </c>
      <c r="B1381">
        <v>1920.2111640000001</v>
      </c>
      <c r="C1381" s="734">
        <f t="shared" si="65"/>
        <v>-9.6828952926968359E-3</v>
      </c>
      <c r="D1381" s="734">
        <f t="shared" si="63"/>
        <v>-2.0467521275449041E-3</v>
      </c>
      <c r="E1381" s="734">
        <f t="shared" si="64"/>
        <v>-4.7462327482932221E-3</v>
      </c>
      <c r="F1381">
        <v>92.64</v>
      </c>
      <c r="G1381">
        <v>446.56981300000001</v>
      </c>
    </row>
    <row r="1382" spans="1:7" x14ac:dyDescent="0.25">
      <c r="A1382" s="185">
        <v>41857</v>
      </c>
      <c r="B1382">
        <v>1920.236003</v>
      </c>
      <c r="C1382" s="734">
        <f t="shared" si="65"/>
        <v>1.2935556497950529E-5</v>
      </c>
      <c r="D1382" s="734">
        <f t="shared" si="63"/>
        <v>1.0794473229706281E-2</v>
      </c>
      <c r="E1382" s="734">
        <f t="shared" si="64"/>
        <v>8.6522619476743223E-3</v>
      </c>
      <c r="F1382">
        <v>93.64</v>
      </c>
      <c r="G1382">
        <v>450.433652</v>
      </c>
    </row>
    <row r="1383" spans="1:7" x14ac:dyDescent="0.25">
      <c r="A1383" s="185">
        <v>41858</v>
      </c>
      <c r="B1383">
        <v>1909.5707789999999</v>
      </c>
      <c r="C1383" s="734">
        <f t="shared" si="65"/>
        <v>-5.5541214638917813E-3</v>
      </c>
      <c r="D1383" s="734">
        <f t="shared" si="63"/>
        <v>-1.495087569414788E-2</v>
      </c>
      <c r="E1383" s="734">
        <f t="shared" si="64"/>
        <v>-8.0986799805090603E-3</v>
      </c>
      <c r="F1383">
        <v>92.24</v>
      </c>
      <c r="G1383">
        <v>446.78573399999999</v>
      </c>
    </row>
    <row r="1384" spans="1:7" x14ac:dyDescent="0.25">
      <c r="A1384" s="185">
        <v>41859</v>
      </c>
      <c r="B1384">
        <v>1931.593151</v>
      </c>
      <c r="C1384" s="734">
        <f t="shared" si="65"/>
        <v>1.1532629343821821E-2</v>
      </c>
      <c r="D1384" s="734">
        <f t="shared" si="63"/>
        <v>9.4319167389418368E-3</v>
      </c>
      <c r="E1384" s="734">
        <f t="shared" si="64"/>
        <v>9.8792187487348748E-3</v>
      </c>
      <c r="F1384">
        <v>93.11</v>
      </c>
      <c r="G1384">
        <v>451.19962800000002</v>
      </c>
    </row>
    <row r="1385" spans="1:7" x14ac:dyDescent="0.25">
      <c r="A1385" s="185">
        <v>41862</v>
      </c>
      <c r="B1385">
        <v>1936.9156</v>
      </c>
      <c r="C1385" s="734">
        <f t="shared" si="65"/>
        <v>2.7554710458796983E-3</v>
      </c>
      <c r="D1385" s="734">
        <f t="shared" si="63"/>
        <v>7.947588873375544E-3</v>
      </c>
      <c r="E1385" s="734">
        <f t="shared" si="64"/>
        <v>7.6227367811569913E-3</v>
      </c>
      <c r="F1385">
        <v>93.85</v>
      </c>
      <c r="G1385">
        <v>454.639004</v>
      </c>
    </row>
    <row r="1386" spans="1:7" x14ac:dyDescent="0.25">
      <c r="A1386" s="185">
        <v>41863</v>
      </c>
      <c r="B1386">
        <v>1933.7466380000001</v>
      </c>
      <c r="C1386" s="734">
        <f t="shared" si="65"/>
        <v>-1.6360867763158815E-3</v>
      </c>
      <c r="D1386" s="734">
        <f t="shared" si="63"/>
        <v>-2.3441662226957316E-3</v>
      </c>
      <c r="E1386" s="734">
        <f t="shared" si="64"/>
        <v>-1.3902700701852178E-3</v>
      </c>
      <c r="F1386">
        <v>93.63</v>
      </c>
      <c r="G1386">
        <v>454.006933</v>
      </c>
    </row>
    <row r="1387" spans="1:7" x14ac:dyDescent="0.25">
      <c r="A1387" s="185">
        <v>41864</v>
      </c>
      <c r="B1387">
        <v>1946.7220010000001</v>
      </c>
      <c r="C1387" s="734">
        <f t="shared" si="65"/>
        <v>6.7099602114473189E-3</v>
      </c>
      <c r="D1387" s="734">
        <f t="shared" si="63"/>
        <v>6.7286126241590249E-3</v>
      </c>
      <c r="E1387" s="734">
        <f t="shared" si="64"/>
        <v>2.5269151561613246E-3</v>
      </c>
      <c r="F1387">
        <v>94.26</v>
      </c>
      <c r="G1387">
        <v>455.15417000000002</v>
      </c>
    </row>
    <row r="1388" spans="1:7" x14ac:dyDescent="0.25">
      <c r="A1388" s="185">
        <v>41865</v>
      </c>
      <c r="B1388">
        <v>1955.182407</v>
      </c>
      <c r="C1388" s="734">
        <f t="shared" si="65"/>
        <v>4.3459754375068105E-3</v>
      </c>
      <c r="D1388" s="734">
        <f t="shared" si="63"/>
        <v>2.5461489497136114E-3</v>
      </c>
      <c r="E1388" s="734">
        <f t="shared" si="64"/>
        <v>4.1963517548351259E-3</v>
      </c>
      <c r="F1388">
        <v>94.5</v>
      </c>
      <c r="G1388">
        <v>457.06415700000002</v>
      </c>
    </row>
    <row r="1389" spans="1:7" x14ac:dyDescent="0.25">
      <c r="A1389" s="185">
        <v>41866</v>
      </c>
      <c r="B1389">
        <v>1955.062629</v>
      </c>
      <c r="C1389" s="734">
        <f t="shared" si="65"/>
        <v>-6.1261803283030325E-5</v>
      </c>
      <c r="D1389" s="734">
        <f t="shared" si="63"/>
        <v>-2.962962962962945E-3</v>
      </c>
      <c r="E1389" s="734">
        <f t="shared" si="64"/>
        <v>1.0844320045861888E-3</v>
      </c>
      <c r="F1389">
        <v>94.22</v>
      </c>
      <c r="G1389">
        <v>457.55981200000002</v>
      </c>
    </row>
    <row r="1390" spans="1:7" x14ac:dyDescent="0.25">
      <c r="A1390" s="185">
        <v>41869</v>
      </c>
      <c r="B1390">
        <v>1971.7400379999999</v>
      </c>
      <c r="C1390" s="734">
        <f t="shared" si="65"/>
        <v>8.5303707168349341E-3</v>
      </c>
      <c r="D1390" s="734">
        <f t="shared" si="63"/>
        <v>5.6251326682232872E-3</v>
      </c>
      <c r="E1390" s="734">
        <f t="shared" si="64"/>
        <v>5.8502275108025525E-3</v>
      </c>
      <c r="F1390">
        <v>94.75</v>
      </c>
      <c r="G1390">
        <v>460.23664100000002</v>
      </c>
    </row>
    <row r="1391" spans="1:7" x14ac:dyDescent="0.25">
      <c r="A1391" s="185">
        <v>41870</v>
      </c>
      <c r="B1391">
        <v>1981.600983</v>
      </c>
      <c r="C1391" s="734">
        <f t="shared" si="65"/>
        <v>5.0011384918684509E-3</v>
      </c>
      <c r="D1391" s="734">
        <f t="shared" si="63"/>
        <v>-4.0105540897097391E-3</v>
      </c>
      <c r="E1391" s="734">
        <f t="shared" si="64"/>
        <v>2.2369492306457683E-3</v>
      </c>
      <c r="F1391">
        <v>94.37</v>
      </c>
      <c r="G1391">
        <v>461.266167</v>
      </c>
    </row>
    <row r="1392" spans="1:7" x14ac:dyDescent="0.25">
      <c r="A1392" s="185">
        <v>41871</v>
      </c>
      <c r="B1392">
        <v>1986.5059610000001</v>
      </c>
      <c r="C1392" s="734">
        <f t="shared" si="65"/>
        <v>2.4752601770383631E-3</v>
      </c>
      <c r="D1392" s="734">
        <f t="shared" si="63"/>
        <v>1.165624668856724E-3</v>
      </c>
      <c r="E1392" s="734">
        <f t="shared" si="64"/>
        <v>-6.4374979403147847E-5</v>
      </c>
      <c r="F1392">
        <v>94.48</v>
      </c>
      <c r="G1392">
        <v>461.23647299999999</v>
      </c>
    </row>
    <row r="1393" spans="1:7" x14ac:dyDescent="0.25">
      <c r="A1393" s="185">
        <v>41872</v>
      </c>
      <c r="B1393">
        <v>1992.3660379999999</v>
      </c>
      <c r="C1393" s="734">
        <f t="shared" si="65"/>
        <v>2.9499418149492307E-3</v>
      </c>
      <c r="D1393" s="734">
        <f t="shared" si="63"/>
        <v>-6.3505503810334929E-4</v>
      </c>
      <c r="E1393" s="734">
        <f t="shared" si="64"/>
        <v>1.2063876830488152E-3</v>
      </c>
      <c r="F1393">
        <v>94.42</v>
      </c>
      <c r="G1393">
        <v>461.79290300000002</v>
      </c>
    </row>
    <row r="1394" spans="1:7" x14ac:dyDescent="0.25">
      <c r="A1394" s="185">
        <v>41873</v>
      </c>
      <c r="B1394">
        <v>1988.402435</v>
      </c>
      <c r="C1394" s="734">
        <f t="shared" si="65"/>
        <v>-1.9893949828510005E-3</v>
      </c>
      <c r="D1394" s="734">
        <f t="shared" si="63"/>
        <v>-8.4727811904250494E-4</v>
      </c>
      <c r="E1394" s="734">
        <f t="shared" si="64"/>
        <v>-1.7879897994015348E-3</v>
      </c>
      <c r="F1394">
        <v>94.34</v>
      </c>
      <c r="G1394">
        <v>460.96722199999999</v>
      </c>
    </row>
    <row r="1395" spans="1:7" x14ac:dyDescent="0.25">
      <c r="A1395" s="185">
        <v>41876</v>
      </c>
      <c r="B1395">
        <v>1997.9218100000001</v>
      </c>
      <c r="C1395" s="734">
        <f t="shared" si="65"/>
        <v>4.787448874754574E-3</v>
      </c>
      <c r="D1395" s="734">
        <f t="shared" si="63"/>
        <v>1.3461946152215409E-2</v>
      </c>
      <c r="E1395" s="734">
        <f t="shared" si="64"/>
        <v>5.2158350642987905E-3</v>
      </c>
      <c r="F1395">
        <v>95.61</v>
      </c>
      <c r="G1395">
        <v>463.37155100000001</v>
      </c>
    </row>
    <row r="1396" spans="1:7" x14ac:dyDescent="0.25">
      <c r="A1396" s="185">
        <v>41877</v>
      </c>
      <c r="B1396">
        <v>2000.020049</v>
      </c>
      <c r="C1396" s="734">
        <f t="shared" si="65"/>
        <v>1.0502107687586637E-3</v>
      </c>
      <c r="D1396" s="734">
        <f t="shared" si="63"/>
        <v>-4.8112122162953241E-3</v>
      </c>
      <c r="E1396" s="734">
        <f t="shared" si="64"/>
        <v>-7.0255499997240456E-4</v>
      </c>
      <c r="F1396">
        <v>95.15</v>
      </c>
      <c r="G1396">
        <v>463.04600699999997</v>
      </c>
    </row>
    <row r="1397" spans="1:7" x14ac:dyDescent="0.25">
      <c r="A1397" s="185">
        <v>41878</v>
      </c>
      <c r="B1397">
        <v>2000.1177049999999</v>
      </c>
      <c r="C1397" s="734">
        <f t="shared" si="65"/>
        <v>4.882751052859291E-5</v>
      </c>
      <c r="D1397" s="734">
        <f t="shared" si="63"/>
        <v>-3.5733053074094023E-3</v>
      </c>
      <c r="E1397" s="734">
        <f t="shared" si="64"/>
        <v>6.4664200851227704E-4</v>
      </c>
      <c r="F1397">
        <v>94.81</v>
      </c>
      <c r="G1397">
        <v>463.34543200000002</v>
      </c>
    </row>
    <row r="1398" spans="1:7" x14ac:dyDescent="0.25">
      <c r="A1398" s="185">
        <v>41879</v>
      </c>
      <c r="B1398">
        <v>1996.7404509999999</v>
      </c>
      <c r="C1398" s="734">
        <f t="shared" si="65"/>
        <v>-1.6885276259278603E-3</v>
      </c>
      <c r="D1398" s="734">
        <f t="shared" si="63"/>
        <v>2.5313785465668204E-3</v>
      </c>
      <c r="E1398" s="734">
        <f t="shared" si="64"/>
        <v>-1.8672030417254959E-4</v>
      </c>
      <c r="F1398">
        <v>95.05</v>
      </c>
      <c r="G1398">
        <v>463.258916</v>
      </c>
    </row>
    <row r="1399" spans="1:7" x14ac:dyDescent="0.25">
      <c r="A1399" s="185">
        <v>41880</v>
      </c>
      <c r="B1399">
        <v>2003.3676949999999</v>
      </c>
      <c r="C1399" s="734">
        <f t="shared" si="65"/>
        <v>3.3190312725326354E-3</v>
      </c>
      <c r="D1399" s="734">
        <f t="shared" si="63"/>
        <v>5.7864281956865327E-3</v>
      </c>
      <c r="E1399" s="734">
        <f t="shared" si="64"/>
        <v>1.1564634408460783E-3</v>
      </c>
      <c r="F1399">
        <v>95.6</v>
      </c>
      <c r="G1399">
        <v>463.79465800000003</v>
      </c>
    </row>
    <row r="1400" spans="1:7" x14ac:dyDescent="0.25">
      <c r="A1400" s="185">
        <v>41884</v>
      </c>
      <c r="B1400">
        <v>2002.2844030000001</v>
      </c>
      <c r="C1400" s="734">
        <f t="shared" si="65"/>
        <v>-5.4073548390720649E-4</v>
      </c>
      <c r="D1400" s="734">
        <f t="shared" si="63"/>
        <v>-2.3012552301254763E-3</v>
      </c>
      <c r="E1400" s="734">
        <f t="shared" si="64"/>
        <v>-4.8605561989900625E-4</v>
      </c>
      <c r="F1400">
        <v>95.38</v>
      </c>
      <c r="G1400">
        <v>463.56922800000001</v>
      </c>
    </row>
    <row r="1401" spans="1:7" x14ac:dyDescent="0.25">
      <c r="A1401" s="185">
        <v>41885</v>
      </c>
      <c r="B1401">
        <v>2000.723632</v>
      </c>
      <c r="C1401" s="734">
        <f t="shared" si="65"/>
        <v>-7.7949515945974213E-4</v>
      </c>
      <c r="D1401" s="734">
        <f t="shared" si="63"/>
        <v>-1.5202348500733764E-2</v>
      </c>
      <c r="E1401" s="734">
        <f t="shared" si="64"/>
        <v>9.6961353957691898E-4</v>
      </c>
      <c r="F1401">
        <v>93.93</v>
      </c>
      <c r="G1401">
        <v>464.018711</v>
      </c>
    </row>
    <row r="1402" spans="1:7" x14ac:dyDescent="0.25">
      <c r="A1402" s="185">
        <v>41886</v>
      </c>
      <c r="B1402">
        <v>1997.650932</v>
      </c>
      <c r="C1402" s="734">
        <f t="shared" si="65"/>
        <v>-1.5357943250404738E-3</v>
      </c>
      <c r="D1402" s="734">
        <f t="shared" si="63"/>
        <v>3.3216224848291231E-2</v>
      </c>
      <c r="E1402" s="734">
        <f t="shared" si="64"/>
        <v>2.169679748108333E-3</v>
      </c>
      <c r="F1402">
        <v>97.05</v>
      </c>
      <c r="G1402">
        <v>465.02548300000001</v>
      </c>
    </row>
    <row r="1403" spans="1:7" x14ac:dyDescent="0.25">
      <c r="A1403" s="185">
        <v>41887</v>
      </c>
      <c r="B1403">
        <v>2007.711908</v>
      </c>
      <c r="C1403" s="734">
        <f t="shared" si="65"/>
        <v>5.0364034270626856E-3</v>
      </c>
      <c r="D1403" s="734">
        <f t="shared" si="63"/>
        <v>6.8006182380215829E-3</v>
      </c>
      <c r="E1403" s="734">
        <f t="shared" si="64"/>
        <v>5.5472121298780763E-3</v>
      </c>
      <c r="F1403">
        <v>97.71</v>
      </c>
      <c r="G1403">
        <v>467.60507799999999</v>
      </c>
    </row>
    <row r="1404" spans="1:7" x14ac:dyDescent="0.25">
      <c r="A1404" s="185">
        <v>41890</v>
      </c>
      <c r="B1404">
        <v>2001.540733</v>
      </c>
      <c r="C1404" s="734">
        <f t="shared" si="65"/>
        <v>-3.0737353180055882E-3</v>
      </c>
      <c r="D1404" s="734">
        <f t="shared" si="63"/>
        <v>-7.266400573124443E-3</v>
      </c>
      <c r="E1404" s="734">
        <f t="shared" si="64"/>
        <v>-6.3517894474190983E-3</v>
      </c>
      <c r="F1404">
        <v>97</v>
      </c>
      <c r="G1404">
        <v>464.63494900000001</v>
      </c>
    </row>
    <row r="1405" spans="1:7" x14ac:dyDescent="0.25">
      <c r="A1405" s="185">
        <v>41891</v>
      </c>
      <c r="B1405">
        <v>1988.4448930000001</v>
      </c>
      <c r="C1405" s="734">
        <f t="shared" si="65"/>
        <v>-6.542879584754302E-3</v>
      </c>
      <c r="D1405" s="734">
        <f t="shared" si="63"/>
        <v>-1.3402061855669611E-3</v>
      </c>
      <c r="E1405" s="734">
        <f t="shared" si="64"/>
        <v>-2.9934683195774747E-3</v>
      </c>
      <c r="F1405">
        <v>96.87</v>
      </c>
      <c r="G1405">
        <v>463.244079</v>
      </c>
    </row>
    <row r="1406" spans="1:7" x14ac:dyDescent="0.25">
      <c r="A1406" s="185">
        <v>41892</v>
      </c>
      <c r="B1406">
        <v>1995.6923059999999</v>
      </c>
      <c r="C1406" s="734">
        <f t="shared" si="65"/>
        <v>3.6447643208585845E-3</v>
      </c>
      <c r="D1406" s="734">
        <f t="shared" si="63"/>
        <v>-4.4389387839373073E-3</v>
      </c>
      <c r="E1406" s="734">
        <f t="shared" si="64"/>
        <v>4.33907110985432E-3</v>
      </c>
      <c r="F1406">
        <v>96.44</v>
      </c>
      <c r="G1406">
        <v>465.25412799999998</v>
      </c>
    </row>
    <row r="1407" spans="1:7" x14ac:dyDescent="0.25">
      <c r="A1407" s="185">
        <v>41893</v>
      </c>
      <c r="B1407">
        <v>1997.445968</v>
      </c>
      <c r="C1407" s="734">
        <f t="shared" si="65"/>
        <v>8.7872363626795291E-4</v>
      </c>
      <c r="D1407" s="734">
        <f t="shared" si="63"/>
        <v>5.9104106180010163E-3</v>
      </c>
      <c r="E1407" s="734">
        <f t="shared" si="64"/>
        <v>-4.7943475742784347E-4</v>
      </c>
      <c r="F1407">
        <v>97.01</v>
      </c>
      <c r="G1407">
        <v>465.031069</v>
      </c>
    </row>
    <row r="1408" spans="1:7" x14ac:dyDescent="0.25">
      <c r="A1408" s="185">
        <v>41894</v>
      </c>
      <c r="B1408">
        <v>1985.5362909999999</v>
      </c>
      <c r="C1408" s="734">
        <f t="shared" si="65"/>
        <v>-5.9624526474301165E-3</v>
      </c>
      <c r="D1408" s="734">
        <f t="shared" si="63"/>
        <v>-3.2986290073189206E-3</v>
      </c>
      <c r="E1408" s="734">
        <f t="shared" si="64"/>
        <v>-6.5919165499885857E-3</v>
      </c>
      <c r="F1408">
        <v>96.69</v>
      </c>
      <c r="G1408">
        <v>461.96562299999999</v>
      </c>
    </row>
    <row r="1409" spans="1:7" x14ac:dyDescent="0.25">
      <c r="A1409" s="185">
        <v>41897</v>
      </c>
      <c r="B1409">
        <v>1984.13231</v>
      </c>
      <c r="C1409" s="734">
        <f t="shared" si="65"/>
        <v>-7.0710417450636776E-4</v>
      </c>
      <c r="D1409" s="734">
        <f t="shared" si="63"/>
        <v>-7.2396318130096837E-4</v>
      </c>
      <c r="E1409" s="734">
        <f t="shared" si="64"/>
        <v>4.4180192169840371E-3</v>
      </c>
      <c r="F1409">
        <v>96.62</v>
      </c>
      <c r="G1409">
        <v>464.006596</v>
      </c>
    </row>
    <row r="1410" spans="1:7" x14ac:dyDescent="0.25">
      <c r="A1410" s="185">
        <v>41898</v>
      </c>
      <c r="B1410">
        <v>1998.9814100000001</v>
      </c>
      <c r="C1410" s="734">
        <f t="shared" si="65"/>
        <v>7.4839263113457566E-3</v>
      </c>
      <c r="D1410" s="734">
        <f t="shared" si="63"/>
        <v>1.7387704409024929E-2</v>
      </c>
      <c r="E1410" s="734">
        <f t="shared" si="64"/>
        <v>7.4705188027111014E-3</v>
      </c>
      <c r="F1410">
        <v>98.3</v>
      </c>
      <c r="G1410">
        <v>467.47296599999999</v>
      </c>
    </row>
    <row r="1411" spans="1:7" x14ac:dyDescent="0.25">
      <c r="A1411" s="185">
        <v>41899</v>
      </c>
      <c r="B1411">
        <v>2001.565182</v>
      </c>
      <c r="C1411" s="734">
        <f t="shared" si="65"/>
        <v>1.2925442863422898E-3</v>
      </c>
      <c r="D1411" s="734">
        <f t="shared" ref="D1411:D1474" si="66">F1411/F1410-1</f>
        <v>-6.8158697863682782E-3</v>
      </c>
      <c r="E1411" s="734">
        <f t="shared" ref="E1411:E1474" si="67">G1411/G1410-1</f>
        <v>-1.4377815379381653E-3</v>
      </c>
      <c r="F1411">
        <v>97.63</v>
      </c>
      <c r="G1411">
        <v>466.80084199999999</v>
      </c>
    </row>
    <row r="1412" spans="1:7" x14ac:dyDescent="0.25">
      <c r="A1412" s="185">
        <v>41900</v>
      </c>
      <c r="B1412">
        <v>2011.3638149999999</v>
      </c>
      <c r="C1412" s="734">
        <f t="shared" ref="C1412:C1475" si="68">B1412/B1411-1</f>
        <v>4.8954853372344953E-3</v>
      </c>
      <c r="D1412" s="734">
        <f t="shared" si="66"/>
        <v>3.1752535081430722E-3</v>
      </c>
      <c r="E1412" s="734">
        <f t="shared" si="67"/>
        <v>2.1459644239458786E-3</v>
      </c>
      <c r="F1412">
        <v>97.94</v>
      </c>
      <c r="G1412">
        <v>467.80257999999998</v>
      </c>
    </row>
    <row r="1413" spans="1:7" x14ac:dyDescent="0.25">
      <c r="A1413" s="185">
        <v>41901</v>
      </c>
      <c r="B1413">
        <v>2010.3967239999999</v>
      </c>
      <c r="C1413" s="734">
        <f t="shared" si="68"/>
        <v>-4.8081356181695067E-4</v>
      </c>
      <c r="D1413" s="734">
        <f t="shared" si="66"/>
        <v>-4.9009597712885711E-3</v>
      </c>
      <c r="E1413" s="734">
        <f t="shared" si="67"/>
        <v>2.1850499413662572E-3</v>
      </c>
      <c r="F1413">
        <v>97.46</v>
      </c>
      <c r="G1413">
        <v>468.82475199999999</v>
      </c>
    </row>
    <row r="1414" spans="1:7" x14ac:dyDescent="0.25">
      <c r="A1414" s="185">
        <v>41904</v>
      </c>
      <c r="B1414">
        <v>1994.2887579999999</v>
      </c>
      <c r="C1414" s="734">
        <f t="shared" si="68"/>
        <v>-8.0123319978112617E-3</v>
      </c>
      <c r="D1414" s="734">
        <f t="shared" si="66"/>
        <v>-9.850194951774971E-3</v>
      </c>
      <c r="E1414" s="734">
        <f t="shared" si="67"/>
        <v>-1.5420047617280552E-3</v>
      </c>
      <c r="F1414">
        <v>96.5</v>
      </c>
      <c r="G1414">
        <v>468.10182200000003</v>
      </c>
    </row>
    <row r="1415" spans="1:7" x14ac:dyDescent="0.25">
      <c r="A1415" s="185">
        <v>41905</v>
      </c>
      <c r="B1415">
        <v>1982.765427</v>
      </c>
      <c r="C1415" s="734">
        <f t="shared" si="68"/>
        <v>-5.7781657514612839E-3</v>
      </c>
      <c r="D1415" s="734">
        <f t="shared" si="66"/>
        <v>1.4507772020726506E-3</v>
      </c>
      <c r="E1415" s="734">
        <f t="shared" si="67"/>
        <v>-9.3482545769710823E-3</v>
      </c>
      <c r="F1415">
        <v>96.64</v>
      </c>
      <c r="G1415">
        <v>463.725887</v>
      </c>
    </row>
    <row r="1416" spans="1:7" x14ac:dyDescent="0.25">
      <c r="A1416" s="185">
        <v>41906</v>
      </c>
      <c r="B1416">
        <v>1998.302154</v>
      </c>
      <c r="C1416" s="734">
        <f t="shared" si="68"/>
        <v>7.8358875883304258E-3</v>
      </c>
      <c r="D1416" s="734">
        <f t="shared" si="66"/>
        <v>5.8981788079468522E-3</v>
      </c>
      <c r="E1416" s="734">
        <f t="shared" si="67"/>
        <v>1.2188765299617543E-2</v>
      </c>
      <c r="F1416">
        <v>97.21</v>
      </c>
      <c r="G1416">
        <v>469.37813299999999</v>
      </c>
    </row>
    <row r="1417" spans="1:7" x14ac:dyDescent="0.25">
      <c r="A1417" s="185">
        <v>41907</v>
      </c>
      <c r="B1417">
        <v>1965.989703</v>
      </c>
      <c r="C1417" s="734">
        <f t="shared" si="68"/>
        <v>-1.6169952544624056E-2</v>
      </c>
      <c r="D1417" s="734">
        <f t="shared" si="66"/>
        <v>-1.5327641189178065E-2</v>
      </c>
      <c r="E1417" s="734">
        <f t="shared" si="67"/>
        <v>-1.251400861488372E-2</v>
      </c>
      <c r="F1417">
        <v>95.72</v>
      </c>
      <c r="G1417">
        <v>463.50433099999998</v>
      </c>
    </row>
    <row r="1418" spans="1:7" x14ac:dyDescent="0.25">
      <c r="A1418" s="185">
        <v>41908</v>
      </c>
      <c r="B1418">
        <v>1982.8459379999999</v>
      </c>
      <c r="C1418" s="734">
        <f t="shared" si="68"/>
        <v>8.5739182531212599E-3</v>
      </c>
      <c r="D1418" s="734">
        <f t="shared" si="66"/>
        <v>4.7012118679481407E-3</v>
      </c>
      <c r="E1418" s="734">
        <f t="shared" si="67"/>
        <v>3.6208701575217717E-3</v>
      </c>
      <c r="F1418">
        <v>96.17</v>
      </c>
      <c r="G1418">
        <v>465.18261999999999</v>
      </c>
    </row>
    <row r="1419" spans="1:7" x14ac:dyDescent="0.25">
      <c r="A1419" s="185">
        <v>41911</v>
      </c>
      <c r="B1419">
        <v>1977.8010670000001</v>
      </c>
      <c r="C1419" s="734">
        <f t="shared" si="68"/>
        <v>-2.5442576769671987E-3</v>
      </c>
      <c r="D1419" s="734">
        <f t="shared" si="66"/>
        <v>6.6548819798273318E-3</v>
      </c>
      <c r="E1419" s="734">
        <f t="shared" si="67"/>
        <v>-4.462333523982398E-4</v>
      </c>
      <c r="F1419">
        <v>96.81</v>
      </c>
      <c r="G1419">
        <v>464.97503999999998</v>
      </c>
    </row>
    <row r="1420" spans="1:7" x14ac:dyDescent="0.25">
      <c r="A1420" s="185">
        <v>41912</v>
      </c>
      <c r="B1420">
        <v>1972.2851450000001</v>
      </c>
      <c r="C1420" s="734">
        <f t="shared" si="68"/>
        <v>-2.7889164850977144E-3</v>
      </c>
      <c r="D1420" s="734">
        <f t="shared" si="66"/>
        <v>-6.0944117343250115E-3</v>
      </c>
      <c r="E1420" s="734">
        <f t="shared" si="67"/>
        <v>1.9992901124332718E-4</v>
      </c>
      <c r="F1420">
        <v>96.22</v>
      </c>
      <c r="G1420">
        <v>465.06800199999998</v>
      </c>
    </row>
    <row r="1421" spans="1:7" x14ac:dyDescent="0.25">
      <c r="A1421" s="185">
        <v>41913</v>
      </c>
      <c r="B1421">
        <v>1946.1608289999999</v>
      </c>
      <c r="C1421" s="734">
        <f t="shared" si="68"/>
        <v>-1.3245709458507449E-2</v>
      </c>
      <c r="D1421" s="734">
        <f t="shared" si="66"/>
        <v>-7.4828517979630416E-3</v>
      </c>
      <c r="E1421" s="734">
        <f t="shared" si="67"/>
        <v>-5.9895262370683877E-3</v>
      </c>
      <c r="F1421">
        <v>95.5</v>
      </c>
      <c r="G1421">
        <v>462.282465</v>
      </c>
    </row>
    <row r="1422" spans="1:7" x14ac:dyDescent="0.25">
      <c r="A1422" s="185">
        <v>41914</v>
      </c>
      <c r="B1422">
        <v>1946.166829</v>
      </c>
      <c r="C1422" s="734">
        <f t="shared" si="68"/>
        <v>3.0829928907571968E-6</v>
      </c>
      <c r="D1422" s="734">
        <f t="shared" si="66"/>
        <v>-1.3821989528795764E-2</v>
      </c>
      <c r="E1422" s="734">
        <f t="shared" si="67"/>
        <v>1.3209175044093246E-3</v>
      </c>
      <c r="F1422">
        <v>94.18</v>
      </c>
      <c r="G1422">
        <v>462.893102</v>
      </c>
    </row>
    <row r="1423" spans="1:7" x14ac:dyDescent="0.25">
      <c r="A1423" s="185">
        <v>41915</v>
      </c>
      <c r="B1423">
        <v>1967.902079</v>
      </c>
      <c r="C1423" s="734">
        <f t="shared" si="68"/>
        <v>1.1168235773070023E-2</v>
      </c>
      <c r="D1423" s="734">
        <f t="shared" si="66"/>
        <v>2.5058398810787752E-2</v>
      </c>
      <c r="E1423" s="734">
        <f t="shared" si="67"/>
        <v>1.1257724467019559E-2</v>
      </c>
      <c r="F1423">
        <v>96.54</v>
      </c>
      <c r="G1423">
        <v>468.10422499999999</v>
      </c>
    </row>
    <row r="1424" spans="1:7" x14ac:dyDescent="0.25">
      <c r="A1424" s="185">
        <v>41918</v>
      </c>
      <c r="B1424">
        <v>1964.824644</v>
      </c>
      <c r="C1424" s="734">
        <f t="shared" si="68"/>
        <v>-1.5638151068795292E-3</v>
      </c>
      <c r="D1424" s="734">
        <f t="shared" si="66"/>
        <v>4.1433602651750334E-3</v>
      </c>
      <c r="E1424" s="734">
        <f t="shared" si="67"/>
        <v>6.7701589320190436E-4</v>
      </c>
      <c r="F1424">
        <v>96.94</v>
      </c>
      <c r="G1424">
        <v>468.42113899999998</v>
      </c>
    </row>
    <row r="1425" spans="1:7" x14ac:dyDescent="0.25">
      <c r="A1425" s="185">
        <v>41919</v>
      </c>
      <c r="B1425">
        <v>1935.099111</v>
      </c>
      <c r="C1425" s="734">
        <f t="shared" si="68"/>
        <v>-1.5128847803682177E-2</v>
      </c>
      <c r="D1425" s="734">
        <f t="shared" si="66"/>
        <v>-6.1893955023725189E-3</v>
      </c>
      <c r="E1425" s="734">
        <f t="shared" si="67"/>
        <v>-4.8873221325734795E-3</v>
      </c>
      <c r="F1425">
        <v>96.34</v>
      </c>
      <c r="G1425">
        <v>466.13181400000002</v>
      </c>
    </row>
    <row r="1426" spans="1:7" x14ac:dyDescent="0.25">
      <c r="A1426" s="185">
        <v>41920</v>
      </c>
      <c r="B1426">
        <v>1968.8892820000001</v>
      </c>
      <c r="C1426" s="734">
        <f t="shared" si="68"/>
        <v>1.7461726279507372E-2</v>
      </c>
      <c r="D1426" s="734">
        <f t="shared" si="66"/>
        <v>1.4012871081585887E-2</v>
      </c>
      <c r="E1426" s="734">
        <f t="shared" si="67"/>
        <v>1.4164508410919208E-2</v>
      </c>
      <c r="F1426">
        <v>97.69</v>
      </c>
      <c r="G1426">
        <v>472.73434200000003</v>
      </c>
    </row>
    <row r="1427" spans="1:7" x14ac:dyDescent="0.25">
      <c r="A1427" s="185">
        <v>41921</v>
      </c>
      <c r="B1427">
        <v>1928.2076770000001</v>
      </c>
      <c r="C1427" s="734">
        <f t="shared" si="68"/>
        <v>-2.0662210603673792E-2</v>
      </c>
      <c r="D1427" s="734">
        <f t="shared" si="66"/>
        <v>-1.9039819838263861E-2</v>
      </c>
      <c r="E1427" s="734">
        <f t="shared" si="67"/>
        <v>-9.3301641284188053E-3</v>
      </c>
      <c r="F1427">
        <v>95.83</v>
      </c>
      <c r="G1427">
        <v>468.32365299999998</v>
      </c>
    </row>
    <row r="1428" spans="1:7" x14ac:dyDescent="0.25">
      <c r="A1428" s="185">
        <v>41922</v>
      </c>
      <c r="B1428">
        <v>1906.1296830000001</v>
      </c>
      <c r="C1428" s="734">
        <f t="shared" si="68"/>
        <v>-1.1450008348867335E-2</v>
      </c>
      <c r="D1428" s="734">
        <f t="shared" si="66"/>
        <v>-1.7635396013774396E-2</v>
      </c>
      <c r="E1428" s="734">
        <f t="shared" si="67"/>
        <v>4.9642784111099125E-3</v>
      </c>
      <c r="F1428">
        <v>94.14</v>
      </c>
      <c r="G1428">
        <v>470.64854200000002</v>
      </c>
    </row>
    <row r="1429" spans="1:7" x14ac:dyDescent="0.25">
      <c r="A1429" s="185">
        <v>41925</v>
      </c>
      <c r="B1429">
        <v>1874.7355250000001</v>
      </c>
      <c r="C1429" s="734">
        <f t="shared" si="68"/>
        <v>-1.6470106037376087E-2</v>
      </c>
      <c r="D1429" s="734">
        <f t="shared" si="66"/>
        <v>-1.8164435946462665E-2</v>
      </c>
      <c r="E1429" s="734">
        <f t="shared" si="67"/>
        <v>-1.3839099495181251E-2</v>
      </c>
      <c r="F1429">
        <v>92.43</v>
      </c>
      <c r="G1429">
        <v>464.13519000000002</v>
      </c>
    </row>
    <row r="1430" spans="1:7" x14ac:dyDescent="0.25">
      <c r="A1430" s="185">
        <v>41926</v>
      </c>
      <c r="B1430">
        <v>1877.698089</v>
      </c>
      <c r="C1430" s="734">
        <f t="shared" si="68"/>
        <v>1.5802570338554478E-3</v>
      </c>
      <c r="D1430" s="734">
        <f t="shared" si="66"/>
        <v>4.0030293194848188E-3</v>
      </c>
      <c r="E1430" s="734">
        <f t="shared" si="67"/>
        <v>-6.7701395362851358E-4</v>
      </c>
      <c r="F1430">
        <v>92.8</v>
      </c>
      <c r="G1430">
        <v>463.820964</v>
      </c>
    </row>
    <row r="1431" spans="1:7" x14ac:dyDescent="0.25">
      <c r="A1431" s="185">
        <v>41927</v>
      </c>
      <c r="B1431">
        <v>1862.4911380000001</v>
      </c>
      <c r="C1431" s="734">
        <f t="shared" si="68"/>
        <v>-8.0987199641336938E-3</v>
      </c>
      <c r="D1431" s="734">
        <f t="shared" si="66"/>
        <v>-1.950431034482758E-2</v>
      </c>
      <c r="E1431" s="734">
        <f t="shared" si="67"/>
        <v>-1.2168154175972057E-2</v>
      </c>
      <c r="F1431">
        <v>90.99</v>
      </c>
      <c r="G1431">
        <v>458.177119</v>
      </c>
    </row>
    <row r="1432" spans="1:7" x14ac:dyDescent="0.25">
      <c r="A1432" s="185">
        <v>41928</v>
      </c>
      <c r="B1432">
        <v>1862.7640759999999</v>
      </c>
      <c r="C1432" s="734">
        <f t="shared" si="68"/>
        <v>1.4654458989427077E-4</v>
      </c>
      <c r="D1432" s="734">
        <f t="shared" si="66"/>
        <v>2.4178481151775344E-3</v>
      </c>
      <c r="E1432" s="734">
        <f t="shared" si="67"/>
        <v>-7.2590617516192779E-3</v>
      </c>
      <c r="F1432">
        <v>91.21</v>
      </c>
      <c r="G1432">
        <v>454.85118299999999</v>
      </c>
    </row>
    <row r="1433" spans="1:7" x14ac:dyDescent="0.25">
      <c r="A1433" s="185">
        <v>41929</v>
      </c>
      <c r="B1433">
        <v>1886.76404</v>
      </c>
      <c r="C1433" s="734">
        <f t="shared" si="68"/>
        <v>1.2884059935027503E-2</v>
      </c>
      <c r="D1433" s="734">
        <f t="shared" si="66"/>
        <v>9.8892665277930281E-2</v>
      </c>
      <c r="E1433" s="734">
        <f t="shared" si="67"/>
        <v>1.1412695391406658E-2</v>
      </c>
      <c r="F1433">
        <v>100.23</v>
      </c>
      <c r="G1433">
        <v>460.042261</v>
      </c>
    </row>
    <row r="1434" spans="1:7" x14ac:dyDescent="0.25">
      <c r="A1434" s="185">
        <v>41932</v>
      </c>
      <c r="B1434">
        <v>1904.0114249999999</v>
      </c>
      <c r="C1434" s="734">
        <f t="shared" si="68"/>
        <v>9.1412517062812171E-3</v>
      </c>
      <c r="D1434" s="734">
        <f t="shared" si="66"/>
        <v>-3.2026339419335637E-2</v>
      </c>
      <c r="E1434" s="734">
        <f t="shared" si="67"/>
        <v>1.4383926349757603E-2</v>
      </c>
      <c r="F1434">
        <v>97.02</v>
      </c>
      <c r="G1434">
        <v>466.65947499999999</v>
      </c>
    </row>
    <row r="1435" spans="1:7" x14ac:dyDescent="0.25">
      <c r="A1435" s="185">
        <v>41933</v>
      </c>
      <c r="B1435">
        <v>1941.2824880000001</v>
      </c>
      <c r="C1435" s="734">
        <f t="shared" si="68"/>
        <v>1.9575020669847065E-2</v>
      </c>
      <c r="D1435" s="734">
        <f t="shared" si="66"/>
        <v>3.4425891568748757E-2</v>
      </c>
      <c r="E1435" s="734">
        <f t="shared" si="67"/>
        <v>3.8263468238803888E-3</v>
      </c>
      <c r="F1435">
        <v>100.36</v>
      </c>
      <c r="G1435">
        <v>468.44507599999997</v>
      </c>
    </row>
    <row r="1436" spans="1:7" x14ac:dyDescent="0.25">
      <c r="A1436" s="185">
        <v>41934</v>
      </c>
      <c r="B1436">
        <v>1927.110357</v>
      </c>
      <c r="C1436" s="734">
        <f t="shared" si="68"/>
        <v>-7.3003960462244555E-3</v>
      </c>
      <c r="D1436" s="734">
        <f t="shared" si="66"/>
        <v>-4.2845755280987996E-3</v>
      </c>
      <c r="E1436" s="734">
        <f t="shared" si="67"/>
        <v>1.2823168195710277E-3</v>
      </c>
      <c r="F1436">
        <v>99.93</v>
      </c>
      <c r="G1436">
        <v>469.045771</v>
      </c>
    </row>
    <row r="1437" spans="1:7" x14ac:dyDescent="0.25">
      <c r="A1437" s="185">
        <v>41935</v>
      </c>
      <c r="B1437">
        <v>1950.8220799999999</v>
      </c>
      <c r="C1437" s="734">
        <f t="shared" si="68"/>
        <v>1.2304289120687706E-2</v>
      </c>
      <c r="D1437" s="734">
        <f t="shared" si="66"/>
        <v>7.3051135795054734E-3</v>
      </c>
      <c r="E1437" s="734">
        <f t="shared" si="67"/>
        <v>-7.2106395774329535E-4</v>
      </c>
      <c r="F1437">
        <v>100.66</v>
      </c>
      <c r="G1437">
        <v>468.707559</v>
      </c>
    </row>
    <row r="1438" spans="1:7" x14ac:dyDescent="0.25">
      <c r="A1438" s="185">
        <v>41936</v>
      </c>
      <c r="B1438">
        <v>1964.580297</v>
      </c>
      <c r="C1438" s="734">
        <f t="shared" si="68"/>
        <v>7.0525226985334033E-3</v>
      </c>
      <c r="D1438" s="734">
        <f t="shared" si="66"/>
        <v>2.7121001390820521E-2</v>
      </c>
      <c r="E1438" s="734">
        <f t="shared" si="67"/>
        <v>8.1969960292447297E-3</v>
      </c>
      <c r="F1438">
        <v>103.39</v>
      </c>
      <c r="G1438">
        <v>472.549553</v>
      </c>
    </row>
    <row r="1439" spans="1:7" x14ac:dyDescent="0.25">
      <c r="A1439" s="185">
        <v>41939</v>
      </c>
      <c r="B1439">
        <v>1961.630539</v>
      </c>
      <c r="C1439" s="734">
        <f t="shared" si="68"/>
        <v>-1.5014698073193555E-3</v>
      </c>
      <c r="D1439" s="734">
        <f t="shared" si="66"/>
        <v>-1.8086855595318752E-2</v>
      </c>
      <c r="E1439" s="734">
        <f t="shared" si="67"/>
        <v>2.4712011525276356E-3</v>
      </c>
      <c r="F1439">
        <v>101.52</v>
      </c>
      <c r="G1439">
        <v>473.71731799999998</v>
      </c>
    </row>
    <row r="1440" spans="1:7" x14ac:dyDescent="0.25">
      <c r="A1440" s="185">
        <v>41940</v>
      </c>
      <c r="B1440">
        <v>1985.0456260000001</v>
      </c>
      <c r="C1440" s="734">
        <f t="shared" si="68"/>
        <v>1.1936542857829302E-2</v>
      </c>
      <c r="D1440" s="734">
        <f t="shared" si="66"/>
        <v>1.3593380614657313E-2</v>
      </c>
      <c r="E1440" s="734">
        <f t="shared" si="67"/>
        <v>3.938000425815158E-3</v>
      </c>
      <c r="F1440">
        <v>102.9</v>
      </c>
      <c r="G1440">
        <v>475.58281699999998</v>
      </c>
    </row>
    <row r="1441" spans="1:7" x14ac:dyDescent="0.25">
      <c r="A1441" s="185">
        <v>41941</v>
      </c>
      <c r="B1441">
        <v>1982.3030209999999</v>
      </c>
      <c r="C1441" s="734">
        <f t="shared" si="68"/>
        <v>-1.3816332300263801E-3</v>
      </c>
      <c r="D1441" s="734">
        <f t="shared" si="66"/>
        <v>3.8872691933899972E-4</v>
      </c>
      <c r="E1441" s="734">
        <f t="shared" si="67"/>
        <v>-1.191535900255114E-3</v>
      </c>
      <c r="F1441">
        <v>102.94</v>
      </c>
      <c r="G1441">
        <v>475.016143</v>
      </c>
    </row>
    <row r="1442" spans="1:7" x14ac:dyDescent="0.25">
      <c r="A1442" s="185">
        <v>41942</v>
      </c>
      <c r="B1442">
        <v>1994.6546510000001</v>
      </c>
      <c r="C1442" s="734">
        <f t="shared" si="68"/>
        <v>6.2309494911474417E-3</v>
      </c>
      <c r="D1442" s="734">
        <f t="shared" si="66"/>
        <v>6.1200699436565476E-3</v>
      </c>
      <c r="E1442" s="734">
        <f t="shared" si="67"/>
        <v>5.5526470813014317E-3</v>
      </c>
      <c r="F1442">
        <v>103.57</v>
      </c>
      <c r="G1442">
        <v>477.65374000000003</v>
      </c>
    </row>
    <row r="1443" spans="1:7" x14ac:dyDescent="0.25">
      <c r="A1443" s="185">
        <v>41943</v>
      </c>
      <c r="B1443">
        <v>2018.0545030000001</v>
      </c>
      <c r="C1443" s="734">
        <f t="shared" si="68"/>
        <v>1.173127989262146E-2</v>
      </c>
      <c r="D1443" s="734">
        <f t="shared" si="66"/>
        <v>-4.1131601815197372E-2</v>
      </c>
      <c r="E1443" s="734">
        <f t="shared" si="67"/>
        <v>6.7870587593430454E-3</v>
      </c>
      <c r="F1443">
        <v>99.31</v>
      </c>
      <c r="G1443">
        <v>480.89560399999999</v>
      </c>
    </row>
    <row r="1444" spans="1:7" x14ac:dyDescent="0.25">
      <c r="A1444" s="185">
        <v>41946</v>
      </c>
      <c r="B1444">
        <v>2017.8115210000001</v>
      </c>
      <c r="C1444" s="734">
        <f t="shared" si="68"/>
        <v>-1.2040408206948072E-4</v>
      </c>
      <c r="D1444" s="734">
        <f t="shared" si="66"/>
        <v>9.566005437518843E-3</v>
      </c>
      <c r="E1444" s="734">
        <f t="shared" si="67"/>
        <v>3.5716483696532908E-3</v>
      </c>
      <c r="F1444">
        <v>100.26</v>
      </c>
      <c r="G1444">
        <v>482.61319400000002</v>
      </c>
    </row>
    <row r="1445" spans="1:7" x14ac:dyDescent="0.25">
      <c r="A1445" s="185">
        <v>41947</v>
      </c>
      <c r="B1445">
        <v>2012.095274</v>
      </c>
      <c r="C1445" s="734">
        <f t="shared" si="68"/>
        <v>-2.8328944207669515E-3</v>
      </c>
      <c r="D1445" s="734">
        <f t="shared" si="66"/>
        <v>-1.84520247356873E-2</v>
      </c>
      <c r="E1445" s="734">
        <f t="shared" si="67"/>
        <v>5.3822254183957252E-3</v>
      </c>
      <c r="F1445">
        <v>98.41</v>
      </c>
      <c r="G1445">
        <v>485.21072700000002</v>
      </c>
    </row>
    <row r="1446" spans="1:7" x14ac:dyDescent="0.25">
      <c r="A1446" s="185">
        <v>41948</v>
      </c>
      <c r="B1446">
        <v>2023.5746529999999</v>
      </c>
      <c r="C1446" s="734">
        <f t="shared" si="68"/>
        <v>5.7051866024113718E-3</v>
      </c>
      <c r="D1446" s="734">
        <f t="shared" si="66"/>
        <v>3.8613961995732637E-3</v>
      </c>
      <c r="E1446" s="734">
        <f t="shared" si="67"/>
        <v>7.3645651284208746E-3</v>
      </c>
      <c r="F1446">
        <v>98.79</v>
      </c>
      <c r="G1446">
        <v>488.78409299999998</v>
      </c>
    </row>
    <row r="1447" spans="1:7" x14ac:dyDescent="0.25">
      <c r="A1447" s="185">
        <v>41949</v>
      </c>
      <c r="B1447">
        <v>2031.2121549999999</v>
      </c>
      <c r="C1447" s="734">
        <f t="shared" si="68"/>
        <v>3.7742625352008563E-3</v>
      </c>
      <c r="D1447" s="734">
        <f t="shared" si="66"/>
        <v>5.0612410162975685E-4</v>
      </c>
      <c r="E1447" s="734">
        <f t="shared" si="67"/>
        <v>1.9949401258441135E-3</v>
      </c>
      <c r="F1447">
        <v>98.84</v>
      </c>
      <c r="G1447">
        <v>489.75918799999999</v>
      </c>
    </row>
    <row r="1448" spans="1:7" x14ac:dyDescent="0.25">
      <c r="A1448" s="185">
        <v>41950</v>
      </c>
      <c r="B1448">
        <v>2031.921517</v>
      </c>
      <c r="C1448" s="734">
        <f t="shared" si="68"/>
        <v>3.4923087588567547E-4</v>
      </c>
      <c r="D1448" s="734">
        <f t="shared" si="66"/>
        <v>-4.5528126264670066E-3</v>
      </c>
      <c r="E1448" s="734">
        <f t="shared" si="67"/>
        <v>2.6926130888635935E-3</v>
      </c>
      <c r="F1448">
        <v>98.39</v>
      </c>
      <c r="G1448">
        <v>491.07792000000001</v>
      </c>
    </row>
    <row r="1449" spans="1:7" x14ac:dyDescent="0.25">
      <c r="A1449" s="185">
        <v>41953</v>
      </c>
      <c r="B1449">
        <v>2038.2626780000001</v>
      </c>
      <c r="C1449" s="734">
        <f t="shared" si="68"/>
        <v>3.1207706335834029E-3</v>
      </c>
      <c r="D1449" s="734">
        <f t="shared" si="66"/>
        <v>9.4521800996034688E-3</v>
      </c>
      <c r="E1449" s="734">
        <f t="shared" si="67"/>
        <v>4.2782782821919607E-3</v>
      </c>
      <c r="F1449">
        <v>99.32</v>
      </c>
      <c r="G1449">
        <v>493.17888799999997</v>
      </c>
    </row>
    <row r="1450" spans="1:7" x14ac:dyDescent="0.25">
      <c r="A1450" s="185">
        <v>41954</v>
      </c>
      <c r="B1450">
        <v>2039.6834550000001</v>
      </c>
      <c r="C1450" s="734">
        <f t="shared" si="68"/>
        <v>6.9705294383060057E-4</v>
      </c>
      <c r="D1450" s="734">
        <f t="shared" si="66"/>
        <v>-6.0410793395071494E-4</v>
      </c>
      <c r="E1450" s="734">
        <f t="shared" si="67"/>
        <v>-1.7757146976656868E-3</v>
      </c>
      <c r="F1450">
        <v>99.26</v>
      </c>
      <c r="G1450">
        <v>492.30314299999998</v>
      </c>
    </row>
    <row r="1451" spans="1:7" x14ac:dyDescent="0.25">
      <c r="A1451" s="185">
        <v>41955</v>
      </c>
      <c r="B1451">
        <v>2038.2522280000001</v>
      </c>
      <c r="C1451" s="734">
        <f t="shared" si="68"/>
        <v>-7.0169074347858906E-4</v>
      </c>
      <c r="D1451" s="734">
        <f t="shared" si="66"/>
        <v>3.5260930888574293E-3</v>
      </c>
      <c r="E1451" s="734">
        <f t="shared" si="67"/>
        <v>1.451118096964521E-4</v>
      </c>
      <c r="F1451">
        <v>99.61</v>
      </c>
      <c r="G1451">
        <v>492.37458199999998</v>
      </c>
    </row>
    <row r="1452" spans="1:7" x14ac:dyDescent="0.25">
      <c r="A1452" s="185">
        <v>41956</v>
      </c>
      <c r="B1452">
        <v>2039.3258249999999</v>
      </c>
      <c r="C1452" s="734">
        <f t="shared" si="68"/>
        <v>5.2672431078537585E-4</v>
      </c>
      <c r="D1452" s="734">
        <f t="shared" si="66"/>
        <v>4.0156610782049462E-4</v>
      </c>
      <c r="E1452" s="734">
        <f t="shared" si="67"/>
        <v>4.6682426023365586E-3</v>
      </c>
      <c r="F1452">
        <v>99.65</v>
      </c>
      <c r="G1452">
        <v>494.67310600000002</v>
      </c>
    </row>
    <row r="1453" spans="1:7" x14ac:dyDescent="0.25">
      <c r="A1453" s="185">
        <v>41957</v>
      </c>
      <c r="B1453">
        <v>2039.8168720000001</v>
      </c>
      <c r="C1453" s="734">
        <f t="shared" si="68"/>
        <v>2.4078888914202956E-4</v>
      </c>
      <c r="D1453" s="734">
        <f t="shared" si="66"/>
        <v>1.0336176618163551E-2</v>
      </c>
      <c r="E1453" s="734">
        <f t="shared" si="67"/>
        <v>-6.1806675214722828E-3</v>
      </c>
      <c r="F1453">
        <v>100.68</v>
      </c>
      <c r="G1453">
        <v>491.61569600000001</v>
      </c>
    </row>
    <row r="1454" spans="1:7" x14ac:dyDescent="0.25">
      <c r="A1454" s="185">
        <v>41960</v>
      </c>
      <c r="B1454">
        <v>2041.318141</v>
      </c>
      <c r="C1454" s="734">
        <f t="shared" si="68"/>
        <v>7.3598224458648609E-4</v>
      </c>
      <c r="D1454" s="734">
        <f t="shared" si="66"/>
        <v>1.9864918553835764E-4</v>
      </c>
      <c r="E1454" s="734">
        <f t="shared" si="67"/>
        <v>6.1634403145662819E-3</v>
      </c>
      <c r="F1454">
        <v>100.7</v>
      </c>
      <c r="G1454">
        <v>494.64573999999999</v>
      </c>
    </row>
    <row r="1455" spans="1:7" x14ac:dyDescent="0.25">
      <c r="A1455" s="185">
        <v>41961</v>
      </c>
      <c r="B1455">
        <v>2051.795799</v>
      </c>
      <c r="C1455" s="734">
        <f t="shared" si="68"/>
        <v>5.1327903228584049E-3</v>
      </c>
      <c r="D1455" s="734">
        <f t="shared" si="66"/>
        <v>1.3505461767626681E-2</v>
      </c>
      <c r="E1455" s="734">
        <f t="shared" si="67"/>
        <v>3.7032503302261155E-3</v>
      </c>
      <c r="F1455">
        <v>102.06</v>
      </c>
      <c r="G1455">
        <v>496.47753699999998</v>
      </c>
    </row>
    <row r="1456" spans="1:7" x14ac:dyDescent="0.25">
      <c r="A1456" s="185">
        <v>41962</v>
      </c>
      <c r="B1456">
        <v>2048.7209640000001</v>
      </c>
      <c r="C1456" s="734">
        <f t="shared" si="68"/>
        <v>-1.4986067334276099E-3</v>
      </c>
      <c r="D1456" s="734">
        <f t="shared" si="66"/>
        <v>5.6829316088575776E-3</v>
      </c>
      <c r="E1456" s="734">
        <f t="shared" si="67"/>
        <v>4.4039072003372315E-3</v>
      </c>
      <c r="F1456">
        <v>102.64</v>
      </c>
      <c r="G1456">
        <v>498.66397799999999</v>
      </c>
    </row>
    <row r="1457" spans="1:7" x14ac:dyDescent="0.25">
      <c r="A1457" s="185">
        <v>41963</v>
      </c>
      <c r="B1457">
        <v>2052.7522479999998</v>
      </c>
      <c r="C1457" s="734">
        <f t="shared" si="68"/>
        <v>1.9677076921831294E-3</v>
      </c>
      <c r="D1457" s="734">
        <f t="shared" si="66"/>
        <v>-1.0035074045206538E-2</v>
      </c>
      <c r="E1457" s="734">
        <f t="shared" si="67"/>
        <v>-4.5643240747579306E-3</v>
      </c>
      <c r="F1457">
        <v>101.61</v>
      </c>
      <c r="G1457">
        <v>496.38791400000002</v>
      </c>
    </row>
    <row r="1458" spans="1:7" x14ac:dyDescent="0.25">
      <c r="A1458" s="185">
        <v>41964</v>
      </c>
      <c r="B1458">
        <v>2063.5024450000001</v>
      </c>
      <c r="C1458" s="734">
        <f t="shared" si="68"/>
        <v>5.2369675933734428E-3</v>
      </c>
      <c r="D1458" s="734">
        <f t="shared" si="66"/>
        <v>7.0859167404782042E-3</v>
      </c>
      <c r="E1458" s="734">
        <f t="shared" si="67"/>
        <v>4.4647742974659455E-3</v>
      </c>
      <c r="F1458">
        <v>102.33</v>
      </c>
      <c r="G1458">
        <v>498.604174</v>
      </c>
    </row>
    <row r="1459" spans="1:7" x14ac:dyDescent="0.25">
      <c r="A1459" s="185">
        <v>41967</v>
      </c>
      <c r="B1459">
        <v>2069.410202</v>
      </c>
      <c r="C1459" s="734">
        <f t="shared" si="68"/>
        <v>2.8629755270292989E-3</v>
      </c>
      <c r="D1459" s="734">
        <f t="shared" si="66"/>
        <v>-1.2313104661389684E-2</v>
      </c>
      <c r="E1459" s="734">
        <f t="shared" si="67"/>
        <v>-1.0723215485958226E-3</v>
      </c>
      <c r="F1459">
        <v>101.07</v>
      </c>
      <c r="G1459">
        <v>498.06950999999998</v>
      </c>
    </row>
    <row r="1460" spans="1:7" x14ac:dyDescent="0.25">
      <c r="A1460" s="185">
        <v>41968</v>
      </c>
      <c r="B1460">
        <v>2067.0345339999999</v>
      </c>
      <c r="C1460" s="734">
        <f t="shared" si="68"/>
        <v>-1.1479927941324686E-3</v>
      </c>
      <c r="D1460" s="734">
        <f t="shared" si="66"/>
        <v>3.1661224893639872E-3</v>
      </c>
      <c r="E1460" s="734">
        <f t="shared" si="67"/>
        <v>1.387093540417661E-3</v>
      </c>
      <c r="F1460">
        <v>101.39</v>
      </c>
      <c r="G1460">
        <v>498.760379</v>
      </c>
    </row>
    <row r="1461" spans="1:7" x14ac:dyDescent="0.25">
      <c r="A1461" s="185">
        <v>41969</v>
      </c>
      <c r="B1461">
        <v>2072.8294930000002</v>
      </c>
      <c r="C1461" s="734">
        <f t="shared" si="68"/>
        <v>2.8035133930666145E-3</v>
      </c>
      <c r="D1461" s="734">
        <f t="shared" si="66"/>
        <v>1.9923069336226451E-2</v>
      </c>
      <c r="E1461" s="734">
        <f t="shared" si="67"/>
        <v>3.3017017175696051E-3</v>
      </c>
      <c r="F1461">
        <v>103.41</v>
      </c>
      <c r="G1461">
        <v>500.40713699999998</v>
      </c>
    </row>
    <row r="1462" spans="1:7" x14ac:dyDescent="0.25">
      <c r="A1462" s="185">
        <v>41971</v>
      </c>
      <c r="B1462">
        <v>2067.5620450000001</v>
      </c>
      <c r="C1462" s="734">
        <f t="shared" si="68"/>
        <v>-2.5411873083571734E-3</v>
      </c>
      <c r="D1462" s="734">
        <f t="shared" si="66"/>
        <v>4.1582052025916916E-3</v>
      </c>
      <c r="E1462" s="734">
        <f t="shared" si="67"/>
        <v>1.2182927758682238E-2</v>
      </c>
      <c r="F1462">
        <v>103.84</v>
      </c>
      <c r="G1462">
        <v>506.50356099999999</v>
      </c>
    </row>
    <row r="1463" spans="1:7" x14ac:dyDescent="0.25">
      <c r="A1463" s="185">
        <v>41974</v>
      </c>
      <c r="B1463">
        <v>2053.4400599999999</v>
      </c>
      <c r="C1463" s="734">
        <f t="shared" si="68"/>
        <v>-6.8302593550464419E-3</v>
      </c>
      <c r="D1463" s="734">
        <f t="shared" si="66"/>
        <v>7.7041602465333092E-4</v>
      </c>
      <c r="E1463" s="734">
        <f t="shared" si="67"/>
        <v>-6.1266617629959219E-3</v>
      </c>
      <c r="F1463">
        <v>103.92</v>
      </c>
      <c r="G1463">
        <v>503.40038500000003</v>
      </c>
    </row>
    <row r="1464" spans="1:7" x14ac:dyDescent="0.25">
      <c r="A1464" s="185">
        <v>41975</v>
      </c>
      <c r="B1464">
        <v>2066.548624</v>
      </c>
      <c r="C1464" s="734">
        <f t="shared" si="68"/>
        <v>6.3837091013019265E-3</v>
      </c>
      <c r="D1464" s="734">
        <f t="shared" si="66"/>
        <v>-1.0103926096997617E-2</v>
      </c>
      <c r="E1464" s="734">
        <f t="shared" si="67"/>
        <v>3.6624048271236553E-3</v>
      </c>
      <c r="F1464">
        <v>102.87</v>
      </c>
      <c r="G1464">
        <v>505.24404099999998</v>
      </c>
    </row>
    <row r="1465" spans="1:7" x14ac:dyDescent="0.25">
      <c r="A1465" s="185">
        <v>41976</v>
      </c>
      <c r="B1465">
        <v>2074.3346390000002</v>
      </c>
      <c r="C1465" s="734">
        <f t="shared" si="68"/>
        <v>3.7676418108805176E-3</v>
      </c>
      <c r="D1465" s="734">
        <f t="shared" si="66"/>
        <v>-2.1386215611937098E-3</v>
      </c>
      <c r="E1465" s="734">
        <f t="shared" si="67"/>
        <v>-7.9863326878900631E-3</v>
      </c>
      <c r="F1465">
        <v>102.65</v>
      </c>
      <c r="G1465">
        <v>501.20899400000002</v>
      </c>
    </row>
    <row r="1466" spans="1:7" x14ac:dyDescent="0.25">
      <c r="A1466" s="185">
        <v>41977</v>
      </c>
      <c r="B1466">
        <v>2071.915571</v>
      </c>
      <c r="C1466" s="734">
        <f t="shared" si="68"/>
        <v>-1.1661898492744127E-3</v>
      </c>
      <c r="D1466" s="734">
        <f t="shared" si="66"/>
        <v>-6.7218704335120227E-3</v>
      </c>
      <c r="E1466" s="734">
        <f t="shared" si="67"/>
        <v>-9.4185859721429566E-4</v>
      </c>
      <c r="F1466">
        <v>101.96</v>
      </c>
      <c r="G1466">
        <v>500.73692599999998</v>
      </c>
    </row>
    <row r="1467" spans="1:7" x14ac:dyDescent="0.25">
      <c r="A1467" s="185">
        <v>41978</v>
      </c>
      <c r="B1467">
        <v>2075.3681929999998</v>
      </c>
      <c r="C1467" s="734">
        <f t="shared" si="68"/>
        <v>1.6663912604959474E-3</v>
      </c>
      <c r="D1467" s="734">
        <f t="shared" si="66"/>
        <v>1.3927030207924629E-2</v>
      </c>
      <c r="E1467" s="734">
        <f t="shared" si="67"/>
        <v>1.3968572391642731E-3</v>
      </c>
      <c r="F1467">
        <v>103.38</v>
      </c>
      <c r="G1467">
        <v>501.43638399999998</v>
      </c>
    </row>
    <row r="1468" spans="1:7" x14ac:dyDescent="0.25">
      <c r="A1468" s="185">
        <v>41981</v>
      </c>
      <c r="B1468">
        <v>2060.3101310000002</v>
      </c>
      <c r="C1468" s="734">
        <f t="shared" si="68"/>
        <v>-7.2556098964939864E-3</v>
      </c>
      <c r="D1468" s="734">
        <f t="shared" si="66"/>
        <v>-1.0446894950667418E-2</v>
      </c>
      <c r="E1468" s="734">
        <f t="shared" si="67"/>
        <v>-2.2859968613685444E-3</v>
      </c>
      <c r="F1468">
        <v>102.3</v>
      </c>
      <c r="G1468">
        <v>500.29010199999999</v>
      </c>
    </row>
    <row r="1469" spans="1:7" x14ac:dyDescent="0.25">
      <c r="A1469" s="185">
        <v>41982</v>
      </c>
      <c r="B1469">
        <v>2059.8161270000001</v>
      </c>
      <c r="C1469" s="734">
        <f t="shared" si="68"/>
        <v>-2.3977166959832097E-4</v>
      </c>
      <c r="D1469" s="734">
        <f t="shared" si="66"/>
        <v>2.3460410557185618E-3</v>
      </c>
      <c r="E1469" s="734">
        <f t="shared" si="67"/>
        <v>-3.1315890395129387E-3</v>
      </c>
      <c r="F1469">
        <v>102.54</v>
      </c>
      <c r="G1469">
        <v>498.72339899999997</v>
      </c>
    </row>
    <row r="1470" spans="1:7" x14ac:dyDescent="0.25">
      <c r="A1470" s="185">
        <v>41983</v>
      </c>
      <c r="B1470">
        <v>2026.143456</v>
      </c>
      <c r="C1470" s="734">
        <f t="shared" si="68"/>
        <v>-1.6347415945831223E-2</v>
      </c>
      <c r="D1470" s="734">
        <f t="shared" si="66"/>
        <v>-1.6968987712112416E-2</v>
      </c>
      <c r="E1470" s="734">
        <f t="shared" si="67"/>
        <v>-9.9256381591992238E-3</v>
      </c>
      <c r="F1470">
        <v>100.8</v>
      </c>
      <c r="G1470">
        <v>493.77325100000002</v>
      </c>
    </row>
    <row r="1471" spans="1:7" x14ac:dyDescent="0.25">
      <c r="A1471" s="185">
        <v>41984</v>
      </c>
      <c r="B1471">
        <v>2035.3266289999999</v>
      </c>
      <c r="C1471" s="734">
        <f t="shared" si="68"/>
        <v>4.5323409716158114E-3</v>
      </c>
      <c r="D1471" s="734">
        <f t="shared" si="66"/>
        <v>1.1805555555555625E-2</v>
      </c>
      <c r="E1471" s="734">
        <f t="shared" si="67"/>
        <v>7.8679575941629221E-3</v>
      </c>
      <c r="F1471">
        <v>101.99</v>
      </c>
      <c r="G1471">
        <v>497.65823799999998</v>
      </c>
    </row>
    <row r="1472" spans="1:7" x14ac:dyDescent="0.25">
      <c r="A1472" s="185">
        <v>41985</v>
      </c>
      <c r="B1472">
        <v>2002.3342399999999</v>
      </c>
      <c r="C1472" s="734">
        <f t="shared" si="68"/>
        <v>-1.6209874390632706E-2</v>
      </c>
      <c r="D1472" s="734">
        <f t="shared" si="66"/>
        <v>-4.0984410236297619E-2</v>
      </c>
      <c r="E1472" s="734">
        <f t="shared" si="67"/>
        <v>-1.2568955002408733E-2</v>
      </c>
      <c r="F1472">
        <v>97.81</v>
      </c>
      <c r="G1472">
        <v>491.40319399999998</v>
      </c>
    </row>
    <row r="1473" spans="1:7" x14ac:dyDescent="0.25">
      <c r="A1473" s="185">
        <v>41988</v>
      </c>
      <c r="B1473">
        <v>1989.6307629999999</v>
      </c>
      <c r="C1473" s="734">
        <f t="shared" si="68"/>
        <v>-6.3443339010174071E-3</v>
      </c>
      <c r="D1473" s="734">
        <f t="shared" si="66"/>
        <v>-1.6460484613025295E-2</v>
      </c>
      <c r="E1473" s="734">
        <f t="shared" si="67"/>
        <v>-6.575997143396739E-3</v>
      </c>
      <c r="F1473">
        <v>96.2</v>
      </c>
      <c r="G1473">
        <v>488.17172799999997</v>
      </c>
    </row>
    <row r="1474" spans="1:7" x14ac:dyDescent="0.25">
      <c r="A1474" s="185">
        <v>41989</v>
      </c>
      <c r="B1474">
        <v>1972.7364600000001</v>
      </c>
      <c r="C1474" s="734">
        <f t="shared" si="68"/>
        <v>-8.4911750030072231E-3</v>
      </c>
      <c r="D1474" s="734">
        <f t="shared" si="66"/>
        <v>-7.7962577962578106E-3</v>
      </c>
      <c r="E1474" s="734">
        <f t="shared" si="67"/>
        <v>-4.4566837348679611E-3</v>
      </c>
      <c r="F1474">
        <v>95.45</v>
      </c>
      <c r="G1474">
        <v>485.99610100000001</v>
      </c>
    </row>
    <row r="1475" spans="1:7" x14ac:dyDescent="0.25">
      <c r="A1475" s="185">
        <v>41990</v>
      </c>
      <c r="B1475">
        <v>2012.88598</v>
      </c>
      <c r="C1475" s="734">
        <f t="shared" si="68"/>
        <v>2.0352196461153271E-2</v>
      </c>
      <c r="D1475" s="734">
        <f t="shared" ref="D1475:D1538" si="69">F1475/F1474-1</f>
        <v>3.2792037716081746E-2</v>
      </c>
      <c r="E1475" s="734">
        <f t="shared" ref="E1475:E1538" si="70">G1475/G1474-1</f>
        <v>1.4315001675291095E-2</v>
      </c>
      <c r="F1475">
        <v>98.58</v>
      </c>
      <c r="G1475">
        <v>492.95313599999997</v>
      </c>
    </row>
    <row r="1476" spans="1:7" x14ac:dyDescent="0.25">
      <c r="A1476" s="185">
        <v>41991</v>
      </c>
      <c r="B1476">
        <v>2061.2301189999998</v>
      </c>
      <c r="C1476" s="734">
        <f t="shared" ref="C1476:C1539" si="71">B1476/B1475-1</f>
        <v>2.4017326108058956E-2</v>
      </c>
      <c r="D1476" s="734">
        <f t="shared" si="69"/>
        <v>2.0288090890647092E-2</v>
      </c>
      <c r="E1476" s="734">
        <f t="shared" si="70"/>
        <v>2.0213653737664927E-2</v>
      </c>
      <c r="F1476">
        <v>100.58</v>
      </c>
      <c r="G1476">
        <v>502.91752000000002</v>
      </c>
    </row>
    <row r="1477" spans="1:7" x14ac:dyDescent="0.25">
      <c r="A1477" s="185">
        <v>41992</v>
      </c>
      <c r="B1477">
        <v>2070.6469550000002</v>
      </c>
      <c r="C1477" s="734">
        <f t="shared" si="71"/>
        <v>4.5685515232860574E-3</v>
      </c>
      <c r="D1477" s="734">
        <f t="shared" si="69"/>
        <v>-2.2867369258302572E-3</v>
      </c>
      <c r="E1477" s="734">
        <f t="shared" si="70"/>
        <v>-2.0411080528672798E-3</v>
      </c>
      <c r="F1477">
        <v>100.35</v>
      </c>
      <c r="G1477">
        <v>501.89101099999999</v>
      </c>
    </row>
    <row r="1478" spans="1:7" x14ac:dyDescent="0.25">
      <c r="A1478" s="185">
        <v>41995</v>
      </c>
      <c r="B1478">
        <v>2078.5361720000001</v>
      </c>
      <c r="C1478" s="734">
        <f t="shared" si="71"/>
        <v>3.8100251619184178E-3</v>
      </c>
      <c r="D1478" s="734">
        <f t="shared" si="69"/>
        <v>9.2675635276533441E-3</v>
      </c>
      <c r="E1478" s="734">
        <f t="shared" si="70"/>
        <v>7.799414442989594E-3</v>
      </c>
      <c r="F1478">
        <v>101.28</v>
      </c>
      <c r="G1478">
        <v>505.80546700000002</v>
      </c>
    </row>
    <row r="1479" spans="1:7" x14ac:dyDescent="0.25">
      <c r="A1479" s="185">
        <v>41996</v>
      </c>
      <c r="B1479">
        <v>2082.1676600000001</v>
      </c>
      <c r="C1479" s="734">
        <f t="shared" si="71"/>
        <v>1.7471372636761462E-3</v>
      </c>
      <c r="D1479" s="734">
        <f t="shared" si="69"/>
        <v>2.7646129541865072E-3</v>
      </c>
      <c r="E1479" s="734">
        <f t="shared" si="70"/>
        <v>7.500215492925788E-3</v>
      </c>
      <c r="F1479">
        <v>101.56</v>
      </c>
      <c r="G1479">
        <v>509.59911699999998</v>
      </c>
    </row>
    <row r="1480" spans="1:7" x14ac:dyDescent="0.25">
      <c r="A1480" s="185">
        <v>41997</v>
      </c>
      <c r="B1480">
        <v>2081.881531</v>
      </c>
      <c r="C1480" s="734">
        <f t="shared" si="71"/>
        <v>-1.3741880901174675E-4</v>
      </c>
      <c r="D1480" s="734">
        <f t="shared" si="69"/>
        <v>4.7262701851122912E-3</v>
      </c>
      <c r="E1480" s="734">
        <f t="shared" si="70"/>
        <v>-1.7160096452835116E-3</v>
      </c>
      <c r="F1480">
        <v>102.04</v>
      </c>
      <c r="G1480">
        <v>508.72464000000002</v>
      </c>
    </row>
    <row r="1481" spans="1:7" x14ac:dyDescent="0.25">
      <c r="A1481" s="185">
        <v>41999</v>
      </c>
      <c r="B1481">
        <v>2088.766063</v>
      </c>
      <c r="C1481" s="734">
        <f t="shared" si="71"/>
        <v>3.3068798091950846E-3</v>
      </c>
      <c r="D1481" s="734">
        <f t="shared" si="69"/>
        <v>4.4100352802820542E-3</v>
      </c>
      <c r="E1481" s="734">
        <f t="shared" si="70"/>
        <v>1.9449913021707399E-3</v>
      </c>
      <c r="F1481">
        <v>102.49</v>
      </c>
      <c r="G1481">
        <v>509.71410500000002</v>
      </c>
    </row>
    <row r="1482" spans="1:7" x14ac:dyDescent="0.25">
      <c r="A1482" s="185">
        <v>42002</v>
      </c>
      <c r="B1482">
        <v>2090.5738630000001</v>
      </c>
      <c r="C1482" s="734">
        <f t="shared" si="71"/>
        <v>8.6548706052957947E-4</v>
      </c>
      <c r="D1482" s="734">
        <f t="shared" si="69"/>
        <v>-5.1712362181676186E-3</v>
      </c>
      <c r="E1482" s="734">
        <f t="shared" si="70"/>
        <v>-3.6229839078124604E-3</v>
      </c>
      <c r="F1482">
        <v>101.96</v>
      </c>
      <c r="G1482">
        <v>507.86741899999998</v>
      </c>
    </row>
    <row r="1483" spans="1:7" x14ac:dyDescent="0.25">
      <c r="A1483" s="185">
        <v>42003</v>
      </c>
      <c r="B1483">
        <v>2080.3458639999999</v>
      </c>
      <c r="C1483" s="734">
        <f t="shared" si="71"/>
        <v>-4.8924360822739654E-3</v>
      </c>
      <c r="D1483" s="734">
        <f t="shared" si="69"/>
        <v>-4.8058061985091216E-3</v>
      </c>
      <c r="E1483" s="734">
        <f t="shared" si="70"/>
        <v>-4.1295521656607992E-3</v>
      </c>
      <c r="F1483">
        <v>101.47</v>
      </c>
      <c r="G1483">
        <v>505.77015399999999</v>
      </c>
    </row>
    <row r="1484" spans="1:7" x14ac:dyDescent="0.25">
      <c r="A1484" s="185">
        <v>42004</v>
      </c>
      <c r="B1484">
        <v>2058.9023790000001</v>
      </c>
      <c r="C1484" s="734">
        <f t="shared" si="71"/>
        <v>-1.0307653823854679E-2</v>
      </c>
      <c r="D1484" s="734">
        <f t="shared" si="69"/>
        <v>-9.1652705233072895E-3</v>
      </c>
      <c r="E1484" s="734">
        <f t="shared" si="70"/>
        <v>-1.2244518485367117E-2</v>
      </c>
      <c r="F1484">
        <v>100.54</v>
      </c>
      <c r="G1484">
        <v>499.57724200000001</v>
      </c>
    </row>
    <row r="1485" spans="1:7" x14ac:dyDescent="0.25">
      <c r="A1485" s="185">
        <v>42006</v>
      </c>
      <c r="B1485">
        <v>2058.2047790000001</v>
      </c>
      <c r="C1485" s="734">
        <f t="shared" si="71"/>
        <v>-3.3882130940987576E-4</v>
      </c>
      <c r="D1485" s="734">
        <f t="shared" si="69"/>
        <v>-5.9677740202904728E-3</v>
      </c>
      <c r="E1485" s="734">
        <f t="shared" si="70"/>
        <v>-3.4934357558266127E-3</v>
      </c>
      <c r="F1485">
        <v>99.94</v>
      </c>
      <c r="G1485">
        <v>497.83200099999999</v>
      </c>
    </row>
    <row r="1486" spans="1:7" x14ac:dyDescent="0.25">
      <c r="A1486" s="185">
        <v>42009</v>
      </c>
      <c r="B1486">
        <v>2020.577884</v>
      </c>
      <c r="C1486" s="734">
        <f t="shared" si="71"/>
        <v>-1.8281414650237804E-2</v>
      </c>
      <c r="D1486" s="734">
        <f t="shared" si="69"/>
        <v>-1.8110866519912006E-2</v>
      </c>
      <c r="E1486" s="734">
        <f t="shared" si="70"/>
        <v>-7.6958773086184262E-3</v>
      </c>
      <c r="F1486">
        <v>98.13</v>
      </c>
      <c r="G1486">
        <v>494.00074699999999</v>
      </c>
    </row>
    <row r="1487" spans="1:7" x14ac:dyDescent="0.25">
      <c r="A1487" s="185">
        <v>42010</v>
      </c>
      <c r="B1487">
        <v>2002.6135879999999</v>
      </c>
      <c r="C1487" s="734">
        <f t="shared" si="71"/>
        <v>-8.8906723874644378E-3</v>
      </c>
      <c r="D1487" s="734">
        <f t="shared" si="69"/>
        <v>-3.8724141445021232E-3</v>
      </c>
      <c r="E1487" s="734">
        <f t="shared" si="70"/>
        <v>-1.3487226568908994E-4</v>
      </c>
      <c r="F1487">
        <v>97.75</v>
      </c>
      <c r="G1487">
        <v>493.93412000000001</v>
      </c>
    </row>
    <row r="1488" spans="1:7" x14ac:dyDescent="0.25">
      <c r="A1488" s="185">
        <v>42011</v>
      </c>
      <c r="B1488">
        <v>2025.9010510000001</v>
      </c>
      <c r="C1488" s="734">
        <f t="shared" si="71"/>
        <v>1.1628535399710982E-2</v>
      </c>
      <c r="D1488" s="734">
        <f t="shared" si="69"/>
        <v>1.7698209718670199E-2</v>
      </c>
      <c r="E1488" s="734">
        <f t="shared" si="70"/>
        <v>1.7446626282873412E-2</v>
      </c>
      <c r="F1488">
        <v>99.48</v>
      </c>
      <c r="G1488">
        <v>502.551604</v>
      </c>
    </row>
    <row r="1489" spans="1:7" x14ac:dyDescent="0.25">
      <c r="A1489" s="185">
        <v>42012</v>
      </c>
      <c r="B1489">
        <v>2062.1435550000001</v>
      </c>
      <c r="C1489" s="734">
        <f t="shared" si="71"/>
        <v>1.788957263342672E-2</v>
      </c>
      <c r="D1489" s="734">
        <f t="shared" si="69"/>
        <v>1.9400884599919399E-2</v>
      </c>
      <c r="E1489" s="734">
        <f t="shared" si="70"/>
        <v>1.5122659920910442E-2</v>
      </c>
      <c r="F1489">
        <v>101.41</v>
      </c>
      <c r="G1489">
        <v>510.151521</v>
      </c>
    </row>
    <row r="1490" spans="1:7" x14ac:dyDescent="0.25">
      <c r="A1490" s="185">
        <v>42013</v>
      </c>
      <c r="B1490">
        <v>2044.8099</v>
      </c>
      <c r="C1490" s="734">
        <f t="shared" si="71"/>
        <v>-8.4056490431870801E-3</v>
      </c>
      <c r="D1490" s="734">
        <f t="shared" si="69"/>
        <v>5.5221378562271273E-3</v>
      </c>
      <c r="E1490" s="734">
        <f t="shared" si="70"/>
        <v>-8.0380040658547536E-3</v>
      </c>
      <c r="F1490">
        <v>101.97</v>
      </c>
      <c r="G1490">
        <v>506.05092100000002</v>
      </c>
    </row>
    <row r="1491" spans="1:7" x14ac:dyDescent="0.25">
      <c r="A1491" s="185">
        <v>42016</v>
      </c>
      <c r="B1491">
        <v>2028.2638219999999</v>
      </c>
      <c r="C1491" s="734">
        <f t="shared" si="71"/>
        <v>-8.0917438828910226E-3</v>
      </c>
      <c r="D1491" s="734">
        <f t="shared" si="69"/>
        <v>-1.8436795135824191E-2</v>
      </c>
      <c r="E1491" s="734">
        <f t="shared" si="70"/>
        <v>-3.4406181823746218E-3</v>
      </c>
      <c r="F1491">
        <v>100.09</v>
      </c>
      <c r="G1491">
        <v>504.30979300000001</v>
      </c>
    </row>
    <row r="1492" spans="1:7" x14ac:dyDescent="0.25">
      <c r="A1492" s="185">
        <v>42017</v>
      </c>
      <c r="B1492">
        <v>2023.029219</v>
      </c>
      <c r="C1492" s="734">
        <f t="shared" si="71"/>
        <v>-2.5808294479355842E-3</v>
      </c>
      <c r="D1492" s="734">
        <f t="shared" si="69"/>
        <v>-6.9937056649016505E-3</v>
      </c>
      <c r="E1492" s="734">
        <f t="shared" si="70"/>
        <v>-1.3984658037369257E-4</v>
      </c>
      <c r="F1492">
        <v>99.39</v>
      </c>
      <c r="G1492">
        <v>504.23926699999998</v>
      </c>
    </row>
    <row r="1493" spans="1:7" x14ac:dyDescent="0.25">
      <c r="A1493" s="185">
        <v>42018</v>
      </c>
      <c r="B1493">
        <v>2011.2728979999999</v>
      </c>
      <c r="C1493" s="734">
        <f t="shared" si="71"/>
        <v>-5.8112462685098176E-3</v>
      </c>
      <c r="D1493" s="734">
        <f t="shared" si="69"/>
        <v>-6.741120837106318E-3</v>
      </c>
      <c r="E1493" s="734">
        <f t="shared" si="70"/>
        <v>-2.6326489959774824E-3</v>
      </c>
      <c r="F1493">
        <v>98.72</v>
      </c>
      <c r="G1493">
        <v>502.91178200000002</v>
      </c>
    </row>
    <row r="1494" spans="1:7" x14ac:dyDescent="0.25">
      <c r="A1494" s="185">
        <v>42019</v>
      </c>
      <c r="B1494">
        <v>1992.6702760000001</v>
      </c>
      <c r="C1494" s="734">
        <f t="shared" si="71"/>
        <v>-9.249178477221176E-3</v>
      </c>
      <c r="D1494" s="734">
        <f t="shared" si="69"/>
        <v>-1.7220421393840946E-3</v>
      </c>
      <c r="E1494" s="734">
        <f t="shared" si="70"/>
        <v>1.4960158559180758E-3</v>
      </c>
      <c r="F1494">
        <v>98.55</v>
      </c>
      <c r="G1494">
        <v>503.66414600000002</v>
      </c>
    </row>
    <row r="1495" spans="1:7" x14ac:dyDescent="0.25">
      <c r="A1495" s="185">
        <v>42020</v>
      </c>
      <c r="B1495">
        <v>2019.4186540000001</v>
      </c>
      <c r="C1495" s="734">
        <f t="shared" si="71"/>
        <v>1.342338384938091E-2</v>
      </c>
      <c r="D1495" s="734">
        <f t="shared" si="69"/>
        <v>1.8264840182648401E-2</v>
      </c>
      <c r="E1495" s="734">
        <f t="shared" si="70"/>
        <v>7.8354892468361914E-3</v>
      </c>
      <c r="F1495">
        <v>100.35</v>
      </c>
      <c r="G1495">
        <v>507.61060099999997</v>
      </c>
    </row>
    <row r="1496" spans="1:7" x14ac:dyDescent="0.25">
      <c r="A1496" s="185">
        <v>42024</v>
      </c>
      <c r="B1496">
        <v>2022.5468820000001</v>
      </c>
      <c r="C1496" s="734">
        <f t="shared" si="71"/>
        <v>1.5490735384680043E-3</v>
      </c>
      <c r="D1496" s="734">
        <f t="shared" si="69"/>
        <v>1.1958146487294208E-3</v>
      </c>
      <c r="E1496" s="734">
        <f t="shared" si="70"/>
        <v>3.580409858303879E-3</v>
      </c>
      <c r="F1496">
        <v>100.47</v>
      </c>
      <c r="G1496">
        <v>509.42805499999997</v>
      </c>
    </row>
    <row r="1497" spans="1:7" x14ac:dyDescent="0.25">
      <c r="A1497" s="185">
        <v>42025</v>
      </c>
      <c r="B1497">
        <v>2032.120289</v>
      </c>
      <c r="C1497" s="734">
        <f t="shared" si="71"/>
        <v>4.7333424432334237E-3</v>
      </c>
      <c r="D1497" s="734">
        <f t="shared" si="69"/>
        <v>4.9766099333137248E-4</v>
      </c>
      <c r="E1497" s="734">
        <f t="shared" si="70"/>
        <v>2.98570128808473E-3</v>
      </c>
      <c r="F1497">
        <v>100.52</v>
      </c>
      <c r="G1497">
        <v>510.94905499999999</v>
      </c>
    </row>
    <row r="1498" spans="1:7" x14ac:dyDescent="0.25">
      <c r="A1498" s="185">
        <v>42026</v>
      </c>
      <c r="B1498">
        <v>2063.145591</v>
      </c>
      <c r="C1498" s="734">
        <f t="shared" si="71"/>
        <v>1.5267453490790839E-2</v>
      </c>
      <c r="D1498" s="734">
        <f t="shared" si="69"/>
        <v>-5.6705133306803601E-3</v>
      </c>
      <c r="E1498" s="734">
        <f t="shared" si="70"/>
        <v>1.0773733596591173E-2</v>
      </c>
      <c r="F1498">
        <v>99.95</v>
      </c>
      <c r="G1498">
        <v>516.45388400000002</v>
      </c>
    </row>
    <row r="1499" spans="1:7" x14ac:dyDescent="0.25">
      <c r="A1499" s="185">
        <v>42027</v>
      </c>
      <c r="B1499">
        <v>2051.8218120000001</v>
      </c>
      <c r="C1499" s="734">
        <f t="shared" si="71"/>
        <v>-5.4885990835533693E-3</v>
      </c>
      <c r="D1499" s="734">
        <f t="shared" si="69"/>
        <v>-1.590795397698852E-2</v>
      </c>
      <c r="E1499" s="734">
        <f t="shared" si="70"/>
        <v>-1.0632873854038105E-2</v>
      </c>
      <c r="F1499">
        <v>98.36</v>
      </c>
      <c r="G1499">
        <v>510.96249499999999</v>
      </c>
    </row>
    <row r="1500" spans="1:7" x14ac:dyDescent="0.25">
      <c r="A1500" s="185">
        <v>42030</v>
      </c>
      <c r="B1500">
        <v>2057.0944060000002</v>
      </c>
      <c r="C1500" s="734">
        <f t="shared" si="71"/>
        <v>2.5697133977051756E-3</v>
      </c>
      <c r="D1500" s="734">
        <f t="shared" si="69"/>
        <v>-2.2366815778771532E-3</v>
      </c>
      <c r="E1500" s="734">
        <f t="shared" si="70"/>
        <v>-1.7412824007756456E-4</v>
      </c>
      <c r="F1500">
        <v>98.14</v>
      </c>
      <c r="G1500">
        <v>510.87352199999998</v>
      </c>
    </row>
    <row r="1501" spans="1:7" x14ac:dyDescent="0.25">
      <c r="A1501" s="185">
        <v>42031</v>
      </c>
      <c r="B1501">
        <v>2029.554468</v>
      </c>
      <c r="C1501" s="734">
        <f t="shared" si="71"/>
        <v>-1.3387785178781031E-2</v>
      </c>
      <c r="D1501" s="734">
        <f t="shared" si="69"/>
        <v>1.3144487466884014E-2</v>
      </c>
      <c r="E1501" s="734">
        <f t="shared" si="70"/>
        <v>-1.2254823807447135E-2</v>
      </c>
      <c r="F1501">
        <v>99.43</v>
      </c>
      <c r="G1501">
        <v>504.61285700000002</v>
      </c>
    </row>
    <row r="1502" spans="1:7" x14ac:dyDescent="0.25">
      <c r="A1502" s="185">
        <v>42032</v>
      </c>
      <c r="B1502">
        <v>2002.1564470000001</v>
      </c>
      <c r="C1502" s="734">
        <f t="shared" si="71"/>
        <v>-1.3499524862222056E-2</v>
      </c>
      <c r="D1502" s="734">
        <f t="shared" si="69"/>
        <v>-7.4424218042845602E-3</v>
      </c>
      <c r="E1502" s="734">
        <f t="shared" si="70"/>
        <v>-1.1478455056487036E-2</v>
      </c>
      <c r="F1502">
        <v>98.69</v>
      </c>
      <c r="G1502">
        <v>498.82068099999998</v>
      </c>
    </row>
    <row r="1503" spans="1:7" x14ac:dyDescent="0.25">
      <c r="A1503" s="185">
        <v>42033</v>
      </c>
      <c r="B1503">
        <v>2021.251638</v>
      </c>
      <c r="C1503" s="734">
        <f t="shared" si="71"/>
        <v>9.5373121459174648E-3</v>
      </c>
      <c r="D1503" s="734">
        <f t="shared" si="69"/>
        <v>3.1107508359509595E-2</v>
      </c>
      <c r="E1503" s="734">
        <f t="shared" si="70"/>
        <v>7.7448513005820008E-3</v>
      </c>
      <c r="F1503">
        <v>101.76</v>
      </c>
      <c r="G1503">
        <v>502.68397299999998</v>
      </c>
    </row>
    <row r="1504" spans="1:7" x14ac:dyDescent="0.25">
      <c r="A1504" s="185">
        <v>42034</v>
      </c>
      <c r="B1504">
        <v>1994.9904120000001</v>
      </c>
      <c r="C1504" s="734">
        <f t="shared" si="71"/>
        <v>-1.299255644684838E-2</v>
      </c>
      <c r="D1504" s="734">
        <f t="shared" si="69"/>
        <v>-3.2134433962264231E-2</v>
      </c>
      <c r="E1504" s="734">
        <f t="shared" si="70"/>
        <v>-1.8780171055901129E-2</v>
      </c>
      <c r="F1504">
        <v>98.49</v>
      </c>
      <c r="G1504">
        <v>493.24348199999997</v>
      </c>
    </row>
    <row r="1505" spans="1:7" x14ac:dyDescent="0.25">
      <c r="A1505" s="185">
        <v>42037</v>
      </c>
      <c r="B1505">
        <v>2020.849187</v>
      </c>
      <c r="C1505" s="734">
        <f t="shared" si="71"/>
        <v>1.2961854274816442E-2</v>
      </c>
      <c r="D1505" s="734">
        <f t="shared" si="69"/>
        <v>1.1371712864250316E-2</v>
      </c>
      <c r="E1505" s="734">
        <f t="shared" si="70"/>
        <v>1.3106614148831408E-2</v>
      </c>
      <c r="F1505">
        <v>99.61</v>
      </c>
      <c r="G1505">
        <v>499.708234</v>
      </c>
    </row>
    <row r="1506" spans="1:7" x14ac:dyDescent="0.25">
      <c r="A1506" s="185">
        <v>42038</v>
      </c>
      <c r="B1506">
        <v>2050.0328020000002</v>
      </c>
      <c r="C1506" s="734">
        <f t="shared" si="71"/>
        <v>1.4441263201497856E-2</v>
      </c>
      <c r="D1506" s="734">
        <f t="shared" si="69"/>
        <v>4.7184017668908673E-3</v>
      </c>
      <c r="E1506" s="734">
        <f t="shared" si="70"/>
        <v>8.5173781627139178E-3</v>
      </c>
      <c r="F1506">
        <v>100.08</v>
      </c>
      <c r="G1506">
        <v>503.96443799999997</v>
      </c>
    </row>
    <row r="1507" spans="1:7" x14ac:dyDescent="0.25">
      <c r="A1507" s="185">
        <v>42039</v>
      </c>
      <c r="B1507">
        <v>2041.5093509999999</v>
      </c>
      <c r="C1507" s="734">
        <f t="shared" si="71"/>
        <v>-4.1577144481224071E-3</v>
      </c>
      <c r="D1507" s="734">
        <f t="shared" si="69"/>
        <v>-5.8952837729816521E-3</v>
      </c>
      <c r="E1507" s="734">
        <f t="shared" si="70"/>
        <v>9.2494224761163757E-4</v>
      </c>
      <c r="F1507">
        <v>99.49</v>
      </c>
      <c r="G1507">
        <v>504.43057599999997</v>
      </c>
    </row>
    <row r="1508" spans="1:7" x14ac:dyDescent="0.25">
      <c r="A1508" s="185">
        <v>42040</v>
      </c>
      <c r="B1508">
        <v>2062.521557</v>
      </c>
      <c r="C1508" s="734">
        <f t="shared" si="71"/>
        <v>1.0292485797190887E-2</v>
      </c>
      <c r="D1508" s="734">
        <f t="shared" si="69"/>
        <v>6.2317820886521602E-3</v>
      </c>
      <c r="E1508" s="734">
        <f t="shared" si="70"/>
        <v>4.232630022015238E-3</v>
      </c>
      <c r="F1508">
        <v>100.11</v>
      </c>
      <c r="G1508">
        <v>506.56564400000002</v>
      </c>
    </row>
    <row r="1509" spans="1:7" x14ac:dyDescent="0.25">
      <c r="A1509" s="185">
        <v>42041</v>
      </c>
      <c r="B1509">
        <v>2055.4722419999998</v>
      </c>
      <c r="C1509" s="734">
        <f t="shared" si="71"/>
        <v>-3.4178139743924474E-3</v>
      </c>
      <c r="D1509" s="734">
        <f t="shared" si="69"/>
        <v>-4.9945060433522759E-3</v>
      </c>
      <c r="E1509" s="734">
        <f t="shared" si="70"/>
        <v>-4.6715742135879923E-3</v>
      </c>
      <c r="F1509">
        <v>99.61</v>
      </c>
      <c r="G1509">
        <v>504.199185</v>
      </c>
    </row>
    <row r="1510" spans="1:7" x14ac:dyDescent="0.25">
      <c r="A1510" s="185">
        <v>42044</v>
      </c>
      <c r="B1510">
        <v>2046.7436009999999</v>
      </c>
      <c r="C1510" s="734">
        <f t="shared" si="71"/>
        <v>-4.2465380079795834E-3</v>
      </c>
      <c r="D1510" s="734">
        <f t="shared" si="69"/>
        <v>-1.1846200180704702E-2</v>
      </c>
      <c r="E1510" s="734">
        <f t="shared" si="70"/>
        <v>-6.9301460691570949E-3</v>
      </c>
      <c r="F1510">
        <v>98.43</v>
      </c>
      <c r="G1510">
        <v>500.70501100000001</v>
      </c>
    </row>
    <row r="1511" spans="1:7" x14ac:dyDescent="0.25">
      <c r="A1511" s="185">
        <v>42045</v>
      </c>
      <c r="B1511">
        <v>2068.5927919999999</v>
      </c>
      <c r="C1511" s="734">
        <f t="shared" si="71"/>
        <v>1.0675099210924577E-2</v>
      </c>
      <c r="D1511" s="734">
        <f t="shared" si="69"/>
        <v>3.96220664431568E-3</v>
      </c>
      <c r="E1511" s="734">
        <f t="shared" si="70"/>
        <v>1.1349686692071037E-2</v>
      </c>
      <c r="F1511">
        <v>98.82</v>
      </c>
      <c r="G1511">
        <v>506.387856</v>
      </c>
    </row>
    <row r="1512" spans="1:7" x14ac:dyDescent="0.25">
      <c r="A1512" s="185">
        <v>42046</v>
      </c>
      <c r="B1512">
        <v>2068.5319770000001</v>
      </c>
      <c r="C1512" s="734">
        <f t="shared" si="71"/>
        <v>-2.9399212950420583E-5</v>
      </c>
      <c r="D1512" s="734">
        <f t="shared" si="69"/>
        <v>5.0597045132572127E-4</v>
      </c>
      <c r="E1512" s="734">
        <f t="shared" si="70"/>
        <v>5.7397782461829916E-3</v>
      </c>
      <c r="F1512">
        <v>98.87</v>
      </c>
      <c r="G1512">
        <v>509.29441000000003</v>
      </c>
    </row>
    <row r="1513" spans="1:7" x14ac:dyDescent="0.25">
      <c r="A1513" s="185">
        <v>42047</v>
      </c>
      <c r="B1513">
        <v>2088.4847679999998</v>
      </c>
      <c r="C1513" s="734">
        <f t="shared" si="71"/>
        <v>9.6458702219035519E-3</v>
      </c>
      <c r="D1513" s="734">
        <f t="shared" si="69"/>
        <v>7.0800040457164037E-3</v>
      </c>
      <c r="E1513" s="734">
        <f t="shared" si="70"/>
        <v>4.5557303485816991E-3</v>
      </c>
      <c r="F1513">
        <v>99.57</v>
      </c>
      <c r="G1513">
        <v>511.61461800000001</v>
      </c>
    </row>
    <row r="1514" spans="1:7" x14ac:dyDescent="0.25">
      <c r="A1514" s="185">
        <v>42048</v>
      </c>
      <c r="B1514">
        <v>2096.9879019999998</v>
      </c>
      <c r="C1514" s="734">
        <f t="shared" si="71"/>
        <v>4.071436924169225E-3</v>
      </c>
      <c r="D1514" s="734">
        <f t="shared" si="69"/>
        <v>2.3300190820528366E-2</v>
      </c>
      <c r="E1514" s="734">
        <f t="shared" si="70"/>
        <v>-5.0266761533386273E-3</v>
      </c>
      <c r="F1514">
        <v>101.89</v>
      </c>
      <c r="G1514">
        <v>509.04289699999998</v>
      </c>
    </row>
    <row r="1515" spans="1:7" x14ac:dyDescent="0.25">
      <c r="A1515" s="185">
        <v>42052</v>
      </c>
      <c r="B1515">
        <v>2100.343249</v>
      </c>
      <c r="C1515" s="734">
        <f t="shared" si="71"/>
        <v>1.6000793313113437E-3</v>
      </c>
      <c r="D1515" s="734">
        <f t="shared" si="69"/>
        <v>1.5703209343409519E-2</v>
      </c>
      <c r="E1515" s="734">
        <f t="shared" si="70"/>
        <v>-1.3071786364593496E-4</v>
      </c>
      <c r="F1515">
        <v>103.49</v>
      </c>
      <c r="G1515">
        <v>508.97635600000001</v>
      </c>
    </row>
    <row r="1516" spans="1:7" x14ac:dyDescent="0.25">
      <c r="A1516" s="185">
        <v>42053</v>
      </c>
      <c r="B1516">
        <v>2099.6753440000002</v>
      </c>
      <c r="C1516" s="734">
        <f t="shared" si="71"/>
        <v>-3.1799802261733845E-4</v>
      </c>
      <c r="D1516" s="734">
        <f t="shared" si="69"/>
        <v>5.1212677553387209E-3</v>
      </c>
      <c r="E1516" s="734">
        <f t="shared" si="70"/>
        <v>4.6143440109032152E-3</v>
      </c>
      <c r="F1516">
        <v>104.02</v>
      </c>
      <c r="G1516">
        <v>511.32494800000001</v>
      </c>
    </row>
    <row r="1517" spans="1:7" x14ac:dyDescent="0.25">
      <c r="A1517" s="185">
        <v>42054</v>
      </c>
      <c r="B1517">
        <v>2097.4493480000001</v>
      </c>
      <c r="C1517" s="734">
        <f t="shared" si="71"/>
        <v>-1.0601619942630647E-3</v>
      </c>
      <c r="D1517" s="734">
        <f t="shared" si="69"/>
        <v>6.6333397423572471E-3</v>
      </c>
      <c r="E1517" s="734">
        <f t="shared" si="70"/>
        <v>-6.2110151527361435E-3</v>
      </c>
      <c r="F1517">
        <v>104.71</v>
      </c>
      <c r="G1517">
        <v>508.14910099999997</v>
      </c>
    </row>
    <row r="1518" spans="1:7" x14ac:dyDescent="0.25">
      <c r="A1518" s="185">
        <v>42055</v>
      </c>
      <c r="B1518">
        <v>2110.3008989999998</v>
      </c>
      <c r="C1518" s="734">
        <f t="shared" si="71"/>
        <v>6.1272282986257753E-3</v>
      </c>
      <c r="D1518" s="734">
        <f t="shared" si="69"/>
        <v>2.8650558685896499E-3</v>
      </c>
      <c r="E1518" s="734">
        <f t="shared" si="70"/>
        <v>2.8374978862750755E-3</v>
      </c>
      <c r="F1518">
        <v>105.01</v>
      </c>
      <c r="G1518">
        <v>509.59097300000002</v>
      </c>
    </row>
    <row r="1519" spans="1:7" x14ac:dyDescent="0.25">
      <c r="A1519" s="185">
        <v>42058</v>
      </c>
      <c r="B1519">
        <v>2109.6566290000001</v>
      </c>
      <c r="C1519" s="734">
        <f t="shared" si="71"/>
        <v>-3.0529769489506808E-4</v>
      </c>
      <c r="D1519" s="734">
        <f t="shared" si="69"/>
        <v>5.7137415484231902E-4</v>
      </c>
      <c r="E1519" s="734">
        <f t="shared" si="70"/>
        <v>2.7399092094984034E-3</v>
      </c>
      <c r="F1519">
        <v>105.07</v>
      </c>
      <c r="G1519">
        <v>510.98720600000001</v>
      </c>
    </row>
    <row r="1520" spans="1:7" x14ac:dyDescent="0.25">
      <c r="A1520" s="185">
        <v>42059</v>
      </c>
      <c r="B1520">
        <v>2115.4838159999999</v>
      </c>
      <c r="C1520" s="734">
        <f t="shared" si="71"/>
        <v>2.7621494985949901E-3</v>
      </c>
      <c r="D1520" s="734">
        <f t="shared" si="69"/>
        <v>-1.8083182640143969E-3</v>
      </c>
      <c r="E1520" s="734">
        <f t="shared" si="70"/>
        <v>3.1058155299490409E-3</v>
      </c>
      <c r="F1520">
        <v>104.88</v>
      </c>
      <c r="G1520">
        <v>512.57423800000004</v>
      </c>
    </row>
    <row r="1521" spans="1:7" x14ac:dyDescent="0.25">
      <c r="A1521" s="185">
        <v>42060</v>
      </c>
      <c r="B1521">
        <v>2113.863515</v>
      </c>
      <c r="C1521" s="734">
        <f t="shared" si="71"/>
        <v>-7.6592455482060728E-4</v>
      </c>
      <c r="D1521" s="734">
        <f t="shared" si="69"/>
        <v>-1.334858886346324E-3</v>
      </c>
      <c r="E1521" s="734">
        <f t="shared" si="70"/>
        <v>-2.6660216192918584E-3</v>
      </c>
      <c r="F1521">
        <v>104.74</v>
      </c>
      <c r="G1521">
        <v>511.20770399999998</v>
      </c>
    </row>
    <row r="1522" spans="1:7" x14ac:dyDescent="0.25">
      <c r="A1522" s="185">
        <v>42061</v>
      </c>
      <c r="B1522">
        <v>2110.7418309999998</v>
      </c>
      <c r="C1522" s="734">
        <f t="shared" si="71"/>
        <v>-1.4767670560793533E-3</v>
      </c>
      <c r="D1522" s="734">
        <f t="shared" si="69"/>
        <v>-3.7235058239449836E-3</v>
      </c>
      <c r="E1522" s="734">
        <f t="shared" si="70"/>
        <v>8.9593133361698385E-4</v>
      </c>
      <c r="F1522">
        <v>104.35</v>
      </c>
      <c r="G1522">
        <v>511.66571099999999</v>
      </c>
    </row>
    <row r="1523" spans="1:7" x14ac:dyDescent="0.25">
      <c r="A1523" s="185">
        <v>42062</v>
      </c>
      <c r="B1523">
        <v>2104.5032489999999</v>
      </c>
      <c r="C1523" s="734">
        <f t="shared" si="71"/>
        <v>-2.955634795489992E-3</v>
      </c>
      <c r="D1523" s="734">
        <f t="shared" si="69"/>
        <v>3.9290848107331744E-3</v>
      </c>
      <c r="E1523" s="734">
        <f t="shared" si="70"/>
        <v>4.2089629101607073E-3</v>
      </c>
      <c r="F1523">
        <v>104.76</v>
      </c>
      <c r="G1523">
        <v>513.81929300000002</v>
      </c>
    </row>
    <row r="1524" spans="1:7" x14ac:dyDescent="0.25">
      <c r="A1524" s="185">
        <v>42065</v>
      </c>
      <c r="B1524">
        <v>2117.3933350000002</v>
      </c>
      <c r="C1524" s="734">
        <f t="shared" si="71"/>
        <v>6.1250017105582977E-3</v>
      </c>
      <c r="D1524" s="734">
        <f t="shared" si="69"/>
        <v>-1.1454753722794919E-3</v>
      </c>
      <c r="E1524" s="734">
        <f t="shared" si="70"/>
        <v>1.8259941048963668E-3</v>
      </c>
      <c r="F1524">
        <v>104.64</v>
      </c>
      <c r="G1524">
        <v>514.75752399999999</v>
      </c>
    </row>
    <row r="1525" spans="1:7" x14ac:dyDescent="0.25">
      <c r="A1525" s="185">
        <v>42066</v>
      </c>
      <c r="B1525">
        <v>2107.778417</v>
      </c>
      <c r="C1525" s="734">
        <f t="shared" si="71"/>
        <v>-4.5409220106004122E-3</v>
      </c>
      <c r="D1525" s="734">
        <f t="shared" si="69"/>
        <v>-4.9694189602446093E-3</v>
      </c>
      <c r="E1525" s="734">
        <f t="shared" si="70"/>
        <v>-4.3784789826598614E-3</v>
      </c>
      <c r="F1525">
        <v>104.12</v>
      </c>
      <c r="G1525">
        <v>512.50366899999995</v>
      </c>
    </row>
    <row r="1526" spans="1:7" x14ac:dyDescent="0.25">
      <c r="A1526" s="185">
        <v>42067</v>
      </c>
      <c r="B1526">
        <v>2098.533054</v>
      </c>
      <c r="C1526" s="734">
        <f t="shared" si="71"/>
        <v>-4.3863068932828986E-3</v>
      </c>
      <c r="D1526" s="734">
        <f t="shared" si="69"/>
        <v>-1.2197464464079988E-2</v>
      </c>
      <c r="E1526" s="734">
        <f t="shared" si="70"/>
        <v>-7.7855110926042803E-3</v>
      </c>
      <c r="F1526">
        <v>102.85</v>
      </c>
      <c r="G1526">
        <v>508.51356600000003</v>
      </c>
    </row>
    <row r="1527" spans="1:7" x14ac:dyDescent="0.25">
      <c r="A1527" s="185">
        <v>42068</v>
      </c>
      <c r="B1527">
        <v>2101.0420530000001</v>
      </c>
      <c r="C1527" s="734">
        <f t="shared" si="71"/>
        <v>1.1955966074577162E-3</v>
      </c>
      <c r="D1527" s="734">
        <f t="shared" si="69"/>
        <v>1.1667476908119312E-3</v>
      </c>
      <c r="E1527" s="734">
        <f t="shared" si="70"/>
        <v>3.3630803863351488E-3</v>
      </c>
      <c r="F1527">
        <v>102.97</v>
      </c>
      <c r="G1527">
        <v>510.22373800000003</v>
      </c>
    </row>
    <row r="1528" spans="1:7" x14ac:dyDescent="0.25">
      <c r="A1528" s="185">
        <v>42069</v>
      </c>
      <c r="B1528">
        <v>2071.2621060000001</v>
      </c>
      <c r="C1528" s="734">
        <f t="shared" si="71"/>
        <v>-1.4173893834004136E-2</v>
      </c>
      <c r="D1528" s="734">
        <f t="shared" si="69"/>
        <v>-1.5635622025832796E-2</v>
      </c>
      <c r="E1528" s="734">
        <f t="shared" si="70"/>
        <v>-1.9224542626043117E-2</v>
      </c>
      <c r="F1528">
        <v>101.36</v>
      </c>
      <c r="G1528">
        <v>500.41492</v>
      </c>
    </row>
    <row r="1529" spans="1:7" x14ac:dyDescent="0.25">
      <c r="A1529" s="185">
        <v>42072</v>
      </c>
      <c r="B1529">
        <v>2079.425467</v>
      </c>
      <c r="C1529" s="734">
        <f t="shared" si="71"/>
        <v>3.9412496257003049E-3</v>
      </c>
      <c r="D1529" s="734">
        <f t="shared" si="69"/>
        <v>4.0449881610102878E-3</v>
      </c>
      <c r="E1529" s="734">
        <f t="shared" si="70"/>
        <v>4.5095477968561948E-3</v>
      </c>
      <c r="F1529">
        <v>101.77</v>
      </c>
      <c r="G1529">
        <v>502.67156499999999</v>
      </c>
    </row>
    <row r="1530" spans="1:7" x14ac:dyDescent="0.25">
      <c r="A1530" s="185">
        <v>42073</v>
      </c>
      <c r="B1530">
        <v>2044.1626309999999</v>
      </c>
      <c r="C1530" s="734">
        <f t="shared" si="71"/>
        <v>-1.6957970631606201E-2</v>
      </c>
      <c r="D1530" s="734">
        <f t="shared" si="69"/>
        <v>-2.2206937211358913E-2</v>
      </c>
      <c r="E1530" s="734">
        <f t="shared" si="70"/>
        <v>-1.4894874747888309E-2</v>
      </c>
      <c r="F1530">
        <v>99.51</v>
      </c>
      <c r="G1530">
        <v>495.18433499999998</v>
      </c>
    </row>
    <row r="1531" spans="1:7" x14ac:dyDescent="0.25">
      <c r="A1531" s="185">
        <v>42074</v>
      </c>
      <c r="B1531">
        <v>2040.2351980000001</v>
      </c>
      <c r="C1531" s="734">
        <f t="shared" si="71"/>
        <v>-1.9212918485250752E-3</v>
      </c>
      <c r="D1531" s="734">
        <f t="shared" si="69"/>
        <v>-1.0752688172043112E-2</v>
      </c>
      <c r="E1531" s="734">
        <f t="shared" si="70"/>
        <v>-7.7899394777904973E-3</v>
      </c>
      <c r="F1531">
        <v>98.44</v>
      </c>
      <c r="G1531">
        <v>491.32687900000002</v>
      </c>
    </row>
    <row r="1532" spans="1:7" x14ac:dyDescent="0.25">
      <c r="A1532" s="185">
        <v>42075</v>
      </c>
      <c r="B1532">
        <v>2065.9542900000001</v>
      </c>
      <c r="C1532" s="734">
        <f t="shared" si="71"/>
        <v>1.2605944660307733E-2</v>
      </c>
      <c r="D1532" s="734">
        <f t="shared" si="69"/>
        <v>1.2698090207232893E-2</v>
      </c>
      <c r="E1532" s="734">
        <f t="shared" si="70"/>
        <v>1.3129084273038494E-2</v>
      </c>
      <c r="F1532">
        <v>99.69</v>
      </c>
      <c r="G1532">
        <v>497.77755100000002</v>
      </c>
    </row>
    <row r="1533" spans="1:7" x14ac:dyDescent="0.25">
      <c r="A1533" s="185">
        <v>42076</v>
      </c>
      <c r="B1533">
        <v>2053.3982559999999</v>
      </c>
      <c r="C1533" s="734">
        <f t="shared" si="71"/>
        <v>-6.0775952598642879E-3</v>
      </c>
      <c r="D1533" s="734">
        <f t="shared" si="69"/>
        <v>-2.9090179556624518E-3</v>
      </c>
      <c r="E1533" s="734">
        <f t="shared" si="70"/>
        <v>-7.4744330927050129E-3</v>
      </c>
      <c r="F1533">
        <v>99.4</v>
      </c>
      <c r="G1533">
        <v>494.05694599999998</v>
      </c>
    </row>
    <row r="1534" spans="1:7" x14ac:dyDescent="0.25">
      <c r="A1534" s="185">
        <v>42079</v>
      </c>
      <c r="B1534">
        <v>2081.1927519999999</v>
      </c>
      <c r="C1534" s="734">
        <f t="shared" si="71"/>
        <v>1.3535852540433879E-2</v>
      </c>
      <c r="D1534" s="734">
        <f t="shared" si="69"/>
        <v>1.7404426559356034E-2</v>
      </c>
      <c r="E1534" s="734">
        <f t="shared" si="70"/>
        <v>1.1999983095066113E-2</v>
      </c>
      <c r="F1534">
        <v>101.13</v>
      </c>
      <c r="G1534">
        <v>499.98562099999998</v>
      </c>
    </row>
    <row r="1535" spans="1:7" x14ac:dyDescent="0.25">
      <c r="A1535" s="185">
        <v>42080</v>
      </c>
      <c r="B1535">
        <v>2074.2764350000002</v>
      </c>
      <c r="C1535" s="734">
        <f t="shared" si="71"/>
        <v>-3.3232467263559773E-3</v>
      </c>
      <c r="D1535" s="734">
        <f t="shared" si="69"/>
        <v>-1.1272619400771289E-2</v>
      </c>
      <c r="E1535" s="734">
        <f t="shared" si="70"/>
        <v>-7.0884078484327873E-3</v>
      </c>
      <c r="F1535">
        <v>99.99</v>
      </c>
      <c r="G1535">
        <v>496.44151900000003</v>
      </c>
    </row>
    <row r="1536" spans="1:7" x14ac:dyDescent="0.25">
      <c r="A1536" s="185">
        <v>42081</v>
      </c>
      <c r="B1536">
        <v>2099.5007139999998</v>
      </c>
      <c r="C1536" s="734">
        <f t="shared" si="71"/>
        <v>1.2160519482544041E-2</v>
      </c>
      <c r="D1536" s="734">
        <f t="shared" si="69"/>
        <v>1.3901390139013925E-2</v>
      </c>
      <c r="E1536" s="734">
        <f t="shared" si="70"/>
        <v>6.1882011927369973E-3</v>
      </c>
      <c r="F1536">
        <v>101.38</v>
      </c>
      <c r="G1536">
        <v>499.513599</v>
      </c>
    </row>
    <row r="1537" spans="1:7" x14ac:dyDescent="0.25">
      <c r="A1537" s="185">
        <v>42082</v>
      </c>
      <c r="B1537">
        <v>2089.274371</v>
      </c>
      <c r="C1537" s="734">
        <f t="shared" si="71"/>
        <v>-4.8708452118201295E-3</v>
      </c>
      <c r="D1537" s="734">
        <f t="shared" si="69"/>
        <v>-1.1639376602880169E-2</v>
      </c>
      <c r="E1537" s="734">
        <f t="shared" si="70"/>
        <v>-4.5898750396182741E-3</v>
      </c>
      <c r="F1537">
        <v>100.2</v>
      </c>
      <c r="G1537">
        <v>497.22089399999999</v>
      </c>
    </row>
    <row r="1538" spans="1:7" x14ac:dyDescent="0.25">
      <c r="A1538" s="185">
        <v>42083</v>
      </c>
      <c r="B1538">
        <v>2108.0973210000002</v>
      </c>
      <c r="C1538" s="734">
        <f t="shared" si="71"/>
        <v>9.0093241276831826E-3</v>
      </c>
      <c r="D1538" s="734">
        <f t="shared" si="69"/>
        <v>2.0758483033932018E-2</v>
      </c>
      <c r="E1538" s="734">
        <f t="shared" si="70"/>
        <v>1.2060866854883168E-2</v>
      </c>
      <c r="F1538">
        <v>102.28</v>
      </c>
      <c r="G1538">
        <v>503.21780899999999</v>
      </c>
    </row>
    <row r="1539" spans="1:7" x14ac:dyDescent="0.25">
      <c r="A1539" s="185">
        <v>42086</v>
      </c>
      <c r="B1539">
        <v>2104.4201170000001</v>
      </c>
      <c r="C1539" s="734">
        <f t="shared" si="71"/>
        <v>-1.7443236435857878E-3</v>
      </c>
      <c r="D1539" s="734">
        <f t="shared" ref="D1539:D1602" si="72">F1539/F1538-1</f>
        <v>-3.813062182244864E-3</v>
      </c>
      <c r="E1539" s="734">
        <f t="shared" ref="E1539:E1602" si="73">G1539/G1538-1</f>
        <v>2.6523663831619082E-3</v>
      </c>
      <c r="F1539">
        <v>101.89</v>
      </c>
      <c r="G1539">
        <v>504.552527</v>
      </c>
    </row>
    <row r="1540" spans="1:7" x14ac:dyDescent="0.25">
      <c r="A1540" s="185">
        <v>42087</v>
      </c>
      <c r="B1540">
        <v>2091.501788</v>
      </c>
      <c r="C1540" s="734">
        <f t="shared" ref="C1540:C1603" si="74">B1540/B1539-1</f>
        <v>-6.1386644689636061E-3</v>
      </c>
      <c r="D1540" s="734">
        <f t="shared" si="72"/>
        <v>-1.8156835803317284E-2</v>
      </c>
      <c r="E1540" s="734">
        <f t="shared" si="73"/>
        <v>-6.6422340998403273E-3</v>
      </c>
      <c r="F1540">
        <v>100.04</v>
      </c>
      <c r="G1540">
        <v>501.20117099999999</v>
      </c>
    </row>
    <row r="1541" spans="1:7" x14ac:dyDescent="0.25">
      <c r="A1541" s="185">
        <v>42088</v>
      </c>
      <c r="B1541">
        <v>2061.0474810000001</v>
      </c>
      <c r="C1541" s="734">
        <f t="shared" si="74"/>
        <v>-1.45609758379035E-2</v>
      </c>
      <c r="D1541" s="734">
        <f t="shared" si="72"/>
        <v>-7.9968012794895404E-4</v>
      </c>
      <c r="E1541" s="734">
        <f t="shared" si="73"/>
        <v>-2.0893805932468146E-3</v>
      </c>
      <c r="F1541">
        <v>99.96</v>
      </c>
      <c r="G1541">
        <v>500.15397100000001</v>
      </c>
    </row>
    <row r="1542" spans="1:7" x14ac:dyDescent="0.25">
      <c r="A1542" s="185">
        <v>42089</v>
      </c>
      <c r="B1542">
        <v>2056.1488079999999</v>
      </c>
      <c r="C1542" s="734">
        <f t="shared" si="74"/>
        <v>-2.376788038683797E-3</v>
      </c>
      <c r="D1542" s="734">
        <f t="shared" si="72"/>
        <v>-6.5026010404161116E-3</v>
      </c>
      <c r="E1542" s="734">
        <f t="shared" si="73"/>
        <v>-3.8587177387421345E-3</v>
      </c>
      <c r="F1542">
        <v>99.31</v>
      </c>
      <c r="G1542">
        <v>498.224018</v>
      </c>
    </row>
    <row r="1543" spans="1:7" x14ac:dyDescent="0.25">
      <c r="A1543" s="185">
        <v>42090</v>
      </c>
      <c r="B1543">
        <v>2061.0219969999998</v>
      </c>
      <c r="C1543" s="734">
        <f t="shared" si="74"/>
        <v>2.3700565742321711E-3</v>
      </c>
      <c r="D1543" s="734">
        <f t="shared" si="72"/>
        <v>7.4514147618567339E-3</v>
      </c>
      <c r="E1543" s="734">
        <f t="shared" si="73"/>
        <v>5.6118129576001596E-3</v>
      </c>
      <c r="F1543">
        <v>100.05</v>
      </c>
      <c r="G1543">
        <v>501.01995799999997</v>
      </c>
    </row>
    <row r="1544" spans="1:7" x14ac:dyDescent="0.25">
      <c r="A1544" s="185">
        <v>42093</v>
      </c>
      <c r="B1544">
        <v>2086.2373120000002</v>
      </c>
      <c r="C1544" s="734">
        <f t="shared" si="74"/>
        <v>1.2234374517449798E-2</v>
      </c>
      <c r="D1544" s="734">
        <f t="shared" si="72"/>
        <v>1.489255372313858E-2</v>
      </c>
      <c r="E1544" s="734">
        <f t="shared" si="73"/>
        <v>9.4159203134978053E-3</v>
      </c>
      <c r="F1544">
        <v>101.54</v>
      </c>
      <c r="G1544">
        <v>505.73752200000001</v>
      </c>
    </row>
    <row r="1545" spans="1:7" x14ac:dyDescent="0.25">
      <c r="A1545" s="185">
        <v>42094</v>
      </c>
      <c r="B1545">
        <v>2067.8872409999999</v>
      </c>
      <c r="C1545" s="734">
        <f t="shared" si="74"/>
        <v>-8.7957735653806379E-3</v>
      </c>
      <c r="D1545" s="734">
        <f t="shared" si="72"/>
        <v>-9.9468189875911994E-3</v>
      </c>
      <c r="E1545" s="734">
        <f t="shared" si="73"/>
        <v>-8.7123434752780504E-3</v>
      </c>
      <c r="F1545">
        <v>100.53</v>
      </c>
      <c r="G1545">
        <v>501.33136300000001</v>
      </c>
    </row>
    <row r="1546" spans="1:7" x14ac:dyDescent="0.25">
      <c r="A1546" s="185">
        <v>42095</v>
      </c>
      <c r="B1546">
        <v>2059.6908720000001</v>
      </c>
      <c r="C1546" s="734">
        <f t="shared" si="74"/>
        <v>-3.9636440698943565E-3</v>
      </c>
      <c r="D1546" s="734">
        <f t="shared" si="72"/>
        <v>6.1673132398289976E-3</v>
      </c>
      <c r="E1546" s="734">
        <f t="shared" si="73"/>
        <v>5.1316159128855787E-4</v>
      </c>
      <c r="F1546">
        <v>101.15</v>
      </c>
      <c r="G1546">
        <v>501.58862699999997</v>
      </c>
    </row>
    <row r="1547" spans="1:7" x14ac:dyDescent="0.25">
      <c r="A1547" s="185">
        <v>42096</v>
      </c>
      <c r="B1547">
        <v>2066.9648539999998</v>
      </c>
      <c r="C1547" s="734">
        <f t="shared" si="74"/>
        <v>3.5315891811165123E-3</v>
      </c>
      <c r="D1547" s="734">
        <f t="shared" si="72"/>
        <v>1.9377162629757638E-2</v>
      </c>
      <c r="E1547" s="734">
        <f t="shared" si="73"/>
        <v>6.4224442632747625E-3</v>
      </c>
      <c r="F1547">
        <v>103.11</v>
      </c>
      <c r="G1547">
        <v>504.81005199999998</v>
      </c>
    </row>
    <row r="1548" spans="1:7" x14ac:dyDescent="0.25">
      <c r="A1548" s="185">
        <v>42100</v>
      </c>
      <c r="B1548">
        <v>2080.6177619999999</v>
      </c>
      <c r="C1548" s="734">
        <f t="shared" si="74"/>
        <v>6.6052927671116368E-3</v>
      </c>
      <c r="D1548" s="734">
        <f t="shared" si="72"/>
        <v>-9.698380370477544E-4</v>
      </c>
      <c r="E1548" s="734">
        <f t="shared" si="73"/>
        <v>8.1417495228484071E-3</v>
      </c>
      <c r="F1548">
        <v>103.01</v>
      </c>
      <c r="G1548">
        <v>508.92008900000002</v>
      </c>
    </row>
    <row r="1549" spans="1:7" x14ac:dyDescent="0.25">
      <c r="A1549" s="185">
        <v>42101</v>
      </c>
      <c r="B1549">
        <v>2076.3337339999998</v>
      </c>
      <c r="C1549" s="734">
        <f t="shared" si="74"/>
        <v>-2.0590173160311975E-3</v>
      </c>
      <c r="D1549" s="734">
        <f t="shared" si="72"/>
        <v>-3.5918842830793274E-3</v>
      </c>
      <c r="E1549" s="734">
        <f t="shared" si="73"/>
        <v>-3.9695308628305837E-3</v>
      </c>
      <c r="F1549">
        <v>102.64</v>
      </c>
      <c r="G1549">
        <v>506.89991500000002</v>
      </c>
    </row>
    <row r="1550" spans="1:7" x14ac:dyDescent="0.25">
      <c r="A1550" s="185">
        <v>42102</v>
      </c>
      <c r="B1550">
        <v>2081.9039760000001</v>
      </c>
      <c r="C1550" s="734">
        <f t="shared" si="74"/>
        <v>2.6827296155658154E-3</v>
      </c>
      <c r="D1550" s="734">
        <f t="shared" si="72"/>
        <v>-5.0662509742790407E-3</v>
      </c>
      <c r="E1550" s="734">
        <f t="shared" si="73"/>
        <v>5.322668085276927E-4</v>
      </c>
      <c r="F1550">
        <v>102.12</v>
      </c>
      <c r="G1550">
        <v>507.16972099999998</v>
      </c>
    </row>
    <row r="1551" spans="1:7" x14ac:dyDescent="0.25">
      <c r="A1551" s="185">
        <v>42103</v>
      </c>
      <c r="B1551">
        <v>2091.1811720000001</v>
      </c>
      <c r="C1551" s="734">
        <f t="shared" si="74"/>
        <v>4.4561113802301655E-3</v>
      </c>
      <c r="D1551" s="734">
        <f t="shared" si="72"/>
        <v>-6.1692126909519418E-3</v>
      </c>
      <c r="E1551" s="734">
        <f t="shared" si="73"/>
        <v>3.5552359010013745E-3</v>
      </c>
      <c r="F1551">
        <v>101.49</v>
      </c>
      <c r="G1551">
        <v>508.97282899999999</v>
      </c>
    </row>
    <row r="1552" spans="1:7" x14ac:dyDescent="0.25">
      <c r="A1552" s="185">
        <v>42104</v>
      </c>
      <c r="B1552">
        <v>2102.0553490000002</v>
      </c>
      <c r="C1552" s="734">
        <f t="shared" si="74"/>
        <v>5.2000166918106938E-3</v>
      </c>
      <c r="D1552" s="734">
        <f t="shared" si="72"/>
        <v>1.1725293132328396E-2</v>
      </c>
      <c r="E1552" s="734">
        <f t="shared" si="73"/>
        <v>1.1847587251065939E-3</v>
      </c>
      <c r="F1552">
        <v>102.68</v>
      </c>
      <c r="G1552">
        <v>509.57583899999997</v>
      </c>
    </row>
    <row r="1553" spans="1:7" x14ac:dyDescent="0.25">
      <c r="A1553" s="185">
        <v>42107</v>
      </c>
      <c r="B1553">
        <v>2092.4295910000001</v>
      </c>
      <c r="C1553" s="734">
        <f t="shared" si="74"/>
        <v>-4.5792124382354471E-3</v>
      </c>
      <c r="D1553" s="734">
        <f t="shared" si="72"/>
        <v>-1.5387611998441852E-2</v>
      </c>
      <c r="E1553" s="734">
        <f t="shared" si="73"/>
        <v>-4.9558727214300546E-3</v>
      </c>
      <c r="F1553">
        <v>101.1</v>
      </c>
      <c r="G1553">
        <v>507.05044600000002</v>
      </c>
    </row>
    <row r="1554" spans="1:7" x14ac:dyDescent="0.25">
      <c r="A1554" s="185">
        <v>42108</v>
      </c>
      <c r="B1554">
        <v>2095.8353550000002</v>
      </c>
      <c r="C1554" s="734">
        <f t="shared" si="74"/>
        <v>1.6276600248099626E-3</v>
      </c>
      <c r="D1554" s="734">
        <f t="shared" si="72"/>
        <v>1.9782393669633969E-3</v>
      </c>
      <c r="E1554" s="734">
        <f t="shared" si="73"/>
        <v>2.2329711154618348E-3</v>
      </c>
      <c r="F1554">
        <v>101.3</v>
      </c>
      <c r="G1554">
        <v>508.18267500000002</v>
      </c>
    </row>
    <row r="1555" spans="1:7" x14ac:dyDescent="0.25">
      <c r="A1555" s="185">
        <v>42109</v>
      </c>
      <c r="B1555">
        <v>2106.626264</v>
      </c>
      <c r="C1555" s="734">
        <f t="shared" si="74"/>
        <v>5.1487388903217468E-3</v>
      </c>
      <c r="D1555" s="734">
        <f t="shared" si="72"/>
        <v>-2.6653504442250009E-3</v>
      </c>
      <c r="E1555" s="734">
        <f t="shared" si="73"/>
        <v>-2.5013052638994671E-3</v>
      </c>
      <c r="F1555">
        <v>101.03</v>
      </c>
      <c r="G1555">
        <v>506.91155500000002</v>
      </c>
    </row>
    <row r="1556" spans="1:7" x14ac:dyDescent="0.25">
      <c r="A1556" s="185">
        <v>42110</v>
      </c>
      <c r="B1556">
        <v>2104.9857870000001</v>
      </c>
      <c r="C1556" s="734">
        <f t="shared" si="74"/>
        <v>-7.7872237142107004E-4</v>
      </c>
      <c r="D1556" s="734">
        <f t="shared" si="72"/>
        <v>-1.2867465109372977E-3</v>
      </c>
      <c r="E1556" s="734">
        <f t="shared" si="73"/>
        <v>3.6281713878074662E-3</v>
      </c>
      <c r="F1556">
        <v>100.9</v>
      </c>
      <c r="G1556">
        <v>508.75071700000001</v>
      </c>
    </row>
    <row r="1557" spans="1:7" x14ac:dyDescent="0.25">
      <c r="A1557" s="185">
        <v>42111</v>
      </c>
      <c r="B1557">
        <v>2081.1777539999998</v>
      </c>
      <c r="C1557" s="734">
        <f t="shared" si="74"/>
        <v>-1.1310305821081612E-2</v>
      </c>
      <c r="D1557" s="734">
        <f t="shared" si="72"/>
        <v>-7.3339940535184223E-3</v>
      </c>
      <c r="E1557" s="734">
        <f t="shared" si="73"/>
        <v>-9.0505405616951862E-3</v>
      </c>
      <c r="F1557">
        <v>100.16</v>
      </c>
      <c r="G1557">
        <v>504.14624800000001</v>
      </c>
    </row>
    <row r="1558" spans="1:7" x14ac:dyDescent="0.25">
      <c r="A1558" s="185">
        <v>42114</v>
      </c>
      <c r="B1558">
        <v>2100.400944</v>
      </c>
      <c r="C1558" s="734">
        <f t="shared" si="74"/>
        <v>9.2366881988110716E-3</v>
      </c>
      <c r="D1558" s="734">
        <f t="shared" si="72"/>
        <v>8.9856230031948314E-4</v>
      </c>
      <c r="E1558" s="734">
        <f t="shared" si="73"/>
        <v>4.0229140017322695E-3</v>
      </c>
      <c r="F1558">
        <v>100.25</v>
      </c>
      <c r="G1558">
        <v>506.17438499999997</v>
      </c>
    </row>
    <row r="1559" spans="1:7" x14ac:dyDescent="0.25">
      <c r="A1559" s="185">
        <v>42115</v>
      </c>
      <c r="B1559">
        <v>2097.2888939999998</v>
      </c>
      <c r="C1559" s="734">
        <f t="shared" si="74"/>
        <v>-1.4816456871674655E-3</v>
      </c>
      <c r="D1559" s="734">
        <f t="shared" si="72"/>
        <v>-3.2917705735661107E-3</v>
      </c>
      <c r="E1559" s="734">
        <f t="shared" si="73"/>
        <v>1.0360046172626092E-3</v>
      </c>
      <c r="F1559">
        <v>99.92</v>
      </c>
      <c r="G1559">
        <v>506.69878399999999</v>
      </c>
    </row>
    <row r="1560" spans="1:7" x14ac:dyDescent="0.25">
      <c r="A1560" s="185">
        <v>42116</v>
      </c>
      <c r="B1560">
        <v>2107.964078</v>
      </c>
      <c r="C1560" s="734">
        <f t="shared" si="74"/>
        <v>5.0899921467852938E-3</v>
      </c>
      <c r="D1560" s="734">
        <f t="shared" si="72"/>
        <v>-1.0008006405124115E-2</v>
      </c>
      <c r="E1560" s="734">
        <f t="shared" si="73"/>
        <v>1.0853983024361469E-3</v>
      </c>
      <c r="F1560">
        <v>98.92</v>
      </c>
      <c r="G1560">
        <v>507.24875400000002</v>
      </c>
    </row>
    <row r="1561" spans="1:7" x14ac:dyDescent="0.25">
      <c r="A1561" s="185">
        <v>42117</v>
      </c>
      <c r="B1561">
        <v>2112.9290000000001</v>
      </c>
      <c r="C1561" s="734">
        <f t="shared" si="74"/>
        <v>2.355316227547366E-3</v>
      </c>
      <c r="D1561" s="734">
        <f t="shared" si="72"/>
        <v>-2.5374039627982237E-2</v>
      </c>
      <c r="E1561" s="734">
        <f t="shared" si="73"/>
        <v>-5.1529628794316773E-3</v>
      </c>
      <c r="F1561">
        <v>96.41</v>
      </c>
      <c r="G1561">
        <v>504.63492000000002</v>
      </c>
    </row>
    <row r="1562" spans="1:7" x14ac:dyDescent="0.25">
      <c r="A1562" s="185">
        <v>42118</v>
      </c>
      <c r="B1562">
        <v>2117.6899290000001</v>
      </c>
      <c r="C1562" s="734">
        <f t="shared" si="74"/>
        <v>2.25323662082344E-3</v>
      </c>
      <c r="D1562" s="734">
        <f t="shared" si="72"/>
        <v>1.586972305777401E-2</v>
      </c>
      <c r="E1562" s="734">
        <f t="shared" si="73"/>
        <v>-3.3384927067670045E-4</v>
      </c>
      <c r="F1562">
        <v>97.94</v>
      </c>
      <c r="G1562">
        <v>504.46644800000001</v>
      </c>
    </row>
    <row r="1563" spans="1:7" x14ac:dyDescent="0.25">
      <c r="A1563" s="185">
        <v>42121</v>
      </c>
      <c r="B1563">
        <v>2108.9211409999998</v>
      </c>
      <c r="C1563" s="734">
        <f t="shared" si="74"/>
        <v>-4.1407327295271967E-3</v>
      </c>
      <c r="D1563" s="734">
        <f t="shared" si="72"/>
        <v>-1.7561772513783991E-2</v>
      </c>
      <c r="E1563" s="734">
        <f t="shared" si="73"/>
        <v>-4.9510943887391967E-3</v>
      </c>
      <c r="F1563">
        <v>96.22</v>
      </c>
      <c r="G1563">
        <v>501.96878700000002</v>
      </c>
    </row>
    <row r="1564" spans="1:7" x14ac:dyDescent="0.25">
      <c r="A1564" s="185">
        <v>42122</v>
      </c>
      <c r="B1564">
        <v>2114.7615409999999</v>
      </c>
      <c r="C1564" s="734">
        <f t="shared" si="74"/>
        <v>2.7693780893252029E-3</v>
      </c>
      <c r="D1564" s="734">
        <f t="shared" si="72"/>
        <v>1.4446061109956387E-2</v>
      </c>
      <c r="E1564" s="734">
        <f t="shared" si="73"/>
        <v>3.5417740027732236E-4</v>
      </c>
      <c r="F1564">
        <v>97.61</v>
      </c>
      <c r="G1564">
        <v>502.14657299999999</v>
      </c>
    </row>
    <row r="1565" spans="1:7" x14ac:dyDescent="0.25">
      <c r="A1565" s="185">
        <v>42123</v>
      </c>
      <c r="B1565">
        <v>2106.8509960000001</v>
      </c>
      <c r="C1565" s="734">
        <f t="shared" si="74"/>
        <v>-3.7406321453430369E-3</v>
      </c>
      <c r="D1565" s="734">
        <f t="shared" si="72"/>
        <v>-4.3028378239934328E-3</v>
      </c>
      <c r="E1565" s="734">
        <f t="shared" si="73"/>
        <v>-7.8103848774050411E-3</v>
      </c>
      <c r="F1565">
        <v>97.19</v>
      </c>
      <c r="G1565">
        <v>498.22461500000003</v>
      </c>
    </row>
    <row r="1566" spans="1:7" x14ac:dyDescent="0.25">
      <c r="A1566" s="185">
        <v>42124</v>
      </c>
      <c r="B1566">
        <v>2085.513653</v>
      </c>
      <c r="C1566" s="734">
        <f t="shared" si="74"/>
        <v>-1.0127599455543201E-2</v>
      </c>
      <c r="D1566" s="734">
        <f t="shared" si="72"/>
        <v>-1.3067187982302664E-2</v>
      </c>
      <c r="E1566" s="734">
        <f t="shared" si="73"/>
        <v>-3.4721387661668102E-3</v>
      </c>
      <c r="F1566">
        <v>95.92</v>
      </c>
      <c r="G1566">
        <v>496.49471</v>
      </c>
    </row>
    <row r="1567" spans="1:7" x14ac:dyDescent="0.25">
      <c r="A1567" s="185">
        <v>42125</v>
      </c>
      <c r="B1567">
        <v>2108.290281</v>
      </c>
      <c r="C1567" s="734">
        <f t="shared" si="74"/>
        <v>1.0921351661848933E-2</v>
      </c>
      <c r="D1567" s="734">
        <f t="shared" si="72"/>
        <v>3.4403669724769603E-3</v>
      </c>
      <c r="E1567" s="734">
        <f t="shared" si="73"/>
        <v>8.8691075882760817E-3</v>
      </c>
      <c r="F1567">
        <v>96.25</v>
      </c>
      <c r="G1567">
        <v>500.89817499999998</v>
      </c>
    </row>
    <row r="1568" spans="1:7" x14ac:dyDescent="0.25">
      <c r="A1568" s="185">
        <v>42128</v>
      </c>
      <c r="B1568">
        <v>2114.4864680000001</v>
      </c>
      <c r="C1568" s="734">
        <f t="shared" si="74"/>
        <v>2.9389629387566174E-3</v>
      </c>
      <c r="D1568" s="734">
        <f t="shared" si="72"/>
        <v>5.0909090909090349E-3</v>
      </c>
      <c r="E1568" s="734">
        <f t="shared" si="73"/>
        <v>1.5267653949828652E-3</v>
      </c>
      <c r="F1568">
        <v>96.74</v>
      </c>
      <c r="G1568">
        <v>501.66292900000002</v>
      </c>
    </row>
    <row r="1569" spans="1:7" x14ac:dyDescent="0.25">
      <c r="A1569" s="185">
        <v>42129</v>
      </c>
      <c r="B1569">
        <v>2089.4601419999999</v>
      </c>
      <c r="C1569" s="734">
        <f t="shared" si="74"/>
        <v>-1.1835652002857966E-2</v>
      </c>
      <c r="D1569" s="734">
        <f t="shared" si="72"/>
        <v>3.2044655778376008E-3</v>
      </c>
      <c r="E1569" s="734">
        <f t="shared" si="73"/>
        <v>-7.30925645095859E-3</v>
      </c>
      <c r="F1569">
        <v>97.05</v>
      </c>
      <c r="G1569">
        <v>497.99614600000001</v>
      </c>
    </row>
    <row r="1570" spans="1:7" x14ac:dyDescent="0.25">
      <c r="A1570" s="185">
        <v>42130</v>
      </c>
      <c r="B1570">
        <v>2080.1450500000001</v>
      </c>
      <c r="C1570" s="734">
        <f t="shared" si="74"/>
        <v>-4.4581333774970089E-3</v>
      </c>
      <c r="D1570" s="734">
        <f t="shared" si="72"/>
        <v>-3.9155074703760562E-3</v>
      </c>
      <c r="E1570" s="734">
        <f t="shared" si="73"/>
        <v>2.1085685269539578E-3</v>
      </c>
      <c r="F1570">
        <v>96.67</v>
      </c>
      <c r="G1570">
        <v>499.04620499999999</v>
      </c>
    </row>
    <row r="1571" spans="1:7" x14ac:dyDescent="0.25">
      <c r="A1571" s="185">
        <v>42131</v>
      </c>
      <c r="B1571">
        <v>2087.997331</v>
      </c>
      <c r="C1571" s="734">
        <f t="shared" si="74"/>
        <v>3.7748718532872871E-3</v>
      </c>
      <c r="D1571" s="734">
        <f t="shared" si="72"/>
        <v>-4.758456604944783E-3</v>
      </c>
      <c r="E1571" s="734">
        <f t="shared" si="73"/>
        <v>2.0094952931262178E-3</v>
      </c>
      <c r="F1571">
        <v>96.21</v>
      </c>
      <c r="G1571">
        <v>500.049036</v>
      </c>
    </row>
    <row r="1572" spans="1:7" x14ac:dyDescent="0.25">
      <c r="A1572" s="185">
        <v>42132</v>
      </c>
      <c r="B1572">
        <v>2116.095112</v>
      </c>
      <c r="C1572" s="734">
        <f t="shared" si="74"/>
        <v>1.3456808867922776E-2</v>
      </c>
      <c r="D1572" s="734">
        <f t="shared" si="72"/>
        <v>-2.1827252884314419E-3</v>
      </c>
      <c r="E1572" s="734">
        <f t="shared" si="73"/>
        <v>9.1707986014395448E-3</v>
      </c>
      <c r="F1572">
        <v>96</v>
      </c>
      <c r="G1572">
        <v>504.634885</v>
      </c>
    </row>
    <row r="1573" spans="1:7" x14ac:dyDescent="0.25">
      <c r="A1573" s="185">
        <v>42135</v>
      </c>
      <c r="B1573">
        <v>2105.3275429999999</v>
      </c>
      <c r="C1573" s="734">
        <f t="shared" si="74"/>
        <v>-5.0884144757668004E-3</v>
      </c>
      <c r="D1573" s="734">
        <f t="shared" si="72"/>
        <v>-5.9374999999999289E-3</v>
      </c>
      <c r="E1573" s="734">
        <f t="shared" si="73"/>
        <v>-4.6667086838437788E-3</v>
      </c>
      <c r="F1573">
        <v>95.43</v>
      </c>
      <c r="G1573">
        <v>502.279901</v>
      </c>
    </row>
    <row r="1574" spans="1:7" x14ac:dyDescent="0.25">
      <c r="A1574" s="185">
        <v>42136</v>
      </c>
      <c r="B1574">
        <v>2099.1159339999999</v>
      </c>
      <c r="C1574" s="734">
        <f t="shared" si="74"/>
        <v>-2.950424042402755E-3</v>
      </c>
      <c r="D1574" s="734">
        <f t="shared" si="72"/>
        <v>4.9250759719166037E-3</v>
      </c>
      <c r="E1574" s="734">
        <f t="shared" si="73"/>
        <v>-1.5548083816319114E-3</v>
      </c>
      <c r="F1574">
        <v>95.9</v>
      </c>
      <c r="G1574">
        <v>501.49895199999997</v>
      </c>
    </row>
    <row r="1575" spans="1:7" x14ac:dyDescent="0.25">
      <c r="A1575" s="185">
        <v>42137</v>
      </c>
      <c r="B1575">
        <v>2098.4776419999998</v>
      </c>
      <c r="C1575" s="734">
        <f t="shared" si="74"/>
        <v>-3.0407658274678173E-4</v>
      </c>
      <c r="D1575" s="734">
        <f t="shared" si="72"/>
        <v>-3.1282586027112647E-3</v>
      </c>
      <c r="E1575" s="734">
        <f t="shared" si="73"/>
        <v>-5.2064116776062708E-4</v>
      </c>
      <c r="F1575">
        <v>95.6</v>
      </c>
      <c r="G1575">
        <v>501.23785099999998</v>
      </c>
    </row>
    <row r="1576" spans="1:7" x14ac:dyDescent="0.25">
      <c r="A1576" s="185">
        <v>42138</v>
      </c>
      <c r="B1576">
        <v>2121.0952240000001</v>
      </c>
      <c r="C1576" s="734">
        <f t="shared" si="74"/>
        <v>1.0778090529687034E-2</v>
      </c>
      <c r="D1576" s="734">
        <f t="shared" si="72"/>
        <v>2.2489539748953957E-2</v>
      </c>
      <c r="E1576" s="734">
        <f t="shared" si="73"/>
        <v>1.5301476105003875E-2</v>
      </c>
      <c r="F1576">
        <v>97.75</v>
      </c>
      <c r="G1576">
        <v>508.90753000000001</v>
      </c>
    </row>
    <row r="1577" spans="1:7" x14ac:dyDescent="0.25">
      <c r="A1577" s="185">
        <v>42139</v>
      </c>
      <c r="B1577">
        <v>2122.7341299999998</v>
      </c>
      <c r="C1577" s="734">
        <f t="shared" si="74"/>
        <v>7.7266969509692807E-4</v>
      </c>
      <c r="D1577" s="734">
        <f t="shared" si="72"/>
        <v>1.1253196930947063E-3</v>
      </c>
      <c r="E1577" s="734">
        <f t="shared" si="73"/>
        <v>3.195926379788494E-3</v>
      </c>
      <c r="F1577">
        <v>97.86</v>
      </c>
      <c r="G1577">
        <v>510.53396099999998</v>
      </c>
    </row>
    <row r="1578" spans="1:7" x14ac:dyDescent="0.25">
      <c r="A1578" s="185">
        <v>42142</v>
      </c>
      <c r="B1578">
        <v>2129.2039049999998</v>
      </c>
      <c r="C1578" s="734">
        <f t="shared" si="74"/>
        <v>3.0478498972454915E-3</v>
      </c>
      <c r="D1578" s="734">
        <f t="shared" si="72"/>
        <v>-6.1312078479458521E-4</v>
      </c>
      <c r="E1578" s="734">
        <f t="shared" si="73"/>
        <v>-2.7431887141392552E-3</v>
      </c>
      <c r="F1578">
        <v>97.8</v>
      </c>
      <c r="G1578">
        <v>509.13346999999999</v>
      </c>
    </row>
    <row r="1579" spans="1:7" x14ac:dyDescent="0.25">
      <c r="A1579" s="185">
        <v>42143</v>
      </c>
      <c r="B1579">
        <v>2127.8250589999998</v>
      </c>
      <c r="C1579" s="734">
        <f t="shared" si="74"/>
        <v>-6.47587578043618E-4</v>
      </c>
      <c r="D1579" s="734">
        <f t="shared" si="72"/>
        <v>-5.5214723926380049E-3</v>
      </c>
      <c r="E1579" s="734">
        <f t="shared" si="73"/>
        <v>-3.3539515679453791E-3</v>
      </c>
      <c r="F1579">
        <v>97.26</v>
      </c>
      <c r="G1579">
        <v>507.425861</v>
      </c>
    </row>
    <row r="1580" spans="1:7" x14ac:dyDescent="0.25">
      <c r="A1580" s="185">
        <v>42144</v>
      </c>
      <c r="B1580">
        <v>2125.8487639999998</v>
      </c>
      <c r="C1580" s="734">
        <f t="shared" si="74"/>
        <v>-9.2878641110127891E-4</v>
      </c>
      <c r="D1580" s="734">
        <f t="shared" si="72"/>
        <v>-2.467612584824308E-3</v>
      </c>
      <c r="E1580" s="734">
        <f t="shared" si="73"/>
        <v>-2.3552603283654161E-3</v>
      </c>
      <c r="F1580">
        <v>97.02</v>
      </c>
      <c r="G1580">
        <v>506.23074100000002</v>
      </c>
    </row>
    <row r="1581" spans="1:7" x14ac:dyDescent="0.25">
      <c r="A1581" s="185">
        <v>42145</v>
      </c>
      <c r="B1581">
        <v>2130.8168949999999</v>
      </c>
      <c r="C1581" s="734">
        <f t="shared" si="74"/>
        <v>2.3370105550932774E-3</v>
      </c>
      <c r="D1581" s="734">
        <f t="shared" si="72"/>
        <v>7.4211502782930427E-3</v>
      </c>
      <c r="E1581" s="734">
        <f t="shared" si="73"/>
        <v>1.5329472059857352E-3</v>
      </c>
      <c r="F1581">
        <v>97.74</v>
      </c>
      <c r="G1581">
        <v>507.00676600000003</v>
      </c>
    </row>
    <row r="1582" spans="1:7" x14ac:dyDescent="0.25">
      <c r="A1582" s="185">
        <v>42146</v>
      </c>
      <c r="B1582">
        <v>2126.0614089999999</v>
      </c>
      <c r="C1582" s="734">
        <f t="shared" si="74"/>
        <v>-2.2317666108049306E-3</v>
      </c>
      <c r="D1582" s="734">
        <f t="shared" si="72"/>
        <v>2.6601186822181599E-3</v>
      </c>
      <c r="E1582" s="734">
        <f t="shared" si="73"/>
        <v>-4.6192085728496979E-3</v>
      </c>
      <c r="F1582">
        <v>98</v>
      </c>
      <c r="G1582">
        <v>504.66479600000002</v>
      </c>
    </row>
    <row r="1583" spans="1:7" x14ac:dyDescent="0.25">
      <c r="A1583" s="185">
        <v>42150</v>
      </c>
      <c r="B1583">
        <v>2104.1993729999999</v>
      </c>
      <c r="C1583" s="734">
        <f t="shared" si="74"/>
        <v>-1.0282880780138393E-2</v>
      </c>
      <c r="D1583" s="734">
        <f t="shared" si="72"/>
        <v>-4.1836734693877498E-3</v>
      </c>
      <c r="E1583" s="734">
        <f t="shared" si="73"/>
        <v>-7.1281671091637522E-3</v>
      </c>
      <c r="F1583">
        <v>97.59</v>
      </c>
      <c r="G1583">
        <v>501.06746099999998</v>
      </c>
    </row>
    <row r="1584" spans="1:7" x14ac:dyDescent="0.25">
      <c r="A1584" s="185">
        <v>42151</v>
      </c>
      <c r="B1584">
        <v>2123.4758689999999</v>
      </c>
      <c r="C1584" s="734">
        <f t="shared" si="74"/>
        <v>9.160964615495093E-3</v>
      </c>
      <c r="D1584" s="734">
        <f t="shared" si="72"/>
        <v>1.4345732144687151E-3</v>
      </c>
      <c r="E1584" s="734">
        <f t="shared" si="73"/>
        <v>5.6706216650534991E-3</v>
      </c>
      <c r="F1584">
        <v>97.73</v>
      </c>
      <c r="G1584">
        <v>503.90882499999998</v>
      </c>
    </row>
    <row r="1585" spans="1:7" x14ac:dyDescent="0.25">
      <c r="A1585" s="185">
        <v>42152</v>
      </c>
      <c r="B1585">
        <v>2120.7897619999999</v>
      </c>
      <c r="C1585" s="734">
        <f t="shared" si="74"/>
        <v>-1.2649576287697695E-3</v>
      </c>
      <c r="D1585" s="734">
        <f t="shared" si="72"/>
        <v>-8.5951089737030806E-3</v>
      </c>
      <c r="E1585" s="734">
        <f t="shared" si="73"/>
        <v>-1.0669469819267752E-3</v>
      </c>
      <c r="F1585">
        <v>96.89</v>
      </c>
      <c r="G1585">
        <v>503.37118099999998</v>
      </c>
    </row>
    <row r="1586" spans="1:7" x14ac:dyDescent="0.25">
      <c r="A1586" s="185">
        <v>42153</v>
      </c>
      <c r="B1586">
        <v>2107.3895779999998</v>
      </c>
      <c r="C1586" s="734">
        <f t="shared" si="74"/>
        <v>-6.3184876879842644E-3</v>
      </c>
      <c r="D1586" s="734">
        <f t="shared" si="72"/>
        <v>4.2316028485911428E-3</v>
      </c>
      <c r="E1586" s="734">
        <f t="shared" si="73"/>
        <v>-6.527044304509011E-3</v>
      </c>
      <c r="F1586">
        <v>97.3</v>
      </c>
      <c r="G1586">
        <v>500.08565499999997</v>
      </c>
    </row>
    <row r="1587" spans="1:7" x14ac:dyDescent="0.25">
      <c r="A1587" s="185">
        <v>42156</v>
      </c>
      <c r="B1587">
        <v>2111.7315560000002</v>
      </c>
      <c r="C1587" s="734">
        <f t="shared" si="74"/>
        <v>2.0603584858387425E-3</v>
      </c>
      <c r="D1587" s="734">
        <f t="shared" si="72"/>
        <v>-3.4943473792394819E-3</v>
      </c>
      <c r="E1587" s="734">
        <f t="shared" si="73"/>
        <v>7.6286931285807213E-5</v>
      </c>
      <c r="F1587">
        <v>96.96</v>
      </c>
      <c r="G1587">
        <v>500.123805</v>
      </c>
    </row>
    <row r="1588" spans="1:7" x14ac:dyDescent="0.25">
      <c r="A1588" s="185">
        <v>42157</v>
      </c>
      <c r="B1588">
        <v>2109.5971930000001</v>
      </c>
      <c r="C1588" s="734">
        <f t="shared" si="74"/>
        <v>-1.0107170080098093E-3</v>
      </c>
      <c r="D1588" s="734">
        <f t="shared" si="72"/>
        <v>-1.0004125412541254E-2</v>
      </c>
      <c r="E1588" s="734">
        <f t="shared" si="73"/>
        <v>-3.1165703060265226E-3</v>
      </c>
      <c r="F1588">
        <v>95.99</v>
      </c>
      <c r="G1588">
        <v>498.565134</v>
      </c>
    </row>
    <row r="1589" spans="1:7" x14ac:dyDescent="0.25">
      <c r="A1589" s="185">
        <v>42158</v>
      </c>
      <c r="B1589">
        <v>2114.0673740000002</v>
      </c>
      <c r="C1589" s="734">
        <f t="shared" si="74"/>
        <v>2.1189737144289289E-3</v>
      </c>
      <c r="D1589" s="734">
        <f t="shared" si="72"/>
        <v>5.313053443066984E-3</v>
      </c>
      <c r="E1589" s="734">
        <f t="shared" si="73"/>
        <v>-1.2172973170643253E-3</v>
      </c>
      <c r="F1589">
        <v>96.5</v>
      </c>
      <c r="G1589">
        <v>497.95823200000001</v>
      </c>
    </row>
    <row r="1590" spans="1:7" x14ac:dyDescent="0.25">
      <c r="A1590" s="185">
        <v>42159</v>
      </c>
      <c r="B1590">
        <v>2095.8440839999998</v>
      </c>
      <c r="C1590" s="734">
        <f t="shared" si="74"/>
        <v>-8.6200138293228701E-3</v>
      </c>
      <c r="D1590" s="734">
        <f t="shared" si="72"/>
        <v>-1.1398963730569922E-2</v>
      </c>
      <c r="E1590" s="734">
        <f t="shared" si="73"/>
        <v>-8.3620045465981896E-3</v>
      </c>
      <c r="F1590">
        <v>95.4</v>
      </c>
      <c r="G1590">
        <v>493.79430300000001</v>
      </c>
    </row>
    <row r="1591" spans="1:7" x14ac:dyDescent="0.25">
      <c r="A1591" s="185">
        <v>42160</v>
      </c>
      <c r="B1591">
        <v>2092.8309479999998</v>
      </c>
      <c r="C1591" s="734">
        <f t="shared" si="74"/>
        <v>-1.4376718301722935E-3</v>
      </c>
      <c r="D1591" s="734">
        <f t="shared" si="72"/>
        <v>-5.8700209643606227E-3</v>
      </c>
      <c r="E1591" s="734">
        <f t="shared" si="73"/>
        <v>-1.3159562515244416E-2</v>
      </c>
      <c r="F1591">
        <v>94.84</v>
      </c>
      <c r="G1591">
        <v>487.29618599999998</v>
      </c>
    </row>
    <row r="1592" spans="1:7" x14ac:dyDescent="0.25">
      <c r="A1592" s="185">
        <v>42163</v>
      </c>
      <c r="B1592">
        <v>2079.280385</v>
      </c>
      <c r="C1592" s="734">
        <f t="shared" si="74"/>
        <v>-6.4747527806530147E-3</v>
      </c>
      <c r="D1592" s="734">
        <f t="shared" si="72"/>
        <v>-7.5917334458034391E-3</v>
      </c>
      <c r="E1592" s="734">
        <f t="shared" si="73"/>
        <v>-9.0045441069797061E-4</v>
      </c>
      <c r="F1592">
        <v>94.12</v>
      </c>
      <c r="G1592">
        <v>486.85739799999999</v>
      </c>
    </row>
    <row r="1593" spans="1:7" x14ac:dyDescent="0.25">
      <c r="A1593" s="185">
        <v>42164</v>
      </c>
      <c r="B1593">
        <v>2080.1520759999999</v>
      </c>
      <c r="C1593" s="734">
        <f t="shared" si="74"/>
        <v>4.1922725106635639E-4</v>
      </c>
      <c r="D1593" s="734">
        <f t="shared" si="72"/>
        <v>-1.4980875478113109E-2</v>
      </c>
      <c r="E1593" s="734">
        <f t="shared" si="73"/>
        <v>4.8025007108960516E-3</v>
      </c>
      <c r="F1593">
        <v>92.71</v>
      </c>
      <c r="G1593">
        <v>489.19553100000002</v>
      </c>
    </row>
    <row r="1594" spans="1:7" x14ac:dyDescent="0.25">
      <c r="A1594" s="185">
        <v>42165</v>
      </c>
      <c r="B1594">
        <v>2105.2022670000001</v>
      </c>
      <c r="C1594" s="734">
        <f t="shared" si="74"/>
        <v>1.2042480590251037E-2</v>
      </c>
      <c r="D1594" s="734">
        <f t="shared" si="72"/>
        <v>-1.8983928378815573E-2</v>
      </c>
      <c r="E1594" s="734">
        <f t="shared" si="73"/>
        <v>9.758367968410564E-3</v>
      </c>
      <c r="F1594">
        <v>90.95</v>
      </c>
      <c r="G1594">
        <v>493.96928100000002</v>
      </c>
    </row>
    <row r="1595" spans="1:7" x14ac:dyDescent="0.25">
      <c r="A1595" s="185">
        <v>42166</v>
      </c>
      <c r="B1595">
        <v>2108.8561970000001</v>
      </c>
      <c r="C1595" s="734">
        <f t="shared" si="74"/>
        <v>1.7356669509989153E-3</v>
      </c>
      <c r="D1595" s="734">
        <f t="shared" si="72"/>
        <v>-3.2985156679499195E-4</v>
      </c>
      <c r="E1595" s="734">
        <f t="shared" si="73"/>
        <v>-1.5100837819104207E-3</v>
      </c>
      <c r="F1595">
        <v>90.92</v>
      </c>
      <c r="G1595">
        <v>493.22334599999999</v>
      </c>
    </row>
    <row r="1596" spans="1:7" x14ac:dyDescent="0.25">
      <c r="A1596" s="185">
        <v>42167</v>
      </c>
      <c r="B1596">
        <v>2094.105654</v>
      </c>
      <c r="C1596" s="734">
        <f t="shared" si="74"/>
        <v>-6.9945703367464418E-3</v>
      </c>
      <c r="D1596" s="734">
        <f t="shared" si="72"/>
        <v>-1.5398152221733907E-3</v>
      </c>
      <c r="E1596" s="734">
        <f t="shared" si="73"/>
        <v>-3.9791019949002582E-3</v>
      </c>
      <c r="F1596">
        <v>90.78</v>
      </c>
      <c r="G1596">
        <v>491.26076</v>
      </c>
    </row>
    <row r="1597" spans="1:7" x14ac:dyDescent="0.25">
      <c r="A1597" s="185">
        <v>42170</v>
      </c>
      <c r="B1597">
        <v>2084.4252839999999</v>
      </c>
      <c r="C1597" s="734">
        <f t="shared" si="74"/>
        <v>-4.6226750696696239E-3</v>
      </c>
      <c r="D1597" s="734">
        <f t="shared" si="72"/>
        <v>1.98281559814939E-3</v>
      </c>
      <c r="E1597" s="734">
        <f t="shared" si="73"/>
        <v>-7.2985251254344963E-3</v>
      </c>
      <c r="F1597">
        <v>90.96</v>
      </c>
      <c r="G1597">
        <v>487.67528099999998</v>
      </c>
    </row>
    <row r="1598" spans="1:7" x14ac:dyDescent="0.25">
      <c r="A1598" s="185">
        <v>42171</v>
      </c>
      <c r="B1598">
        <v>2096.2923689999998</v>
      </c>
      <c r="C1598" s="734">
        <f t="shared" si="74"/>
        <v>5.6932167783088072E-3</v>
      </c>
      <c r="D1598" s="734">
        <f t="shared" si="72"/>
        <v>1.1763412489006253E-2</v>
      </c>
      <c r="E1598" s="734">
        <f t="shared" si="73"/>
        <v>1.0531589769053884E-2</v>
      </c>
      <c r="F1598">
        <v>92.03</v>
      </c>
      <c r="G1598">
        <v>492.81127700000002</v>
      </c>
    </row>
    <row r="1599" spans="1:7" x14ac:dyDescent="0.25">
      <c r="A1599" s="185">
        <v>42172</v>
      </c>
      <c r="B1599">
        <v>2100.4437210000001</v>
      </c>
      <c r="C1599" s="734">
        <f t="shared" si="74"/>
        <v>1.9803306358361361E-3</v>
      </c>
      <c r="D1599" s="734">
        <f t="shared" si="72"/>
        <v>-3.1511463653157712E-3</v>
      </c>
      <c r="E1599" s="734">
        <f t="shared" si="73"/>
        <v>5.4270572221504221E-3</v>
      </c>
      <c r="F1599">
        <v>91.74</v>
      </c>
      <c r="G1599">
        <v>495.485792</v>
      </c>
    </row>
    <row r="1600" spans="1:7" x14ac:dyDescent="0.25">
      <c r="A1600" s="185">
        <v>42173</v>
      </c>
      <c r="B1600">
        <v>2121.2354110000001</v>
      </c>
      <c r="C1600" s="734">
        <f t="shared" si="74"/>
        <v>9.8987132062273719E-3</v>
      </c>
      <c r="D1600" s="734">
        <f t="shared" si="72"/>
        <v>1.3080444735120711E-3</v>
      </c>
      <c r="E1600" s="734">
        <f t="shared" si="73"/>
        <v>1.0978407631111242E-2</v>
      </c>
      <c r="F1600">
        <v>91.86</v>
      </c>
      <c r="G1600">
        <v>500.92543699999999</v>
      </c>
    </row>
    <row r="1601" spans="1:7" x14ac:dyDescent="0.25">
      <c r="A1601" s="185">
        <v>42174</v>
      </c>
      <c r="B1601">
        <v>2109.9882779999998</v>
      </c>
      <c r="C1601" s="734">
        <f t="shared" si="74"/>
        <v>-5.3021616279251838E-3</v>
      </c>
      <c r="D1601" s="734">
        <f t="shared" si="72"/>
        <v>-7.1848465055518451E-3</v>
      </c>
      <c r="E1601" s="734">
        <f t="shared" si="73"/>
        <v>-4.8479270977808131E-4</v>
      </c>
      <c r="F1601">
        <v>91.2</v>
      </c>
      <c r="G1601">
        <v>500.682592</v>
      </c>
    </row>
    <row r="1602" spans="1:7" x14ac:dyDescent="0.25">
      <c r="A1602" s="185">
        <v>42177</v>
      </c>
      <c r="B1602">
        <v>2122.8467890000002</v>
      </c>
      <c r="C1602" s="734">
        <f t="shared" si="74"/>
        <v>6.0941148982063265E-3</v>
      </c>
      <c r="D1602" s="734">
        <f t="shared" si="72"/>
        <v>9.8684210526323035E-4</v>
      </c>
      <c r="E1602" s="734">
        <f t="shared" si="73"/>
        <v>2.9191668001911086E-3</v>
      </c>
      <c r="F1602">
        <v>91.29</v>
      </c>
      <c r="G1602">
        <v>502.14416799999998</v>
      </c>
    </row>
    <row r="1603" spans="1:7" x14ac:dyDescent="0.25">
      <c r="A1603" s="185">
        <v>42178</v>
      </c>
      <c r="B1603">
        <v>2124.1984750000001</v>
      </c>
      <c r="C1603" s="734">
        <f t="shared" si="74"/>
        <v>6.3673271524078423E-4</v>
      </c>
      <c r="D1603" s="734">
        <f t="shared" ref="D1603:D1666" si="75">F1603/F1602-1</f>
        <v>1.8183809836783915E-2</v>
      </c>
      <c r="E1603" s="734">
        <f t="shared" ref="E1603:E1666" si="76">G1603/G1602-1</f>
        <v>-4.6178112736738886E-3</v>
      </c>
      <c r="F1603">
        <v>92.95</v>
      </c>
      <c r="G1603">
        <v>499.82536099999999</v>
      </c>
    </row>
    <row r="1604" spans="1:7" x14ac:dyDescent="0.25">
      <c r="A1604" s="185">
        <v>42179</v>
      </c>
      <c r="B1604">
        <v>2108.5780589999999</v>
      </c>
      <c r="C1604" s="734">
        <f t="shared" ref="C1604:C1667" si="77">B1604/B1603-1</f>
        <v>-7.3535576754428789E-3</v>
      </c>
      <c r="D1604" s="734">
        <f t="shared" si="75"/>
        <v>-1.2157073695535314E-2</v>
      </c>
      <c r="E1604" s="734">
        <f t="shared" si="76"/>
        <v>-4.3405700656312662E-3</v>
      </c>
      <c r="F1604">
        <v>91.82</v>
      </c>
      <c r="G1604">
        <v>497.65583400000003</v>
      </c>
    </row>
    <row r="1605" spans="1:7" x14ac:dyDescent="0.25">
      <c r="A1605" s="185">
        <v>42180</v>
      </c>
      <c r="B1605">
        <v>2102.3120560000002</v>
      </c>
      <c r="C1605" s="734">
        <f t="shared" si="77"/>
        <v>-2.9716722951065311E-3</v>
      </c>
      <c r="D1605" s="734">
        <f t="shared" si="75"/>
        <v>-8.385972554998844E-3</v>
      </c>
      <c r="E1605" s="734">
        <f t="shared" si="76"/>
        <v>-1.9572221070356388E-3</v>
      </c>
      <c r="F1605">
        <v>91.05</v>
      </c>
      <c r="G1605">
        <v>496.68181099999998</v>
      </c>
    </row>
    <row r="1606" spans="1:7" x14ac:dyDescent="0.25">
      <c r="A1606" s="185">
        <v>42181</v>
      </c>
      <c r="B1606">
        <v>2101.4873870000001</v>
      </c>
      <c r="C1606" s="734">
        <f t="shared" si="77"/>
        <v>-3.9226764535094105E-4</v>
      </c>
      <c r="D1606" s="734">
        <f t="shared" si="75"/>
        <v>4.8325096101042853E-3</v>
      </c>
      <c r="E1606" s="734">
        <f t="shared" si="76"/>
        <v>1.6941349197101552E-3</v>
      </c>
      <c r="F1606">
        <v>91.49</v>
      </c>
      <c r="G1606">
        <v>497.523257</v>
      </c>
    </row>
    <row r="1607" spans="1:7" x14ac:dyDescent="0.25">
      <c r="A1607" s="185">
        <v>42184</v>
      </c>
      <c r="B1607">
        <v>2057.6410919999998</v>
      </c>
      <c r="C1607" s="734">
        <f t="shared" si="77"/>
        <v>-2.0864410260674204E-2</v>
      </c>
      <c r="D1607" s="734">
        <f t="shared" si="75"/>
        <v>-1.8581265712099615E-2</v>
      </c>
      <c r="E1607" s="734">
        <f t="shared" si="76"/>
        <v>-1.5096287247532647E-2</v>
      </c>
      <c r="F1607">
        <v>89.79</v>
      </c>
      <c r="G1607">
        <v>490.01250299999998</v>
      </c>
    </row>
    <row r="1608" spans="1:7" x14ac:dyDescent="0.25">
      <c r="A1608" s="185">
        <v>42185</v>
      </c>
      <c r="B1608">
        <v>2063.111832</v>
      </c>
      <c r="C1608" s="734">
        <f t="shared" si="77"/>
        <v>2.6587435589568997E-3</v>
      </c>
      <c r="D1608" s="734">
        <f t="shared" si="75"/>
        <v>4.7889519991088925E-3</v>
      </c>
      <c r="E1608" s="734">
        <f t="shared" si="76"/>
        <v>-1.519844892610811E-3</v>
      </c>
      <c r="F1608">
        <v>90.22</v>
      </c>
      <c r="G1608">
        <v>489.26776000000001</v>
      </c>
    </row>
    <row r="1609" spans="1:7" x14ac:dyDescent="0.25">
      <c r="A1609" s="185">
        <v>42186</v>
      </c>
      <c r="B1609">
        <v>2077.4243419999998</v>
      </c>
      <c r="C1609" s="734">
        <f t="shared" si="77"/>
        <v>6.9373408547248605E-3</v>
      </c>
      <c r="D1609" s="734">
        <f t="shared" si="75"/>
        <v>8.202172467302038E-3</v>
      </c>
      <c r="E1609" s="734">
        <f t="shared" si="76"/>
        <v>1.1927671261233286E-2</v>
      </c>
      <c r="F1609">
        <v>90.96</v>
      </c>
      <c r="G1609">
        <v>495.10358500000001</v>
      </c>
    </row>
    <row r="1610" spans="1:7" x14ac:dyDescent="0.25">
      <c r="A1610" s="185">
        <v>42187</v>
      </c>
      <c r="B1610">
        <v>2076.7757000000001</v>
      </c>
      <c r="C1610" s="734">
        <f t="shared" si="77"/>
        <v>-3.1223375354083593E-4</v>
      </c>
      <c r="D1610" s="734">
        <f t="shared" si="75"/>
        <v>-8.7950747581355682E-4</v>
      </c>
      <c r="E1610" s="734">
        <f t="shared" si="76"/>
        <v>-4.836644436739812E-4</v>
      </c>
      <c r="F1610">
        <v>90.88</v>
      </c>
      <c r="G1610">
        <v>494.86412100000001</v>
      </c>
    </row>
    <row r="1611" spans="1:7" x14ac:dyDescent="0.25">
      <c r="A1611" s="185">
        <v>42191</v>
      </c>
      <c r="B1611">
        <v>2068.7566459999998</v>
      </c>
      <c r="C1611" s="734">
        <f t="shared" si="77"/>
        <v>-3.8612999949876325E-3</v>
      </c>
      <c r="D1611" s="734">
        <f t="shared" si="75"/>
        <v>-1.2984154929577385E-2</v>
      </c>
      <c r="E1611" s="734">
        <f t="shared" si="76"/>
        <v>-3.2119726053048137E-4</v>
      </c>
      <c r="F1611">
        <v>89.7</v>
      </c>
      <c r="G1611">
        <v>494.705172</v>
      </c>
    </row>
    <row r="1612" spans="1:7" x14ac:dyDescent="0.25">
      <c r="A1612" s="185">
        <v>42192</v>
      </c>
      <c r="B1612">
        <v>2081.3409339999998</v>
      </c>
      <c r="C1612" s="734">
        <f t="shared" si="77"/>
        <v>6.0830199745012248E-3</v>
      </c>
      <c r="D1612" s="734">
        <f t="shared" si="75"/>
        <v>7.0234113712372981E-3</v>
      </c>
      <c r="E1612" s="734">
        <f t="shared" si="76"/>
        <v>1.9988256763161516E-2</v>
      </c>
      <c r="F1612">
        <v>90.33</v>
      </c>
      <c r="G1612">
        <v>504.59346599999998</v>
      </c>
    </row>
    <row r="1613" spans="1:7" x14ac:dyDescent="0.25">
      <c r="A1613" s="185">
        <v>42193</v>
      </c>
      <c r="B1613">
        <v>2046.684033</v>
      </c>
      <c r="C1613" s="734">
        <f t="shared" si="77"/>
        <v>-1.6651236918400869E-2</v>
      </c>
      <c r="D1613" s="734">
        <f t="shared" si="75"/>
        <v>-2.0923281301893026E-2</v>
      </c>
      <c r="E1613" s="734">
        <f t="shared" si="76"/>
        <v>-1.0472636599697882E-2</v>
      </c>
      <c r="F1613">
        <v>88.44</v>
      </c>
      <c r="G1613">
        <v>499.30904199999998</v>
      </c>
    </row>
    <row r="1614" spans="1:7" x14ac:dyDescent="0.25">
      <c r="A1614" s="185">
        <v>42194</v>
      </c>
      <c r="B1614">
        <v>2051.3113579999999</v>
      </c>
      <c r="C1614" s="734">
        <f t="shared" si="77"/>
        <v>2.2608887964095103E-3</v>
      </c>
      <c r="D1614" s="734">
        <f t="shared" si="75"/>
        <v>-3.3921302578018286E-3</v>
      </c>
      <c r="E1614" s="734">
        <f t="shared" si="76"/>
        <v>5.0402652231551492E-4</v>
      </c>
      <c r="F1614">
        <v>88.14</v>
      </c>
      <c r="G1614">
        <v>499.56070699999998</v>
      </c>
    </row>
    <row r="1615" spans="1:7" x14ac:dyDescent="0.25">
      <c r="A1615" s="185">
        <v>42195</v>
      </c>
      <c r="B1615">
        <v>2076.618352</v>
      </c>
      <c r="C1615" s="734">
        <f t="shared" si="77"/>
        <v>1.2336983316211025E-2</v>
      </c>
      <c r="D1615" s="734">
        <f t="shared" si="75"/>
        <v>3.5171318357158921E-3</v>
      </c>
      <c r="E1615" s="734">
        <f t="shared" si="76"/>
        <v>1.0608942868679305E-2</v>
      </c>
      <c r="F1615">
        <v>88.45</v>
      </c>
      <c r="G1615">
        <v>504.86051800000001</v>
      </c>
    </row>
    <row r="1616" spans="1:7" x14ac:dyDescent="0.25">
      <c r="A1616" s="185">
        <v>42198</v>
      </c>
      <c r="B1616">
        <v>2099.599193</v>
      </c>
      <c r="C1616" s="734">
        <f t="shared" si="77"/>
        <v>1.1066473036736468E-2</v>
      </c>
      <c r="D1616" s="734">
        <f t="shared" si="75"/>
        <v>1.288863764838899E-2</v>
      </c>
      <c r="E1616" s="734">
        <f t="shared" si="76"/>
        <v>9.9205658224990056E-3</v>
      </c>
      <c r="F1616">
        <v>89.59</v>
      </c>
      <c r="G1616">
        <v>509.86901999999998</v>
      </c>
    </row>
    <row r="1617" spans="1:7" x14ac:dyDescent="0.25">
      <c r="A1617" s="185">
        <v>42199</v>
      </c>
      <c r="B1617">
        <v>2108.954968</v>
      </c>
      <c r="C1617" s="734">
        <f t="shared" si="77"/>
        <v>4.4559814231173167E-3</v>
      </c>
      <c r="D1617" s="734">
        <f t="shared" si="75"/>
        <v>-1.6296461658667383E-2</v>
      </c>
      <c r="E1617" s="734">
        <f t="shared" si="76"/>
        <v>1.7192748835770377E-3</v>
      </c>
      <c r="F1617">
        <v>88.13</v>
      </c>
      <c r="G1617">
        <v>510.74562500000002</v>
      </c>
    </row>
    <row r="1618" spans="1:7" x14ac:dyDescent="0.25">
      <c r="A1618" s="185">
        <v>42200</v>
      </c>
      <c r="B1618">
        <v>2107.4030480000001</v>
      </c>
      <c r="C1618" s="734">
        <f t="shared" si="77"/>
        <v>-7.3587156840604351E-4</v>
      </c>
      <c r="D1618" s="734">
        <f t="shared" si="75"/>
        <v>-1.8381935776693448E-2</v>
      </c>
      <c r="E1618" s="734">
        <f t="shared" si="76"/>
        <v>-3.2369440266865057E-3</v>
      </c>
      <c r="F1618">
        <v>86.51</v>
      </c>
      <c r="G1618">
        <v>509.09237000000002</v>
      </c>
    </row>
    <row r="1619" spans="1:7" x14ac:dyDescent="0.25">
      <c r="A1619" s="185">
        <v>42201</v>
      </c>
      <c r="B1619">
        <v>2124.2864589999999</v>
      </c>
      <c r="C1619" s="734">
        <f t="shared" si="77"/>
        <v>8.0114769768520055E-3</v>
      </c>
      <c r="D1619" s="734">
        <f t="shared" si="75"/>
        <v>1.4333603051670307E-2</v>
      </c>
      <c r="E1619" s="734">
        <f t="shared" si="76"/>
        <v>1.1089873533166594E-2</v>
      </c>
      <c r="F1619">
        <v>87.75</v>
      </c>
      <c r="G1619">
        <v>514.73814000000004</v>
      </c>
    </row>
    <row r="1620" spans="1:7" x14ac:dyDescent="0.25">
      <c r="A1620" s="185">
        <v>42202</v>
      </c>
      <c r="B1620">
        <v>2126.6439439999999</v>
      </c>
      <c r="C1620" s="734">
        <f t="shared" si="77"/>
        <v>1.1097773513604192E-3</v>
      </c>
      <c r="D1620" s="734">
        <f t="shared" si="75"/>
        <v>4.5584045584057264E-4</v>
      </c>
      <c r="E1620" s="734">
        <f t="shared" si="76"/>
        <v>-7.8891764266797448E-4</v>
      </c>
      <c r="F1620">
        <v>87.79</v>
      </c>
      <c r="G1620">
        <v>514.33205399999997</v>
      </c>
    </row>
    <row r="1621" spans="1:7" x14ac:dyDescent="0.25">
      <c r="A1621" s="185">
        <v>42205</v>
      </c>
      <c r="B1621">
        <v>2128.2835669999999</v>
      </c>
      <c r="C1621" s="734">
        <f t="shared" si="77"/>
        <v>7.7099083964005111E-4</v>
      </c>
      <c r="D1621" s="734">
        <f t="shared" si="75"/>
        <v>2.2781637999758075E-4</v>
      </c>
      <c r="E1621" s="734">
        <f t="shared" si="76"/>
        <v>2.2275765064410091E-3</v>
      </c>
      <c r="F1621">
        <v>87.81</v>
      </c>
      <c r="G1621">
        <v>515.47776799999997</v>
      </c>
    </row>
    <row r="1622" spans="1:7" x14ac:dyDescent="0.25">
      <c r="A1622" s="185">
        <v>42206</v>
      </c>
      <c r="B1622">
        <v>2119.2099509999998</v>
      </c>
      <c r="C1622" s="734">
        <f t="shared" si="77"/>
        <v>-4.2633491799168866E-3</v>
      </c>
      <c r="D1622" s="734">
        <f t="shared" si="75"/>
        <v>3.6442318642522231E-3</v>
      </c>
      <c r="E1622" s="734">
        <f t="shared" si="76"/>
        <v>-3.3890229772235436E-3</v>
      </c>
      <c r="F1622">
        <v>88.13</v>
      </c>
      <c r="G1622">
        <v>513.73080200000004</v>
      </c>
    </row>
    <row r="1623" spans="1:7" x14ac:dyDescent="0.25">
      <c r="A1623" s="185">
        <v>42207</v>
      </c>
      <c r="B1623">
        <v>2114.1512379999999</v>
      </c>
      <c r="C1623" s="734">
        <f t="shared" si="77"/>
        <v>-2.3870749557460824E-3</v>
      </c>
      <c r="D1623" s="734">
        <f t="shared" si="75"/>
        <v>9.5313741064337876E-3</v>
      </c>
      <c r="E1623" s="734">
        <f t="shared" si="76"/>
        <v>1.6734270101250726E-3</v>
      </c>
      <c r="F1623">
        <v>88.97</v>
      </c>
      <c r="G1623">
        <v>514.59049300000004</v>
      </c>
    </row>
    <row r="1624" spans="1:7" x14ac:dyDescent="0.25">
      <c r="A1624" s="185">
        <v>42208</v>
      </c>
      <c r="B1624">
        <v>2102.1479840000002</v>
      </c>
      <c r="C1624" s="734">
        <f t="shared" si="77"/>
        <v>-5.6775758442687563E-3</v>
      </c>
      <c r="D1624" s="734">
        <f t="shared" si="75"/>
        <v>2.4727436214454279E-2</v>
      </c>
      <c r="E1624" s="734">
        <f t="shared" si="76"/>
        <v>-4.2904193334951657E-3</v>
      </c>
      <c r="F1624">
        <v>91.17</v>
      </c>
      <c r="G1624">
        <v>512.38268400000004</v>
      </c>
    </row>
    <row r="1625" spans="1:7" x14ac:dyDescent="0.25">
      <c r="A1625" s="185">
        <v>42209</v>
      </c>
      <c r="B1625">
        <v>2079.6492130000001</v>
      </c>
      <c r="C1625" s="734">
        <f t="shared" si="77"/>
        <v>-1.0702753170206858E-2</v>
      </c>
      <c r="D1625" s="734">
        <f t="shared" si="75"/>
        <v>-1.3600965229790485E-2</v>
      </c>
      <c r="E1625" s="734">
        <f t="shared" si="76"/>
        <v>-5.3907403318883551E-3</v>
      </c>
      <c r="F1625">
        <v>89.93</v>
      </c>
      <c r="G1625">
        <v>509.62056200000001</v>
      </c>
    </row>
    <row r="1626" spans="1:7" x14ac:dyDescent="0.25">
      <c r="A1626" s="185">
        <v>42212</v>
      </c>
      <c r="B1626">
        <v>2067.641826</v>
      </c>
      <c r="C1626" s="734">
        <f t="shared" si="77"/>
        <v>-5.7737559415987905E-3</v>
      </c>
      <c r="D1626" s="734">
        <f t="shared" si="75"/>
        <v>-4.5591015234072163E-3</v>
      </c>
      <c r="E1626" s="734">
        <f t="shared" si="76"/>
        <v>-6.9277816933921432E-4</v>
      </c>
      <c r="F1626">
        <v>89.52</v>
      </c>
      <c r="G1626">
        <v>509.26750800000002</v>
      </c>
    </row>
    <row r="1627" spans="1:7" x14ac:dyDescent="0.25">
      <c r="A1627" s="185">
        <v>42213</v>
      </c>
      <c r="B1627">
        <v>2093.2533429999999</v>
      </c>
      <c r="C1627" s="734">
        <f t="shared" si="77"/>
        <v>1.2386824776875027E-2</v>
      </c>
      <c r="D1627" s="734">
        <f t="shared" si="75"/>
        <v>6.3672922252011599E-3</v>
      </c>
      <c r="E1627" s="734">
        <f t="shared" si="76"/>
        <v>1.072990111122496E-2</v>
      </c>
      <c r="F1627">
        <v>90.09</v>
      </c>
      <c r="G1627">
        <v>514.731898</v>
      </c>
    </row>
    <row r="1628" spans="1:7" x14ac:dyDescent="0.25">
      <c r="A1628" s="185">
        <v>42214</v>
      </c>
      <c r="B1628">
        <v>2108.5685640000002</v>
      </c>
      <c r="C1628" s="734">
        <f t="shared" si="77"/>
        <v>7.3164679522503828E-3</v>
      </c>
      <c r="D1628" s="734">
        <f t="shared" si="75"/>
        <v>2.3310023310023631E-3</v>
      </c>
      <c r="E1628" s="734">
        <f t="shared" si="76"/>
        <v>3.3565260025909538E-3</v>
      </c>
      <c r="F1628">
        <v>90.3</v>
      </c>
      <c r="G1628">
        <v>516.459609</v>
      </c>
    </row>
    <row r="1629" spans="1:7" x14ac:dyDescent="0.25">
      <c r="A1629" s="185">
        <v>42215</v>
      </c>
      <c r="B1629">
        <v>2108.629954</v>
      </c>
      <c r="C1629" s="734">
        <f t="shared" si="77"/>
        <v>2.9114538198093953E-5</v>
      </c>
      <c r="D1629" s="734">
        <f t="shared" si="75"/>
        <v>-9.0808416389811519E-3</v>
      </c>
      <c r="E1629" s="734">
        <f t="shared" si="76"/>
        <v>-3.4780493357032816E-3</v>
      </c>
      <c r="F1629">
        <v>89.48</v>
      </c>
      <c r="G1629">
        <v>514.66333699999996</v>
      </c>
    </row>
    <row r="1630" spans="1:7" x14ac:dyDescent="0.25">
      <c r="A1630" s="185">
        <v>42216</v>
      </c>
      <c r="B1630">
        <v>2103.8353649999999</v>
      </c>
      <c r="C1630" s="734">
        <f t="shared" si="77"/>
        <v>-2.2737934604907251E-3</v>
      </c>
      <c r="D1630" s="734">
        <f t="shared" si="75"/>
        <v>-1.2181493071077409E-2</v>
      </c>
      <c r="E1630" s="734">
        <f t="shared" si="76"/>
        <v>1.0467794405959463E-3</v>
      </c>
      <c r="F1630">
        <v>88.39</v>
      </c>
      <c r="G1630">
        <v>515.20207600000003</v>
      </c>
    </row>
    <row r="1631" spans="1:7" x14ac:dyDescent="0.25">
      <c r="A1631" s="185">
        <v>42219</v>
      </c>
      <c r="B1631">
        <v>2098.039663</v>
      </c>
      <c r="C1631" s="734">
        <f t="shared" si="77"/>
        <v>-2.7548267779974323E-3</v>
      </c>
      <c r="D1631" s="734">
        <f t="shared" si="75"/>
        <v>-4.6385337707884888E-3</v>
      </c>
      <c r="E1631" s="734">
        <f t="shared" si="76"/>
        <v>3.0367463037939135E-3</v>
      </c>
      <c r="F1631">
        <v>87.98</v>
      </c>
      <c r="G1631">
        <v>516.766614</v>
      </c>
    </row>
    <row r="1632" spans="1:7" x14ac:dyDescent="0.25">
      <c r="A1632" s="185">
        <v>42220</v>
      </c>
      <c r="B1632">
        <v>2093.3239170000002</v>
      </c>
      <c r="C1632" s="734">
        <f t="shared" si="77"/>
        <v>-2.2476915394711305E-3</v>
      </c>
      <c r="D1632" s="734">
        <f t="shared" si="75"/>
        <v>-2.6142305069334348E-3</v>
      </c>
      <c r="E1632" s="734">
        <f t="shared" si="76"/>
        <v>-3.7425598860374443E-4</v>
      </c>
      <c r="F1632">
        <v>87.75</v>
      </c>
      <c r="G1632">
        <v>516.57321100000001</v>
      </c>
    </row>
    <row r="1633" spans="1:7" x14ac:dyDescent="0.25">
      <c r="A1633" s="185">
        <v>42221</v>
      </c>
      <c r="B1633">
        <v>2099.8422220000002</v>
      </c>
      <c r="C1633" s="734">
        <f t="shared" si="77"/>
        <v>3.1138539750414918E-3</v>
      </c>
      <c r="D1633" s="734">
        <f t="shared" si="75"/>
        <v>2.0512820512821328E-3</v>
      </c>
      <c r="E1633" s="734">
        <f t="shared" si="76"/>
        <v>8.4573510723535694E-3</v>
      </c>
      <c r="F1633">
        <v>87.93</v>
      </c>
      <c r="G1633">
        <v>520.94205199999999</v>
      </c>
    </row>
    <row r="1634" spans="1:7" x14ac:dyDescent="0.25">
      <c r="A1634" s="185">
        <v>42222</v>
      </c>
      <c r="B1634">
        <v>2083.5585169999999</v>
      </c>
      <c r="C1634" s="734">
        <f t="shared" si="77"/>
        <v>-7.7547278692637889E-3</v>
      </c>
      <c r="D1634" s="734">
        <f t="shared" si="75"/>
        <v>1.4784487660639556E-3</v>
      </c>
      <c r="E1634" s="734">
        <f t="shared" si="76"/>
        <v>-7.1770247490020589E-3</v>
      </c>
      <c r="F1634">
        <v>88.06</v>
      </c>
      <c r="G1634">
        <v>517.20323800000006</v>
      </c>
    </row>
    <row r="1635" spans="1:7" x14ac:dyDescent="0.25">
      <c r="A1635" s="185">
        <v>42223</v>
      </c>
      <c r="B1635">
        <v>2077.568417</v>
      </c>
      <c r="C1635" s="734">
        <f t="shared" si="77"/>
        <v>-2.8749372533222184E-3</v>
      </c>
      <c r="D1635" s="734">
        <f t="shared" si="75"/>
        <v>1.1355893708833165E-3</v>
      </c>
      <c r="E1635" s="734">
        <f t="shared" si="76"/>
        <v>-6.2468866445885007E-3</v>
      </c>
      <c r="F1635">
        <v>88.16</v>
      </c>
      <c r="G1635">
        <v>513.97232799999995</v>
      </c>
    </row>
    <row r="1636" spans="1:7" x14ac:dyDescent="0.25">
      <c r="A1636" s="185">
        <v>42226</v>
      </c>
      <c r="B1636">
        <v>2104.182503</v>
      </c>
      <c r="C1636" s="734">
        <f t="shared" si="77"/>
        <v>1.2810209176374876E-2</v>
      </c>
      <c r="D1636" s="734">
        <f t="shared" si="75"/>
        <v>1.3951905626134353E-2</v>
      </c>
      <c r="E1636" s="734">
        <f t="shared" si="76"/>
        <v>4.4402429385266284E-3</v>
      </c>
      <c r="F1636">
        <v>89.39</v>
      </c>
      <c r="G1636">
        <v>516.25449000000003</v>
      </c>
    </row>
    <row r="1637" spans="1:7" x14ac:dyDescent="0.25">
      <c r="A1637" s="185">
        <v>42227</v>
      </c>
      <c r="B1637">
        <v>2084.0735079999999</v>
      </c>
      <c r="C1637" s="734">
        <f t="shared" si="77"/>
        <v>-9.5566781737468354E-3</v>
      </c>
      <c r="D1637" s="734">
        <f t="shared" si="75"/>
        <v>-2.7407987470634332E-2</v>
      </c>
      <c r="E1637" s="734">
        <f t="shared" si="76"/>
        <v>-3.6680920683130891E-3</v>
      </c>
      <c r="F1637">
        <v>86.94</v>
      </c>
      <c r="G1637">
        <v>514.36082099999999</v>
      </c>
    </row>
    <row r="1638" spans="1:7" x14ac:dyDescent="0.25">
      <c r="A1638" s="185">
        <v>42228</v>
      </c>
      <c r="B1638">
        <v>2086.046437</v>
      </c>
      <c r="C1638" s="734">
        <f t="shared" si="77"/>
        <v>9.4666958359512776E-4</v>
      </c>
      <c r="D1638" s="734">
        <f t="shared" si="75"/>
        <v>-2.3809523809523725E-2</v>
      </c>
      <c r="E1638" s="734">
        <f t="shared" si="76"/>
        <v>5.5042100494673285E-4</v>
      </c>
      <c r="F1638">
        <v>84.87</v>
      </c>
      <c r="G1638">
        <v>514.64393600000005</v>
      </c>
    </row>
    <row r="1639" spans="1:7" x14ac:dyDescent="0.25">
      <c r="A1639" s="185">
        <v>42229</v>
      </c>
      <c r="B1639">
        <v>2083.3873039999999</v>
      </c>
      <c r="C1639" s="734">
        <f t="shared" si="77"/>
        <v>-1.2747237802741562E-3</v>
      </c>
      <c r="D1639" s="734">
        <f t="shared" si="75"/>
        <v>-9.8974902792506869E-3</v>
      </c>
      <c r="E1639" s="734">
        <f t="shared" si="76"/>
        <v>-3.9035143707591979E-3</v>
      </c>
      <c r="F1639">
        <v>84.03</v>
      </c>
      <c r="G1639">
        <v>512.63501599999995</v>
      </c>
    </row>
    <row r="1640" spans="1:7" x14ac:dyDescent="0.25">
      <c r="A1640" s="185">
        <v>42230</v>
      </c>
      <c r="B1640">
        <v>2091.5436410000002</v>
      </c>
      <c r="C1640" s="734">
        <f t="shared" si="77"/>
        <v>3.9149403398688332E-3</v>
      </c>
      <c r="D1640" s="734">
        <f t="shared" si="75"/>
        <v>-2.3801023444008917E-3</v>
      </c>
      <c r="E1640" s="734">
        <f t="shared" si="76"/>
        <v>2.9358275440163339E-3</v>
      </c>
      <c r="F1640">
        <v>83.83</v>
      </c>
      <c r="G1640">
        <v>514.14002400000004</v>
      </c>
    </row>
    <row r="1641" spans="1:7" x14ac:dyDescent="0.25">
      <c r="A1641" s="185">
        <v>42233</v>
      </c>
      <c r="B1641">
        <v>2102.4363499999999</v>
      </c>
      <c r="C1641" s="734">
        <f t="shared" si="77"/>
        <v>5.2079759592258412E-3</v>
      </c>
      <c r="D1641" s="734">
        <f t="shared" si="75"/>
        <v>6.9187641655732435E-3</v>
      </c>
      <c r="E1641" s="734">
        <f t="shared" si="76"/>
        <v>6.479557794549784E-4</v>
      </c>
      <c r="F1641">
        <v>84.41</v>
      </c>
      <c r="G1641">
        <v>514.473164</v>
      </c>
    </row>
    <row r="1642" spans="1:7" x14ac:dyDescent="0.25">
      <c r="A1642" s="185">
        <v>42234</v>
      </c>
      <c r="B1642">
        <v>2096.919371</v>
      </c>
      <c r="C1642" s="734">
        <f t="shared" si="77"/>
        <v>-2.6240884771612238E-3</v>
      </c>
      <c r="D1642" s="734">
        <f t="shared" si="75"/>
        <v>-8.2928562966473329E-3</v>
      </c>
      <c r="E1642" s="734">
        <f t="shared" si="76"/>
        <v>-5.0345677505542197E-3</v>
      </c>
      <c r="F1642">
        <v>83.71</v>
      </c>
      <c r="G1642">
        <v>511.883014</v>
      </c>
    </row>
    <row r="1643" spans="1:7" x14ac:dyDescent="0.25">
      <c r="A1643" s="185">
        <v>42235</v>
      </c>
      <c r="B1643">
        <v>2079.6106570000002</v>
      </c>
      <c r="C1643" s="734">
        <f t="shared" si="77"/>
        <v>-8.2543536195888167E-3</v>
      </c>
      <c r="D1643" s="734">
        <f t="shared" si="75"/>
        <v>-1.5649265320750061E-2</v>
      </c>
      <c r="E1643" s="734">
        <f t="shared" si="76"/>
        <v>-1.0069351510069824E-2</v>
      </c>
      <c r="F1643">
        <v>82.4</v>
      </c>
      <c r="G1643">
        <v>506.72868399999999</v>
      </c>
    </row>
    <row r="1644" spans="1:7" x14ac:dyDescent="0.25">
      <c r="A1644" s="185">
        <v>42236</v>
      </c>
      <c r="B1644">
        <v>2035.734144</v>
      </c>
      <c r="C1644" s="734">
        <f t="shared" si="77"/>
        <v>-2.1098426694588834E-2</v>
      </c>
      <c r="D1644" s="734">
        <f t="shared" si="75"/>
        <v>-3.3980582524271941E-2</v>
      </c>
      <c r="E1644" s="734">
        <f t="shared" si="76"/>
        <v>-8.3965150076248385E-3</v>
      </c>
      <c r="F1644">
        <v>79.599999999999994</v>
      </c>
      <c r="G1644">
        <v>502.473929</v>
      </c>
    </row>
    <row r="1645" spans="1:7" x14ac:dyDescent="0.25">
      <c r="A1645" s="185">
        <v>42237</v>
      </c>
      <c r="B1645">
        <v>1970.8890650000001</v>
      </c>
      <c r="C1645" s="734">
        <f t="shared" si="77"/>
        <v>-3.185341228918348E-2</v>
      </c>
      <c r="D1645" s="734">
        <f t="shared" si="75"/>
        <v>-1.3567839195979925E-2</v>
      </c>
      <c r="E1645" s="734">
        <f t="shared" si="76"/>
        <v>-2.6085078734502942E-2</v>
      </c>
      <c r="F1645">
        <v>78.52</v>
      </c>
      <c r="G1645">
        <v>489.36685699999998</v>
      </c>
    </row>
    <row r="1646" spans="1:7" x14ac:dyDescent="0.25">
      <c r="A1646" s="185">
        <v>42240</v>
      </c>
      <c r="B1646">
        <v>1893.213939</v>
      </c>
      <c r="C1646" s="734">
        <f t="shared" si="77"/>
        <v>-3.9411211609720942E-2</v>
      </c>
      <c r="D1646" s="734">
        <f t="shared" si="75"/>
        <v>-2.1650534895568008E-2</v>
      </c>
      <c r="E1646" s="734">
        <f t="shared" si="76"/>
        <v>-3.3543276920365628E-2</v>
      </c>
      <c r="F1646">
        <v>76.819999999999993</v>
      </c>
      <c r="G1646">
        <v>472.95188899999999</v>
      </c>
    </row>
    <row r="1647" spans="1:7" x14ac:dyDescent="0.25">
      <c r="A1647" s="185">
        <v>42241</v>
      </c>
      <c r="B1647">
        <v>1867.610925</v>
      </c>
      <c r="C1647" s="734">
        <f t="shared" si="77"/>
        <v>-1.3523571463626372E-2</v>
      </c>
      <c r="D1647" s="734">
        <f t="shared" si="75"/>
        <v>-1.8094246290028426E-2</v>
      </c>
      <c r="E1647" s="734">
        <f t="shared" si="76"/>
        <v>-1.1182634265786806E-2</v>
      </c>
      <c r="F1647">
        <v>75.430000000000007</v>
      </c>
      <c r="G1647">
        <v>467.66304100000002</v>
      </c>
    </row>
    <row r="1648" spans="1:7" x14ac:dyDescent="0.25">
      <c r="A1648" s="185">
        <v>42242</v>
      </c>
      <c r="B1648">
        <v>1940.5107170000001</v>
      </c>
      <c r="C1648" s="734">
        <f t="shared" si="77"/>
        <v>3.9033714690869026E-2</v>
      </c>
      <c r="D1648" s="734">
        <f t="shared" si="75"/>
        <v>3.6457642847673277E-2</v>
      </c>
      <c r="E1648" s="734">
        <f t="shared" si="76"/>
        <v>3.0415978499357177E-2</v>
      </c>
      <c r="F1648">
        <v>78.180000000000007</v>
      </c>
      <c r="G1648">
        <v>481.88747000000001</v>
      </c>
    </row>
    <row r="1649" spans="1:7" x14ac:dyDescent="0.25">
      <c r="A1649" s="185">
        <v>42243</v>
      </c>
      <c r="B1649">
        <v>1987.6624919999999</v>
      </c>
      <c r="C1649" s="734">
        <f t="shared" si="77"/>
        <v>2.4298641892014805E-2</v>
      </c>
      <c r="D1649" s="734">
        <f t="shared" si="75"/>
        <v>2.4302890764900109E-3</v>
      </c>
      <c r="E1649" s="734">
        <f t="shared" si="76"/>
        <v>1.4472972289567787E-2</v>
      </c>
      <c r="F1649">
        <v>78.37</v>
      </c>
      <c r="G1649">
        <v>488.86181399999998</v>
      </c>
    </row>
    <row r="1650" spans="1:7" x14ac:dyDescent="0.25">
      <c r="A1650" s="185">
        <v>42244</v>
      </c>
      <c r="B1650">
        <v>1988.8714070000001</v>
      </c>
      <c r="C1650" s="734">
        <f t="shared" si="77"/>
        <v>6.0820939413308572E-4</v>
      </c>
      <c r="D1650" s="734">
        <f t="shared" si="75"/>
        <v>2.5519969376035512E-3</v>
      </c>
      <c r="E1650" s="734">
        <f t="shared" si="76"/>
        <v>-2.1672443411585585E-3</v>
      </c>
      <c r="F1650">
        <v>78.569999999999993</v>
      </c>
      <c r="G1650">
        <v>487.80233099999998</v>
      </c>
    </row>
    <row r="1651" spans="1:7" x14ac:dyDescent="0.25">
      <c r="A1651" s="185">
        <v>42247</v>
      </c>
      <c r="B1651">
        <v>1972.1846889999999</v>
      </c>
      <c r="C1651" s="734">
        <f t="shared" si="77"/>
        <v>-8.3900436907433651E-3</v>
      </c>
      <c r="D1651" s="734">
        <f t="shared" si="75"/>
        <v>-2.9273259513807881E-3</v>
      </c>
      <c r="E1651" s="734">
        <f t="shared" si="76"/>
        <v>-7.2104534490221583E-3</v>
      </c>
      <c r="F1651">
        <v>78.34</v>
      </c>
      <c r="G1651">
        <v>484.285055</v>
      </c>
    </row>
    <row r="1652" spans="1:7" x14ac:dyDescent="0.25">
      <c r="A1652" s="185">
        <v>42248</v>
      </c>
      <c r="B1652">
        <v>1913.852695</v>
      </c>
      <c r="C1652" s="734">
        <f t="shared" si="77"/>
        <v>-2.957734857457861E-2</v>
      </c>
      <c r="D1652" s="734">
        <f t="shared" si="75"/>
        <v>-2.9359203472044904E-2</v>
      </c>
      <c r="E1652" s="734">
        <f t="shared" si="76"/>
        <v>-2.1166094006349279E-2</v>
      </c>
      <c r="F1652">
        <v>76.040000000000006</v>
      </c>
      <c r="G1652">
        <v>474.03463199999999</v>
      </c>
    </row>
    <row r="1653" spans="1:7" x14ac:dyDescent="0.25">
      <c r="A1653" s="185">
        <v>42249</v>
      </c>
      <c r="B1653">
        <v>1948.862603</v>
      </c>
      <c r="C1653" s="734">
        <f t="shared" si="77"/>
        <v>1.8292895838569301E-2</v>
      </c>
      <c r="D1653" s="734">
        <f t="shared" si="75"/>
        <v>9.0741714886901637E-3</v>
      </c>
      <c r="E1653" s="734">
        <f t="shared" si="76"/>
        <v>1.3091167988755759E-2</v>
      </c>
      <c r="F1653">
        <v>76.73</v>
      </c>
      <c r="G1653">
        <v>480.24029899999999</v>
      </c>
    </row>
    <row r="1654" spans="1:7" x14ac:dyDescent="0.25">
      <c r="A1654" s="185">
        <v>42250</v>
      </c>
      <c r="B1654">
        <v>1951.12778</v>
      </c>
      <c r="C1654" s="734">
        <f t="shared" si="77"/>
        <v>1.1623071818982478E-3</v>
      </c>
      <c r="D1654" s="734">
        <f t="shared" si="75"/>
        <v>8.2106086276554358E-3</v>
      </c>
      <c r="E1654" s="734">
        <f t="shared" si="76"/>
        <v>6.9161709396652338E-3</v>
      </c>
      <c r="F1654">
        <v>77.36</v>
      </c>
      <c r="G1654">
        <v>483.56172299999997</v>
      </c>
    </row>
    <row r="1655" spans="1:7" x14ac:dyDescent="0.25">
      <c r="A1655" s="185">
        <v>42251</v>
      </c>
      <c r="B1655">
        <v>1921.2244029999999</v>
      </c>
      <c r="C1655" s="734">
        <f t="shared" si="77"/>
        <v>-1.5326201239367343E-2</v>
      </c>
      <c r="D1655" s="734">
        <f t="shared" si="75"/>
        <v>-2.3138572905894605E-2</v>
      </c>
      <c r="E1655" s="734">
        <f t="shared" si="76"/>
        <v>-1.6444711443796334E-2</v>
      </c>
      <c r="F1655">
        <v>75.569999999999993</v>
      </c>
      <c r="G1655">
        <v>475.60969</v>
      </c>
    </row>
    <row r="1656" spans="1:7" x14ac:dyDescent="0.25">
      <c r="A1656" s="185">
        <v>42255</v>
      </c>
      <c r="B1656">
        <v>1969.4145120000001</v>
      </c>
      <c r="C1656" s="734">
        <f t="shared" si="77"/>
        <v>2.5083019414468666E-2</v>
      </c>
      <c r="D1656" s="734">
        <f t="shared" si="75"/>
        <v>8.2043138811698224E-3</v>
      </c>
      <c r="E1656" s="734">
        <f t="shared" si="76"/>
        <v>2.1230347514576531E-2</v>
      </c>
      <c r="F1656">
        <v>76.19</v>
      </c>
      <c r="G1656">
        <v>485.70704899999998</v>
      </c>
    </row>
    <row r="1657" spans="1:7" x14ac:dyDescent="0.25">
      <c r="A1657" s="185">
        <v>42256</v>
      </c>
      <c r="B1657">
        <v>1942.037814</v>
      </c>
      <c r="C1657" s="734">
        <f t="shared" si="77"/>
        <v>-1.3900932400563115E-2</v>
      </c>
      <c r="D1657" s="734">
        <f t="shared" si="75"/>
        <v>-1.3387583672397896E-2</v>
      </c>
      <c r="E1657" s="734">
        <f t="shared" si="76"/>
        <v>-1.7427758187631315E-2</v>
      </c>
      <c r="F1657">
        <v>75.17</v>
      </c>
      <c r="G1657">
        <v>477.24226399999998</v>
      </c>
    </row>
    <row r="1658" spans="1:7" x14ac:dyDescent="0.25">
      <c r="A1658" s="185">
        <v>42257</v>
      </c>
      <c r="B1658">
        <v>1952.2868080000001</v>
      </c>
      <c r="C1658" s="734">
        <f t="shared" si="77"/>
        <v>5.2774430683666385E-3</v>
      </c>
      <c r="D1658" s="734">
        <f t="shared" si="75"/>
        <v>-4.2570174271652217E-3</v>
      </c>
      <c r="E1658" s="734">
        <f t="shared" si="76"/>
        <v>2.2424040801214407E-3</v>
      </c>
      <c r="F1658">
        <v>74.849999999999994</v>
      </c>
      <c r="G1658">
        <v>478.312434</v>
      </c>
    </row>
    <row r="1659" spans="1:7" x14ac:dyDescent="0.25">
      <c r="A1659" s="185">
        <v>42258</v>
      </c>
      <c r="B1659">
        <v>1961.045672</v>
      </c>
      <c r="C1659" s="734">
        <f t="shared" si="77"/>
        <v>4.4864637532293639E-3</v>
      </c>
      <c r="D1659" s="734">
        <f t="shared" si="75"/>
        <v>1.0287241148964732E-2</v>
      </c>
      <c r="E1659" s="734">
        <f t="shared" si="76"/>
        <v>4.6146887329296948E-3</v>
      </c>
      <c r="F1659">
        <v>75.62</v>
      </c>
      <c r="G1659">
        <v>480.51969700000001</v>
      </c>
    </row>
    <row r="1660" spans="1:7" x14ac:dyDescent="0.25">
      <c r="A1660" s="185">
        <v>42261</v>
      </c>
      <c r="B1660">
        <v>1953.0260840000001</v>
      </c>
      <c r="C1660" s="734">
        <f t="shared" si="77"/>
        <v>-4.0894447867809713E-3</v>
      </c>
      <c r="D1660" s="734">
        <f t="shared" si="75"/>
        <v>-6.3475271092303664E-3</v>
      </c>
      <c r="E1660" s="734">
        <f t="shared" si="76"/>
        <v>-3.4726921922619836E-3</v>
      </c>
      <c r="F1660">
        <v>75.14</v>
      </c>
      <c r="G1660">
        <v>478.851</v>
      </c>
    </row>
    <row r="1661" spans="1:7" x14ac:dyDescent="0.25">
      <c r="A1661" s="185">
        <v>42262</v>
      </c>
      <c r="B1661">
        <v>1978.0866510000001</v>
      </c>
      <c r="C1661" s="734">
        <f t="shared" si="77"/>
        <v>1.2831660163326264E-2</v>
      </c>
      <c r="D1661" s="734">
        <f t="shared" si="75"/>
        <v>8.7836039393132115E-3</v>
      </c>
      <c r="E1661" s="734">
        <f t="shared" si="76"/>
        <v>1.2299295605522342E-2</v>
      </c>
      <c r="F1661">
        <v>75.8</v>
      </c>
      <c r="G1661">
        <v>484.74052999999998</v>
      </c>
    </row>
    <row r="1662" spans="1:7" x14ac:dyDescent="0.25">
      <c r="A1662" s="185">
        <v>42263</v>
      </c>
      <c r="B1662">
        <v>1995.3107090000001</v>
      </c>
      <c r="C1662" s="734">
        <f t="shared" si="77"/>
        <v>8.7074335147514503E-3</v>
      </c>
      <c r="D1662" s="734">
        <f t="shared" si="75"/>
        <v>-1.3060686015831102E-2</v>
      </c>
      <c r="E1662" s="734">
        <f t="shared" si="76"/>
        <v>1.1322601805134891E-2</v>
      </c>
      <c r="F1662">
        <v>74.81</v>
      </c>
      <c r="G1662">
        <v>490.22905400000002</v>
      </c>
    </row>
    <row r="1663" spans="1:7" x14ac:dyDescent="0.25">
      <c r="A1663" s="185">
        <v>42264</v>
      </c>
      <c r="B1663">
        <v>1990.2042739999999</v>
      </c>
      <c r="C1663" s="734">
        <f t="shared" si="77"/>
        <v>-2.5592179588708186E-3</v>
      </c>
      <c r="D1663" s="734">
        <f t="shared" si="75"/>
        <v>6.8172704183930843E-3</v>
      </c>
      <c r="E1663" s="734">
        <f t="shared" si="76"/>
        <v>2.4313940397346911E-4</v>
      </c>
      <c r="F1663">
        <v>75.319999999999993</v>
      </c>
      <c r="G1663">
        <v>490.34824800000001</v>
      </c>
    </row>
    <row r="1664" spans="1:7" x14ac:dyDescent="0.25">
      <c r="A1664" s="185">
        <v>42265</v>
      </c>
      <c r="B1664">
        <v>1958.032829</v>
      </c>
      <c r="C1664" s="734">
        <f t="shared" si="77"/>
        <v>-1.6164895945751545E-2</v>
      </c>
      <c r="D1664" s="734">
        <f t="shared" si="75"/>
        <v>-9.1609134360063349E-3</v>
      </c>
      <c r="E1664" s="734">
        <f t="shared" si="76"/>
        <v>-1.2018739791642918E-2</v>
      </c>
      <c r="F1664">
        <v>74.63</v>
      </c>
      <c r="G1664">
        <v>484.45488</v>
      </c>
    </row>
    <row r="1665" spans="1:7" x14ac:dyDescent="0.25">
      <c r="A1665" s="185">
        <v>42268</v>
      </c>
      <c r="B1665">
        <v>1966.970272</v>
      </c>
      <c r="C1665" s="734">
        <f t="shared" si="77"/>
        <v>4.564501099077356E-3</v>
      </c>
      <c r="D1665" s="734">
        <f t="shared" si="75"/>
        <v>5.4937692616912059E-3</v>
      </c>
      <c r="E1665" s="734">
        <f t="shared" si="76"/>
        <v>8.5367392728090685E-3</v>
      </c>
      <c r="F1665">
        <v>75.040000000000006</v>
      </c>
      <c r="G1665">
        <v>488.59054500000002</v>
      </c>
    </row>
    <row r="1666" spans="1:7" x14ac:dyDescent="0.25">
      <c r="A1666" s="185">
        <v>42269</v>
      </c>
      <c r="B1666">
        <v>1942.7441269999999</v>
      </c>
      <c r="C1666" s="734">
        <f t="shared" si="77"/>
        <v>-1.2316477450046603E-2</v>
      </c>
      <c r="D1666" s="734">
        <f t="shared" si="75"/>
        <v>-1.9989339019189756E-2</v>
      </c>
      <c r="E1666" s="734">
        <f t="shared" si="76"/>
        <v>-1.1260590398858406E-2</v>
      </c>
      <c r="F1666">
        <v>73.540000000000006</v>
      </c>
      <c r="G1666">
        <v>483.08872700000001</v>
      </c>
    </row>
    <row r="1667" spans="1:7" x14ac:dyDescent="0.25">
      <c r="A1667" s="185">
        <v>42270</v>
      </c>
      <c r="B1667">
        <v>1938.759286</v>
      </c>
      <c r="C1667" s="734">
        <f t="shared" si="77"/>
        <v>-2.0511404176284387E-3</v>
      </c>
      <c r="D1667" s="734">
        <f t="shared" ref="D1667:D1730" si="78">F1667/F1666-1</f>
        <v>-1.1150394343214631E-2</v>
      </c>
      <c r="E1667" s="734">
        <f t="shared" ref="E1667:E1730" si="79">G1667/G1666-1</f>
        <v>1.9383644197517036E-3</v>
      </c>
      <c r="F1667">
        <v>72.72</v>
      </c>
      <c r="G1667">
        <v>484.02512899999999</v>
      </c>
    </row>
    <row r="1668" spans="1:7" x14ac:dyDescent="0.25">
      <c r="A1668" s="185">
        <v>42271</v>
      </c>
      <c r="B1668">
        <v>1932.241174</v>
      </c>
      <c r="C1668" s="734">
        <f t="shared" ref="C1668:C1731" si="80">B1668/B1667-1</f>
        <v>-3.3620016920450357E-3</v>
      </c>
      <c r="D1668" s="734">
        <f t="shared" si="78"/>
        <v>2.7640264026402628E-2</v>
      </c>
      <c r="E1668" s="734">
        <f t="shared" si="79"/>
        <v>1.0185772813460225E-3</v>
      </c>
      <c r="F1668">
        <v>74.73</v>
      </c>
      <c r="G1668">
        <v>484.518146</v>
      </c>
    </row>
    <row r="1669" spans="1:7" x14ac:dyDescent="0.25">
      <c r="A1669" s="185">
        <v>42272</v>
      </c>
      <c r="B1669">
        <v>1931.339903</v>
      </c>
      <c r="C1669" s="734">
        <f t="shared" si="80"/>
        <v>-4.6643815074809414E-4</v>
      </c>
      <c r="D1669" s="734">
        <f t="shared" si="78"/>
        <v>-4.2687006556938245E-2</v>
      </c>
      <c r="E1669" s="734">
        <f t="shared" si="79"/>
        <v>7.2202228727260565E-3</v>
      </c>
      <c r="F1669">
        <v>71.540000000000006</v>
      </c>
      <c r="G1669">
        <v>488.01647500000001</v>
      </c>
    </row>
    <row r="1670" spans="1:7" x14ac:dyDescent="0.25">
      <c r="A1670" s="185">
        <v>42275</v>
      </c>
      <c r="B1670">
        <v>1881.768971</v>
      </c>
      <c r="C1670" s="734">
        <f t="shared" si="80"/>
        <v>-2.5666601680522594E-2</v>
      </c>
      <c r="D1670" s="734">
        <f t="shared" si="78"/>
        <v>-1.8451216102879586E-2</v>
      </c>
      <c r="E1670" s="734">
        <f t="shared" si="79"/>
        <v>-1.6014197061687385E-2</v>
      </c>
      <c r="F1670">
        <v>70.22</v>
      </c>
      <c r="G1670">
        <v>480.20128299999999</v>
      </c>
    </row>
    <row r="1671" spans="1:7" x14ac:dyDescent="0.25">
      <c r="A1671" s="185">
        <v>42276</v>
      </c>
      <c r="B1671">
        <v>1884.085182</v>
      </c>
      <c r="C1671" s="734">
        <f t="shared" si="80"/>
        <v>1.2308689513405024E-3</v>
      </c>
      <c r="D1671" s="734">
        <f t="shared" si="78"/>
        <v>-8.2597550555396637E-3</v>
      </c>
      <c r="E1671" s="734">
        <f t="shared" si="79"/>
        <v>-2.5643413368414691E-5</v>
      </c>
      <c r="F1671">
        <v>69.64</v>
      </c>
      <c r="G1671">
        <v>480.18896899999999</v>
      </c>
    </row>
    <row r="1672" spans="1:7" x14ac:dyDescent="0.25">
      <c r="A1672" s="185">
        <v>42277</v>
      </c>
      <c r="B1672">
        <v>1920.026552</v>
      </c>
      <c r="C1672" s="734">
        <f t="shared" si="80"/>
        <v>1.9076297793418906E-2</v>
      </c>
      <c r="D1672" s="734">
        <f t="shared" si="78"/>
        <v>1.0913268236645735E-2</v>
      </c>
      <c r="E1672" s="734">
        <f t="shared" si="79"/>
        <v>9.8379061264941559E-3</v>
      </c>
      <c r="F1672">
        <v>70.400000000000006</v>
      </c>
      <c r="G1672">
        <v>484.91302300000001</v>
      </c>
    </row>
    <row r="1673" spans="1:7" x14ac:dyDescent="0.25">
      <c r="A1673" s="185">
        <v>42278</v>
      </c>
      <c r="B1673">
        <v>1923.820054</v>
      </c>
      <c r="C1673" s="734">
        <f t="shared" si="80"/>
        <v>1.9757549686219011E-3</v>
      </c>
      <c r="D1673" s="734">
        <f t="shared" si="78"/>
        <v>1.4204545454543638E-3</v>
      </c>
      <c r="E1673" s="734">
        <f t="shared" si="79"/>
        <v>-1.9254999468221179E-4</v>
      </c>
      <c r="F1673">
        <v>70.5</v>
      </c>
      <c r="G1673">
        <v>484.81965300000002</v>
      </c>
    </row>
    <row r="1674" spans="1:7" x14ac:dyDescent="0.25">
      <c r="A1674" s="185">
        <v>42279</v>
      </c>
      <c r="B1674">
        <v>1951.359831</v>
      </c>
      <c r="C1674" s="734">
        <f t="shared" si="80"/>
        <v>1.4315152263195907E-2</v>
      </c>
      <c r="D1674" s="734">
        <f t="shared" si="78"/>
        <v>3.7163120567375918E-2</v>
      </c>
      <c r="E1674" s="734">
        <f t="shared" si="79"/>
        <v>1.3014600297154288E-2</v>
      </c>
      <c r="F1674">
        <v>73.12</v>
      </c>
      <c r="G1674">
        <v>491.12938700000001</v>
      </c>
    </row>
    <row r="1675" spans="1:7" x14ac:dyDescent="0.25">
      <c r="A1675" s="185">
        <v>42282</v>
      </c>
      <c r="B1675">
        <v>1987.054144</v>
      </c>
      <c r="C1675" s="734">
        <f t="shared" si="80"/>
        <v>1.8292019971379636E-2</v>
      </c>
      <c r="D1675" s="734">
        <f t="shared" si="78"/>
        <v>2.7899343544857569E-2</v>
      </c>
      <c r="E1675" s="734">
        <f t="shared" si="79"/>
        <v>1.7049700591424743E-2</v>
      </c>
      <c r="F1675">
        <v>75.16</v>
      </c>
      <c r="G1675">
        <v>499.502996</v>
      </c>
    </row>
    <row r="1676" spans="1:7" x14ac:dyDescent="0.25">
      <c r="A1676" s="185">
        <v>42283</v>
      </c>
      <c r="B1676">
        <v>1979.9150480000001</v>
      </c>
      <c r="C1676" s="734">
        <f t="shared" si="80"/>
        <v>-3.5928039613599694E-3</v>
      </c>
      <c r="D1676" s="734">
        <f t="shared" si="78"/>
        <v>-9.3134646088333106E-4</v>
      </c>
      <c r="E1676" s="734">
        <f t="shared" si="79"/>
        <v>-5.6851330677504253E-3</v>
      </c>
      <c r="F1676">
        <v>75.09</v>
      </c>
      <c r="G1676">
        <v>496.66325499999999</v>
      </c>
    </row>
    <row r="1677" spans="1:7" x14ac:dyDescent="0.25">
      <c r="A1677" s="185">
        <v>42284</v>
      </c>
      <c r="B1677">
        <v>1995.8264819999999</v>
      </c>
      <c r="C1677" s="734">
        <f t="shared" si="80"/>
        <v>8.0364225808944312E-3</v>
      </c>
      <c r="D1677" s="734">
        <f t="shared" si="78"/>
        <v>-3.6489545878279572E-2</v>
      </c>
      <c r="E1677" s="734">
        <f t="shared" si="79"/>
        <v>8.6195061883529434E-3</v>
      </c>
      <c r="F1677">
        <v>72.349999999999994</v>
      </c>
      <c r="G1677">
        <v>500.94424700000002</v>
      </c>
    </row>
    <row r="1678" spans="1:7" x14ac:dyDescent="0.25">
      <c r="A1678" s="185">
        <v>42285</v>
      </c>
      <c r="B1678">
        <v>2013.4308980000001</v>
      </c>
      <c r="C1678" s="734">
        <f t="shared" si="80"/>
        <v>8.8206144966864741E-3</v>
      </c>
      <c r="D1678" s="734">
        <f t="shared" si="78"/>
        <v>-3.040774015203862E-3</v>
      </c>
      <c r="E1678" s="734">
        <f t="shared" si="79"/>
        <v>1.1565738172854889E-2</v>
      </c>
      <c r="F1678">
        <v>72.13</v>
      </c>
      <c r="G1678">
        <v>506.73803700000002</v>
      </c>
    </row>
    <row r="1679" spans="1:7" x14ac:dyDescent="0.25">
      <c r="A1679" s="185">
        <v>42286</v>
      </c>
      <c r="B1679">
        <v>2014.892646</v>
      </c>
      <c r="C1679" s="734">
        <f t="shared" si="80"/>
        <v>7.2599859347133311E-4</v>
      </c>
      <c r="D1679" s="734">
        <f t="shared" si="78"/>
        <v>-1.3863856924996032E-3</v>
      </c>
      <c r="E1679" s="734">
        <f t="shared" si="79"/>
        <v>2.6972911054632398E-3</v>
      </c>
      <c r="F1679">
        <v>72.03</v>
      </c>
      <c r="G1679">
        <v>508.10485699999998</v>
      </c>
    </row>
    <row r="1680" spans="1:7" x14ac:dyDescent="0.25">
      <c r="A1680" s="185">
        <v>42289</v>
      </c>
      <c r="B1680">
        <v>2017.4562249999999</v>
      </c>
      <c r="C1680" s="734">
        <f t="shared" si="80"/>
        <v>1.2723154283624805E-3</v>
      </c>
      <c r="D1680" s="734">
        <f t="shared" si="78"/>
        <v>-1.0134666111342505E-2</v>
      </c>
      <c r="E1680" s="734">
        <f t="shared" si="79"/>
        <v>2.3242446588145338E-3</v>
      </c>
      <c r="F1680">
        <v>71.3</v>
      </c>
      <c r="G1680">
        <v>509.28581700000001</v>
      </c>
    </row>
    <row r="1681" spans="1:7" x14ac:dyDescent="0.25">
      <c r="A1681" s="185">
        <v>42290</v>
      </c>
      <c r="B1681">
        <v>2003.690286</v>
      </c>
      <c r="C1681" s="734">
        <f t="shared" si="80"/>
        <v>-6.8234139751903733E-3</v>
      </c>
      <c r="D1681" s="734">
        <f t="shared" si="78"/>
        <v>3.6465638148668322E-3</v>
      </c>
      <c r="E1681" s="734">
        <f t="shared" si="79"/>
        <v>-6.4539496099887961E-3</v>
      </c>
      <c r="F1681">
        <v>71.56</v>
      </c>
      <c r="G1681">
        <v>505.99891200000002</v>
      </c>
    </row>
    <row r="1682" spans="1:7" x14ac:dyDescent="0.25">
      <c r="A1682" s="185">
        <v>42291</v>
      </c>
      <c r="B1682">
        <v>1994.242371</v>
      </c>
      <c r="C1682" s="734">
        <f t="shared" si="80"/>
        <v>-4.7152571762281159E-3</v>
      </c>
      <c r="D1682" s="734">
        <f t="shared" si="78"/>
        <v>-2.7948574622694844E-3</v>
      </c>
      <c r="E1682" s="734">
        <f t="shared" si="79"/>
        <v>-1.1331789187720709E-2</v>
      </c>
      <c r="F1682">
        <v>71.36</v>
      </c>
      <c r="G1682">
        <v>500.265039</v>
      </c>
    </row>
    <row r="1683" spans="1:7" x14ac:dyDescent="0.25">
      <c r="A1683" s="185">
        <v>42292</v>
      </c>
      <c r="B1683">
        <v>2023.8617839999999</v>
      </c>
      <c r="C1683" s="734">
        <f t="shared" si="80"/>
        <v>1.4852463988691333E-2</v>
      </c>
      <c r="D1683" s="734">
        <f t="shared" si="78"/>
        <v>4.414237668161447E-2</v>
      </c>
      <c r="E1683" s="734">
        <f t="shared" si="79"/>
        <v>9.7465335769746364E-3</v>
      </c>
      <c r="F1683">
        <v>74.510000000000005</v>
      </c>
      <c r="G1683">
        <v>505.14088900000002</v>
      </c>
    </row>
    <row r="1684" spans="1:7" x14ac:dyDescent="0.25">
      <c r="A1684" s="185">
        <v>42293</v>
      </c>
      <c r="B1684">
        <v>2033.1103969999999</v>
      </c>
      <c r="C1684" s="734">
        <f t="shared" si="80"/>
        <v>4.5697848900139171E-3</v>
      </c>
      <c r="D1684" s="734">
        <f t="shared" si="78"/>
        <v>7.9184002147361099E-3</v>
      </c>
      <c r="E1684" s="734">
        <f t="shared" si="79"/>
        <v>9.9238788804523193E-3</v>
      </c>
      <c r="F1684">
        <v>75.099999999999994</v>
      </c>
      <c r="G1684">
        <v>510.15384599999999</v>
      </c>
    </row>
    <row r="1685" spans="1:7" x14ac:dyDescent="0.25">
      <c r="A1685" s="185">
        <v>42296</v>
      </c>
      <c r="B1685">
        <v>2033.664405</v>
      </c>
      <c r="C1685" s="734">
        <f t="shared" si="80"/>
        <v>2.7249282715668954E-4</v>
      </c>
      <c r="D1685" s="734">
        <f t="shared" si="78"/>
        <v>-7.98934753661662E-4</v>
      </c>
      <c r="E1685" s="734">
        <f t="shared" si="79"/>
        <v>3.6625696633483251E-3</v>
      </c>
      <c r="F1685">
        <v>75.040000000000006</v>
      </c>
      <c r="G1685">
        <v>512.02232000000004</v>
      </c>
    </row>
    <row r="1686" spans="1:7" x14ac:dyDescent="0.25">
      <c r="A1686" s="185">
        <v>42297</v>
      </c>
      <c r="B1686">
        <v>2030.7671640000001</v>
      </c>
      <c r="C1686" s="734">
        <f t="shared" si="80"/>
        <v>-1.4246406599224271E-3</v>
      </c>
      <c r="D1686" s="734">
        <f t="shared" si="78"/>
        <v>-3.7313432835821558E-3</v>
      </c>
      <c r="E1686" s="734">
        <f t="shared" si="79"/>
        <v>-6.3054477781365748E-4</v>
      </c>
      <c r="F1686">
        <v>74.760000000000005</v>
      </c>
      <c r="G1686">
        <v>511.69946700000003</v>
      </c>
    </row>
    <row r="1687" spans="1:7" x14ac:dyDescent="0.25">
      <c r="A1687" s="185">
        <v>42298</v>
      </c>
      <c r="B1687">
        <v>2018.9410330000001</v>
      </c>
      <c r="C1687" s="734">
        <f t="shared" si="80"/>
        <v>-5.8234795251987936E-3</v>
      </c>
      <c r="D1687" s="734">
        <f t="shared" si="78"/>
        <v>4.5478865703583171E-3</v>
      </c>
      <c r="E1687" s="734">
        <f t="shared" si="79"/>
        <v>-1.3340545457319886E-3</v>
      </c>
      <c r="F1687">
        <v>75.099999999999994</v>
      </c>
      <c r="G1687">
        <v>511.01683200000002</v>
      </c>
    </row>
    <row r="1688" spans="1:7" x14ac:dyDescent="0.25">
      <c r="A1688" s="185">
        <v>42299</v>
      </c>
      <c r="B1688">
        <v>2052.5088260000002</v>
      </c>
      <c r="C1688" s="734">
        <f t="shared" si="80"/>
        <v>1.6626435567620668E-2</v>
      </c>
      <c r="D1688" s="734">
        <f t="shared" si="78"/>
        <v>5.5259653794940133E-2</v>
      </c>
      <c r="E1688" s="734">
        <f t="shared" si="79"/>
        <v>1.9957009948353255E-2</v>
      </c>
      <c r="F1688">
        <v>79.25</v>
      </c>
      <c r="G1688">
        <v>521.21519999999998</v>
      </c>
    </row>
    <row r="1689" spans="1:7" x14ac:dyDescent="0.25">
      <c r="A1689" s="185">
        <v>42300</v>
      </c>
      <c r="B1689">
        <v>2075.1512779999998</v>
      </c>
      <c r="C1689" s="734">
        <f t="shared" si="80"/>
        <v>1.1031597873382148E-2</v>
      </c>
      <c r="D1689" s="734">
        <f t="shared" si="78"/>
        <v>2.3596214511041103E-2</v>
      </c>
      <c r="E1689" s="734">
        <f t="shared" si="79"/>
        <v>-7.9570012539920132E-4</v>
      </c>
      <c r="F1689">
        <v>81.12</v>
      </c>
      <c r="G1689">
        <v>520.80046900000002</v>
      </c>
    </row>
    <row r="1690" spans="1:7" x14ac:dyDescent="0.25">
      <c r="A1690" s="185">
        <v>42303</v>
      </c>
      <c r="B1690">
        <v>2071.1815200000001</v>
      </c>
      <c r="C1690" s="734">
        <f t="shared" si="80"/>
        <v>-1.9129969183864226E-3</v>
      </c>
      <c r="D1690" s="734">
        <f t="shared" si="78"/>
        <v>-1.7381656804733914E-2</v>
      </c>
      <c r="E1690" s="734">
        <f t="shared" si="79"/>
        <v>-1.5446990697698393E-3</v>
      </c>
      <c r="F1690">
        <v>79.709999999999994</v>
      </c>
      <c r="G1690">
        <v>519.99598900000001</v>
      </c>
    </row>
    <row r="1691" spans="1:7" x14ac:dyDescent="0.25">
      <c r="A1691" s="185">
        <v>42304</v>
      </c>
      <c r="B1691">
        <v>2065.892288</v>
      </c>
      <c r="C1691" s="734">
        <f t="shared" si="80"/>
        <v>-2.5537269181505895E-3</v>
      </c>
      <c r="D1691" s="734">
        <f t="shared" si="78"/>
        <v>-4.6418266215028092E-3</v>
      </c>
      <c r="E1691" s="734">
        <f t="shared" si="79"/>
        <v>6.9913423889889081E-4</v>
      </c>
      <c r="F1691">
        <v>79.34</v>
      </c>
      <c r="G1691">
        <v>520.35953600000005</v>
      </c>
    </row>
    <row r="1692" spans="1:7" x14ac:dyDescent="0.25">
      <c r="A1692" s="185">
        <v>42305</v>
      </c>
      <c r="B1692">
        <v>2090.353881</v>
      </c>
      <c r="C1692" s="734">
        <f t="shared" si="80"/>
        <v>1.1840691376839185E-2</v>
      </c>
      <c r="D1692" s="734">
        <f t="shared" si="78"/>
        <v>5.4197126291908315E-3</v>
      </c>
      <c r="E1692" s="734">
        <f t="shared" si="79"/>
        <v>-4.7218198764785724E-3</v>
      </c>
      <c r="F1692">
        <v>79.77</v>
      </c>
      <c r="G1692">
        <v>517.90249200000005</v>
      </c>
    </row>
    <row r="1693" spans="1:7" x14ac:dyDescent="0.25">
      <c r="A1693" s="185">
        <v>42306</v>
      </c>
      <c r="B1693">
        <v>2089.4074019999998</v>
      </c>
      <c r="C1693" s="734">
        <f t="shared" si="80"/>
        <v>-4.5278409966997835E-4</v>
      </c>
      <c r="D1693" s="734">
        <f t="shared" si="78"/>
        <v>3.7858844177009132E-2</v>
      </c>
      <c r="E1693" s="734">
        <f t="shared" si="79"/>
        <v>-3.8153900213333536E-5</v>
      </c>
      <c r="F1693">
        <v>82.79</v>
      </c>
      <c r="G1693">
        <v>517.88273200000003</v>
      </c>
    </row>
    <row r="1694" spans="1:7" x14ac:dyDescent="0.25">
      <c r="A1694" s="185">
        <v>42307</v>
      </c>
      <c r="B1694">
        <v>2079.359837</v>
      </c>
      <c r="C1694" s="734">
        <f t="shared" si="80"/>
        <v>-4.8088108572709176E-3</v>
      </c>
      <c r="D1694" s="734">
        <f t="shared" si="78"/>
        <v>-9.5422152433869423E-3</v>
      </c>
      <c r="E1694" s="734">
        <f t="shared" si="79"/>
        <v>-1.0910836857174866E-2</v>
      </c>
      <c r="F1694">
        <v>82</v>
      </c>
      <c r="G1694">
        <v>512.23219800000004</v>
      </c>
    </row>
    <row r="1695" spans="1:7" x14ac:dyDescent="0.25">
      <c r="A1695" s="185">
        <v>42310</v>
      </c>
      <c r="B1695">
        <v>2104.049047</v>
      </c>
      <c r="C1695" s="734">
        <f t="shared" si="80"/>
        <v>1.1873466804870336E-2</v>
      </c>
      <c r="D1695" s="734">
        <f t="shared" si="78"/>
        <v>5.7317073170730648E-3</v>
      </c>
      <c r="E1695" s="734">
        <f t="shared" si="79"/>
        <v>5.3022067152443952E-3</v>
      </c>
      <c r="F1695">
        <v>82.47</v>
      </c>
      <c r="G1695">
        <v>514.94815900000003</v>
      </c>
    </row>
    <row r="1696" spans="1:7" x14ac:dyDescent="0.25">
      <c r="A1696" s="185">
        <v>42311</v>
      </c>
      <c r="B1696">
        <v>2109.787523</v>
      </c>
      <c r="C1696" s="734">
        <f t="shared" si="80"/>
        <v>2.7273489694463748E-3</v>
      </c>
      <c r="D1696" s="734">
        <f t="shared" si="78"/>
        <v>2.0371044016005868E-2</v>
      </c>
      <c r="E1696" s="734">
        <f t="shared" si="79"/>
        <v>-5.3983977831835173E-3</v>
      </c>
      <c r="F1696">
        <v>84.15</v>
      </c>
      <c r="G1696">
        <v>512.16826400000002</v>
      </c>
    </row>
    <row r="1697" spans="1:7" x14ac:dyDescent="0.25">
      <c r="A1697" s="185">
        <v>42312</v>
      </c>
      <c r="B1697">
        <v>2102.313682</v>
      </c>
      <c r="C1697" s="734">
        <f t="shared" si="80"/>
        <v>-3.5424614652059816E-3</v>
      </c>
      <c r="D1697" s="734">
        <f t="shared" si="78"/>
        <v>-7.9619726678550329E-3</v>
      </c>
      <c r="E1697" s="734">
        <f t="shared" si="79"/>
        <v>-4.2176939725417917E-3</v>
      </c>
      <c r="F1697">
        <v>83.48</v>
      </c>
      <c r="G1697">
        <v>510.00809500000003</v>
      </c>
    </row>
    <row r="1698" spans="1:7" x14ac:dyDescent="0.25">
      <c r="A1698" s="185">
        <v>42313</v>
      </c>
      <c r="B1698">
        <v>2099.9291450000001</v>
      </c>
      <c r="C1698" s="734">
        <f t="shared" si="80"/>
        <v>-1.134244152248165E-3</v>
      </c>
      <c r="D1698" s="734">
        <f t="shared" si="78"/>
        <v>-1.91662673694315E-3</v>
      </c>
      <c r="E1698" s="734">
        <f t="shared" si="79"/>
        <v>-5.1691336389492193E-5</v>
      </c>
      <c r="F1698">
        <v>83.32</v>
      </c>
      <c r="G1698">
        <v>509.98173200000002</v>
      </c>
    </row>
    <row r="1699" spans="1:7" x14ac:dyDescent="0.25">
      <c r="A1699" s="185">
        <v>42314</v>
      </c>
      <c r="B1699">
        <v>2099.2034899999999</v>
      </c>
      <c r="C1699" s="734">
        <f t="shared" si="80"/>
        <v>-3.4556165941501682E-4</v>
      </c>
      <c r="D1699" s="734">
        <f t="shared" si="78"/>
        <v>-4.3206913106096367E-3</v>
      </c>
      <c r="E1699" s="734">
        <f t="shared" si="79"/>
        <v>-1.0708771819301299E-2</v>
      </c>
      <c r="F1699">
        <v>82.96</v>
      </c>
      <c r="G1699">
        <v>504.52045399999997</v>
      </c>
    </row>
    <row r="1700" spans="1:7" x14ac:dyDescent="0.25">
      <c r="A1700" s="185">
        <v>42317</v>
      </c>
      <c r="B1700">
        <v>2078.5799959999999</v>
      </c>
      <c r="C1700" s="734">
        <f t="shared" si="80"/>
        <v>-9.8244377442416875E-3</v>
      </c>
      <c r="D1700" s="734">
        <f t="shared" si="78"/>
        <v>-5.6653809064609595E-3</v>
      </c>
      <c r="E1700" s="734">
        <f t="shared" si="79"/>
        <v>-7.0499639247529888E-3</v>
      </c>
      <c r="F1700">
        <v>82.49</v>
      </c>
      <c r="G1700">
        <v>500.96360299999998</v>
      </c>
    </row>
    <row r="1701" spans="1:7" x14ac:dyDescent="0.25">
      <c r="A1701" s="185">
        <v>42318</v>
      </c>
      <c r="B1701">
        <v>2081.7171870000002</v>
      </c>
      <c r="C1701" s="734">
        <f t="shared" si="80"/>
        <v>1.5092952910340518E-3</v>
      </c>
      <c r="D1701" s="734">
        <f t="shared" si="78"/>
        <v>-1.9396290459449128E-3</v>
      </c>
      <c r="E1701" s="734">
        <f t="shared" si="79"/>
        <v>2.4970995747171099E-3</v>
      </c>
      <c r="F1701">
        <v>82.33</v>
      </c>
      <c r="G1701">
        <v>502.21455900000001</v>
      </c>
    </row>
    <row r="1702" spans="1:7" x14ac:dyDescent="0.25">
      <c r="A1702" s="185">
        <v>42319</v>
      </c>
      <c r="B1702">
        <v>2075.0031669999998</v>
      </c>
      <c r="C1702" s="734">
        <f t="shared" si="80"/>
        <v>-3.225231574167875E-3</v>
      </c>
      <c r="D1702" s="734">
        <f t="shared" si="78"/>
        <v>2.0648609255435879E-3</v>
      </c>
      <c r="E1702" s="734">
        <f t="shared" si="79"/>
        <v>-1.0741783373906522E-3</v>
      </c>
      <c r="F1702">
        <v>82.5</v>
      </c>
      <c r="G1702">
        <v>501.67509100000001</v>
      </c>
    </row>
    <row r="1703" spans="1:7" x14ac:dyDescent="0.25">
      <c r="A1703" s="185">
        <v>42320</v>
      </c>
      <c r="B1703">
        <v>2045.9655660000001</v>
      </c>
      <c r="C1703" s="734">
        <f t="shared" si="80"/>
        <v>-1.3994003219754969E-2</v>
      </c>
      <c r="D1703" s="734">
        <f t="shared" si="78"/>
        <v>-1.5272727272727327E-2</v>
      </c>
      <c r="E1703" s="734">
        <f t="shared" si="79"/>
        <v>-1.3741158617739724E-2</v>
      </c>
      <c r="F1703">
        <v>81.239999999999995</v>
      </c>
      <c r="G1703">
        <v>494.78149400000001</v>
      </c>
    </row>
    <row r="1704" spans="1:7" x14ac:dyDescent="0.25">
      <c r="A1704" s="185">
        <v>42321</v>
      </c>
      <c r="B1704">
        <v>2023.0394329999999</v>
      </c>
      <c r="C1704" s="734">
        <f t="shared" si="80"/>
        <v>-1.1205532185383893E-2</v>
      </c>
      <c r="D1704" s="734">
        <f t="shared" si="78"/>
        <v>8.6164451009373977E-4</v>
      </c>
      <c r="E1704" s="734">
        <f t="shared" si="79"/>
        <v>-8.3833996426714297E-3</v>
      </c>
      <c r="F1704">
        <v>81.31</v>
      </c>
      <c r="G1704">
        <v>490.63354299999997</v>
      </c>
    </row>
    <row r="1705" spans="1:7" x14ac:dyDescent="0.25">
      <c r="A1705" s="185">
        <v>42324</v>
      </c>
      <c r="B1705">
        <v>2053.1850020000002</v>
      </c>
      <c r="C1705" s="734">
        <f t="shared" si="80"/>
        <v>1.4901127732985797E-2</v>
      </c>
      <c r="D1705" s="734">
        <f t="shared" si="78"/>
        <v>1.2421596359611264E-2</v>
      </c>
      <c r="E1705" s="734">
        <f t="shared" si="79"/>
        <v>1.6437759128099527E-2</v>
      </c>
      <c r="F1705">
        <v>82.32</v>
      </c>
      <c r="G1705">
        <v>498.69845900000001</v>
      </c>
    </row>
    <row r="1706" spans="1:7" x14ac:dyDescent="0.25">
      <c r="A1706" s="185">
        <v>42325</v>
      </c>
      <c r="B1706">
        <v>2050.4358729999999</v>
      </c>
      <c r="C1706" s="734">
        <f t="shared" si="80"/>
        <v>-1.338958251361877E-3</v>
      </c>
      <c r="D1706" s="734">
        <f t="shared" si="78"/>
        <v>-9.2322643343050181E-3</v>
      </c>
      <c r="E1706" s="734">
        <f t="shared" si="79"/>
        <v>-1.0204864098045663E-3</v>
      </c>
      <c r="F1706">
        <v>81.56</v>
      </c>
      <c r="G1706">
        <v>498.18954400000001</v>
      </c>
    </row>
    <row r="1707" spans="1:7" x14ac:dyDescent="0.25">
      <c r="A1707" s="185">
        <v>42326</v>
      </c>
      <c r="B1707">
        <v>2083.5810120000001</v>
      </c>
      <c r="C1707" s="734">
        <f t="shared" si="80"/>
        <v>1.6164923486002625E-2</v>
      </c>
      <c r="D1707" s="734">
        <f t="shared" si="78"/>
        <v>1.2383521333987124E-2</v>
      </c>
      <c r="E1707" s="734">
        <f t="shared" si="79"/>
        <v>1.3844573984073794E-2</v>
      </c>
      <c r="F1707">
        <v>82.57</v>
      </c>
      <c r="G1707">
        <v>505.08676600000001</v>
      </c>
    </row>
    <row r="1708" spans="1:7" x14ac:dyDescent="0.25">
      <c r="A1708" s="185">
        <v>42327</v>
      </c>
      <c r="B1708">
        <v>2081.2376960000001</v>
      </c>
      <c r="C1708" s="734">
        <f t="shared" si="80"/>
        <v>-1.1246579741819307E-3</v>
      </c>
      <c r="D1708" s="734">
        <f t="shared" si="78"/>
        <v>2.3010778733196791E-3</v>
      </c>
      <c r="E1708" s="734">
        <f t="shared" si="79"/>
        <v>3.1572555595329455E-3</v>
      </c>
      <c r="F1708">
        <v>82.76</v>
      </c>
      <c r="G1708">
        <v>506.68145399999997</v>
      </c>
    </row>
    <row r="1709" spans="1:7" x14ac:dyDescent="0.25">
      <c r="A1709" s="185">
        <v>42328</v>
      </c>
      <c r="B1709">
        <v>2089.1662230000002</v>
      </c>
      <c r="C1709" s="734">
        <f t="shared" si="80"/>
        <v>3.8095249837335476E-3</v>
      </c>
      <c r="D1709" s="734">
        <f t="shared" si="78"/>
        <v>-8.2165297245047064E-3</v>
      </c>
      <c r="E1709" s="734">
        <f t="shared" si="79"/>
        <v>-6.9697873725608206E-3</v>
      </c>
      <c r="F1709">
        <v>82.08</v>
      </c>
      <c r="G1709">
        <v>503.149992</v>
      </c>
    </row>
    <row r="1710" spans="1:7" x14ac:dyDescent="0.25">
      <c r="A1710" s="185">
        <v>42331</v>
      </c>
      <c r="B1710">
        <v>2086.589974</v>
      </c>
      <c r="C1710" s="734">
        <f t="shared" si="80"/>
        <v>-1.2331469710920029E-3</v>
      </c>
      <c r="D1710" s="734">
        <f t="shared" si="78"/>
        <v>-5.9697855750486806E-3</v>
      </c>
      <c r="E1710" s="734">
        <f t="shared" si="79"/>
        <v>7.6610157235181831E-3</v>
      </c>
      <c r="F1710">
        <v>81.59</v>
      </c>
      <c r="G1710">
        <v>507.00463200000002</v>
      </c>
    </row>
    <row r="1711" spans="1:7" x14ac:dyDescent="0.25">
      <c r="A1711" s="185">
        <v>42332</v>
      </c>
      <c r="B1711">
        <v>2089.1399160000001</v>
      </c>
      <c r="C1711" s="734">
        <f t="shared" si="80"/>
        <v>1.2220618481704193E-3</v>
      </c>
      <c r="D1711" s="734">
        <f t="shared" si="78"/>
        <v>-5.2702537075622891E-3</v>
      </c>
      <c r="E1711" s="734">
        <f t="shared" si="79"/>
        <v>2.1325939286487294E-3</v>
      </c>
      <c r="F1711">
        <v>81.16</v>
      </c>
      <c r="G1711">
        <v>508.08586700000001</v>
      </c>
    </row>
    <row r="1712" spans="1:7" x14ac:dyDescent="0.25">
      <c r="A1712" s="185">
        <v>42333</v>
      </c>
      <c r="B1712">
        <v>2088.872578</v>
      </c>
      <c r="C1712" s="734">
        <f t="shared" si="80"/>
        <v>-1.2796557949645848E-4</v>
      </c>
      <c r="D1712" s="734">
        <f t="shared" si="78"/>
        <v>6.4070970921636938E-3</v>
      </c>
      <c r="E1712" s="734">
        <f t="shared" si="79"/>
        <v>2.6024971090172766E-3</v>
      </c>
      <c r="F1712">
        <v>81.680000000000007</v>
      </c>
      <c r="G1712">
        <v>509.40815900000001</v>
      </c>
    </row>
    <row r="1713" spans="1:7" x14ac:dyDescent="0.25">
      <c r="A1713" s="185">
        <v>42335</v>
      </c>
      <c r="B1713">
        <v>2090.1067760000001</v>
      </c>
      <c r="C1713" s="734">
        <f t="shared" si="80"/>
        <v>5.9084408163467828E-4</v>
      </c>
      <c r="D1713" s="734">
        <f t="shared" si="78"/>
        <v>4.0401567091086221E-3</v>
      </c>
      <c r="E1713" s="734">
        <f t="shared" si="79"/>
        <v>2.5093100246162958E-3</v>
      </c>
      <c r="F1713">
        <v>82.01</v>
      </c>
      <c r="G1713">
        <v>510.68642199999999</v>
      </c>
    </row>
    <row r="1714" spans="1:7" x14ac:dyDescent="0.25">
      <c r="A1714" s="185">
        <v>42338</v>
      </c>
      <c r="B1714">
        <v>2080.406829</v>
      </c>
      <c r="C1714" s="734">
        <f t="shared" si="80"/>
        <v>-4.6408858683112397E-3</v>
      </c>
      <c r="D1714" s="734">
        <f t="shared" si="78"/>
        <v>-1.7314961590049971E-2</v>
      </c>
      <c r="E1714" s="734">
        <f t="shared" si="79"/>
        <v>-9.7496482880838897E-3</v>
      </c>
      <c r="F1714">
        <v>80.59</v>
      </c>
      <c r="G1714">
        <v>505.70740899999998</v>
      </c>
    </row>
    <row r="1715" spans="1:7" x14ac:dyDescent="0.25">
      <c r="A1715" s="185">
        <v>42339</v>
      </c>
      <c r="B1715">
        <v>2102.63267</v>
      </c>
      <c r="C1715" s="734">
        <f t="shared" si="80"/>
        <v>1.0683410903185475E-2</v>
      </c>
      <c r="D1715" s="734">
        <f t="shared" si="78"/>
        <v>1.3649336145924451E-3</v>
      </c>
      <c r="E1715" s="734">
        <f t="shared" si="79"/>
        <v>8.1854485940506816E-3</v>
      </c>
      <c r="F1715">
        <v>80.7</v>
      </c>
      <c r="G1715">
        <v>509.84685100000002</v>
      </c>
    </row>
    <row r="1716" spans="1:7" x14ac:dyDescent="0.25">
      <c r="A1716" s="185">
        <v>42340</v>
      </c>
      <c r="B1716">
        <v>2079.5062210000001</v>
      </c>
      <c r="C1716" s="734">
        <f t="shared" si="80"/>
        <v>-1.0998806082471724E-2</v>
      </c>
      <c r="D1716" s="734">
        <f t="shared" si="78"/>
        <v>-7.0631970260224275E-3</v>
      </c>
      <c r="E1716" s="734">
        <f t="shared" si="79"/>
        <v>-6.4701821606426568E-3</v>
      </c>
      <c r="F1716">
        <v>80.13</v>
      </c>
      <c r="G1716">
        <v>506.54804899999999</v>
      </c>
    </row>
    <row r="1717" spans="1:7" x14ac:dyDescent="0.25">
      <c r="A1717" s="185">
        <v>42341</v>
      </c>
      <c r="B1717">
        <v>2049.6156270000001</v>
      </c>
      <c r="C1717" s="734">
        <f t="shared" si="80"/>
        <v>-1.4373890156301639E-2</v>
      </c>
      <c r="D1717" s="734">
        <f t="shared" si="78"/>
        <v>-1.0108573567952139E-2</v>
      </c>
      <c r="E1717" s="734">
        <f t="shared" si="79"/>
        <v>-5.2928187272516247E-3</v>
      </c>
      <c r="F1717">
        <v>79.319999999999993</v>
      </c>
      <c r="G1717">
        <v>503.86698200000001</v>
      </c>
    </row>
    <row r="1718" spans="1:7" x14ac:dyDescent="0.25">
      <c r="A1718" s="185">
        <v>42342</v>
      </c>
      <c r="B1718">
        <v>2091.6874240000002</v>
      </c>
      <c r="C1718" s="734">
        <f t="shared" si="80"/>
        <v>2.0526676536702704E-2</v>
      </c>
      <c r="D1718" s="734">
        <f t="shared" si="78"/>
        <v>7.1860816944024908E-3</v>
      </c>
      <c r="E1718" s="734">
        <f t="shared" si="79"/>
        <v>2.2716551012266883E-2</v>
      </c>
      <c r="F1718">
        <v>79.89</v>
      </c>
      <c r="G1718">
        <v>515.31310199999996</v>
      </c>
    </row>
    <row r="1719" spans="1:7" x14ac:dyDescent="0.25">
      <c r="A1719" s="185">
        <v>42345</v>
      </c>
      <c r="B1719">
        <v>2077.0715970000001</v>
      </c>
      <c r="C1719" s="734">
        <f t="shared" si="80"/>
        <v>-6.9875770310124929E-3</v>
      </c>
      <c r="D1719" s="734">
        <f t="shared" si="78"/>
        <v>2.7537864563775827E-3</v>
      </c>
      <c r="E1719" s="734">
        <f t="shared" si="79"/>
        <v>2.924748068990457E-3</v>
      </c>
      <c r="F1719">
        <v>80.11</v>
      </c>
      <c r="G1719">
        <v>516.82026299999995</v>
      </c>
    </row>
    <row r="1720" spans="1:7" x14ac:dyDescent="0.25">
      <c r="A1720" s="185">
        <v>42346</v>
      </c>
      <c r="B1720">
        <v>2063.593644</v>
      </c>
      <c r="C1720" s="734">
        <f t="shared" si="80"/>
        <v>-6.488920757217409E-3</v>
      </c>
      <c r="D1720" s="734">
        <f t="shared" si="78"/>
        <v>-1.0610410685307659E-2</v>
      </c>
      <c r="E1720" s="734">
        <f t="shared" si="79"/>
        <v>-3.0680492107560964E-3</v>
      </c>
      <c r="F1720">
        <v>79.260000000000005</v>
      </c>
      <c r="G1720">
        <v>515.23463300000003</v>
      </c>
    </row>
    <row r="1721" spans="1:7" x14ac:dyDescent="0.25">
      <c r="A1721" s="185">
        <v>42347</v>
      </c>
      <c r="B1721">
        <v>2047.6231909999999</v>
      </c>
      <c r="C1721" s="734">
        <f t="shared" si="80"/>
        <v>-7.7391462444338366E-3</v>
      </c>
      <c r="D1721" s="734">
        <f t="shared" si="78"/>
        <v>-2.6495079485239215E-3</v>
      </c>
      <c r="E1721" s="734">
        <f t="shared" si="79"/>
        <v>-9.4366036143381793E-3</v>
      </c>
      <c r="F1721">
        <v>79.05</v>
      </c>
      <c r="G1721">
        <v>510.372568</v>
      </c>
    </row>
    <row r="1722" spans="1:7" x14ac:dyDescent="0.25">
      <c r="A1722" s="185">
        <v>42348</v>
      </c>
      <c r="B1722">
        <v>2052.2323459999998</v>
      </c>
      <c r="C1722" s="734">
        <f t="shared" si="80"/>
        <v>2.2509781195381162E-3</v>
      </c>
      <c r="D1722" s="734">
        <f t="shared" si="78"/>
        <v>-5.9456040480708738E-3</v>
      </c>
      <c r="E1722" s="734">
        <f t="shared" si="79"/>
        <v>4.4910720985313901E-4</v>
      </c>
      <c r="F1722">
        <v>78.58</v>
      </c>
      <c r="G1722">
        <v>510.60178000000002</v>
      </c>
    </row>
    <row r="1723" spans="1:7" x14ac:dyDescent="0.25">
      <c r="A1723" s="185">
        <v>42349</v>
      </c>
      <c r="B1723">
        <v>2012.3736980000001</v>
      </c>
      <c r="C1723" s="734">
        <f t="shared" si="80"/>
        <v>-1.9422093252593031E-2</v>
      </c>
      <c r="D1723" s="734">
        <f t="shared" si="78"/>
        <v>-1.3616696360396974E-2</v>
      </c>
      <c r="E1723" s="734">
        <f t="shared" si="79"/>
        <v>-1.0745867356749206E-2</v>
      </c>
      <c r="F1723">
        <v>77.510000000000005</v>
      </c>
      <c r="G1723">
        <v>505.11492099999998</v>
      </c>
    </row>
    <row r="1724" spans="1:7" x14ac:dyDescent="0.25">
      <c r="A1724" s="185">
        <v>42352</v>
      </c>
      <c r="B1724">
        <v>2021.9395529999999</v>
      </c>
      <c r="C1724" s="734">
        <f t="shared" si="80"/>
        <v>4.75351820067349E-3</v>
      </c>
      <c r="D1724" s="734">
        <f t="shared" si="78"/>
        <v>-1.4191717197781228E-3</v>
      </c>
      <c r="E1724" s="734">
        <f t="shared" si="79"/>
        <v>9.3816076361759038E-3</v>
      </c>
      <c r="F1724">
        <v>77.400000000000006</v>
      </c>
      <c r="G1724">
        <v>509.85371099999998</v>
      </c>
    </row>
    <row r="1725" spans="1:7" x14ac:dyDescent="0.25">
      <c r="A1725" s="185">
        <v>42353</v>
      </c>
      <c r="B1725">
        <v>2043.409036</v>
      </c>
      <c r="C1725" s="734">
        <f t="shared" si="80"/>
        <v>1.0618261544043328E-2</v>
      </c>
      <c r="D1725" s="734">
        <f t="shared" si="78"/>
        <v>-4.7803617571060553E-3</v>
      </c>
      <c r="E1725" s="734">
        <f t="shared" si="79"/>
        <v>6.7861583143404847E-3</v>
      </c>
      <c r="F1725">
        <v>77.03</v>
      </c>
      <c r="G1725">
        <v>513.31365900000003</v>
      </c>
    </row>
    <row r="1726" spans="1:7" x14ac:dyDescent="0.25">
      <c r="A1726" s="185">
        <v>42354</v>
      </c>
      <c r="B1726">
        <v>2073.066147</v>
      </c>
      <c r="C1726" s="734">
        <f t="shared" si="80"/>
        <v>1.4513545980032516E-2</v>
      </c>
      <c r="D1726" s="734">
        <f t="shared" si="78"/>
        <v>1.882383486953132E-2</v>
      </c>
      <c r="E1726" s="734">
        <f t="shared" si="79"/>
        <v>1.9818013453641647E-2</v>
      </c>
      <c r="F1726">
        <v>78.48</v>
      </c>
      <c r="G1726">
        <v>523.48651600000005</v>
      </c>
    </row>
    <row r="1727" spans="1:7" x14ac:dyDescent="0.25">
      <c r="A1727" s="185">
        <v>42355</v>
      </c>
      <c r="B1727">
        <v>2041.8878850000001</v>
      </c>
      <c r="C1727" s="734">
        <f t="shared" si="80"/>
        <v>-1.5039685079571097E-2</v>
      </c>
      <c r="D1727" s="734">
        <f t="shared" si="78"/>
        <v>-1.1340468909276202E-2</v>
      </c>
      <c r="E1727" s="734">
        <f t="shared" si="79"/>
        <v>-1.2754047708843141E-2</v>
      </c>
      <c r="F1727">
        <v>77.59</v>
      </c>
      <c r="G1727">
        <v>516.80994399999997</v>
      </c>
    </row>
    <row r="1728" spans="1:7" x14ac:dyDescent="0.25">
      <c r="A1728" s="185">
        <v>42356</v>
      </c>
      <c r="B1728">
        <v>2005.5497170000001</v>
      </c>
      <c r="C1728" s="734">
        <f t="shared" si="80"/>
        <v>-1.7796358099259724E-2</v>
      </c>
      <c r="D1728" s="734">
        <f t="shared" si="78"/>
        <v>-7.6040726897796951E-3</v>
      </c>
      <c r="E1728" s="734">
        <f t="shared" si="79"/>
        <v>-1.788729901063979E-2</v>
      </c>
      <c r="F1728">
        <v>77</v>
      </c>
      <c r="G1728">
        <v>507.56560999999999</v>
      </c>
    </row>
    <row r="1729" spans="1:7" x14ac:dyDescent="0.25">
      <c r="A1729" s="185">
        <v>42359</v>
      </c>
      <c r="B1729">
        <v>2021.1499739999999</v>
      </c>
      <c r="C1729" s="734">
        <f t="shared" si="80"/>
        <v>7.7785441406734712E-3</v>
      </c>
      <c r="D1729" s="734">
        <f t="shared" si="78"/>
        <v>1.1558441558441546E-2</v>
      </c>
      <c r="E1729" s="734">
        <f t="shared" si="79"/>
        <v>9.6248955873901032E-3</v>
      </c>
      <c r="F1729">
        <v>77.89</v>
      </c>
      <c r="G1729">
        <v>512.45087599999999</v>
      </c>
    </row>
    <row r="1730" spans="1:7" x14ac:dyDescent="0.25">
      <c r="A1730" s="185">
        <v>42360</v>
      </c>
      <c r="B1730">
        <v>2038.9675360000001</v>
      </c>
      <c r="C1730" s="734">
        <f t="shared" si="80"/>
        <v>8.8155566035201804E-3</v>
      </c>
      <c r="D1730" s="734">
        <f t="shared" si="78"/>
        <v>6.9328540249069537E-3</v>
      </c>
      <c r="E1730" s="734">
        <f t="shared" si="79"/>
        <v>1.2257090960656303E-2</v>
      </c>
      <c r="F1730">
        <v>78.430000000000007</v>
      </c>
      <c r="G1730">
        <v>518.732033</v>
      </c>
    </row>
    <row r="1731" spans="1:7" x14ac:dyDescent="0.25">
      <c r="A1731" s="185">
        <v>42361</v>
      </c>
      <c r="B1731">
        <v>2064.2920490000001</v>
      </c>
      <c r="C1731" s="734">
        <f t="shared" si="80"/>
        <v>1.2420262977644647E-2</v>
      </c>
      <c r="D1731" s="734">
        <f t="shared" ref="D1731:D1779" si="81">F1731/F1730-1</f>
        <v>9.817671809256634E-3</v>
      </c>
      <c r="E1731" s="734">
        <f t="shared" ref="E1731:E1779" si="82">G1731/G1730-1</f>
        <v>8.2807186114146614E-3</v>
      </c>
      <c r="F1731">
        <v>79.2</v>
      </c>
      <c r="G1731">
        <v>523.02750700000001</v>
      </c>
    </row>
    <row r="1732" spans="1:7" x14ac:dyDescent="0.25">
      <c r="A1732" s="185">
        <v>42362</v>
      </c>
      <c r="B1732">
        <v>2060.9883</v>
      </c>
      <c r="C1732" s="734">
        <f t="shared" ref="C1732:C1779" si="83">B1732/B1731-1</f>
        <v>-1.6004271302603179E-3</v>
      </c>
      <c r="D1732" s="734">
        <f t="shared" si="81"/>
        <v>1.2626262626262985E-3</v>
      </c>
      <c r="E1732" s="734">
        <f t="shared" si="82"/>
        <v>-1.4870288648127783E-3</v>
      </c>
      <c r="F1732">
        <v>79.3</v>
      </c>
      <c r="G1732">
        <v>522.24974999999995</v>
      </c>
    </row>
    <row r="1733" spans="1:7" x14ac:dyDescent="0.25">
      <c r="A1733" s="185">
        <v>42366</v>
      </c>
      <c r="B1733">
        <v>2056.5007439999999</v>
      </c>
      <c r="C1733" s="734">
        <f t="shared" si="83"/>
        <v>-2.1773806285072528E-3</v>
      </c>
      <c r="D1733" s="734">
        <f t="shared" si="81"/>
        <v>-5.6746532156368712E-3</v>
      </c>
      <c r="E1733" s="734">
        <f t="shared" si="82"/>
        <v>-1.2884046378193181E-3</v>
      </c>
      <c r="F1733">
        <v>78.849999999999994</v>
      </c>
      <c r="G1733">
        <v>521.57688099999996</v>
      </c>
    </row>
    <row r="1734" spans="1:7" x14ac:dyDescent="0.25">
      <c r="A1734" s="185">
        <v>42367</v>
      </c>
      <c r="B1734">
        <v>2078.3618660000002</v>
      </c>
      <c r="C1734" s="734">
        <f t="shared" si="83"/>
        <v>1.0630252414827401E-2</v>
      </c>
      <c r="D1734" s="734">
        <f t="shared" si="81"/>
        <v>1.2175015852885274E-2</v>
      </c>
      <c r="E1734" s="734">
        <f t="shared" si="82"/>
        <v>8.6271481039821296E-3</v>
      </c>
      <c r="F1734">
        <v>79.81</v>
      </c>
      <c r="G1734">
        <v>526.07660199999998</v>
      </c>
    </row>
    <row r="1735" spans="1:7" x14ac:dyDescent="0.25">
      <c r="A1735" s="185">
        <v>42368</v>
      </c>
      <c r="B1735">
        <v>2063.355215</v>
      </c>
      <c r="C1735" s="734">
        <f t="shared" si="83"/>
        <v>-7.2204226056561405E-3</v>
      </c>
      <c r="D1735" s="734">
        <f t="shared" si="81"/>
        <v>-6.0142839243203516E-3</v>
      </c>
      <c r="E1735" s="734">
        <f t="shared" si="82"/>
        <v>-3.5418663231101544E-3</v>
      </c>
      <c r="F1735">
        <v>79.33</v>
      </c>
      <c r="G1735">
        <v>524.21330899999998</v>
      </c>
    </row>
    <row r="1736" spans="1:7" x14ac:dyDescent="0.25">
      <c r="A1736" s="185">
        <v>42369</v>
      </c>
      <c r="B1736">
        <v>2043.9368629999999</v>
      </c>
      <c r="C1736" s="734">
        <f t="shared" si="83"/>
        <v>-9.4110562538307629E-3</v>
      </c>
      <c r="D1736" s="734">
        <f t="shared" si="81"/>
        <v>-4.7901172318164376E-3</v>
      </c>
      <c r="E1736" s="734">
        <f t="shared" si="82"/>
        <v>-1.1059816491610586E-2</v>
      </c>
      <c r="F1736">
        <v>78.95</v>
      </c>
      <c r="G1736">
        <v>518.41560600000003</v>
      </c>
    </row>
    <row r="1737" spans="1:7" x14ac:dyDescent="0.25">
      <c r="A1737" s="185">
        <v>42373</v>
      </c>
      <c r="B1737">
        <v>2012.659371</v>
      </c>
      <c r="C1737" s="734">
        <f t="shared" si="83"/>
        <v>-1.530257248459832E-2</v>
      </c>
      <c r="D1737" s="734">
        <f t="shared" si="81"/>
        <v>-9.7530082330588019E-3</v>
      </c>
      <c r="E1737" s="734">
        <f t="shared" si="82"/>
        <v>-1.299864225152203E-2</v>
      </c>
      <c r="F1737">
        <v>78.180000000000007</v>
      </c>
      <c r="G1737">
        <v>511.67690700000003</v>
      </c>
    </row>
    <row r="1738" spans="1:7" x14ac:dyDescent="0.25">
      <c r="A1738" s="185">
        <v>42374</v>
      </c>
      <c r="B1738">
        <v>2016.7144269999999</v>
      </c>
      <c r="C1738" s="734">
        <f t="shared" si="83"/>
        <v>2.0147751072181475E-3</v>
      </c>
      <c r="D1738" s="734">
        <f t="shared" si="81"/>
        <v>-8.0583269378359246E-3</v>
      </c>
      <c r="E1738" s="734">
        <f t="shared" si="82"/>
        <v>7.0267701176514041E-3</v>
      </c>
      <c r="F1738">
        <v>77.55</v>
      </c>
      <c r="G1738">
        <v>515.27234299999998</v>
      </c>
    </row>
    <row r="1739" spans="1:7" x14ac:dyDescent="0.25">
      <c r="A1739" s="185">
        <v>42375</v>
      </c>
      <c r="B1739">
        <v>1990.262293</v>
      </c>
      <c r="C1739" s="734">
        <f t="shared" si="83"/>
        <v>-1.3116450026764204E-2</v>
      </c>
      <c r="D1739" s="734">
        <f t="shared" si="81"/>
        <v>-6.447453255963298E-4</v>
      </c>
      <c r="E1739" s="734">
        <f t="shared" si="82"/>
        <v>-3.2928489623980095E-3</v>
      </c>
      <c r="F1739">
        <v>77.5</v>
      </c>
      <c r="G1739">
        <v>513.57562900000005</v>
      </c>
    </row>
    <row r="1740" spans="1:7" x14ac:dyDescent="0.25">
      <c r="A1740" s="185">
        <v>42376</v>
      </c>
      <c r="B1740">
        <v>1943.0937019999999</v>
      </c>
      <c r="C1740" s="734">
        <f t="shared" si="83"/>
        <v>-2.3699685798147296E-2</v>
      </c>
      <c r="D1740" s="734">
        <f t="shared" si="81"/>
        <v>-2.4000000000000021E-2</v>
      </c>
      <c r="E1740" s="734">
        <f t="shared" si="82"/>
        <v>-1.2697757899255868E-2</v>
      </c>
      <c r="F1740">
        <v>75.64</v>
      </c>
      <c r="G1740">
        <v>507.05437000000001</v>
      </c>
    </row>
    <row r="1741" spans="1:7" x14ac:dyDescent="0.25">
      <c r="A1741" s="185">
        <v>42377</v>
      </c>
      <c r="B1741">
        <v>1922.034793</v>
      </c>
      <c r="C1741" s="734">
        <f t="shared" si="83"/>
        <v>-1.0837824742226387E-2</v>
      </c>
      <c r="D1741" s="734">
        <f t="shared" si="81"/>
        <v>-3.371232152300363E-2</v>
      </c>
      <c r="E1741" s="734">
        <f t="shared" si="82"/>
        <v>-7.5528133205912118E-3</v>
      </c>
      <c r="F1741">
        <v>73.09</v>
      </c>
      <c r="G1741">
        <v>503.22468300000003</v>
      </c>
    </row>
    <row r="1742" spans="1:7" x14ac:dyDescent="0.25">
      <c r="A1742" s="185">
        <v>42380</v>
      </c>
      <c r="B1742">
        <v>1923.6748210000001</v>
      </c>
      <c r="C1742" s="734">
        <f t="shared" si="83"/>
        <v>8.5327695730219588E-4</v>
      </c>
      <c r="D1742" s="734">
        <f t="shared" si="81"/>
        <v>-3.4751676015870925E-2</v>
      </c>
      <c r="E1742" s="734">
        <f t="shared" si="82"/>
        <v>9.4864523964535152E-3</v>
      </c>
      <c r="F1742">
        <v>70.55</v>
      </c>
      <c r="G1742">
        <v>507.99849999999998</v>
      </c>
    </row>
    <row r="1743" spans="1:7" x14ac:dyDescent="0.25">
      <c r="A1743" s="185">
        <v>42381</v>
      </c>
      <c r="B1743">
        <v>1938.678932</v>
      </c>
      <c r="C1743" s="734">
        <f t="shared" si="83"/>
        <v>7.7997127353366391E-3</v>
      </c>
      <c r="D1743" s="734">
        <f t="shared" si="81"/>
        <v>1.7009213323884165E-3</v>
      </c>
      <c r="E1743" s="734">
        <f t="shared" si="82"/>
        <v>4.4773892048894925E-3</v>
      </c>
      <c r="F1743">
        <v>70.67</v>
      </c>
      <c r="G1743">
        <v>510.27300700000001</v>
      </c>
    </row>
    <row r="1744" spans="1:7" x14ac:dyDescent="0.25">
      <c r="A1744" s="185">
        <v>42382</v>
      </c>
      <c r="B1744">
        <v>1890.2789150000001</v>
      </c>
      <c r="C1744" s="734">
        <f t="shared" si="83"/>
        <v>-2.4965462924832482E-2</v>
      </c>
      <c r="D1744" s="734">
        <f t="shared" si="81"/>
        <v>-2.2357435970001394E-2</v>
      </c>
      <c r="E1744" s="734">
        <f t="shared" si="82"/>
        <v>-1.7392830657805058E-2</v>
      </c>
      <c r="F1744">
        <v>69.09</v>
      </c>
      <c r="G1744">
        <v>501.39791500000001</v>
      </c>
    </row>
    <row r="1745" spans="1:7" x14ac:dyDescent="0.25">
      <c r="A1745" s="185">
        <v>42383</v>
      </c>
      <c r="B1745">
        <v>1921.835761</v>
      </c>
      <c r="C1745" s="734">
        <f t="shared" si="83"/>
        <v>1.6694280272390394E-2</v>
      </c>
      <c r="D1745" s="734">
        <f t="shared" si="81"/>
        <v>1.1579099724996489E-3</v>
      </c>
      <c r="E1745" s="734">
        <f t="shared" si="82"/>
        <v>4.6856576976392894E-3</v>
      </c>
      <c r="F1745">
        <v>69.17</v>
      </c>
      <c r="G1745">
        <v>503.74729400000001</v>
      </c>
    </row>
    <row r="1746" spans="1:7" x14ac:dyDescent="0.25">
      <c r="A1746" s="185">
        <v>42384</v>
      </c>
      <c r="B1746">
        <v>1880.327796</v>
      </c>
      <c r="C1746" s="734">
        <f t="shared" si="83"/>
        <v>-2.1598081294107008E-2</v>
      </c>
      <c r="D1746" s="734">
        <f t="shared" si="81"/>
        <v>8.2405667196761012E-3</v>
      </c>
      <c r="E1746" s="734">
        <f t="shared" si="82"/>
        <v>-1.5944951160372978E-2</v>
      </c>
      <c r="F1746">
        <v>69.739999999999995</v>
      </c>
      <c r="G1746">
        <v>495.71506799999997</v>
      </c>
    </row>
    <row r="1747" spans="1:7" x14ac:dyDescent="0.25">
      <c r="A1747" s="185">
        <v>42388</v>
      </c>
      <c r="B1747">
        <v>1881.3332439999999</v>
      </c>
      <c r="C1747" s="734">
        <f t="shared" si="83"/>
        <v>5.3471953248718229E-4</v>
      </c>
      <c r="D1747" s="734">
        <f t="shared" si="81"/>
        <v>-7.1694866647548094E-3</v>
      </c>
      <c r="E1747" s="734">
        <f t="shared" si="82"/>
        <v>1.2350015957150573E-2</v>
      </c>
      <c r="F1747">
        <v>69.239999999999995</v>
      </c>
      <c r="G1747">
        <v>501.83715699999999</v>
      </c>
    </row>
    <row r="1748" spans="1:7" x14ac:dyDescent="0.25">
      <c r="A1748" s="185">
        <v>42389</v>
      </c>
      <c r="B1748">
        <v>1859.3284619999999</v>
      </c>
      <c r="C1748" s="734">
        <f t="shared" si="83"/>
        <v>-1.1696376529877539E-2</v>
      </c>
      <c r="D1748" s="734">
        <f t="shared" si="81"/>
        <v>-1.7764298093587372E-2</v>
      </c>
      <c r="E1748" s="734">
        <f t="shared" si="82"/>
        <v>-1.4530101843375443E-2</v>
      </c>
      <c r="F1748">
        <v>68.010000000000005</v>
      </c>
      <c r="G1748">
        <v>494.545412</v>
      </c>
    </row>
    <row r="1749" spans="1:7" x14ac:dyDescent="0.25">
      <c r="A1749" s="185">
        <v>42390</v>
      </c>
      <c r="B1749">
        <v>1868.9863170000001</v>
      </c>
      <c r="C1749" s="734">
        <f t="shared" si="83"/>
        <v>5.194270510769039E-3</v>
      </c>
      <c r="D1749" s="734">
        <f t="shared" si="81"/>
        <v>-5.4403764152330947E-3</v>
      </c>
      <c r="E1749" s="734">
        <f t="shared" si="82"/>
        <v>4.1690852851345994E-3</v>
      </c>
      <c r="F1749">
        <v>67.64</v>
      </c>
      <c r="G1749">
        <v>496.607214</v>
      </c>
    </row>
    <row r="1750" spans="1:7" x14ac:dyDescent="0.25">
      <c r="A1750" s="185">
        <v>42391</v>
      </c>
      <c r="B1750">
        <v>1906.904076</v>
      </c>
      <c r="C1750" s="734">
        <f t="shared" si="83"/>
        <v>2.0287874049748744E-2</v>
      </c>
      <c r="D1750" s="734">
        <f t="shared" si="81"/>
        <v>3.7256061502069615E-2</v>
      </c>
      <c r="E1750" s="734">
        <f t="shared" si="82"/>
        <v>1.6265698065352607E-2</v>
      </c>
      <c r="F1750">
        <v>70.16</v>
      </c>
      <c r="G1750">
        <v>504.68487699999997</v>
      </c>
    </row>
    <row r="1751" spans="1:7" x14ac:dyDescent="0.25">
      <c r="A1751" s="185">
        <v>42394</v>
      </c>
      <c r="B1751">
        <v>1877.077571</v>
      </c>
      <c r="C1751" s="734">
        <f t="shared" si="83"/>
        <v>-1.5641324267639756E-2</v>
      </c>
      <c r="D1751" s="734">
        <f t="shared" si="81"/>
        <v>-1.7816419612314727E-2</v>
      </c>
      <c r="E1751" s="734">
        <f t="shared" si="82"/>
        <v>-7.972893945066617E-3</v>
      </c>
      <c r="F1751">
        <v>68.91</v>
      </c>
      <c r="G1751">
        <v>500.66107799999997</v>
      </c>
    </row>
    <row r="1752" spans="1:7" x14ac:dyDescent="0.25">
      <c r="A1752" s="185">
        <v>42395</v>
      </c>
      <c r="B1752">
        <v>1903.6306480000001</v>
      </c>
      <c r="C1752" s="734">
        <f t="shared" si="83"/>
        <v>1.4145966799791854E-2</v>
      </c>
      <c r="D1752" s="734">
        <f t="shared" si="81"/>
        <v>1.7704251922797898E-2</v>
      </c>
      <c r="E1752" s="734">
        <f t="shared" si="82"/>
        <v>9.1118966511714028E-3</v>
      </c>
      <c r="F1752">
        <v>70.13</v>
      </c>
      <c r="G1752">
        <v>505.22305</v>
      </c>
    </row>
    <row r="1753" spans="1:7" x14ac:dyDescent="0.25">
      <c r="A1753" s="185">
        <v>42396</v>
      </c>
      <c r="B1753">
        <v>1882.946265</v>
      </c>
      <c r="C1753" s="734">
        <f t="shared" si="83"/>
        <v>-1.0865754352994639E-2</v>
      </c>
      <c r="D1753" s="734">
        <f t="shared" si="81"/>
        <v>-2.7520319406815763E-2</v>
      </c>
      <c r="E1753" s="734">
        <f t="shared" si="82"/>
        <v>-1.0466387073987393E-3</v>
      </c>
      <c r="F1753">
        <v>68.2</v>
      </c>
      <c r="G1753">
        <v>504.69426399999998</v>
      </c>
    </row>
    <row r="1754" spans="1:7" x14ac:dyDescent="0.25">
      <c r="A1754" s="185">
        <v>42397</v>
      </c>
      <c r="B1754">
        <v>1893.356708</v>
      </c>
      <c r="C1754" s="734">
        <f t="shared" si="83"/>
        <v>5.5288051462265564E-3</v>
      </c>
      <c r="D1754" s="734">
        <f t="shared" si="81"/>
        <v>2.9325513196480912E-2</v>
      </c>
      <c r="E1754" s="734">
        <f t="shared" si="82"/>
        <v>1.0356121265527207E-2</v>
      </c>
      <c r="F1754">
        <v>70.2</v>
      </c>
      <c r="G1754">
        <v>509.92093899999998</v>
      </c>
    </row>
    <row r="1755" spans="1:7" x14ac:dyDescent="0.25">
      <c r="A1755" s="185">
        <v>42398</v>
      </c>
      <c r="B1755">
        <v>1940.2396779999999</v>
      </c>
      <c r="C1755" s="734">
        <f t="shared" si="83"/>
        <v>2.4761826338325577E-2</v>
      </c>
      <c r="D1755" s="734">
        <f t="shared" si="81"/>
        <v>3.2621082621082431E-2</v>
      </c>
      <c r="E1755" s="734">
        <f t="shared" si="82"/>
        <v>2.1212894338508592E-2</v>
      </c>
      <c r="F1755">
        <v>72.489999999999995</v>
      </c>
      <c r="G1755">
        <v>520.73783800000001</v>
      </c>
    </row>
    <row r="1756" spans="1:7" x14ac:dyDescent="0.25">
      <c r="A1756" s="185">
        <v>42401</v>
      </c>
      <c r="B1756">
        <v>1939.379316</v>
      </c>
      <c r="C1756" s="734">
        <f t="shared" si="83"/>
        <v>-4.434307831941986E-4</v>
      </c>
      <c r="D1756" s="734">
        <f t="shared" si="81"/>
        <v>-7.7252034763414246E-3</v>
      </c>
      <c r="E1756" s="734">
        <f t="shared" si="82"/>
        <v>2.2463568318613625E-3</v>
      </c>
      <c r="F1756">
        <v>71.930000000000007</v>
      </c>
      <c r="G1756">
        <v>521.907601</v>
      </c>
    </row>
    <row r="1757" spans="1:7" x14ac:dyDescent="0.25">
      <c r="A1757" s="185">
        <v>42402</v>
      </c>
      <c r="B1757">
        <v>1903.0315129999999</v>
      </c>
      <c r="C1757" s="734">
        <f t="shared" si="83"/>
        <v>-1.8741977239897567E-2</v>
      </c>
      <c r="D1757" s="734">
        <f t="shared" si="81"/>
        <v>-4.1151119143611914E-2</v>
      </c>
      <c r="E1757" s="734">
        <f t="shared" si="82"/>
        <v>-1.2657018191233327E-2</v>
      </c>
      <c r="F1757">
        <v>68.97</v>
      </c>
      <c r="G1757">
        <v>515.30180700000005</v>
      </c>
    </row>
    <row r="1758" spans="1:7" x14ac:dyDescent="0.25">
      <c r="A1758" s="185">
        <v>42403</v>
      </c>
      <c r="B1758">
        <v>1912.533608</v>
      </c>
      <c r="C1758" s="734">
        <f t="shared" si="83"/>
        <v>4.993135917660485E-3</v>
      </c>
      <c r="D1758" s="734">
        <f t="shared" si="81"/>
        <v>-5.7996230245027647E-4</v>
      </c>
      <c r="E1758" s="734">
        <f t="shared" si="82"/>
        <v>-1.8746082138230147E-3</v>
      </c>
      <c r="F1758">
        <v>68.930000000000007</v>
      </c>
      <c r="G1758">
        <v>514.33581800000002</v>
      </c>
    </row>
    <row r="1759" spans="1:7" x14ac:dyDescent="0.25">
      <c r="A1759" s="185">
        <v>42404</v>
      </c>
      <c r="B1759">
        <v>1915.446792</v>
      </c>
      <c r="C1759" s="734">
        <f t="shared" si="83"/>
        <v>1.5232066970296554E-3</v>
      </c>
      <c r="D1759" s="734">
        <f t="shared" si="81"/>
        <v>1.0300304656898129E-2</v>
      </c>
      <c r="E1759" s="734">
        <f t="shared" si="82"/>
        <v>-9.133645442519045E-3</v>
      </c>
      <c r="F1759">
        <v>69.64</v>
      </c>
      <c r="G1759">
        <v>509.638057</v>
      </c>
    </row>
    <row r="1760" spans="1:7" x14ac:dyDescent="0.25">
      <c r="A1760" s="185">
        <v>42405</v>
      </c>
      <c r="B1760">
        <v>1880.0539329999999</v>
      </c>
      <c r="C1760" s="734">
        <f t="shared" si="83"/>
        <v>-1.8477599663859534E-2</v>
      </c>
      <c r="D1760" s="734">
        <f t="shared" si="81"/>
        <v>3.3026995979322127E-2</v>
      </c>
      <c r="E1760" s="734">
        <f t="shared" si="82"/>
        <v>-1.2945579533123475E-3</v>
      </c>
      <c r="F1760">
        <v>71.94</v>
      </c>
      <c r="G1760">
        <v>508.97830099999999</v>
      </c>
    </row>
    <row r="1761" spans="1:7" x14ac:dyDescent="0.25">
      <c r="A1761" s="185">
        <v>42408</v>
      </c>
      <c r="B1761">
        <v>1853.435019</v>
      </c>
      <c r="C1761" s="734">
        <f t="shared" si="83"/>
        <v>-1.4158590630176326E-2</v>
      </c>
      <c r="D1761" s="734">
        <f t="shared" si="81"/>
        <v>-5.1709758131776473E-2</v>
      </c>
      <c r="E1761" s="734">
        <f t="shared" si="82"/>
        <v>-2.5248659863792433E-3</v>
      </c>
      <c r="F1761">
        <v>68.22</v>
      </c>
      <c r="G1761">
        <v>507.69319899999999</v>
      </c>
    </row>
    <row r="1762" spans="1:7" x14ac:dyDescent="0.25">
      <c r="A1762" s="185">
        <v>42409</v>
      </c>
      <c r="B1762">
        <v>1852.2098169999999</v>
      </c>
      <c r="C1762" s="734">
        <f t="shared" si="83"/>
        <v>-6.6104394674770806E-4</v>
      </c>
      <c r="D1762" s="734">
        <f t="shared" si="81"/>
        <v>-4.3975373790676731E-3</v>
      </c>
      <c r="E1762" s="734">
        <f t="shared" si="82"/>
        <v>6.099415958495058E-3</v>
      </c>
      <c r="F1762">
        <v>67.92</v>
      </c>
      <c r="G1762">
        <v>510.78983099999999</v>
      </c>
    </row>
    <row r="1763" spans="1:7" x14ac:dyDescent="0.25">
      <c r="A1763" s="185">
        <v>42410</v>
      </c>
      <c r="B1763">
        <v>1851.8630459999999</v>
      </c>
      <c r="C1763" s="734">
        <f t="shared" si="83"/>
        <v>-1.8722015012406779E-4</v>
      </c>
      <c r="D1763" s="734">
        <f t="shared" si="81"/>
        <v>4.1224970553592311E-2</v>
      </c>
      <c r="E1763" s="734">
        <f t="shared" si="82"/>
        <v>-1.4758026770506083E-3</v>
      </c>
      <c r="F1763">
        <v>70.72</v>
      </c>
      <c r="G1763">
        <v>510.03600599999999</v>
      </c>
    </row>
    <row r="1764" spans="1:7" x14ac:dyDescent="0.25">
      <c r="A1764" s="185">
        <v>42411</v>
      </c>
      <c r="B1764">
        <v>1829.078346</v>
      </c>
      <c r="C1764" s="734">
        <f t="shared" si="83"/>
        <v>-1.2303663626321959E-2</v>
      </c>
      <c r="D1764" s="734">
        <f t="shared" si="81"/>
        <v>-2.121040723981904E-2</v>
      </c>
      <c r="E1764" s="734">
        <f t="shared" si="82"/>
        <v>-8.1408801558217059E-3</v>
      </c>
      <c r="F1764">
        <v>69.22</v>
      </c>
      <c r="G1764">
        <v>505.88386400000002</v>
      </c>
    </row>
    <row r="1765" spans="1:7" x14ac:dyDescent="0.25">
      <c r="A1765" s="185">
        <v>42412</v>
      </c>
      <c r="B1765">
        <v>1864.7753299999999</v>
      </c>
      <c r="C1765" s="734">
        <f t="shared" si="83"/>
        <v>1.9516377785602002E-2</v>
      </c>
      <c r="D1765" s="734">
        <f t="shared" si="81"/>
        <v>1.8925166136954719E-2</v>
      </c>
      <c r="E1765" s="734">
        <f t="shared" si="82"/>
        <v>1.420517140669264E-2</v>
      </c>
      <c r="F1765">
        <v>70.53</v>
      </c>
      <c r="G1765">
        <v>513.07003099999997</v>
      </c>
    </row>
    <row r="1766" spans="1:7" x14ac:dyDescent="0.25">
      <c r="A1766" s="185">
        <v>42416</v>
      </c>
      <c r="B1766">
        <v>1895.57737</v>
      </c>
      <c r="C1766" s="734">
        <f t="shared" si="83"/>
        <v>1.6517828986937655E-2</v>
      </c>
      <c r="D1766" s="734">
        <f t="shared" si="81"/>
        <v>2.8356727633631174E-2</v>
      </c>
      <c r="E1766" s="734">
        <f t="shared" si="82"/>
        <v>7.1487492513473416E-3</v>
      </c>
      <c r="F1766">
        <v>72.53</v>
      </c>
      <c r="G1766">
        <v>516.73784000000001</v>
      </c>
    </row>
    <row r="1767" spans="1:7" x14ac:dyDescent="0.25">
      <c r="A1767" s="185">
        <v>42417</v>
      </c>
      <c r="B1767">
        <v>1926.825</v>
      </c>
      <c r="C1767" s="734">
        <f t="shared" si="83"/>
        <v>1.6484492004670948E-2</v>
      </c>
      <c r="D1767" s="734">
        <f t="shared" si="81"/>
        <v>3.391699986212604E-2</v>
      </c>
      <c r="E1767" s="734">
        <f t="shared" si="82"/>
        <v>1.0306257037417721E-2</v>
      </c>
      <c r="F1767">
        <v>74.989999999999995</v>
      </c>
      <c r="G1767">
        <v>522.06347300000004</v>
      </c>
    </row>
    <row r="1768" spans="1:7" x14ac:dyDescent="0.25">
      <c r="A1768" s="185">
        <v>42418</v>
      </c>
      <c r="B1768">
        <v>1917.8338000000001</v>
      </c>
      <c r="C1768" s="734">
        <f t="shared" si="83"/>
        <v>-4.6663293241472337E-3</v>
      </c>
      <c r="D1768" s="734">
        <f t="shared" si="81"/>
        <v>-4.400586744899293E-3</v>
      </c>
      <c r="E1768" s="734">
        <f t="shared" si="82"/>
        <v>-4.1218340513933249E-3</v>
      </c>
      <c r="F1768">
        <v>74.66</v>
      </c>
      <c r="G1768">
        <v>519.91161399999999</v>
      </c>
    </row>
    <row r="1769" spans="1:7" x14ac:dyDescent="0.25">
      <c r="A1769" s="185">
        <v>42419</v>
      </c>
      <c r="B1769">
        <v>1917.7836119999999</v>
      </c>
      <c r="C1769" s="734">
        <f t="shared" si="83"/>
        <v>-2.6169108084395099E-5</v>
      </c>
      <c r="D1769" s="734">
        <f t="shared" si="81"/>
        <v>1.7412268952585741E-3</v>
      </c>
      <c r="E1769" s="734">
        <f t="shared" si="82"/>
        <v>1.923469245678433E-3</v>
      </c>
      <c r="F1769">
        <v>74.790000000000006</v>
      </c>
      <c r="G1769">
        <v>520.91164800000001</v>
      </c>
    </row>
    <row r="1770" spans="1:7" x14ac:dyDescent="0.25">
      <c r="A1770" s="185">
        <v>42422</v>
      </c>
      <c r="B1770">
        <v>1945.5000399999999</v>
      </c>
      <c r="C1770" s="734">
        <f t="shared" si="83"/>
        <v>1.4452322893246272E-2</v>
      </c>
      <c r="D1770" s="734">
        <f t="shared" si="81"/>
        <v>-1.0562909479877036E-2</v>
      </c>
      <c r="E1770" s="734">
        <f t="shared" si="82"/>
        <v>4.3841599794673947E-3</v>
      </c>
      <c r="F1770">
        <v>74</v>
      </c>
      <c r="G1770">
        <v>523.19540800000004</v>
      </c>
    </row>
    <row r="1771" spans="1:7" x14ac:dyDescent="0.25">
      <c r="A1771" s="185">
        <v>42423</v>
      </c>
      <c r="B1771">
        <v>1921.2684409999999</v>
      </c>
      <c r="C1771" s="734">
        <f t="shared" si="83"/>
        <v>-1.2455203547567129E-2</v>
      </c>
      <c r="D1771" s="734">
        <f t="shared" si="81"/>
        <v>-1.4729729729729746E-2</v>
      </c>
      <c r="E1771" s="734">
        <f t="shared" si="82"/>
        <v>-4.3927946707056353E-4</v>
      </c>
      <c r="F1771">
        <v>72.91</v>
      </c>
      <c r="G1771">
        <v>522.96557900000005</v>
      </c>
    </row>
    <row r="1772" spans="1:7" x14ac:dyDescent="0.25">
      <c r="A1772" s="185">
        <v>42424</v>
      </c>
      <c r="B1772">
        <v>1929.797675</v>
      </c>
      <c r="C1772" s="734">
        <f t="shared" si="83"/>
        <v>4.4393765170893662E-3</v>
      </c>
      <c r="D1772" s="734">
        <f t="shared" si="81"/>
        <v>-3.1545741324919829E-3</v>
      </c>
      <c r="E1772" s="734">
        <f t="shared" si="82"/>
        <v>2.9721229511359137E-3</v>
      </c>
      <c r="F1772">
        <v>72.680000000000007</v>
      </c>
      <c r="G1772">
        <v>524.51989700000001</v>
      </c>
    </row>
    <row r="1773" spans="1:7" x14ac:dyDescent="0.25">
      <c r="A1773" s="185">
        <v>42425</v>
      </c>
      <c r="B1773">
        <v>1951.7006650000001</v>
      </c>
      <c r="C1773" s="734">
        <f t="shared" si="83"/>
        <v>1.1349889308992056E-2</v>
      </c>
      <c r="D1773" s="734">
        <f t="shared" si="81"/>
        <v>9.493670886076E-3</v>
      </c>
      <c r="E1773" s="734">
        <f t="shared" si="82"/>
        <v>1.1868495429068426E-2</v>
      </c>
      <c r="F1773">
        <v>73.37</v>
      </c>
      <c r="G1773">
        <v>530.74515899999994</v>
      </c>
    </row>
    <row r="1774" spans="1:7" x14ac:dyDescent="0.25">
      <c r="A1774" s="185">
        <v>42426</v>
      </c>
      <c r="B1774">
        <v>1948.0538509999999</v>
      </c>
      <c r="C1774" s="734">
        <f t="shared" si="83"/>
        <v>-1.8685314123209062E-3</v>
      </c>
      <c r="D1774" s="734">
        <f t="shared" si="81"/>
        <v>-5.4518195447731399E-3</v>
      </c>
      <c r="E1774" s="734">
        <f t="shared" si="82"/>
        <v>-1.4405599128601621E-2</v>
      </c>
      <c r="F1774">
        <v>72.97</v>
      </c>
      <c r="G1774">
        <v>523.09945700000003</v>
      </c>
    </row>
    <row r="1775" spans="1:7" x14ac:dyDescent="0.25">
      <c r="A1775" s="185">
        <v>42429</v>
      </c>
      <c r="B1775">
        <v>1932.2263949999999</v>
      </c>
      <c r="C1775" s="734">
        <f t="shared" si="83"/>
        <v>-8.1247528100290012E-3</v>
      </c>
      <c r="D1775" s="734">
        <f t="shared" si="81"/>
        <v>1.0826367000137171E-2</v>
      </c>
      <c r="E1775" s="734">
        <f t="shared" si="82"/>
        <v>-3.9078840030224438E-3</v>
      </c>
      <c r="F1775">
        <v>73.760000000000005</v>
      </c>
      <c r="G1775">
        <v>521.05524500000001</v>
      </c>
    </row>
    <row r="1776" spans="1:7" x14ac:dyDescent="0.25">
      <c r="A1776" s="185">
        <v>42430</v>
      </c>
      <c r="B1776">
        <v>1978.3481159999999</v>
      </c>
      <c r="C1776" s="734">
        <f t="shared" si="83"/>
        <v>2.386972930260578E-2</v>
      </c>
      <c r="D1776" s="734">
        <f t="shared" si="81"/>
        <v>3.9316702819955918E-3</v>
      </c>
      <c r="E1776" s="734">
        <f t="shared" si="82"/>
        <v>1.038000682633955E-2</v>
      </c>
      <c r="F1776">
        <v>74.05</v>
      </c>
      <c r="G1776">
        <v>526.46380199999999</v>
      </c>
    </row>
    <row r="1777" spans="1:7" x14ac:dyDescent="0.25">
      <c r="A1777" s="185">
        <v>42431</v>
      </c>
      <c r="B1777">
        <v>1986.454786</v>
      </c>
      <c r="C1777" s="734">
        <f t="shared" si="83"/>
        <v>4.0976964238179647E-3</v>
      </c>
      <c r="D1777" s="734">
        <f t="shared" si="81"/>
        <v>-1.2018906144496966E-2</v>
      </c>
      <c r="E1777" s="734">
        <f t="shared" si="82"/>
        <v>1.2597257351416591E-3</v>
      </c>
      <c r="F1777">
        <v>73.16</v>
      </c>
      <c r="G1777">
        <v>527.12700199999995</v>
      </c>
    </row>
    <row r="1778" spans="1:7" x14ac:dyDescent="0.25">
      <c r="A1778" s="185">
        <v>42432</v>
      </c>
      <c r="B1778">
        <v>1993.4021399999999</v>
      </c>
      <c r="C1778" s="734">
        <f t="shared" si="83"/>
        <v>3.4973632669432764E-3</v>
      </c>
      <c r="D1778" s="734">
        <f t="shared" si="81"/>
        <v>3.4171678512848525E-2</v>
      </c>
      <c r="E1778" s="734">
        <f t="shared" si="82"/>
        <v>5.1593297055194665E-3</v>
      </c>
      <c r="F1778">
        <v>75.66</v>
      </c>
      <c r="G1778">
        <v>529.84662400000002</v>
      </c>
    </row>
    <row r="1779" spans="1:7" x14ac:dyDescent="0.25">
      <c r="A1779" s="185">
        <v>42433</v>
      </c>
      <c r="B1779">
        <v>1999.987226</v>
      </c>
      <c r="C1779" s="734">
        <f t="shared" si="83"/>
        <v>3.303440820024317E-3</v>
      </c>
      <c r="D1779" s="734">
        <f t="shared" si="81"/>
        <v>2.0882897171556891E-2</v>
      </c>
      <c r="E1779" s="734">
        <f t="shared" si="82"/>
        <v>4.8345971909034002E-3</v>
      </c>
      <c r="F1779">
        <v>77.239999999999995</v>
      </c>
      <c r="G1779">
        <v>532.40821900000003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X97"/>
  <sheetViews>
    <sheetView showGridLines="0" topLeftCell="A6" workbookViewId="0">
      <pane xSplit="1" ySplit="3" topLeftCell="Z23" activePane="bottomRight" state="frozen"/>
      <selection activeCell="A6" sqref="A6"/>
      <selection pane="topRight" activeCell="B6" sqref="B6"/>
      <selection pane="bottomLeft" activeCell="A9" sqref="A9"/>
      <selection pane="bottomRight" activeCell="CM52" sqref="CM52"/>
    </sheetView>
  </sheetViews>
  <sheetFormatPr defaultRowHeight="15" x14ac:dyDescent="0.25"/>
  <cols>
    <col min="1" max="1" width="33.5703125" customWidth="1"/>
    <col min="5" max="5" width="10.140625" bestFit="1" customWidth="1"/>
    <col min="13" max="13" width="10.140625" bestFit="1" customWidth="1"/>
    <col min="17" max="17" width="10.140625" bestFit="1" customWidth="1"/>
    <col min="30" max="49" width="11.140625" bestFit="1" customWidth="1"/>
    <col min="91" max="91" width="32.28515625" bestFit="1" customWidth="1"/>
    <col min="92" max="92" width="11.5703125" bestFit="1" customWidth="1"/>
    <col min="93" max="93" width="8.85546875" bestFit="1" customWidth="1"/>
  </cols>
  <sheetData>
    <row r="1" spans="1:102" x14ac:dyDescent="0.25">
      <c r="B1" s="31" t="str">
        <f>'Quarterly IS'!F74</f>
        <v>Q1 2009</v>
      </c>
      <c r="C1" s="31" t="str">
        <f>'Quarterly IS'!G74</f>
        <v>Q2 2009</v>
      </c>
      <c r="D1" s="31" t="str">
        <f>'Quarterly IS'!H74</f>
        <v>Q3 2009</v>
      </c>
      <c r="E1" s="31" t="str">
        <f>'Quarterly IS'!I74</f>
        <v>Q4 2009</v>
      </c>
      <c r="F1" s="31" t="str">
        <f>'Quarterly IS'!J74</f>
        <v>Q1 2010</v>
      </c>
      <c r="G1" s="31" t="str">
        <f>'Quarterly IS'!K74</f>
        <v>Q2 2010</v>
      </c>
      <c r="H1" s="31" t="str">
        <f>'Quarterly IS'!L74</f>
        <v>Q3 2010</v>
      </c>
      <c r="I1" s="31" t="str">
        <f>'Quarterly IS'!M74</f>
        <v>Q4 2010</v>
      </c>
      <c r="J1" s="31" t="str">
        <f>'Quarterly IS'!N74</f>
        <v>Q1 2011</v>
      </c>
      <c r="K1" s="31" t="str">
        <f>'Quarterly IS'!O74</f>
        <v>Q2 2011</v>
      </c>
      <c r="L1" s="31" t="str">
        <f>'Quarterly IS'!P74</f>
        <v>Q3 2011</v>
      </c>
      <c r="M1" s="31" t="str">
        <f>'Quarterly IS'!Q74</f>
        <v>Q4 2011</v>
      </c>
      <c r="N1" s="31" t="str">
        <f>'Quarterly IS'!R74</f>
        <v>Q1 2012</v>
      </c>
      <c r="O1" s="31" t="str">
        <f>'Quarterly IS'!S74</f>
        <v>Q2 2012</v>
      </c>
      <c r="P1" s="31" t="str">
        <f>'Quarterly IS'!T74</f>
        <v>Q3 2012</v>
      </c>
      <c r="Q1" s="31" t="str">
        <f>'Quarterly IS'!U74</f>
        <v>Q4 2012</v>
      </c>
      <c r="R1" s="31" t="str">
        <f>'Quarterly IS'!V74</f>
        <v>Q1 2013</v>
      </c>
      <c r="S1" s="31" t="str">
        <f>'Quarterly IS'!W74</f>
        <v>Q2 2013</v>
      </c>
      <c r="T1" s="31" t="str">
        <f>'Quarterly IS'!X74</f>
        <v>Q3 2013</v>
      </c>
      <c r="U1" s="31" t="str">
        <f>'Quarterly IS'!Y74</f>
        <v>Q4 2013</v>
      </c>
      <c r="V1" s="31" t="str">
        <f>'Quarterly IS'!Z74</f>
        <v>Q1 2014</v>
      </c>
      <c r="W1" s="31" t="str">
        <f>'Quarterly IS'!AA74</f>
        <v>Q2 2014</v>
      </c>
      <c r="X1" s="31" t="str">
        <f>'Quarterly IS'!AB74</f>
        <v>Q3 2014</v>
      </c>
      <c r="Y1" s="31" t="str">
        <f>'Quarterly IS'!AC74</f>
        <v>Q4 2014</v>
      </c>
      <c r="Z1" s="31" t="str">
        <f>'Quarterly IS'!AD74</f>
        <v>Q1 2015</v>
      </c>
      <c r="AA1" s="31" t="str">
        <f>'Quarterly IS'!AE74</f>
        <v>Q2 2015</v>
      </c>
      <c r="AB1" s="31" t="str">
        <f>'Quarterly IS'!AF74</f>
        <v>Q3 2015</v>
      </c>
      <c r="AC1" s="31" t="str">
        <f>'Quarterly IS'!AG74</f>
        <v>Q4 2015</v>
      </c>
      <c r="AD1" s="31" t="str">
        <f>'Quarterly IS'!F77</f>
        <v>Q1</v>
      </c>
      <c r="AE1" s="31" t="str">
        <f>'Quarterly IS'!G77</f>
        <v xml:space="preserve">Q2 </v>
      </c>
      <c r="AF1" s="31" t="str">
        <f>'Quarterly IS'!H77</f>
        <v xml:space="preserve">Q3 </v>
      </c>
      <c r="AG1" s="31" t="str">
        <f>'Quarterly IS'!I77</f>
        <v xml:space="preserve">Q4 </v>
      </c>
      <c r="AH1" s="31" t="str">
        <f t="shared" ref="AH1:AK2" si="0">AD1</f>
        <v>Q1</v>
      </c>
      <c r="AI1" s="31" t="str">
        <f t="shared" si="0"/>
        <v xml:space="preserve">Q2 </v>
      </c>
      <c r="AJ1" s="31" t="str">
        <f t="shared" si="0"/>
        <v xml:space="preserve">Q3 </v>
      </c>
      <c r="AK1" s="31" t="str">
        <f t="shared" si="0"/>
        <v xml:space="preserve">Q4 </v>
      </c>
      <c r="AL1" s="31" t="str">
        <f t="shared" ref="AL1:AO2" si="1">AH1</f>
        <v>Q1</v>
      </c>
      <c r="AM1" s="31" t="str">
        <f t="shared" si="1"/>
        <v xml:space="preserve">Q2 </v>
      </c>
      <c r="AN1" s="31" t="str">
        <f t="shared" si="1"/>
        <v xml:space="preserve">Q3 </v>
      </c>
      <c r="AO1" s="31" t="str">
        <f t="shared" si="1"/>
        <v xml:space="preserve">Q4 </v>
      </c>
      <c r="AP1" s="31" t="str">
        <f t="shared" ref="AP1:AS2" si="2">AL1</f>
        <v>Q1</v>
      </c>
      <c r="AQ1" s="31" t="str">
        <f t="shared" si="2"/>
        <v xml:space="preserve">Q2 </v>
      </c>
      <c r="AR1" s="31" t="str">
        <f t="shared" si="2"/>
        <v xml:space="preserve">Q3 </v>
      </c>
      <c r="AS1" s="31" t="str">
        <f t="shared" si="2"/>
        <v xml:space="preserve">Q4 </v>
      </c>
      <c r="AT1" s="31" t="str">
        <f t="shared" ref="AT1:AW2" si="3">AP1</f>
        <v>Q1</v>
      </c>
      <c r="AU1" s="31" t="str">
        <f t="shared" si="3"/>
        <v xml:space="preserve">Q2 </v>
      </c>
      <c r="AV1" s="31" t="str">
        <f t="shared" si="3"/>
        <v xml:space="preserve">Q3 </v>
      </c>
      <c r="AW1" s="31" t="str">
        <f t="shared" si="3"/>
        <v xml:space="preserve">Q4 </v>
      </c>
      <c r="AX1" s="31"/>
      <c r="AY1" s="31"/>
      <c r="AZ1" s="31"/>
      <c r="BA1" s="31"/>
      <c r="BB1" s="31"/>
      <c r="BC1" s="31"/>
      <c r="BD1" s="31"/>
      <c r="BE1" s="31"/>
    </row>
    <row r="2" spans="1:102" x14ac:dyDescent="0.25">
      <c r="B2" s="115">
        <f>'Quarterly IS'!F75</f>
        <v>0.25900900900900897</v>
      </c>
      <c r="C2" s="115">
        <f>'Quarterly IS'!G75</f>
        <v>0.33658658658658658</v>
      </c>
      <c r="D2" s="115">
        <f>'Quarterly IS'!H75</f>
        <v>0.24424424424424421</v>
      </c>
      <c r="E2" s="115">
        <f>'Quarterly IS'!I75</f>
        <v>0.16016016016016016</v>
      </c>
      <c r="F2" s="115">
        <f>'Quarterly IS'!J75</f>
        <v>0.27744643251601497</v>
      </c>
      <c r="G2" s="115">
        <f>'Quarterly IS'!K75</f>
        <v>0.26816876518665783</v>
      </c>
      <c r="H2" s="115">
        <f>'Quarterly IS'!L75</f>
        <v>0.2343715484868566</v>
      </c>
      <c r="I2" s="115">
        <f>'Quarterly IS'!M75</f>
        <v>0.22001325381047049</v>
      </c>
      <c r="J2" s="115">
        <f>'Quarterly IS'!N75</f>
        <v>0.2873156342182891</v>
      </c>
      <c r="K2" s="115">
        <f>'Quarterly IS'!O75</f>
        <v>0.25978367748279252</v>
      </c>
      <c r="L2" s="115">
        <f>'Quarterly IS'!P75</f>
        <v>0.28456243854473939</v>
      </c>
      <c r="M2" s="115">
        <f>'Quarterly IS'!Q75</f>
        <v>0.16833824975417894</v>
      </c>
      <c r="N2" s="115">
        <f>'Quarterly IS'!R75</f>
        <v>0.2716294458229942</v>
      </c>
      <c r="O2" s="115">
        <f>'Quarterly IS'!S75</f>
        <v>0.27427626137303557</v>
      </c>
      <c r="P2" s="115">
        <f>'Quarterly IS'!T75</f>
        <v>0.23209263854425147</v>
      </c>
      <c r="Q2" s="115">
        <f>'Quarterly IS'!U75</f>
        <v>0.22200165425971877</v>
      </c>
      <c r="R2" s="115">
        <f>'Quarterly IS'!V75</f>
        <v>0.27493419128400121</v>
      </c>
      <c r="S2" s="115">
        <f>'Quarterly IS'!W75</f>
        <v>0.25153553670663936</v>
      </c>
      <c r="T2" s="115">
        <f>'Quarterly IS'!X75</f>
        <v>0.25051184556887984</v>
      </c>
      <c r="U2" s="115">
        <f>'Quarterly IS'!Y75</f>
        <v>0.2230184264404797</v>
      </c>
      <c r="V2" s="115">
        <f>'Quarterly IS'!Z75</f>
        <v>0.28118921922756324</v>
      </c>
      <c r="W2" s="115">
        <f>'Quarterly IS'!AA75</f>
        <v>0.23812170047235345</v>
      </c>
      <c r="X2" s="115">
        <f>'Quarterly IS'!AB75</f>
        <v>0.26062795220894691</v>
      </c>
      <c r="Y2" s="115">
        <f>'Quarterly IS'!AC75</f>
        <v>0.22006112809113645</v>
      </c>
      <c r="Z2" s="115">
        <f>'Quarterly IS'!AD75</f>
        <v>0.3173680183626626</v>
      </c>
      <c r="AA2" s="115">
        <f>'Quarterly IS'!AE75</f>
        <v>0.24927314460596786</v>
      </c>
      <c r="AB2" s="115">
        <f>'Quarterly IS'!AF75</f>
        <v>0.23749043611323639</v>
      </c>
      <c r="AC2" s="115">
        <f>'Quarterly IS'!AG75</f>
        <v>0.19586840091813312</v>
      </c>
      <c r="AD2" s="115">
        <f>'Quarterly IS'!F78</f>
        <v>0.28127027863436199</v>
      </c>
      <c r="AE2" s="115">
        <f>'Quarterly IS'!G78</f>
        <v>0.26824938177343333</v>
      </c>
      <c r="AF2" s="115">
        <f>'Quarterly IS'!H78</f>
        <v>0.24912872910159353</v>
      </c>
      <c r="AG2" s="115">
        <f>'Quarterly IS'!I78</f>
        <v>0.20135161049061107</v>
      </c>
      <c r="AH2" s="115">
        <f t="shared" si="0"/>
        <v>0.28127027863436199</v>
      </c>
      <c r="AI2" s="115">
        <f t="shared" si="0"/>
        <v>0.26824938177343333</v>
      </c>
      <c r="AJ2" s="115">
        <f t="shared" si="0"/>
        <v>0.24912872910159353</v>
      </c>
      <c r="AK2" s="115">
        <f t="shared" si="0"/>
        <v>0.20135161049061107</v>
      </c>
      <c r="AL2" s="115">
        <f t="shared" si="1"/>
        <v>0.28127027863436199</v>
      </c>
      <c r="AM2" s="115">
        <f t="shared" si="1"/>
        <v>0.26824938177343333</v>
      </c>
      <c r="AN2" s="115">
        <f t="shared" si="1"/>
        <v>0.24912872910159353</v>
      </c>
      <c r="AO2" s="115">
        <f t="shared" si="1"/>
        <v>0.20135161049061107</v>
      </c>
      <c r="AP2" s="115">
        <f t="shared" si="2"/>
        <v>0.28127027863436199</v>
      </c>
      <c r="AQ2" s="115">
        <f t="shared" si="2"/>
        <v>0.26824938177343333</v>
      </c>
      <c r="AR2" s="115">
        <f t="shared" si="2"/>
        <v>0.24912872910159353</v>
      </c>
      <c r="AS2" s="115">
        <f t="shared" si="2"/>
        <v>0.20135161049061107</v>
      </c>
      <c r="AT2" s="115">
        <f t="shared" si="3"/>
        <v>0.28127027863436199</v>
      </c>
      <c r="AU2" s="115">
        <f t="shared" si="3"/>
        <v>0.26824938177343333</v>
      </c>
      <c r="AV2" s="115">
        <f t="shared" si="3"/>
        <v>0.24912872910159353</v>
      </c>
      <c r="AW2" s="115">
        <f t="shared" si="3"/>
        <v>0.20135161049061107</v>
      </c>
      <c r="AX2" s="115"/>
      <c r="AY2" s="115"/>
      <c r="AZ2" s="115"/>
      <c r="BA2" s="115"/>
      <c r="BB2" s="115"/>
      <c r="BC2" s="115"/>
      <c r="BD2" s="115"/>
      <c r="BE2" s="115"/>
    </row>
    <row r="4" spans="1:102" x14ac:dyDescent="0.2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row>
    <row r="5" spans="1:102" ht="20.25" x14ac:dyDescent="0.25">
      <c r="A5" s="28" t="s">
        <v>0</v>
      </c>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row>
    <row r="6" spans="1:102" x14ac:dyDescent="0.25">
      <c r="A6" s="29" t="s">
        <v>694</v>
      </c>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row>
    <row r="7" spans="1:102" x14ac:dyDescent="0.25">
      <c r="A7" s="30" t="s">
        <v>1</v>
      </c>
      <c r="B7" s="31" t="s">
        <v>634</v>
      </c>
      <c r="C7" s="31" t="s">
        <v>635</v>
      </c>
      <c r="D7" s="31" t="s">
        <v>636</v>
      </c>
      <c r="E7" s="31" t="s">
        <v>637</v>
      </c>
      <c r="F7" s="31" t="s">
        <v>638</v>
      </c>
      <c r="G7" s="31" t="s">
        <v>639</v>
      </c>
      <c r="H7" s="31" t="s">
        <v>640</v>
      </c>
      <c r="I7" s="31" t="s">
        <v>641</v>
      </c>
      <c r="J7" s="31" t="s">
        <v>642</v>
      </c>
      <c r="K7" s="31" t="s">
        <v>643</v>
      </c>
      <c r="L7" s="31" t="s">
        <v>644</v>
      </c>
      <c r="M7" s="31" t="s">
        <v>645</v>
      </c>
      <c r="N7" s="31" t="s">
        <v>646</v>
      </c>
      <c r="O7" s="31" t="s">
        <v>647</v>
      </c>
      <c r="P7" s="31" t="s">
        <v>648</v>
      </c>
      <c r="Q7" s="31" t="s">
        <v>649</v>
      </c>
      <c r="R7" s="31" t="s">
        <v>650</v>
      </c>
      <c r="S7" s="31" t="s">
        <v>651</v>
      </c>
      <c r="T7" s="31" t="s">
        <v>652</v>
      </c>
      <c r="U7" s="31" t="s">
        <v>653</v>
      </c>
      <c r="V7" s="31" t="s">
        <v>654</v>
      </c>
      <c r="W7" s="31" t="s">
        <v>655</v>
      </c>
      <c r="X7" s="31" t="s">
        <v>656</v>
      </c>
      <c r="Y7" s="31" t="s">
        <v>657</v>
      </c>
      <c r="Z7" s="31" t="s">
        <v>658</v>
      </c>
      <c r="AA7" s="31" t="s">
        <v>659</v>
      </c>
      <c r="AB7" s="31" t="s">
        <v>660</v>
      </c>
      <c r="AC7" s="31" t="s">
        <v>661</v>
      </c>
      <c r="AD7" s="480" t="s">
        <v>662</v>
      </c>
      <c r="AE7" s="480" t="s">
        <v>663</v>
      </c>
      <c r="AF7" s="480" t="s">
        <v>1214</v>
      </c>
      <c r="AG7" s="480" t="s">
        <v>1215</v>
      </c>
      <c r="AH7" s="480" t="s">
        <v>1216</v>
      </c>
      <c r="AI7" s="480" t="s">
        <v>1217</v>
      </c>
      <c r="AJ7" s="480" t="s">
        <v>1218</v>
      </c>
      <c r="AK7" s="480" t="s">
        <v>1219</v>
      </c>
      <c r="AL7" s="480" t="s">
        <v>1220</v>
      </c>
      <c r="AM7" s="480" t="s">
        <v>1221</v>
      </c>
      <c r="AN7" s="480" t="s">
        <v>1222</v>
      </c>
      <c r="AO7" s="480" t="s">
        <v>1223</v>
      </c>
      <c r="AP7" s="480" t="s">
        <v>1224</v>
      </c>
      <c r="AQ7" s="480" t="s">
        <v>1225</v>
      </c>
      <c r="AR7" s="480" t="s">
        <v>1226</v>
      </c>
      <c r="AS7" s="480" t="s">
        <v>1227</v>
      </c>
      <c r="AT7" s="480" t="s">
        <v>1228</v>
      </c>
      <c r="AU7" s="480" t="s">
        <v>1229</v>
      </c>
      <c r="AV7" s="480" t="s">
        <v>1230</v>
      </c>
      <c r="AW7" s="480" t="s">
        <v>1231</v>
      </c>
      <c r="AX7" s="511" t="s">
        <v>1300</v>
      </c>
      <c r="AY7" s="511" t="s">
        <v>1301</v>
      </c>
      <c r="AZ7" s="511" t="s">
        <v>1302</v>
      </c>
      <c r="BA7" s="511" t="s">
        <v>1303</v>
      </c>
      <c r="BB7" s="511" t="s">
        <v>1304</v>
      </c>
      <c r="BC7" s="511" t="s">
        <v>1305</v>
      </c>
      <c r="BD7" s="511" t="s">
        <v>1306</v>
      </c>
      <c r="BE7" s="511" t="s">
        <v>1307</v>
      </c>
      <c r="BF7" s="511" t="s">
        <v>1308</v>
      </c>
      <c r="BG7" s="511" t="s">
        <v>1309</v>
      </c>
      <c r="BH7" s="511" t="s">
        <v>1310</v>
      </c>
      <c r="BI7" s="511" t="s">
        <v>1311</v>
      </c>
      <c r="BJ7" s="511" t="s">
        <v>1312</v>
      </c>
      <c r="BK7" s="511" t="s">
        <v>1313</v>
      </c>
      <c r="BL7" s="511" t="s">
        <v>1314</v>
      </c>
      <c r="BM7" s="511" t="s">
        <v>1315</v>
      </c>
      <c r="BN7" s="511" t="s">
        <v>1316</v>
      </c>
      <c r="BO7" s="511" t="s">
        <v>1317</v>
      </c>
      <c r="BP7" s="511" t="s">
        <v>1318</v>
      </c>
      <c r="BQ7" s="511" t="s">
        <v>1319</v>
      </c>
      <c r="BR7" s="511" t="s">
        <v>1320</v>
      </c>
      <c r="BS7" s="511" t="s">
        <v>1321</v>
      </c>
      <c r="BT7" s="511" t="s">
        <v>1322</v>
      </c>
      <c r="BU7" s="511" t="s">
        <v>1323</v>
      </c>
      <c r="BV7" s="511" t="s">
        <v>1324</v>
      </c>
      <c r="BW7" s="511" t="s">
        <v>1325</v>
      </c>
      <c r="BX7" s="511" t="s">
        <v>1326</v>
      </c>
      <c r="BY7" s="511" t="s">
        <v>1327</v>
      </c>
      <c r="BZ7" s="511" t="s">
        <v>1328</v>
      </c>
      <c r="CA7" s="511" t="s">
        <v>1329</v>
      </c>
      <c r="CB7" s="511" t="s">
        <v>1330</v>
      </c>
      <c r="CC7" s="511" t="s">
        <v>1331</v>
      </c>
      <c r="CD7" s="511" t="s">
        <v>1332</v>
      </c>
      <c r="CE7" s="511" t="s">
        <v>1333</v>
      </c>
      <c r="CF7" s="511" t="s">
        <v>1334</v>
      </c>
      <c r="CG7" s="511" t="s">
        <v>1335</v>
      </c>
      <c r="CH7" s="511" t="s">
        <v>1336</v>
      </c>
      <c r="CI7" s="511" t="s">
        <v>1337</v>
      </c>
      <c r="CJ7" s="511" t="s">
        <v>1338</v>
      </c>
      <c r="CK7" s="511" t="s">
        <v>1339</v>
      </c>
    </row>
    <row r="8" spans="1:102" x14ac:dyDescent="0.25">
      <c r="A8" s="32" t="s">
        <v>664</v>
      </c>
      <c r="B8" s="33" t="s">
        <v>667</v>
      </c>
      <c r="C8" s="33" t="s">
        <v>668</v>
      </c>
      <c r="D8" s="33" t="s">
        <v>669</v>
      </c>
      <c r="E8" s="33" t="s">
        <v>21</v>
      </c>
      <c r="F8" s="33" t="s">
        <v>670</v>
      </c>
      <c r="G8" s="33" t="s">
        <v>671</v>
      </c>
      <c r="H8" s="33" t="s">
        <v>672</v>
      </c>
      <c r="I8" s="33" t="s">
        <v>22</v>
      </c>
      <c r="J8" s="33" t="s">
        <v>673</v>
      </c>
      <c r="K8" s="33" t="s">
        <v>674</v>
      </c>
      <c r="L8" s="33" t="s">
        <v>675</v>
      </c>
      <c r="M8" s="33" t="s">
        <v>23</v>
      </c>
      <c r="N8" s="33" t="s">
        <v>676</v>
      </c>
      <c r="O8" s="33" t="s">
        <v>677</v>
      </c>
      <c r="P8" s="33" t="s">
        <v>678</v>
      </c>
      <c r="Q8" s="33" t="s">
        <v>24</v>
      </c>
      <c r="R8" s="33" t="s">
        <v>679</v>
      </c>
      <c r="S8" s="33" t="s">
        <v>680</v>
      </c>
      <c r="T8" s="33" t="s">
        <v>681</v>
      </c>
      <c r="U8" s="33" t="s">
        <v>25</v>
      </c>
      <c r="V8" s="33" t="s">
        <v>682</v>
      </c>
      <c r="W8" s="33" t="s">
        <v>683</v>
      </c>
      <c r="X8" s="33" t="s">
        <v>684</v>
      </c>
      <c r="Y8" s="33" t="s">
        <v>26</v>
      </c>
      <c r="Z8" s="33" t="s">
        <v>685</v>
      </c>
      <c r="AA8" s="33" t="s">
        <v>686</v>
      </c>
      <c r="AB8" s="33" t="s">
        <v>687</v>
      </c>
      <c r="AC8" s="33" t="s">
        <v>27</v>
      </c>
      <c r="AD8" s="481" t="s">
        <v>688</v>
      </c>
      <c r="AE8" s="481" t="s">
        <v>689</v>
      </c>
      <c r="AF8" s="481" t="s">
        <v>1299</v>
      </c>
      <c r="AG8" s="481" t="s">
        <v>28</v>
      </c>
      <c r="AH8" s="481" t="s">
        <v>688</v>
      </c>
      <c r="AI8" s="481" t="s">
        <v>689</v>
      </c>
      <c r="AJ8" s="481" t="s">
        <v>1299</v>
      </c>
      <c r="AK8" s="481" t="s">
        <v>28</v>
      </c>
      <c r="AL8" s="481" t="s">
        <v>688</v>
      </c>
      <c r="AM8" s="481" t="s">
        <v>689</v>
      </c>
      <c r="AN8" s="481" t="s">
        <v>1299</v>
      </c>
      <c r="AO8" s="481" t="s">
        <v>28</v>
      </c>
      <c r="AP8" s="481" t="s">
        <v>688</v>
      </c>
      <c r="AQ8" s="481" t="s">
        <v>689</v>
      </c>
      <c r="AR8" s="481" t="s">
        <v>1299</v>
      </c>
      <c r="AS8" s="481" t="s">
        <v>28</v>
      </c>
      <c r="AT8" s="481" t="s">
        <v>688</v>
      </c>
      <c r="AU8" s="481" t="s">
        <v>689</v>
      </c>
      <c r="AV8" s="481" t="s">
        <v>1299</v>
      </c>
      <c r="AW8" s="481" t="s">
        <v>28</v>
      </c>
      <c r="AX8" s="512" t="s">
        <v>688</v>
      </c>
      <c r="AY8" s="512" t="s">
        <v>689</v>
      </c>
      <c r="AZ8" s="512" t="s">
        <v>1299</v>
      </c>
      <c r="BA8" s="512" t="s">
        <v>28</v>
      </c>
      <c r="BB8" s="512" t="s">
        <v>688</v>
      </c>
      <c r="BC8" s="512" t="s">
        <v>689</v>
      </c>
      <c r="BD8" s="512" t="s">
        <v>1299</v>
      </c>
      <c r="BE8" s="512" t="s">
        <v>28</v>
      </c>
      <c r="BF8" s="512" t="s">
        <v>688</v>
      </c>
      <c r="BG8" s="512" t="s">
        <v>689</v>
      </c>
      <c r="BH8" s="512" t="s">
        <v>1299</v>
      </c>
      <c r="BI8" s="512" t="s">
        <v>28</v>
      </c>
      <c r="BJ8" s="512" t="s">
        <v>688</v>
      </c>
      <c r="BK8" s="512" t="s">
        <v>689</v>
      </c>
      <c r="BL8" s="512" t="s">
        <v>1299</v>
      </c>
      <c r="BM8" s="512" t="s">
        <v>28</v>
      </c>
      <c r="BN8" s="512" t="s">
        <v>688</v>
      </c>
      <c r="BO8" s="512" t="s">
        <v>689</v>
      </c>
      <c r="BP8" s="512" t="s">
        <v>1299</v>
      </c>
      <c r="BQ8" s="512" t="s">
        <v>28</v>
      </c>
      <c r="BR8" s="512" t="s">
        <v>688</v>
      </c>
      <c r="BS8" s="512" t="s">
        <v>689</v>
      </c>
      <c r="BT8" s="512" t="s">
        <v>1299</v>
      </c>
      <c r="BU8" s="512" t="s">
        <v>28</v>
      </c>
      <c r="BV8" s="512" t="s">
        <v>688</v>
      </c>
      <c r="BW8" s="512" t="s">
        <v>689</v>
      </c>
      <c r="BX8" s="512" t="s">
        <v>1299</v>
      </c>
      <c r="BY8" s="512" t="s">
        <v>28</v>
      </c>
      <c r="BZ8" s="512" t="s">
        <v>688</v>
      </c>
      <c r="CA8" s="512" t="s">
        <v>689</v>
      </c>
      <c r="CB8" s="512" t="s">
        <v>1299</v>
      </c>
      <c r="CC8" s="512" t="s">
        <v>28</v>
      </c>
      <c r="CD8" s="512" t="s">
        <v>688</v>
      </c>
      <c r="CE8" s="512" t="s">
        <v>689</v>
      </c>
      <c r="CF8" s="512" t="s">
        <v>1299</v>
      </c>
      <c r="CG8" s="512" t="s">
        <v>28</v>
      </c>
      <c r="CH8" s="512" t="s">
        <v>688</v>
      </c>
      <c r="CI8" s="512" t="s">
        <v>689</v>
      </c>
      <c r="CJ8" s="512" t="s">
        <v>1299</v>
      </c>
      <c r="CK8" s="512" t="s">
        <v>28</v>
      </c>
    </row>
    <row r="9" spans="1:102" x14ac:dyDescent="0.25">
      <c r="A9" s="141" t="s">
        <v>1041</v>
      </c>
      <c r="B9" s="38">
        <f>SUM(B10:B16)</f>
        <v>732.08896396396381</v>
      </c>
      <c r="C9" s="38">
        <f t="shared" ref="C9:AW9" si="4">SUM(C10:C16)</f>
        <v>951.36198698698695</v>
      </c>
      <c r="D9" s="38">
        <f t="shared" si="4"/>
        <v>690.35635635635617</v>
      </c>
      <c r="E9" s="38">
        <f t="shared" si="4"/>
        <v>452.69269269269267</v>
      </c>
      <c r="F9" s="38">
        <f t="shared" si="4"/>
        <v>871.62571239231261</v>
      </c>
      <c r="G9" s="38">
        <f t="shared" si="4"/>
        <v>842.47899271040433</v>
      </c>
      <c r="H9" s="38">
        <f t="shared" si="4"/>
        <v>736.30165672630869</v>
      </c>
      <c r="I9" s="38">
        <f t="shared" si="4"/>
        <v>691.19363817097405</v>
      </c>
      <c r="J9" s="38">
        <f t="shared" si="4"/>
        <v>1056.459587020649</v>
      </c>
      <c r="K9" s="38">
        <f t="shared" si="4"/>
        <v>955.22458210422803</v>
      </c>
      <c r="L9" s="38">
        <f t="shared" si="4"/>
        <v>1046.3360865290067</v>
      </c>
      <c r="M9" s="38">
        <f t="shared" si="4"/>
        <v>618.97974434611592</v>
      </c>
      <c r="N9" s="38">
        <f t="shared" si="4"/>
        <v>1059.7079569892471</v>
      </c>
      <c r="O9" s="38">
        <f t="shared" si="4"/>
        <v>1070.0339784946236</v>
      </c>
      <c r="P9" s="38">
        <f t="shared" si="4"/>
        <v>905.46301075268821</v>
      </c>
      <c r="Q9" s="38">
        <f t="shared" si="4"/>
        <v>866.09505376344077</v>
      </c>
      <c r="R9" s="38">
        <f t="shared" si="4"/>
        <v>1154.9160573267038</v>
      </c>
      <c r="S9" s="38">
        <f t="shared" si="4"/>
        <v>1056.62532904358</v>
      </c>
      <c r="T9" s="38">
        <f t="shared" si="4"/>
        <v>1052.3251096811935</v>
      </c>
      <c r="U9" s="38">
        <f t="shared" si="4"/>
        <v>936.833503948523</v>
      </c>
      <c r="V9" s="38">
        <f t="shared" si="4"/>
        <v>1239.8476243400946</v>
      </c>
      <c r="W9" s="38">
        <f t="shared" si="4"/>
        <v>1049.9500138927481</v>
      </c>
      <c r="X9" s="38">
        <f t="shared" si="4"/>
        <v>1149.1868296749096</v>
      </c>
      <c r="Y9" s="38">
        <f t="shared" si="4"/>
        <v>970.31553209224808</v>
      </c>
      <c r="Z9" s="38">
        <f t="shared" si="4"/>
        <v>1292.1004131599082</v>
      </c>
      <c r="AA9" s="38">
        <f t="shared" si="4"/>
        <v>1014.8657536342769</v>
      </c>
      <c r="AB9" s="38">
        <f t="shared" si="4"/>
        <v>966.89481254781924</v>
      </c>
      <c r="AC9" s="38">
        <f t="shared" si="4"/>
        <v>797.43902065799523</v>
      </c>
      <c r="AD9" s="38">
        <f t="shared" si="4"/>
        <v>1357.0377641345215</v>
      </c>
      <c r="AE9" s="38">
        <f t="shared" si="4"/>
        <v>1065.8700664296698</v>
      </c>
      <c r="AF9" s="38">
        <f t="shared" si="4"/>
        <v>1015.4882400852348</v>
      </c>
      <c r="AG9" s="38">
        <f t="shared" si="4"/>
        <v>837.51607429710089</v>
      </c>
      <c r="AH9" s="38">
        <f t="shared" si="4"/>
        <v>1431.0302637234247</v>
      </c>
      <c r="AI9" s="38">
        <f t="shared" si="4"/>
        <v>1123.9866439756306</v>
      </c>
      <c r="AJ9" s="38">
        <f t="shared" si="4"/>
        <v>1070.8577479743269</v>
      </c>
      <c r="AK9" s="38">
        <f t="shared" si="4"/>
        <v>883.18164781387793</v>
      </c>
      <c r="AL9" s="38">
        <f t="shared" si="4"/>
        <v>1515.4083664048703</v>
      </c>
      <c r="AM9" s="38">
        <f t="shared" si="4"/>
        <v>1190.2604767953394</v>
      </c>
      <c r="AN9" s="38">
        <f t="shared" si="4"/>
        <v>1133.9989318516677</v>
      </c>
      <c r="AO9" s="38">
        <f t="shared" si="4"/>
        <v>935.2568510116846</v>
      </c>
      <c r="AP9" s="38">
        <f t="shared" si="4"/>
        <v>1611.7016649710652</v>
      </c>
      <c r="AQ9" s="38">
        <f t="shared" si="4"/>
        <v>1265.8929663634833</v>
      </c>
      <c r="AR9" s="38">
        <f t="shared" si="4"/>
        <v>1206.0564050313849</v>
      </c>
      <c r="AS9" s="38">
        <f t="shared" si="4"/>
        <v>994.68569487124523</v>
      </c>
      <c r="AT9" s="38">
        <f t="shared" si="4"/>
        <v>1721.6687499838276</v>
      </c>
      <c r="AU9" s="38">
        <f t="shared" si="4"/>
        <v>1352.2653778802583</v>
      </c>
      <c r="AV9" s="38">
        <f t="shared" si="4"/>
        <v>1288.3461427072809</v>
      </c>
      <c r="AW9" s="38">
        <f t="shared" si="4"/>
        <v>1062.5535197585823</v>
      </c>
      <c r="AX9" s="38">
        <f t="shared" ref="AX9" si="5">SUM(AX10:AX16)</f>
        <v>1836.0781266985664</v>
      </c>
      <c r="AY9" s="38">
        <f t="shared" ref="AY9" si="6">SUM(AY10:AY16)</f>
        <v>1442.1269375081795</v>
      </c>
      <c r="AZ9" s="38">
        <f t="shared" ref="AZ9" si="7">SUM(AZ10:AZ16)</f>
        <v>1373.9601025246743</v>
      </c>
      <c r="BA9" s="38">
        <f t="shared" ref="BA9" si="8">SUM(BA10:BA16)</f>
        <v>1133.1629711543708</v>
      </c>
      <c r="BB9" s="38">
        <f t="shared" ref="BB9" si="9">SUM(BB10:BB16)</f>
        <v>1952.6997915126321</v>
      </c>
      <c r="BC9" s="38">
        <f t="shared" ref="BC9" si="10">SUM(BC10:BC16)</f>
        <v>1533.7261139701438</v>
      </c>
      <c r="BD9" s="38">
        <f t="shared" ref="BD9" si="11">SUM(BD10:BD16)</f>
        <v>1461.229545047061</v>
      </c>
      <c r="BE9" s="38">
        <f t="shared" ref="BE9" si="12">SUM(BE10:BE16)</f>
        <v>1205.1377691109783</v>
      </c>
      <c r="BF9" s="38">
        <f t="shared" ref="BF9" si="13">SUM(BF10:BF16)</f>
        <v>2068.8704078641435</v>
      </c>
      <c r="BG9" s="38">
        <f t="shared" ref="BG9" si="14">SUM(BG10:BG16)</f>
        <v>1624.9710194844213</v>
      </c>
      <c r="BH9" s="38">
        <f t="shared" ref="BH9" si="15">SUM(BH10:BH16)</f>
        <v>1548.1614623939972</v>
      </c>
      <c r="BI9" s="38">
        <f t="shared" ref="BI9" si="16">SUM(BI10:BI16)</f>
        <v>1276.8341957888636</v>
      </c>
      <c r="BJ9" s="38">
        <f t="shared" ref="BJ9" si="17">SUM(BJ10:BJ16)</f>
        <v>2181.5703103740216</v>
      </c>
      <c r="BK9" s="38">
        <f t="shared" ref="BK9" si="18">SUM(BK10:BK16)</f>
        <v>1713.4898918029323</v>
      </c>
      <c r="BL9" s="38">
        <f t="shared" ref="BL9" si="19">SUM(BL10:BL16)</f>
        <v>1632.4962013984962</v>
      </c>
      <c r="BM9" s="38">
        <f t="shared" ref="BM9" si="20">SUM(BM10:BM16)</f>
        <v>1346.3886197100999</v>
      </c>
      <c r="BN9" s="38">
        <f t="shared" ref="BN9" si="21">SUM(BN10:BN16)</f>
        <v>2287.536175446724</v>
      </c>
      <c r="BO9" s="38">
        <f t="shared" ref="BO9" si="22">SUM(BO10:BO16)</f>
        <v>1796.7195900688109</v>
      </c>
      <c r="BP9" s="38">
        <f t="shared" ref="BP9" si="23">SUM(BP10:BP16)</f>
        <v>1711.7917764191493</v>
      </c>
      <c r="BQ9" s="38">
        <f t="shared" ref="BQ9" si="24">SUM(BQ10:BQ16)</f>
        <v>1411.7870320982677</v>
      </c>
      <c r="BR9" s="38">
        <f t="shared" ref="BR9" si="25">SUM(BR10:BR16)</f>
        <v>2383.4055976081877</v>
      </c>
      <c r="BS9" s="38">
        <f t="shared" ref="BS9" si="26">SUM(BS10:BS16)</f>
        <v>1872.0191506768265</v>
      </c>
      <c r="BT9" s="38">
        <f t="shared" ref="BT9" si="27">SUM(BT10:BT16)</f>
        <v>1783.5320576122986</v>
      </c>
      <c r="BU9" s="38">
        <f t="shared" ref="BU9" si="28">SUM(BU10:BU16)</f>
        <v>1470.9542743194218</v>
      </c>
      <c r="BV9" s="38">
        <f t="shared" ref="BV9" si="29">SUM(BV10:BV16)</f>
        <v>2465.8862314418948</v>
      </c>
      <c r="BW9" s="38">
        <f t="shared" ref="BW9" si="30">SUM(BW10:BW16)</f>
        <v>1936.8026379068692</v>
      </c>
      <c r="BX9" s="38">
        <f t="shared" ref="BX9" si="31">SUM(BX10:BX16)</f>
        <v>1845.2533419468759</v>
      </c>
      <c r="BY9" s="38">
        <f t="shared" ref="BY9" si="32">SUM(BY10:BY16)</f>
        <v>1521.8584263479383</v>
      </c>
      <c r="BZ9" s="38">
        <f t="shared" ref="BZ9" si="33">SUM(BZ10:BZ16)</f>
        <v>2531.9388351601938</v>
      </c>
      <c r="CA9" s="38">
        <f t="shared" ref="CA9" si="34">SUM(CA10:CA16)</f>
        <v>1988.6829134406728</v>
      </c>
      <c r="CB9" s="38">
        <f t="shared" ref="CB9" si="35">SUM(CB10:CB16)</f>
        <v>1894.6813269858344</v>
      </c>
      <c r="CC9" s="38">
        <f t="shared" ref="CC9" si="36">SUM(CC10:CC16)</f>
        <v>1562.6237748336775</v>
      </c>
      <c r="CD9" s="38">
        <f t="shared" ref="CD9" si="37">SUM(CD10:CD16)</f>
        <v>2578.9609257861757</v>
      </c>
      <c r="CE9" s="38">
        <f t="shared" ref="CE9" si="38">SUM(CE10:CE16)</f>
        <v>2025.6158862611765</v>
      </c>
      <c r="CF9" s="38">
        <f t="shared" ref="CF9" si="39">SUM(CF10:CF16)</f>
        <v>1929.8685423433674</v>
      </c>
      <c r="CG9" s="38">
        <f t="shared" ref="CG9" si="40">SUM(CG10:CG16)</f>
        <v>1591.6441586337053</v>
      </c>
      <c r="CH9" s="38">
        <f t="shared" ref="CH9" si="41">SUM(CH10:CH16)</f>
        <v>2604.956241924267</v>
      </c>
      <c r="CI9" s="38">
        <f t="shared" ref="CI9" si="42">SUM(CI10:CI16)</f>
        <v>2046.0336152818857</v>
      </c>
      <c r="CJ9" s="38">
        <f t="shared" ref="CJ9" si="43">SUM(CJ10:CJ16)</f>
        <v>1949.321160784215</v>
      </c>
      <c r="CK9" s="38">
        <f t="shared" ref="CK9" si="44">SUM(CK10:CK16)</f>
        <v>1607.6875552859503</v>
      </c>
      <c r="CM9" s="941" t="s">
        <v>1457</v>
      </c>
      <c r="CN9" s="941"/>
      <c r="CO9" s="941"/>
    </row>
    <row r="10" spans="1:102" x14ac:dyDescent="0.25">
      <c r="A10" s="485" t="s">
        <v>793</v>
      </c>
      <c r="B10" s="479">
        <f>'Segmentation by Geography'!$K17*'DCF Base'!B$2</f>
        <v>111.89189189189187</v>
      </c>
      <c r="C10" s="479">
        <f>'Segmentation by Geography'!$K17*'DCF Base'!C$2</f>
        <v>145.40540540540539</v>
      </c>
      <c r="D10" s="479">
        <f>'Segmentation by Geography'!$K17*'DCF Base'!D$2</f>
        <v>105.5135135135135</v>
      </c>
      <c r="E10" s="479">
        <f>'Segmentation by Geography'!$K17*'DCF Base'!E$2</f>
        <v>69.189189189189193</v>
      </c>
      <c r="F10" s="479">
        <f>'Segmentation by Geography'!$M17*'DCF Base'!F$2</f>
        <v>206.78082615418595</v>
      </c>
      <c r="G10" s="479">
        <f>'Segmentation by Geography'!$M17*'DCF Base'!G$2</f>
        <v>199.86618069361606</v>
      </c>
      <c r="H10" s="479">
        <f>'Segmentation by Geography'!$M17*'DCF Base'!H$2</f>
        <v>174.67711508725421</v>
      </c>
      <c r="I10" s="479">
        <f>'Segmentation by Geography'!$M17*'DCF Base'!I$2</f>
        <v>163.97587806494366</v>
      </c>
      <c r="J10" s="479">
        <f>'Segmentation by Geography'!$O17*'DCF Base'!J$2</f>
        <v>311.30648967551622</v>
      </c>
      <c r="K10" s="479">
        <f>'Segmentation by Geography'!$O17*'DCF Base'!K$2</f>
        <v>281.47561455260569</v>
      </c>
      <c r="L10" s="479">
        <f>'Segmentation by Geography'!$O17*'DCF Base'!L$2</f>
        <v>308.32340216322513</v>
      </c>
      <c r="M10" s="479">
        <f>'Segmentation by Geography'!$O17*'DCF Base'!M$2</f>
        <v>182.39449360865288</v>
      </c>
      <c r="N10" s="479">
        <f>'Segmentation by Geography'!$Q17*'DCF Base'!N$2</f>
        <v>315.11732009925555</v>
      </c>
      <c r="O10" s="479">
        <f>'Segmentation by Geography'!$Q17*'DCF Base'!O$2</f>
        <v>318.18789081885853</v>
      </c>
      <c r="P10" s="479">
        <f>'Segmentation by Geography'!$Q17*'DCF Base'!P$2</f>
        <v>269.2506699751861</v>
      </c>
      <c r="Q10" s="479">
        <f>'Segmentation by Geography'!$Q17*'DCF Base'!Q$2</f>
        <v>257.54411910669972</v>
      </c>
      <c r="R10" s="479">
        <f>'Segmentation by Geography'!$S17*'DCF Base'!R$2</f>
        <v>361.75840889148878</v>
      </c>
      <c r="S10" s="479">
        <f>'Segmentation by Geography'!$S17*'DCF Base'!S$2</f>
        <v>330.97045919859607</v>
      </c>
      <c r="T10" s="479">
        <f>'Segmentation by Geography'!$S17*'DCF Base'!T$2</f>
        <v>329.62348639953211</v>
      </c>
      <c r="U10" s="479">
        <f>'Segmentation by Geography'!$S17*'DCF Base'!U$2</f>
        <v>293.44764551038315</v>
      </c>
      <c r="V10" s="479">
        <f>'Segmentation by Geography'!$U17*'DCF Base'!V$2</f>
        <v>387.95676576826901</v>
      </c>
      <c r="W10" s="479">
        <f>'Segmentation by Geography'!$U17*'DCF Base'!W$2</f>
        <v>328.53651014170606</v>
      </c>
      <c r="X10" s="479">
        <f>'Segmentation by Geography'!$U17*'DCF Base'!X$2</f>
        <v>359.58838566268406</v>
      </c>
      <c r="Y10" s="479">
        <f>'Segmentation by Geography'!$U17*'DCF Base'!Y$2</f>
        <v>303.61833842734097</v>
      </c>
      <c r="Z10" s="479">
        <f>'Segmentation by Geography'!$W17*'DCF Base'!Z$2</f>
        <v>393.18723794950273</v>
      </c>
      <c r="AA10" s="479">
        <f>'Segmentation by Geography'!$W17*'DCF Base'!AA$2</f>
        <v>308.82449885233359</v>
      </c>
      <c r="AB10" s="479">
        <f>'Segmentation by Geography'!$W17*'DCF Base'!AB$2</f>
        <v>294.22690130068861</v>
      </c>
      <c r="AC10" s="479">
        <f>'Segmentation by Geography'!$W17*'DCF Base'!AC$2</f>
        <v>242.66136189747513</v>
      </c>
      <c r="AD10" s="479">
        <f>('DCF Base'!Z10)*(1+'Revenue Assumptions Summary'!$C20)</f>
        <v>452.16532364192813</v>
      </c>
      <c r="AE10" s="479">
        <f>('DCF Base'!AA10)*(1+'Revenue Assumptions Summary'!$C20)</f>
        <v>355.14817368018362</v>
      </c>
      <c r="AF10" s="479">
        <f>('DCF Base'!AB10)*(1+'Revenue Assumptions Summary'!$C20)</f>
        <v>338.36093649579186</v>
      </c>
      <c r="AG10" s="479">
        <f>('DCF Base'!AC10)*(1+'Revenue Assumptions Summary'!$C20)</f>
        <v>279.06056618209635</v>
      </c>
      <c r="AH10" s="479">
        <f>('DCF Base'!AD10)*(1+'Revenue Assumptions Summary'!$D20)</f>
        <v>519.99012218821736</v>
      </c>
      <c r="AI10" s="479">
        <f>('DCF Base'!AE10)*(1+'Revenue Assumptions Summary'!$D20)</f>
        <v>408.42039973221114</v>
      </c>
      <c r="AJ10" s="479">
        <f>('DCF Base'!AF10)*(1+'Revenue Assumptions Summary'!$D20)</f>
        <v>389.1150769701606</v>
      </c>
      <c r="AK10" s="479">
        <f>('DCF Base'!AG10)*(1+'Revenue Assumptions Summary'!$D20)</f>
        <v>320.91965110941078</v>
      </c>
      <c r="AL10" s="479">
        <f>('DCF Base'!AH10)*(1+'Revenue Assumptions Summary'!$E20)</f>
        <v>597.98864051644989</v>
      </c>
      <c r="AM10" s="479">
        <f>('DCF Base'!AI10)*(1+'Revenue Assumptions Summary'!$E20)</f>
        <v>469.68345969204279</v>
      </c>
      <c r="AN10" s="479">
        <f>('DCF Base'!AJ10)*(1+'Revenue Assumptions Summary'!$E20)</f>
        <v>447.48233851568466</v>
      </c>
      <c r="AO10" s="479">
        <f>('DCF Base'!AK10)*(1+'Revenue Assumptions Summary'!$E20)</f>
        <v>369.05759877582238</v>
      </c>
      <c r="AP10" s="479">
        <f>('DCF Base'!AL10)*(1+'Revenue Assumptions Summary'!$F20)</f>
        <v>687.68693659391727</v>
      </c>
      <c r="AQ10" s="479">
        <f>('DCF Base'!AM10)*(1+'Revenue Assumptions Summary'!$F20)</f>
        <v>540.13597864584915</v>
      </c>
      <c r="AR10" s="479">
        <f>('DCF Base'!AN10)*(1+'Revenue Assumptions Summary'!$F20)</f>
        <v>514.60468929303727</v>
      </c>
      <c r="AS10" s="479">
        <f>('DCF Base'!AO10)*(1+'Revenue Assumptions Summary'!$F20)</f>
        <v>424.41623859219573</v>
      </c>
      <c r="AT10" s="479">
        <f>('DCF Base'!AP10)*(1+'Revenue Assumptions Summary'!$G20)</f>
        <v>790.83997708300478</v>
      </c>
      <c r="AU10" s="479">
        <f>('DCF Base'!AQ10)*(1+'Revenue Assumptions Summary'!$G20)</f>
        <v>621.15637544272647</v>
      </c>
      <c r="AV10" s="479">
        <f>('DCF Base'!AR10)*(1+'Revenue Assumptions Summary'!$G20)</f>
        <v>591.79539268699284</v>
      </c>
      <c r="AW10" s="479">
        <f>('DCF Base'!AS10)*(1+'Revenue Assumptions Summary'!$G20)</f>
        <v>488.07867438102505</v>
      </c>
      <c r="AX10" s="479">
        <f>('DCF Base'!AT10)*(1+'Revenue Assumptions Summary'!$H20)</f>
        <v>898.79013491251646</v>
      </c>
      <c r="AY10" s="479">
        <f>('DCF Base'!AU10)*(1+'Revenue Assumptions Summary'!$H20)</f>
        <v>705.94461416224169</v>
      </c>
      <c r="AZ10" s="479">
        <f>('DCF Base'!AV10)*(1+'Revenue Assumptions Summary'!$H20)</f>
        <v>672.57583866163225</v>
      </c>
      <c r="BA10" s="479">
        <f>('DCF Base'!AW10)*(1+'Revenue Assumptions Summary'!$H20)</f>
        <v>554.70172260753179</v>
      </c>
      <c r="BB10" s="479">
        <f>('DCF Base'!AX10)*(1+'Revenue Assumptions Summary'!$I20)</f>
        <v>1009.3424601842008</v>
      </c>
      <c r="BC10" s="479">
        <f>('DCF Base'!AY10)*(1+'Revenue Assumptions Summary'!$I20)</f>
        <v>792.77669606560426</v>
      </c>
      <c r="BD10" s="479">
        <f>('DCF Base'!AZ10)*(1+'Revenue Assumptions Summary'!$I20)</f>
        <v>755.30351890350983</v>
      </c>
      <c r="BE10" s="479">
        <f>('DCF Base'!BA10)*(1+'Revenue Assumptions Summary'!$I20)</f>
        <v>622.93073724000817</v>
      </c>
      <c r="BF10" s="479">
        <f>('DCF Base'!BB10)*(1+'Revenue Assumptions Summary'!$J20)</f>
        <v>1119.8673776786907</v>
      </c>
      <c r="BG10" s="479">
        <f>('DCF Base'!BC10)*(1+'Revenue Assumptions Summary'!$J20)</f>
        <v>879.58725083827733</v>
      </c>
      <c r="BH10" s="479">
        <f>('DCF Base'!BD10)*(1+'Revenue Assumptions Summary'!$J20)</f>
        <v>838.0106895647674</v>
      </c>
      <c r="BI10" s="479">
        <f>('DCF Base'!BE10)*(1+'Revenue Assumptions Summary'!$J20)</f>
        <v>691.14283675444733</v>
      </c>
      <c r="BJ10" s="479">
        <f>('DCF Base'!BF10)*(1+'Revenue Assumptions Summary'!$K20)</f>
        <v>1227.3774834563621</v>
      </c>
      <c r="BK10" s="479">
        <f>('DCF Base'!BG10)*(1+'Revenue Assumptions Summary'!$K20)</f>
        <v>964.02985561736455</v>
      </c>
      <c r="BL10" s="479">
        <f>('DCF Base'!BH10)*(1+'Revenue Assumptions Summary'!$K20)</f>
        <v>918.46183911488606</v>
      </c>
      <c r="BM10" s="479">
        <f>('DCF Base'!BI10)*(1+'Revenue Assumptions Summary'!$K20)</f>
        <v>757.49430030093697</v>
      </c>
      <c r="BN10" s="479">
        <f>('DCF Base'!BJ10)*(1+'Revenue Assumptions Summary'!$L20)</f>
        <v>1328.6400132536078</v>
      </c>
      <c r="BO10" s="479">
        <f>('DCF Base'!BK10)*(1+'Revenue Assumptions Summary'!$L20)</f>
        <v>1043.5653720299551</v>
      </c>
      <c r="BP10" s="479">
        <f>('DCF Base'!BL10)*(1+'Revenue Assumptions Summary'!$L20)</f>
        <v>994.2378498406938</v>
      </c>
      <c r="BQ10" s="479">
        <f>('DCF Base'!BM10)*(1+'Revenue Assumptions Summary'!$L20)</f>
        <v>819.98997925005676</v>
      </c>
      <c r="BR10" s="479">
        <f>('DCF Base'!BN10)*(1+'Revenue Assumptions Summary'!$M20)</f>
        <v>1420.321223931194</v>
      </c>
      <c r="BS10" s="479">
        <f>('DCF Base'!BO10)*(1+'Revenue Assumptions Summary'!$M20)</f>
        <v>1115.5753489797082</v>
      </c>
      <c r="BT10" s="479">
        <f>('DCF Base'!BP10)*(1+'Revenue Assumptions Summary'!$M20)</f>
        <v>1062.8440402802376</v>
      </c>
      <c r="BU10" s="479">
        <f>('DCF Base'!BQ10)*(1+'Revenue Assumptions Summary'!$M20)</f>
        <v>876.57240435483516</v>
      </c>
      <c r="BV10" s="479">
        <f>('DCF Base'!BR10)*(1+'Revenue Assumptions Summary'!$N20)</f>
        <v>1499.1553497779637</v>
      </c>
      <c r="BW10" s="479">
        <f>('DCF Base'!BS10)*(1+'Revenue Assumptions Summary'!$N20)</f>
        <v>1177.4947274774845</v>
      </c>
      <c r="BX10" s="479">
        <f>('DCF Base'!BT10)*(1+'Revenue Assumptions Summary'!$N20)</f>
        <v>1121.836597326615</v>
      </c>
      <c r="BY10" s="479">
        <f>('DCF Base'!BU10)*(1+'Revenue Assumptions Summary'!$N20)</f>
        <v>925.22605965081641</v>
      </c>
      <c r="BZ10" s="479">
        <f>('DCF Base'!BV10)*(1+'Revenue Assumptions Summary'!$O20)</f>
        <v>1562.1274715897764</v>
      </c>
      <c r="CA10" s="479">
        <f>('DCF Base'!BW10)*(1+'Revenue Assumptions Summary'!$O20)</f>
        <v>1226.9554731049884</v>
      </c>
      <c r="CB10" s="479">
        <f>('DCF Base'!BX10)*(1+'Revenue Assumptions Summary'!$O20)</f>
        <v>1168.9594194345868</v>
      </c>
      <c r="CC10" s="479">
        <f>('DCF Base'!BY10)*(1+'Revenue Assumptions Summary'!$O20)</f>
        <v>964.09024283264876</v>
      </c>
      <c r="CD10" s="479">
        <f>('DCF Base'!BZ10)*(1+'Revenue Assumptions Summary'!$P20)</f>
        <v>1606.6570102986511</v>
      </c>
      <c r="CE10" s="479">
        <f>('DCF Base'!CA10)*(1+'Revenue Assumptions Summary'!$P20)</f>
        <v>1261.9306990243504</v>
      </c>
      <c r="CF10" s="479">
        <f>('DCF Base'!CB10)*(1+'Revenue Assumptions Summary'!$P20)</f>
        <v>1202.2814271858758</v>
      </c>
      <c r="CG10" s="479">
        <f>('DCF Base'!CC10)*(1+'Revenue Assumptions Summary'!$P20)</f>
        <v>991.57231108113456</v>
      </c>
      <c r="CH10" s="479">
        <f>('DCF Base'!CD10)*(1+'Revenue Assumptions Summary'!$Q20)</f>
        <v>1630.7670428239558</v>
      </c>
      <c r="CI10" s="479">
        <f>('DCF Base'!CE10)*(1+'Revenue Assumptions Summary'!$Q20)</f>
        <v>1280.8676532112941</v>
      </c>
      <c r="CJ10" s="479">
        <f>('DCF Base'!CF10)*(1+'Revenue Assumptions Summary'!$Q20)</f>
        <v>1220.323264446856</v>
      </c>
      <c r="CK10" s="479">
        <f>('DCF Base'!CG10)*(1+'Revenue Assumptions Summary'!$Q20)</f>
        <v>1006.4521768633862</v>
      </c>
      <c r="CM10" s="746" t="s">
        <v>1458</v>
      </c>
      <c r="CN10" s="80"/>
      <c r="CO10" s="795">
        <f ca="1">SUM(AD35:CK35)</f>
        <v>8511.3651433700124</v>
      </c>
      <c r="CR10" s="797"/>
      <c r="CS10" s="798"/>
      <c r="CT10" s="942" t="s">
        <v>1483</v>
      </c>
      <c r="CU10" s="943"/>
      <c r="CV10" s="943"/>
      <c r="CW10" s="943"/>
      <c r="CX10" s="944"/>
    </row>
    <row r="11" spans="1:102" x14ac:dyDescent="0.25">
      <c r="A11" s="485" t="s">
        <v>1005</v>
      </c>
      <c r="B11" s="479">
        <f>'Segmentation by Geography'!$K18*'DCF Base'!B$2</f>
        <v>256.96283783783781</v>
      </c>
      <c r="C11" s="479">
        <f>'Segmentation by Geography'!$K18*'DCF Base'!C$2</f>
        <v>333.92755255255253</v>
      </c>
      <c r="D11" s="479">
        <f>'Segmentation by Geography'!$K18*'DCF Base'!D$2</f>
        <v>242.31471471471468</v>
      </c>
      <c r="E11" s="479">
        <f>'Segmentation by Geography'!$K18*'DCF Base'!E$2</f>
        <v>158.89489489489489</v>
      </c>
      <c r="F11" s="479">
        <f>'Segmentation by Geography'!$M18*'DCF Base'!F$2</f>
        <v>275.31009498564163</v>
      </c>
      <c r="G11" s="479">
        <f>'Segmentation by Geography'!$M18*'DCF Base'!G$2</f>
        <v>266.10386569472058</v>
      </c>
      <c r="H11" s="479">
        <f>'Segmentation by Geography'!$M18*'DCF Base'!H$2</f>
        <v>232.56688756350778</v>
      </c>
      <c r="I11" s="479">
        <f>'Segmentation by Geography'!$M18*'DCF Base'!I$2</f>
        <v>218.31915175612986</v>
      </c>
      <c r="J11" s="479">
        <f>'Segmentation by Geography'!$O18*'DCF Base'!J$2</f>
        <v>292.97575221238941</v>
      </c>
      <c r="K11" s="479">
        <f>'Segmentation by Geography'!$O18*'DCF Base'!K$2</f>
        <v>264.90141592920355</v>
      </c>
      <c r="L11" s="479">
        <f>'Segmentation by Geography'!$O18*'DCF Base'!L$2</f>
        <v>290.16831858407079</v>
      </c>
      <c r="M11" s="479">
        <f>'Segmentation by Geography'!$O18*'DCF Base'!M$2</f>
        <v>171.65451327433627</v>
      </c>
      <c r="N11" s="479">
        <f>'Segmentation by Geography'!$Q18*'DCF Base'!N$2</f>
        <v>268.94031430934655</v>
      </c>
      <c r="O11" s="479">
        <f>'Segmentation by Geography'!$Q18*'DCF Base'!O$2</f>
        <v>271.56092638544254</v>
      </c>
      <c r="P11" s="479">
        <f>'Segmentation by Geography'!$Q18*'DCF Base'!P$2</f>
        <v>229.79492142266338</v>
      </c>
      <c r="Q11" s="479">
        <f>'Segmentation by Geography'!$Q18*'DCF Base'!Q$2</f>
        <v>219.80383788254755</v>
      </c>
      <c r="R11" s="479">
        <f>'Segmentation by Geography'!$S18*'DCF Base'!R$2</f>
        <v>260.69260017548993</v>
      </c>
      <c r="S11" s="479">
        <f>'Segmentation by Geography'!$S18*'DCF Base'!S$2</f>
        <v>238.50599590523547</v>
      </c>
      <c r="T11" s="479">
        <f>'Segmentation by Geography'!$S18*'DCF Base'!T$2</f>
        <v>237.53533196841187</v>
      </c>
      <c r="U11" s="479">
        <f>'Segmentation by Geography'!$S18*'DCF Base'!U$2</f>
        <v>211.46607195086287</v>
      </c>
      <c r="V11" s="479">
        <f>'Segmentation by Geography'!$U18*'DCF Base'!V$2</f>
        <v>293.36471242011669</v>
      </c>
      <c r="W11" s="479">
        <f>'Segmentation by Geography'!$U18*'DCF Base'!W$2</f>
        <v>248.43237010280635</v>
      </c>
      <c r="X11" s="479">
        <f>'Segmentation by Geography'!$U18*'DCF Base'!X$2</f>
        <v>271.91314253959428</v>
      </c>
      <c r="Y11" s="479">
        <f>'Segmentation by Geography'!$U18*'DCF Base'!Y$2</f>
        <v>229.58977493748264</v>
      </c>
      <c r="Z11" s="479">
        <f>'Segmentation by Geography'!$W18*'DCF Base'!Z$2</f>
        <v>343.55087987758225</v>
      </c>
      <c r="AA11" s="479">
        <f>'Segmentation by Geography'!$W18*'DCF Base'!AA$2</f>
        <v>269.8381790359602</v>
      </c>
      <c r="AB11" s="479">
        <f>'Segmentation by Geography'!$W18*'DCF Base'!AB$2</f>
        <v>257.08339709257837</v>
      </c>
      <c r="AC11" s="479">
        <f>'Segmentation by Geography'!$W18*'DCF Base'!AC$2</f>
        <v>212.02754399387911</v>
      </c>
      <c r="AD11" s="479">
        <f>('DCF Base'!Z11)*(1+'Revenue Assumptions Summary'!$C21)</f>
        <v>351.17029629985865</v>
      </c>
      <c r="AE11" s="479">
        <f>('DCF Base'!AA11)*(1+'Revenue Assumptions Summary'!$C21)</f>
        <v>275.82276406580024</v>
      </c>
      <c r="AF11" s="479">
        <f>('DCF Base'!AB11)*(1+'Revenue Assumptions Summary'!$C21)</f>
        <v>262.78510118485082</v>
      </c>
      <c r="AG11" s="479">
        <f>('DCF Base'!AC11)*(1+'Revenue Assumptions Summary'!$C21)</f>
        <v>216.72998035863986</v>
      </c>
      <c r="AH11" s="479">
        <f>('DCF Base'!AD11)*(1+'Revenue Assumptions Summary'!$D21)</f>
        <v>358.95869935560472</v>
      </c>
      <c r="AI11" s="479">
        <f>('DCF Base'!AE11)*(1+'Revenue Assumptions Summary'!$D21)</f>
        <v>281.94007774844749</v>
      </c>
      <c r="AJ11" s="479">
        <f>('DCF Base'!AF11)*(1+'Revenue Assumptions Summary'!$D21)</f>
        <v>268.6132600770967</v>
      </c>
      <c r="AK11" s="479">
        <f>('DCF Base'!AG11)*(1+'Revenue Assumptions Summary'!$D21)</f>
        <v>221.53670934193542</v>
      </c>
      <c r="AL11" s="479">
        <f>('DCF Base'!AH11)*(1+'Revenue Assumptions Summary'!$E21)</f>
        <v>366.91983690170463</v>
      </c>
      <c r="AM11" s="479">
        <f>('DCF Base'!AI11)*(1+'Revenue Assumptions Summary'!$E21)</f>
        <v>288.19306379598692</v>
      </c>
      <c r="AN11" s="479">
        <f>('DCF Base'!AJ11)*(1+'Revenue Assumptions Summary'!$E21)</f>
        <v>274.57067833724477</v>
      </c>
      <c r="AO11" s="479">
        <f>('DCF Base'!AK11)*(1+'Revenue Assumptions Summary'!$E21)</f>
        <v>226.45004398948021</v>
      </c>
      <c r="AP11" s="479">
        <f>('DCF Base'!AL11)*(1+'Revenue Assumptions Summary'!$F21)</f>
        <v>375.05753991659441</v>
      </c>
      <c r="AQ11" s="479">
        <f>('DCF Base'!AM11)*(1+'Revenue Assumptions Summary'!$F21)</f>
        <v>294.58473120739262</v>
      </c>
      <c r="AR11" s="479">
        <f>('DCF Base'!AN11)*(1+'Revenue Assumptions Summary'!$F21)</f>
        <v>280.66022273411505</v>
      </c>
      <c r="AS11" s="479">
        <f>('DCF Base'!AO11)*(1+'Revenue Assumptions Summary'!$F21)</f>
        <v>231.47234864669281</v>
      </c>
      <c r="AT11" s="479">
        <f>('DCF Base'!AP11)*(1+'Revenue Assumptions Summary'!$G21)</f>
        <v>383.37572434376682</v>
      </c>
      <c r="AU11" s="479">
        <f>('DCF Base'!AQ11)*(1+'Revenue Assumptions Summary'!$G21)</f>
        <v>301.11815571648805</v>
      </c>
      <c r="AV11" s="479">
        <f>('DCF Base'!AR11)*(1+'Revenue Assumptions Summary'!$G21)</f>
        <v>286.8848236169365</v>
      </c>
      <c r="AW11" s="479">
        <f>('DCF Base'!AS11)*(1+'Revenue Assumptions Summary'!$G21)</f>
        <v>236.60604009644243</v>
      </c>
      <c r="AX11" s="479">
        <f>('DCF Base'!AT11)*(1+'Revenue Assumptions Summary'!$H21)</f>
        <v>391.30646850638232</v>
      </c>
      <c r="AY11" s="479">
        <f>('DCF Base'!AU11)*(1+'Revenue Assumptions Summary'!$H21)</f>
        <v>307.34726962241893</v>
      </c>
      <c r="AZ11" s="479">
        <f>('DCF Base'!AV11)*(1+'Revenue Assumptions Summary'!$H21)</f>
        <v>292.81949813013767</v>
      </c>
      <c r="BA11" s="479">
        <f>('DCF Base'!AW11)*(1+'Revenue Assumptions Summary'!$H21)</f>
        <v>241.50061701454649</v>
      </c>
      <c r="BB11" s="479">
        <f>('DCF Base'!AX11)*(1+'Revenue Assumptions Summary'!$I21)</f>
        <v>398.81751723360065</v>
      </c>
      <c r="BC11" s="479">
        <f>('DCF Base'!AY11)*(1+'Revenue Assumptions Summary'!$I21)</f>
        <v>313.24673846361407</v>
      </c>
      <c r="BD11" s="479">
        <f>('DCF Base'!AZ11)*(1+'Revenue Assumptions Summary'!$I21)</f>
        <v>298.44010932813325</v>
      </c>
      <c r="BE11" s="479">
        <f>('DCF Base'!BA11)*(1+'Revenue Assumptions Summary'!$I21)</f>
        <v>246.13617264175934</v>
      </c>
      <c r="BF11" s="479">
        <f>('DCF Base'!BB11)*(1+'Revenue Assumptions Summary'!$J21)</f>
        <v>405.87777830572958</v>
      </c>
      <c r="BG11" s="479">
        <f>('DCF Base'!BC11)*(1+'Revenue Assumptions Summary'!$J21)</f>
        <v>318.79214120541639</v>
      </c>
      <c r="BH11" s="479">
        <f>('DCF Base'!BD11)*(1+'Revenue Assumptions Summary'!$J21)</f>
        <v>303.7233905161487</v>
      </c>
      <c r="BI11" s="479">
        <f>('DCF Base'!BE11)*(1+'Revenue Assumptions Summary'!$J21)</f>
        <v>250.49351795146282</v>
      </c>
      <c r="BJ11" s="479">
        <f>('DCF Base'!BF11)*(1+'Revenue Assumptions Summary'!$K21)</f>
        <v>412.45753378162027</v>
      </c>
      <c r="BK11" s="479">
        <f>('DCF Base'!BG11)*(1+'Revenue Assumptions Summary'!$K21)</f>
        <v>323.96013622481172</v>
      </c>
      <c r="BL11" s="479">
        <f>('DCF Base'!BH11)*(1+'Revenue Assumptions Summary'!$K21)</f>
        <v>308.6471033891392</v>
      </c>
      <c r="BM11" s="479">
        <f>('DCF Base'!BI11)*(1+'Revenue Assumptions Summary'!$K21)</f>
        <v>254.55431207351685</v>
      </c>
      <c r="BN11" s="479">
        <f>('DCF Base'!BJ11)*(1+'Revenue Assumptions Summary'!$L21)</f>
        <v>418.52864576214552</v>
      </c>
      <c r="BO11" s="479">
        <f>('DCF Base'!BK11)*(1+'Revenue Assumptions Summary'!$L21)</f>
        <v>328.72862292504101</v>
      </c>
      <c r="BP11" s="479">
        <f>('DCF Base'!BL11)*(1+'Revenue Assumptions Summary'!$L21)</f>
        <v>313.19019200716002</v>
      </c>
      <c r="BQ11" s="479">
        <f>('DCF Base'!BM11)*(1+'Revenue Assumptions Summary'!$L21)</f>
        <v>258.30118928425566</v>
      </c>
      <c r="BR11" s="479">
        <f>('DCF Base'!BN11)*(1+'Revenue Assumptions Summary'!$M21)</f>
        <v>424.06475462459917</v>
      </c>
      <c r="BS11" s="479">
        <f>('DCF Base'!BO11)*(1+'Revenue Assumptions Summary'!$M21)</f>
        <v>333.0768974365825</v>
      </c>
      <c r="BT11" s="479">
        <f>('DCF Base'!BP11)*(1+'Revenue Assumptions Summary'!$M21)</f>
        <v>317.33293113663353</v>
      </c>
      <c r="BU11" s="479">
        <f>('DCF Base'!BQ11)*(1+'Revenue Assumptions Summary'!$M21)</f>
        <v>261.71788134980085</v>
      </c>
      <c r="BV11" s="479">
        <f>('DCF Base'!BR11)*(1+'Revenue Assumptions Summary'!$N21)</f>
        <v>429.04146779789517</v>
      </c>
      <c r="BW11" s="479">
        <f>('DCF Base'!BS11)*(1+'Revenue Assumptions Summary'!$N21)</f>
        <v>336.98580088851077</v>
      </c>
      <c r="BX11" s="479">
        <f>('DCF Base'!BT11)*(1+'Revenue Assumptions Summary'!$N21)</f>
        <v>321.05706751317905</v>
      </c>
      <c r="BY11" s="479">
        <f>('DCF Base'!BU11)*(1+'Revenue Assumptions Summary'!$N21)</f>
        <v>264.78933403148784</v>
      </c>
      <c r="BZ11" s="479">
        <f>('DCF Base'!BV11)*(1+'Revenue Assumptions Summary'!$O21)</f>
        <v>433.43653720729651</v>
      </c>
      <c r="CA11" s="479">
        <f>('DCF Base'!BW11)*(1+'Revenue Assumptions Summary'!$O21)</f>
        <v>340.43785878046583</v>
      </c>
      <c r="CB11" s="479">
        <f>('DCF Base'!BX11)*(1+'Revenue Assumptions Summary'!$O21)</f>
        <v>324.34595262571082</v>
      </c>
      <c r="CC11" s="479">
        <f>('DCF Base'!BY11)*(1+'Revenue Assumptions Summary'!$O21)</f>
        <v>267.50181659852433</v>
      </c>
      <c r="CD11" s="479">
        <f>('DCF Base'!BZ11)*(1+'Revenue Assumptions Summary'!$P21)</f>
        <v>437.23002359980546</v>
      </c>
      <c r="CE11" s="479">
        <f>('DCF Base'!CA11)*(1+'Revenue Assumptions Summary'!$P21)</f>
        <v>343.4174100501848</v>
      </c>
      <c r="CF11" s="479">
        <f>('DCF Base'!CB11)*(1+'Revenue Assumptions Summary'!$P21)</f>
        <v>327.18466568317172</v>
      </c>
      <c r="CG11" s="479">
        <f>('DCF Base'!CC11)*(1+'Revenue Assumptions Summary'!$P21)</f>
        <v>269.84302324385288</v>
      </c>
      <c r="CH11" s="479">
        <f>('DCF Base'!CD11)*(1+'Revenue Assumptions Summary'!$Q21)</f>
        <v>440.40444606668018</v>
      </c>
      <c r="CI11" s="479">
        <f>('DCF Base'!CE11)*(1+'Revenue Assumptions Summary'!$Q21)</f>
        <v>345.91072451428266</v>
      </c>
      <c r="CJ11" s="479">
        <f>('DCF Base'!CF11)*(1+'Revenue Assumptions Summary'!$Q21)</f>
        <v>329.56012550409241</v>
      </c>
      <c r="CK11" s="479">
        <f>('DCF Base'!CG11)*(1+'Revenue Assumptions Summary'!$Q21)</f>
        <v>271.80216536419988</v>
      </c>
      <c r="CM11" s="748" t="s">
        <v>1459</v>
      </c>
      <c r="CN11" s="80"/>
      <c r="CO11" s="749">
        <f ca="1">CO10/CO19</f>
        <v>0.45351421500846301</v>
      </c>
      <c r="CR11" s="799"/>
      <c r="CS11" s="800">
        <f ca="1">CO24</f>
        <v>92.138998075330292</v>
      </c>
      <c r="CT11" s="801">
        <f>CU11-1</f>
        <v>12.9</v>
      </c>
      <c r="CU11" s="801">
        <f>CV11-1</f>
        <v>13.9</v>
      </c>
      <c r="CV11" s="801">
        <v>14.9</v>
      </c>
      <c r="CW11" s="801">
        <f>CV11+1</f>
        <v>15.9</v>
      </c>
      <c r="CX11" s="802">
        <f>CW11+1</f>
        <v>16.899999999999999</v>
      </c>
    </row>
    <row r="12" spans="1:102" x14ac:dyDescent="0.25">
      <c r="A12" s="485" t="s">
        <v>1010</v>
      </c>
      <c r="B12" s="479">
        <f>'Segmentation by Geography'!$K19*'DCF Base'!B$2</f>
        <v>54.106981981981967</v>
      </c>
      <c r="C12" s="479">
        <f>'Segmentation by Geography'!$K19*'DCF Base'!C$2</f>
        <v>70.312937937937932</v>
      </c>
      <c r="D12" s="479">
        <f>'Segmentation by Geography'!$K19*'DCF Base'!D$2</f>
        <v>51.022622622622606</v>
      </c>
      <c r="E12" s="479">
        <f>'Segmentation by Geography'!$K19*'DCF Base'!E$2</f>
        <v>33.457457457457451</v>
      </c>
      <c r="F12" s="479">
        <f>'Segmentation by Geography'!$M19*'DCF Base'!F$2</f>
        <v>61.648597305058537</v>
      </c>
      <c r="G12" s="479">
        <f>'Segmentation by Geography'!$M19*'DCF Base'!G$2</f>
        <v>59.587099624475385</v>
      </c>
      <c r="H12" s="479">
        <f>'Segmentation by Geography'!$M19*'DCF Base'!H$2</f>
        <v>52.077358073779543</v>
      </c>
      <c r="I12" s="479">
        <f>'Segmentation by Geography'!$M19*'DCF Base'!I$2</f>
        <v>48.886944996686552</v>
      </c>
      <c r="J12" s="479">
        <f>'Segmentation by Geography'!$O19*'DCF Base'!J$2</f>
        <v>67.260589970501456</v>
      </c>
      <c r="K12" s="479">
        <f>'Segmentation by Geography'!$O19*'DCF Base'!K$2</f>
        <v>60.815358898721705</v>
      </c>
      <c r="L12" s="479">
        <f>'Segmentation by Geography'!$O19*'DCF Base'!L$2</f>
        <v>66.616066863323468</v>
      </c>
      <c r="M12" s="479">
        <f>'Segmentation by Geography'!$O19*'DCF Base'!M$2</f>
        <v>39.407984267453273</v>
      </c>
      <c r="N12" s="479">
        <f>'Segmentation by Geography'!$Q19*'DCF Base'!N$2</f>
        <v>52.071364764267969</v>
      </c>
      <c r="O12" s="479">
        <f>'Segmentation by Geography'!$Q19*'DCF Base'!O$2</f>
        <v>52.578759305210902</v>
      </c>
      <c r="P12" s="479">
        <f>'Segmentation by Geography'!$Q19*'DCF Base'!P$2</f>
        <v>44.492158808932992</v>
      </c>
      <c r="Q12" s="479">
        <f>'Segmentation by Geography'!$Q19*'DCF Base'!Q$2</f>
        <v>42.55771712158807</v>
      </c>
      <c r="R12" s="479">
        <f>'Segmentation by Geography'!$S19*'DCF Base'!R$2</f>
        <v>58.231061713951441</v>
      </c>
      <c r="S12" s="479">
        <f>'Segmentation by Geography'!$S19*'DCF Base'!S$2</f>
        <v>53.275226674466204</v>
      </c>
      <c r="T12" s="479">
        <f>'Segmentation by Geography'!$S19*'DCF Base'!T$2</f>
        <v>53.058408891488739</v>
      </c>
      <c r="U12" s="479">
        <f>'Segmentation by Geography'!$S19*'DCF Base'!U$2</f>
        <v>47.235302720093593</v>
      </c>
      <c r="V12" s="479">
        <f>'Segmentation by Geography'!$U19*'DCF Base'!V$2</f>
        <v>61.889747151986704</v>
      </c>
      <c r="W12" s="479">
        <f>'Segmentation by Geography'!$U19*'DCF Base'!W$2</f>
        <v>52.410586273965031</v>
      </c>
      <c r="X12" s="479">
        <f>'Segmentation by Geography'!$U19*'DCF Base'!X$2</f>
        <v>57.364212281189253</v>
      </c>
      <c r="Y12" s="479">
        <f>'Segmentation by Geography'!$U19*'DCF Base'!Y$2</f>
        <v>48.435454292859163</v>
      </c>
      <c r="Z12" s="479">
        <f>'Segmentation by Geography'!$W19*'DCF Base'!Z$2</f>
        <v>61.156817138485096</v>
      </c>
      <c r="AA12" s="479">
        <f>'Segmentation by Geography'!$W19*'DCF Base'!AA$2</f>
        <v>48.034934965570017</v>
      </c>
      <c r="AB12" s="479">
        <f>'Segmentation by Geography'!$W19*'DCF Base'!AB$2</f>
        <v>45.764407039020661</v>
      </c>
      <c r="AC12" s="479">
        <f>'Segmentation by Geography'!$W19*'DCF Base'!AC$2</f>
        <v>37.743840856924258</v>
      </c>
      <c r="AD12" s="479">
        <f>('DCF Base'!Z12)*(1+'Revenue Assumptions Summary'!$C22)</f>
        <v>60.707347877994728</v>
      </c>
      <c r="AE12" s="479">
        <f>('DCF Base'!AA12)*(1+'Revenue Assumptions Summary'!$C22)</f>
        <v>47.681904384403765</v>
      </c>
      <c r="AF12" s="479">
        <f>('DCF Base'!AB12)*(1+'Revenue Assumptions Summary'!$C22)</f>
        <v>45.428063600119479</v>
      </c>
      <c r="AG12" s="479">
        <f>('DCF Base'!AC12)*(1+'Revenue Assumptions Summary'!$C22)</f>
        <v>37.466444206284109</v>
      </c>
      <c r="AH12" s="479">
        <f>('DCF Base'!AD12)*(1+'Revenue Assumptions Summary'!$D22)</f>
        <v>60.261181971497891</v>
      </c>
      <c r="AI12" s="479">
        <f>('DCF Base'!AE12)*(1+'Revenue Assumptions Summary'!$D22)</f>
        <v>47.331468385520758</v>
      </c>
      <c r="AJ12" s="479">
        <f>('DCF Base'!AF12)*(1+'Revenue Assumptions Summary'!$D22)</f>
        <v>45.094192102104486</v>
      </c>
      <c r="AK12" s="479">
        <f>('DCF Base'!AG12)*(1+'Revenue Assumptions Summary'!$D22)</f>
        <v>37.191086269776896</v>
      </c>
      <c r="AL12" s="479">
        <f>('DCF Base'!AH12)*(1+'Revenue Assumptions Summary'!$E22)</f>
        <v>59.818295141143864</v>
      </c>
      <c r="AM12" s="479">
        <f>('DCF Base'!AI12)*(1+'Revenue Assumptions Summary'!$E22)</f>
        <v>46.983607900155903</v>
      </c>
      <c r="AN12" s="479">
        <f>('DCF Base'!AJ12)*(1+'Revenue Assumptions Summary'!$E22)</f>
        <v>44.762774377557982</v>
      </c>
      <c r="AO12" s="479">
        <f>('DCF Base'!AK12)*(1+'Revenue Assumptions Summary'!$E22)</f>
        <v>36.917752063965345</v>
      </c>
      <c r="AP12" s="479">
        <f>('DCF Base'!AL12)*(1+'Revenue Assumptions Summary'!$F22)</f>
        <v>59.378663287510904</v>
      </c>
      <c r="AQ12" s="479">
        <f>('DCF Base'!AM12)*(1+'Revenue Assumptions Summary'!$F22)</f>
        <v>46.638303999689121</v>
      </c>
      <c r="AR12" s="479">
        <f>('DCF Base'!AN12)*(1+'Revenue Assumptions Summary'!$F22)</f>
        <v>44.43379239258288</v>
      </c>
      <c r="AS12" s="479">
        <f>('DCF Base'!AO12)*(1+'Revenue Assumptions Summary'!$F22)</f>
        <v>36.646426715532272</v>
      </c>
      <c r="AT12" s="479">
        <f>('DCF Base'!AP12)*(1+'Revenue Assumptions Summary'!$G22)</f>
        <v>58.942262488294865</v>
      </c>
      <c r="AU12" s="479">
        <f>('DCF Base'!AQ12)*(1+'Revenue Assumptions Summary'!$G22)</f>
        <v>46.295537894615386</v>
      </c>
      <c r="AV12" s="479">
        <f>('DCF Base'!AR12)*(1+'Revenue Assumptions Summary'!$G22)</f>
        <v>44.10722824582141</v>
      </c>
      <c r="AW12" s="479">
        <f>('DCF Base'!AS12)*(1+'Revenue Assumptions Summary'!$G22)</f>
        <v>36.377095460471267</v>
      </c>
      <c r="AX12" s="479">
        <f>('DCF Base'!AT12)*(1+'Revenue Assumptions Summary'!$H22)</f>
        <v>58.503636828187837</v>
      </c>
      <c r="AY12" s="479">
        <f>('DCF Base'!AU12)*(1+'Revenue Assumptions Summary'!$H22)</f>
        <v>45.951024297549644</v>
      </c>
      <c r="AZ12" s="479">
        <f>('DCF Base'!AV12)*(1+'Revenue Assumptions Summary'!$H22)</f>
        <v>43.778999207978543</v>
      </c>
      <c r="BA12" s="479">
        <f>('DCF Base'!AW12)*(1+'Revenue Assumptions Summary'!$H22)</f>
        <v>36.106391099363748</v>
      </c>
      <c r="BB12" s="479">
        <f>('DCF Base'!AX12)*(1+'Revenue Assumptions Summary'!$I22)</f>
        <v>58.062883506928749</v>
      </c>
      <c r="BC12" s="479">
        <f>('DCF Base'!AY12)*(1+'Revenue Assumptions Summary'!$I22)</f>
        <v>45.604839552934862</v>
      </c>
      <c r="BD12" s="479">
        <f>('DCF Base'!AZ12)*(1+'Revenue Assumptions Summary'!$I22)</f>
        <v>43.449178014828057</v>
      </c>
      <c r="BE12" s="479">
        <f>('DCF Base'!BA12)*(1+'Revenue Assumptions Summary'!$I22)</f>
        <v>35.834373620476754</v>
      </c>
      <c r="BF12" s="479">
        <f>('DCF Base'!BB12)*(1+'Revenue Assumptions Summary'!$J22)</f>
        <v>57.620099598152599</v>
      </c>
      <c r="BG12" s="479">
        <f>('DCF Base'!BC12)*(1+'Revenue Assumptions Summary'!$J22)</f>
        <v>45.257059906167093</v>
      </c>
      <c r="BH12" s="479">
        <f>('DCF Base'!BD12)*(1+'Revenue Assumptions Summary'!$J22)</f>
        <v>43.117837307778593</v>
      </c>
      <c r="BI12" s="479">
        <f>('DCF Base'!BE12)*(1+'Revenue Assumptions Summary'!$J22)</f>
        <v>35.561102934250393</v>
      </c>
      <c r="BJ12" s="479">
        <f>('DCF Base'!BF12)*(1+'Revenue Assumptions Summary'!$K22)</f>
        <v>57.175382014531714</v>
      </c>
      <c r="BK12" s="479">
        <f>('DCF Base'!BG12)*(1+'Revenue Assumptions Summary'!$K22)</f>
        <v>44.907761476216074</v>
      </c>
      <c r="BL12" s="479">
        <f>('DCF Base'!BH12)*(1+'Revenue Assumptions Summary'!$K22)</f>
        <v>42.785049607788423</v>
      </c>
      <c r="BM12" s="479">
        <f>('DCF Base'!BI12)*(1+'Revenue Assumptions Summary'!$K22)</f>
        <v>35.286638851784275</v>
      </c>
      <c r="BN12" s="479">
        <f>('DCF Base'!BJ12)*(1+'Revenue Assumptions Summary'!$L22)</f>
        <v>56.728827473247343</v>
      </c>
      <c r="BO12" s="479">
        <f>('DCF Base'!BK12)*(1+'Revenue Assumptions Summary'!$L22)</f>
        <v>44.557020228505252</v>
      </c>
      <c r="BP12" s="479">
        <f>('DCF Base'!BL12)*(1+'Revenue Assumptions Summary'!$L22)</f>
        <v>42.450887289527408</v>
      </c>
      <c r="BQ12" s="479">
        <f>('DCF Base'!BM12)*(1+'Revenue Assumptions Summary'!$L22)</f>
        <v>35.01104106352777</v>
      </c>
      <c r="BR12" s="479">
        <f>('DCF Base'!BN12)*(1+'Revenue Assumptions Summary'!$M22)</f>
        <v>56.280532461808292</v>
      </c>
      <c r="BS12" s="479">
        <f>('DCF Base'!BO12)*(1+'Revenue Assumptions Summary'!$M22)</f>
        <v>44.204911948064456</v>
      </c>
      <c r="BT12" s="479">
        <f>('DCF Base'!BP12)*(1+'Revenue Assumptions Summary'!$M22)</f>
        <v>42.115422555798673</v>
      </c>
      <c r="BU12" s="479">
        <f>('DCF Base'!BQ12)*(1+'Revenue Assumptions Summary'!$M22)</f>
        <v>34.734369118184482</v>
      </c>
      <c r="BV12" s="479">
        <f>('DCF Base'!BR12)*(1+'Revenue Assumptions Summary'!$N22)</f>
        <v>55.830593204232926</v>
      </c>
      <c r="BW12" s="479">
        <f>('DCF Base'!BS12)*(1+'Revenue Assumptions Summary'!$N22)</f>
        <v>43.85151221296789</v>
      </c>
      <c r="BX12" s="479">
        <f>('DCF Base'!BT12)*(1+'Revenue Assumptions Summary'!$N22)</f>
        <v>41.778727412232151</v>
      </c>
      <c r="BY12" s="479">
        <f>('DCF Base'!BU12)*(1+'Revenue Assumptions Summary'!$N22)</f>
        <v>34.456682401840958</v>
      </c>
      <c r="BZ12" s="479">
        <f>('DCF Base'!BV12)*(1+'Revenue Assumptions Summary'!$O22)</f>
        <v>55.379105627610429</v>
      </c>
      <c r="CA12" s="479">
        <f>('DCF Base'!BW12)*(1+'Revenue Assumptions Summary'!$O22)</f>
        <v>43.496896368070082</v>
      </c>
      <c r="CB12" s="479">
        <f>('DCF Base'!BX12)*(1+'Revenue Assumptions Summary'!$O22)</f>
        <v>41.440873642261991</v>
      </c>
      <c r="CC12" s="479">
        <f>('DCF Base'!BY12)*(1+'Revenue Assumptions Summary'!$O22)</f>
        <v>34.178040117329488</v>
      </c>
      <c r="CD12" s="479">
        <f>('DCF Base'!BZ12)*(1+'Revenue Assumptions Summary'!$P22)</f>
        <v>54.926165329057064</v>
      </c>
      <c r="CE12" s="479">
        <f>('DCF Base'!CA12)*(1+'Revenue Assumptions Summary'!$P22)</f>
        <v>43.141139499052031</v>
      </c>
      <c r="CF12" s="479">
        <f>('DCF Base'!CB12)*(1+'Revenue Assumptions Summary'!$P22)</f>
        <v>41.101932782399494</v>
      </c>
      <c r="CG12" s="479">
        <f>('DCF Base'!CC12)*(1+'Revenue Assumptions Summary'!$P22)</f>
        <v>33.898501263834646</v>
      </c>
      <c r="CH12" s="479">
        <f>('DCF Base'!CD12)*(1+'Revenue Assumptions Summary'!$Q22)</f>
        <v>54.471867543082467</v>
      </c>
      <c r="CI12" s="479">
        <f>('DCF Base'!CE12)*(1+'Revenue Assumptions Summary'!$Q22)</f>
        <v>42.784316406789443</v>
      </c>
      <c r="CJ12" s="479">
        <f>('DCF Base'!CF12)*(1+'Revenue Assumptions Summary'!$Q22)</f>
        <v>40.761976097812912</v>
      </c>
      <c r="CK12" s="479">
        <f>('DCF Base'!CG12)*(1+'Revenue Assumptions Summary'!$Q22)</f>
        <v>33.61812461675293</v>
      </c>
      <c r="CM12" s="750" t="s">
        <v>1460</v>
      </c>
      <c r="CN12" s="751"/>
      <c r="CO12" s="80"/>
      <c r="CR12" s="945" t="s">
        <v>1377</v>
      </c>
      <c r="CS12" s="803">
        <f>CS13+0.005</f>
        <v>8.5500000000000007E-2</v>
      </c>
      <c r="CT12" s="804">
        <f t="dataTable" ref="CT12:CX16" dt2D="1" dtr="1" r1="CO14" r2="AC32" ca="1"/>
        <v>76.231106033725936</v>
      </c>
      <c r="CU12" s="804">
        <v>79.399556407709639</v>
      </c>
      <c r="CV12" s="804">
        <v>82.56800678169337</v>
      </c>
      <c r="CW12" s="804">
        <v>85.736457155677073</v>
      </c>
      <c r="CX12" s="805">
        <v>88.904907529660761</v>
      </c>
    </row>
    <row r="13" spans="1:102" x14ac:dyDescent="0.25">
      <c r="A13" s="485" t="s">
        <v>1007</v>
      </c>
      <c r="B13" s="479">
        <f>'Segmentation by Geography'!$K20*'DCF Base'!B$2</f>
        <v>65.347972972972968</v>
      </c>
      <c r="C13" s="479">
        <f>'Segmentation by Geography'!$K20*'DCF Base'!C$2</f>
        <v>84.920795795795797</v>
      </c>
      <c r="D13" s="479">
        <f>'Segmentation by Geography'!$K20*'DCF Base'!D$2</f>
        <v>61.622822822822819</v>
      </c>
      <c r="E13" s="479">
        <f>'Segmentation by Geography'!$K20*'DCF Base'!E$2</f>
        <v>40.408408408408413</v>
      </c>
      <c r="F13" s="479">
        <f>'Segmentation by Geography'!$M20*'DCF Base'!F$2</f>
        <v>81.846697592224416</v>
      </c>
      <c r="G13" s="479">
        <f>'Segmentation by Geography'!$M20*'DCF Base'!G$2</f>
        <v>79.109785730064061</v>
      </c>
      <c r="H13" s="479">
        <f>'Segmentation by Geography'!$M20*'DCF Base'!H$2</f>
        <v>69.139606803622698</v>
      </c>
      <c r="I13" s="479">
        <f>'Segmentation by Geography'!$M20*'DCF Base'!I$2</f>
        <v>64.903909874088797</v>
      </c>
      <c r="J13" s="479">
        <f>'Segmentation by Geography'!$O20*'DCF Base'!J$2</f>
        <v>92.228318584070806</v>
      </c>
      <c r="K13" s="479">
        <f>'Segmentation by Geography'!$O20*'DCF Base'!K$2</f>
        <v>83.3905604719764</v>
      </c>
      <c r="L13" s="479">
        <f>'Segmentation by Geography'!$O20*'DCF Base'!L$2</f>
        <v>91.344542772861345</v>
      </c>
      <c r="M13" s="479">
        <f>'Segmentation by Geography'!$O20*'DCF Base'!M$2</f>
        <v>54.036578171091442</v>
      </c>
      <c r="N13" s="479">
        <f>'Segmentation by Geography'!$Q20*'DCF Base'!N$2</f>
        <v>86.160860215053759</v>
      </c>
      <c r="O13" s="479">
        <f>'Segmentation by Geography'!$Q20*'DCF Base'!O$2</f>
        <v>87.000430107526881</v>
      </c>
      <c r="P13" s="479">
        <f>'Segmentation by Geography'!$Q20*'DCF Base'!P$2</f>
        <v>73.619784946236564</v>
      </c>
      <c r="Q13" s="479">
        <f>'Segmentation by Geography'!$Q20*'DCF Base'!Q$2</f>
        <v>70.418924731182784</v>
      </c>
      <c r="R13" s="479">
        <f>'Segmentation by Geography'!$S20*'DCF Base'!R$2</f>
        <v>90.23340157940919</v>
      </c>
      <c r="S13" s="479">
        <f>'Segmentation by Geography'!$S20*'DCF Base'!S$2</f>
        <v>82.553963147119035</v>
      </c>
      <c r="T13" s="479">
        <f>'Segmentation by Geography'!$S20*'DCF Base'!T$2</f>
        <v>82.217987715706357</v>
      </c>
      <c r="U13" s="479">
        <f>'Segmentation by Geography'!$S20*'DCF Base'!U$2</f>
        <v>73.194647557765435</v>
      </c>
      <c r="V13" s="479">
        <f>'Segmentation by Geography'!$U20*'DCF Base'!V$2</f>
        <v>97.150875243123096</v>
      </c>
      <c r="W13" s="479">
        <f>'Segmentation by Geography'!$U20*'DCF Base'!W$2</f>
        <v>82.271047513198113</v>
      </c>
      <c r="X13" s="479">
        <f>'Segmentation by Geography'!$U20*'DCF Base'!X$2</f>
        <v>90.046957488191154</v>
      </c>
      <c r="Y13" s="479">
        <f>'Segmentation by Geography'!$U20*'DCF Base'!Y$2</f>
        <v>76.031119755487651</v>
      </c>
      <c r="Z13" s="479">
        <f>'Segmentation by Geography'!$W20*'DCF Base'!Z$2</f>
        <v>89.243886763580718</v>
      </c>
      <c r="AA13" s="479">
        <f>'Segmentation by Geography'!$W20*'DCF Base'!AA$2</f>
        <v>70.095608263198159</v>
      </c>
      <c r="AB13" s="479">
        <f>'Segmentation by Geography'!$W20*'DCF Base'!AB$2</f>
        <v>66.782310635042066</v>
      </c>
      <c r="AC13" s="479">
        <f>'Segmentation by Geography'!$W20*'DCF Base'!AC$2</f>
        <v>55.078194338179031</v>
      </c>
      <c r="AD13" s="479">
        <f>('DCF Base'!Z13)*(1+'Revenue Assumptions Summary'!$C23)</f>
        <v>88.570616219546011</v>
      </c>
      <c r="AE13" s="479">
        <f>('DCF Base'!AA13)*(1+'Revenue Assumptions Summary'!$C23)</f>
        <v>69.566795478129436</v>
      </c>
      <c r="AF13" s="479">
        <f>('DCF Base'!AB13)*(1+'Revenue Assumptions Summary'!$C23)</f>
        <v>66.278493911637113</v>
      </c>
      <c r="AG13" s="479">
        <f>('DCF Base'!AC13)*(1+'Revenue Assumptions Summary'!$C23)</f>
        <v>54.662675391040928</v>
      </c>
      <c r="AH13" s="479">
        <f>('DCF Base'!AD13)*(1+'Revenue Assumptions Summary'!$D23)</f>
        <v>87.902424939110233</v>
      </c>
      <c r="AI13" s="479">
        <f>('DCF Base'!AE13)*(1+'Revenue Assumptions Summary'!$D23)</f>
        <v>69.041972143592361</v>
      </c>
      <c r="AJ13" s="479">
        <f>('DCF Base'!AF13)*(1+'Revenue Assumptions Summary'!$D23)</f>
        <v>65.778478064367903</v>
      </c>
      <c r="AK13" s="479">
        <f>('DCF Base'!AG13)*(1+'Revenue Assumptions Summary'!$D23)</f>
        <v>54.250291187107557</v>
      </c>
      <c r="AL13" s="479">
        <f>('DCF Base'!AH13)*(1+'Revenue Assumptions Summary'!$E23)</f>
        <v>87.239274603474286</v>
      </c>
      <c r="AM13" s="479">
        <f>('DCF Base'!AI13)*(1+'Revenue Assumptions Summary'!$E23)</f>
        <v>68.521108162516683</v>
      </c>
      <c r="AN13" s="479">
        <f>('DCF Base'!AJ13)*(1+'Revenue Assumptions Summary'!$E23)</f>
        <v>65.2822344188004</v>
      </c>
      <c r="AO13" s="479">
        <f>('DCF Base'!AK13)*(1+'Revenue Assumptions Summary'!$E23)</f>
        <v>53.84101807736117</v>
      </c>
      <c r="AP13" s="479">
        <f>('DCF Base'!AL13)*(1+'Revenue Assumptions Summary'!$F23)</f>
        <v>86.581127182922401</v>
      </c>
      <c r="AQ13" s="479">
        <f>('DCF Base'!AM13)*(1+'Revenue Assumptions Summary'!$F23)</f>
        <v>68.004173664889393</v>
      </c>
      <c r="AR13" s="479">
        <f>('DCF Base'!AN13)*(1+'Revenue Assumptions Summary'!$F23)</f>
        <v>64.78973451682522</v>
      </c>
      <c r="AS13" s="479">
        <f>('DCF Base'!AO13)*(1+'Revenue Assumptions Summary'!$F23)</f>
        <v>53.434832591196077</v>
      </c>
      <c r="AT13" s="479">
        <f>('DCF Base'!AP13)*(1+'Revenue Assumptions Summary'!$G23)</f>
        <v>85.927944934641246</v>
      </c>
      <c r="AU13" s="479">
        <f>('DCF Base'!AQ13)*(1+'Revenue Assumptions Summary'!$G23)</f>
        <v>67.491139006041749</v>
      </c>
      <c r="AV13" s="479">
        <f>('DCF Base'!AR13)*(1+'Revenue Assumptions Summary'!$G23)</f>
        <v>64.300950115025628</v>
      </c>
      <c r="AW13" s="479">
        <f>('DCF Base'!AS13)*(1+'Revenue Assumptions Summary'!$G23)</f>
        <v>53.031711435072701</v>
      </c>
      <c r="AX13" s="479">
        <f>('DCF Base'!AT13)*(1+'Revenue Assumptions Summary'!$H23)</f>
        <v>85.274996320658673</v>
      </c>
      <c r="AY13" s="479">
        <f>('DCF Base'!AU13)*(1+'Revenue Assumptions Summary'!$H23)</f>
        <v>66.978287852629208</v>
      </c>
      <c r="AZ13" s="479">
        <f>('DCF Base'!AV13)*(1+'Revenue Assumptions Summary'!$H23)</f>
        <v>63.812340544678015</v>
      </c>
      <c r="BA13" s="479">
        <f>('DCF Base'!AW13)*(1+'Revenue Assumptions Summary'!$H23)</f>
        <v>52.628734469837561</v>
      </c>
      <c r="BB13" s="479">
        <f>('DCF Base'!AX13)*(1+'Revenue Assumptions Summary'!$I23)</f>
        <v>84.622350917076346</v>
      </c>
      <c r="BC13" s="479">
        <f>('DCF Base'!AY13)*(1+'Revenue Assumptions Summary'!$I23)</f>
        <v>66.46567485241917</v>
      </c>
      <c r="BD13" s="479">
        <f>('DCF Base'!AZ13)*(1+'Revenue Assumptions Summary'!$I23)</f>
        <v>63.323957870444758</v>
      </c>
      <c r="BE13" s="479">
        <f>('DCF Base'!BA13)*(1+'Revenue Assumptions Summary'!$I23)</f>
        <v>52.225944635418379</v>
      </c>
      <c r="BF13" s="479">
        <f>('DCF Base'!BB13)*(1+'Revenue Assumptions Summary'!$J23)</f>
        <v>83.970077725410945</v>
      </c>
      <c r="BG13" s="479">
        <f>('DCF Base'!BC13)*(1+'Revenue Assumptions Summary'!$J23)</f>
        <v>65.953354201877744</v>
      </c>
      <c r="BH13" s="479">
        <f>('DCF Base'!BD13)*(1+'Revenue Assumptions Summary'!$J23)</f>
        <v>62.835853727019156</v>
      </c>
      <c r="BI13" s="479">
        <f>('DCF Base'!BE13)*(1+'Revenue Assumptions Summary'!$J23)</f>
        <v>51.823384517129227</v>
      </c>
      <c r="BJ13" s="479">
        <f>('DCF Base'!BF13)*(1+'Revenue Assumptions Summary'!$K23)</f>
        <v>83.318245161851294</v>
      </c>
      <c r="BK13" s="479">
        <f>('DCF Base'!BG13)*(1+'Revenue Assumptions Summary'!$K23)</f>
        <v>65.441379637731814</v>
      </c>
      <c r="BL13" s="479">
        <f>('DCF Base'!BH13)*(1+'Revenue Assumptions Summary'!$K23)</f>
        <v>62.34807931108638</v>
      </c>
      <c r="BM13" s="479">
        <f>('DCF Base'!BI13)*(1+'Revenue Assumptions Summary'!$K23)</f>
        <v>51.421096339040339</v>
      </c>
      <c r="BN13" s="479">
        <f>('DCF Base'!BJ13)*(1+'Revenue Assumptions Summary'!$L23)</f>
        <v>82.666921046756315</v>
      </c>
      <c r="BO13" s="479">
        <f>('DCF Base'!BK13)*(1+'Revenue Assumptions Summary'!$L23)</f>
        <v>64.929804428720374</v>
      </c>
      <c r="BP13" s="479">
        <f>('DCF Base'!BL13)*(1+'Revenue Assumptions Summary'!$L23)</f>
        <v>61.860685373464676</v>
      </c>
      <c r="BQ13" s="479">
        <f>('DCF Base'!BM13)*(1+'Revenue Assumptions Summary'!$L23)</f>
        <v>51.019121957496665</v>
      </c>
      <c r="BR13" s="479">
        <f>('DCF Base'!BN13)*(1+'Revenue Assumptions Summary'!$M23)</f>
        <v>82.016172594395613</v>
      </c>
      <c r="BS13" s="479">
        <f>('DCF Base'!BO13)*(1+'Revenue Assumptions Summary'!$M23)</f>
        <v>64.418681367536379</v>
      </c>
      <c r="BT13" s="479">
        <f>('DCF Base'!BP13)*(1+'Revenue Assumptions Summary'!$M23)</f>
        <v>61.373722211428117</v>
      </c>
      <c r="BU13" s="479">
        <f>('DCF Base'!BQ13)*(1+'Revenue Assumptions Summary'!$M23)</f>
        <v>50.617502854786103</v>
      </c>
      <c r="BV13" s="479">
        <f>('DCF Base'!BR13)*(1+'Revenue Assumptions Summary'!$N23)</f>
        <v>81.366066402934038</v>
      </c>
      <c r="BW13" s="479">
        <f>('DCF Base'!BS13)*(1+'Revenue Assumptions Summary'!$N23)</f>
        <v>63.908062762960249</v>
      </c>
      <c r="BX13" s="479">
        <f>('DCF Base'!BT13)*(1+'Revenue Assumptions Summary'!$N23)</f>
        <v>60.887239661211936</v>
      </c>
      <c r="BY13" s="479">
        <f>('DCF Base'!BU13)*(1+'Revenue Assumptions Summary'!$N23)</f>
        <v>50.216280132958325</v>
      </c>
      <c r="BZ13" s="479">
        <f>('DCF Base'!BV13)*(1+'Revenue Assumptions Summary'!$O23)</f>
        <v>80.716668444661863</v>
      </c>
      <c r="CA13" s="479">
        <f>('DCF Base'!BW13)*(1+'Revenue Assumptions Summary'!$O23)</f>
        <v>63.398000432186201</v>
      </c>
      <c r="CB13" s="479">
        <f>('DCF Base'!BX13)*(1+'Revenue Assumptions Summary'!$O23)</f>
        <v>60.401287090701615</v>
      </c>
      <c r="CC13" s="479">
        <f>('DCF Base'!BY13)*(1+'Revenue Assumptions Summary'!$O23)</f>
        <v>49.815494507795172</v>
      </c>
      <c r="CD13" s="479">
        <f>('DCF Base'!BZ13)*(1+'Revenue Assumptions Summary'!$P23)</f>
        <v>80.068044056471621</v>
      </c>
      <c r="CE13" s="479">
        <f>('DCF Base'!CA13)*(1+'Revenue Assumptions Summary'!$P23)</f>
        <v>62.888545693342465</v>
      </c>
      <c r="CF13" s="479">
        <f>('DCF Base'!CB13)*(1+'Revenue Assumptions Summary'!$P23)</f>
        <v>59.915913392306599</v>
      </c>
      <c r="CG13" s="479">
        <f>('DCF Base'!CC13)*(1+'Revenue Assumptions Summary'!$P23)</f>
        <v>49.415186302933307</v>
      </c>
      <c r="CH13" s="479">
        <f>('DCF Base'!CD13)*(1+'Revenue Assumptions Summary'!$Q23)</f>
        <v>79.420257930582991</v>
      </c>
      <c r="CI13" s="479">
        <f>('DCF Base'!CE13)*(1+'Revenue Assumptions Summary'!$Q23)</f>
        <v>62.379749358206219</v>
      </c>
      <c r="CJ13" s="479">
        <f>('DCF Base'!CF13)*(1+'Revenue Assumptions Summary'!$Q23)</f>
        <v>59.431166976019639</v>
      </c>
      <c r="CK13" s="479">
        <f>('DCF Base'!CG13)*(1+'Revenue Assumptions Summary'!$Q23)</f>
        <v>49.015395444139941</v>
      </c>
      <c r="CM13" s="752" t="s">
        <v>1477</v>
      </c>
      <c r="CN13" s="80"/>
      <c r="CO13" s="753">
        <f>SUM(CH22:CK22)</f>
        <v>1995.7915164648989</v>
      </c>
      <c r="CR13" s="946"/>
      <c r="CS13" s="806">
        <f>CS14+0.005</f>
        <v>8.0500000000000002E-2</v>
      </c>
      <c r="CT13" s="804">
        <v>80.422415303828117</v>
      </c>
      <c r="CU13" s="807">
        <v>83.812092747889167</v>
      </c>
      <c r="CV13" s="808">
        <v>87.201770191950231</v>
      </c>
      <c r="CW13" s="809">
        <v>90.591447636011267</v>
      </c>
      <c r="CX13" s="805">
        <v>93.981125080072317</v>
      </c>
    </row>
    <row r="14" spans="1:102" x14ac:dyDescent="0.25">
      <c r="A14" s="485" t="s">
        <v>1008</v>
      </c>
      <c r="B14" s="479">
        <f>'Segmentation by Geography'!$K21*'DCF Base'!B$2</f>
        <v>243.77927927927925</v>
      </c>
      <c r="C14" s="479">
        <f>'Segmentation by Geography'!$K21*'DCF Base'!C$2</f>
        <v>316.79529529529532</v>
      </c>
      <c r="D14" s="479">
        <f>'Segmentation by Geography'!$K21*'DCF Base'!D$2</f>
        <v>229.88268268268266</v>
      </c>
      <c r="E14" s="479">
        <f>'Segmentation by Geography'!$K21*'DCF Base'!E$2</f>
        <v>150.74274274274273</v>
      </c>
      <c r="F14" s="479">
        <f>'Segmentation by Geography'!$M21*'DCF Base'!F$2</f>
        <v>246.03949635520206</v>
      </c>
      <c r="G14" s="479">
        <f>'Segmentation by Geography'!$M21*'DCF Base'!G$2</f>
        <v>237.81206096752814</v>
      </c>
      <c r="H14" s="479">
        <f>'Segmentation by Geography'!$M21*'DCF Base'!H$2</f>
        <v>207.84068919814442</v>
      </c>
      <c r="I14" s="479">
        <f>'Segmentation by Geography'!$M21*'DCF Base'!I$2</f>
        <v>195.10775347912522</v>
      </c>
      <c r="J14" s="479">
        <f>'Segmentation by Geography'!$O21*'DCF Base'!J$2</f>
        <v>292.68843657817104</v>
      </c>
      <c r="K14" s="479">
        <f>'Segmentation by Geography'!$O21*'DCF Base'!K$2</f>
        <v>264.64163225172069</v>
      </c>
      <c r="L14" s="479">
        <f>'Segmentation by Geography'!$O21*'DCF Base'!L$2</f>
        <v>289.88375614552598</v>
      </c>
      <c r="M14" s="479">
        <f>'Segmentation by Geography'!$O21*'DCF Base'!M$2</f>
        <v>171.48617502458205</v>
      </c>
      <c r="N14" s="479">
        <f>'Segmentation by Geography'!$Q21*'DCF Base'!N$2</f>
        <v>337.41809760132338</v>
      </c>
      <c r="O14" s="479">
        <f>'Segmentation by Geography'!$Q21*'DCF Base'!O$2</f>
        <v>340.70597187758477</v>
      </c>
      <c r="P14" s="479">
        <f>'Segmentation by Geography'!$Q21*'DCF Base'!P$2</f>
        <v>288.30547559966919</v>
      </c>
      <c r="Q14" s="479">
        <f>'Segmentation by Geography'!$Q21*'DCF Base'!Q$2</f>
        <v>275.77045492142264</v>
      </c>
      <c r="R14" s="479">
        <f>'Segmentation by Geography'!$S21*'DCF Base'!R$2</f>
        <v>384.00058496636444</v>
      </c>
      <c r="S14" s="479">
        <f>'Segmentation by Geography'!$S21*'DCF Base'!S$2</f>
        <v>351.31968411816314</v>
      </c>
      <c r="T14" s="479">
        <f>'Segmentation by Geography'!$S21*'DCF Base'!T$2</f>
        <v>349.88989470605441</v>
      </c>
      <c r="U14" s="479">
        <f>'Segmentation by Geography'!$S21*'DCF Base'!U$2</f>
        <v>311.48983620941794</v>
      </c>
      <c r="V14" s="479">
        <f>'Segmentation by Geography'!$U21*'DCF Base'!V$2</f>
        <v>146.97760489024731</v>
      </c>
      <c r="W14" s="479">
        <f>'Segmentation by Geography'!$U21*'DCF Base'!W$2</f>
        <v>124.46621283689916</v>
      </c>
      <c r="X14" s="479">
        <f>'Segmentation by Geography'!$U21*'DCF Base'!X$2</f>
        <v>136.23023061961655</v>
      </c>
      <c r="Y14" s="479">
        <f>'Segmentation by Geography'!$U21*'DCF Base'!Y$2</f>
        <v>115.02595165323703</v>
      </c>
      <c r="Z14" s="479">
        <f>'Segmentation by Geography'!$W21*'DCF Base'!Z$2</f>
        <v>157.41453710788059</v>
      </c>
      <c r="AA14" s="479">
        <f>'Segmentation by Geography'!$W21*'DCF Base'!AA$2</f>
        <v>123.63947972456002</v>
      </c>
      <c r="AB14" s="479">
        <f>'Segmentation by Geography'!$W21*'DCF Base'!AB$2</f>
        <v>117.79525631216521</v>
      </c>
      <c r="AC14" s="479">
        <f>'Segmentation by Geography'!$W21*'DCF Base'!AC$2</f>
        <v>97.150726855393998</v>
      </c>
      <c r="AD14" s="479">
        <f>('DCF Base'!Z14)*(1+'Revenue Assumptions Summary'!$C24)</f>
        <v>155.50189397740701</v>
      </c>
      <c r="AE14" s="479">
        <f>('DCF Base'!AA14)*(1+'Revenue Assumptions Summary'!$C24)</f>
        <v>122.13721566499325</v>
      </c>
      <c r="AF14" s="479">
        <f>('DCF Base'!AB14)*(1+'Revenue Assumptions Summary'!$C24)</f>
        <v>116.36400166486771</v>
      </c>
      <c r="AG14" s="479">
        <f>('DCF Base'!AC14)*(1+'Revenue Assumptions Summary'!$C24)</f>
        <v>95.970310651437302</v>
      </c>
      <c r="AH14" s="479">
        <f>('DCF Base'!AD14)*(1+'Revenue Assumptions Summary'!$D24)</f>
        <v>153.61249014751999</v>
      </c>
      <c r="AI14" s="479">
        <f>('DCF Base'!AE14)*(1+'Revenue Assumptions Summary'!$D24)</f>
        <v>120.65320465299425</v>
      </c>
      <c r="AJ14" s="479">
        <f>('DCF Base'!AF14)*(1+'Revenue Assumptions Summary'!$D24)</f>
        <v>114.95013727528978</v>
      </c>
      <c r="AK14" s="479">
        <f>('DCF Base'!AG14)*(1+'Revenue Assumptions Summary'!$D24)</f>
        <v>94.804236928074062</v>
      </c>
      <c r="AL14" s="479">
        <f>('DCF Base'!AH14)*(1+'Revenue Assumptions Summary'!$E24)</f>
        <v>151.74604325237559</v>
      </c>
      <c r="AM14" s="479">
        <f>('DCF Base'!AI14)*(1+'Revenue Assumptions Summary'!$E24)</f>
        <v>119.18722490748306</v>
      </c>
      <c r="AN14" s="479">
        <f>('DCF Base'!AJ14)*(1+'Revenue Assumptions Summary'!$E24)</f>
        <v>113.5534518455578</v>
      </c>
      <c r="AO14" s="479">
        <f>('DCF Base'!AK14)*(1+'Revenue Assumptions Summary'!$E24)</f>
        <v>93.652331419016761</v>
      </c>
      <c r="AP14" s="479">
        <f>('DCF Base'!AL14)*(1+'Revenue Assumptions Summary'!$F24)</f>
        <v>149.90227435697619</v>
      </c>
      <c r="AQ14" s="479">
        <f>('DCF Base'!AM14)*(1+'Revenue Assumptions Summary'!$F24)</f>
        <v>117.73905734209944</v>
      </c>
      <c r="AR14" s="479">
        <f>('DCF Base'!AN14)*(1+'Revenue Assumptions Summary'!$F24)</f>
        <v>112.17373664514321</v>
      </c>
      <c r="AS14" s="479">
        <f>('DCF Base'!AO14)*(1+'Revenue Assumptions Summary'!$F24)</f>
        <v>92.514421975375868</v>
      </c>
      <c r="AT14" s="479">
        <f>('DCF Base'!AP14)*(1+'Revenue Assumptions Summary'!$G24)</f>
        <v>148.08090791548452</v>
      </c>
      <c r="AU14" s="479">
        <f>('DCF Base'!AQ14)*(1+'Revenue Assumptions Summary'!$G24)</f>
        <v>116.30848553246111</v>
      </c>
      <c r="AV14" s="479">
        <f>('DCF Base'!AR14)*(1+'Revenue Assumptions Summary'!$G24)</f>
        <v>110.81078547966825</v>
      </c>
      <c r="AW14" s="479">
        <f>('DCF Base'!AS14)*(1+'Revenue Assumptions Summary'!$G24)</f>
        <v>91.3903385399326</v>
      </c>
      <c r="AX14" s="479">
        <f>('DCF Base'!AT14)*(1+'Revenue Assumptions Summary'!$H24)</f>
        <v>146.33608348420893</v>
      </c>
      <c r="AY14" s="479">
        <f>('DCF Base'!AU14)*(1+'Revenue Assumptions Summary'!$H24)</f>
        <v>114.9380327848488</v>
      </c>
      <c r="AZ14" s="479">
        <f>('DCF Base'!AV14)*(1+'Revenue Assumptions Summary'!$H24)</f>
        <v>109.50511165259994</v>
      </c>
      <c r="BA14" s="479">
        <f>('DCF Base'!AW14)*(1+'Revenue Assumptions Summary'!$H24)</f>
        <v>90.313494146474198</v>
      </c>
      <c r="BB14" s="479">
        <f>('DCF Base'!AX14)*(1+'Revenue Assumptions Summary'!$I24)</f>
        <v>144.66558879233662</v>
      </c>
      <c r="BC14" s="479">
        <f>('DCF Base'!AY14)*(1+'Revenue Assumptions Summary'!$I24)</f>
        <v>113.62596149600598</v>
      </c>
      <c r="BD14" s="479">
        <f>('DCF Base'!AZ14)*(1+'Revenue Assumptions Summary'!$I24)</f>
        <v>108.25505969416896</v>
      </c>
      <c r="BE14" s="479">
        <f>('DCF Base'!BA14)*(1+'Revenue Assumptions Summary'!$I24)</f>
        <v>89.282523459108447</v>
      </c>
      <c r="BF14" s="479">
        <f>('DCF Base'!BB14)*(1+'Revenue Assumptions Summary'!$J24)</f>
        <v>143.0673203854609</v>
      </c>
      <c r="BG14" s="479">
        <f>('DCF Base'!BC14)*(1+'Revenue Assumptions Summary'!$J24)</f>
        <v>112.37061953129985</v>
      </c>
      <c r="BH14" s="479">
        <f>('DCF Base'!BD14)*(1+'Revenue Assumptions Summary'!$J24)</f>
        <v>107.05905556327643</v>
      </c>
      <c r="BI14" s="479">
        <f>('DCF Base'!BE14)*(1+'Revenue Assumptions Summary'!$J24)</f>
        <v>88.29612829960945</v>
      </c>
      <c r="BJ14" s="479">
        <f>('DCF Base'!BF14)*(1+'Revenue Assumptions Summary'!$K24)</f>
        <v>141.53927921179834</v>
      </c>
      <c r="BK14" s="479">
        <f>('DCF Base'!BG14)*(1+'Revenue Assumptions Summary'!$K24)</f>
        <v>111.17043675796508</v>
      </c>
      <c r="BL14" s="479">
        <f>('DCF Base'!BH14)*(1+'Revenue Assumptions Summary'!$K24)</f>
        <v>105.91560334460512</v>
      </c>
      <c r="BM14" s="479">
        <f>('DCF Base'!BI14)*(1+'Revenue Assumptions Summary'!$K24)</f>
        <v>87.353074923385691</v>
      </c>
      <c r="BN14" s="479">
        <f>('DCF Base'!BJ14)*(1+'Revenue Assumptions Summary'!$L24)</f>
        <v>140.07956645384635</v>
      </c>
      <c r="BO14" s="479">
        <f>('DCF Base'!BK14)*(1+'Revenue Assumptions Summary'!$L24)</f>
        <v>110.02392177112623</v>
      </c>
      <c r="BP14" s="479">
        <f>('DCF Base'!BL14)*(1+'Revenue Assumptions Summary'!$L24)</f>
        <v>104.82328212939707</v>
      </c>
      <c r="BQ14" s="479">
        <f>('DCF Base'!BM14)*(1+'Revenue Assumptions Summary'!$L24)</f>
        <v>86.452191446925454</v>
      </c>
      <c r="BR14" s="479">
        <f>('DCF Base'!BN14)*(1+'Revenue Assumptions Summary'!$M24)</f>
        <v>138.68637959330979</v>
      </c>
      <c r="BS14" s="479">
        <f>('DCF Base'!BO14)*(1+'Revenue Assumptions Summary'!$M24)</f>
        <v>108.92965880303845</v>
      </c>
      <c r="BT14" s="479">
        <f>('DCF Base'!BP14)*(1+'Revenue Assumptions Summary'!$M24)</f>
        <v>103.7807430707892</v>
      </c>
      <c r="BU14" s="479">
        <f>('DCF Base'!BQ14)*(1+'Revenue Assumptions Summary'!$M24)</f>
        <v>85.59236541920761</v>
      </c>
      <c r="BV14" s="479">
        <f>('DCF Base'!BR14)*(1+'Revenue Assumptions Summary'!$N24)</f>
        <v>137.3580086978719</v>
      </c>
      <c r="BW14" s="479">
        <f>('DCF Base'!BS14)*(1+'Revenue Assumptions Summary'!$N24)</f>
        <v>107.88630480657348</v>
      </c>
      <c r="BX14" s="479">
        <f>('DCF Base'!BT14)*(1+'Revenue Assumptions Summary'!$N24)</f>
        <v>102.78670660515775</v>
      </c>
      <c r="BY14" s="479">
        <f>('DCF Base'!BU14)*(1+'Revenue Assumptions Summary'!$N24)</f>
        <v>84.772541530027027</v>
      </c>
      <c r="BZ14" s="479">
        <f>('DCF Base'!BV14)*(1+'Revenue Assumptions Summary'!$O24)</f>
        <v>136.09283291909088</v>
      </c>
      <c r="CA14" s="479">
        <f>('DCF Base'!BW14)*(1+'Revenue Assumptions Summary'!$O24)</f>
        <v>106.89258670453188</v>
      </c>
      <c r="CB14" s="479">
        <f>('DCF Base'!BX14)*(1+'Revenue Assumptions Summary'!$O24)</f>
        <v>101.83995983145083</v>
      </c>
      <c r="CC14" s="479">
        <f>('DCF Base'!BY14)*(1+'Revenue Assumptions Summary'!$O24)</f>
        <v>83.991719448619264</v>
      </c>
      <c r="CD14" s="479">
        <f>('DCF Base'!BZ14)*(1+'Revenue Assumptions Summary'!$P24)</f>
        <v>134.88931719136869</v>
      </c>
      <c r="CE14" s="479">
        <f>('DCF Base'!CA14)*(1+'Revenue Assumptions Summary'!$P24)</f>
        <v>105.94729879688508</v>
      </c>
      <c r="CF14" s="479">
        <f>('DCF Base'!CB14)*(1+'Revenue Assumptions Summary'!$P24)</f>
        <v>100.93935404098562</v>
      </c>
      <c r="CG14" s="479">
        <f>('DCF Base'!CC14)*(1+'Revenue Assumptions Summary'!$P24)</f>
        <v>83.248951786379919</v>
      </c>
      <c r="CH14" s="479">
        <f>('DCF Base'!CD14)*(1+'Revenue Assumptions Summary'!$Q24)</f>
        <v>133.74600912256653</v>
      </c>
      <c r="CI14" s="479">
        <f>('DCF Base'!CE14)*(1+'Revenue Assumptions Summary'!$Q24)</f>
        <v>105.04930031854433</v>
      </c>
      <c r="CJ14" s="479">
        <f>('DCF Base'!CF14)*(1+'Revenue Assumptions Summary'!$Q24)</f>
        <v>100.0838023906573</v>
      </c>
      <c r="CK14" s="479">
        <f>('DCF Base'!CG14)*(1+'Revenue Assumptions Summary'!$Q24)</f>
        <v>82.543342177861717</v>
      </c>
      <c r="CM14" s="754" t="s">
        <v>1461</v>
      </c>
      <c r="CN14" s="80"/>
      <c r="CO14" s="755">
        <f>'Comps Anal'!D30</f>
        <v>14.89508</v>
      </c>
      <c r="CR14" s="946"/>
      <c r="CS14" s="806">
        <v>7.5499999999999998E-2</v>
      </c>
      <c r="CT14" s="804">
        <v>84.894652524780909</v>
      </c>
      <c r="CU14" s="810">
        <v>88.522144989948174</v>
      </c>
      <c r="CV14" s="811">
        <v>92.149637455115453</v>
      </c>
      <c r="CW14" s="805">
        <v>95.777129920282718</v>
      </c>
      <c r="CX14" s="805">
        <v>99.404622385449983</v>
      </c>
    </row>
    <row r="15" spans="1:102" x14ac:dyDescent="0.25">
      <c r="A15" s="485" t="s">
        <v>1009</v>
      </c>
      <c r="B15" s="479">
        <f>'Segmentation by Geography'!$K22*'DCF Base'!B$2</f>
        <v>0</v>
      </c>
      <c r="C15" s="479">
        <f>'Segmentation by Geography'!$K22*'DCF Base'!C$2</f>
        <v>0</v>
      </c>
      <c r="D15" s="479">
        <f>'Segmentation by Geography'!$K22*'DCF Base'!D$2</f>
        <v>0</v>
      </c>
      <c r="E15" s="479">
        <f>'Segmentation by Geography'!$K22*'DCF Base'!E$2</f>
        <v>0</v>
      </c>
      <c r="F15" s="479">
        <f>'Segmentation by Geography'!$M22*'DCF Base'!F$2</f>
        <v>0</v>
      </c>
      <c r="G15" s="479">
        <f>'Segmentation by Geography'!$M22*'DCF Base'!G$2</f>
        <v>0</v>
      </c>
      <c r="H15" s="479">
        <f>'Segmentation by Geography'!$M22*'DCF Base'!H$2</f>
        <v>0</v>
      </c>
      <c r="I15" s="479">
        <f>'Segmentation by Geography'!$M22*'DCF Base'!I$2</f>
        <v>0</v>
      </c>
      <c r="J15" s="479">
        <f>'Segmentation by Geography'!$O22*'DCF Base'!J$2</f>
        <v>0</v>
      </c>
      <c r="K15" s="479">
        <f>'Segmentation by Geography'!$O22*'DCF Base'!K$2</f>
        <v>0</v>
      </c>
      <c r="L15" s="479">
        <f>'Segmentation by Geography'!$O22*'DCF Base'!L$2</f>
        <v>0</v>
      </c>
      <c r="M15" s="479">
        <f>'Segmentation by Geography'!$O22*'DCF Base'!M$2</f>
        <v>0</v>
      </c>
      <c r="N15" s="479">
        <f>'Segmentation by Geography'!$Q22*'DCF Base'!N$2</f>
        <v>0</v>
      </c>
      <c r="O15" s="479">
        <f>'Segmentation by Geography'!$Q22*'DCF Base'!O$2</f>
        <v>0</v>
      </c>
      <c r="P15" s="479">
        <f>'Segmentation by Geography'!$Q22*'DCF Base'!P$2</f>
        <v>0</v>
      </c>
      <c r="Q15" s="479">
        <f>'Segmentation by Geography'!$Q22*'DCF Base'!Q$2</f>
        <v>0</v>
      </c>
      <c r="R15" s="479">
        <f>'Segmentation by Geography'!$S22*'DCF Base'!R$2</f>
        <v>0</v>
      </c>
      <c r="S15" s="479">
        <f>'Segmentation by Geography'!$S22*'DCF Base'!S$2</f>
        <v>0</v>
      </c>
      <c r="T15" s="479">
        <f>'Segmentation by Geography'!$S22*'DCF Base'!T$2</f>
        <v>0</v>
      </c>
      <c r="U15" s="479">
        <f>'Segmentation by Geography'!$S22*'DCF Base'!U$2</f>
        <v>0</v>
      </c>
      <c r="V15" s="479">
        <f>'Segmentation by Geography'!$U22*'DCF Base'!V$2</f>
        <v>8.5762711864406782</v>
      </c>
      <c r="W15" s="479">
        <f>'Segmentation by Geography'!$U22*'DCF Base'!W$2</f>
        <v>7.2627118644067803</v>
      </c>
      <c r="X15" s="479">
        <f>'Segmentation by Geography'!$U22*'DCF Base'!X$2</f>
        <v>7.9491525423728806</v>
      </c>
      <c r="Y15" s="479">
        <f>'Segmentation by Geography'!$U22*'DCF Base'!Y$2</f>
        <v>6.7118644067796618</v>
      </c>
      <c r="Z15" s="479">
        <f>'Segmentation by Geography'!$W22*'DCF Base'!Z$2</f>
        <v>7.2677276205049726</v>
      </c>
      <c r="AA15" s="479">
        <f>'Segmentation by Geography'!$W22*'DCF Base'!AA$2</f>
        <v>5.7083550114766632</v>
      </c>
      <c r="AB15" s="479">
        <f>'Segmentation by Geography'!$W22*'DCF Base'!AB$2</f>
        <v>5.4385309869931131</v>
      </c>
      <c r="AC15" s="479">
        <f>'Segmentation by Geography'!$W22*'DCF Base'!AC$2</f>
        <v>4.4853863810252479</v>
      </c>
      <c r="AD15" s="479">
        <f>('DCF Base'!Z15)*(1+'Revenue Assumptions Summary'!$C25)</f>
        <v>7.2717636187441101</v>
      </c>
      <c r="AE15" s="479">
        <f>('DCF Base'!AA15)*(1+'Revenue Assumptions Summary'!$C25)</f>
        <v>5.7115250409518588</v>
      </c>
      <c r="AF15" s="479">
        <f>('DCF Base'!AB15)*(1+'Revenue Assumptions Summary'!$C25)</f>
        <v>5.4415511746821883</v>
      </c>
      <c r="AG15" s="479">
        <f>('DCF Base'!AC15)*(1+'Revenue Assumptions Summary'!$C25)</f>
        <v>4.4878772574698464</v>
      </c>
      <c r="AH15" s="479">
        <f>('DCF Base'!AD15)*(1+'Revenue Assumptions Summary'!$D25)</f>
        <v>7.2758018583002917</v>
      </c>
      <c r="AI15" s="479">
        <f>('DCF Base'!AE15)*(1+'Revenue Assumptions Summary'!$D25)</f>
        <v>5.7146968308443471</v>
      </c>
      <c r="AJ15" s="479">
        <f>('DCF Base'!AF15)*(1+'Revenue Assumptions Summary'!$D25)</f>
        <v>5.4445730395766887</v>
      </c>
      <c r="AK15" s="479">
        <f>('DCF Base'!AG15)*(1+'Revenue Assumptions Summary'!$D25)</f>
        <v>4.4903695171766511</v>
      </c>
      <c r="AL15" s="479">
        <f>('DCF Base'!AH15)*(1+'Revenue Assumptions Summary'!$E25)</f>
        <v>7.2798423404181918</v>
      </c>
      <c r="AM15" s="479">
        <f>('DCF Base'!AI15)*(1+'Revenue Assumptions Summary'!$E25)</f>
        <v>5.7178703821317427</v>
      </c>
      <c r="AN15" s="479">
        <f>('DCF Base'!AJ15)*(1+'Revenue Assumptions Summary'!$E25)</f>
        <v>5.4475965826080195</v>
      </c>
      <c r="AO15" s="479">
        <f>('DCF Base'!AK15)*(1+'Revenue Assumptions Summary'!$E25)</f>
        <v>4.4928631609138314</v>
      </c>
      <c r="AP15" s="479">
        <f>('DCF Base'!AL15)*(1+'Revenue Assumptions Summary'!$F25)</f>
        <v>7.2838850663431742</v>
      </c>
      <c r="AQ15" s="479">
        <f>('DCF Base'!AM15)*(1+'Revenue Assumptions Summary'!$F25)</f>
        <v>5.7210456957922045</v>
      </c>
      <c r="AR15" s="479">
        <f>('DCF Base'!AN15)*(1+'Revenue Assumptions Summary'!$F25)</f>
        <v>5.4506218047081028</v>
      </c>
      <c r="AS15" s="479">
        <f>('DCF Base'!AO15)*(1+'Revenue Assumptions Summary'!$F25)</f>
        <v>4.4953581894499832</v>
      </c>
      <c r="AT15" s="479">
        <f>('DCF Base'!AP15)*(1+'Revenue Assumptions Summary'!$G25)</f>
        <v>7.2879300373212974</v>
      </c>
      <c r="AU15" s="479">
        <f>('DCF Base'!AQ15)*(1+'Revenue Assumptions Summary'!$G25)</f>
        <v>5.724222772804433</v>
      </c>
      <c r="AV15" s="479">
        <f>('DCF Base'!AR15)*(1+'Revenue Assumptions Summary'!$G25)</f>
        <v>5.4536487068093784</v>
      </c>
      <c r="AW15" s="479">
        <f>('DCF Base'!AS15)*(1+'Revenue Assumptions Summary'!$G25)</f>
        <v>4.4978546035541287</v>
      </c>
      <c r="AX15" s="479">
        <f>('DCF Base'!AT15)*(1+'Revenue Assumptions Summary'!$H25)</f>
        <v>7.289617618875079</v>
      </c>
      <c r="AY15" s="479">
        <f>('DCF Base'!AU15)*(1+'Revenue Assumptions Summary'!$H25)</f>
        <v>5.7255482647770028</v>
      </c>
      <c r="AZ15" s="479">
        <f>('DCF Base'!AV15)*(1+'Revenue Assumptions Summary'!$H25)</f>
        <v>5.4549115450791321</v>
      </c>
      <c r="BA15" s="479">
        <f>('DCF Base'!AW15)*(1+'Revenue Assumptions Summary'!$H25)</f>
        <v>4.498896119652894</v>
      </c>
      <c r="BB15" s="479">
        <f>('DCF Base'!AX15)*(1+'Revenue Assumptions Summary'!$I25)</f>
        <v>7.2889454090848291</v>
      </c>
      <c r="BC15" s="479">
        <f>('DCF Base'!AY15)*(1+'Revenue Assumptions Summary'!$I25)</f>
        <v>5.7250202851490775</v>
      </c>
      <c r="BD15" s="479">
        <f>('DCF Base'!AZ15)*(1+'Revenue Assumptions Summary'!$I25)</f>
        <v>5.4544085221309802</v>
      </c>
      <c r="BE15" s="479">
        <f>('DCF Base'!BA15)*(1+'Revenue Assumptions Summary'!$I25)</f>
        <v>4.4984812553657578</v>
      </c>
      <c r="BF15" s="479">
        <f>('DCF Base'!BB15)*(1+'Revenue Assumptions Summary'!$J25)</f>
        <v>7.2859132968078963</v>
      </c>
      <c r="BG15" s="479">
        <f>('DCF Base'!BC15)*(1+'Revenue Assumptions Summary'!$J25)</f>
        <v>5.7226387466249093</v>
      </c>
      <c r="BH15" s="479">
        <f>('DCF Base'!BD15)*(1+'Revenue Assumptions Summary'!$J25)</f>
        <v>5.4521395547954929</v>
      </c>
      <c r="BI15" s="479">
        <f>('DCF Base'!BE15)*(1+'Revenue Assumptions Summary'!$J25)</f>
        <v>4.4966099420993766</v>
      </c>
      <c r="BJ15" s="479">
        <f>('DCF Base'!BF15)*(1+'Revenue Assumptions Summary'!$K25)</f>
        <v>7.2805234630947462</v>
      </c>
      <c r="BK15" s="479">
        <f>('DCF Base'!BG15)*(1+'Revenue Assumptions Summary'!$K25)</f>
        <v>5.7184053622860853</v>
      </c>
      <c r="BL15" s="479">
        <f>('DCF Base'!BH15)*(1+'Revenue Assumptions Summary'!$K25)</f>
        <v>5.4481062751798666</v>
      </c>
      <c r="BM15" s="479">
        <f>('DCF Base'!BI15)*(1+'Revenue Assumptions Summary'!$K25)</f>
        <v>4.4932835259215409</v>
      </c>
      <c r="BN15" s="479">
        <f>('DCF Base'!BJ15)*(1+'Revenue Assumptions Summary'!$L25)</f>
        <v>7.272780378895078</v>
      </c>
      <c r="BO15" s="479">
        <f>('DCF Base'!BK15)*(1+'Revenue Assumptions Summary'!$L25)</f>
        <v>5.7123236437898175</v>
      </c>
      <c r="BP15" s="479">
        <f>('DCF Base'!BL15)*(1+'Revenue Assumptions Summary'!$L25)</f>
        <v>5.4423120289513784</v>
      </c>
      <c r="BQ15" s="479">
        <f>('DCF Base'!BM15)*(1+'Revenue Assumptions Summary'!$L25)</f>
        <v>4.4885047661454678</v>
      </c>
      <c r="BR15" s="479">
        <f>('DCF Base'!BN15)*(1+'Revenue Assumptions Summary'!$M25)</f>
        <v>7.2626907990563687</v>
      </c>
      <c r="BS15" s="479">
        <f>('DCF Base'!BO15)*(1+'Revenue Assumptions Summary'!$M25)</f>
        <v>5.7043988966551709</v>
      </c>
      <c r="BT15" s="479">
        <f>('DCF Base'!BP15)*(1+'Revenue Assumptions Summary'!$M25)</f>
        <v>5.4347618708464234</v>
      </c>
      <c r="BU15" s="479">
        <f>('DCF Base'!BQ15)*(1+'Revenue Assumptions Summary'!$M25)</f>
        <v>4.4822778316259173</v>
      </c>
      <c r="BV15" s="479">
        <f>('DCF Base'!BR15)*(1+'Revenue Assumptions Summary'!$N25)</f>
        <v>7.2502637526256466</v>
      </c>
      <c r="BW15" s="479">
        <f>('DCF Base'!BS15)*(1+'Revenue Assumptions Summary'!$N25)</f>
        <v>5.6946382126456987</v>
      </c>
      <c r="BX15" s="479">
        <f>('DCF Base'!BT15)*(1+'Revenue Assumptions Summary'!$N25)</f>
        <v>5.425462557413212</v>
      </c>
      <c r="BY15" s="479">
        <f>('DCF Base'!BU15)*(1+'Revenue Assumptions Summary'!$N25)</f>
        <v>4.474608294773784</v>
      </c>
      <c r="BZ15" s="479">
        <f>('DCF Base'!BV15)*(1+'Revenue Assumptions Summary'!$O25)</f>
        <v>7.2355105294736788</v>
      </c>
      <c r="CA15" s="479">
        <f>('DCF Base'!BW15)*(1+'Revenue Assumptions Summary'!$O25)</f>
        <v>5.6830504592635602</v>
      </c>
      <c r="CB15" s="479">
        <f>('DCF Base'!BX15)*(1+'Revenue Assumptions Summary'!$O25)</f>
        <v>5.4144225370024825</v>
      </c>
      <c r="CC15" s="479">
        <f>('DCF Base'!BY15)*(1+'Revenue Assumptions Summary'!$O25)</f>
        <v>4.4655031233010174</v>
      </c>
      <c r="CD15" s="479">
        <f>('DCF Base'!BZ15)*(1+'Revenue Assumptions Summary'!$P25)</f>
        <v>7.2184446632690813</v>
      </c>
      <c r="CE15" s="479">
        <f>('DCF Base'!CA15)*(1+'Revenue Assumptions Summary'!$P25)</f>
        <v>5.6696462663767289</v>
      </c>
      <c r="CF15" s="479">
        <f>('DCF Base'!CB15)*(1+'Revenue Assumptions Summary'!$P25)</f>
        <v>5.4016519370268146</v>
      </c>
      <c r="CG15" s="479">
        <f>('DCF Base'!CC15)*(1+'Revenue Assumptions Summary'!$P25)</f>
        <v>4.4549706697128375</v>
      </c>
      <c r="CH15" s="479">
        <f>('DCF Base'!CD15)*(1+'Revenue Assumptions Summary'!$Q25)</f>
        <v>7.1990819108381316</v>
      </c>
      <c r="CI15" s="479">
        <f>('DCF Base'!CE15)*(1+'Revenue Assumptions Summary'!$Q25)</f>
        <v>5.6544380100073859</v>
      </c>
      <c r="CJ15" s="479">
        <f>('DCF Base'!CF15)*(1+'Revenue Assumptions Summary'!$Q25)</f>
        <v>5.3871625485153229</v>
      </c>
      <c r="CK15" s="479">
        <f>('DCF Base'!CG15)*(1+'Revenue Assumptions Summary'!$Q25)</f>
        <v>4.4430206585693393</v>
      </c>
      <c r="CM15" s="80" t="s">
        <v>1131</v>
      </c>
      <c r="CN15" s="80"/>
      <c r="CO15" s="756">
        <f>CO13*CO14</f>
        <v>29727.474301065988</v>
      </c>
      <c r="CR15" s="946"/>
      <c r="CS15" s="806">
        <f>CS14-0.005</f>
        <v>7.0499999999999993E-2</v>
      </c>
      <c r="CT15" s="804">
        <v>89.669075726690906</v>
      </c>
      <c r="CU15" s="812">
        <v>93.552301338016534</v>
      </c>
      <c r="CV15" s="813">
        <v>97.435526949342133</v>
      </c>
      <c r="CW15" s="814">
        <v>101.31875256066778</v>
      </c>
      <c r="CX15" s="805">
        <v>105.20197817199337</v>
      </c>
    </row>
    <row r="16" spans="1:102" x14ac:dyDescent="0.25">
      <c r="A16" s="485" t="s">
        <v>1014</v>
      </c>
      <c r="B16" s="479">
        <f>'Segmentation by Geography'!$K23*'DCF Base'!B$2</f>
        <v>0</v>
      </c>
      <c r="C16" s="479">
        <f>'Segmentation by Geography'!$K23*'DCF Base'!C$2</f>
        <v>0</v>
      </c>
      <c r="D16" s="479">
        <f>'Segmentation by Geography'!$K23*'DCF Base'!D$2</f>
        <v>0</v>
      </c>
      <c r="E16" s="479">
        <f>'Segmentation by Geography'!$K23*'DCF Base'!E$2</f>
        <v>0</v>
      </c>
      <c r="F16" s="479">
        <f>'Segmentation by Geography'!$M23*'DCF Base'!F$2</f>
        <v>0</v>
      </c>
      <c r="G16" s="479">
        <f>'Segmentation by Geography'!$M23*'DCF Base'!G$2</f>
        <v>0</v>
      </c>
      <c r="H16" s="479">
        <f>'Segmentation by Geography'!$M23*'DCF Base'!H$2</f>
        <v>0</v>
      </c>
      <c r="I16" s="479">
        <f>'Segmentation by Geography'!$M23*'DCF Base'!I$2</f>
        <v>0</v>
      </c>
      <c r="J16" s="479">
        <f>'Segmentation by Geography'!$O23*'DCF Base'!J$2</f>
        <v>0</v>
      </c>
      <c r="K16" s="479">
        <f>'Segmentation by Geography'!$O23*'DCF Base'!K$2</f>
        <v>0</v>
      </c>
      <c r="L16" s="479">
        <f>'Segmentation by Geography'!$O23*'DCF Base'!L$2</f>
        <v>0</v>
      </c>
      <c r="M16" s="479">
        <f>'Segmentation by Geography'!$O23*'DCF Base'!M$2</f>
        <v>0</v>
      </c>
      <c r="N16" s="479">
        <f>'Segmentation by Geography'!$Q23*'DCF Base'!N$2</f>
        <v>0</v>
      </c>
      <c r="O16" s="479">
        <f>'Segmentation by Geography'!$Q23*'DCF Base'!O$2</f>
        <v>0</v>
      </c>
      <c r="P16" s="479">
        <f>'Segmentation by Geography'!$Q23*'DCF Base'!P$2</f>
        <v>0</v>
      </c>
      <c r="Q16" s="479">
        <f>'Segmentation by Geography'!$Q23*'DCF Base'!Q$2</f>
        <v>0</v>
      </c>
      <c r="R16" s="479">
        <f>'Segmentation by Geography'!$S23*'DCF Base'!R$2</f>
        <v>0</v>
      </c>
      <c r="S16" s="479">
        <f>'Segmentation by Geography'!$S23*'DCF Base'!S$2</f>
        <v>0</v>
      </c>
      <c r="T16" s="479">
        <f>'Segmentation by Geography'!$S23*'DCF Base'!T$2</f>
        <v>0</v>
      </c>
      <c r="U16" s="479">
        <f>'Segmentation by Geography'!$S23*'DCF Base'!U$2</f>
        <v>0</v>
      </c>
      <c r="V16" s="479">
        <f>'Segmentation by Geography'!$U23*'DCF Base'!V$2</f>
        <v>243.93164767991109</v>
      </c>
      <c r="W16" s="479">
        <f>'Segmentation by Geography'!$U23*'DCF Base'!W$2</f>
        <v>206.57057515976663</v>
      </c>
      <c r="X16" s="479">
        <f>'Segmentation by Geography'!$U23*'DCF Base'!X$2</f>
        <v>226.09474854126145</v>
      </c>
      <c r="Y16" s="479">
        <f>'Segmentation by Geography'!$U23*'DCF Base'!Y$2</f>
        <v>190.90302861906088</v>
      </c>
      <c r="Z16" s="479">
        <f>'Segmentation by Geography'!$W23*'DCF Base'!Z$2</f>
        <v>240.27932670237183</v>
      </c>
      <c r="AA16" s="479">
        <f>'Segmentation by Geography'!$W23*'DCF Base'!AA$2</f>
        <v>188.72469778117824</v>
      </c>
      <c r="AB16" s="479">
        <f>'Segmentation by Geography'!$W23*'DCF Base'!AB$2</f>
        <v>179.80400918133125</v>
      </c>
      <c r="AC16" s="479">
        <f>'Segmentation by Geography'!$W23*'DCF Base'!AC$2</f>
        <v>148.29196633511856</v>
      </c>
      <c r="AD16" s="479">
        <f>('DCF Base'!Z16)*(1+'Revenue Assumptions Summary'!$C26)</f>
        <v>241.65052249904278</v>
      </c>
      <c r="AE16" s="479">
        <f>('DCF Base'!AA16)*(1+'Revenue Assumptions Summary'!$C26)</f>
        <v>189.80168811520764</v>
      </c>
      <c r="AF16" s="479">
        <f>('DCF Base'!AB16)*(1+'Revenue Assumptions Summary'!$C26)</f>
        <v>180.8300920532856</v>
      </c>
      <c r="AG16" s="479">
        <f>('DCF Base'!AC16)*(1+'Revenue Assumptions Summary'!$C26)</f>
        <v>149.13822025013243</v>
      </c>
      <c r="AH16" s="479">
        <f>('DCF Base'!AD16)*(1+'Revenue Assumptions Summary'!$D26)</f>
        <v>243.02954326317393</v>
      </c>
      <c r="AI16" s="479">
        <f>('DCF Base'!AE16)*(1+'Revenue Assumptions Summary'!$D26)</f>
        <v>190.88482448202038</v>
      </c>
      <c r="AJ16" s="479">
        <f>('DCF Base'!AF16)*(1+'Revenue Assumptions Summary'!$D26)</f>
        <v>181.86203044573091</v>
      </c>
      <c r="AK16" s="479">
        <f>('DCF Base'!AG16)*(1+'Revenue Assumptions Summary'!$D26)</f>
        <v>149.9893034603966</v>
      </c>
      <c r="AL16" s="479">
        <f>('DCF Base'!AH16)*(1+'Revenue Assumptions Summary'!$E26)</f>
        <v>244.416433649304</v>
      </c>
      <c r="AM16" s="479">
        <f>('DCF Base'!AI16)*(1+'Revenue Assumptions Summary'!$E26)</f>
        <v>191.97414195502225</v>
      </c>
      <c r="AN16" s="479">
        <f>('DCF Base'!AJ16)*(1+'Revenue Assumptions Summary'!$E26)</f>
        <v>182.89985777421396</v>
      </c>
      <c r="AO16" s="479">
        <f>('DCF Base'!AK16)*(1+'Revenue Assumptions Summary'!$E26)</f>
        <v>150.84524352512489</v>
      </c>
      <c r="AP16" s="479">
        <f>('DCF Base'!AL16)*(1+'Revenue Assumptions Summary'!$F26)</f>
        <v>245.81123856680054</v>
      </c>
      <c r="AQ16" s="479">
        <f>('DCF Base'!AM16)*(1+'Revenue Assumptions Summary'!$F26)</f>
        <v>193.06967580777146</v>
      </c>
      <c r="AR16" s="479">
        <f>('DCF Base'!AN16)*(1+'Revenue Assumptions Summary'!$F26)</f>
        <v>183.94360764497318</v>
      </c>
      <c r="AS16" s="479">
        <f>('DCF Base'!AO16)*(1+'Revenue Assumptions Summary'!$F26)</f>
        <v>151.7060681608026</v>
      </c>
      <c r="AT16" s="479">
        <f>('DCF Base'!AP16)*(1+'Revenue Assumptions Summary'!$G26)</f>
        <v>247.2140031813143</v>
      </c>
      <c r="AU16" s="479">
        <f>('DCF Base'!AQ16)*(1+'Revenue Assumptions Summary'!$G26)</f>
        <v>194.17146151512097</v>
      </c>
      <c r="AV16" s="479">
        <f>('DCF Base'!AR16)*(1+'Revenue Assumptions Summary'!$G26)</f>
        <v>184.99331385602687</v>
      </c>
      <c r="AW16" s="479">
        <f>('DCF Base'!AS16)*(1+'Revenue Assumptions Summary'!$G26)</f>
        <v>152.571805242084</v>
      </c>
      <c r="AX16" s="479">
        <f>('DCF Base'!AT16)*(1+'Revenue Assumptions Summary'!$H26)</f>
        <v>248.57718902773709</v>
      </c>
      <c r="AY16" s="479">
        <f>('DCF Base'!AU16)*(1+'Revenue Assumptions Summary'!$H26)</f>
        <v>195.24216052371438</v>
      </c>
      <c r="AZ16" s="479">
        <f>('DCF Base'!AV16)*(1+'Revenue Assumptions Summary'!$H26)</f>
        <v>186.0134027825689</v>
      </c>
      <c r="BA16" s="479">
        <f>('DCF Base'!AW16)*(1+'Revenue Assumptions Summary'!$H26)</f>
        <v>153.41311569696404</v>
      </c>
      <c r="BB16" s="479">
        <f>('DCF Base'!AX16)*(1+'Revenue Assumptions Summary'!$I26)</f>
        <v>249.90004546940423</v>
      </c>
      <c r="BC16" s="479">
        <f>('DCF Base'!AY16)*(1+'Revenue Assumptions Summary'!$I26)</f>
        <v>196.28118325441628</v>
      </c>
      <c r="BD16" s="479">
        <f>('DCF Base'!AZ16)*(1+'Revenue Assumptions Summary'!$I26)</f>
        <v>187.00331271384536</v>
      </c>
      <c r="BE16" s="479">
        <f>('DCF Base'!BA16)*(1+'Revenue Assumptions Summary'!$I26)</f>
        <v>154.22953625884153</v>
      </c>
      <c r="BF16" s="479">
        <f>('DCF Base'!BB16)*(1+'Revenue Assumptions Summary'!$J26)</f>
        <v>251.18184087389088</v>
      </c>
      <c r="BG16" s="479">
        <f>('DCF Base'!BC16)*(1+'Revenue Assumptions Summary'!$J26)</f>
        <v>197.28795505475802</v>
      </c>
      <c r="BH16" s="479">
        <f>('DCF Base'!BD16)*(1+'Revenue Assumptions Summary'!$J26)</f>
        <v>187.96249616021146</v>
      </c>
      <c r="BI16" s="479">
        <f>('DCF Base'!BE16)*(1+'Revenue Assumptions Summary'!$J26)</f>
        <v>155.02061538986513</v>
      </c>
      <c r="BJ16" s="479">
        <f>('DCF Base'!BF16)*(1+'Revenue Assumptions Summary'!$K26)</f>
        <v>252.42186328476299</v>
      </c>
      <c r="BK16" s="479">
        <f>('DCF Base'!BG16)*(1+'Revenue Assumptions Summary'!$K26)</f>
        <v>198.26191672655679</v>
      </c>
      <c r="BL16" s="479">
        <f>('DCF Base'!BH16)*(1+'Revenue Assumptions Summary'!$K26)</f>
        <v>188.89042035581105</v>
      </c>
      <c r="BM16" s="479">
        <f>('DCF Base'!BI16)*(1+'Revenue Assumptions Summary'!$K26)</f>
        <v>155.78591369551427</v>
      </c>
      <c r="BN16" s="479">
        <f>('DCF Base'!BJ16)*(1+'Revenue Assumptions Summary'!$L26)</f>
        <v>253.6194210782258</v>
      </c>
      <c r="BO16" s="479">
        <f>('DCF Base'!BK16)*(1+'Revenue Assumptions Summary'!$L26)</f>
        <v>199.20252504167297</v>
      </c>
      <c r="BP16" s="479">
        <f>('DCF Base'!BL16)*(1+'Revenue Assumptions Summary'!$L26)</f>
        <v>189.78656774995488</v>
      </c>
      <c r="BQ16" s="479">
        <f>('DCF Base'!BM16)*(1+'Revenue Assumptions Summary'!$L26)</f>
        <v>156.52500432985968</v>
      </c>
      <c r="BR16" s="479">
        <f>('DCF Base'!BN16)*(1+'Revenue Assumptions Summary'!$M26)</f>
        <v>254.77384360382476</v>
      </c>
      <c r="BS16" s="479">
        <f>('DCF Base'!BO16)*(1+'Revenue Assumptions Summary'!$M26)</f>
        <v>200.10925324524129</v>
      </c>
      <c r="BT16" s="479">
        <f>('DCF Base'!BP16)*(1+'Revenue Assumptions Summary'!$M26)</f>
        <v>190.6504364865651</v>
      </c>
      <c r="BU16" s="479">
        <f>('DCF Base'!BQ16)*(1+'Revenue Assumptions Summary'!$M26)</f>
        <v>157.23747339098151</v>
      </c>
      <c r="BV16" s="479">
        <f>('DCF Base'!BR16)*(1+'Revenue Assumptions Summary'!$N26)</f>
        <v>255.88448180837131</v>
      </c>
      <c r="BW16" s="479">
        <f>('DCF Base'!BS16)*(1+'Revenue Assumptions Summary'!$N26)</f>
        <v>200.9815915457265</v>
      </c>
      <c r="BX16" s="479">
        <f>('DCF Base'!BT16)*(1+'Revenue Assumptions Summary'!$N26)</f>
        <v>191.48154087106667</v>
      </c>
      <c r="BY16" s="479">
        <f>('DCF Base'!BU16)*(1+'Revenue Assumptions Summary'!$N26)</f>
        <v>157.92292030603434</v>
      </c>
      <c r="BZ16" s="479">
        <f>('DCF Base'!BV16)*(1+'Revenue Assumptions Summary'!$O26)</f>
        <v>256.9507088422838</v>
      </c>
      <c r="CA16" s="479">
        <f>('DCF Base'!BW16)*(1+'Revenue Assumptions Summary'!$O26)</f>
        <v>201.81904759116694</v>
      </c>
      <c r="CB16" s="479">
        <f>('DCF Base'!BX16)*(1+'Revenue Assumptions Summary'!$O26)</f>
        <v>192.27941182411979</v>
      </c>
      <c r="CC16" s="479">
        <f>('DCF Base'!BY16)*(1+'Revenue Assumptions Summary'!$O26)</f>
        <v>158.58095820545961</v>
      </c>
      <c r="CD16" s="479">
        <f>('DCF Base'!BZ16)*(1+'Revenue Assumptions Summary'!$P26)</f>
        <v>257.97192064755268</v>
      </c>
      <c r="CE16" s="479">
        <f>('DCF Base'!CA16)*(1+'Revenue Assumptions Summary'!$P26)</f>
        <v>202.62114693098513</v>
      </c>
      <c r="CF16" s="479">
        <f>('DCF Base'!CB16)*(1+'Revenue Assumptions Summary'!$P26)</f>
        <v>193.0435973216016</v>
      </c>
      <c r="CG16" s="479">
        <f>('DCF Base'!CC16)*(1+'Revenue Assumptions Summary'!$P26)</f>
        <v>159.21121428585698</v>
      </c>
      <c r="CH16" s="479">
        <f>('DCF Base'!CD16)*(1+'Revenue Assumptions Summary'!$Q26)</f>
        <v>258.94753652656073</v>
      </c>
      <c r="CI16" s="479">
        <f>('DCF Base'!CE16)*(1+'Revenue Assumptions Summary'!$Q26)</f>
        <v>203.38743346276146</v>
      </c>
      <c r="CJ16" s="479">
        <f>('DCF Base'!CF16)*(1+'Revenue Assumptions Summary'!$Q26)</f>
        <v>193.77366282026145</v>
      </c>
      <c r="CK16" s="479">
        <f>('DCF Base'!CG16)*(1+'Revenue Assumptions Summary'!$Q26)</f>
        <v>159.81333016104037</v>
      </c>
      <c r="CM16" s="748" t="s">
        <v>1455</v>
      </c>
      <c r="CN16" s="80"/>
      <c r="CO16" s="757">
        <f ca="1">AVERAGE(CH34:CK34)</f>
        <v>0.34500800799480968</v>
      </c>
      <c r="CR16" s="947"/>
      <c r="CS16" s="815">
        <f>CS15-0.005</f>
        <v>6.5499999999999989E-2</v>
      </c>
      <c r="CT16" s="813">
        <v>94.76869646017218</v>
      </c>
      <c r="CU16" s="813">
        <v>98.927017174189444</v>
      </c>
      <c r="CV16" s="813">
        <v>103.08533788820669</v>
      </c>
      <c r="CW16" s="813">
        <v>107.24365860222393</v>
      </c>
      <c r="CX16" s="814">
        <v>111.4019793162412</v>
      </c>
    </row>
    <row r="17" spans="1:102" x14ac:dyDescent="0.25">
      <c r="A17" s="351"/>
      <c r="B17" s="479"/>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t="s">
        <v>980</v>
      </c>
      <c r="CM17" s="80" t="s">
        <v>1462</v>
      </c>
      <c r="CN17" s="80"/>
      <c r="CO17" s="747">
        <f ca="1">CO15*CO16</f>
        <v>10256.216691327674</v>
      </c>
    </row>
    <row r="18" spans="1:102" x14ac:dyDescent="0.25">
      <c r="A18" s="478" t="s">
        <v>1211</v>
      </c>
      <c r="B18" s="38">
        <f>B9*'IS Assumptions'!B12</f>
        <v>261.56598481598473</v>
      </c>
      <c r="C18" s="38">
        <f>C9*'IS Assumptions'!C12</f>
        <v>312.27104841877883</v>
      </c>
      <c r="D18" s="38">
        <f>D9*'IS Assumptions'!D12</f>
        <v>241.29917800052118</v>
      </c>
      <c r="E18" s="38">
        <f>E9*'IS Assumptions'!E12</f>
        <v>156.13588952894665</v>
      </c>
      <c r="F18" s="38">
        <f>F9*'IS Assumptions'!F12</f>
        <v>310.29190390076042</v>
      </c>
      <c r="G18" s="38">
        <f>G9*'IS Assumptions'!G12</f>
        <v>307.24796554356146</v>
      </c>
      <c r="H18" s="38">
        <f>H9*'IS Assumptions'!H12</f>
        <v>269.27447653419557</v>
      </c>
      <c r="I18" s="38">
        <f>I9*'IS Assumptions'!I12</f>
        <v>260.41238476816096</v>
      </c>
      <c r="J18" s="38">
        <f>J9*'IS Assumptions'!J12</f>
        <v>375.71356728896166</v>
      </c>
      <c r="K18" s="38">
        <f>K9*'IS Assumptions'!K12</f>
        <v>337.30086906706168</v>
      </c>
      <c r="L18" s="38">
        <f>L9*'IS Assumptions'!L12</f>
        <v>401.43722004855243</v>
      </c>
      <c r="M18" s="38">
        <f>M9*'IS Assumptions'!M12</f>
        <v>241.05773210626197</v>
      </c>
      <c r="N18" s="38">
        <f>N9*'IS Assumptions'!N12</f>
        <v>401.17668957579951</v>
      </c>
      <c r="O18" s="38">
        <f>O9*'IS Assumptions'!O12</f>
        <v>393.53319193277531</v>
      </c>
      <c r="P18" s="38">
        <f>P9*'IS Assumptions'!P12</f>
        <v>351.35463621413874</v>
      </c>
      <c r="Q18" s="38">
        <f>Q9*'IS Assumptions'!Q12</f>
        <v>337.22180260690487</v>
      </c>
      <c r="R18" s="38">
        <f>R9*'IS Assumptions'!R12</f>
        <v>428.40609121377872</v>
      </c>
      <c r="S18" s="38">
        <f>S9*'IS Assumptions'!S12</f>
        <v>382.47974575442771</v>
      </c>
      <c r="T18" s="38">
        <f>T9*'IS Assumptions'!T12</f>
        <v>364.21225376146009</v>
      </c>
      <c r="U18" s="38">
        <f>U9*'IS Assumptions'!U12</f>
        <v>352.58219550886241</v>
      </c>
      <c r="V18" s="38">
        <f>V9*'IS Assumptions'!V12</f>
        <v>451.81548656676222</v>
      </c>
      <c r="W18" s="38">
        <f>W9*'IS Assumptions'!W12</f>
        <v>403.31083244480686</v>
      </c>
      <c r="X18" s="38">
        <f>X9*'IS Assumptions'!X12</f>
        <v>461.3816014620362</v>
      </c>
      <c r="Y18" s="38">
        <f>Y9*'IS Assumptions'!Y12</f>
        <v>381.49309258461443</v>
      </c>
      <c r="Z18" s="38">
        <f>Z9*'IS Assumptions'!Z12</f>
        <v>464.58471544081124</v>
      </c>
      <c r="AA18" s="38">
        <f>AA9*'IS Assumptions'!AA12</f>
        <v>350.34691456340204</v>
      </c>
      <c r="AB18" s="38">
        <f>AB9*'IS Assumptions'!AB12</f>
        <v>339.17977618685131</v>
      </c>
      <c r="AC18" s="38">
        <f>AC9*'IS Assumptions'!AC12</f>
        <v>286.89662387478444</v>
      </c>
      <c r="AD18" s="38">
        <f>(AD$9*'IS Assumptions'!$B95)*(1-('Projection Assumptions'!B30))*(1+('Projection Assumptions'!B30*'Projection Assumptions'!E36))</f>
        <v>345.96143034291089</v>
      </c>
      <c r="AE18" s="38">
        <f>(AE9*'IS Assumptions'!$C$95)*(1-('Projection Assumptions'!B30))*(1+('Projection Assumptions'!B30*'Projection Assumptions'!E36))</f>
        <v>267.74939805272771</v>
      </c>
      <c r="AF18" s="38">
        <f>(AF9*'IS Assumptions'!$D$95)*(1-('Projection Assumptions'!B30))*(1+('Projection Assumptions'!B30*'Projection Assumptions'!E36))</f>
        <v>263.25787782506495</v>
      </c>
      <c r="AG18" s="38">
        <f>(AG9*'IS Assumptions'!$E$95)*(1-('Projection Assumptions'!B30))*(1+('Projection Assumptions'!B30*'Projection Assumptions'!E36))</f>
        <v>220.85178605918969</v>
      </c>
      <c r="AH18" s="38">
        <f>AH9*'IS Assumptions'!$B$95</f>
        <v>519.74977091059066</v>
      </c>
      <c r="AI18" s="38">
        <f>AI9*'IS Assumptions'!$C$95</f>
        <v>402.24914136069481</v>
      </c>
      <c r="AJ18" s="38">
        <f>AJ9*'IS Assumptions'!$D$95</f>
        <v>395.50137584517438</v>
      </c>
      <c r="AK18" s="38">
        <f>AK9*'IS Assumptions'!$E$95</f>
        <v>331.79324381819981</v>
      </c>
      <c r="AL18" s="38">
        <f>AL9*'IS Assumptions'!$B$95</f>
        <v>550.39587298843435</v>
      </c>
      <c r="AM18" s="38">
        <f>AM9*'IS Assumptions'!$C$95</f>
        <v>425.96703203964142</v>
      </c>
      <c r="AN18" s="38">
        <f>AN9*'IS Assumptions'!$D$95</f>
        <v>418.82139677533081</v>
      </c>
      <c r="AO18" s="38">
        <f>AO9*'IS Assumptions'!$E$95</f>
        <v>351.35683035134457</v>
      </c>
      <c r="AP18" s="38">
        <f>AP9*'IS Assumptions'!$B$95</f>
        <v>585.36957070729522</v>
      </c>
      <c r="AQ18" s="38">
        <f>AQ9*'IS Assumptions'!$C$95</f>
        <v>453.03417216165269</v>
      </c>
      <c r="AR18" s="38">
        <f>AR9*'IS Assumptions'!$D$95</f>
        <v>445.43448318798858</v>
      </c>
      <c r="AS18" s="38">
        <f>AS9*'IS Assumptions'!$E$95</f>
        <v>373.68302896443475</v>
      </c>
      <c r="AT18" s="38">
        <f>AT9*'IS Assumptions'!$B$95</f>
        <v>625.30958364201479</v>
      </c>
      <c r="AU18" s="38">
        <f>AU9*'IS Assumptions'!$C$95</f>
        <v>483.94488498559315</v>
      </c>
      <c r="AV18" s="38">
        <f>AV9*'IS Assumptions'!$D$95</f>
        <v>475.82666602489667</v>
      </c>
      <c r="AW18" s="38">
        <f>AW9*'IS Assumptions'!$E$95</f>
        <v>399.17957978837194</v>
      </c>
      <c r="AX18" s="38">
        <f>AX9*'IS Assumptions'!$B$95</f>
        <v>666.86303561639011</v>
      </c>
      <c r="AY18" s="38">
        <f>AY9*'IS Assumptions'!$C$95</f>
        <v>516.10428420568553</v>
      </c>
      <c r="AZ18" s="38">
        <f>AZ9*'IS Assumptions'!$D$95</f>
        <v>507.44658843138268</v>
      </c>
      <c r="BA18" s="38">
        <f>BA9*'IS Assumptions'!$E$95</f>
        <v>425.70610350047849</v>
      </c>
      <c r="BB18" s="38">
        <f>BB9*'IS Assumptions'!$B$95</f>
        <v>709.21998997779508</v>
      </c>
      <c r="BC18" s="38">
        <f>BC9*'IS Assumptions'!$C$95</f>
        <v>548.88553679321251</v>
      </c>
      <c r="BD18" s="38">
        <f>BD9*'IS Assumptions'!$D$95</f>
        <v>539.67793255914887</v>
      </c>
      <c r="BE18" s="38">
        <f>BE9*'IS Assumptions'!$E$95</f>
        <v>452.74555993199959</v>
      </c>
      <c r="BF18" s="38">
        <f>BF9*'IS Assumptions'!$B$95</f>
        <v>751.41312367025603</v>
      </c>
      <c r="BG18" s="38">
        <f>BG9*'IS Assumptions'!$C$95</f>
        <v>581.54000390221108</v>
      </c>
      <c r="BH18" s="38">
        <f>BH9*'IS Assumptions'!$D$95</f>
        <v>571.78461804618951</v>
      </c>
      <c r="BI18" s="38">
        <f>BI9*'IS Assumptions'!$E$95</f>
        <v>479.68043797946831</v>
      </c>
      <c r="BJ18" s="38">
        <f>BJ9*'IS Assumptions'!$B$95</f>
        <v>792.34569511619156</v>
      </c>
      <c r="BK18" s="38">
        <f>BK9*'IS Assumptions'!$C$95</f>
        <v>613.21888600920352</v>
      </c>
      <c r="BL18" s="38">
        <f>BL9*'IS Assumptions'!$D$95</f>
        <v>602.93208405735447</v>
      </c>
      <c r="BM18" s="38">
        <f>BM9*'IS Assumptions'!$E$95</f>
        <v>505.81060949272035</v>
      </c>
      <c r="BN18" s="38">
        <f>BN9*'IS Assumptions'!$B$95</f>
        <v>830.83246614546181</v>
      </c>
      <c r="BO18" s="38">
        <f>BO9*'IS Assumptions'!$C$95</f>
        <v>643.0048935588494</v>
      </c>
      <c r="BP18" s="38">
        <f>BP9*'IS Assumptions'!$D$95</f>
        <v>632.21842865207498</v>
      </c>
      <c r="BQ18" s="38">
        <f>BQ9*'IS Assumptions'!$E$95</f>
        <v>530.37945265260828</v>
      </c>
      <c r="BR18" s="38">
        <f>BR9*'IS Assumptions'!$B$95</f>
        <v>865.65221207878869</v>
      </c>
      <c r="BS18" s="38">
        <f>BS9*'IS Assumptions'!$C$95</f>
        <v>669.95288601210189</v>
      </c>
      <c r="BT18" s="38">
        <f>BT9*'IS Assumptions'!$D$95</f>
        <v>658.71436610883086</v>
      </c>
      <c r="BU18" s="38">
        <f>BU9*'IS Assumptions'!$E$95</f>
        <v>552.6073728918102</v>
      </c>
      <c r="BV18" s="38">
        <f>BV9*'IS Assumptions'!$B$95</f>
        <v>895.60915402918965</v>
      </c>
      <c r="BW18" s="38">
        <f>BW9*'IS Assumptions'!$C$95</f>
        <v>693.13741605283542</v>
      </c>
      <c r="BX18" s="38">
        <f>BX9*'IS Assumptions'!$D$95</f>
        <v>681.50997357343863</v>
      </c>
      <c r="BY18" s="38">
        <f>BY9*'IS Assumptions'!$E$95</f>
        <v>571.73101950195314</v>
      </c>
      <c r="BZ18" s="38">
        <f>BZ9*'IS Assumptions'!$B$95</f>
        <v>919.59944027324707</v>
      </c>
      <c r="CA18" s="38">
        <f>CA9*'IS Assumptions'!$C$95</f>
        <v>711.704181413333</v>
      </c>
      <c r="CB18" s="38">
        <f>CB9*'IS Assumptions'!$D$95</f>
        <v>699.76527977553883</v>
      </c>
      <c r="CC18" s="38">
        <f>CC9*'IS Assumptions'!$E$95</f>
        <v>587.04572542110645</v>
      </c>
      <c r="CD18" s="38">
        <f>CD9*'IS Assumptions'!$B$95</f>
        <v>936.67784975915197</v>
      </c>
      <c r="CE18" s="38">
        <f>CE9*'IS Assumptions'!$C$95</f>
        <v>724.92164861774552</v>
      </c>
      <c r="CF18" s="38">
        <f>CF9*'IS Assumptions'!$D$95</f>
        <v>712.76102277911684</v>
      </c>
      <c r="CG18" s="38">
        <f>CG9*'IS Assumptions'!$E$95</f>
        <v>597.94808882697464</v>
      </c>
      <c r="CH18" s="38">
        <f>CH9*'IS Assumptions'!$B$95</f>
        <v>946.11934093514333</v>
      </c>
      <c r="CI18" s="38">
        <f>CI9*'IS Assumptions'!$C$95</f>
        <v>732.22868737228578</v>
      </c>
      <c r="CJ18" s="38">
        <f>CJ9*'IS Assumptions'!$D$95</f>
        <v>719.94548530151985</v>
      </c>
      <c r="CK18" s="38">
        <f>CK9*'IS Assumptions'!$E$95</f>
        <v>603.97526413149615</v>
      </c>
      <c r="CM18" s="748" t="s">
        <v>1459</v>
      </c>
      <c r="CN18" s="80"/>
      <c r="CO18" s="749">
        <f ca="1">CO17/CO19</f>
        <v>0.54648578499153688</v>
      </c>
    </row>
    <row r="19" spans="1:102" x14ac:dyDescent="0.25">
      <c r="A19" s="34"/>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t="s">
        <v>980</v>
      </c>
      <c r="CM19" s="758" t="s">
        <v>1463</v>
      </c>
      <c r="CN19" s="759"/>
      <c r="CO19" s="760">
        <f ca="1">CO10+CO17</f>
        <v>18767.581834697688</v>
      </c>
    </row>
    <row r="20" spans="1:102" x14ac:dyDescent="0.25">
      <c r="A20" s="34" t="s">
        <v>38</v>
      </c>
      <c r="B20" s="38">
        <f>B9-B18</f>
        <v>470.52297914797907</v>
      </c>
      <c r="C20" s="38">
        <f t="shared" ref="C20:BN20" si="45">C9-C18</f>
        <v>639.09093856820812</v>
      </c>
      <c r="D20" s="38">
        <f t="shared" si="45"/>
        <v>449.05717835583499</v>
      </c>
      <c r="E20" s="38">
        <f t="shared" si="45"/>
        <v>296.55680316374605</v>
      </c>
      <c r="F20" s="38">
        <f t="shared" si="45"/>
        <v>561.33380849155219</v>
      </c>
      <c r="G20" s="38">
        <f t="shared" si="45"/>
        <v>535.23102716684286</v>
      </c>
      <c r="H20" s="38">
        <f t="shared" si="45"/>
        <v>467.02718019211312</v>
      </c>
      <c r="I20" s="38">
        <f t="shared" si="45"/>
        <v>430.78125340281309</v>
      </c>
      <c r="J20" s="38">
        <f t="shared" si="45"/>
        <v>680.74601973168728</v>
      </c>
      <c r="K20" s="38">
        <f t="shared" si="45"/>
        <v>617.92371303716641</v>
      </c>
      <c r="L20" s="38">
        <f t="shared" si="45"/>
        <v>644.89886648045422</v>
      </c>
      <c r="M20" s="38">
        <f t="shared" si="45"/>
        <v>377.92201223985398</v>
      </c>
      <c r="N20" s="38">
        <f t="shared" si="45"/>
        <v>658.53126741344761</v>
      </c>
      <c r="O20" s="38">
        <f t="shared" si="45"/>
        <v>676.50078656184837</v>
      </c>
      <c r="P20" s="38">
        <f t="shared" si="45"/>
        <v>554.10837453854947</v>
      </c>
      <c r="Q20" s="38">
        <f t="shared" si="45"/>
        <v>528.87325115653584</v>
      </c>
      <c r="R20" s="38">
        <f t="shared" si="45"/>
        <v>726.5099661129251</v>
      </c>
      <c r="S20" s="38">
        <f t="shared" si="45"/>
        <v>674.14558328915223</v>
      </c>
      <c r="T20" s="38">
        <f t="shared" si="45"/>
        <v>688.11285591973342</v>
      </c>
      <c r="U20" s="38">
        <f t="shared" si="45"/>
        <v>584.25130843966053</v>
      </c>
      <c r="V20" s="38">
        <f t="shared" si="45"/>
        <v>788.03213777333235</v>
      </c>
      <c r="W20" s="38">
        <f t="shared" si="45"/>
        <v>646.63918144794116</v>
      </c>
      <c r="X20" s="38">
        <f t="shared" si="45"/>
        <v>687.80522821287343</v>
      </c>
      <c r="Y20" s="38">
        <f t="shared" si="45"/>
        <v>588.82243950763359</v>
      </c>
      <c r="Z20" s="38">
        <f t="shared" si="45"/>
        <v>827.51569771909692</v>
      </c>
      <c r="AA20" s="38">
        <f t="shared" si="45"/>
        <v>664.51883907087483</v>
      </c>
      <c r="AB20" s="38">
        <f t="shared" si="45"/>
        <v>627.71503636096793</v>
      </c>
      <c r="AC20" s="38">
        <f t="shared" si="45"/>
        <v>510.54239678321079</v>
      </c>
      <c r="AD20" s="38">
        <f t="shared" si="45"/>
        <v>1011.0763337916105</v>
      </c>
      <c r="AE20" s="38">
        <f t="shared" si="45"/>
        <v>798.12066837694215</v>
      </c>
      <c r="AF20" s="38">
        <f t="shared" si="45"/>
        <v>752.23036226016984</v>
      </c>
      <c r="AG20" s="38">
        <f t="shared" si="45"/>
        <v>616.66428823791125</v>
      </c>
      <c r="AH20" s="38">
        <f t="shared" si="45"/>
        <v>911.28049281283404</v>
      </c>
      <c r="AI20" s="38">
        <f t="shared" si="45"/>
        <v>721.73750261493581</v>
      </c>
      <c r="AJ20" s="38">
        <f t="shared" si="45"/>
        <v>675.35637212915253</v>
      </c>
      <c r="AK20" s="38">
        <f t="shared" si="45"/>
        <v>551.38840399567812</v>
      </c>
      <c r="AL20" s="38">
        <f t="shared" si="45"/>
        <v>965.01249341643597</v>
      </c>
      <c r="AM20" s="38">
        <f t="shared" si="45"/>
        <v>764.29344475569792</v>
      </c>
      <c r="AN20" s="38">
        <f t="shared" si="45"/>
        <v>715.17753507633688</v>
      </c>
      <c r="AO20" s="38">
        <f t="shared" si="45"/>
        <v>583.90002066034003</v>
      </c>
      <c r="AP20" s="38">
        <f t="shared" si="45"/>
        <v>1026.3320942637699</v>
      </c>
      <c r="AQ20" s="38">
        <f t="shared" si="45"/>
        <v>812.85879420183062</v>
      </c>
      <c r="AR20" s="38">
        <f t="shared" si="45"/>
        <v>760.62192184339631</v>
      </c>
      <c r="AS20" s="38">
        <f t="shared" si="45"/>
        <v>621.00266590681053</v>
      </c>
      <c r="AT20" s="38">
        <f t="shared" si="45"/>
        <v>1096.3591663418129</v>
      </c>
      <c r="AU20" s="38">
        <f t="shared" si="45"/>
        <v>868.32049289466511</v>
      </c>
      <c r="AV20" s="38">
        <f t="shared" si="45"/>
        <v>812.51947668238427</v>
      </c>
      <c r="AW20" s="38">
        <f t="shared" si="45"/>
        <v>663.37393997021036</v>
      </c>
      <c r="AX20" s="38">
        <f t="shared" si="45"/>
        <v>1169.2150910821763</v>
      </c>
      <c r="AY20" s="38">
        <f t="shared" si="45"/>
        <v>926.02265330249395</v>
      </c>
      <c r="AZ20" s="38">
        <f t="shared" si="45"/>
        <v>866.51351409329163</v>
      </c>
      <c r="BA20" s="38">
        <f t="shared" si="45"/>
        <v>707.45686765389223</v>
      </c>
      <c r="BB20" s="38">
        <f t="shared" si="45"/>
        <v>1243.479801534837</v>
      </c>
      <c r="BC20" s="38">
        <f t="shared" si="45"/>
        <v>984.84057717693133</v>
      </c>
      <c r="BD20" s="38">
        <f t="shared" si="45"/>
        <v>921.55161248791217</v>
      </c>
      <c r="BE20" s="38">
        <f t="shared" si="45"/>
        <v>752.39220917897865</v>
      </c>
      <c r="BF20" s="38">
        <f t="shared" si="45"/>
        <v>1317.4572841938875</v>
      </c>
      <c r="BG20" s="38">
        <f t="shared" si="45"/>
        <v>1043.4310155822102</v>
      </c>
      <c r="BH20" s="38">
        <f t="shared" si="45"/>
        <v>976.37684434780772</v>
      </c>
      <c r="BI20" s="38">
        <f t="shared" si="45"/>
        <v>797.1537578093953</v>
      </c>
      <c r="BJ20" s="38">
        <f t="shared" si="45"/>
        <v>1389.22461525783</v>
      </c>
      <c r="BK20" s="38">
        <f t="shared" si="45"/>
        <v>1100.2710057937288</v>
      </c>
      <c r="BL20" s="38">
        <f t="shared" si="45"/>
        <v>1029.5641173411418</v>
      </c>
      <c r="BM20" s="38">
        <f t="shared" si="45"/>
        <v>840.57801021737953</v>
      </c>
      <c r="BN20" s="38">
        <f t="shared" si="45"/>
        <v>1456.7037093012623</v>
      </c>
      <c r="BO20" s="38">
        <f t="shared" ref="BO20:CK20" si="46">BO9-BO18</f>
        <v>1153.7146965099614</v>
      </c>
      <c r="BP20" s="38">
        <f t="shared" si="46"/>
        <v>1079.5733477670742</v>
      </c>
      <c r="BQ20" s="38">
        <f t="shared" si="46"/>
        <v>881.40757944565939</v>
      </c>
      <c r="BR20" s="38">
        <f t="shared" si="46"/>
        <v>1517.7533855293991</v>
      </c>
      <c r="BS20" s="38">
        <f t="shared" si="46"/>
        <v>1202.0662646647247</v>
      </c>
      <c r="BT20" s="38">
        <f t="shared" si="46"/>
        <v>1124.8176915034678</v>
      </c>
      <c r="BU20" s="38">
        <f t="shared" si="46"/>
        <v>918.34690142761156</v>
      </c>
      <c r="BV20" s="38">
        <f t="shared" si="46"/>
        <v>1570.2770774127052</v>
      </c>
      <c r="BW20" s="38">
        <f t="shared" si="46"/>
        <v>1243.6652218540339</v>
      </c>
      <c r="BX20" s="38">
        <f t="shared" si="46"/>
        <v>1163.7433683734373</v>
      </c>
      <c r="BY20" s="38">
        <f t="shared" si="46"/>
        <v>950.12740684598521</v>
      </c>
      <c r="BZ20" s="38">
        <f t="shared" si="46"/>
        <v>1612.3393948869466</v>
      </c>
      <c r="CA20" s="38">
        <f t="shared" si="46"/>
        <v>1276.9787320273399</v>
      </c>
      <c r="CB20" s="38">
        <f t="shared" si="46"/>
        <v>1194.9160472102956</v>
      </c>
      <c r="CC20" s="38">
        <f t="shared" si="46"/>
        <v>975.57804941257109</v>
      </c>
      <c r="CD20" s="38">
        <f t="shared" si="46"/>
        <v>1642.2830760270238</v>
      </c>
      <c r="CE20" s="38">
        <f t="shared" si="46"/>
        <v>1300.6942376434308</v>
      </c>
      <c r="CF20" s="38">
        <f t="shared" si="46"/>
        <v>1217.1075195642507</v>
      </c>
      <c r="CG20" s="38">
        <f t="shared" si="46"/>
        <v>993.69606980673063</v>
      </c>
      <c r="CH20" s="38">
        <f t="shared" si="46"/>
        <v>1658.8369009891237</v>
      </c>
      <c r="CI20" s="38">
        <f t="shared" si="46"/>
        <v>1313.8049279095999</v>
      </c>
      <c r="CJ20" s="38">
        <f t="shared" si="46"/>
        <v>1229.375675482695</v>
      </c>
      <c r="CK20" s="38">
        <f t="shared" si="46"/>
        <v>1003.7122911544542</v>
      </c>
      <c r="CM20" s="80" t="s">
        <v>1464</v>
      </c>
      <c r="CN20" s="80"/>
      <c r="CO20" s="795">
        <f>'Balance Sheet'!I53</f>
        <v>2981</v>
      </c>
    </row>
    <row r="21" spans="1:102" x14ac:dyDescent="0.25">
      <c r="A21" s="36" t="s">
        <v>42</v>
      </c>
      <c r="B21" s="37">
        <f>B9*'IS Assumptions'!B15</f>
        <v>255.4388333138333</v>
      </c>
      <c r="C21" s="37">
        <f>C9*'IS Assumptions'!C15</f>
        <v>364.77914084667179</v>
      </c>
      <c r="D21" s="37">
        <f>D9*'IS Assumptions'!D15</f>
        <v>275.82686087058761</v>
      </c>
      <c r="E21" s="37">
        <f>E9*'IS Assumptions'!E15</f>
        <v>190.60744955481798</v>
      </c>
      <c r="F21" s="37">
        <f>F9*'IS Assumptions'!F15</f>
        <v>322.96386907110048</v>
      </c>
      <c r="G21" s="37">
        <f>G9*'IS Assumptions'!G15</f>
        <v>330.1785636178567</v>
      </c>
      <c r="H21" s="37">
        <f>H9*'IS Assumptions'!H15</f>
        <v>299.08278848263171</v>
      </c>
      <c r="I21" s="37">
        <f>I9*'IS Assumptions'!I15</f>
        <v>280.5367236174838</v>
      </c>
      <c r="J21" s="37">
        <f>J9*'IS Assumptions'!J15</f>
        <v>400.01753867296634</v>
      </c>
      <c r="K21" s="37">
        <f>K9*'IS Assumptions'!K15</f>
        <v>383.72970336890876</v>
      </c>
      <c r="L21" s="37">
        <f>L9*'IS Assumptions'!L15</f>
        <v>391.46571221033832</v>
      </c>
      <c r="M21" s="37">
        <f>M9*'IS Assumptions'!M15</f>
        <v>259.60063457597442</v>
      </c>
      <c r="N21" s="37">
        <f>N9*'IS Assumptions'!N15</f>
        <v>386.78373739289265</v>
      </c>
      <c r="O21" s="37">
        <f>O9*'IS Assumptions'!O15</f>
        <v>406.32328492871017</v>
      </c>
      <c r="P21" s="37">
        <f>P9*'IS Assumptions'!P15</f>
        <v>366.48991285105552</v>
      </c>
      <c r="Q21" s="37">
        <f>Q9*'IS Assumptions'!Q15</f>
        <v>345.43165277508348</v>
      </c>
      <c r="R21" s="37">
        <f>R9*'IS Assumptions'!R15</f>
        <v>420.39434093653409</v>
      </c>
      <c r="S21" s="37">
        <f>S9*'IS Assumptions'!S15</f>
        <v>426.13450207613727</v>
      </c>
      <c r="T21" s="37">
        <f>T9*'IS Assumptions'!T15</f>
        <v>416.08460345533621</v>
      </c>
      <c r="U21" s="37">
        <f>U9*'IS Assumptions'!U15</f>
        <v>396.74329214073396</v>
      </c>
      <c r="V21" s="37">
        <f>V9*'IS Assumptions'!V15</f>
        <v>461.72714008030476</v>
      </c>
      <c r="W21" s="37">
        <f>W9*'IS Assumptions'!W15</f>
        <v>410.87054814199166</v>
      </c>
      <c r="X21" s="37">
        <f>X9*'IS Assumptions'!X15</f>
        <v>438.41261559340779</v>
      </c>
      <c r="Y21" s="37">
        <f>Y9*'IS Assumptions'!Y15</f>
        <v>401.26830403193401</v>
      </c>
      <c r="Z21" s="37">
        <f>Z9*'IS Assumptions'!Z15</f>
        <v>487.25314374186223</v>
      </c>
      <c r="AA21" s="37">
        <f>AA9*'IS Assumptions'!AA15</f>
        <v>446.2892794943449</v>
      </c>
      <c r="AB21" s="37">
        <f>AB9*'IS Assumptions'!AB15</f>
        <v>391.20910318430947</v>
      </c>
      <c r="AC21" s="37">
        <f>AC9*'IS Assumptions'!AC15</f>
        <v>329.44869571134342</v>
      </c>
      <c r="AD21" s="479">
        <f>AD$9*'IS Assumptions'!$B96</f>
        <v>499.50446671316809</v>
      </c>
      <c r="AE21" s="479">
        <f>AE$9*'IS Assumptions'!$C96</f>
        <v>425.00215245664231</v>
      </c>
      <c r="AF21" s="479">
        <f>AF$9*'IS Assumptions'!$D96</f>
        <v>401.28034220511614</v>
      </c>
      <c r="AG21" s="479">
        <f>AG$9*'IS Assumptions'!$E96</f>
        <v>346.41289946516537</v>
      </c>
      <c r="AH21" s="479">
        <f>AH$9*'IS Assumptions'!$B96</f>
        <v>526.73995346581648</v>
      </c>
      <c r="AI21" s="479">
        <f>AI$9*'IS Assumptions'!$C96</f>
        <v>448.17539967352201</v>
      </c>
      <c r="AJ21" s="479">
        <f>AJ$9*'IS Assumptions'!$D96</f>
        <v>423.16015744709159</v>
      </c>
      <c r="AK21" s="479">
        <f>AK$9*'IS Assumptions'!$E96</f>
        <v>365.3010667650741</v>
      </c>
      <c r="AL21" s="479">
        <f>AL$9*'IS Assumptions'!$B96</f>
        <v>557.79821897329464</v>
      </c>
      <c r="AM21" s="479">
        <f>AM$9*'IS Assumptions'!$C96</f>
        <v>474.60124883380183</v>
      </c>
      <c r="AN21" s="479">
        <f>AN$9*'IS Assumptions'!$D96</f>
        <v>448.11102824339821</v>
      </c>
      <c r="AO21" s="479">
        <f>AO$9*'IS Assumptions'!$E96</f>
        <v>386.84038127331183</v>
      </c>
      <c r="AP21" s="479">
        <f>AP$9*'IS Assumptions'!$B96</f>
        <v>593.24228252080775</v>
      </c>
      <c r="AQ21" s="479">
        <f>AQ$9*'IS Assumptions'!$C96</f>
        <v>504.75874351773444</v>
      </c>
      <c r="AR21" s="479">
        <f>AR$9*'IS Assumptions'!$D96</f>
        <v>476.58526000167626</v>
      </c>
      <c r="AS21" s="479">
        <f>AS$9*'IS Assumptions'!$E96</f>
        <v>411.42130424906588</v>
      </c>
      <c r="AT21" s="479">
        <f>AT$9*'IS Assumptions'!$B96</f>
        <v>633.71945390618453</v>
      </c>
      <c r="AU21" s="479">
        <f>AU$9*'IS Assumptions'!$C96</f>
        <v>539.19864568185289</v>
      </c>
      <c r="AV21" s="479">
        <f>AV$9*'IS Assumptions'!$D96</f>
        <v>509.10287349149985</v>
      </c>
      <c r="AW21" s="479">
        <f>AW$9*'IS Assumptions'!$E96</f>
        <v>439.49275352763402</v>
      </c>
      <c r="AX21" s="479">
        <f>AX$9*'IS Assumptions'!$B96</f>
        <v>675.83176368359796</v>
      </c>
      <c r="AY21" s="479">
        <f>AY$9*'IS Assumptions'!$C96</f>
        <v>575.02980134316772</v>
      </c>
      <c r="AZ21" s="479">
        <f>AZ$9*'IS Assumptions'!$D96</f>
        <v>542.93408663304751</v>
      </c>
      <c r="BA21" s="479">
        <f>BA$9*'IS Assumptions'!$E96</f>
        <v>468.69819272853323</v>
      </c>
      <c r="BB21" s="479">
        <f>BB$9*'IS Assumptions'!$B96</f>
        <v>718.75838225659243</v>
      </c>
      <c r="BC21" s="479">
        <f>BC$9*'IS Assumptions'!$C96</f>
        <v>611.55380964935216</v>
      </c>
      <c r="BD21" s="479">
        <f>BD$9*'IS Assumptions'!$D96</f>
        <v>577.41948033538483</v>
      </c>
      <c r="BE21" s="479">
        <f>BE$9*'IS Assumptions'!$E96</f>
        <v>498.46836576012942</v>
      </c>
      <c r="BF21" s="479">
        <f>BF$9*'IS Assumptions'!$B96</f>
        <v>761.51897691506906</v>
      </c>
      <c r="BG21" s="479">
        <f>BG$9*'IS Assumptions'!$C96</f>
        <v>647.93655691438164</v>
      </c>
      <c r="BH21" s="479">
        <f>BH$9*'IS Assumptions'!$D96</f>
        <v>611.77149758631572</v>
      </c>
      <c r="BI21" s="479">
        <f>BI$9*'IS Assumptions'!$E96</f>
        <v>528.12339902933843</v>
      </c>
      <c r="BJ21" s="479">
        <f>BJ$9*'IS Assumptions'!$B96</f>
        <v>803.00205586072047</v>
      </c>
      <c r="BK21" s="479">
        <f>BK$9*'IS Assumptions'!$C96</f>
        <v>683.2323330631757</v>
      </c>
      <c r="BL21" s="479">
        <f>BL$9*'IS Assumptions'!$D96</f>
        <v>645.09721381978386</v>
      </c>
      <c r="BM21" s="479">
        <f>BM$9*'IS Assumptions'!$E96</f>
        <v>556.89245839504258</v>
      </c>
      <c r="BN21" s="479">
        <f>BN$9*'IS Assumptions'!$B96</f>
        <v>842.00644050044878</v>
      </c>
      <c r="BO21" s="479">
        <f>BO$9*'IS Assumptions'!$C96</f>
        <v>716.41911823090538</v>
      </c>
      <c r="BP21" s="479">
        <f>BP$9*'IS Assumptions'!$D96</f>
        <v>676.43165396747906</v>
      </c>
      <c r="BQ21" s="479">
        <f>BQ$9*'IS Assumptions'!$E96</f>
        <v>583.94251074755084</v>
      </c>
      <c r="BR21" s="479">
        <f>BR$9*'IS Assumptions'!$B96</f>
        <v>877.29448174475601</v>
      </c>
      <c r="BS21" s="479">
        <f>BS$9*'IS Assumptions'!$C96</f>
        <v>746.44386172017914</v>
      </c>
      <c r="BT21" s="479">
        <f>BT$9*'IS Assumptions'!$D96</f>
        <v>704.78054413745474</v>
      </c>
      <c r="BU21" s="479">
        <f>BU$9*'IS Assumptions'!$E96</f>
        <v>608.41523020954992</v>
      </c>
      <c r="BV21" s="479">
        <f>BV$9*'IS Assumptions'!$B96</f>
        <v>907.65431852022391</v>
      </c>
      <c r="BW21" s="479">
        <f>BW$9*'IS Assumptions'!$C96</f>
        <v>772.27545450394393</v>
      </c>
      <c r="BX21" s="479">
        <f>BX$9*'IS Assumptions'!$D96</f>
        <v>729.17032741750495</v>
      </c>
      <c r="BY21" s="479">
        <f>BY$9*'IS Assumptions'!$E96</f>
        <v>629.47017523112879</v>
      </c>
      <c r="BZ21" s="479">
        <f>BZ$9*'IS Assumptions'!$B96</f>
        <v>931.96725325742887</v>
      </c>
      <c r="CA21" s="479">
        <f>CA$9*'IS Assumptions'!$C96</f>
        <v>792.96205549440822</v>
      </c>
      <c r="CB21" s="479">
        <f>CB$9*'IS Assumptions'!$D96</f>
        <v>748.70229043588301</v>
      </c>
      <c r="CC21" s="479">
        <f>CC$9*'IS Assumptions'!$E96</f>
        <v>646.33151437438596</v>
      </c>
      <c r="CD21" s="479">
        <f>CD$9*'IS Assumptions'!$B96</f>
        <v>949.27535250317771</v>
      </c>
      <c r="CE21" s="479">
        <f>CE$9*'IS Assumptions'!$C96</f>
        <v>807.688609358441</v>
      </c>
      <c r="CF21" s="479">
        <f>CF$9*'IS Assumptions'!$D96</f>
        <v>762.60687077718842</v>
      </c>
      <c r="CG21" s="479">
        <f>CG$9*'IS Assumptions'!$E96</f>
        <v>658.33490822470299</v>
      </c>
      <c r="CH21" s="479">
        <f>CH$9*'IS Assumptions'!$B96</f>
        <v>958.84382352717955</v>
      </c>
      <c r="CI21" s="479">
        <f>CI$9*'IS Assumptions'!$C96</f>
        <v>815.82991950062842</v>
      </c>
      <c r="CJ21" s="479">
        <f>CJ$9*'IS Assumptions'!$D96</f>
        <v>770.2937676575242</v>
      </c>
      <c r="CK21" s="479">
        <f>CK$9*'IS Assumptions'!$E96</f>
        <v>664.9707683856418</v>
      </c>
      <c r="CM21" s="751" t="s">
        <v>1465</v>
      </c>
      <c r="CN21" s="751"/>
      <c r="CO21" s="796">
        <f>'Balance Sheet'!I7</f>
        <v>1701.4</v>
      </c>
      <c r="CR21" s="797"/>
      <c r="CS21" s="798"/>
      <c r="CT21" s="942" t="s">
        <v>1054</v>
      </c>
      <c r="CU21" s="943"/>
      <c r="CV21" s="943"/>
      <c r="CW21" s="943"/>
      <c r="CX21" s="943"/>
    </row>
    <row r="22" spans="1:102" x14ac:dyDescent="0.25">
      <c r="A22" s="34" t="s">
        <v>135</v>
      </c>
      <c r="B22" s="38">
        <f>B20-B21</f>
        <v>215.08414583414577</v>
      </c>
      <c r="C22" s="38">
        <f t="shared" ref="C22:AW22" si="47">C20-C21</f>
        <v>274.31179772153632</v>
      </c>
      <c r="D22" s="38">
        <f t="shared" si="47"/>
        <v>173.23031748524738</v>
      </c>
      <c r="E22" s="38">
        <f t="shared" si="47"/>
        <v>105.94935360892808</v>
      </c>
      <c r="F22" s="38">
        <f t="shared" si="47"/>
        <v>238.36993942045171</v>
      </c>
      <c r="G22" s="38">
        <f t="shared" si="47"/>
        <v>205.05246354898617</v>
      </c>
      <c r="H22" s="38">
        <f t="shared" si="47"/>
        <v>167.94439170948141</v>
      </c>
      <c r="I22" s="38">
        <f t="shared" si="47"/>
        <v>150.24452978532929</v>
      </c>
      <c r="J22" s="38">
        <f t="shared" si="47"/>
        <v>280.72848105872094</v>
      </c>
      <c r="K22" s="38">
        <f t="shared" si="47"/>
        <v>234.19400966825765</v>
      </c>
      <c r="L22" s="38">
        <f t="shared" si="47"/>
        <v>253.43315427011589</v>
      </c>
      <c r="M22" s="38">
        <f t="shared" si="47"/>
        <v>118.32137766387956</v>
      </c>
      <c r="N22" s="38">
        <f t="shared" si="47"/>
        <v>271.74753002055496</v>
      </c>
      <c r="O22" s="38">
        <f t="shared" si="47"/>
        <v>270.17750163313821</v>
      </c>
      <c r="P22" s="38">
        <f t="shared" si="47"/>
        <v>187.61846168749395</v>
      </c>
      <c r="Q22" s="38">
        <f t="shared" si="47"/>
        <v>183.44159838145237</v>
      </c>
      <c r="R22" s="38">
        <f t="shared" si="47"/>
        <v>306.11562517639101</v>
      </c>
      <c r="S22" s="38">
        <f t="shared" si="47"/>
        <v>248.01108121301496</v>
      </c>
      <c r="T22" s="38">
        <f t="shared" si="47"/>
        <v>272.02825246439721</v>
      </c>
      <c r="U22" s="38">
        <f t="shared" si="47"/>
        <v>187.50801629892658</v>
      </c>
      <c r="V22" s="38">
        <f t="shared" si="47"/>
        <v>326.30499769302759</v>
      </c>
      <c r="W22" s="38">
        <f t="shared" si="47"/>
        <v>235.76863330594949</v>
      </c>
      <c r="X22" s="38">
        <f t="shared" si="47"/>
        <v>249.39261261946564</v>
      </c>
      <c r="Y22" s="38">
        <f t="shared" si="47"/>
        <v>187.55413547569958</v>
      </c>
      <c r="Z22" s="38">
        <f t="shared" si="47"/>
        <v>340.26255397723469</v>
      </c>
      <c r="AA22" s="38">
        <f t="shared" si="47"/>
        <v>218.22955957652994</v>
      </c>
      <c r="AB22" s="38">
        <f t="shared" si="47"/>
        <v>236.50593317665846</v>
      </c>
      <c r="AC22" s="38">
        <f t="shared" si="47"/>
        <v>181.09370107186737</v>
      </c>
      <c r="AD22" s="38">
        <f t="shared" si="47"/>
        <v>511.57186707844244</v>
      </c>
      <c r="AE22" s="38">
        <f t="shared" si="47"/>
        <v>373.11851592029984</v>
      </c>
      <c r="AF22" s="38">
        <f t="shared" si="47"/>
        <v>350.9500200550537</v>
      </c>
      <c r="AG22" s="38">
        <f t="shared" si="47"/>
        <v>270.25138877274588</v>
      </c>
      <c r="AH22" s="38">
        <f t="shared" si="47"/>
        <v>384.54053934701756</v>
      </c>
      <c r="AI22" s="38">
        <f t="shared" si="47"/>
        <v>273.5621029414138</v>
      </c>
      <c r="AJ22" s="38">
        <f t="shared" si="47"/>
        <v>252.19621468206094</v>
      </c>
      <c r="AK22" s="38">
        <f t="shared" si="47"/>
        <v>186.08733723060402</v>
      </c>
      <c r="AL22" s="38">
        <f t="shared" si="47"/>
        <v>407.21427444314133</v>
      </c>
      <c r="AM22" s="38">
        <f t="shared" si="47"/>
        <v>289.69219592189609</v>
      </c>
      <c r="AN22" s="38">
        <f t="shared" si="47"/>
        <v>267.06650683293867</v>
      </c>
      <c r="AO22" s="38">
        <f t="shared" si="47"/>
        <v>197.0596393870282</v>
      </c>
      <c r="AP22" s="38">
        <f t="shared" si="47"/>
        <v>433.08981174296218</v>
      </c>
      <c r="AQ22" s="38">
        <f t="shared" si="47"/>
        <v>308.10005068409617</v>
      </c>
      <c r="AR22" s="38">
        <f t="shared" si="47"/>
        <v>284.03666184172005</v>
      </c>
      <c r="AS22" s="38">
        <f t="shared" si="47"/>
        <v>209.58136165774465</v>
      </c>
      <c r="AT22" s="38">
        <f t="shared" si="47"/>
        <v>462.63971243562833</v>
      </c>
      <c r="AU22" s="38">
        <f t="shared" si="47"/>
        <v>329.12184721281221</v>
      </c>
      <c r="AV22" s="38">
        <f t="shared" si="47"/>
        <v>303.41660319088442</v>
      </c>
      <c r="AW22" s="38">
        <f t="shared" si="47"/>
        <v>223.88118644257634</v>
      </c>
      <c r="AX22" s="38">
        <f t="shared" ref="AX22" si="48">AX20-AX21</f>
        <v>493.38332739857833</v>
      </c>
      <c r="AY22" s="38">
        <f t="shared" ref="AY22" si="49">AY20-AY21</f>
        <v>350.99285195932623</v>
      </c>
      <c r="AZ22" s="38">
        <f t="shared" ref="AZ22" si="50">AZ20-AZ21</f>
        <v>323.57942746024412</v>
      </c>
      <c r="BA22" s="38">
        <f t="shared" ref="BA22" si="51">BA20-BA21</f>
        <v>238.758674925359</v>
      </c>
      <c r="BB22" s="38">
        <f t="shared" ref="BB22" si="52">BB20-BB21</f>
        <v>524.72141927824453</v>
      </c>
      <c r="BC22" s="38">
        <f t="shared" ref="BC22" si="53">BC20-BC21</f>
        <v>373.28676752757917</v>
      </c>
      <c r="BD22" s="38">
        <f t="shared" ref="BD22" si="54">BD20-BD21</f>
        <v>344.13213215252733</v>
      </c>
      <c r="BE22" s="38">
        <f t="shared" ref="BE22" si="55">BE20-BE21</f>
        <v>253.92384341884923</v>
      </c>
      <c r="BF22" s="38">
        <f t="shared" ref="BF22" si="56">BF20-BF21</f>
        <v>555.93830727881846</v>
      </c>
      <c r="BG22" s="38">
        <f t="shared" ref="BG22" si="57">BG20-BG21</f>
        <v>395.49445866782855</v>
      </c>
      <c r="BH22" s="38">
        <f t="shared" ref="BH22" si="58">BH20-BH21</f>
        <v>364.605346761492</v>
      </c>
      <c r="BI22" s="38">
        <f t="shared" ref="BI22" si="59">BI20-BI21</f>
        <v>269.03035878005687</v>
      </c>
      <c r="BJ22" s="38">
        <f t="shared" ref="BJ22" si="60">BJ20-BJ21</f>
        <v>586.22255939710953</v>
      </c>
      <c r="BK22" s="38">
        <f t="shared" ref="BK22" si="61">BK20-BK21</f>
        <v>417.03867273055312</v>
      </c>
      <c r="BL22" s="38">
        <f t="shared" ref="BL22" si="62">BL20-BL21</f>
        <v>384.46690352135795</v>
      </c>
      <c r="BM22" s="38">
        <f t="shared" ref="BM22" si="63">BM20-BM21</f>
        <v>283.68555182233695</v>
      </c>
      <c r="BN22" s="38">
        <f t="shared" ref="BN22" si="64">BN20-BN21</f>
        <v>614.6972688008135</v>
      </c>
      <c r="BO22" s="38">
        <f t="shared" ref="BO22" si="65">BO20-BO21</f>
        <v>437.29557827905603</v>
      </c>
      <c r="BP22" s="38">
        <f t="shared" ref="BP22" si="66">BP20-BP21</f>
        <v>403.14169379959515</v>
      </c>
      <c r="BQ22" s="38">
        <f t="shared" ref="BQ22" si="67">BQ20-BQ21</f>
        <v>297.46506869810855</v>
      </c>
      <c r="BR22" s="38">
        <f t="shared" ref="BR22" si="68">BR20-BR21</f>
        <v>640.4589037846431</v>
      </c>
      <c r="BS22" s="38">
        <f t="shared" ref="BS22" si="69">BS20-BS21</f>
        <v>455.62240294454557</v>
      </c>
      <c r="BT22" s="38">
        <f t="shared" ref="BT22" si="70">BT20-BT21</f>
        <v>420.03714736601307</v>
      </c>
      <c r="BU22" s="38">
        <f t="shared" ref="BU22" si="71">BU20-BU21</f>
        <v>309.93167121806164</v>
      </c>
      <c r="BV22" s="38">
        <f t="shared" ref="BV22" si="72">BV20-BV21</f>
        <v>662.62275889248133</v>
      </c>
      <c r="BW22" s="38">
        <f t="shared" ref="BW22" si="73">BW20-BW21</f>
        <v>471.38976735008998</v>
      </c>
      <c r="BX22" s="38">
        <f t="shared" ref="BX22" si="74">BX20-BX21</f>
        <v>434.57304095593236</v>
      </c>
      <c r="BY22" s="38">
        <f t="shared" ref="BY22" si="75">BY20-BY21</f>
        <v>320.65723161485641</v>
      </c>
      <c r="BZ22" s="38">
        <f t="shared" ref="BZ22" si="76">BZ20-BZ21</f>
        <v>680.37214162951773</v>
      </c>
      <c r="CA22" s="38">
        <f t="shared" ref="CA22" si="77">CA20-CA21</f>
        <v>484.01667653293168</v>
      </c>
      <c r="CB22" s="38">
        <f t="shared" ref="CB22" si="78">CB20-CB21</f>
        <v>446.21375677441256</v>
      </c>
      <c r="CC22" s="38">
        <f t="shared" ref="CC22" si="79">CC20-CC21</f>
        <v>329.24653503818513</v>
      </c>
      <c r="CD22" s="38">
        <f t="shared" ref="CD22" si="80">CD20-CD21</f>
        <v>693.00772352384604</v>
      </c>
      <c r="CE22" s="38">
        <f t="shared" ref="CE22" si="81">CE20-CE21</f>
        <v>493.00562828498983</v>
      </c>
      <c r="CF22" s="38">
        <f t="shared" ref="CF22" si="82">CF20-CF21</f>
        <v>454.50064878706223</v>
      </c>
      <c r="CG22" s="38">
        <f t="shared" ref="CG22" si="83">CG20-CG21</f>
        <v>335.36116158202765</v>
      </c>
      <c r="CH22" s="38">
        <f t="shared" ref="CH22" si="84">CH20-CH21</f>
        <v>699.99307746194415</v>
      </c>
      <c r="CI22" s="38">
        <f t="shared" ref="CI22" si="85">CI20-CI21</f>
        <v>497.97500840897146</v>
      </c>
      <c r="CJ22" s="38">
        <f t="shared" ref="CJ22" si="86">CJ20-CJ21</f>
        <v>459.08190782517079</v>
      </c>
      <c r="CK22" s="38">
        <f t="shared" ref="CK22" si="87">CK20-CK21</f>
        <v>338.74152276881239</v>
      </c>
      <c r="CM22" s="746" t="s">
        <v>1466</v>
      </c>
      <c r="CN22" s="80"/>
      <c r="CO22" s="747">
        <f ca="1">CO19-CO20+CO21</f>
        <v>17487.98183469769</v>
      </c>
      <c r="CR22" s="799"/>
      <c r="CS22" s="800">
        <f ca="1">CO47</f>
        <v>69.446121922003201</v>
      </c>
      <c r="CT22" s="816">
        <f>CU22-0.005</f>
        <v>-4.8000000000000004E-3</v>
      </c>
      <c r="CU22" s="816">
        <f>CV22-0.005</f>
        <v>1.9999999999999966E-4</v>
      </c>
      <c r="CV22" s="816">
        <v>5.1999999999999998E-3</v>
      </c>
      <c r="CW22" s="816">
        <f>CV22+0.005</f>
        <v>1.0200000000000001E-2</v>
      </c>
      <c r="CX22" s="817">
        <f>CW22+0.005</f>
        <v>1.5200000000000002E-2</v>
      </c>
    </row>
    <row r="23" spans="1:102" x14ac:dyDescent="0.25">
      <c r="A23" s="485" t="s">
        <v>1232</v>
      </c>
      <c r="B23" s="37">
        <f>_xll.ciqfunctions.udf.CIQ($A$6,"IQ_DA_SUPPL_CF",B60)</f>
        <v>13.9</v>
      </c>
      <c r="C23" s="37">
        <f>_xll.ciqfunctions.udf.CIQ($A$6,"IQ_DA_SUPPL_CF",C60)</f>
        <v>14.6</v>
      </c>
      <c r="D23" s="37">
        <f>_xll.ciqfunctions.udf.CIQ($A$6,"IQ_DA_SUPPL_CF",D60)</f>
        <v>15.4</v>
      </c>
      <c r="E23" s="37">
        <f>_xll.ciqfunctions.udf.CIQ($A$6,"IQ_DA_SUPPL_CF",E60)</f>
        <v>6.4</v>
      </c>
      <c r="F23" s="37">
        <f>_xll.ciqfunctions.udf.CIQ($A$6,"IQ_DA_SUPPL_CF",F60)</f>
        <v>15.6</v>
      </c>
      <c r="G23" s="37">
        <f>_xll.ciqfunctions.udf.CIQ($A$6,"IQ_DA_SUPPL_CF",G60)</f>
        <v>15.9</v>
      </c>
      <c r="H23" s="37">
        <f>_xll.ciqfunctions.udf.CIQ($A$6,"IQ_DA_SUPPL_CF",H60)</f>
        <v>15.9</v>
      </c>
      <c r="I23" s="37">
        <f>_xll.ciqfunctions.udf.CIQ($A$6,"IQ_DA_SUPPL_CF",I60)</f>
        <v>7.2</v>
      </c>
      <c r="J23" s="37">
        <f>_xll.ciqfunctions.udf.CIQ($A$6,"IQ_DA_SUPPL_CF",J60)</f>
        <v>17.7</v>
      </c>
      <c r="K23" s="37">
        <f>_xll.ciqfunctions.udf.CIQ($A$6,"IQ_DA_SUPPL_CF",K60)</f>
        <v>19.899999999999999</v>
      </c>
      <c r="L23" s="37">
        <f>_xll.ciqfunctions.udf.CIQ($A$6,"IQ_DA_SUPPL_CF",L60)</f>
        <v>19.5</v>
      </c>
      <c r="M23" s="37">
        <f>_xll.ciqfunctions.udf.CIQ($A$6,"IQ_DA_SUPPL_CF",M60)</f>
        <v>0.1</v>
      </c>
      <c r="N23" s="37">
        <f>_xll.ciqfunctions.udf.CIQ($A$6,"IQ_DA_SUPPL_CF",N60)</f>
        <v>18.5</v>
      </c>
      <c r="O23" s="37">
        <f>_xll.ciqfunctions.udf.CIQ($A$6,"IQ_DA_SUPPL_CF",O60)</f>
        <v>19.100000000000001</v>
      </c>
      <c r="P23" s="37">
        <f>_xll.ciqfunctions.udf.CIQ($A$6,"IQ_DA_SUPPL_CF",P60)</f>
        <v>19.100000000000001</v>
      </c>
      <c r="Q23" s="37">
        <f>_xll.ciqfunctions.udf.CIQ($A$6,"IQ_DA_SUPPL_CF",Q60)</f>
        <v>-0.2</v>
      </c>
      <c r="R23" s="37">
        <f>_xll.ciqfunctions.udf.CIQ($A$6,"IQ_DA_SUPPL_CF",R60)</f>
        <v>20.100000000000001</v>
      </c>
      <c r="S23" s="37">
        <f>_xll.ciqfunctions.udf.CIQ($A$6,"IQ_DA_SUPPL_CF",S60)</f>
        <v>21.6</v>
      </c>
      <c r="T23" s="37">
        <f>_xll.ciqfunctions.udf.CIQ($A$6,"IQ_DA_SUPPL_CF",T60)</f>
        <v>20.399999999999999</v>
      </c>
      <c r="U23" s="37">
        <f>_xll.ciqfunctions.udf.CIQ($A$6,"IQ_DA_SUPPL_CF",U60)</f>
        <v>1.6</v>
      </c>
      <c r="V23" s="37">
        <f>_xll.ciqfunctions.udf.CIQ($A$6,"IQ_DA_SUPPL_CF",V60)</f>
        <v>22</v>
      </c>
      <c r="W23" s="37">
        <f>_xll.ciqfunctions.udf.CIQ($A$6,"IQ_DA_SUPPL_CF",W60)</f>
        <v>22.2</v>
      </c>
      <c r="X23" s="37">
        <f>_xll.ciqfunctions.udf.CIQ($A$6,"IQ_DA_SUPPL_CF",X60)</f>
        <v>23.6</v>
      </c>
      <c r="Y23" s="37">
        <f>_xll.ciqfunctions.udf.CIQ($A$6,"IQ_DA_SUPPL_CF",Y60)</f>
        <v>8.1</v>
      </c>
      <c r="Z23" s="37">
        <f>_xll.ciqfunctions.udf.CIQ($A$6,"IQ_DA_SUPPL_CF",Z60)</f>
        <v>24.1</v>
      </c>
      <c r="AA23" s="37">
        <f>_xll.ciqfunctions.udf.CIQ($A$6,"IQ_DA_SUPPL_CF",AA60)</f>
        <v>24.7</v>
      </c>
      <c r="AB23" s="37">
        <f>_xll.ciqfunctions.udf.CIQ($A$6,"IQ_DA_SUPPL_CF",AB60)</f>
        <v>24.6</v>
      </c>
      <c r="AC23" s="37">
        <f>_xll.ciqfunctions.udf.CIQ($A$6,"IQ_DA_SUPPL_CF",AC60)</f>
        <v>10.3</v>
      </c>
      <c r="AD23" s="479">
        <f>AD$9*'IS Assumptions'!$B97</f>
        <v>27.152492139418928</v>
      </c>
      <c r="AE23" s="479">
        <f>AE$9*'IS Assumptions'!$C97</f>
        <v>22.18480448639189</v>
      </c>
      <c r="AF23" s="479">
        <f>AF$9*'IS Assumptions'!$D97</f>
        <v>21.69293385687503</v>
      </c>
      <c r="AG23" s="479">
        <f>AG$9*'IS Assumptions'!$E97</f>
        <v>4.4730082080193849</v>
      </c>
      <c r="AH23" s="479">
        <f>AH$9*'IS Assumptions'!$B97</f>
        <v>28.632982083444166</v>
      </c>
      <c r="AI23" s="479">
        <f>AI$9*'IS Assumptions'!$C97</f>
        <v>23.394431204397154</v>
      </c>
      <c r="AJ23" s="479">
        <f>AJ$9*'IS Assumptions'!$D97</f>
        <v>22.87574132318796</v>
      </c>
      <c r="AK23" s="479">
        <f>AK$9*'IS Assumptions'!$E97</f>
        <v>4.716899031650307</v>
      </c>
      <c r="AL23" s="479">
        <f>AL$9*'IS Assumptions'!$B97</f>
        <v>30.321273913154755</v>
      </c>
      <c r="AM23" s="479">
        <f>AM$9*'IS Assumptions'!$C97</f>
        <v>24.773841387660873</v>
      </c>
      <c r="AN23" s="479">
        <f>AN$9*'IS Assumptions'!$D97</f>
        <v>24.22456789884675</v>
      </c>
      <c r="AO23" s="479">
        <f>AO$9*'IS Assumptions'!$E97</f>
        <v>4.9950224235309451</v>
      </c>
      <c r="AP23" s="479">
        <f>AP$9*'IS Assumptions'!$B97</f>
        <v>32.24797271365928</v>
      </c>
      <c r="AQ23" s="479">
        <f>AQ$9*'IS Assumptions'!$C97</f>
        <v>26.34804076405274</v>
      </c>
      <c r="AR23" s="479">
        <f>AR$9*'IS Assumptions'!$D97</f>
        <v>25.763864896958662</v>
      </c>
      <c r="AS23" s="479">
        <f>AS$9*'IS Assumptions'!$E97</f>
        <v>5.3124201601654519</v>
      </c>
      <c r="AT23" s="479">
        <f>AT$9*'IS Assumptions'!$B97</f>
        <v>34.448265506032783</v>
      </c>
      <c r="AU23" s="479">
        <f>AU$9*'IS Assumptions'!$C97</f>
        <v>28.145778708731452</v>
      </c>
      <c r="AV23" s="479">
        <f>AV$9*'IS Assumptions'!$D97</f>
        <v>27.521744275604128</v>
      </c>
      <c r="AW23" s="479">
        <f>AW$9*'IS Assumptions'!$E97</f>
        <v>5.6748888304369567</v>
      </c>
      <c r="AX23" s="479">
        <f>AX$9*'IS Assumptions'!$B97</f>
        <v>36.737442553293512</v>
      </c>
      <c r="AY23" s="479">
        <f>AY$9*'IS Assumptions'!$C97</f>
        <v>30.016139078138846</v>
      </c>
      <c r="AZ23" s="479">
        <f>AZ$9*'IS Assumptions'!$D97</f>
        <v>29.350635930113082</v>
      </c>
      <c r="BA23" s="479">
        <f>BA$9*'IS Assumptions'!$E97</f>
        <v>6.0519999872851153</v>
      </c>
      <c r="BB23" s="479">
        <f>BB$9*'IS Assumptions'!$B97</f>
        <v>39.070884496354999</v>
      </c>
      <c r="BC23" s="479">
        <f>BC$9*'IS Assumptions'!$C97</f>
        <v>31.922665853705514</v>
      </c>
      <c r="BD23" s="479">
        <f>BD$9*'IS Assumptions'!$D97</f>
        <v>31.214892126921026</v>
      </c>
      <c r="BE23" s="479">
        <f>BE$9*'IS Assumptions'!$E97</f>
        <v>6.4364031908900596</v>
      </c>
      <c r="BF23" s="479">
        <f>BF$9*'IS Assumptions'!$B97</f>
        <v>41.395301569101385</v>
      </c>
      <c r="BG23" s="479">
        <f>BG$9*'IS Assumptions'!$C97</f>
        <v>33.821818905253487</v>
      </c>
      <c r="BH23" s="479">
        <f>BH$9*'IS Assumptions'!$D97</f>
        <v>33.071938086311093</v>
      </c>
      <c r="BI23" s="479">
        <f>BI$9*'IS Assumptions'!$E97</f>
        <v>6.8193196683857211</v>
      </c>
      <c r="BJ23" s="479">
        <f>BJ$9*'IS Assumptions'!$B97</f>
        <v>43.650274347227693</v>
      </c>
      <c r="BK23" s="479">
        <f>BK$9*'IS Assumptions'!$C97</f>
        <v>35.664232851936575</v>
      </c>
      <c r="BL23" s="479">
        <f>BL$9*'IS Assumptions'!$D97</f>
        <v>34.873502932505531</v>
      </c>
      <c r="BM23" s="479">
        <f>BM$9*'IS Assumptions'!$E97</f>
        <v>7.1907961315268736</v>
      </c>
      <c r="BN23" s="479">
        <f>BN$9*'IS Assumptions'!$B97</f>
        <v>45.770508134729027</v>
      </c>
      <c r="BO23" s="479">
        <f>BO$9*'IS Assumptions'!$C97</f>
        <v>37.396558997162593</v>
      </c>
      <c r="BP23" s="479">
        <f>BP$9*'IS Assumptions'!$D97</f>
        <v>36.567420790108208</v>
      </c>
      <c r="BQ23" s="479">
        <f>BQ$9*'IS Assumptions'!$E97</f>
        <v>7.540076156569044</v>
      </c>
      <c r="BR23" s="479">
        <f>BR$9*'IS Assumptions'!$B97</f>
        <v>47.688725741082791</v>
      </c>
      <c r="BS23" s="479">
        <f>BS$9*'IS Assumptions'!$C97</f>
        <v>38.963828857358322</v>
      </c>
      <c r="BT23" s="479">
        <f>BT$9*'IS Assumptions'!$D97</f>
        <v>38.09994190986631</v>
      </c>
      <c r="BU23" s="479">
        <f>BU$9*'IS Assumptions'!$E97</f>
        <v>7.856076730436488</v>
      </c>
      <c r="BV23" s="479">
        <f>BV$9*'IS Assumptions'!$B97</f>
        <v>49.339051782858306</v>
      </c>
      <c r="BW23" s="479">
        <f>BW$9*'IS Assumptions'!$C97</f>
        <v>40.312219288247668</v>
      </c>
      <c r="BX23" s="479">
        <f>BX$9*'IS Assumptions'!$D97</f>
        <v>39.418436487921667</v>
      </c>
      <c r="BY23" s="479">
        <f>BY$9*'IS Assumptions'!$E97</f>
        <v>8.1279457689345467</v>
      </c>
      <c r="BZ23" s="479">
        <f>BZ$9*'IS Assumptions'!$B97</f>
        <v>50.660675138265148</v>
      </c>
      <c r="CA23" s="479">
        <f>CA$9*'IS Assumptions'!$C97</f>
        <v>41.392044874562245</v>
      </c>
      <c r="CB23" s="479">
        <f>CB$9*'IS Assumptions'!$D97</f>
        <v>40.474320709720963</v>
      </c>
      <c r="CC23" s="479">
        <f>CC$9*'IS Assumptions'!$E97</f>
        <v>8.3456654569208553</v>
      </c>
      <c r="CD23" s="479">
        <f>CD$9*'IS Assumptions'!$B97</f>
        <v>51.601523639202263</v>
      </c>
      <c r="CE23" s="479">
        <f>CE$9*'IS Assumptions'!$C97</f>
        <v>42.160760318339243</v>
      </c>
      <c r="CF23" s="479">
        <f>CF$9*'IS Assumptions'!$D97</f>
        <v>41.225992570829384</v>
      </c>
      <c r="CG23" s="479">
        <f>CG$9*'IS Assumptions'!$E97</f>
        <v>8.5006576044403399</v>
      </c>
      <c r="CH23" s="479">
        <f>CH$9*'IS Assumptions'!$B97</f>
        <v>52.121654792332997</v>
      </c>
      <c r="CI23" s="479">
        <f>CI$9*'IS Assumptions'!$C97</f>
        <v>42.585730810190888</v>
      </c>
      <c r="CJ23" s="479">
        <f>CJ$9*'IS Assumptions'!$D97</f>
        <v>41.641540824883919</v>
      </c>
      <c r="CK23" s="479">
        <f>CK$9*'IS Assumptions'!$E97</f>
        <v>8.5863422224582457</v>
      </c>
      <c r="CM23" s="80" t="s">
        <v>1467</v>
      </c>
      <c r="CN23" s="80"/>
      <c r="CO23" s="757">
        <f>'IS Assumptions'!AC55</f>
        <v>189.8</v>
      </c>
      <c r="CR23" s="945" t="s">
        <v>1377</v>
      </c>
      <c r="CS23" s="803">
        <f>CS24+0.005</f>
        <v>8.5500000000000007E-2</v>
      </c>
      <c r="CT23" s="818">
        <f t="dataTable" ref="CT23:CX27" dt2D="1" dtr="1" r1="CO37" r2="AC32" ca="1"/>
        <v>56.455165218832867</v>
      </c>
      <c r="CU23" s="818">
        <v>57.804011804943791</v>
      </c>
      <c r="CV23" s="818">
        <v>59.320834304642609</v>
      </c>
      <c r="CW23" s="818">
        <v>61.039094055297454</v>
      </c>
      <c r="CX23" s="819">
        <v>63.001771978164939</v>
      </c>
    </row>
    <row r="24" spans="1:102" ht="15.75" thickBot="1" x14ac:dyDescent="0.3">
      <c r="A24" s="34" t="s">
        <v>139</v>
      </c>
      <c r="B24" s="38">
        <f>B22-B23</f>
        <v>201.18414583414577</v>
      </c>
      <c r="C24" s="38">
        <f t="shared" ref="C24:AW24" si="88">C22-C23</f>
        <v>259.7117977215363</v>
      </c>
      <c r="D24" s="38">
        <f t="shared" si="88"/>
        <v>157.83031748524738</v>
      </c>
      <c r="E24" s="38">
        <f t="shared" si="88"/>
        <v>99.549353608928072</v>
      </c>
      <c r="F24" s="38">
        <f t="shared" si="88"/>
        <v>222.76993942045172</v>
      </c>
      <c r="G24" s="38">
        <f t="shared" si="88"/>
        <v>189.15246354898616</v>
      </c>
      <c r="H24" s="38">
        <f t="shared" si="88"/>
        <v>152.0443917094814</v>
      </c>
      <c r="I24" s="38">
        <f t="shared" si="88"/>
        <v>143.0445297853293</v>
      </c>
      <c r="J24" s="38">
        <f t="shared" si="88"/>
        <v>263.02848105872096</v>
      </c>
      <c r="K24" s="38">
        <f t="shared" si="88"/>
        <v>214.29400966825764</v>
      </c>
      <c r="L24" s="38">
        <f t="shared" si="88"/>
        <v>233.93315427011589</v>
      </c>
      <c r="M24" s="38">
        <f t="shared" si="88"/>
        <v>118.22137766387957</v>
      </c>
      <c r="N24" s="38">
        <f t="shared" si="88"/>
        <v>253.24753002055496</v>
      </c>
      <c r="O24" s="38">
        <f t="shared" si="88"/>
        <v>251.07750163313821</v>
      </c>
      <c r="P24" s="38">
        <f t="shared" si="88"/>
        <v>168.51846168749395</v>
      </c>
      <c r="Q24" s="38">
        <f t="shared" si="88"/>
        <v>183.64159838145235</v>
      </c>
      <c r="R24" s="38">
        <f t="shared" si="88"/>
        <v>286.01562517639098</v>
      </c>
      <c r="S24" s="38">
        <f t="shared" si="88"/>
        <v>226.41108121301497</v>
      </c>
      <c r="T24" s="38">
        <f t="shared" si="88"/>
        <v>251.62825246439721</v>
      </c>
      <c r="U24" s="38">
        <f t="shared" si="88"/>
        <v>185.90801629892658</v>
      </c>
      <c r="V24" s="38">
        <f t="shared" si="88"/>
        <v>304.30499769302759</v>
      </c>
      <c r="W24" s="38">
        <f t="shared" si="88"/>
        <v>213.5686333059495</v>
      </c>
      <c r="X24" s="38">
        <f t="shared" si="88"/>
        <v>225.79261261946564</v>
      </c>
      <c r="Y24" s="38">
        <f t="shared" si="88"/>
        <v>179.45413547569959</v>
      </c>
      <c r="Z24" s="38">
        <f t="shared" si="88"/>
        <v>316.16255397723467</v>
      </c>
      <c r="AA24" s="38">
        <f t="shared" si="88"/>
        <v>193.52955957652995</v>
      </c>
      <c r="AB24" s="38">
        <f t="shared" si="88"/>
        <v>211.90593317665846</v>
      </c>
      <c r="AC24" s="38">
        <f t="shared" si="88"/>
        <v>170.79370107186736</v>
      </c>
      <c r="AD24" s="38">
        <f t="shared" si="88"/>
        <v>484.4193749390235</v>
      </c>
      <c r="AE24" s="38">
        <f t="shared" si="88"/>
        <v>350.93371143390794</v>
      </c>
      <c r="AF24" s="38">
        <f t="shared" si="88"/>
        <v>329.25708619817868</v>
      </c>
      <c r="AG24" s="38">
        <f t="shared" si="88"/>
        <v>265.77838056472649</v>
      </c>
      <c r="AH24" s="38">
        <f t="shared" si="88"/>
        <v>355.90755726357338</v>
      </c>
      <c r="AI24" s="38">
        <f t="shared" si="88"/>
        <v>250.16767173701663</v>
      </c>
      <c r="AJ24" s="38">
        <f t="shared" si="88"/>
        <v>229.32047335887299</v>
      </c>
      <c r="AK24" s="38">
        <f t="shared" si="88"/>
        <v>181.37043819895371</v>
      </c>
      <c r="AL24" s="38">
        <f t="shared" si="88"/>
        <v>376.89300052998658</v>
      </c>
      <c r="AM24" s="38">
        <f t="shared" si="88"/>
        <v>264.91835453423522</v>
      </c>
      <c r="AN24" s="38">
        <f t="shared" si="88"/>
        <v>242.84193893409193</v>
      </c>
      <c r="AO24" s="38">
        <f t="shared" si="88"/>
        <v>192.06461696349726</v>
      </c>
      <c r="AP24" s="38">
        <f t="shared" si="88"/>
        <v>400.84183902930289</v>
      </c>
      <c r="AQ24" s="38">
        <f t="shared" si="88"/>
        <v>281.75200992004341</v>
      </c>
      <c r="AR24" s="38">
        <f t="shared" si="88"/>
        <v>258.27279694476141</v>
      </c>
      <c r="AS24" s="38">
        <f t="shared" si="88"/>
        <v>204.26894149757919</v>
      </c>
      <c r="AT24" s="38">
        <f t="shared" si="88"/>
        <v>428.19144692959554</v>
      </c>
      <c r="AU24" s="38">
        <f t="shared" si="88"/>
        <v>300.97606850408079</v>
      </c>
      <c r="AV24" s="38">
        <f t="shared" si="88"/>
        <v>275.89485891528028</v>
      </c>
      <c r="AW24" s="38">
        <f t="shared" si="88"/>
        <v>218.20629761213937</v>
      </c>
      <c r="AX24" s="510">
        <f>AX22-AX23</f>
        <v>456.6458848452848</v>
      </c>
      <c r="AY24" s="510">
        <f t="shared" ref="AY24:CK24" si="89">AY22-AY23</f>
        <v>320.97671288118738</v>
      </c>
      <c r="AZ24" s="510">
        <f t="shared" si="89"/>
        <v>294.22879153013105</v>
      </c>
      <c r="BA24" s="510">
        <f t="shared" si="89"/>
        <v>232.70667493807389</v>
      </c>
      <c r="BB24" s="510">
        <f t="shared" si="89"/>
        <v>485.65053478188952</v>
      </c>
      <c r="BC24" s="510">
        <f t="shared" si="89"/>
        <v>341.36410167387368</v>
      </c>
      <c r="BD24" s="510">
        <f t="shared" si="89"/>
        <v>312.9172400256063</v>
      </c>
      <c r="BE24" s="510">
        <f t="shared" si="89"/>
        <v>247.48744022795918</v>
      </c>
      <c r="BF24" s="510">
        <f t="shared" si="89"/>
        <v>514.54300570971702</v>
      </c>
      <c r="BG24" s="510">
        <f t="shared" si="89"/>
        <v>361.67263976257505</v>
      </c>
      <c r="BH24" s="510">
        <f t="shared" si="89"/>
        <v>331.53340867518091</v>
      </c>
      <c r="BI24" s="510">
        <f t="shared" si="89"/>
        <v>262.21103911167114</v>
      </c>
      <c r="BJ24" s="510">
        <f t="shared" si="89"/>
        <v>542.57228504988188</v>
      </c>
      <c r="BK24" s="510">
        <f t="shared" si="89"/>
        <v>381.37443987861656</v>
      </c>
      <c r="BL24" s="510">
        <f t="shared" si="89"/>
        <v>349.59340058885243</v>
      </c>
      <c r="BM24" s="510">
        <f t="shared" si="89"/>
        <v>276.49475569081005</v>
      </c>
      <c r="BN24" s="510">
        <f t="shared" si="89"/>
        <v>568.92676066608442</v>
      </c>
      <c r="BO24" s="510">
        <f t="shared" si="89"/>
        <v>399.89901928189346</v>
      </c>
      <c r="BP24" s="510">
        <f t="shared" si="89"/>
        <v>366.57427300948694</v>
      </c>
      <c r="BQ24" s="510">
        <f t="shared" si="89"/>
        <v>289.9249925415395</v>
      </c>
      <c r="BR24" s="510">
        <f t="shared" si="89"/>
        <v>592.77017804356035</v>
      </c>
      <c r="BS24" s="510">
        <f t="shared" si="89"/>
        <v>416.65857408718728</v>
      </c>
      <c r="BT24" s="510">
        <f t="shared" si="89"/>
        <v>381.93720545614678</v>
      </c>
      <c r="BU24" s="510">
        <f t="shared" si="89"/>
        <v>302.07559448762515</v>
      </c>
      <c r="BV24" s="510">
        <f t="shared" si="89"/>
        <v>613.28370710962304</v>
      </c>
      <c r="BW24" s="510">
        <f t="shared" si="89"/>
        <v>431.07754806184232</v>
      </c>
      <c r="BX24" s="510">
        <f t="shared" si="89"/>
        <v>395.15460446801069</v>
      </c>
      <c r="BY24" s="510">
        <f t="shared" si="89"/>
        <v>312.52928584592189</v>
      </c>
      <c r="BZ24" s="510">
        <f t="shared" si="89"/>
        <v>629.71146649125262</v>
      </c>
      <c r="CA24" s="510">
        <f t="shared" si="89"/>
        <v>442.62463165836942</v>
      </c>
      <c r="CB24" s="510">
        <f t="shared" si="89"/>
        <v>405.73943606469157</v>
      </c>
      <c r="CC24" s="510">
        <f t="shared" si="89"/>
        <v>320.90086958126426</v>
      </c>
      <c r="CD24" s="510">
        <f t="shared" si="89"/>
        <v>641.4061998846438</v>
      </c>
      <c r="CE24" s="510">
        <f t="shared" si="89"/>
        <v>450.84486796665055</v>
      </c>
      <c r="CF24" s="510">
        <f t="shared" si="89"/>
        <v>413.27465621623287</v>
      </c>
      <c r="CG24" s="510">
        <f t="shared" si="89"/>
        <v>326.86050397758731</v>
      </c>
      <c r="CH24" s="510">
        <f t="shared" si="89"/>
        <v>647.87142266961121</v>
      </c>
      <c r="CI24" s="510">
        <f t="shared" si="89"/>
        <v>455.38927759878055</v>
      </c>
      <c r="CJ24" s="510">
        <f t="shared" si="89"/>
        <v>417.44036700028687</v>
      </c>
      <c r="CK24" s="510">
        <f t="shared" si="89"/>
        <v>330.15518054635413</v>
      </c>
      <c r="CM24" s="761" t="s">
        <v>715</v>
      </c>
      <c r="CN24" s="761"/>
      <c r="CO24" s="762">
        <f ca="1">CO22/CO23</f>
        <v>92.138998075330292</v>
      </c>
      <c r="CR24" s="946"/>
      <c r="CS24" s="806">
        <f>CS25+0.005</f>
        <v>8.0500000000000002E-2</v>
      </c>
      <c r="CT24" s="818">
        <v>60.588665599960372</v>
      </c>
      <c r="CU24" s="820">
        <v>62.203920881047054</v>
      </c>
      <c r="CV24" s="821">
        <v>64.03368549561138</v>
      </c>
      <c r="CW24" s="822">
        <v>66.123729571706903</v>
      </c>
      <c r="CX24" s="819">
        <v>68.533841653330072</v>
      </c>
    </row>
    <row r="25" spans="1:102" ht="15.75" thickTop="1" x14ac:dyDescent="0.25">
      <c r="A25" s="36" t="s">
        <v>83</v>
      </c>
      <c r="B25" s="37">
        <f>B24*'IS Assumptions'!B34</f>
        <v>62.096701049035886</v>
      </c>
      <c r="C25" s="37">
        <f>C24*'IS Assumptions'!C34</f>
        <v>79.147560419780035</v>
      </c>
      <c r="D25" s="37">
        <f>D24*'IS Assumptions'!D34</f>
        <v>39.199010699153838</v>
      </c>
      <c r="E25" s="37">
        <f>E24*'IS Assumptions'!E34</f>
        <v>18.926995182484657</v>
      </c>
      <c r="F25" s="37">
        <f>F24*'IS Assumptions'!F34</f>
        <v>66.026880875507558</v>
      </c>
      <c r="G25" s="37">
        <f>G24*'IS Assumptions'!G34</f>
        <v>42.082084780393707</v>
      </c>
      <c r="H25" s="37">
        <f>H24*'IS Assumptions'!H34</f>
        <v>40.562768853050301</v>
      </c>
      <c r="I25" s="37">
        <f>I24*'IS Assumptions'!I34</f>
        <v>29.086310444606511</v>
      </c>
      <c r="J25" s="37">
        <f>J24*'IS Assumptions'!J34</f>
        <v>70.528875894506598</v>
      </c>
      <c r="K25" s="37">
        <f>K24*'IS Assumptions'!K34</f>
        <v>56.075085285360061</v>
      </c>
      <c r="L25" s="37">
        <f>L24*'IS Assumptions'!L34</f>
        <v>46.874451841079065</v>
      </c>
      <c r="M25" s="37">
        <f>M24*'IS Assumptions'!M34</f>
        <v>31.692763338820583</v>
      </c>
      <c r="N25" s="37">
        <f>N24*'IS Assumptions'!N34</f>
        <v>68.488325728829324</v>
      </c>
      <c r="O25" s="37">
        <f>O24*'IS Assumptions'!O34</f>
        <v>62.874870156869903</v>
      </c>
      <c r="P25" s="37">
        <f>P24*'IS Assumptions'!P34</f>
        <v>26.246266159374059</v>
      </c>
      <c r="Q25" s="37">
        <f>Q24*'IS Assumptions'!Q34</f>
        <v>39.639010286715994</v>
      </c>
      <c r="R25" s="37">
        <f>R24*'IS Assumptions'!R34</f>
        <v>75.971187522897267</v>
      </c>
      <c r="S25" s="37">
        <f>S24*'IS Assumptions'!S34</f>
        <v>58.695605414338765</v>
      </c>
      <c r="T25" s="37">
        <f>T24*'IS Assumptions'!T34</f>
        <v>66.925516625257785</v>
      </c>
      <c r="U25" s="37">
        <f>U24*'IS Assumptions'!U34</f>
        <v>33.45602885539008</v>
      </c>
      <c r="V25" s="37">
        <f>V24*'IS Assumptions'!V34</f>
        <v>76.998057149696933</v>
      </c>
      <c r="W25" s="37">
        <f>W24*'IS Assumptions'!W34</f>
        <v>48.787027676636633</v>
      </c>
      <c r="X25" s="37">
        <f>X24*'IS Assumptions'!X34</f>
        <v>37.218562519692135</v>
      </c>
      <c r="Y25" s="37">
        <f>Y24*'IS Assumptions'!Y34</f>
        <v>35.217419081691553</v>
      </c>
      <c r="Z25" s="37">
        <f>Z24*'IS Assumptions'!Z34</f>
        <v>74.086196139709145</v>
      </c>
      <c r="AA25" s="37">
        <f>AA24*'IS Assumptions'!AA34</f>
        <v>49.010128734661841</v>
      </c>
      <c r="AB25" s="37">
        <f>AB24*'IS Assumptions'!AB34</f>
        <v>53.472473552380151</v>
      </c>
      <c r="AC25" s="37">
        <f>AC24*'IS Assumptions'!AC34</f>
        <v>36.654355937798016</v>
      </c>
      <c r="AD25" s="37">
        <f>AD24*'IS Assumptions'!$B98</f>
        <v>131.2503849608411</v>
      </c>
      <c r="AE25" s="37">
        <f>AE24*'IS Assumptions'!$C98</f>
        <v>89.249798417977289</v>
      </c>
      <c r="AF25" s="37">
        <f>AF24*'IS Assumptions'!$D98</f>
        <v>73.114464360516664</v>
      </c>
      <c r="AG25" s="37">
        <f>AG24*'IS Assumptions'!$E98</f>
        <v>55.745622082425463</v>
      </c>
      <c r="AH25" s="37">
        <f>AH24*'IS Assumptions'!$B98</f>
        <v>96.430915685807634</v>
      </c>
      <c r="AI25" s="37">
        <f>AI24*'IS Assumptions'!$C98</f>
        <v>63.622882458325513</v>
      </c>
      <c r="AJ25" s="37">
        <f>AJ24*'IS Assumptions'!$D98</f>
        <v>50.922650656157316</v>
      </c>
      <c r="AK25" s="37">
        <f>AK24*'IS Assumptions'!$E98</f>
        <v>38.041498647405909</v>
      </c>
      <c r="AL25" s="37">
        <f>AL24*'IS Assumptions'!$B98</f>
        <v>102.1167896408643</v>
      </c>
      <c r="AM25" s="37">
        <f>AM24*'IS Assumptions'!$C98</f>
        <v>67.374290269219799</v>
      </c>
      <c r="AN25" s="37">
        <f>AN24*'IS Assumptions'!$D98</f>
        <v>53.925212345311834</v>
      </c>
      <c r="AO25" s="37">
        <f>AO24*'IS Assumptions'!$E98</f>
        <v>40.284546583146344</v>
      </c>
      <c r="AP25" s="37">
        <f>AP24*'IS Assumptions'!$B98</f>
        <v>108.60557690870623</v>
      </c>
      <c r="AQ25" s="37">
        <f>AQ24*'IS Assumptions'!$C98</f>
        <v>71.655441668674428</v>
      </c>
      <c r="AR25" s="37">
        <f>AR24*'IS Assumptions'!$D98</f>
        <v>57.351771606649088</v>
      </c>
      <c r="AS25" s="37">
        <f>AS24*'IS Assumptions'!$E98</f>
        <v>42.844339677688573</v>
      </c>
      <c r="AT25" s="37">
        <f>AT24*'IS Assumptions'!$B98</f>
        <v>116.01578127118309</v>
      </c>
      <c r="AU25" s="37">
        <f>AU24*'IS Assumptions'!$C98</f>
        <v>76.544522704492351</v>
      </c>
      <c r="AV25" s="37">
        <f>AV24*'IS Assumptions'!$D98</f>
        <v>61.264907195557321</v>
      </c>
      <c r="AW25" s="37">
        <f>AW24*'IS Assumptions'!$E98</f>
        <v>45.767627061484035</v>
      </c>
      <c r="AX25" s="37">
        <f>AX24*'IS Assumptions'!$B98</f>
        <v>123.72533238223986</v>
      </c>
      <c r="AY25" s="37">
        <f>AY24*'IS Assumptions'!$C98</f>
        <v>81.631105784791828</v>
      </c>
      <c r="AZ25" s="37">
        <f>AZ24*'IS Assumptions'!$D98</f>
        <v>65.336119992325479</v>
      </c>
      <c r="BA25" s="37">
        <f>BA24*'IS Assumptions'!$E98</f>
        <v>48.809005192942919</v>
      </c>
      <c r="BB25" s="37">
        <f>BB24*'IS Assumptions'!$B98</f>
        <v>131.58395998216398</v>
      </c>
      <c r="BC25" s="37">
        <f>BC24*'IS Assumptions'!$C98</f>
        <v>86.816046076168945</v>
      </c>
      <c r="BD25" s="37">
        <f>BD24*'IS Assumptions'!$D98</f>
        <v>69.486056193404977</v>
      </c>
      <c r="BE25" s="37">
        <f>BE24*'IS Assumptions'!$E98</f>
        <v>51.909193230014331</v>
      </c>
      <c r="BF25" s="37">
        <f>BF24*'IS Assumptions'!$B98</f>
        <v>139.41219338472888</v>
      </c>
      <c r="BG25" s="37">
        <f>BG24*'IS Assumptions'!$C98</f>
        <v>91.980932980805264</v>
      </c>
      <c r="BH25" s="37">
        <f>BH24*'IS Assumptions'!$D98</f>
        <v>73.619942011854576</v>
      </c>
      <c r="BI25" s="37">
        <f>BI24*'IS Assumptions'!$E98</f>
        <v>54.997390913063796</v>
      </c>
      <c r="BJ25" s="37">
        <f>BJ24*'IS Assumptions'!$B98</f>
        <v>147.00655045195944</v>
      </c>
      <c r="BK25" s="37">
        <f>BK24*'IS Assumptions'!$C98</f>
        <v>96.991513701714851</v>
      </c>
      <c r="BL25" s="37">
        <f>BL24*'IS Assumptions'!$D98</f>
        <v>77.630323839532494</v>
      </c>
      <c r="BM25" s="37">
        <f>BM24*'IS Assumptions'!$E98</f>
        <v>57.99332558864301</v>
      </c>
      <c r="BN25" s="37">
        <f>BN24*'IS Assumptions'!$B98</f>
        <v>154.14712997668033</v>
      </c>
      <c r="BO25" s="37">
        <f>BO24*'IS Assumptions'!$C98</f>
        <v>101.70270252072248</v>
      </c>
      <c r="BP25" s="37">
        <f>BP24*'IS Assumptions'!$D98</f>
        <v>81.401077586231452</v>
      </c>
      <c r="BQ25" s="37">
        <f>BQ24*'IS Assumptions'!$E98</f>
        <v>60.810247365227838</v>
      </c>
      <c r="BR25" s="37">
        <f>BR24*'IS Assumptions'!$B98</f>
        <v>160.6073540541538</v>
      </c>
      <c r="BS25" s="37">
        <f>BS24*'IS Assumptions'!$C98</f>
        <v>105.96500858939785</v>
      </c>
      <c r="BT25" s="37">
        <f>BT24*'IS Assumptions'!$D98</f>
        <v>84.812553371959126</v>
      </c>
      <c r="BU25" s="37">
        <f>BU24*'IS Assumptions'!$E98</f>
        <v>63.358772428557877</v>
      </c>
      <c r="BV25" s="37">
        <f>BV24*'IS Assumptions'!$B98</f>
        <v>166.16536582270669</v>
      </c>
      <c r="BW25" s="37">
        <f>BW24*'IS Assumptions'!$C98</f>
        <v>109.6320558940692</v>
      </c>
      <c r="BX25" s="37">
        <f>BX24*'IS Assumptions'!$D98</f>
        <v>87.747594376391717</v>
      </c>
      <c r="BY25" s="37">
        <f>BY24*'IS Assumptions'!$E98</f>
        <v>65.551379391500845</v>
      </c>
      <c r="BZ25" s="37">
        <f>BZ24*'IS Assumptions'!$B98</f>
        <v>170.61636397519462</v>
      </c>
      <c r="CA25" s="37">
        <f>CA24*'IS Assumptions'!$C98</f>
        <v>112.56872128051688</v>
      </c>
      <c r="CB25" s="37">
        <f>CB24*'IS Assumptions'!$D98</f>
        <v>90.098050372566647</v>
      </c>
      <c r="CC25" s="37">
        <f>CC24*'IS Assumptions'!$E98</f>
        <v>67.307275195178235</v>
      </c>
      <c r="CD25" s="37">
        <f>CD24*'IS Assumptions'!$B98</f>
        <v>173.78497848424519</v>
      </c>
      <c r="CE25" s="37">
        <f>CE24*'IS Assumptions'!$C98</f>
        <v>114.65929967056248</v>
      </c>
      <c r="CF25" s="37">
        <f>CF24*'IS Assumptions'!$D98</f>
        <v>91.771313024496052</v>
      </c>
      <c r="CG25" s="37">
        <f>CG24*'IS Assumptions'!$E98</f>
        <v>68.557277268713861</v>
      </c>
      <c r="CH25" s="37">
        <f>CH24*'IS Assumptions'!$B98</f>
        <v>175.53668996253069</v>
      </c>
      <c r="CI25" s="37">
        <f>CI24*'IS Assumptions'!$C98</f>
        <v>115.81503829122418</v>
      </c>
      <c r="CJ25" s="37">
        <f>CJ24*'IS Assumptions'!$D98</f>
        <v>92.696346153391616</v>
      </c>
      <c r="CK25" s="37">
        <f>CK24*'IS Assumptions'!$E98</f>
        <v>69.248318407936878</v>
      </c>
      <c r="CM25" s="80"/>
      <c r="CN25" s="80"/>
      <c r="CO25" s="80"/>
      <c r="CR25" s="946"/>
      <c r="CS25" s="806">
        <v>7.5499999999999998E-2</v>
      </c>
      <c r="CT25" s="818">
        <v>65.261511475214746</v>
      </c>
      <c r="CU25" s="823">
        <v>67.210588551709094</v>
      </c>
      <c r="CV25" s="824">
        <v>69.436916990435904</v>
      </c>
      <c r="CW25" s="819">
        <v>72.0041839343276</v>
      </c>
      <c r="CX25" s="819">
        <v>74.997199956808302</v>
      </c>
    </row>
    <row r="26" spans="1:102" x14ac:dyDescent="0.25">
      <c r="A26" s="34" t="s">
        <v>1233</v>
      </c>
      <c r="B26" s="38">
        <f>B24-B25</f>
        <v>139.08744478510988</v>
      </c>
      <c r="C26" s="38">
        <f t="shared" ref="C26:AW26" si="90">C24-C25</f>
        <v>180.56423730175626</v>
      </c>
      <c r="D26" s="38">
        <f t="shared" si="90"/>
        <v>118.63130678609355</v>
      </c>
      <c r="E26" s="38">
        <f t="shared" si="90"/>
        <v>80.622358426443412</v>
      </c>
      <c r="F26" s="38">
        <f t="shared" si="90"/>
        <v>156.74305854494418</v>
      </c>
      <c r="G26" s="38">
        <f t="shared" si="90"/>
        <v>147.07037876859246</v>
      </c>
      <c r="H26" s="38">
        <f t="shared" si="90"/>
        <v>111.4816228564311</v>
      </c>
      <c r="I26" s="38">
        <f t="shared" si="90"/>
        <v>113.95821934072279</v>
      </c>
      <c r="J26" s="38">
        <f t="shared" si="90"/>
        <v>192.49960516421436</v>
      </c>
      <c r="K26" s="38">
        <f t="shared" si="90"/>
        <v>158.21892438289757</v>
      </c>
      <c r="L26" s="38">
        <f t="shared" si="90"/>
        <v>187.05870242903683</v>
      </c>
      <c r="M26" s="38">
        <f t="shared" si="90"/>
        <v>86.528614325058982</v>
      </c>
      <c r="N26" s="38">
        <f t="shared" si="90"/>
        <v>184.75920429172564</v>
      </c>
      <c r="O26" s="38">
        <f t="shared" si="90"/>
        <v>188.20263147626832</v>
      </c>
      <c r="P26" s="38">
        <f t="shared" si="90"/>
        <v>142.27219552811988</v>
      </c>
      <c r="Q26" s="38">
        <f t="shared" si="90"/>
        <v>144.00258809473635</v>
      </c>
      <c r="R26" s="38">
        <f t="shared" si="90"/>
        <v>210.04443765349373</v>
      </c>
      <c r="S26" s="38">
        <f t="shared" si="90"/>
        <v>167.71547579867621</v>
      </c>
      <c r="T26" s="38">
        <f t="shared" si="90"/>
        <v>184.70273583913942</v>
      </c>
      <c r="U26" s="38">
        <f t="shared" si="90"/>
        <v>152.4519874435365</v>
      </c>
      <c r="V26" s="38">
        <f t="shared" si="90"/>
        <v>227.30694054333065</v>
      </c>
      <c r="W26" s="38">
        <f t="shared" si="90"/>
        <v>164.78160562931288</v>
      </c>
      <c r="X26" s="38">
        <f t="shared" si="90"/>
        <v>188.5740500997735</v>
      </c>
      <c r="Y26" s="38">
        <f t="shared" si="90"/>
        <v>144.23671639400803</v>
      </c>
      <c r="Z26" s="38">
        <f t="shared" si="90"/>
        <v>242.07635783752551</v>
      </c>
      <c r="AA26" s="38">
        <f t="shared" si="90"/>
        <v>144.51943084186811</v>
      </c>
      <c r="AB26" s="38">
        <f t="shared" si="90"/>
        <v>158.43345962427833</v>
      </c>
      <c r="AC26" s="38">
        <f t="shared" si="90"/>
        <v>134.13934513406934</v>
      </c>
      <c r="AD26" s="38">
        <f t="shared" si="90"/>
        <v>353.16898997818237</v>
      </c>
      <c r="AE26" s="38">
        <f t="shared" si="90"/>
        <v>261.68391301593067</v>
      </c>
      <c r="AF26" s="38">
        <f t="shared" si="90"/>
        <v>256.14262183766203</v>
      </c>
      <c r="AG26" s="38">
        <f t="shared" si="90"/>
        <v>210.03275848230103</v>
      </c>
      <c r="AH26" s="38">
        <f t="shared" si="90"/>
        <v>259.47664157776575</v>
      </c>
      <c r="AI26" s="38">
        <f t="shared" si="90"/>
        <v>186.54478927869113</v>
      </c>
      <c r="AJ26" s="38">
        <f t="shared" si="90"/>
        <v>178.39782270271567</v>
      </c>
      <c r="AK26" s="38">
        <f t="shared" si="90"/>
        <v>143.32893955154779</v>
      </c>
      <c r="AL26" s="38">
        <f t="shared" si="90"/>
        <v>274.7762108891223</v>
      </c>
      <c r="AM26" s="38">
        <f t="shared" si="90"/>
        <v>197.54406426501544</v>
      </c>
      <c r="AN26" s="38">
        <f t="shared" si="90"/>
        <v>188.91672658878008</v>
      </c>
      <c r="AO26" s="38">
        <f t="shared" si="90"/>
        <v>151.78007038035091</v>
      </c>
      <c r="AP26" s="38">
        <f t="shared" si="90"/>
        <v>292.23626212059668</v>
      </c>
      <c r="AQ26" s="38">
        <f t="shared" si="90"/>
        <v>210.09656825136898</v>
      </c>
      <c r="AR26" s="38">
        <f t="shared" si="90"/>
        <v>200.92102533811232</v>
      </c>
      <c r="AS26" s="38">
        <f t="shared" si="90"/>
        <v>161.42460181989063</v>
      </c>
      <c r="AT26" s="38">
        <f t="shared" si="90"/>
        <v>312.17566565841247</v>
      </c>
      <c r="AU26" s="38">
        <f t="shared" si="90"/>
        <v>224.43154579958843</v>
      </c>
      <c r="AV26" s="38">
        <f t="shared" si="90"/>
        <v>214.62995171972295</v>
      </c>
      <c r="AW26" s="38">
        <f t="shared" si="90"/>
        <v>172.43867055065533</v>
      </c>
      <c r="AX26" s="38">
        <f t="shared" ref="AX26" si="91">AX24-AX25</f>
        <v>332.92055246304494</v>
      </c>
      <c r="AY26" s="38">
        <f t="shared" ref="AY26" si="92">AY24-AY25</f>
        <v>239.34560709639555</v>
      </c>
      <c r="AZ26" s="38">
        <f t="shared" ref="AZ26" si="93">AZ24-AZ25</f>
        <v>228.89267153780557</v>
      </c>
      <c r="BA26" s="38">
        <f t="shared" ref="BA26" si="94">BA24-BA25</f>
        <v>183.89766974513097</v>
      </c>
      <c r="BB26" s="38">
        <f t="shared" ref="BB26" si="95">BB24-BB25</f>
        <v>354.06657479972557</v>
      </c>
      <c r="BC26" s="38">
        <f t="shared" ref="BC26" si="96">BC24-BC25</f>
        <v>254.54805559770472</v>
      </c>
      <c r="BD26" s="38">
        <f t="shared" ref="BD26" si="97">BD24-BD25</f>
        <v>243.43118383220133</v>
      </c>
      <c r="BE26" s="38">
        <f t="shared" ref="BE26" si="98">BE24-BE25</f>
        <v>195.57824699794486</v>
      </c>
      <c r="BF26" s="38">
        <f t="shared" ref="BF26" si="99">BF24-BF25</f>
        <v>375.13081232498814</v>
      </c>
      <c r="BG26" s="38">
        <f t="shared" ref="BG26" si="100">BG24-BG25</f>
        <v>269.69170678176977</v>
      </c>
      <c r="BH26" s="38">
        <f t="shared" ref="BH26" si="101">BH24-BH25</f>
        <v>257.91346666332635</v>
      </c>
      <c r="BI26" s="38">
        <f t="shared" ref="BI26" si="102">BI24-BI25</f>
        <v>207.21364819860736</v>
      </c>
      <c r="BJ26" s="38">
        <f t="shared" ref="BJ26" si="103">BJ24-BJ25</f>
        <v>395.56573459792241</v>
      </c>
      <c r="BK26" s="38">
        <f t="shared" ref="BK26" si="104">BK24-BK25</f>
        <v>284.38292617690172</v>
      </c>
      <c r="BL26" s="38">
        <f t="shared" ref="BL26" si="105">BL24-BL25</f>
        <v>271.96307674931995</v>
      </c>
      <c r="BM26" s="38">
        <f t="shared" ref="BM26" si="106">BM24-BM25</f>
        <v>218.50143010216703</v>
      </c>
      <c r="BN26" s="38">
        <f t="shared" ref="BN26" si="107">BN24-BN25</f>
        <v>414.77963068940409</v>
      </c>
      <c r="BO26" s="38">
        <f t="shared" ref="BO26" si="108">BO24-BO25</f>
        <v>298.19631676117098</v>
      </c>
      <c r="BP26" s="38">
        <f t="shared" ref="BP26" si="109">BP24-BP25</f>
        <v>285.17319542325549</v>
      </c>
      <c r="BQ26" s="38">
        <f t="shared" ref="BQ26" si="110">BQ24-BQ25</f>
        <v>229.11474517631166</v>
      </c>
      <c r="BR26" s="38">
        <f t="shared" ref="BR26" si="111">BR24-BR25</f>
        <v>432.16282398940655</v>
      </c>
      <c r="BS26" s="38">
        <f t="shared" ref="BS26" si="112">BS24-BS25</f>
        <v>310.69356549778945</v>
      </c>
      <c r="BT26" s="38">
        <f t="shared" ref="BT26" si="113">BT24-BT25</f>
        <v>297.12465208418769</v>
      </c>
      <c r="BU26" s="38">
        <f t="shared" ref="BU26" si="114">BU24-BU25</f>
        <v>238.71682205906728</v>
      </c>
      <c r="BV26" s="38">
        <f t="shared" ref="BV26" si="115">BV24-BV25</f>
        <v>447.11834128691635</v>
      </c>
      <c r="BW26" s="38">
        <f t="shared" ref="BW26" si="116">BW24-BW25</f>
        <v>321.44549216777312</v>
      </c>
      <c r="BX26" s="38">
        <f t="shared" ref="BX26" si="117">BX24-BX25</f>
        <v>307.40701009161899</v>
      </c>
      <c r="BY26" s="38">
        <f t="shared" ref="BY26" si="118">BY24-BY25</f>
        <v>246.97790645442103</v>
      </c>
      <c r="BZ26" s="38">
        <f t="shared" ref="BZ26" si="119">BZ24-BZ25</f>
        <v>459.09510251605798</v>
      </c>
      <c r="CA26" s="38">
        <f t="shared" ref="CA26" si="120">CA24-CA25</f>
        <v>330.05591037785257</v>
      </c>
      <c r="CB26" s="38">
        <f t="shared" ref="CB26" si="121">CB24-CB25</f>
        <v>315.64138569212491</v>
      </c>
      <c r="CC26" s="38">
        <f t="shared" ref="CC26" si="122">CC24-CC25</f>
        <v>253.59359438608601</v>
      </c>
      <c r="CD26" s="38">
        <f t="shared" ref="CD26" si="123">CD24-CD25</f>
        <v>467.62122140039861</v>
      </c>
      <c r="CE26" s="38">
        <f t="shared" ref="CE26" si="124">CE24-CE25</f>
        <v>336.18556829608809</v>
      </c>
      <c r="CF26" s="38">
        <f t="shared" ref="CF26" si="125">CF24-CF25</f>
        <v>321.5033431917368</v>
      </c>
      <c r="CG26" s="38">
        <f t="shared" ref="CG26" si="126">CG24-CG25</f>
        <v>258.30322670887347</v>
      </c>
      <c r="CH26" s="38">
        <f t="shared" ref="CH26" si="127">CH24-CH25</f>
        <v>472.33473270708055</v>
      </c>
      <c r="CI26" s="38">
        <f t="shared" ref="CI26" si="128">CI24-CI25</f>
        <v>339.57423930755635</v>
      </c>
      <c r="CJ26" s="38">
        <f t="shared" ref="CJ26" si="129">CJ24-CJ25</f>
        <v>324.74402084689524</v>
      </c>
      <c r="CK26" s="38">
        <f t="shared" ref="CK26" si="130">CK24-CK25</f>
        <v>260.90686213841724</v>
      </c>
      <c r="CM26" s="750" t="s">
        <v>1468</v>
      </c>
      <c r="CN26" s="750"/>
      <c r="CO26" s="750"/>
      <c r="CR26" s="946"/>
      <c r="CS26" s="806">
        <f>CS25-0.005</f>
        <v>7.0499999999999993E-2</v>
      </c>
      <c r="CT26" s="818">
        <v>70.582526906123988</v>
      </c>
      <c r="CU26" s="825">
        <v>72.954728509803431</v>
      </c>
      <c r="CV26" s="826">
        <v>75.690207541305142</v>
      </c>
      <c r="CW26" s="827">
        <v>78.879331519987886</v>
      </c>
      <c r="CX26" s="819">
        <v>82.645150612356517</v>
      </c>
    </row>
    <row r="27" spans="1:102" x14ac:dyDescent="0.25">
      <c r="A27" s="485" t="s">
        <v>1234</v>
      </c>
      <c r="B27" s="37">
        <f>B23</f>
        <v>13.9</v>
      </c>
      <c r="C27" s="37">
        <f t="shared" ref="C27:AC27" si="131">C23</f>
        <v>14.6</v>
      </c>
      <c r="D27" s="37">
        <f t="shared" si="131"/>
        <v>15.4</v>
      </c>
      <c r="E27" s="37">
        <f t="shared" si="131"/>
        <v>6.4</v>
      </c>
      <c r="F27" s="37">
        <f t="shared" si="131"/>
        <v>15.6</v>
      </c>
      <c r="G27" s="37">
        <f t="shared" si="131"/>
        <v>15.9</v>
      </c>
      <c r="H27" s="37">
        <f t="shared" si="131"/>
        <v>15.9</v>
      </c>
      <c r="I27" s="37">
        <f t="shared" si="131"/>
        <v>7.2</v>
      </c>
      <c r="J27" s="37">
        <f t="shared" si="131"/>
        <v>17.7</v>
      </c>
      <c r="K27" s="37">
        <f t="shared" si="131"/>
        <v>19.899999999999999</v>
      </c>
      <c r="L27" s="37">
        <f t="shared" si="131"/>
        <v>19.5</v>
      </c>
      <c r="M27" s="37">
        <f t="shared" si="131"/>
        <v>0.1</v>
      </c>
      <c r="N27" s="37">
        <f t="shared" si="131"/>
        <v>18.5</v>
      </c>
      <c r="O27" s="37">
        <f t="shared" si="131"/>
        <v>19.100000000000001</v>
      </c>
      <c r="P27" s="37">
        <f t="shared" si="131"/>
        <v>19.100000000000001</v>
      </c>
      <c r="Q27" s="37">
        <f t="shared" si="131"/>
        <v>-0.2</v>
      </c>
      <c r="R27" s="37">
        <f t="shared" si="131"/>
        <v>20.100000000000001</v>
      </c>
      <c r="S27" s="37">
        <f t="shared" si="131"/>
        <v>21.6</v>
      </c>
      <c r="T27" s="37">
        <f t="shared" si="131"/>
        <v>20.399999999999999</v>
      </c>
      <c r="U27" s="37">
        <f t="shared" si="131"/>
        <v>1.6</v>
      </c>
      <c r="V27" s="37">
        <f t="shared" si="131"/>
        <v>22</v>
      </c>
      <c r="W27" s="37">
        <f t="shared" si="131"/>
        <v>22.2</v>
      </c>
      <c r="X27" s="37">
        <f t="shared" si="131"/>
        <v>23.6</v>
      </c>
      <c r="Y27" s="37">
        <f t="shared" si="131"/>
        <v>8.1</v>
      </c>
      <c r="Z27" s="37">
        <f t="shared" si="131"/>
        <v>24.1</v>
      </c>
      <c r="AA27" s="37">
        <f t="shared" si="131"/>
        <v>24.7</v>
      </c>
      <c r="AB27" s="37">
        <f t="shared" si="131"/>
        <v>24.6</v>
      </c>
      <c r="AC27" s="37">
        <f t="shared" si="131"/>
        <v>10.3</v>
      </c>
      <c r="AD27" s="37">
        <f>AD23</f>
        <v>27.152492139418928</v>
      </c>
      <c r="AE27" s="37">
        <f t="shared" ref="AE27:CK27" si="132">AE23</f>
        <v>22.18480448639189</v>
      </c>
      <c r="AF27" s="37">
        <f t="shared" si="132"/>
        <v>21.69293385687503</v>
      </c>
      <c r="AG27" s="37">
        <f t="shared" si="132"/>
        <v>4.4730082080193849</v>
      </c>
      <c r="AH27" s="37">
        <f t="shared" si="132"/>
        <v>28.632982083444166</v>
      </c>
      <c r="AI27" s="37">
        <f t="shared" si="132"/>
        <v>23.394431204397154</v>
      </c>
      <c r="AJ27" s="37">
        <f t="shared" si="132"/>
        <v>22.87574132318796</v>
      </c>
      <c r="AK27" s="37">
        <f t="shared" si="132"/>
        <v>4.716899031650307</v>
      </c>
      <c r="AL27" s="37">
        <f t="shared" si="132"/>
        <v>30.321273913154755</v>
      </c>
      <c r="AM27" s="37">
        <f t="shared" si="132"/>
        <v>24.773841387660873</v>
      </c>
      <c r="AN27" s="37">
        <f t="shared" si="132"/>
        <v>24.22456789884675</v>
      </c>
      <c r="AO27" s="37">
        <f t="shared" si="132"/>
        <v>4.9950224235309451</v>
      </c>
      <c r="AP27" s="37">
        <f t="shared" si="132"/>
        <v>32.24797271365928</v>
      </c>
      <c r="AQ27" s="37">
        <f t="shared" si="132"/>
        <v>26.34804076405274</v>
      </c>
      <c r="AR27" s="37">
        <f t="shared" si="132"/>
        <v>25.763864896958662</v>
      </c>
      <c r="AS27" s="37">
        <f t="shared" si="132"/>
        <v>5.3124201601654519</v>
      </c>
      <c r="AT27" s="37">
        <f t="shared" si="132"/>
        <v>34.448265506032783</v>
      </c>
      <c r="AU27" s="37">
        <f t="shared" si="132"/>
        <v>28.145778708731452</v>
      </c>
      <c r="AV27" s="37">
        <f t="shared" si="132"/>
        <v>27.521744275604128</v>
      </c>
      <c r="AW27" s="37">
        <f t="shared" si="132"/>
        <v>5.6748888304369567</v>
      </c>
      <c r="AX27" s="37">
        <f t="shared" si="132"/>
        <v>36.737442553293512</v>
      </c>
      <c r="AY27" s="37">
        <f t="shared" si="132"/>
        <v>30.016139078138846</v>
      </c>
      <c r="AZ27" s="37">
        <f t="shared" si="132"/>
        <v>29.350635930113082</v>
      </c>
      <c r="BA27" s="37">
        <f t="shared" si="132"/>
        <v>6.0519999872851153</v>
      </c>
      <c r="BB27" s="37">
        <f t="shared" si="132"/>
        <v>39.070884496354999</v>
      </c>
      <c r="BC27" s="37">
        <f t="shared" si="132"/>
        <v>31.922665853705514</v>
      </c>
      <c r="BD27" s="37">
        <f t="shared" si="132"/>
        <v>31.214892126921026</v>
      </c>
      <c r="BE27" s="37">
        <f t="shared" si="132"/>
        <v>6.4364031908900596</v>
      </c>
      <c r="BF27" s="37">
        <f t="shared" si="132"/>
        <v>41.395301569101385</v>
      </c>
      <c r="BG27" s="37">
        <f t="shared" si="132"/>
        <v>33.821818905253487</v>
      </c>
      <c r="BH27" s="37">
        <f t="shared" si="132"/>
        <v>33.071938086311093</v>
      </c>
      <c r="BI27" s="37">
        <f t="shared" si="132"/>
        <v>6.8193196683857211</v>
      </c>
      <c r="BJ27" s="37">
        <f t="shared" si="132"/>
        <v>43.650274347227693</v>
      </c>
      <c r="BK27" s="37">
        <f t="shared" si="132"/>
        <v>35.664232851936575</v>
      </c>
      <c r="BL27" s="37">
        <f t="shared" si="132"/>
        <v>34.873502932505531</v>
      </c>
      <c r="BM27" s="37">
        <f t="shared" si="132"/>
        <v>7.1907961315268736</v>
      </c>
      <c r="BN27" s="37">
        <f t="shared" si="132"/>
        <v>45.770508134729027</v>
      </c>
      <c r="BO27" s="37">
        <f t="shared" si="132"/>
        <v>37.396558997162593</v>
      </c>
      <c r="BP27" s="37">
        <f t="shared" si="132"/>
        <v>36.567420790108208</v>
      </c>
      <c r="BQ27" s="37">
        <f t="shared" si="132"/>
        <v>7.540076156569044</v>
      </c>
      <c r="BR27" s="37">
        <f t="shared" si="132"/>
        <v>47.688725741082791</v>
      </c>
      <c r="BS27" s="37">
        <f t="shared" si="132"/>
        <v>38.963828857358322</v>
      </c>
      <c r="BT27" s="37">
        <f t="shared" si="132"/>
        <v>38.09994190986631</v>
      </c>
      <c r="BU27" s="37">
        <f t="shared" si="132"/>
        <v>7.856076730436488</v>
      </c>
      <c r="BV27" s="37">
        <f t="shared" si="132"/>
        <v>49.339051782858306</v>
      </c>
      <c r="BW27" s="37">
        <f t="shared" si="132"/>
        <v>40.312219288247668</v>
      </c>
      <c r="BX27" s="37">
        <f t="shared" si="132"/>
        <v>39.418436487921667</v>
      </c>
      <c r="BY27" s="37">
        <f t="shared" si="132"/>
        <v>8.1279457689345467</v>
      </c>
      <c r="BZ27" s="37">
        <f t="shared" si="132"/>
        <v>50.660675138265148</v>
      </c>
      <c r="CA27" s="37">
        <f t="shared" si="132"/>
        <v>41.392044874562245</v>
      </c>
      <c r="CB27" s="37">
        <f t="shared" si="132"/>
        <v>40.474320709720963</v>
      </c>
      <c r="CC27" s="37">
        <f t="shared" si="132"/>
        <v>8.3456654569208553</v>
      </c>
      <c r="CD27" s="37">
        <f t="shared" si="132"/>
        <v>51.601523639202263</v>
      </c>
      <c r="CE27" s="37">
        <f t="shared" si="132"/>
        <v>42.160760318339243</v>
      </c>
      <c r="CF27" s="37">
        <f t="shared" si="132"/>
        <v>41.225992570829384</v>
      </c>
      <c r="CG27" s="37">
        <f t="shared" si="132"/>
        <v>8.5006576044403399</v>
      </c>
      <c r="CH27" s="37">
        <f t="shared" si="132"/>
        <v>52.121654792332997</v>
      </c>
      <c r="CI27" s="37">
        <f t="shared" si="132"/>
        <v>42.585730810190888</v>
      </c>
      <c r="CJ27" s="37">
        <f t="shared" si="132"/>
        <v>41.641540824883919</v>
      </c>
      <c r="CK27" s="37">
        <f t="shared" si="132"/>
        <v>8.5863422224582457</v>
      </c>
      <c r="CM27" s="752" t="s">
        <v>1478</v>
      </c>
      <c r="CN27" s="80"/>
      <c r="CO27" s="747">
        <f>SUM(CH30:CK30)</f>
        <v>1205.7791484107638</v>
      </c>
      <c r="CR27" s="947"/>
      <c r="CS27" s="815">
        <f>CS26-0.005</f>
        <v>6.5499999999999989E-2</v>
      </c>
      <c r="CT27" s="826">
        <v>76.691589201228879</v>
      </c>
      <c r="CU27" s="826">
        <v>79.60717301684609</v>
      </c>
      <c r="CV27" s="826">
        <v>83.006269903046586</v>
      </c>
      <c r="CW27" s="826">
        <v>87.020031687294207</v>
      </c>
      <c r="CX27" s="827">
        <v>91.831758040974734</v>
      </c>
    </row>
    <row r="28" spans="1:102" x14ac:dyDescent="0.25">
      <c r="A28" s="485" t="s">
        <v>1235</v>
      </c>
      <c r="B28" s="37">
        <f>_xll.ciqfunctions.udf.CIQ($A$6,"IQ_CAPEX",B$60)</f>
        <v>-22.4</v>
      </c>
      <c r="C28" s="37">
        <f>_xll.ciqfunctions.udf.CIQ($A$6,"IQ_CAPEX",C$60)</f>
        <v>-19.399999999999999</v>
      </c>
      <c r="D28" s="37">
        <f>_xll.ciqfunctions.udf.CIQ($A$6,"IQ_CAPEX",D$60)</f>
        <v>-17.5</v>
      </c>
      <c r="E28" s="37">
        <f>_xll.ciqfunctions.udf.CIQ($A$6,"IQ_CAPEX",E$60)</f>
        <v>-36.5</v>
      </c>
      <c r="F28" s="37">
        <f>_xll.ciqfunctions.udf.CIQ($A$6,"IQ_CAPEX",F$60)</f>
        <v>-57.4</v>
      </c>
      <c r="G28" s="37">
        <f>_xll.ciqfunctions.udf.CIQ($A$6,"IQ_CAPEX",G$60)</f>
        <v>-35.5</v>
      </c>
      <c r="H28" s="37">
        <f>_xll.ciqfunctions.udf.CIQ($A$6,"IQ_CAPEX",H$60)</f>
        <v>-49.4</v>
      </c>
      <c r="I28" s="37">
        <f>_xll.ciqfunctions.udf.CIQ($A$6,"IQ_CAPEX",I$60)</f>
        <v>-30.1</v>
      </c>
      <c r="J28" s="37">
        <f>_xll.ciqfunctions.udf.CIQ($A$6,"IQ_CAPEX",J$60)</f>
        <v>-32.6</v>
      </c>
      <c r="K28" s="37">
        <f>_xll.ciqfunctions.udf.CIQ($A$6,"IQ_CAPEX",K$60)</f>
        <v>-16.899999999999999</v>
      </c>
      <c r="L28" s="37">
        <f>_xll.ciqfunctions.udf.CIQ($A$6,"IQ_CAPEX",L$60)</f>
        <v>-27.9</v>
      </c>
      <c r="M28" s="37">
        <f>_xll.ciqfunctions.udf.CIQ($A$6,"IQ_CAPEX",M$60)</f>
        <v>-32.1</v>
      </c>
      <c r="N28" s="37">
        <f>_xll.ciqfunctions.udf.CIQ($A$6,"IQ_CAPEX",N$60)</f>
        <v>-30.4</v>
      </c>
      <c r="O28" s="37">
        <f>_xll.ciqfunctions.udf.CIQ($A$6,"IQ_CAPEX",O$60)</f>
        <v>-19.600000000000001</v>
      </c>
      <c r="P28" s="37">
        <f>_xll.ciqfunctions.udf.CIQ($A$6,"IQ_CAPEX",P$60)</f>
        <v>-35.700000000000003</v>
      </c>
      <c r="Q28" s="37">
        <f>_xll.ciqfunctions.udf.CIQ($A$6,"IQ_CAPEX",Q$60)</f>
        <v>-38.700000000000003</v>
      </c>
      <c r="R28" s="37">
        <f>_xll.ciqfunctions.udf.CIQ($A$6,"IQ_CAPEX",R$60)</f>
        <v>-77.5</v>
      </c>
      <c r="S28" s="37">
        <f>_xll.ciqfunctions.udf.CIQ($A$6,"IQ_CAPEX",S$60)</f>
        <v>-39.5</v>
      </c>
      <c r="T28" s="37">
        <f>_xll.ciqfunctions.udf.CIQ($A$6,"IQ_CAPEX",T$60)</f>
        <v>-60.3</v>
      </c>
      <c r="U28" s="37">
        <f>_xll.ciqfunctions.udf.CIQ($A$6,"IQ_CAPEX",U$60)</f>
        <v>-63.1</v>
      </c>
      <c r="V28" s="37">
        <f>_xll.ciqfunctions.udf.CIQ($A$6,"IQ_CAPEX",V$60)</f>
        <v>-63.1</v>
      </c>
      <c r="W28" s="37">
        <f>_xll.ciqfunctions.udf.CIQ($A$6,"IQ_CAPEX",W$60)</f>
        <v>-31.7</v>
      </c>
      <c r="X28" s="37">
        <f>_xll.ciqfunctions.udf.CIQ($A$6,"IQ_CAPEX",X$60)</f>
        <v>-49.2</v>
      </c>
      <c r="Y28" s="37">
        <f>_xll.ciqfunctions.udf.CIQ($A$6,"IQ_CAPEX",Y$60)</f>
        <v>-42.6</v>
      </c>
      <c r="Z28" s="37">
        <f>_xll.ciqfunctions.udf.CIQ($A$6,"IQ_CAPEX",Z$60)</f>
        <v>-46.1</v>
      </c>
      <c r="AA28" s="37">
        <f>_xll.ciqfunctions.udf.CIQ($A$6,"IQ_CAPEX",AA$60)</f>
        <v>-33.9</v>
      </c>
      <c r="AB28" s="37">
        <f>_xll.ciqfunctions.udf.CIQ($A$6,"IQ_CAPEX",AB$60)</f>
        <v>-45.2</v>
      </c>
      <c r="AC28" s="37">
        <f>_xll.ciqfunctions.udf.CIQ($A$6,"IQ_CAPEX",AC$60)</f>
        <v>-48.5</v>
      </c>
      <c r="AD28" s="479">
        <f>-AD$9*'IS Assumptions'!$B99</f>
        <v>-67.467726049892875</v>
      </c>
      <c r="AE28" s="479">
        <f>-AE$9*'IS Assumptions'!$C99</f>
        <v>-31.932839893788355</v>
      </c>
      <c r="AF28" s="479">
        <f>-AF$9*'IS Assumptions'!$D99</f>
        <v>-44.036972202848936</v>
      </c>
      <c r="AG28" s="479">
        <f>-AG$9*'IS Assumptions'!$E99</f>
        <v>-37.304189309673461</v>
      </c>
      <c r="AH28" s="479">
        <f>-AH$9*'IS Assumptions'!$B99</f>
        <v>-71.146404583348982</v>
      </c>
      <c r="AI28" s="479">
        <f>-AI$9*'IS Assumptions'!$C99</f>
        <v>-33.673978353719534</v>
      </c>
      <c r="AJ28" s="479">
        <f>-AJ$9*'IS Assumptions'!$D99</f>
        <v>-46.438088615179538</v>
      </c>
      <c r="AK28" s="479">
        <f>-AK$9*'IS Assumptions'!$E99</f>
        <v>-39.338200657854884</v>
      </c>
      <c r="AL28" s="479">
        <f>-AL$9*'IS Assumptions'!$B99</f>
        <v>-75.341423223786151</v>
      </c>
      <c r="AM28" s="479">
        <f>-AM$9*'IS Assumptions'!$C99</f>
        <v>-35.659503380863264</v>
      </c>
      <c r="AN28" s="479">
        <f>-AN$9*'IS Assumptions'!$D99</f>
        <v>-49.176226241498135</v>
      </c>
      <c r="AO28" s="479">
        <f>-AO$9*'IS Assumptions'!$E99</f>
        <v>-41.657706274581194</v>
      </c>
      <c r="AP28" s="479">
        <f>-AP$9*'IS Assumptions'!$B99</f>
        <v>-80.128828600266573</v>
      </c>
      <c r="AQ28" s="479">
        <f>-AQ$9*'IS Assumptions'!$C99</f>
        <v>-37.925408256340425</v>
      </c>
      <c r="AR28" s="479">
        <f>-AR$9*'IS Assumptions'!$D99</f>
        <v>-52.301021604127243</v>
      </c>
      <c r="AS28" s="479">
        <f>-AS$9*'IS Assumptions'!$E99</f>
        <v>-44.304753787851531</v>
      </c>
      <c r="AT28" s="479">
        <f>-AT$9*'IS Assumptions'!$B99</f>
        <v>-85.596052403635156</v>
      </c>
      <c r="AU28" s="479">
        <f>-AU$9*'IS Assumptions'!$C99</f>
        <v>-40.51307487263297</v>
      </c>
      <c r="AV28" s="479">
        <f>-AV$9*'IS Assumptions'!$D99</f>
        <v>-55.869542388089251</v>
      </c>
      <c r="AW28" s="479">
        <f>-AW$9*'IS Assumptions'!$E99</f>
        <v>-47.327685842926179</v>
      </c>
      <c r="AX28" s="479">
        <f>-AX$9*'IS Assumptions'!$B99</f>
        <v>-91.284133229191184</v>
      </c>
      <c r="AY28" s="479">
        <f>-AY$9*'IS Assumptions'!$C99</f>
        <v>-43.205274312867338</v>
      </c>
      <c r="AZ28" s="479">
        <f>-AZ$9*'IS Assumptions'!$D99</f>
        <v>-59.582219128036463</v>
      </c>
      <c r="BA28" s="479">
        <f>-BA$9*'IS Assumptions'!$E99</f>
        <v>-50.47273394738356</v>
      </c>
      <c r="BB28" s="479">
        <f>-BB$9*'IS Assumptions'!$B99</f>
        <v>-97.082202185787921</v>
      </c>
      <c r="BC28" s="479">
        <f>-BC$9*'IS Assumptions'!$C99</f>
        <v>-45.949531730810108</v>
      </c>
      <c r="BD28" s="479">
        <f>-BD$9*'IS Assumptions'!$D99</f>
        <v>-63.366686404776068</v>
      </c>
      <c r="BE28" s="479">
        <f>-BE$9*'IS Assumptions'!$E99</f>
        <v>-53.678596582022763</v>
      </c>
      <c r="BF28" s="479">
        <f>-BF$9*'IS Assumptions'!$B99</f>
        <v>-102.85784640601319</v>
      </c>
      <c r="BG28" s="479">
        <f>-BG$9*'IS Assumptions'!$C99</f>
        <v>-48.683175399659241</v>
      </c>
      <c r="BH28" s="479">
        <f>-BH$9*'IS Assumptions'!$D99</f>
        <v>-67.136516794368831</v>
      </c>
      <c r="BI28" s="479">
        <f>-BI$9*'IS Assumptions'!$E99</f>
        <v>-56.872060153290498</v>
      </c>
      <c r="BJ28" s="479">
        <f>-BJ$9*'IS Assumptions'!$B99</f>
        <v>-108.46093745428291</v>
      </c>
      <c r="BK28" s="479">
        <f>-BK$9*'IS Assumptions'!$C99</f>
        <v>-51.335148718315352</v>
      </c>
      <c r="BL28" s="479">
        <f>-BL$9*'IS Assumptions'!$D99</f>
        <v>-70.793719714772834</v>
      </c>
      <c r="BM28" s="479">
        <f>-BM$9*'IS Assumptions'!$E99</f>
        <v>-59.970115792951738</v>
      </c>
      <c r="BN28" s="479">
        <f>-BN$9*'IS Assumptions'!$B99</f>
        <v>-113.72923296109558</v>
      </c>
      <c r="BO28" s="479">
        <f>-BO$9*'IS Assumptions'!$C99</f>
        <v>-53.828661495191881</v>
      </c>
      <c r="BP28" s="479">
        <f>-BP$9*'IS Assumptions'!$D99</f>
        <v>-74.23239767789758</v>
      </c>
      <c r="BQ28" s="479">
        <f>-BQ$9*'IS Assumptions'!$E99</f>
        <v>-62.883056608240345</v>
      </c>
      <c r="BR28" s="479">
        <f>-BR$9*'IS Assumptions'!$B99</f>
        <v>-118.49556451199115</v>
      </c>
      <c r="BS28" s="479">
        <f>-BS$9*'IS Assumptions'!$C99</f>
        <v>-56.084592014962261</v>
      </c>
      <c r="BT28" s="479">
        <f>-BT$9*'IS Assumptions'!$D99</f>
        <v>-77.34343790861665</v>
      </c>
      <c r="BU28" s="479">
        <f>-BU$9*'IS Assumptions'!$E99</f>
        <v>-65.518452002414307</v>
      </c>
      <c r="BV28" s="479">
        <f>-BV$9*'IS Assumptions'!$B99</f>
        <v>-122.59624686217109</v>
      </c>
      <c r="BW28" s="479">
        <f>-BW$9*'IS Assumptions'!$C99</f>
        <v>-58.025467165352595</v>
      </c>
      <c r="BX28" s="479">
        <f>-BX$9*'IS Assumptions'!$D99</f>
        <v>-80.020001137293519</v>
      </c>
      <c r="BY28" s="479">
        <f>-BY$9*'IS Assumptions'!$E99</f>
        <v>-67.785797289504941</v>
      </c>
      <c r="BZ28" s="479">
        <f>-BZ$9*'IS Assumptions'!$B99</f>
        <v>-125.88017829748416</v>
      </c>
      <c r="CA28" s="479">
        <f>-CA$9*'IS Assumptions'!$C99</f>
        <v>-59.579769687249986</v>
      </c>
      <c r="CB28" s="479">
        <f>-CB$9*'IS Assumptions'!$D99</f>
        <v>-82.163461511606414</v>
      </c>
      <c r="CC28" s="479">
        <f>-CC$9*'IS Assumptions'!$E99</f>
        <v>-69.601545457040842</v>
      </c>
      <c r="CD28" s="479">
        <f>-CD$9*'IS Assumptions'!$B99</f>
        <v>-128.21797140280006</v>
      </c>
      <c r="CE28" s="479">
        <f>-CE$9*'IS Assumptions'!$C99</f>
        <v>-60.686259816792052</v>
      </c>
      <c r="CF28" s="479">
        <f>-CF$9*'IS Assumptions'!$D99</f>
        <v>-83.689366355630298</v>
      </c>
      <c r="CG28" s="479">
        <f>-CG$9*'IS Assumptions'!$E99</f>
        <v>-70.894155741594716</v>
      </c>
      <c r="CH28" s="479">
        <f>-CH$9*'IS Assumptions'!$B99</f>
        <v>-129.51037822753102</v>
      </c>
      <c r="CI28" s="479">
        <f>-CI$9*'IS Assumptions'!$C99</f>
        <v>-61.297962961807698</v>
      </c>
      <c r="CJ28" s="479">
        <f>-CJ$9*'IS Assumptions'!$D99</f>
        <v>-84.532935373702159</v>
      </c>
      <c r="CK28" s="479">
        <f>-CK$9*'IS Assumptions'!$E99</f>
        <v>-71.608752063089582</v>
      </c>
      <c r="CM28" s="752" t="s">
        <v>1377</v>
      </c>
      <c r="CN28" s="80"/>
      <c r="CO28" s="763">
        <f ca="1">AC32</f>
        <v>7.5492949701837217E-2</v>
      </c>
    </row>
    <row r="29" spans="1:102" x14ac:dyDescent="0.25">
      <c r="A29" s="485" t="s">
        <v>1236</v>
      </c>
      <c r="B29" s="37" t="s">
        <v>980</v>
      </c>
      <c r="C29" s="37" t="s">
        <v>980</v>
      </c>
      <c r="D29" s="37" t="s">
        <v>980</v>
      </c>
      <c r="E29" s="37" t="s">
        <v>980</v>
      </c>
      <c r="F29" s="37">
        <f>-(F37-B37)</f>
        <v>172.50000000000023</v>
      </c>
      <c r="G29" s="37">
        <f>-(G37-C37)</f>
        <v>-11.600000000000023</v>
      </c>
      <c r="H29" s="37">
        <f>-(H37-D37)</f>
        <v>33.700000000000045</v>
      </c>
      <c r="I29" s="37">
        <f>-(I37-E37)</f>
        <v>-36.900000000000091</v>
      </c>
      <c r="J29" s="37">
        <f t="shared" ref="J29:BU29" si="133">-(J37-F37)</f>
        <v>10.899999999999864</v>
      </c>
      <c r="K29" s="37">
        <f t="shared" si="133"/>
        <v>3.1999999999999318</v>
      </c>
      <c r="L29" s="37">
        <f t="shared" si="133"/>
        <v>5.1000000000001364</v>
      </c>
      <c r="M29" s="37">
        <f t="shared" si="133"/>
        <v>-4.6000000000000227</v>
      </c>
      <c r="N29" s="37">
        <f t="shared" si="133"/>
        <v>-164.69999999999993</v>
      </c>
      <c r="O29" s="37">
        <f t="shared" si="133"/>
        <v>-30.399999999999977</v>
      </c>
      <c r="P29" s="37">
        <f t="shared" si="133"/>
        <v>17.699999999999932</v>
      </c>
      <c r="Q29" s="37">
        <f t="shared" si="133"/>
        <v>78.899999999999977</v>
      </c>
      <c r="R29" s="37">
        <f t="shared" si="133"/>
        <v>166.99999999999977</v>
      </c>
      <c r="S29" s="37">
        <f t="shared" si="133"/>
        <v>94.700000000000045</v>
      </c>
      <c r="T29" s="37">
        <f t="shared" si="133"/>
        <v>-17.899999999999977</v>
      </c>
      <c r="U29" s="37">
        <f t="shared" si="133"/>
        <v>-35.299999999999955</v>
      </c>
      <c r="V29" s="37">
        <f t="shared" si="133"/>
        <v>-53.999999999999659</v>
      </c>
      <c r="W29" s="37">
        <f t="shared" si="133"/>
        <v>-106.99999999999989</v>
      </c>
      <c r="X29" s="37">
        <f t="shared" si="133"/>
        <v>-9.3000000000000682</v>
      </c>
      <c r="Y29" s="37">
        <f t="shared" si="133"/>
        <v>-82.10000000000025</v>
      </c>
      <c r="Z29" s="37">
        <f t="shared" si="133"/>
        <v>23.100000000000023</v>
      </c>
      <c r="AA29" s="37">
        <f t="shared" si="133"/>
        <v>55.399999999999864</v>
      </c>
      <c r="AB29" s="37">
        <f t="shared" si="133"/>
        <v>15.600000000000023</v>
      </c>
      <c r="AC29" s="37">
        <f t="shared" si="133"/>
        <v>153.4000000000002</v>
      </c>
      <c r="AD29" s="37">
        <f t="shared" si="133"/>
        <v>-1.181616218381123</v>
      </c>
      <c r="AE29" s="37">
        <f t="shared" si="133"/>
        <v>4.2331167690899747</v>
      </c>
      <c r="AF29" s="37">
        <f t="shared" si="133"/>
        <v>13.655926065866765</v>
      </c>
      <c r="AG29" s="37">
        <f t="shared" si="133"/>
        <v>-53.779528819680536</v>
      </c>
      <c r="AH29" s="37">
        <f t="shared" si="133"/>
        <v>-10.081520365423671</v>
      </c>
      <c r="AI29" s="37">
        <f t="shared" si="133"/>
        <v>-3.0272642553487685</v>
      </c>
      <c r="AJ29" s="37">
        <f t="shared" si="133"/>
        <v>-6.7419509756654179</v>
      </c>
      <c r="AK29" s="37">
        <f t="shared" si="133"/>
        <v>15.902795930163165</v>
      </c>
      <c r="AL29" s="37">
        <f t="shared" si="133"/>
        <v>6.1992043647314858</v>
      </c>
      <c r="AM29" s="37">
        <f t="shared" si="133"/>
        <v>6.7516298054321169</v>
      </c>
      <c r="AN29" s="37">
        <f t="shared" si="133"/>
        <v>7.4950448738244404</v>
      </c>
      <c r="AO29" s="37">
        <f t="shared" si="133"/>
        <v>12.772797849767358</v>
      </c>
      <c r="AP29" s="37">
        <f t="shared" si="133"/>
        <v>7.0746060624232996</v>
      </c>
      <c r="AQ29" s="37">
        <f t="shared" si="133"/>
        <v>7.7050405733514253</v>
      </c>
      <c r="AR29" s="37">
        <f t="shared" si="133"/>
        <v>8.5534347285208696</v>
      </c>
      <c r="AS29" s="37">
        <f t="shared" si="133"/>
        <v>14.576469460526823</v>
      </c>
      <c r="AT29" s="37">
        <f t="shared" si="133"/>
        <v>8.0792102657435407</v>
      </c>
      <c r="AU29" s="37">
        <f t="shared" si="133"/>
        <v>8.799167381040661</v>
      </c>
      <c r="AV29" s="37">
        <f t="shared" si="133"/>
        <v>9.7680347225389141</v>
      </c>
      <c r="AW29" s="37">
        <f t="shared" si="133"/>
        <v>16.646349021368678</v>
      </c>
      <c r="AX29" s="37">
        <f t="shared" si="133"/>
        <v>8.4055825499401635</v>
      </c>
      <c r="AY29" s="37">
        <f t="shared" si="133"/>
        <v>9.1546234544339313</v>
      </c>
      <c r="AZ29" s="37">
        <f t="shared" si="133"/>
        <v>10.162629701459309</v>
      </c>
      <c r="BA29" s="37">
        <f t="shared" si="133"/>
        <v>17.318804221187293</v>
      </c>
      <c r="BB29" s="37">
        <f t="shared" si="133"/>
        <v>8.5681179187799899</v>
      </c>
      <c r="BC29" s="37">
        <f t="shared" si="133"/>
        <v>9.3316427259619559</v>
      </c>
      <c r="BD29" s="37">
        <f t="shared" si="133"/>
        <v>10.359140384342254</v>
      </c>
      <c r="BE29" s="37">
        <f t="shared" si="133"/>
        <v>17.65369097237317</v>
      </c>
      <c r="BF29" s="37">
        <f t="shared" si="133"/>
        <v>8.5349796813836747</v>
      </c>
      <c r="BG29" s="37">
        <f t="shared" si="133"/>
        <v>9.2955514635764303</v>
      </c>
      <c r="BH29" s="37">
        <f t="shared" si="133"/>
        <v>10.31907514988302</v>
      </c>
      <c r="BI29" s="37">
        <f t="shared" si="133"/>
        <v>17.585413176954489</v>
      </c>
      <c r="BJ29" s="37">
        <f t="shared" si="133"/>
        <v>8.2799885911354068</v>
      </c>
      <c r="BK29" s="37">
        <f t="shared" si="133"/>
        <v>9.0178375274413156</v>
      </c>
      <c r="BL29" s="37">
        <f t="shared" si="133"/>
        <v>10.010782415624362</v>
      </c>
      <c r="BM29" s="37">
        <f t="shared" si="133"/>
        <v>17.060031296054603</v>
      </c>
      <c r="BN29" s="37">
        <f t="shared" si="133"/>
        <v>7.78524323723218</v>
      </c>
      <c r="BO29" s="37">
        <f t="shared" si="133"/>
        <v>8.4790042706258646</v>
      </c>
      <c r="BP29" s="37">
        <f t="shared" si="133"/>
        <v>9.4126187787367144</v>
      </c>
      <c r="BQ29" s="37">
        <f t="shared" si="133"/>
        <v>16.040661386511374</v>
      </c>
      <c r="BR29" s="37">
        <f t="shared" si="133"/>
        <v>7.0434641384554197</v>
      </c>
      <c r="BS29" s="37">
        <f t="shared" si="133"/>
        <v>7.671123520501169</v>
      </c>
      <c r="BT29" s="37">
        <f t="shared" si="133"/>
        <v>8.515783103591275</v>
      </c>
      <c r="BU29" s="37">
        <f t="shared" si="133"/>
        <v>14.512304855506727</v>
      </c>
      <c r="BV29" s="37">
        <f t="shared" ref="BV29:CK29" si="134">-(BV37-BR37)</f>
        <v>6.0597985616964252</v>
      </c>
      <c r="BW29" s="37">
        <f t="shared" si="134"/>
        <v>6.5998012288214341</v>
      </c>
      <c r="BX29" s="37">
        <f t="shared" si="134"/>
        <v>7.3264986075712386</v>
      </c>
      <c r="BY29" s="37">
        <f t="shared" si="134"/>
        <v>12.485567096192199</v>
      </c>
      <c r="BZ29" s="37">
        <f t="shared" si="134"/>
        <v>4.8528418660730495</v>
      </c>
      <c r="CA29" s="37">
        <f t="shared" si="134"/>
        <v>5.2852898301653113</v>
      </c>
      <c r="CB29" s="37">
        <f t="shared" si="134"/>
        <v>5.8672477001598509</v>
      </c>
      <c r="CC29" s="37">
        <f t="shared" si="134"/>
        <v>9.9987618580355502</v>
      </c>
      <c r="CD29" s="37">
        <f t="shared" si="134"/>
        <v>3.4546824375502183</v>
      </c>
      <c r="CE29" s="37">
        <f t="shared" si="134"/>
        <v>3.7625371807978354</v>
      </c>
      <c r="CF29" s="37">
        <f t="shared" si="134"/>
        <v>4.1768263104154357</v>
      </c>
      <c r="CG29" s="37">
        <f t="shared" si="134"/>
        <v>7.1180038298152795</v>
      </c>
      <c r="CH29" s="37">
        <f t="shared" si="134"/>
        <v>1.9098589817103857</v>
      </c>
      <c r="CI29" s="37">
        <f t="shared" si="134"/>
        <v>2.0800509333826085</v>
      </c>
      <c r="CJ29" s="37">
        <f t="shared" si="134"/>
        <v>2.309083219135573</v>
      </c>
      <c r="CK29" s="37">
        <f t="shared" si="134"/>
        <v>3.935060252850235</v>
      </c>
      <c r="CM29" s="752" t="s">
        <v>1131</v>
      </c>
      <c r="CN29" s="80"/>
      <c r="CO29" s="756">
        <f>CO15</f>
        <v>29727.474301065988</v>
      </c>
    </row>
    <row r="30" spans="1:102" ht="15.75" thickBot="1" x14ac:dyDescent="0.3">
      <c r="A30" s="34" t="s">
        <v>1237</v>
      </c>
      <c r="B30" s="38">
        <f>SUM(B26:B29)</f>
        <v>130.58744478510988</v>
      </c>
      <c r="C30" s="38">
        <f t="shared" ref="C30:AC30" si="135">SUM(C26:C29)</f>
        <v>175.76423730175625</v>
      </c>
      <c r="D30" s="38">
        <f t="shared" si="135"/>
        <v>116.53130678609355</v>
      </c>
      <c r="E30" s="38">
        <f t="shared" si="135"/>
        <v>50.522358426443418</v>
      </c>
      <c r="F30" s="38">
        <f t="shared" si="135"/>
        <v>287.44305854494439</v>
      </c>
      <c r="G30" s="38">
        <f t="shared" si="135"/>
        <v>115.87037876859245</v>
      </c>
      <c r="H30" s="38">
        <f t="shared" si="135"/>
        <v>111.68162285643115</v>
      </c>
      <c r="I30" s="38">
        <f t="shared" si="135"/>
        <v>54.158219340722695</v>
      </c>
      <c r="J30" s="38">
        <f t="shared" si="135"/>
        <v>188.49960516421422</v>
      </c>
      <c r="K30" s="38">
        <f t="shared" si="135"/>
        <v>164.4189243828975</v>
      </c>
      <c r="L30" s="38">
        <f t="shared" si="135"/>
        <v>183.75870242903696</v>
      </c>
      <c r="M30" s="38">
        <f t="shared" si="135"/>
        <v>49.928614325058952</v>
      </c>
      <c r="N30" s="38">
        <f t="shared" si="135"/>
        <v>8.1592042917257004</v>
      </c>
      <c r="O30" s="38">
        <f t="shared" si="135"/>
        <v>157.30263147626835</v>
      </c>
      <c r="P30" s="38">
        <f t="shared" si="135"/>
        <v>143.37219552811979</v>
      </c>
      <c r="Q30" s="38">
        <f t="shared" si="135"/>
        <v>184.00258809473632</v>
      </c>
      <c r="R30" s="38">
        <f t="shared" si="135"/>
        <v>319.64443765349347</v>
      </c>
      <c r="S30" s="38">
        <f t="shared" si="135"/>
        <v>244.51547579867625</v>
      </c>
      <c r="T30" s="38">
        <f t="shared" si="135"/>
        <v>126.90273583913944</v>
      </c>
      <c r="U30" s="38">
        <f t="shared" si="135"/>
        <v>55.651987443536541</v>
      </c>
      <c r="V30" s="38">
        <f t="shared" si="135"/>
        <v>132.206940543331</v>
      </c>
      <c r="W30" s="38">
        <f t="shared" si="135"/>
        <v>48.281605629312992</v>
      </c>
      <c r="X30" s="38">
        <f t="shared" si="135"/>
        <v>153.67405009977341</v>
      </c>
      <c r="Y30" s="38">
        <f t="shared" si="135"/>
        <v>27.636716394007777</v>
      </c>
      <c r="Z30" s="38">
        <f t="shared" si="135"/>
        <v>243.17635783752556</v>
      </c>
      <c r="AA30" s="38">
        <f t="shared" si="135"/>
        <v>190.71943084186796</v>
      </c>
      <c r="AB30" s="38">
        <f t="shared" si="135"/>
        <v>153.43345962427833</v>
      </c>
      <c r="AC30" s="38">
        <f t="shared" si="135"/>
        <v>249.33934513406956</v>
      </c>
      <c r="AD30" s="38">
        <f t="shared" ref="AD30" si="136">SUM(AD26:AD29)</f>
        <v>311.67213984932732</v>
      </c>
      <c r="AE30" s="38">
        <f t="shared" ref="AE30" si="137">SUM(AE26:AE29)</f>
        <v>256.16899437762419</v>
      </c>
      <c r="AF30" s="38">
        <f t="shared" ref="AF30" si="138">SUM(AF26:AF29)</f>
        <v>247.45450955755487</v>
      </c>
      <c r="AG30" s="38">
        <f t="shared" ref="AG30" si="139">SUM(AG26:AG29)</f>
        <v>123.42204856096643</v>
      </c>
      <c r="AH30" s="38">
        <f t="shared" ref="AH30" si="140">SUM(AH26:AH29)</f>
        <v>206.88169871243727</v>
      </c>
      <c r="AI30" s="38">
        <f t="shared" ref="AI30" si="141">SUM(AI26:AI29)</f>
        <v>173.23797787401998</v>
      </c>
      <c r="AJ30" s="38">
        <f t="shared" ref="AJ30" si="142">SUM(AJ26:AJ29)</f>
        <v>148.09352443505867</v>
      </c>
      <c r="AK30" s="38">
        <f t="shared" ref="AK30" si="143">SUM(AK26:AK29)</f>
        <v>124.61043385550639</v>
      </c>
      <c r="AL30" s="38">
        <f t="shared" ref="AL30" si="144">SUM(AL26:AL29)</f>
        <v>235.9552659432224</v>
      </c>
      <c r="AM30" s="38">
        <f t="shared" ref="AM30" si="145">SUM(AM26:AM29)</f>
        <v>193.41003207724515</v>
      </c>
      <c r="AN30" s="38">
        <f t="shared" ref="AN30" si="146">SUM(AN26:AN29)</f>
        <v>171.46011311995312</v>
      </c>
      <c r="AO30" s="38">
        <f t="shared" ref="AO30" si="147">SUM(AO26:AO29)</f>
        <v>127.89018437906802</v>
      </c>
      <c r="AP30" s="38">
        <f t="shared" ref="AP30" si="148">SUM(AP26:AP29)</f>
        <v>251.43001229641271</v>
      </c>
      <c r="AQ30" s="38">
        <f t="shared" ref="AQ30" si="149">SUM(AQ26:AQ29)</f>
        <v>206.22424133243271</v>
      </c>
      <c r="AR30" s="38">
        <f t="shared" ref="AR30" si="150">SUM(AR26:AR29)</f>
        <v>182.93730335946461</v>
      </c>
      <c r="AS30" s="38">
        <f t="shared" ref="AS30" si="151">SUM(AS26:AS29)</f>
        <v>137.00873765273138</v>
      </c>
      <c r="AT30" s="38">
        <f t="shared" ref="AT30" si="152">SUM(AT26:AT29)</f>
        <v>269.10708902655364</v>
      </c>
      <c r="AU30" s="38">
        <f t="shared" ref="AU30" si="153">SUM(AU26:AU29)</f>
        <v>220.86341701672757</v>
      </c>
      <c r="AV30" s="38">
        <f t="shared" ref="AV30" si="154">SUM(AV26:AV29)</f>
        <v>196.05018832977674</v>
      </c>
      <c r="AW30" s="38">
        <f t="shared" ref="AW30" si="155">SUM(AW26:AW29)</f>
        <v>147.43222255953481</v>
      </c>
      <c r="AX30" s="38">
        <f t="shared" ref="AX30" si="156">SUM(AX26:AX29)</f>
        <v>286.77944433708745</v>
      </c>
      <c r="AY30" s="38">
        <f t="shared" ref="AY30" si="157">SUM(AY26:AY29)</f>
        <v>235.31109531610099</v>
      </c>
      <c r="AZ30" s="38">
        <f t="shared" ref="AZ30" si="158">SUM(AZ26:AZ29)</f>
        <v>208.82371804134152</v>
      </c>
      <c r="BA30" s="38">
        <f t="shared" ref="BA30" si="159">SUM(BA26:BA29)</f>
        <v>156.79574000621983</v>
      </c>
      <c r="BB30" s="38">
        <f t="shared" ref="BB30" si="160">SUM(BB26:BB29)</f>
        <v>304.62337502907263</v>
      </c>
      <c r="BC30" s="38">
        <f t="shared" ref="BC30" si="161">SUM(BC26:BC29)</f>
        <v>249.85283244656205</v>
      </c>
      <c r="BD30" s="38">
        <f t="shared" ref="BD30" si="162">SUM(BD26:BD29)</f>
        <v>221.63852993868855</v>
      </c>
      <c r="BE30" s="38">
        <f t="shared" ref="BE30" si="163">SUM(BE26:BE29)</f>
        <v>165.9897445791853</v>
      </c>
      <c r="BF30" s="38">
        <f t="shared" ref="BF30" si="164">SUM(BF26:BF29)</f>
        <v>322.20324716945998</v>
      </c>
      <c r="BG30" s="38">
        <f t="shared" ref="BG30" si="165">SUM(BG26:BG29)</f>
        <v>264.12590175094044</v>
      </c>
      <c r="BH30" s="38">
        <f t="shared" ref="BH30" si="166">SUM(BH26:BH29)</f>
        <v>234.16796310515161</v>
      </c>
      <c r="BI30" s="38">
        <f t="shared" ref="BI30" si="167">SUM(BI26:BI29)</f>
        <v>174.74632089065707</v>
      </c>
      <c r="BJ30" s="38">
        <f t="shared" ref="BJ30" si="168">SUM(BJ26:BJ29)</f>
        <v>339.03506008200259</v>
      </c>
      <c r="BK30" s="38">
        <f t="shared" ref="BK30" si="169">SUM(BK26:BK29)</f>
        <v>277.72984783796426</v>
      </c>
      <c r="BL30" s="38">
        <f t="shared" ref="BL30" si="170">SUM(BL26:BL29)</f>
        <v>246.053642382677</v>
      </c>
      <c r="BM30" s="38">
        <f t="shared" ref="BM30" si="171">SUM(BM26:BM29)</f>
        <v>182.78214173679677</v>
      </c>
      <c r="BN30" s="38">
        <f t="shared" ref="BN30" si="172">SUM(BN26:BN29)</f>
        <v>354.6061491002697</v>
      </c>
      <c r="BO30" s="38">
        <f t="shared" ref="BO30" si="173">SUM(BO26:BO29)</f>
        <v>290.2432185337675</v>
      </c>
      <c r="BP30" s="38">
        <f t="shared" ref="BP30" si="174">SUM(BP26:BP29)</f>
        <v>256.9208373142028</v>
      </c>
      <c r="BQ30" s="38">
        <f t="shared" ref="BQ30" si="175">SUM(BQ26:BQ29)</f>
        <v>189.81242611115175</v>
      </c>
      <c r="BR30" s="38">
        <f t="shared" ref="BR30" si="176">SUM(BR26:BR29)</f>
        <v>368.3994493569536</v>
      </c>
      <c r="BS30" s="38">
        <f t="shared" ref="BS30" si="177">SUM(BS26:BS29)</f>
        <v>301.24392586068666</v>
      </c>
      <c r="BT30" s="38">
        <f t="shared" ref="BT30" si="178">SUM(BT26:BT29)</f>
        <v>266.39693918902861</v>
      </c>
      <c r="BU30" s="38">
        <f t="shared" ref="BU30" si="179">SUM(BU26:BU29)</f>
        <v>195.56675164259619</v>
      </c>
      <c r="BV30" s="38">
        <f t="shared" ref="BV30" si="180">SUM(BV26:BV29)</f>
        <v>379.92094476929998</v>
      </c>
      <c r="BW30" s="38">
        <f t="shared" ref="BW30" si="181">SUM(BW26:BW29)</f>
        <v>310.33204551948961</v>
      </c>
      <c r="BX30" s="38">
        <f t="shared" ref="BX30" si="182">SUM(BX26:BX29)</f>
        <v>274.13194404981834</v>
      </c>
      <c r="BY30" s="38">
        <f t="shared" ref="BY30" si="183">SUM(BY26:BY29)</f>
        <v>199.80562203004285</v>
      </c>
      <c r="BZ30" s="38">
        <f t="shared" ref="BZ30" si="184">SUM(BZ26:BZ29)</f>
        <v>388.72844122291201</v>
      </c>
      <c r="CA30" s="38">
        <f t="shared" ref="CA30" si="185">SUM(CA26:CA29)</f>
        <v>317.15347539533013</v>
      </c>
      <c r="CB30" s="38">
        <f t="shared" ref="CB30" si="186">SUM(CB26:CB29)</f>
        <v>279.81949259039936</v>
      </c>
      <c r="CC30" s="38">
        <f t="shared" ref="CC30" si="187">SUM(CC26:CC29)</f>
        <v>202.33647624400157</v>
      </c>
      <c r="CD30" s="38">
        <f t="shared" ref="CD30" si="188">SUM(CD26:CD29)</f>
        <v>394.45945607435107</v>
      </c>
      <c r="CE30" s="38">
        <f t="shared" ref="CE30" si="189">SUM(CE26:CE29)</f>
        <v>321.42260597843307</v>
      </c>
      <c r="CF30" s="38">
        <f t="shared" ref="CF30" si="190">SUM(CF26:CF29)</f>
        <v>283.21679571735132</v>
      </c>
      <c r="CG30" s="38">
        <f t="shared" ref="CG30" si="191">SUM(CG26:CG29)</f>
        <v>203.02773240153437</v>
      </c>
      <c r="CH30" s="38">
        <f t="shared" ref="CH30" si="192">SUM(CH26:CH29)</f>
        <v>396.85586825359286</v>
      </c>
      <c r="CI30" s="38">
        <f t="shared" ref="CI30" si="193">SUM(CI26:CI29)</f>
        <v>322.94205808932219</v>
      </c>
      <c r="CJ30" s="38">
        <f t="shared" ref="CJ30" si="194">SUM(CJ26:CJ29)</f>
        <v>284.16170951721256</v>
      </c>
      <c r="CK30" s="38">
        <f t="shared" ref="CK30" si="195">SUM(CK26:CK29)</f>
        <v>201.81951255063615</v>
      </c>
      <c r="CM30" s="761" t="s">
        <v>1468</v>
      </c>
      <c r="CN30" s="761"/>
      <c r="CO30" s="764">
        <f ca="1">(CO29*CO28-CO27)/(CO27+CO29)</f>
        <v>3.3570202224552446E-2</v>
      </c>
    </row>
    <row r="31" spans="1:102" ht="15.75" thickTop="1" x14ac:dyDescent="0.25">
      <c r="A31" s="34"/>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744"/>
      <c r="AY31" s="744"/>
      <c r="AZ31" s="744"/>
      <c r="BA31" s="744"/>
      <c r="BB31" s="744"/>
      <c r="BC31" s="744"/>
      <c r="BD31" s="744"/>
      <c r="BE31" s="744"/>
      <c r="BF31" s="744"/>
      <c r="BG31" s="744"/>
      <c r="BH31" s="744"/>
      <c r="BI31" s="744"/>
      <c r="BJ31" s="744"/>
      <c r="BK31" s="744"/>
      <c r="BL31" s="744"/>
      <c r="BM31" s="744"/>
      <c r="BN31" s="744"/>
      <c r="BO31" s="744"/>
      <c r="BP31" s="744"/>
      <c r="BQ31" s="744"/>
      <c r="BR31" s="744"/>
      <c r="BS31" s="744"/>
      <c r="BT31" s="744"/>
      <c r="BU31" s="744"/>
      <c r="BV31" s="744"/>
      <c r="BW31" s="744"/>
      <c r="BX31" s="744"/>
      <c r="BY31" s="744"/>
      <c r="BZ31" s="744"/>
      <c r="CA31" s="744"/>
      <c r="CB31" s="744"/>
      <c r="CC31" s="744"/>
      <c r="CD31" s="744"/>
      <c r="CE31" s="744"/>
      <c r="CF31" s="744"/>
      <c r="CG31" s="744"/>
      <c r="CH31" s="744"/>
      <c r="CI31" s="744"/>
      <c r="CJ31" s="744"/>
      <c r="CK31" s="744"/>
      <c r="CM31" s="80"/>
      <c r="CN31" s="80"/>
      <c r="CO31" s="80"/>
    </row>
    <row r="32" spans="1:102" x14ac:dyDescent="0.25">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4" t="s">
        <v>1377</v>
      </c>
      <c r="AC32" s="487">
        <f ca="1">WACC!D98</f>
        <v>7.5492949701837217E-2</v>
      </c>
      <c r="AD32" s="38"/>
      <c r="AE32" s="38"/>
      <c r="AF32" s="38"/>
      <c r="AG32" s="38"/>
      <c r="AH32" s="38"/>
      <c r="AI32" s="38"/>
      <c r="AJ32" s="38"/>
      <c r="AK32" s="38"/>
      <c r="AL32" s="38"/>
      <c r="AM32" s="38"/>
      <c r="AN32" s="38"/>
      <c r="AO32" s="38"/>
      <c r="AP32" s="38"/>
      <c r="AQ32" s="38"/>
      <c r="AR32" s="38"/>
      <c r="AS32" s="38"/>
      <c r="AT32" s="38"/>
      <c r="AU32" s="38"/>
      <c r="AV32" s="38"/>
      <c r="AW32" s="37"/>
      <c r="CM32" s="941" t="s">
        <v>1469</v>
      </c>
      <c r="CN32" s="941"/>
      <c r="CO32" s="941"/>
    </row>
    <row r="33" spans="1:93" x14ac:dyDescent="0.25">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4" t="s">
        <v>1454</v>
      </c>
      <c r="AC33" s="487"/>
      <c r="AD33" s="745">
        <v>0.25</v>
      </c>
      <c r="AE33" s="745">
        <v>0.5</v>
      </c>
      <c r="AF33" s="745">
        <v>0.75</v>
      </c>
      <c r="AG33" s="745">
        <v>1</v>
      </c>
      <c r="AH33" s="745">
        <v>1.25</v>
      </c>
      <c r="AI33" s="745">
        <v>1.5</v>
      </c>
      <c r="AJ33" s="745">
        <v>1.75</v>
      </c>
      <c r="AK33" s="745">
        <v>2</v>
      </c>
      <c r="AL33" s="745">
        <v>2.25</v>
      </c>
      <c r="AM33" s="745">
        <v>2.5</v>
      </c>
      <c r="AN33" s="745">
        <v>2.75</v>
      </c>
      <c r="AO33" s="745">
        <v>3</v>
      </c>
      <c r="AP33" s="745">
        <v>3.25</v>
      </c>
      <c r="AQ33" s="745">
        <v>3.5</v>
      </c>
      <c r="AR33" s="745">
        <v>3.75</v>
      </c>
      <c r="AS33" s="745">
        <v>4</v>
      </c>
      <c r="AT33" s="745">
        <v>4.25</v>
      </c>
      <c r="AU33" s="745">
        <v>4.5</v>
      </c>
      <c r="AV33" s="745">
        <v>4.75</v>
      </c>
      <c r="AW33" s="745">
        <v>5</v>
      </c>
      <c r="AX33" s="745">
        <v>5.25</v>
      </c>
      <c r="AY33" s="745">
        <v>5.5</v>
      </c>
      <c r="AZ33" s="745">
        <v>5.75</v>
      </c>
      <c r="BA33" s="745">
        <v>6</v>
      </c>
      <c r="BB33" s="745">
        <v>6.25</v>
      </c>
      <c r="BC33" s="745">
        <v>6.5</v>
      </c>
      <c r="BD33" s="745">
        <v>6.75</v>
      </c>
      <c r="BE33" s="745">
        <v>7</v>
      </c>
      <c r="BF33" s="745">
        <v>7.25</v>
      </c>
      <c r="BG33" s="745">
        <v>7.5</v>
      </c>
      <c r="BH33" s="745">
        <v>7.75</v>
      </c>
      <c r="BI33" s="745">
        <v>8</v>
      </c>
      <c r="BJ33" s="745">
        <v>8.25</v>
      </c>
      <c r="BK33" s="745">
        <v>8.5</v>
      </c>
      <c r="BL33" s="745">
        <v>8.75</v>
      </c>
      <c r="BM33" s="745">
        <v>9</v>
      </c>
      <c r="BN33" s="745">
        <v>9.25</v>
      </c>
      <c r="BO33" s="745">
        <v>9.5</v>
      </c>
      <c r="BP33" s="745">
        <v>9.75</v>
      </c>
      <c r="BQ33" s="745">
        <v>10</v>
      </c>
      <c r="BR33" s="745">
        <v>10.25</v>
      </c>
      <c r="BS33" s="745">
        <v>10.5</v>
      </c>
      <c r="BT33" s="745">
        <v>10.75</v>
      </c>
      <c r="BU33" s="745">
        <v>11</v>
      </c>
      <c r="BV33" s="745">
        <v>11.25</v>
      </c>
      <c r="BW33" s="745">
        <v>11.5</v>
      </c>
      <c r="BX33" s="745">
        <v>11.75</v>
      </c>
      <c r="BY33" s="745">
        <v>12</v>
      </c>
      <c r="BZ33" s="745">
        <v>12.25</v>
      </c>
      <c r="CA33" s="745">
        <v>12.5</v>
      </c>
      <c r="CB33" s="745">
        <v>12.75</v>
      </c>
      <c r="CC33" s="745">
        <v>13</v>
      </c>
      <c r="CD33" s="745">
        <v>13.25</v>
      </c>
      <c r="CE33" s="745">
        <v>13.5</v>
      </c>
      <c r="CF33" s="745">
        <v>13.75</v>
      </c>
      <c r="CG33" s="745">
        <v>14</v>
      </c>
      <c r="CH33" s="745">
        <v>14.25</v>
      </c>
      <c r="CI33" s="745">
        <v>14.5</v>
      </c>
      <c r="CJ33" s="745">
        <v>14.75</v>
      </c>
      <c r="CK33" s="745">
        <v>15</v>
      </c>
      <c r="CM33" s="765" t="s">
        <v>1470</v>
      </c>
      <c r="CN33" s="766"/>
      <c r="CO33" s="767">
        <f ca="1">CO10</f>
        <v>8511.3651433700124</v>
      </c>
    </row>
    <row r="34" spans="1:93" x14ac:dyDescent="0.25">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4" t="s">
        <v>1455</v>
      </c>
      <c r="AC34" s="487"/>
      <c r="AD34" s="745">
        <f ca="1">1/(1+$AC$32)^(AD33)</f>
        <v>0.98196974705283602</v>
      </c>
      <c r="AE34" s="745">
        <f t="shared" ref="AE34:CK34" ca="1" si="196">1/(1+$AC$32)^(AE33)</f>
        <v>0.96426458412701055</v>
      </c>
      <c r="AF34" s="745">
        <f t="shared" ca="1" si="196"/>
        <v>0.9468786497672087</v>
      </c>
      <c r="AG34" s="745">
        <f t="shared" ca="1" si="196"/>
        <v>0.92980618820163674</v>
      </c>
      <c r="AH34" s="745">
        <f t="shared" ca="1" si="196"/>
        <v>0.91304154743652288</v>
      </c>
      <c r="AI34" s="745">
        <f t="shared" ca="1" si="196"/>
        <v>0.89657917738497228</v>
      </c>
      <c r="AJ34" s="745">
        <f t="shared" ca="1" si="196"/>
        <v>0.88041362802956091</v>
      </c>
      <c r="AK34" s="745">
        <f t="shared" ca="1" si="196"/>
        <v>0.86453954761805751</v>
      </c>
      <c r="AL34" s="745">
        <f t="shared" ca="1" si="196"/>
        <v>0.84895168089167727</v>
      </c>
      <c r="AM34" s="745">
        <f t="shared" ca="1" si="196"/>
        <v>0.8336448673452802</v>
      </c>
      <c r="AN34" s="745">
        <f t="shared" ca="1" si="196"/>
        <v>0.81861403951893985</v>
      </c>
      <c r="AO34" s="745">
        <f t="shared" ca="1" si="196"/>
        <v>0.80385422132031359</v>
      </c>
      <c r="AP34" s="745">
        <f t="shared" ca="1" si="196"/>
        <v>0.78936052637726273</v>
      </c>
      <c r="AQ34" s="745">
        <f t="shared" ca="1" si="196"/>
        <v>0.77512815642017419</v>
      </c>
      <c r="AR34" s="745">
        <f t="shared" ca="1" si="196"/>
        <v>0.76115239969344939</v>
      </c>
      <c r="AS34" s="745">
        <f t="shared" ca="1" si="196"/>
        <v>0.74742862939563559</v>
      </c>
      <c r="AT34" s="745">
        <f t="shared" ca="1" si="196"/>
        <v>0.73395230214768026</v>
      </c>
      <c r="AU34" s="745">
        <f t="shared" ca="1" si="196"/>
        <v>0.72071895648880413</v>
      </c>
      <c r="AV34" s="745">
        <f t="shared" ca="1" si="196"/>
        <v>0.70772421139949493</v>
      </c>
      <c r="AW34" s="745">
        <f t="shared" ca="1" si="196"/>
        <v>0.69496376485112976</v>
      </c>
      <c r="AX34" s="745">
        <f t="shared" ca="1" si="196"/>
        <v>0.6824333923817506</v>
      </c>
      <c r="AY34" s="745">
        <f t="shared" ca="1" si="196"/>
        <v>0.67012894569751635</v>
      </c>
      <c r="AZ34" s="745">
        <f t="shared" ca="1" si="196"/>
        <v>0.65804635129937383</v>
      </c>
      <c r="BA34" s="745">
        <f t="shared" ca="1" si="196"/>
        <v>0.64618160913448763</v>
      </c>
      <c r="BB34" s="745">
        <f t="shared" ca="1" si="196"/>
        <v>0.63453079127198742</v>
      </c>
      <c r="BC34" s="745">
        <f t="shared" ca="1" si="196"/>
        <v>0.62309004060258932</v>
      </c>
      <c r="BD34" s="745">
        <f t="shared" ca="1" si="196"/>
        <v>0.61185556956166587</v>
      </c>
      <c r="BE34" s="745">
        <f t="shared" ca="1" si="196"/>
        <v>0.60082365887533784</v>
      </c>
      <c r="BF34" s="745">
        <f t="shared" ca="1" si="196"/>
        <v>0.58999065632917502</v>
      </c>
      <c r="BG34" s="745">
        <f t="shared" ca="1" si="196"/>
        <v>0.57935297555909659</v>
      </c>
      <c r="BH34" s="745">
        <f t="shared" ca="1" si="196"/>
        <v>0.56890709486407398</v>
      </c>
      <c r="BI34" s="745">
        <f t="shared" ca="1" si="196"/>
        <v>0.55864955604023836</v>
      </c>
      <c r="BJ34" s="745">
        <f t="shared" ca="1" si="196"/>
        <v>0.54857696323601213</v>
      </c>
      <c r="BK34" s="745">
        <f t="shared" ca="1" si="196"/>
        <v>0.53868598182787975</v>
      </c>
      <c r="BL34" s="745">
        <f t="shared" ca="1" si="196"/>
        <v>0.52897333731643159</v>
      </c>
      <c r="BM34" s="745">
        <f t="shared" ca="1" si="196"/>
        <v>0.51943581424231078</v>
      </c>
      <c r="BN34" s="745">
        <f t="shared" ca="1" si="196"/>
        <v>0.5100702551217059</v>
      </c>
      <c r="BO34" s="745">
        <f t="shared" ca="1" si="196"/>
        <v>0.50087355940103695</v>
      </c>
      <c r="BP34" s="745">
        <f t="shared" ca="1" si="196"/>
        <v>0.49184268243048995</v>
      </c>
      <c r="BQ34" s="745">
        <f t="shared" ca="1" si="196"/>
        <v>0.48297463445605643</v>
      </c>
      <c r="BR34" s="745">
        <f t="shared" ca="1" si="196"/>
        <v>0.47426647962974972</v>
      </c>
      <c r="BS34" s="745">
        <f t="shared" ca="1" si="196"/>
        <v>0.46571533503766432</v>
      </c>
      <c r="BT34" s="745">
        <f t="shared" ca="1" si="196"/>
        <v>0.457318369745562</v>
      </c>
      <c r="BU34" s="745">
        <f t="shared" ca="1" si="196"/>
        <v>0.4490728038616647</v>
      </c>
      <c r="BV34" s="745">
        <f t="shared" ca="1" si="196"/>
        <v>0.44097590761634686</v>
      </c>
      <c r="BW34" s="745">
        <f t="shared" ca="1" si="196"/>
        <v>0.43302500045841885</v>
      </c>
      <c r="BX34" s="745">
        <f t="shared" ca="1" si="196"/>
        <v>0.42521745016770773</v>
      </c>
      <c r="BY34" s="745">
        <f t="shared" ca="1" si="196"/>
        <v>0.41755067198363571</v>
      </c>
      <c r="BZ34" s="745">
        <f t="shared" ca="1" si="196"/>
        <v>0.41002212774951252</v>
      </c>
      <c r="CA34" s="745">
        <f t="shared" ca="1" si="196"/>
        <v>0.40262932507225441</v>
      </c>
      <c r="CB34" s="745">
        <f t="shared" ca="1" si="196"/>
        <v>0.39536981649725572</v>
      </c>
      <c r="CC34" s="745">
        <f t="shared" ca="1" si="196"/>
        <v>0.38824119869813628</v>
      </c>
      <c r="CD34" s="745">
        <f t="shared" ca="1" si="196"/>
        <v>0.38124111168109881</v>
      </c>
      <c r="CE34" s="745">
        <f t="shared" ca="1" si="196"/>
        <v>0.37436723800363059</v>
      </c>
      <c r="CF34" s="745">
        <f t="shared" ca="1" si="196"/>
        <v>0.36761730200729403</v>
      </c>
      <c r="CG34" s="745">
        <f t="shared" ca="1" si="196"/>
        <v>0.36098906906434836</v>
      </c>
      <c r="CH34" s="745">
        <f t="shared" ca="1" si="196"/>
        <v>0.35448034483795704</v>
      </c>
      <c r="CI34" s="745">
        <f t="shared" ca="1" si="196"/>
        <v>0.34808897455573068</v>
      </c>
      <c r="CJ34" s="745">
        <f t="shared" ca="1" si="196"/>
        <v>0.34181284229637199</v>
      </c>
      <c r="CK34" s="745">
        <f t="shared" ca="1" si="196"/>
        <v>0.33564987028917909</v>
      </c>
      <c r="CM34" s="768" t="s">
        <v>1459</v>
      </c>
      <c r="CN34" s="766"/>
      <c r="CO34" s="769">
        <f ca="1">CO33/CO42</f>
        <v>0.58859517179153864</v>
      </c>
    </row>
    <row r="35" spans="1:93" x14ac:dyDescent="0.25">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4" t="s">
        <v>1456</v>
      </c>
      <c r="AC35" s="487"/>
      <c r="AD35" s="745">
        <f ca="1">AD30*AD34</f>
        <v>306.05261233126009</v>
      </c>
      <c r="AE35" s="745">
        <f t="shared" ref="AE35:CK35" ca="1" si="197">AE30*AE34</f>
        <v>247.01468882977429</v>
      </c>
      <c r="AF35" s="745">
        <f t="shared" ca="1" si="197"/>
        <v>234.30939188866441</v>
      </c>
      <c r="AG35" s="745">
        <f t="shared" ca="1" si="197"/>
        <v>114.7585845125095</v>
      </c>
      <c r="AH35" s="745">
        <f t="shared" ca="1" si="197"/>
        <v>188.89158632870024</v>
      </c>
      <c r="AI35" s="745">
        <f t="shared" ca="1" si="197"/>
        <v>155.32156369412485</v>
      </c>
      <c r="AJ35" s="745">
        <f t="shared" ca="1" si="197"/>
        <v>130.38355713555444</v>
      </c>
      <c r="AK35" s="745">
        <f t="shared" ca="1" si="197"/>
        <v>107.73064811392936</v>
      </c>
      <c r="AL35" s="745">
        <f t="shared" ca="1" si="197"/>
        <v>200.3146196377414</v>
      </c>
      <c r="AM35" s="745">
        <f t="shared" ca="1" si="197"/>
        <v>161.23528053428143</v>
      </c>
      <c r="AN35" s="745">
        <f t="shared" ca="1" si="197"/>
        <v>140.3596558174992</v>
      </c>
      <c r="AO35" s="745">
        <f t="shared" ca="1" si="197"/>
        <v>102.80506457854706</v>
      </c>
      <c r="AP35" s="745">
        <f t="shared" ca="1" si="197"/>
        <v>198.46892685333799</v>
      </c>
      <c r="AQ35" s="745">
        <f t="shared" ca="1" si="197"/>
        <v>159.85021599315766</v>
      </c>
      <c r="AR35" s="745">
        <f t="shared" ca="1" si="197"/>
        <v>139.24316744550501</v>
      </c>
      <c r="AS35" s="745">
        <f t="shared" ca="1" si="197"/>
        <v>102.40425299900723</v>
      </c>
      <c r="AT35" s="745">
        <f t="shared" ca="1" si="197"/>
        <v>197.51176751529979</v>
      </c>
      <c r="AU35" s="745">
        <f t="shared" ca="1" si="197"/>
        <v>159.18045143884748</v>
      </c>
      <c r="AV35" s="745">
        <f t="shared" ca="1" si="197"/>
        <v>138.74946493041372</v>
      </c>
      <c r="AW35" s="745">
        <f t="shared" ca="1" si="197"/>
        <v>102.46005245034398</v>
      </c>
      <c r="AX35" s="745">
        <f t="shared" ca="1" si="197"/>
        <v>195.70786906431201</v>
      </c>
      <c r="AY35" s="745">
        <f t="shared" ca="1" si="197"/>
        <v>157.68877621510654</v>
      </c>
      <c r="AZ35" s="745">
        <f t="shared" ca="1" si="197"/>
        <v>137.41568572187401</v>
      </c>
      <c r="BA35" s="745">
        <f t="shared" ca="1" si="197"/>
        <v>101.31852358265189</v>
      </c>
      <c r="BB35" s="745">
        <f t="shared" ca="1" si="197"/>
        <v>193.29291119714082</v>
      </c>
      <c r="BC35" s="745">
        <f t="shared" ca="1" si="197"/>
        <v>155.68081151380028</v>
      </c>
      <c r="BD35" s="745">
        <f t="shared" ca="1" si="197"/>
        <v>135.61076897244661</v>
      </c>
      <c r="BE35" s="745">
        <f t="shared" ca="1" si="197"/>
        <v>99.730565673848886</v>
      </c>
      <c r="BF35" s="745">
        <f t="shared" ca="1" si="197"/>
        <v>190.09690526890111</v>
      </c>
      <c r="BG35" s="745">
        <f t="shared" ca="1" si="197"/>
        <v>153.02212710163695</v>
      </c>
      <c r="BH35" s="745">
        <f t="shared" ca="1" si="197"/>
        <v>133.21981560038947</v>
      </c>
      <c r="BI35" s="745">
        <f t="shared" ca="1" si="197"/>
        <v>97.621954585230611</v>
      </c>
      <c r="BJ35" s="745">
        <f t="shared" ca="1" si="197"/>
        <v>185.98682369032389</v>
      </c>
      <c r="BK35" s="745">
        <f t="shared" ca="1" si="197"/>
        <v>149.60917576550142</v>
      </c>
      <c r="BL35" s="745">
        <f t="shared" ca="1" si="197"/>
        <v>130.15581637002842</v>
      </c>
      <c r="BM35" s="745">
        <f t="shared" ca="1" si="197"/>
        <v>94.943590622006482</v>
      </c>
      <c r="BN35" s="745">
        <f t="shared" ca="1" si="197"/>
        <v>180.87404893930025</v>
      </c>
      <c r="BO35" s="745">
        <f t="shared" ca="1" si="197"/>
        <v>145.37515395902113</v>
      </c>
      <c r="BP35" s="745">
        <f t="shared" ca="1" si="197"/>
        <v>126.36463379690503</v>
      </c>
      <c r="BQ35" s="745">
        <f t="shared" ca="1" si="197"/>
        <v>91.674587116250734</v>
      </c>
      <c r="BR35" s="745">
        <f t="shared" ca="1" si="197"/>
        <v>174.71950994406063</v>
      </c>
      <c r="BS35" s="745">
        <f t="shared" ca="1" si="197"/>
        <v>140.293915860271</v>
      </c>
      <c r="BT35" s="745">
        <f t="shared" ca="1" si="197"/>
        <v>121.82821393513419</v>
      </c>
      <c r="BU35" s="745">
        <f t="shared" ca="1" si="197"/>
        <v>87.823709502258495</v>
      </c>
      <c r="BV35" s="745">
        <f t="shared" ca="1" si="197"/>
        <v>167.53598344210204</v>
      </c>
      <c r="BW35" s="745">
        <f t="shared" ca="1" si="197"/>
        <v>134.38153415333906</v>
      </c>
      <c r="BX35" s="745">
        <f t="shared" ca="1" si="197"/>
        <v>116.56568625838048</v>
      </c>
      <c r="BY35" s="745">
        <f t="shared" ca="1" si="197"/>
        <v>83.428971744752715</v>
      </c>
      <c r="BZ35" s="745">
        <f t="shared" ca="1" si="197"/>
        <v>159.38726258696971</v>
      </c>
      <c r="CA35" s="745">
        <f t="shared" ca="1" si="197"/>
        <v>127.69528974274162</v>
      </c>
      <c r="CB35" s="745">
        <f t="shared" ca="1" si="197"/>
        <v>110.6321814378214</v>
      </c>
      <c r="CC35" s="745">
        <f t="shared" ca="1" si="197"/>
        <v>78.555356077328142</v>
      </c>
      <c r="CD35" s="745">
        <f t="shared" ca="1" si="197"/>
        <v>150.38416154690717</v>
      </c>
      <c r="CE35" s="745">
        <f t="shared" ca="1" si="197"/>
        <v>120.33009323207523</v>
      </c>
      <c r="CF35" s="745">
        <f t="shared" ca="1" si="197"/>
        <v>104.11539432476364</v>
      </c>
      <c r="CG35" s="745">
        <f t="shared" ca="1" si="197"/>
        <v>73.290792113875526</v>
      </c>
      <c r="CH35" s="745">
        <f t="shared" ca="1" si="197"/>
        <v>140.67760502950046</v>
      </c>
      <c r="CI35" s="745">
        <f t="shared" ca="1" si="197"/>
        <v>112.41256984122937</v>
      </c>
      <c r="CJ35" s="745">
        <f t="shared" ca="1" si="197"/>
        <v>97.13012160187445</v>
      </c>
      <c r="CK35" s="745">
        <f t="shared" ca="1" si="197"/>
        <v>67.740693209446377</v>
      </c>
      <c r="CM35" s="770" t="s">
        <v>1131</v>
      </c>
      <c r="CN35" s="771"/>
      <c r="CO35" s="772"/>
    </row>
    <row r="36" spans="1:93" ht="15.75" thickBot="1" x14ac:dyDescent="0.3">
      <c r="A36" s="34"/>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t="s">
        <v>980</v>
      </c>
      <c r="AD36" s="38"/>
      <c r="AE36" s="38"/>
      <c r="AF36" s="38"/>
      <c r="AG36" s="38"/>
      <c r="AH36" s="38"/>
      <c r="AI36" s="38"/>
      <c r="AJ36" s="38"/>
      <c r="AK36" s="38"/>
      <c r="AL36" s="38"/>
      <c r="AM36" s="38"/>
      <c r="AN36" s="38"/>
      <c r="AO36" s="38"/>
      <c r="AP36" s="38"/>
      <c r="AQ36" s="38"/>
      <c r="AR36" s="38"/>
      <c r="AS36" s="38"/>
      <c r="AT36" s="38"/>
      <c r="AU36" s="38"/>
      <c r="AV36" s="38"/>
      <c r="AW36" s="37"/>
      <c r="CM36" s="773" t="s">
        <v>1479</v>
      </c>
      <c r="CN36" s="766"/>
      <c r="CO36" s="767">
        <f>SUM(CH30:CK30)</f>
        <v>1205.7791484107638</v>
      </c>
    </row>
    <row r="37" spans="1:93" s="370" customFormat="1" x14ac:dyDescent="0.25">
      <c r="A37" s="502" t="s">
        <v>1273</v>
      </c>
      <c r="B37" s="503">
        <f>B43-B49</f>
        <v>38.400000000000091</v>
      </c>
      <c r="C37" s="503">
        <f t="shared" ref="C37:BN37" si="198">C43-C49</f>
        <v>-109</v>
      </c>
      <c r="D37" s="503">
        <f t="shared" si="198"/>
        <v>-75.299999999999841</v>
      </c>
      <c r="E37" s="503">
        <f t="shared" si="198"/>
        <v>-181.10000000000014</v>
      </c>
      <c r="F37" s="503">
        <f t="shared" si="198"/>
        <v>-134.10000000000014</v>
      </c>
      <c r="G37" s="503">
        <f t="shared" si="198"/>
        <v>-97.399999999999977</v>
      </c>
      <c r="H37" s="503">
        <f t="shared" si="198"/>
        <v>-108.99999999999989</v>
      </c>
      <c r="I37" s="503">
        <f t="shared" si="198"/>
        <v>-144.20000000000005</v>
      </c>
      <c r="J37" s="503">
        <f t="shared" si="198"/>
        <v>-145</v>
      </c>
      <c r="K37" s="503">
        <f t="shared" si="198"/>
        <v>-100.59999999999991</v>
      </c>
      <c r="L37" s="503">
        <f t="shared" si="198"/>
        <v>-114.10000000000002</v>
      </c>
      <c r="M37" s="503">
        <f t="shared" si="198"/>
        <v>-139.60000000000002</v>
      </c>
      <c r="N37" s="503">
        <f t="shared" si="198"/>
        <v>19.699999999999932</v>
      </c>
      <c r="O37" s="503">
        <f t="shared" si="198"/>
        <v>-70.199999999999932</v>
      </c>
      <c r="P37" s="503">
        <f t="shared" si="198"/>
        <v>-131.79999999999995</v>
      </c>
      <c r="Q37" s="503">
        <f t="shared" si="198"/>
        <v>-218.5</v>
      </c>
      <c r="R37" s="503">
        <f t="shared" si="198"/>
        <v>-147.29999999999984</v>
      </c>
      <c r="S37" s="503">
        <f t="shared" si="198"/>
        <v>-164.89999999999998</v>
      </c>
      <c r="T37" s="503">
        <f t="shared" si="198"/>
        <v>-113.89999999999998</v>
      </c>
      <c r="U37" s="503">
        <f t="shared" si="198"/>
        <v>-183.20000000000005</v>
      </c>
      <c r="V37" s="503">
        <f t="shared" si="198"/>
        <v>-93.300000000000182</v>
      </c>
      <c r="W37" s="503">
        <f t="shared" si="198"/>
        <v>-57.900000000000091</v>
      </c>
      <c r="X37" s="503">
        <f t="shared" si="198"/>
        <v>-104.59999999999991</v>
      </c>
      <c r="Y37" s="503">
        <f t="shared" si="198"/>
        <v>-101.0999999999998</v>
      </c>
      <c r="Z37" s="503">
        <f t="shared" si="198"/>
        <v>-116.4000000000002</v>
      </c>
      <c r="AA37" s="503">
        <f t="shared" si="198"/>
        <v>-113.29999999999995</v>
      </c>
      <c r="AB37" s="503">
        <f t="shared" si="198"/>
        <v>-120.19999999999993</v>
      </c>
      <c r="AC37" s="503">
        <f t="shared" si="198"/>
        <v>-254.5</v>
      </c>
      <c r="AD37" s="503">
        <f t="shared" si="198"/>
        <v>-115.21838378161908</v>
      </c>
      <c r="AE37" s="503">
        <f t="shared" si="198"/>
        <v>-117.53311676908993</v>
      </c>
      <c r="AF37" s="503">
        <f t="shared" si="198"/>
        <v>-133.8559260658667</v>
      </c>
      <c r="AG37" s="503">
        <f t="shared" si="198"/>
        <v>-200.72047118031946</v>
      </c>
      <c r="AH37" s="503">
        <f t="shared" si="198"/>
        <v>-105.13686341619541</v>
      </c>
      <c r="AI37" s="503">
        <f t="shared" si="198"/>
        <v>-114.50585251374116</v>
      </c>
      <c r="AJ37" s="503">
        <f t="shared" si="198"/>
        <v>-127.11397509020128</v>
      </c>
      <c r="AK37" s="503">
        <f t="shared" si="198"/>
        <v>-216.62326711048263</v>
      </c>
      <c r="AL37" s="503">
        <f t="shared" si="198"/>
        <v>-111.3360677809269</v>
      </c>
      <c r="AM37" s="503">
        <f t="shared" si="198"/>
        <v>-121.25748231917328</v>
      </c>
      <c r="AN37" s="503">
        <f t="shared" si="198"/>
        <v>-134.60901996402572</v>
      </c>
      <c r="AO37" s="503">
        <f t="shared" si="198"/>
        <v>-229.39606496024999</v>
      </c>
      <c r="AP37" s="503">
        <f t="shared" si="198"/>
        <v>-118.4106738433502</v>
      </c>
      <c r="AQ37" s="503">
        <f t="shared" si="198"/>
        <v>-128.9625228925247</v>
      </c>
      <c r="AR37" s="503">
        <f t="shared" si="198"/>
        <v>-143.16245469254659</v>
      </c>
      <c r="AS37" s="503">
        <f t="shared" si="198"/>
        <v>-243.97253442077681</v>
      </c>
      <c r="AT37" s="503">
        <f t="shared" si="198"/>
        <v>-126.48988410909374</v>
      </c>
      <c r="AU37" s="503">
        <f t="shared" si="198"/>
        <v>-137.76169027356536</v>
      </c>
      <c r="AV37" s="503">
        <f t="shared" si="198"/>
        <v>-152.9304894150855</v>
      </c>
      <c r="AW37" s="503">
        <f t="shared" si="198"/>
        <v>-260.61888344214549</v>
      </c>
      <c r="AX37" s="503">
        <f t="shared" si="198"/>
        <v>-134.8954666590339</v>
      </c>
      <c r="AY37" s="503">
        <f t="shared" si="198"/>
        <v>-146.9163137279993</v>
      </c>
      <c r="AZ37" s="503">
        <f t="shared" si="198"/>
        <v>-163.09311911654481</v>
      </c>
      <c r="BA37" s="503">
        <f t="shared" si="198"/>
        <v>-277.93768766333278</v>
      </c>
      <c r="BB37" s="503">
        <f t="shared" si="198"/>
        <v>-143.46358457781389</v>
      </c>
      <c r="BC37" s="503">
        <f t="shared" si="198"/>
        <v>-156.24795645396125</v>
      </c>
      <c r="BD37" s="503">
        <f t="shared" si="198"/>
        <v>-173.45225950088707</v>
      </c>
      <c r="BE37" s="503">
        <f t="shared" si="198"/>
        <v>-295.59137863570595</v>
      </c>
      <c r="BF37" s="503">
        <f t="shared" si="198"/>
        <v>-151.99856425919756</v>
      </c>
      <c r="BG37" s="503">
        <f t="shared" si="198"/>
        <v>-165.54350791753768</v>
      </c>
      <c r="BH37" s="503">
        <f t="shared" si="198"/>
        <v>-183.77133465077009</v>
      </c>
      <c r="BI37" s="503">
        <f t="shared" si="198"/>
        <v>-313.17679181266044</v>
      </c>
      <c r="BJ37" s="503">
        <f t="shared" si="198"/>
        <v>-160.27855285033297</v>
      </c>
      <c r="BK37" s="503">
        <f t="shared" si="198"/>
        <v>-174.561345444979</v>
      </c>
      <c r="BL37" s="503">
        <f t="shared" si="198"/>
        <v>-193.78211706639445</v>
      </c>
      <c r="BM37" s="503">
        <f t="shared" si="198"/>
        <v>-330.23682310871504</v>
      </c>
      <c r="BN37" s="503">
        <f t="shared" si="198"/>
        <v>-168.06379608756515</v>
      </c>
      <c r="BO37" s="503">
        <f t="shared" ref="BO37:CK37" si="199">BO43-BO49</f>
        <v>-183.04034971560486</v>
      </c>
      <c r="BP37" s="503">
        <f t="shared" si="199"/>
        <v>-203.19473584513116</v>
      </c>
      <c r="BQ37" s="503">
        <f t="shared" si="199"/>
        <v>-346.27748449522642</v>
      </c>
      <c r="BR37" s="503">
        <f t="shared" si="199"/>
        <v>-175.10726022602057</v>
      </c>
      <c r="BS37" s="503">
        <f t="shared" si="199"/>
        <v>-190.71147323610603</v>
      </c>
      <c r="BT37" s="503">
        <f t="shared" si="199"/>
        <v>-211.71051894872244</v>
      </c>
      <c r="BU37" s="503">
        <f t="shared" si="199"/>
        <v>-360.78978935073314</v>
      </c>
      <c r="BV37" s="503">
        <f t="shared" si="199"/>
        <v>-181.167058787717</v>
      </c>
      <c r="BW37" s="503">
        <f t="shared" si="199"/>
        <v>-197.31127446492746</v>
      </c>
      <c r="BX37" s="503">
        <f t="shared" si="199"/>
        <v>-219.03701755629368</v>
      </c>
      <c r="BY37" s="503">
        <f t="shared" si="199"/>
        <v>-373.27535644692534</v>
      </c>
      <c r="BZ37" s="503">
        <f t="shared" si="199"/>
        <v>-186.01990065379005</v>
      </c>
      <c r="CA37" s="503">
        <f t="shared" si="199"/>
        <v>-202.59656429509278</v>
      </c>
      <c r="CB37" s="503">
        <f t="shared" si="199"/>
        <v>-224.90426525645353</v>
      </c>
      <c r="CC37" s="503">
        <f t="shared" si="199"/>
        <v>-383.27411830496089</v>
      </c>
      <c r="CD37" s="503">
        <f t="shared" si="199"/>
        <v>-189.47458309134026</v>
      </c>
      <c r="CE37" s="503">
        <f t="shared" si="199"/>
        <v>-206.35910147589061</v>
      </c>
      <c r="CF37" s="503">
        <f t="shared" si="199"/>
        <v>-229.08109156686896</v>
      </c>
      <c r="CG37" s="503">
        <f t="shared" si="199"/>
        <v>-390.39212213477617</v>
      </c>
      <c r="CH37" s="503">
        <f t="shared" si="199"/>
        <v>-191.38444207305065</v>
      </c>
      <c r="CI37" s="503">
        <f t="shared" si="199"/>
        <v>-208.43915240927322</v>
      </c>
      <c r="CJ37" s="503">
        <f t="shared" si="199"/>
        <v>-231.39017478600454</v>
      </c>
      <c r="CK37" s="503">
        <f t="shared" si="199"/>
        <v>-394.32718238762641</v>
      </c>
      <c r="CM37" s="768" t="s">
        <v>1054</v>
      </c>
      <c r="CN37" s="766"/>
      <c r="CO37" s="774">
        <f>'Revenue Assumptions Summary'!Q27</f>
        <v>5.202156346975898E-3</v>
      </c>
    </row>
    <row r="38" spans="1:93" s="371" customFormat="1" x14ac:dyDescent="0.25">
      <c r="A38" s="504"/>
      <c r="B38" s="494"/>
      <c r="C38" s="494"/>
      <c r="D38" s="494"/>
      <c r="E38" s="494"/>
      <c r="F38" s="494"/>
      <c r="G38" s="494"/>
      <c r="H38" s="494"/>
      <c r="I38" s="494"/>
      <c r="J38" s="494"/>
      <c r="K38" s="494"/>
      <c r="L38" s="494"/>
      <c r="M38" s="494"/>
      <c r="N38" s="494"/>
      <c r="O38" s="494"/>
      <c r="P38" s="494"/>
      <c r="Q38" s="494"/>
      <c r="R38" s="494"/>
      <c r="S38" s="494"/>
      <c r="T38" s="494"/>
      <c r="U38" s="494"/>
      <c r="V38" s="494"/>
      <c r="W38" s="494"/>
      <c r="X38" s="494"/>
      <c r="Y38" s="494"/>
      <c r="Z38" s="494"/>
      <c r="AA38" s="494"/>
      <c r="AB38" s="494"/>
      <c r="AC38" s="494" t="s">
        <v>980</v>
      </c>
      <c r="AD38" s="494"/>
      <c r="AE38" s="494"/>
      <c r="AF38" s="494"/>
      <c r="AG38" s="494"/>
      <c r="AH38" s="494"/>
      <c r="AI38" s="494"/>
      <c r="AJ38" s="494"/>
      <c r="AK38" s="494"/>
      <c r="AL38" s="494"/>
      <c r="AM38" s="494"/>
      <c r="AN38" s="494"/>
      <c r="AO38" s="494"/>
      <c r="AP38" s="494"/>
      <c r="AQ38" s="494"/>
      <c r="AR38" s="494"/>
      <c r="AS38" s="494"/>
      <c r="AT38" s="494"/>
      <c r="AU38" s="494"/>
      <c r="AV38" s="494"/>
      <c r="AW38" s="495"/>
      <c r="AX38" s="495"/>
      <c r="AY38" s="495"/>
      <c r="AZ38" s="495"/>
      <c r="BA38" s="495"/>
      <c r="BB38" s="495"/>
      <c r="BC38" s="495"/>
      <c r="BD38" s="495"/>
      <c r="BE38" s="495"/>
      <c r="BF38" s="495"/>
      <c r="BG38" s="495"/>
      <c r="BH38" s="495"/>
      <c r="BI38" s="495"/>
      <c r="BJ38" s="495"/>
      <c r="BK38" s="495"/>
      <c r="BL38" s="495"/>
      <c r="BM38" s="495"/>
      <c r="BN38" s="495"/>
      <c r="BO38" s="495"/>
      <c r="BP38" s="495"/>
      <c r="BQ38" s="495"/>
      <c r="BR38" s="495"/>
      <c r="BS38" s="495"/>
      <c r="BT38" s="495"/>
      <c r="BU38" s="495"/>
      <c r="BV38" s="495"/>
      <c r="BW38" s="495"/>
      <c r="BX38" s="495"/>
      <c r="BY38" s="495"/>
      <c r="BZ38" s="495"/>
      <c r="CA38" s="495"/>
      <c r="CB38" s="495"/>
      <c r="CC38" s="495"/>
      <c r="CD38" s="495"/>
      <c r="CE38" s="495"/>
      <c r="CF38" s="495"/>
      <c r="CG38" s="495"/>
      <c r="CH38" s="495"/>
      <c r="CI38" s="495"/>
      <c r="CJ38" s="495"/>
      <c r="CK38" s="495"/>
      <c r="CM38" s="766" t="s">
        <v>1131</v>
      </c>
      <c r="CN38" s="766"/>
      <c r="CO38" s="775">
        <f ca="1">(CO36*(1+CO37))/(CO28-CO37)</f>
        <v>17243.393369337955</v>
      </c>
    </row>
    <row r="39" spans="1:93" s="371" customFormat="1" x14ac:dyDescent="0.25">
      <c r="A39" s="504" t="s">
        <v>1266</v>
      </c>
      <c r="B39" s="494"/>
      <c r="C39" s="494"/>
      <c r="D39" s="494"/>
      <c r="E39" s="494"/>
      <c r="F39" s="494"/>
      <c r="G39" s="494"/>
      <c r="H39" s="494"/>
      <c r="I39" s="494"/>
      <c r="J39" s="494"/>
      <c r="K39" s="494"/>
      <c r="L39" s="494"/>
      <c r="M39" s="494"/>
      <c r="N39" s="494"/>
      <c r="O39" s="494"/>
      <c r="P39" s="494"/>
      <c r="Q39" s="494"/>
      <c r="R39" s="494"/>
      <c r="S39" s="494"/>
      <c r="T39" s="494"/>
      <c r="U39" s="494"/>
      <c r="V39" s="494"/>
      <c r="W39" s="494"/>
      <c r="X39" s="494"/>
      <c r="Y39" s="494"/>
      <c r="Z39" s="494"/>
      <c r="AA39" s="494"/>
      <c r="AB39" s="494"/>
      <c r="AC39" s="494" t="s">
        <v>980</v>
      </c>
      <c r="AD39" s="494"/>
      <c r="AE39" s="494"/>
      <c r="AF39" s="494"/>
      <c r="AG39" s="494"/>
      <c r="AH39" s="494"/>
      <c r="AI39" s="494"/>
      <c r="AJ39" s="494"/>
      <c r="AK39" s="494"/>
      <c r="AL39" s="494"/>
      <c r="AM39" s="494"/>
      <c r="AN39" s="494"/>
      <c r="AO39" s="494"/>
      <c r="AP39" s="494"/>
      <c r="AQ39" s="494"/>
      <c r="AR39" s="494"/>
      <c r="AS39" s="494"/>
      <c r="AT39" s="494"/>
      <c r="AU39" s="494"/>
      <c r="AV39" s="494"/>
      <c r="AW39" s="495"/>
      <c r="AX39" s="495"/>
      <c r="AY39" s="495"/>
      <c r="AZ39" s="495"/>
      <c r="BA39" s="495"/>
      <c r="BB39" s="495"/>
      <c r="BC39" s="495"/>
      <c r="BD39" s="495"/>
      <c r="BE39" s="495"/>
      <c r="BF39" s="495"/>
      <c r="BG39" s="495"/>
      <c r="BH39" s="495"/>
      <c r="BI39" s="495"/>
      <c r="BJ39" s="495"/>
      <c r="BK39" s="495"/>
      <c r="BL39" s="495"/>
      <c r="BM39" s="495"/>
      <c r="BN39" s="495"/>
      <c r="BO39" s="495"/>
      <c r="BP39" s="495"/>
      <c r="BQ39" s="495"/>
      <c r="BR39" s="495"/>
      <c r="BS39" s="495"/>
      <c r="BT39" s="495"/>
      <c r="BU39" s="495"/>
      <c r="BV39" s="495"/>
      <c r="BW39" s="495"/>
      <c r="BX39" s="495"/>
      <c r="BY39" s="495"/>
      <c r="BZ39" s="495"/>
      <c r="CA39" s="495"/>
      <c r="CB39" s="495"/>
      <c r="CC39" s="495"/>
      <c r="CD39" s="495"/>
      <c r="CE39" s="495"/>
      <c r="CF39" s="495"/>
      <c r="CG39" s="495"/>
      <c r="CH39" s="495"/>
      <c r="CI39" s="495"/>
      <c r="CJ39" s="495"/>
      <c r="CK39" s="495"/>
      <c r="CM39" s="768" t="s">
        <v>1455</v>
      </c>
      <c r="CN39" s="766"/>
      <c r="CO39" s="776">
        <f ca="1">CO16</f>
        <v>0.34500800799480968</v>
      </c>
    </row>
    <row r="40" spans="1:93" s="371" customFormat="1" x14ac:dyDescent="0.25">
      <c r="A40" s="505" t="s">
        <v>1272</v>
      </c>
      <c r="B40" s="496">
        <f>_xll.ciqfunctions.udf.CIQ($A$6, "IQ_TOTAL_RECEIV",B60)</f>
        <v>267.5</v>
      </c>
      <c r="C40" s="496">
        <f>_xll.ciqfunctions.udf.CIQ($A$6, "IQ_TOTAL_RECEIV",C60)</f>
        <v>261.39999999999998</v>
      </c>
      <c r="D40" s="496">
        <f>_xll.ciqfunctions.udf.CIQ($A$6, "IQ_TOTAL_RECEIV",D60)</f>
        <v>275.60000000000002</v>
      </c>
      <c r="E40" s="496">
        <f>_xll.ciqfunctions.udf.CIQ($A$6, "IQ_TOTAL_RECEIV",E60)</f>
        <v>353.2</v>
      </c>
      <c r="F40" s="496">
        <f>_xll.ciqfunctions.udf.CIQ($A$6, "IQ_TOTAL_RECEIV",F60)</f>
        <v>328.7</v>
      </c>
      <c r="G40" s="496">
        <f>_xll.ciqfunctions.udf.CIQ($A$6, "IQ_TOTAL_RECEIV",G60)</f>
        <v>331.5</v>
      </c>
      <c r="H40" s="496">
        <f>_xll.ciqfunctions.udf.CIQ($A$6, "IQ_TOTAL_RECEIV",H60)</f>
        <v>375.6</v>
      </c>
      <c r="I40" s="496">
        <f>_xll.ciqfunctions.udf.CIQ($A$6, "IQ_TOTAL_RECEIV",I60)</f>
        <v>367.6</v>
      </c>
      <c r="J40" s="496">
        <f>_xll.ciqfunctions.udf.CIQ($A$6, "IQ_TOTAL_RECEIV",J60)</f>
        <v>372.5</v>
      </c>
      <c r="K40" s="496">
        <f>_xll.ciqfunctions.udf.CIQ($A$6, "IQ_TOTAL_RECEIV",K60)</f>
        <v>369.8</v>
      </c>
      <c r="L40" s="496">
        <f>_xll.ciqfunctions.udf.CIQ($A$6, "IQ_TOTAL_RECEIV",L60)</f>
        <v>367.9</v>
      </c>
      <c r="M40" s="496">
        <f>_xll.ciqfunctions.udf.CIQ($A$6, "IQ_TOTAL_RECEIV",M60)</f>
        <v>355.9</v>
      </c>
      <c r="N40" s="496">
        <f>_xll.ciqfunctions.udf.CIQ($A$6, "IQ_TOTAL_RECEIV",N60)</f>
        <v>384</v>
      </c>
      <c r="O40" s="496">
        <f>_xll.ciqfunctions.udf.CIQ($A$6, "IQ_TOTAL_RECEIV",O60)</f>
        <v>372.4</v>
      </c>
      <c r="P40" s="496">
        <f>_xll.ciqfunctions.udf.CIQ($A$6, "IQ_TOTAL_RECEIV",P60)</f>
        <v>388.6</v>
      </c>
      <c r="Q40" s="496">
        <f>_xll.ciqfunctions.udf.CIQ($A$6, "IQ_TOTAL_RECEIV",Q60)</f>
        <v>390.6</v>
      </c>
      <c r="R40" s="496">
        <f>_xll.ciqfunctions.udf.CIQ($A$6, "IQ_TOTAL_RECEIV",R60)</f>
        <v>444.6</v>
      </c>
      <c r="S40" s="496">
        <f>_xll.ciqfunctions.udf.CIQ($A$6, "IQ_TOTAL_RECEIV",S60)</f>
        <v>431.3</v>
      </c>
      <c r="T40" s="496">
        <f>_xll.ciqfunctions.udf.CIQ($A$6, "IQ_TOTAL_RECEIV",T60)</f>
        <v>446.6</v>
      </c>
      <c r="U40" s="496">
        <f>_xll.ciqfunctions.udf.CIQ($A$6, "IQ_TOTAL_RECEIV",U60)</f>
        <v>400.3</v>
      </c>
      <c r="V40" s="496">
        <f>_xll.ciqfunctions.udf.CIQ($A$6, "IQ_TOTAL_RECEIV",V60)</f>
        <v>419.1</v>
      </c>
      <c r="W40" s="496">
        <f>_xll.ciqfunctions.udf.CIQ($A$6, "IQ_TOTAL_RECEIV",W60)</f>
        <v>452</v>
      </c>
      <c r="X40" s="496">
        <f>_xll.ciqfunctions.udf.CIQ($A$6, "IQ_TOTAL_RECEIV",X60)</f>
        <v>427.3</v>
      </c>
      <c r="Y40" s="496">
        <f>_xll.ciqfunctions.udf.CIQ($A$6, "IQ_TOTAL_RECEIV",Y60)</f>
        <v>395.5</v>
      </c>
      <c r="Z40" s="496">
        <f>_xll.ciqfunctions.udf.CIQ($A$6, "IQ_TOTAL_RECEIV",Z60)</f>
        <v>396.4</v>
      </c>
      <c r="AA40" s="496">
        <f>_xll.ciqfunctions.udf.CIQ($A$6, "IQ_TOTAL_RECEIV",AA60)</f>
        <v>390.8</v>
      </c>
      <c r="AB40" s="496">
        <f>_xll.ciqfunctions.udf.CIQ($A$6, "IQ_TOTAL_RECEIV",AB60)</f>
        <v>406.1</v>
      </c>
      <c r="AC40" s="496">
        <f>_xll.ciqfunctions.udf.CIQ($A$6, "IQ_TOTAL_RECEIV",AC60)</f>
        <v>355.7</v>
      </c>
      <c r="AD40" s="496">
        <f>('IS Assumptions'!$B87/90)*'DCF Base'!AD9</f>
        <v>482.18201045915163</v>
      </c>
      <c r="AE40" s="496">
        <f>('IS Assumptions'!$C87/90)*'DCF Base'!AE9</f>
        <v>400.0308691794952</v>
      </c>
      <c r="AF40" s="496">
        <f>('IS Assumptions'!$D87/90)*'DCF Base'!AF9</f>
        <v>421.62168026823633</v>
      </c>
      <c r="AG40" s="496">
        <f>('IS Assumptions'!$E87/90)*'DCF Base'!AG9</f>
        <v>432.99159272338875</v>
      </c>
      <c r="AH40" s="496">
        <f>('IS Assumptions'!$B87/90)*'DCF Base'!AH9</f>
        <v>508.47299008670063</v>
      </c>
      <c r="AI40" s="496">
        <f>('IS Assumptions'!$C87/90)*'DCF Base'!AI9</f>
        <v>421.84255689047779</v>
      </c>
      <c r="AJ40" s="496">
        <f>('IS Assumptions'!$D87/90)*'DCF Base'!AJ9</f>
        <v>444.61060720043292</v>
      </c>
      <c r="AK40" s="496">
        <f>('IS Assumptions'!$E87/90)*'DCF Base'!AK9</f>
        <v>456.60046426206452</v>
      </c>
      <c r="AL40" s="496">
        <f>('IS Assumptions'!$B87/90)*'DCF Base'!AL9</f>
        <v>538.45417724667345</v>
      </c>
      <c r="AM40" s="496">
        <f>('IS Assumptions'!$C87/90)*'DCF Base'!AM9</f>
        <v>446.71573776094743</v>
      </c>
      <c r="AN40" s="496">
        <f>('IS Assumptions'!$D87/90)*'DCF Base'!AN9</f>
        <v>470.82626484138763</v>
      </c>
      <c r="AO40" s="496">
        <f>('IS Assumptions'!$E87/90)*'DCF Base'!AO9</f>
        <v>483.52308206726462</v>
      </c>
      <c r="AP40" s="496">
        <f>('IS Assumptions'!$B87/90)*'DCF Base'!AP9</f>
        <v>572.6690661197207</v>
      </c>
      <c r="AQ40" s="496">
        <f>('IS Assumptions'!$C87/90)*'DCF Base'!AQ9</f>
        <v>475.10130884795581</v>
      </c>
      <c r="AR40" s="496">
        <f>('IS Assumptions'!$D87/90)*'DCF Base'!AR9</f>
        <v>500.74388645300343</v>
      </c>
      <c r="AS40" s="496">
        <f>('IS Assumptions'!$E87/90)*'DCF Base'!AS9</f>
        <v>514.24749506203239</v>
      </c>
      <c r="AT40" s="496">
        <f>('IS Assumptions'!$B87/90)*'DCF Base'!AT9</f>
        <v>611.74251826466048</v>
      </c>
      <c r="AU40" s="496">
        <f>('IS Assumptions'!$C87/90)*'DCF Base'!AU9</f>
        <v>507.51767172408159</v>
      </c>
      <c r="AV40" s="496">
        <f>('IS Assumptions'!$D87/90)*'DCF Base'!AV9</f>
        <v>534.90985322464383</v>
      </c>
      <c r="AW40" s="496">
        <f>('IS Assumptions'!$E87/90)*'DCF Base'!AW9</f>
        <v>549.33481874988274</v>
      </c>
      <c r="AX40" s="496">
        <f>('IS Assumptions'!$B87/90)*'DCF Base'!AX9</f>
        <v>652.39440337625467</v>
      </c>
      <c r="AY40" s="496">
        <f>('IS Assumptions'!$C87/90)*'DCF Base'!AY9</f>
        <v>541.24354407566648</v>
      </c>
      <c r="AZ40" s="496">
        <f>('IS Assumptions'!$D87/90)*'DCF Base'!AZ9</f>
        <v>570.4560074465744</v>
      </c>
      <c r="BA40" s="496">
        <f>('IS Assumptions'!$E87/90)*'DCF Base'!BA9</f>
        <v>585.83954953591137</v>
      </c>
      <c r="BB40" s="496">
        <f>('IS Assumptions'!$B87/90)*'DCF Base'!BB9</f>
        <v>693.83235763908476</v>
      </c>
      <c r="BC40" s="496">
        <f>('IS Assumptions'!$C87/90)*'DCF Base'!BC9</f>
        <v>575.62156005555642</v>
      </c>
      <c r="BD40" s="496">
        <f>('IS Assumptions'!$D87/90)*'DCF Base'!BD9</f>
        <v>606.68950335517559</v>
      </c>
      <c r="BE40" s="496">
        <f>('IS Assumptions'!$E87/90)*'DCF Base'!BE9</f>
        <v>623.05015761806771</v>
      </c>
      <c r="BF40" s="496">
        <f>('IS Assumptions'!$B87/90)*'DCF Base'!BF9</f>
        <v>735.11004557754495</v>
      </c>
      <c r="BG40" s="496">
        <f>('IS Assumptions'!$C87/90)*'DCF Base'!BG9</f>
        <v>609.8666148804316</v>
      </c>
      <c r="BH40" s="496">
        <f>('IS Assumptions'!$D87/90)*'DCF Base'!BH9</f>
        <v>642.78286181462784</v>
      </c>
      <c r="BI40" s="496">
        <f>('IS Assumptions'!$E87/90)*'DCF Base'!BI9</f>
        <v>660.11684915098829</v>
      </c>
      <c r="BJ40" s="496">
        <f>('IS Assumptions'!$B87/90)*'DCF Base'!BJ9</f>
        <v>775.15452113082551</v>
      </c>
      <c r="BK40" s="496">
        <f>('IS Assumptions'!$C87/90)*'DCF Base'!BK9</f>
        <v>643.08856429775221</v>
      </c>
      <c r="BL40" s="496">
        <f>('IS Assumptions'!$D87/90)*'DCF Base'!BL9</f>
        <v>677.79789493906412</v>
      </c>
      <c r="BM40" s="496">
        <f>('IS Assumptions'!$E87/90)*'DCF Base'!BM9</f>
        <v>696.07613604573794</v>
      </c>
      <c r="BN40" s="496">
        <f>('IS Assumptions'!$B87/90)*'DCF Base'!BN9</f>
        <v>812.80626171697315</v>
      </c>
      <c r="BO40" s="496">
        <f>('IS Assumptions'!$C87/90)*'DCF Base'!BO9</f>
        <v>674.32543789752651</v>
      </c>
      <c r="BP40" s="496">
        <f>('IS Assumptions'!$D87/90)*'DCF Base'!BP9</f>
        <v>710.72071202184748</v>
      </c>
      <c r="BQ40" s="496">
        <f>('IS Assumptions'!$E87/90)*'DCF Base'!BQ9</f>
        <v>729.8867859073531</v>
      </c>
      <c r="BR40" s="496">
        <f>('IS Assumptions'!$B87/90)*'DCF Base'!BR9</f>
        <v>846.87053902826347</v>
      </c>
      <c r="BS40" s="496">
        <f>('IS Assumptions'!$C87/90)*'DCF Base'!BS9</f>
        <v>702.58605767434256</v>
      </c>
      <c r="BT40" s="496">
        <f>('IS Assumptions'!$D87/90)*'DCF Base'!BT9</f>
        <v>740.50663834338968</v>
      </c>
      <c r="BU40" s="496">
        <f>('IS Assumptions'!$E87/90)*'DCF Base'!BU9</f>
        <v>760.47595217247715</v>
      </c>
      <c r="BV40" s="496">
        <f>('IS Assumptions'!$B87/90)*'DCF Base'!BV9</f>
        <v>876.17751846317003</v>
      </c>
      <c r="BW40" s="496">
        <f>('IS Assumptions'!$C87/90)*'DCF Base'!BW9</f>
        <v>726.89989809573751</v>
      </c>
      <c r="BX40" s="496">
        <f>('IS Assumptions'!$D87/90)*'DCF Base'!BX9</f>
        <v>766.13276633013413</v>
      </c>
      <c r="BY40" s="496">
        <f>('IS Assumptions'!$E87/90)*'DCF Base'!BY9</f>
        <v>786.79314242050827</v>
      </c>
      <c r="BZ40" s="496">
        <f>('IS Assumptions'!$B87/90)*'DCF Base'!BZ9</f>
        <v>899.6472980807356</v>
      </c>
      <c r="CA40" s="496">
        <f>('IS Assumptions'!$C87/90)*'DCF Base'!CA9</f>
        <v>746.37104412817803</v>
      </c>
      <c r="CB40" s="496">
        <f>('IS Assumptions'!$D87/90)*'DCF Base'!CB9</f>
        <v>786.65482584965127</v>
      </c>
      <c r="CC40" s="496">
        <f>('IS Assumptions'!$E87/90)*'DCF Base'!CC9</f>
        <v>807.86862229542066</v>
      </c>
      <c r="CD40" s="496">
        <f>('IS Assumptions'!$B87/90)*'DCF Base'!CD9</f>
        <v>916.35516487211316</v>
      </c>
      <c r="CE40" s="496">
        <f>('IS Assumptions'!$C87/90)*'DCF Base'!CE9</f>
        <v>760.23232955507638</v>
      </c>
      <c r="CF40" s="496">
        <f>('IS Assumptions'!$D87/90)*'DCF Base'!CF9</f>
        <v>801.26424452864853</v>
      </c>
      <c r="CG40" s="496">
        <f>('IS Assumptions'!$E87/90)*'DCF Base'!CG9</f>
        <v>822.8720145748631</v>
      </c>
      <c r="CH40" s="496">
        <f>('IS Assumptions'!$B87/90)*'DCF Base'!CH9</f>
        <v>925.59180819130643</v>
      </c>
      <c r="CI40" s="496">
        <f>('IS Assumptions'!$C87/90)*'DCF Base'!CI9</f>
        <v>767.89529162153633</v>
      </c>
      <c r="CJ40" s="496">
        <f>('IS Assumptions'!$D87/90)*'DCF Base'!CJ9</f>
        <v>809.34079859288727</v>
      </c>
      <c r="CK40" s="496">
        <f>('IS Assumptions'!$E87/90)*'DCF Base'!CK9</f>
        <v>831.16636985034688</v>
      </c>
      <c r="CM40" s="766" t="s">
        <v>1471</v>
      </c>
      <c r="CN40" s="766"/>
      <c r="CO40" s="775">
        <f ca="1">CO38*CO39</f>
        <v>5949.1087974261973</v>
      </c>
    </row>
    <row r="41" spans="1:93" s="371" customFormat="1" x14ac:dyDescent="0.25">
      <c r="A41" s="505" t="s">
        <v>1267</v>
      </c>
      <c r="B41" s="496">
        <f>_xll.ciqfunctions.udf.CIQ($A$6, "IQ_INVENTORY", , B60, , , "USD")</f>
        <v>321.2</v>
      </c>
      <c r="C41" s="496">
        <f>_xll.ciqfunctions.udf.CIQ($A$6, "IQ_INVENTORY", , C60, , , "USD")</f>
        <v>329.3</v>
      </c>
      <c r="D41" s="496">
        <f>_xll.ciqfunctions.udf.CIQ($A$6, "IQ_INVENTORY", , D60, , , "USD")</f>
        <v>318.3</v>
      </c>
      <c r="E41" s="496">
        <f>_xll.ciqfunctions.udf.CIQ($A$6, "IQ_INVENTORY", , E60, , , "USD")</f>
        <v>309.89999999999998</v>
      </c>
      <c r="F41" s="496">
        <f>_xll.ciqfunctions.udf.CIQ($A$6, "IQ_INVENTORY", , F60, , , "USD")</f>
        <v>318.10000000000002</v>
      </c>
      <c r="G41" s="496">
        <f>_xll.ciqfunctions.udf.CIQ($A$6, "IQ_INVENTORY", , G60, , , "USD")</f>
        <v>330</v>
      </c>
      <c r="H41" s="496">
        <f>_xll.ciqfunctions.udf.CIQ($A$6, "IQ_INVENTORY", , H60, , , "USD")</f>
        <v>345.1</v>
      </c>
      <c r="I41" s="496">
        <f>_xll.ciqfunctions.udf.CIQ($A$6, "IQ_INVENTORY", , I60, , , "USD")</f>
        <v>356.7</v>
      </c>
      <c r="J41" s="496">
        <f>_xll.ciqfunctions.udf.CIQ($A$6, "IQ_INVENTORY", , J60, , , "USD")</f>
        <v>369.5</v>
      </c>
      <c r="K41" s="496">
        <f>_xll.ciqfunctions.udf.CIQ($A$6, "IQ_INVENTORY", , K60, , , "USD")</f>
        <v>423.2</v>
      </c>
      <c r="L41" s="496">
        <f>_xll.ciqfunctions.udf.CIQ($A$6, "IQ_INVENTORY", , L60, , , "USD")</f>
        <v>441.1</v>
      </c>
      <c r="M41" s="496">
        <f>_xll.ciqfunctions.udf.CIQ($A$6, "IQ_INVENTORY", , M60, , , "USD")</f>
        <v>534.9</v>
      </c>
      <c r="N41" s="496">
        <f>_xll.ciqfunctions.udf.CIQ($A$6, "IQ_INVENTORY", , N60, , , "USD")</f>
        <v>542</v>
      </c>
      <c r="O41" s="496">
        <f>_xll.ciqfunctions.udf.CIQ($A$6, "IQ_INVENTORY", , O60, , , "USD")</f>
        <v>494.5</v>
      </c>
      <c r="P41" s="496">
        <f>_xll.ciqfunctions.udf.CIQ($A$6, "IQ_INVENTORY", , P60, , , "USD")</f>
        <v>472.9</v>
      </c>
      <c r="Q41" s="496">
        <f>_xll.ciqfunctions.udf.CIQ($A$6, "IQ_INVENTORY", , Q60, , , "USD")</f>
        <v>435.9</v>
      </c>
      <c r="R41" s="496">
        <f>_xll.ciqfunctions.udf.CIQ($A$6, "IQ_INVENTORY", , R60, , , "USD")</f>
        <v>444</v>
      </c>
      <c r="S41" s="496">
        <f>_xll.ciqfunctions.udf.CIQ($A$6, "IQ_INVENTORY", , S60, , , "USD")</f>
        <v>456.1</v>
      </c>
      <c r="T41" s="496">
        <f>_xll.ciqfunctions.udf.CIQ($A$6, "IQ_INVENTORY", , T60, , , "USD")</f>
        <v>499.6</v>
      </c>
      <c r="U41" s="496">
        <f>_xll.ciqfunctions.udf.CIQ($A$6, "IQ_INVENTORY", , U60, , , "USD")</f>
        <v>534.79999999999995</v>
      </c>
      <c r="V41" s="496">
        <f>_xll.ciqfunctions.udf.CIQ($A$6, "IQ_INVENTORY", , V60, , , "USD")</f>
        <v>570.9</v>
      </c>
      <c r="W41" s="496">
        <f>_xll.ciqfunctions.udf.CIQ($A$6, "IQ_INVENTORY", , W60, , , "USD")</f>
        <v>574.70000000000005</v>
      </c>
      <c r="X41" s="496">
        <f>_xll.ciqfunctions.udf.CIQ($A$6, "IQ_INVENTORY", , X60, , , "USD")</f>
        <v>559.1</v>
      </c>
      <c r="Y41" s="496">
        <f>_xll.ciqfunctions.udf.CIQ($A$6, "IQ_INVENTORY", , Y60, , , "USD")</f>
        <v>555.5</v>
      </c>
      <c r="Z41" s="496">
        <f>_xll.ciqfunctions.udf.CIQ($A$6, "IQ_INVENTORY", , Z60, , , "USD")</f>
        <v>549.9</v>
      </c>
      <c r="AA41" s="496">
        <f>_xll.ciqfunctions.udf.CIQ($A$6, "IQ_INVENTORY", , AA60, , , "USD")</f>
        <v>573.29999999999995</v>
      </c>
      <c r="AB41" s="496">
        <f>_xll.ciqfunctions.udf.CIQ($A$6, "IQ_INVENTORY", , AB60, , , "USD")</f>
        <v>518.6</v>
      </c>
      <c r="AC41" s="496">
        <f>_xll.ciqfunctions.udf.CIQ($A$6, "IQ_INVENTORY", , AC60, , , "USD")</f>
        <v>484.9</v>
      </c>
      <c r="AD41" s="496">
        <f>('IS Assumptions'!$B88/90)*'DCF Base'!AD18</f>
        <v>398.9056977551881</v>
      </c>
      <c r="AE41" s="496">
        <f>('IS Assumptions'!$C88/90)*'DCF Base'!AE18</f>
        <v>340.18057428655004</v>
      </c>
      <c r="AF41" s="496">
        <f>('IS Assumptions'!$D88/90)*'DCF Base'!AF18</f>
        <v>344.41434899142456</v>
      </c>
      <c r="AG41" s="496">
        <f>('IS Assumptions'!$E88/90)*'DCF Base'!AG18</f>
        <v>363.75038774325157</v>
      </c>
      <c r="AH41" s="496">
        <f>('IS Assumptions'!$B88/90)*'DCF Base'!AH18</f>
        <v>599.28976712139661</v>
      </c>
      <c r="AI41" s="496">
        <f>('IS Assumptions'!$C88/90)*'DCF Base'!AI18</f>
        <v>511.06499177789192</v>
      </c>
      <c r="AJ41" s="496">
        <f>('IS Assumptions'!$D88/90)*'DCF Base'!AJ18</f>
        <v>517.42553731837165</v>
      </c>
      <c r="AK41" s="496">
        <f>('IS Assumptions'!$E88/90)*'DCF Base'!AK18</f>
        <v>546.47473422341136</v>
      </c>
      <c r="AL41" s="496">
        <f>('IS Assumptions'!$B88/90)*'DCF Base'!AL18</f>
        <v>634.62580073855975</v>
      </c>
      <c r="AM41" s="496">
        <f>('IS Assumptions'!$C88/90)*'DCF Base'!AM18</f>
        <v>541.19901161401037</v>
      </c>
      <c r="AN41" s="496">
        <f>('IS Assumptions'!$D88/90)*'DCF Base'!AN18</f>
        <v>547.93459518012082</v>
      </c>
      <c r="AO41" s="496">
        <f>('IS Assumptions'!$E88/90)*'DCF Base'!AO18</f>
        <v>578.69662526654224</v>
      </c>
      <c r="AP41" s="496">
        <f>('IS Assumptions'!$B88/90)*'DCF Base'!AP18</f>
        <v>674.95170434519309</v>
      </c>
      <c r="AQ41" s="496">
        <f>('IS Assumptions'!$C88/90)*'DCF Base'!AQ18</f>
        <v>575.58831496246103</v>
      </c>
      <c r="AR41" s="496">
        <f>('IS Assumptions'!$D88/90)*'DCF Base'!AR18</f>
        <v>582.75189640276017</v>
      </c>
      <c r="AS41" s="496">
        <f>('IS Assumptions'!$E88/90)*'DCF Base'!AS18</f>
        <v>615.46863217332759</v>
      </c>
      <c r="AT41" s="496">
        <f>('IS Assumptions'!$B88/90)*'DCF Base'!AT18</f>
        <v>721.00394407689885</v>
      </c>
      <c r="AU41" s="496">
        <f>('IS Assumptions'!$C88/90)*'DCF Base'!AU18</f>
        <v>614.86094868835994</v>
      </c>
      <c r="AV41" s="496">
        <f>('IS Assumptions'!$D88/90)*'DCF Base'!AV18</f>
        <v>622.51330431457848</v>
      </c>
      <c r="AW41" s="496">
        <f>('IS Assumptions'!$E88/90)*'DCF Base'!AW18</f>
        <v>657.46231677878995</v>
      </c>
      <c r="AX41" s="496">
        <f>('IS Assumptions'!$B88/90)*'DCF Base'!AX18</f>
        <v>768.91653577113811</v>
      </c>
      <c r="AY41" s="496">
        <f>('IS Assumptions'!$C88/90)*'DCF Base'!AY18</f>
        <v>655.72006163115373</v>
      </c>
      <c r="AZ41" s="496">
        <f>('IS Assumptions'!$D88/90)*'DCF Base'!AZ18</f>
        <v>663.88093623792736</v>
      </c>
      <c r="BA41" s="496">
        <f>('IS Assumptions'!$E88/90)*'DCF Base'!BA18</f>
        <v>701.15240169018534</v>
      </c>
      <c r="BB41" s="496">
        <f>('IS Assumptions'!$B88/90)*'DCF Base'!BB18</f>
        <v>817.75559397937093</v>
      </c>
      <c r="BC41" s="496">
        <f>('IS Assumptions'!$C88/90)*'DCF Base'!BC18</f>
        <v>697.36925080640378</v>
      </c>
      <c r="BD41" s="496">
        <f>('IS Assumptions'!$D88/90)*'DCF Base'!BD18</f>
        <v>706.04847742072059</v>
      </c>
      <c r="BE41" s="496">
        <f>('IS Assumptions'!$E88/90)*'DCF Base'!BE18</f>
        <v>745.68730420030829</v>
      </c>
      <c r="BF41" s="496">
        <f>('IS Assumptions'!$B88/90)*'DCF Base'!BF18</f>
        <v>866.40576119421451</v>
      </c>
      <c r="BG41" s="496">
        <f>('IS Assumptions'!$C88/90)*'DCF Base'!BG18</f>
        <v>738.85735668058703</v>
      </c>
      <c r="BH41" s="496">
        <f>('IS Assumptions'!$D88/90)*'DCF Base'!BH18</f>
        <v>748.0529305130591</v>
      </c>
      <c r="BI41" s="496">
        <f>('IS Assumptions'!$E88/90)*'DCF Base'!BI18</f>
        <v>790.04996256232005</v>
      </c>
      <c r="BJ41" s="496">
        <f>('IS Assumptions'!$B88/90)*'DCF Base'!BJ18</f>
        <v>913.60245580080903</v>
      </c>
      <c r="BK41" s="496">
        <f>('IS Assumptions'!$C88/90)*'DCF Base'!BK18</f>
        <v>779.10596372242389</v>
      </c>
      <c r="BL41" s="496">
        <f>('IS Assumptions'!$D88/90)*'DCF Base'!BL18</f>
        <v>788.80245838130554</v>
      </c>
      <c r="BM41" s="496">
        <f>('IS Assumptions'!$E88/90)*'DCF Base'!BM18</f>
        <v>833.08724194930107</v>
      </c>
      <c r="BN41" s="496">
        <f>('IS Assumptions'!$B88/90)*'DCF Base'!BN18</f>
        <v>957.97905650036671</v>
      </c>
      <c r="BO41" s="496">
        <f>('IS Assumptions'!$C88/90)*'DCF Base'!BO18</f>
        <v>816.9496385453516</v>
      </c>
      <c r="BP41" s="496">
        <f>('IS Assumptions'!$D88/90)*'DCF Base'!BP18</f>
        <v>827.11712304114815</v>
      </c>
      <c r="BQ41" s="496">
        <f>('IS Assumptions'!$E88/90)*'DCF Base'!BQ18</f>
        <v>873.55296054402061</v>
      </c>
      <c r="BR41" s="496">
        <f>('IS Assumptions'!$B88/90)*'DCF Base'!BR18</f>
        <v>998.12744828330278</v>
      </c>
      <c r="BS41" s="496">
        <f>('IS Assumptions'!$C88/90)*'DCF Base'!BS18</f>
        <v>851.18756257165228</v>
      </c>
      <c r="BT41" s="496">
        <f>('IS Assumptions'!$D88/90)*'DCF Base'!BT18</f>
        <v>861.78116092475534</v>
      </c>
      <c r="BU41" s="496">
        <f>('IS Assumptions'!$E88/90)*'DCF Base'!BU18</f>
        <v>910.16309963326853</v>
      </c>
      <c r="BV41" s="496">
        <f>('IS Assumptions'!$B88/90)*'DCF Base'!BV18</f>
        <v>1032.668856033559</v>
      </c>
      <c r="BW41" s="496">
        <f>('IS Assumptions'!$C88/90)*'DCF Base'!BW18</f>
        <v>880.64393782844127</v>
      </c>
      <c r="BX41" s="496">
        <f>('IS Assumptions'!$D88/90)*'DCF Base'!BX18</f>
        <v>891.60414046728602</v>
      </c>
      <c r="BY41" s="496">
        <f>('IS Assumptions'!$E88/90)*'DCF Base'!BY18</f>
        <v>941.66039469086934</v>
      </c>
      <c r="BZ41" s="496">
        <f>('IS Assumptions'!$B88/90)*'DCF Base'!BZ18</f>
        <v>1060.3304998880401</v>
      </c>
      <c r="CA41" s="496">
        <f>('IS Assumptions'!$C88/90)*'DCF Base'!CA18</f>
        <v>904.23335744586234</v>
      </c>
      <c r="CB41" s="496">
        <f>('IS Assumptions'!$D88/90)*'DCF Base'!CB18</f>
        <v>915.48714618464362</v>
      </c>
      <c r="CC41" s="496">
        <f>('IS Assumptions'!$E88/90)*'DCF Base'!CC18</f>
        <v>966.88423514816532</v>
      </c>
      <c r="CD41" s="496">
        <f>('IS Assumptions'!$B88/90)*'DCF Base'!CD18</f>
        <v>1080.0225067275628</v>
      </c>
      <c r="CE41" s="496">
        <f>('IS Assumptions'!$C88/90)*'DCF Base'!CE18</f>
        <v>921.02639458025476</v>
      </c>
      <c r="CF41" s="496">
        <f>('IS Assumptions'!$D88/90)*'DCF Base'!CF18</f>
        <v>932.48918389464689</v>
      </c>
      <c r="CG41" s="496">
        <f>('IS Assumptions'!$E88/90)*'DCF Base'!CG18</f>
        <v>984.84079772330142</v>
      </c>
      <c r="CH41" s="496">
        <f>('IS Assumptions'!$B88/90)*'DCF Base'!CH18</f>
        <v>1090.9088781409173</v>
      </c>
      <c r="CI41" s="496">
        <f>('IS Assumptions'!$C88/90)*'DCF Base'!CI18</f>
        <v>930.31012279003426</v>
      </c>
      <c r="CJ41" s="496">
        <f>('IS Assumptions'!$D88/90)*'DCF Base'!CJ18</f>
        <v>941.88845430945651</v>
      </c>
      <c r="CK41" s="496">
        <f>('IS Assumptions'!$E88/90)*'DCF Base'!CK18</f>
        <v>994.76776002293468</v>
      </c>
      <c r="CM41" s="768" t="s">
        <v>1459</v>
      </c>
      <c r="CN41" s="766"/>
      <c r="CO41" s="777">
        <f ca="1">CO40/CO42</f>
        <v>0.41140482820846136</v>
      </c>
    </row>
    <row r="42" spans="1:93" s="371" customFormat="1" x14ac:dyDescent="0.25">
      <c r="A42" s="505" t="s">
        <v>1268</v>
      </c>
      <c r="B42" s="496">
        <f>_xll.ciqfunctions.udf.CIQ($A$6, "IQ_PREPAID_EXP", , B60, , , "USD")</f>
        <v>35.5</v>
      </c>
      <c r="C42" s="496">
        <f>_xll.ciqfunctions.udf.CIQ($A$6, "IQ_PREPAID_EXP", , C60, , , "USD")</f>
        <v>34</v>
      </c>
      <c r="D42" s="496">
        <f>_xll.ciqfunctions.udf.CIQ($A$6, "IQ_PREPAID_EXP", , D60, , , "USD")</f>
        <v>30.2</v>
      </c>
      <c r="E42" s="496">
        <f>_xll.ciqfunctions.udf.CIQ($A$6, "IQ_PREPAID_EXP", , E60, , , "USD")</f>
        <v>22.5</v>
      </c>
      <c r="F42" s="496">
        <f>_xll.ciqfunctions.udf.CIQ($A$6, "IQ_PREPAID_EXP", , F60, , , "USD")</f>
        <v>45.8</v>
      </c>
      <c r="G42" s="496">
        <f>_xll.ciqfunctions.udf.CIQ($A$6, "IQ_PREPAID_EXP", , G60, , , "USD")</f>
        <v>45.5</v>
      </c>
      <c r="H42" s="496">
        <f>_xll.ciqfunctions.udf.CIQ($A$6, "IQ_PREPAID_EXP", , H60, , , "USD")</f>
        <v>37.700000000000003</v>
      </c>
      <c r="I42" s="496">
        <f>_xll.ciqfunctions.udf.CIQ($A$6, "IQ_PREPAID_EXP", , I60, , , "USD")</f>
        <v>31.2</v>
      </c>
      <c r="J42" s="496">
        <f>_xll.ciqfunctions.udf.CIQ($A$6, "IQ_PREPAID_EXP", , J60, , , "USD")</f>
        <v>50.5</v>
      </c>
      <c r="K42" s="496">
        <f>_xll.ciqfunctions.udf.CIQ($A$6, "IQ_PREPAID_EXP", , K60, , , "USD")</f>
        <v>54.1</v>
      </c>
      <c r="L42" s="496">
        <f>_xll.ciqfunctions.udf.CIQ($A$6, "IQ_PREPAID_EXP", , L60, , , "USD")</f>
        <v>54.4</v>
      </c>
      <c r="M42" s="496">
        <f>_xll.ciqfunctions.udf.CIQ($A$6, "IQ_PREPAID_EXP", , M60, , , "USD")</f>
        <v>40.1</v>
      </c>
      <c r="N42" s="496">
        <f>_xll.ciqfunctions.udf.CIQ($A$6, "IQ_PREPAID_EXP", , N60, , , "USD")</f>
        <v>52.6</v>
      </c>
      <c r="O42" s="496">
        <f>_xll.ciqfunctions.udf.CIQ($A$6, "IQ_PREPAID_EXP", , O60, , , "USD")</f>
        <v>58.1</v>
      </c>
      <c r="P42" s="496">
        <f>_xll.ciqfunctions.udf.CIQ($A$6, "IQ_PREPAID_EXP", , P60, , , "USD")</f>
        <v>49.5</v>
      </c>
      <c r="Q42" s="496">
        <f>_xll.ciqfunctions.udf.CIQ($A$6, "IQ_PREPAID_EXP", , Q60, , , "USD")</f>
        <v>60</v>
      </c>
      <c r="R42" s="496">
        <f>_xll.ciqfunctions.udf.CIQ($A$6, "IQ_PREPAID_EXP", , R60, , , "USD")</f>
        <v>66.3</v>
      </c>
      <c r="S42" s="496">
        <f>_xll.ciqfunctions.udf.CIQ($A$6, "IQ_PREPAID_EXP", , S60, , , "USD")</f>
        <v>59.9</v>
      </c>
      <c r="T42" s="496">
        <f>_xll.ciqfunctions.udf.CIQ($A$6, "IQ_PREPAID_EXP", , T60, , , "USD")</f>
        <v>63.1</v>
      </c>
      <c r="U42" s="496">
        <f>_xll.ciqfunctions.udf.CIQ($A$6, "IQ_PREPAID_EXP", , U60, , , "USD")</f>
        <v>52.7</v>
      </c>
      <c r="V42" s="496">
        <f>_xll.ciqfunctions.udf.CIQ($A$6, "IQ_PREPAID_EXP", , V60, , , "USD")</f>
        <v>68.099999999999994</v>
      </c>
      <c r="W42" s="496">
        <f>_xll.ciqfunctions.udf.CIQ($A$6, "IQ_PREPAID_EXP", , W60, , , "USD")</f>
        <v>71.599999999999994</v>
      </c>
      <c r="X42" s="496">
        <f>_xll.ciqfunctions.udf.CIQ($A$6, "IQ_PREPAID_EXP", , X60, , , "USD")</f>
        <v>68.099999999999994</v>
      </c>
      <c r="Y42" s="496">
        <f>_xll.ciqfunctions.udf.CIQ($A$6, "IQ_PREPAID_EXP", , Y60, , , "USD")</f>
        <v>69.599999999999994</v>
      </c>
      <c r="Z42" s="496">
        <f>_xll.ciqfunctions.udf.CIQ($A$6, "IQ_PREPAID_EXP", , Z60, , , "USD")</f>
        <v>67.400000000000006</v>
      </c>
      <c r="AA42" s="496">
        <f>_xll.ciqfunctions.udf.CIQ($A$6, "IQ_PREPAID_EXP", , AA60, , , "USD")</f>
        <v>90.4</v>
      </c>
      <c r="AB42" s="496">
        <f>_xll.ciqfunctions.udf.CIQ($A$6, "IQ_PREPAID_EXP", , AB60, , , "USD")</f>
        <v>55.1</v>
      </c>
      <c r="AC42" s="496">
        <f>_xll.ciqfunctions.udf.CIQ($A$6, "IQ_PREPAID_EXP", , AC60, , , "USD")</f>
        <v>54</v>
      </c>
      <c r="AD42" s="496">
        <f>AD9*'IS Assumptions'!$B90</f>
        <v>70.366353082462567</v>
      </c>
      <c r="AE42" s="496">
        <f>AE9*'IS Assumptions'!$C90</f>
        <v>63.135780037318767</v>
      </c>
      <c r="AF42" s="496">
        <f>AF9*'IS Assumptions'!$D90</f>
        <v>54.809494063950588</v>
      </c>
      <c r="AG42" s="496">
        <f>AG9*'IS Assumptions'!$E90</f>
        <v>50.801539076680186</v>
      </c>
      <c r="AH42" s="496">
        <f>AH9*'IS Assumptions'!$B90</f>
        <v>74.203079287976337</v>
      </c>
      <c r="AI42" s="496">
        <f>AI9*'IS Assumptions'!$C90</f>
        <v>66.578259164961736</v>
      </c>
      <c r="AJ42" s="496">
        <f>AJ9*'IS Assumptions'!$D90</f>
        <v>57.797982353796598</v>
      </c>
      <c r="AK42" s="496">
        <f>AK9*'IS Assumptions'!$E90</f>
        <v>53.571493575068246</v>
      </c>
      <c r="AL42" s="496">
        <f>AL9*'IS Assumptions'!$B90</f>
        <v>78.578329205577234</v>
      </c>
      <c r="AM42" s="496">
        <f>AM9*'IS Assumptions'!$C90</f>
        <v>70.503925400388624</v>
      </c>
      <c r="AN42" s="496">
        <f>AN9*'IS Assumptions'!$D90</f>
        <v>61.205935500182072</v>
      </c>
      <c r="AO42" s="496">
        <f>AO9*'IS Assumptions'!$E90</f>
        <v>56.730239480213669</v>
      </c>
      <c r="AP42" s="496">
        <f>AP9*'IS Assumptions'!$B90</f>
        <v>83.5714166681839</v>
      </c>
      <c r="AQ42" s="496">
        <f>AQ9*'IS Assumptions'!$C90</f>
        <v>74.983942595208887</v>
      </c>
      <c r="AR42" s="496">
        <f>AR9*'IS Assumptions'!$D90</f>
        <v>65.095132334382228</v>
      </c>
      <c r="AS42" s="496">
        <f>AS9*'IS Assumptions'!$E90</f>
        <v>60.335038034255994</v>
      </c>
      <c r="AT42" s="496">
        <f>AT9*'IS Assumptions'!$B90</f>
        <v>89.273529708783229</v>
      </c>
      <c r="AU42" s="496">
        <f>AU9*'IS Assumptions'!$C90</f>
        <v>80.100128654436872</v>
      </c>
      <c r="AV42" s="496">
        <f>AV9*'IS Assumptions'!$D90</f>
        <v>69.536600694756856</v>
      </c>
      <c r="AW42" s="496">
        <f>AW9*'IS Assumptions'!$E90</f>
        <v>64.451723150964895</v>
      </c>
      <c r="AX42" s="496">
        <f>AX9*'IS Assumptions'!$B90</f>
        <v>95.205988488210195</v>
      </c>
      <c r="AY42" s="496">
        <f>AY9*'IS Assumptions'!$C90</f>
        <v>85.422991019343328</v>
      </c>
      <c r="AZ42" s="496">
        <f>AZ9*'IS Assumptions'!$D90</f>
        <v>74.157489088313099</v>
      </c>
      <c r="BA42" s="496">
        <f>BA9*'IS Assumptions'!$E90</f>
        <v>68.734708175791553</v>
      </c>
      <c r="BB42" s="496">
        <f>BB9*'IS Assumptions'!$B90</f>
        <v>101.25316083687719</v>
      </c>
      <c r="BC42" s="496">
        <f>BC9*'IS Assumptions'!$C90</f>
        <v>90.848779432816642</v>
      </c>
      <c r="BD42" s="496">
        <f>BD9*'IS Assumptions'!$D90</f>
        <v>78.867729742103009</v>
      </c>
      <c r="BE42" s="496">
        <f>BE9*'IS Assumptions'!$E90</f>
        <v>73.100511559323607</v>
      </c>
      <c r="BF42" s="496">
        <f>BF9*'IS Assumptions'!$B90</f>
        <v>107.27694501152851</v>
      </c>
      <c r="BG42" s="496">
        <f>BG9*'IS Assumptions'!$C90</f>
        <v>96.253582950164954</v>
      </c>
      <c r="BH42" s="496">
        <f>BH9*'IS Assumptions'!$D90</f>
        <v>83.559752967694294</v>
      </c>
      <c r="BI42" s="496">
        <f>BI9*'IS Assumptions'!$E90</f>
        <v>77.449429667661732</v>
      </c>
      <c r="BJ42" s="496">
        <f>BJ9*'IS Assumptions'!$B90</f>
        <v>113.12076258386179</v>
      </c>
      <c r="BK42" s="496">
        <f>BK9*'IS Assumptions'!$C90</f>
        <v>101.49691253401699</v>
      </c>
      <c r="BL42" s="496">
        <f>BL9*'IS Assumptions'!$D90</f>
        <v>88.111597286899737</v>
      </c>
      <c r="BM42" s="496">
        <f>BM9*'IS Assumptions'!$E90</f>
        <v>81.668419479596011</v>
      </c>
      <c r="BN42" s="496">
        <f>BN9*'IS Assumptions'!$B90</f>
        <v>118.61540073871805</v>
      </c>
      <c r="BO42" s="496">
        <f>BO9*'IS Assumptions'!$C90</f>
        <v>106.42694302064915</v>
      </c>
      <c r="BP42" s="496">
        <f>BP9*'IS Assumptions'!$D90</f>
        <v>92.391460092624826</v>
      </c>
      <c r="BQ42" s="496">
        <f>BQ9*'IS Assumptions'!$E90</f>
        <v>85.635316479487841</v>
      </c>
      <c r="BR42" s="496">
        <f>BR9*'IS Assumptions'!$B90</f>
        <v>123.58650897749843</v>
      </c>
      <c r="BS42" s="496">
        <f>BS9*'IS Assumptions'!$C90</f>
        <v>110.88723949128665</v>
      </c>
      <c r="BT42" s="496">
        <f>BT9*'IS Assumptions'!$D90</f>
        <v>96.263536952788201</v>
      </c>
      <c r="BU42" s="496">
        <f>BU9*'IS Assumptions'!$E90</f>
        <v>89.224246960947582</v>
      </c>
      <c r="BV42" s="496">
        <f>BV9*'IS Assumptions'!$B90</f>
        <v>127.8633696192577</v>
      </c>
      <c r="BW42" s="496">
        <f>BW9*'IS Assumptions'!$C90</f>
        <v>114.72462655058101</v>
      </c>
      <c r="BX42" s="496">
        <f>BX9*'IS Assumptions'!$D90</f>
        <v>99.594853095918992</v>
      </c>
      <c r="BY42" s="496">
        <f>BY9*'IS Assumptions'!$E90</f>
        <v>92.311959958709807</v>
      </c>
      <c r="BZ42" s="496">
        <f>BZ9*'IS Assumptions'!$B90</f>
        <v>131.28838914199889</v>
      </c>
      <c r="CA42" s="496">
        <f>CA9*'IS Assumptions'!$C90</f>
        <v>117.79770437455032</v>
      </c>
      <c r="CB42" s="496">
        <f>CB9*'IS Assumptions'!$D90</f>
        <v>102.26265637088203</v>
      </c>
      <c r="CC42" s="496">
        <f>CC9*'IS Assumptions'!$E90</f>
        <v>94.784679596730896</v>
      </c>
      <c r="CD42" s="496">
        <f>CD9*'IS Assumptions'!$B90</f>
        <v>133.72662123775316</v>
      </c>
      <c r="CE42" s="496">
        <f>CE9*'IS Assumptions'!$C90</f>
        <v>119.98539321351956</v>
      </c>
      <c r="CF42" s="496">
        <f>CF9*'IS Assumptions'!$D90</f>
        <v>104.16183490898482</v>
      </c>
      <c r="CG42" s="496">
        <f>CG9*'IS Assumptions'!$E90</f>
        <v>96.544980332301463</v>
      </c>
      <c r="CH42" s="496">
        <f>CH9*'IS Assumptions'!$B90</f>
        <v>135.07455394987616</v>
      </c>
      <c r="CI42" s="496">
        <f>CI9*'IS Assumptions'!$C90</f>
        <v>121.19481759732942</v>
      </c>
      <c r="CJ42" s="496">
        <f>CJ9*'IS Assumptions'!$D90</f>
        <v>105.21176156778338</v>
      </c>
      <c r="CK42" s="496">
        <f>CK9*'IS Assumptions'!$E90</f>
        <v>97.518130898558638</v>
      </c>
      <c r="CM42" s="778" t="s">
        <v>1463</v>
      </c>
      <c r="CN42" s="779"/>
      <c r="CO42" s="780">
        <f ca="1">CO33+CO40</f>
        <v>14460.47394079621</v>
      </c>
    </row>
    <row r="43" spans="1:93" s="371" customFormat="1" x14ac:dyDescent="0.25">
      <c r="A43" s="504" t="s">
        <v>195</v>
      </c>
      <c r="B43" s="494">
        <f t="shared" ref="B43:AD43" si="200">SUM(B40:B42)</f>
        <v>624.20000000000005</v>
      </c>
      <c r="C43" s="494">
        <f t="shared" si="200"/>
        <v>624.70000000000005</v>
      </c>
      <c r="D43" s="494">
        <f t="shared" si="200"/>
        <v>624.10000000000014</v>
      </c>
      <c r="E43" s="494">
        <f t="shared" si="200"/>
        <v>685.59999999999991</v>
      </c>
      <c r="F43" s="494">
        <f t="shared" si="200"/>
        <v>692.59999999999991</v>
      </c>
      <c r="G43" s="494">
        <f t="shared" si="200"/>
        <v>707</v>
      </c>
      <c r="H43" s="494">
        <f t="shared" si="200"/>
        <v>758.40000000000009</v>
      </c>
      <c r="I43" s="494">
        <f t="shared" si="200"/>
        <v>755.5</v>
      </c>
      <c r="J43" s="494">
        <f t="shared" si="200"/>
        <v>792.5</v>
      </c>
      <c r="K43" s="494">
        <f t="shared" si="200"/>
        <v>847.1</v>
      </c>
      <c r="L43" s="494">
        <f t="shared" si="200"/>
        <v>863.4</v>
      </c>
      <c r="M43" s="494">
        <f t="shared" si="200"/>
        <v>930.9</v>
      </c>
      <c r="N43" s="494">
        <f t="shared" si="200"/>
        <v>978.6</v>
      </c>
      <c r="O43" s="494">
        <f t="shared" si="200"/>
        <v>925</v>
      </c>
      <c r="P43" s="494">
        <f t="shared" si="200"/>
        <v>911</v>
      </c>
      <c r="Q43" s="494">
        <f t="shared" si="200"/>
        <v>886.5</v>
      </c>
      <c r="R43" s="494">
        <f t="shared" si="200"/>
        <v>954.9</v>
      </c>
      <c r="S43" s="494">
        <f t="shared" si="200"/>
        <v>947.30000000000007</v>
      </c>
      <c r="T43" s="494">
        <f t="shared" si="200"/>
        <v>1009.3000000000001</v>
      </c>
      <c r="U43" s="494">
        <f t="shared" si="200"/>
        <v>987.8</v>
      </c>
      <c r="V43" s="494">
        <f t="shared" si="200"/>
        <v>1058.0999999999999</v>
      </c>
      <c r="W43" s="494">
        <f t="shared" si="200"/>
        <v>1098.3</v>
      </c>
      <c r="X43" s="494">
        <f t="shared" si="200"/>
        <v>1054.5</v>
      </c>
      <c r="Y43" s="494">
        <f t="shared" si="200"/>
        <v>1020.6</v>
      </c>
      <c r="Z43" s="494">
        <f t="shared" si="200"/>
        <v>1013.6999999999999</v>
      </c>
      <c r="AA43" s="494">
        <f t="shared" si="200"/>
        <v>1054.5</v>
      </c>
      <c r="AB43" s="494">
        <f t="shared" si="200"/>
        <v>979.80000000000007</v>
      </c>
      <c r="AC43" s="494">
        <f t="shared" si="200"/>
        <v>894.59999999999991</v>
      </c>
      <c r="AD43" s="494">
        <f t="shared" si="200"/>
        <v>951.45406129680225</v>
      </c>
      <c r="AE43" s="494">
        <f t="shared" ref="AE43:CK43" si="201">SUM(AE40:AE42)</f>
        <v>803.34722350336403</v>
      </c>
      <c r="AF43" s="494">
        <f t="shared" si="201"/>
        <v>820.84552332361147</v>
      </c>
      <c r="AG43" s="494">
        <f t="shared" si="201"/>
        <v>847.5435195433206</v>
      </c>
      <c r="AH43" s="494">
        <f t="shared" si="201"/>
        <v>1181.9658364960737</v>
      </c>
      <c r="AI43" s="494">
        <f t="shared" si="201"/>
        <v>999.48580783333148</v>
      </c>
      <c r="AJ43" s="494">
        <f t="shared" si="201"/>
        <v>1019.8341268726011</v>
      </c>
      <c r="AK43" s="494">
        <f t="shared" si="201"/>
        <v>1056.6466920605442</v>
      </c>
      <c r="AL43" s="494">
        <f t="shared" si="201"/>
        <v>1251.6583071908103</v>
      </c>
      <c r="AM43" s="494">
        <f t="shared" si="201"/>
        <v>1058.4186747753465</v>
      </c>
      <c r="AN43" s="494">
        <f t="shared" si="201"/>
        <v>1079.9667955216905</v>
      </c>
      <c r="AO43" s="494">
        <f t="shared" si="201"/>
        <v>1118.9499468140204</v>
      </c>
      <c r="AP43" s="494">
        <f t="shared" si="201"/>
        <v>1331.1921871330976</v>
      </c>
      <c r="AQ43" s="494">
        <f t="shared" si="201"/>
        <v>1125.6735664056257</v>
      </c>
      <c r="AR43" s="494">
        <f t="shared" si="201"/>
        <v>1148.5909151901458</v>
      </c>
      <c r="AS43" s="494">
        <f t="shared" si="201"/>
        <v>1190.0511652696161</v>
      </c>
      <c r="AT43" s="494">
        <f t="shared" si="201"/>
        <v>1422.0199920503426</v>
      </c>
      <c r="AU43" s="494">
        <f t="shared" si="201"/>
        <v>1202.4787490668784</v>
      </c>
      <c r="AV43" s="494">
        <f t="shared" si="201"/>
        <v>1226.9597582339791</v>
      </c>
      <c r="AW43" s="494">
        <f t="shared" si="201"/>
        <v>1271.2488586796376</v>
      </c>
      <c r="AX43" s="494">
        <f t="shared" si="201"/>
        <v>1516.5169276356028</v>
      </c>
      <c r="AY43" s="494">
        <f t="shared" si="201"/>
        <v>1282.3865967261634</v>
      </c>
      <c r="AZ43" s="494">
        <f t="shared" si="201"/>
        <v>1308.4944327728149</v>
      </c>
      <c r="BA43" s="494">
        <f t="shared" si="201"/>
        <v>1355.7266594018884</v>
      </c>
      <c r="BB43" s="494">
        <f t="shared" si="201"/>
        <v>1612.8411124553329</v>
      </c>
      <c r="BC43" s="494">
        <f t="shared" si="201"/>
        <v>1363.8395902947768</v>
      </c>
      <c r="BD43" s="494">
        <f t="shared" si="201"/>
        <v>1391.6057105179991</v>
      </c>
      <c r="BE43" s="494">
        <f t="shared" si="201"/>
        <v>1441.8379733776997</v>
      </c>
      <c r="BF43" s="494">
        <f t="shared" si="201"/>
        <v>1708.7927517832879</v>
      </c>
      <c r="BG43" s="494">
        <f t="shared" si="201"/>
        <v>1444.9775545111834</v>
      </c>
      <c r="BH43" s="494">
        <f t="shared" si="201"/>
        <v>1474.3955452953812</v>
      </c>
      <c r="BI43" s="494">
        <f t="shared" si="201"/>
        <v>1527.61624138097</v>
      </c>
      <c r="BJ43" s="494">
        <f t="shared" si="201"/>
        <v>1801.8777395154964</v>
      </c>
      <c r="BK43" s="494">
        <f t="shared" si="201"/>
        <v>1523.6914405541932</v>
      </c>
      <c r="BL43" s="494">
        <f t="shared" si="201"/>
        <v>1554.7119506072695</v>
      </c>
      <c r="BM43" s="494">
        <f t="shared" si="201"/>
        <v>1610.8317974746349</v>
      </c>
      <c r="BN43" s="494">
        <f t="shared" si="201"/>
        <v>1889.400718956058</v>
      </c>
      <c r="BO43" s="494">
        <f t="shared" si="201"/>
        <v>1597.7020194635272</v>
      </c>
      <c r="BP43" s="494">
        <f t="shared" si="201"/>
        <v>1630.2292951556203</v>
      </c>
      <c r="BQ43" s="494">
        <f t="shared" si="201"/>
        <v>1689.0750629308613</v>
      </c>
      <c r="BR43" s="494">
        <f t="shared" si="201"/>
        <v>1968.5844962890646</v>
      </c>
      <c r="BS43" s="494">
        <f t="shared" si="201"/>
        <v>1664.6608597372815</v>
      </c>
      <c r="BT43" s="494">
        <f t="shared" si="201"/>
        <v>1698.5513362209333</v>
      </c>
      <c r="BU43" s="494">
        <f t="shared" si="201"/>
        <v>1759.8632987666931</v>
      </c>
      <c r="BV43" s="494">
        <f t="shared" si="201"/>
        <v>2036.7097441159867</v>
      </c>
      <c r="BW43" s="494">
        <f t="shared" si="201"/>
        <v>1722.2684624747599</v>
      </c>
      <c r="BX43" s="494">
        <f t="shared" si="201"/>
        <v>1757.331759893339</v>
      </c>
      <c r="BY43" s="494">
        <f t="shared" si="201"/>
        <v>1820.7654970700873</v>
      </c>
      <c r="BZ43" s="494">
        <f t="shared" si="201"/>
        <v>2091.2661871107744</v>
      </c>
      <c r="CA43" s="494">
        <f t="shared" si="201"/>
        <v>1768.4021059485906</v>
      </c>
      <c r="CB43" s="494">
        <f t="shared" si="201"/>
        <v>1804.4046284051769</v>
      </c>
      <c r="CC43" s="494">
        <f t="shared" si="201"/>
        <v>1869.5375370403169</v>
      </c>
      <c r="CD43" s="494">
        <f t="shared" si="201"/>
        <v>2130.1042928374291</v>
      </c>
      <c r="CE43" s="494">
        <f t="shared" si="201"/>
        <v>1801.2441173488508</v>
      </c>
      <c r="CF43" s="494">
        <f t="shared" si="201"/>
        <v>1837.9152633322801</v>
      </c>
      <c r="CG43" s="494">
        <f t="shared" si="201"/>
        <v>1904.2577926304659</v>
      </c>
      <c r="CH43" s="494">
        <f t="shared" si="201"/>
        <v>2151.5752402820999</v>
      </c>
      <c r="CI43" s="494">
        <f t="shared" si="201"/>
        <v>1819.4002320088998</v>
      </c>
      <c r="CJ43" s="494">
        <f t="shared" si="201"/>
        <v>1856.4410144701274</v>
      </c>
      <c r="CK43" s="494">
        <f t="shared" si="201"/>
        <v>1923.4522607718402</v>
      </c>
      <c r="CM43" s="766" t="s">
        <v>1464</v>
      </c>
      <c r="CN43" s="766"/>
      <c r="CO43" s="775">
        <f>CO20</f>
        <v>2981</v>
      </c>
    </row>
    <row r="44" spans="1:93" s="371" customFormat="1" x14ac:dyDescent="0.25">
      <c r="A44" s="504"/>
      <c r="B44" s="494"/>
      <c r="C44" s="494"/>
      <c r="D44" s="494"/>
      <c r="E44" s="494"/>
      <c r="F44" s="494"/>
      <c r="G44" s="494"/>
      <c r="H44" s="494"/>
      <c r="I44" s="494"/>
      <c r="J44" s="494"/>
      <c r="K44" s="494"/>
      <c r="L44" s="494"/>
      <c r="M44" s="494"/>
      <c r="N44" s="494"/>
      <c r="O44" s="494"/>
      <c r="P44" s="494"/>
      <c r="Q44" s="494"/>
      <c r="R44" s="494"/>
      <c r="S44" s="494"/>
      <c r="T44" s="494"/>
      <c r="U44" s="494"/>
      <c r="V44" s="494"/>
      <c r="W44" s="494"/>
      <c r="X44" s="494"/>
      <c r="Y44" s="494"/>
      <c r="Z44" s="494"/>
      <c r="AA44" s="494"/>
      <c r="AB44" s="494"/>
      <c r="AC44" s="494" t="s">
        <v>980</v>
      </c>
      <c r="AD44" s="494"/>
      <c r="AE44" s="494"/>
      <c r="AF44" s="494"/>
      <c r="AG44" s="494"/>
      <c r="AH44" s="494"/>
      <c r="AI44" s="494"/>
      <c r="AJ44" s="494"/>
      <c r="AK44" s="494"/>
      <c r="AL44" s="494"/>
      <c r="AM44" s="494"/>
      <c r="AN44" s="494"/>
      <c r="AO44" s="494"/>
      <c r="AP44" s="494"/>
      <c r="AQ44" s="494"/>
      <c r="AR44" s="494"/>
      <c r="AS44" s="494"/>
      <c r="AT44" s="494"/>
      <c r="AU44" s="494"/>
      <c r="AV44" s="494"/>
      <c r="AW44" s="495"/>
      <c r="AX44" s="495"/>
      <c r="AY44" s="495"/>
      <c r="AZ44" s="495"/>
      <c r="BA44" s="495"/>
      <c r="BB44" s="495"/>
      <c r="BC44" s="495"/>
      <c r="BD44" s="495"/>
      <c r="BE44" s="495"/>
      <c r="BF44" s="495"/>
      <c r="BG44" s="495"/>
      <c r="BH44" s="495"/>
      <c r="BI44" s="495"/>
      <c r="BJ44" s="495"/>
      <c r="BK44" s="495"/>
      <c r="BL44" s="495"/>
      <c r="BM44" s="495"/>
      <c r="BN44" s="495"/>
      <c r="BO44" s="495"/>
      <c r="BP44" s="495"/>
      <c r="BQ44" s="495"/>
      <c r="BR44" s="495"/>
      <c r="BS44" s="495"/>
      <c r="BT44" s="495"/>
      <c r="BU44" s="495"/>
      <c r="BV44" s="495"/>
      <c r="BW44" s="495"/>
      <c r="BX44" s="495"/>
      <c r="BY44" s="495"/>
      <c r="BZ44" s="495"/>
      <c r="CA44" s="495"/>
      <c r="CB44" s="495"/>
      <c r="CC44" s="495"/>
      <c r="CD44" s="495"/>
      <c r="CE44" s="495"/>
      <c r="CF44" s="495"/>
      <c r="CG44" s="495"/>
      <c r="CH44" s="495"/>
      <c r="CI44" s="495"/>
      <c r="CJ44" s="495"/>
      <c r="CK44" s="495"/>
      <c r="CM44" s="766" t="s">
        <v>1472</v>
      </c>
      <c r="CN44" s="766"/>
      <c r="CO44" s="775">
        <f>CO21</f>
        <v>1701.4</v>
      </c>
    </row>
    <row r="45" spans="1:93" s="371" customFormat="1" x14ac:dyDescent="0.25">
      <c r="A45" s="504" t="s">
        <v>1269</v>
      </c>
      <c r="B45" s="494"/>
      <c r="C45" s="494"/>
      <c r="D45" s="494"/>
      <c r="E45" s="494"/>
      <c r="F45" s="494"/>
      <c r="G45" s="494"/>
      <c r="H45" s="494"/>
      <c r="I45" s="494"/>
      <c r="J45" s="494"/>
      <c r="K45" s="494"/>
      <c r="L45" s="494"/>
      <c r="M45" s="494"/>
      <c r="N45" s="494"/>
      <c r="O45" s="494"/>
      <c r="P45" s="494"/>
      <c r="Q45" s="494"/>
      <c r="R45" s="494"/>
      <c r="S45" s="494"/>
      <c r="T45" s="494"/>
      <c r="U45" s="494"/>
      <c r="V45" s="494"/>
      <c r="W45" s="494"/>
      <c r="X45" s="494"/>
      <c r="Y45" s="494"/>
      <c r="Z45" s="494"/>
      <c r="AA45" s="494"/>
      <c r="AB45" s="494"/>
      <c r="AC45" s="494" t="s">
        <v>980</v>
      </c>
      <c r="AD45" s="494"/>
      <c r="AE45" s="494"/>
      <c r="AF45" s="494"/>
      <c r="AG45" s="494"/>
      <c r="AH45" s="494"/>
      <c r="AI45" s="494"/>
      <c r="AJ45" s="494"/>
      <c r="AK45" s="494"/>
      <c r="AL45" s="494"/>
      <c r="AM45" s="494"/>
      <c r="AN45" s="494"/>
      <c r="AO45" s="494"/>
      <c r="AP45" s="494"/>
      <c r="AQ45" s="494"/>
      <c r="AR45" s="494"/>
      <c r="AS45" s="494"/>
      <c r="AT45" s="494"/>
      <c r="AU45" s="494"/>
      <c r="AV45" s="494"/>
      <c r="AW45" s="495"/>
      <c r="AX45" s="495"/>
      <c r="AY45" s="495"/>
      <c r="AZ45" s="495"/>
      <c r="BA45" s="495"/>
      <c r="BB45" s="495"/>
      <c r="BC45" s="495"/>
      <c r="BD45" s="495"/>
      <c r="BE45" s="495"/>
      <c r="BF45" s="495"/>
      <c r="BG45" s="495"/>
      <c r="BH45" s="495"/>
      <c r="BI45" s="495"/>
      <c r="BJ45" s="495"/>
      <c r="BK45" s="495"/>
      <c r="BL45" s="495"/>
      <c r="BM45" s="495"/>
      <c r="BN45" s="495"/>
      <c r="BO45" s="495"/>
      <c r="BP45" s="495"/>
      <c r="BQ45" s="495"/>
      <c r="BR45" s="495"/>
      <c r="BS45" s="495"/>
      <c r="BT45" s="495"/>
      <c r="BU45" s="495"/>
      <c r="BV45" s="495"/>
      <c r="BW45" s="495"/>
      <c r="BX45" s="495"/>
      <c r="BY45" s="495"/>
      <c r="BZ45" s="495"/>
      <c r="CA45" s="495"/>
      <c r="CB45" s="495"/>
      <c r="CC45" s="495"/>
      <c r="CD45" s="495"/>
      <c r="CE45" s="495"/>
      <c r="CF45" s="495"/>
      <c r="CG45" s="495"/>
      <c r="CH45" s="495"/>
      <c r="CI45" s="495"/>
      <c r="CJ45" s="495"/>
      <c r="CK45" s="495"/>
      <c r="CM45" s="778" t="s">
        <v>1466</v>
      </c>
      <c r="CN45" s="779"/>
      <c r="CO45" s="780">
        <f ca="1">CO42-CO43+CO44</f>
        <v>13180.873940796209</v>
      </c>
    </row>
    <row r="46" spans="1:93" s="371" customFormat="1" x14ac:dyDescent="0.25">
      <c r="A46" s="505" t="s">
        <v>510</v>
      </c>
      <c r="B46" s="496">
        <f>_xll.ciqfunctions.udf.CIQ($A$6, "IQ_AP", , B60, , , "USD")</f>
        <v>181.3</v>
      </c>
      <c r="C46" s="496">
        <f>_xll.ciqfunctions.udf.CIQ($A$6, "IQ_AP", , C60, , , "USD")</f>
        <v>207</v>
      </c>
      <c r="D46" s="496">
        <f>_xll.ciqfunctions.udf.CIQ($A$6, "IQ_AP", , D60, , , "USD")</f>
        <v>226.5</v>
      </c>
      <c r="E46" s="496">
        <f>_xll.ciqfunctions.udf.CIQ($A$6, "IQ_AP", , E60, , , "USD")</f>
        <v>361.3</v>
      </c>
      <c r="F46" s="496">
        <f>_xll.ciqfunctions.udf.CIQ($A$6, "IQ_AP", , F60, , , "USD")</f>
        <v>324.8</v>
      </c>
      <c r="G46" s="496">
        <f>_xll.ciqfunctions.udf.CIQ($A$6, "IQ_AP", , G60, , , "USD")</f>
        <v>334.6</v>
      </c>
      <c r="H46" s="496">
        <f>_xll.ciqfunctions.udf.CIQ($A$6, "IQ_AP", , H60, , , "USD")</f>
        <v>349.5</v>
      </c>
      <c r="I46" s="496">
        <f>_xll.ciqfunctions.udf.CIQ($A$6, "IQ_AP", , I60, , , "USD")</f>
        <v>365.8</v>
      </c>
      <c r="J46" s="496">
        <f>_xll.ciqfunctions.udf.CIQ($A$6, "IQ_AP", , J60, , , "USD")</f>
        <v>412.4</v>
      </c>
      <c r="K46" s="496">
        <f>_xll.ciqfunctions.udf.CIQ($A$6, "IQ_AP", , K60, , , "USD")</f>
        <v>427.5</v>
      </c>
      <c r="L46" s="496">
        <f>_xll.ciqfunctions.udf.CIQ($A$6, "IQ_AP", , L60, , , "USD")</f>
        <v>398.2</v>
      </c>
      <c r="M46" s="496">
        <f>_xll.ciqfunctions.udf.CIQ($A$6, "IQ_AP", , M60, , , "USD")</f>
        <v>488.1</v>
      </c>
      <c r="N46" s="496">
        <f>_xll.ciqfunctions.udf.CIQ($A$6, "IQ_AP", , N60, , , "USD")</f>
        <v>409.1</v>
      </c>
      <c r="O46" s="496">
        <f>_xll.ciqfunctions.udf.CIQ($A$6, "IQ_AP", , O60, , , "USD")</f>
        <v>441.4</v>
      </c>
      <c r="P46" s="496">
        <f>_xll.ciqfunctions.udf.CIQ($A$6, "IQ_AP", , P60, , , "USD")</f>
        <v>437</v>
      </c>
      <c r="Q46" s="496">
        <f>_xll.ciqfunctions.udf.CIQ($A$6, "IQ_AP", , Q60, , , "USD")</f>
        <v>508.5</v>
      </c>
      <c r="R46" s="496">
        <f>_xll.ciqfunctions.udf.CIQ($A$6, "IQ_AP", , R60, , , "USD")</f>
        <v>511.7</v>
      </c>
      <c r="S46" s="496">
        <f>_xll.ciqfunctions.udf.CIQ($A$6, "IQ_AP", , S60, , , "USD")</f>
        <v>522.6</v>
      </c>
      <c r="T46" s="496">
        <f>_xll.ciqfunctions.udf.CIQ($A$6, "IQ_AP", , T60, , , "USD")</f>
        <v>509.6</v>
      </c>
      <c r="U46" s="496">
        <f>_xll.ciqfunctions.udf.CIQ($A$6, "IQ_AP", , U60, , , "USD")</f>
        <v>566.79999999999995</v>
      </c>
      <c r="V46" s="496">
        <f>_xll.ciqfunctions.udf.CIQ($A$6, "IQ_AP", , V60, , , "USD")</f>
        <v>549.5</v>
      </c>
      <c r="W46" s="496">
        <f>_xll.ciqfunctions.udf.CIQ($A$6, "IQ_AP", , W60, , , "USD")</f>
        <v>543</v>
      </c>
      <c r="X46" s="496">
        <f>_xll.ciqfunctions.udf.CIQ($A$6, "IQ_AP", , X60, , , "USD")</f>
        <v>519.4</v>
      </c>
      <c r="Y46" s="496">
        <f>_xll.ciqfunctions.udf.CIQ($A$6, "IQ_AP", , Y60, , , "USD")</f>
        <v>512.29999999999995</v>
      </c>
      <c r="Z46" s="496">
        <f>_xll.ciqfunctions.udf.CIQ($A$6, "IQ_AP", , Z60, , , "USD")</f>
        <v>494.3</v>
      </c>
      <c r="AA46" s="496">
        <f>_xll.ciqfunctions.udf.CIQ($A$6, "IQ_AP", , AA60, , , "USD")</f>
        <v>521.70000000000005</v>
      </c>
      <c r="AB46" s="496">
        <f>_xll.ciqfunctions.udf.CIQ($A$6, "IQ_AP", , AB60, , , "USD")</f>
        <v>450.1</v>
      </c>
      <c r="AC46" s="496">
        <f>_xll.ciqfunctions.udf.CIQ($A$6, "IQ_AP", , AC60, , , "USD")</f>
        <v>481.5</v>
      </c>
      <c r="AD46" s="496">
        <f>('IS Assumptions'!$B89/90)*'DCF Base'!AD18</f>
        <v>362.36380493688455</v>
      </c>
      <c r="AE46" s="496">
        <f>('IS Assumptions'!$C89/90)*'DCF Base'!AE18</f>
        <v>319.10964938756047</v>
      </c>
      <c r="AF46" s="496">
        <f>('IS Assumptions'!$D89/90)*'DCF Base'!AF18</f>
        <v>313.06072834347486</v>
      </c>
      <c r="AG46" s="496">
        <f>('IS Assumptions'!$E89/90)*'DCF Base'!AG18</f>
        <v>374.82320054228279</v>
      </c>
      <c r="AH46" s="496">
        <f>('IS Assumptions'!$B89/90)*'DCF Base'!AH18</f>
        <v>544.39162312272174</v>
      </c>
      <c r="AI46" s="496">
        <f>('IS Assumptions'!$C89/90)*'DCF Base'!AI18</f>
        <v>479.40941566852905</v>
      </c>
      <c r="AJ46" s="496">
        <f>('IS Assumptions'!$D89/90)*'DCF Base'!AJ18</f>
        <v>470.32191327323727</v>
      </c>
      <c r="AK46" s="496">
        <f>('IS Assumptions'!$E89/90)*'DCF Base'!AK18</f>
        <v>563.1098022132968</v>
      </c>
      <c r="AL46" s="496">
        <f>('IS Assumptions'!$B89/90)*'DCF Base'!AL18</f>
        <v>576.49068729991768</v>
      </c>
      <c r="AM46" s="496">
        <f>('IS Assumptions'!$C89/90)*'DCF Base'!AM18</f>
        <v>507.6769219031487</v>
      </c>
      <c r="AN46" s="496">
        <f>('IS Assumptions'!$D89/90)*'DCF Base'!AN18</f>
        <v>498.05359141975447</v>
      </c>
      <c r="AO46" s="496">
        <f>('IS Assumptions'!$E89/90)*'DCF Base'!AO18</f>
        <v>596.3125498536258</v>
      </c>
      <c r="AP46" s="496">
        <f>('IS Assumptions'!$B89/90)*'DCF Base'!AP18</f>
        <v>613.12252272029218</v>
      </c>
      <c r="AQ46" s="496">
        <f>('IS Assumptions'!$C89/90)*'DCF Base'!AQ18</f>
        <v>539.9361376365041</v>
      </c>
      <c r="AR46" s="496">
        <f>('IS Assumptions'!$D89/90)*'DCF Base'!AR18</f>
        <v>529.70131373920117</v>
      </c>
      <c r="AS46" s="496">
        <f>('IS Assumptions'!$E89/90)*'DCF Base'!AS18</f>
        <v>634.2039220241835</v>
      </c>
      <c r="AT46" s="496">
        <f>('IS Assumptions'!$B89/90)*'DCF Base'!AT18</f>
        <v>654.95613128731702</v>
      </c>
      <c r="AU46" s="496">
        <f>('IS Assumptions'!$C89/90)*'DCF Base'!AU18</f>
        <v>576.77620825218003</v>
      </c>
      <c r="AV46" s="496">
        <f>('IS Assumptions'!$D89/90)*'DCF Base'!AV18</f>
        <v>565.8430579995304</v>
      </c>
      <c r="AW46" s="496">
        <f>('IS Assumptions'!$E89/90)*'DCF Base'!AW18</f>
        <v>677.47592336564367</v>
      </c>
      <c r="AX46" s="496">
        <f>('IS Assumptions'!$B89/90)*'DCF Base'!AX18</f>
        <v>698.47967363934185</v>
      </c>
      <c r="AY46" s="496">
        <f>('IS Assumptions'!$C89/90)*'DCF Base'!AY18</f>
        <v>615.1044909085515</v>
      </c>
      <c r="AZ46" s="496">
        <f>('IS Assumptions'!$D89/90)*'DCF Base'!AZ18</f>
        <v>603.44480431960267</v>
      </c>
      <c r="BA46" s="496">
        <f>('IS Assumptions'!$E89/90)*'DCF Base'!BA18</f>
        <v>722.49596460890439</v>
      </c>
      <c r="BB46" s="496">
        <f>('IS Assumptions'!$B89/90)*'DCF Base'!BB18</f>
        <v>742.84481322361103</v>
      </c>
      <c r="BC46" s="496">
        <f>('IS Assumptions'!$C89/90)*'DCF Base'!BC18</f>
        <v>654.1739121500915</v>
      </c>
      <c r="BD46" s="496">
        <f>('IS Assumptions'!$D89/90)*'DCF Base'!BD18</f>
        <v>641.77364048393861</v>
      </c>
      <c r="BE46" s="496">
        <f>('IS Assumptions'!$E89/90)*'DCF Base'!BE18</f>
        <v>768.38654028154178</v>
      </c>
      <c r="BF46" s="496">
        <f>('IS Assumptions'!$B89/90)*'DCF Base'!BF18</f>
        <v>787.03836523851737</v>
      </c>
      <c r="BG46" s="496">
        <f>('IS Assumptions'!$C89/90)*'DCF Base'!BG18</f>
        <v>693.09222765658649</v>
      </c>
      <c r="BH46" s="496">
        <f>('IS Assumptions'!$D89/90)*'DCF Base'!BH18</f>
        <v>679.95423521602459</v>
      </c>
      <c r="BI46" s="496">
        <f>('IS Assumptions'!$E89/90)*'DCF Base'!BI18</f>
        <v>814.09962857534686</v>
      </c>
      <c r="BJ46" s="496">
        <f>('IS Assumptions'!$B89/90)*'DCF Base'!BJ18</f>
        <v>829.91159050035753</v>
      </c>
      <c r="BK46" s="496">
        <f>('IS Assumptions'!$C89/90)*'DCF Base'!BK18</f>
        <v>730.84781939898676</v>
      </c>
      <c r="BL46" s="496">
        <f>('IS Assumptions'!$D89/90)*'DCF Base'!BL18</f>
        <v>716.99414633309482</v>
      </c>
      <c r="BM46" s="496">
        <f>('IS Assumptions'!$E89/90)*'DCF Base'!BM18</f>
        <v>858.44699244357935</v>
      </c>
      <c r="BN46" s="496">
        <f>('IS Assumptions'!$B89/90)*'DCF Base'!BN18</f>
        <v>870.22305752163152</v>
      </c>
      <c r="BO46" s="496">
        <f>('IS Assumptions'!$C89/90)*'DCF Base'!BO18</f>
        <v>766.34744141476028</v>
      </c>
      <c r="BP46" s="496">
        <f>('IS Assumptions'!$D89/90)*'DCF Base'!BP18</f>
        <v>751.82085102693725</v>
      </c>
      <c r="BQ46" s="496">
        <f>('IS Assumptions'!$E89/90)*'DCF Base'!BQ18</f>
        <v>900.14451543459791</v>
      </c>
      <c r="BR46" s="496">
        <f>('IS Assumptions'!$B89/90)*'DCF Base'!BR18</f>
        <v>906.69364214960524</v>
      </c>
      <c r="BS46" s="496">
        <f>('IS Assumptions'!$C89/90)*'DCF Base'!BS18</f>
        <v>798.46465432353614</v>
      </c>
      <c r="BT46" s="496">
        <f>('IS Assumptions'!$D89/90)*'DCF Base'!BT18</f>
        <v>783.32926227329347</v>
      </c>
      <c r="BU46" s="496">
        <f>('IS Assumptions'!$E89/90)*'DCF Base'!BU18</f>
        <v>937.86909241955982</v>
      </c>
      <c r="BV46" s="496">
        <f>('IS Assumptions'!$B89/90)*'DCF Base'!BV18</f>
        <v>938.0708724340941</v>
      </c>
      <c r="BW46" s="496">
        <f>('IS Assumptions'!$C89/90)*'DCF Base'!BW18</f>
        <v>826.09648956320632</v>
      </c>
      <c r="BX46" s="496">
        <f>('IS Assumptions'!$D89/90)*'DCF Base'!BX18</f>
        <v>810.43731896227212</v>
      </c>
      <c r="BY46" s="496">
        <f>('IS Assumptions'!$E89/90)*'DCF Base'!BY18</f>
        <v>970.32518687257129</v>
      </c>
      <c r="BZ46" s="496">
        <f>('IS Assumptions'!$B89/90)*'DCF Base'!BZ18</f>
        <v>963.19856194649174</v>
      </c>
      <c r="CA46" s="496">
        <f>('IS Assumptions'!$C89/90)*'DCF Base'!CA18</f>
        <v>848.22477081253601</v>
      </c>
      <c r="CB46" s="496">
        <f>('IS Assumptions'!$D89/90)*'DCF Base'!CB18</f>
        <v>832.14614493541262</v>
      </c>
      <c r="CC46" s="496">
        <f>('IS Assumptions'!$E89/90)*'DCF Base'!CC18</f>
        <v>996.31685843841706</v>
      </c>
      <c r="CD46" s="496">
        <f>('IS Assumptions'!$B89/90)*'DCF Base'!CD18</f>
        <v>981.08667576729727</v>
      </c>
      <c r="CE46" s="496">
        <f>('IS Assumptions'!$C89/90)*'DCF Base'!CE18</f>
        <v>863.97764030941175</v>
      </c>
      <c r="CF46" s="496">
        <f>('IS Assumptions'!$D89/90)*'DCF Base'!CF18</f>
        <v>847.60040903446554</v>
      </c>
      <c r="CG46" s="496">
        <f>('IS Assumptions'!$E89/90)*'DCF Base'!CG18</f>
        <v>1014.820031168781</v>
      </c>
      <c r="CH46" s="496">
        <f>('IS Assumptions'!$B89/90)*'DCF Base'!CH18</f>
        <v>990.97579740556534</v>
      </c>
      <c r="CI46" s="496">
        <f>('IS Assumptions'!$C89/90)*'DCF Base'!CI18</f>
        <v>872.68633056971055</v>
      </c>
      <c r="CJ46" s="496">
        <f>('IS Assumptions'!$D89/90)*'DCF Base'!CJ18</f>
        <v>856.14402067716992</v>
      </c>
      <c r="CK46" s="496">
        <f>('IS Assumptions'!$E89/90)*'DCF Base'!CK18</f>
        <v>1025.0491770506474</v>
      </c>
      <c r="CM46" s="766" t="s">
        <v>1473</v>
      </c>
      <c r="CN46" s="766"/>
      <c r="CO46" s="781">
        <f>CO23</f>
        <v>189.8</v>
      </c>
    </row>
    <row r="47" spans="1:93" s="371" customFormat="1" ht="15.75" thickBot="1" x14ac:dyDescent="0.3">
      <c r="A47" s="505" t="s">
        <v>1270</v>
      </c>
      <c r="B47" s="496">
        <f>_xll.ciqfunctions.udf.CIQ($A$6, "IQ_AE", , B60, , , "USD")</f>
        <v>378</v>
      </c>
      <c r="C47" s="496">
        <f>_xll.ciqfunctions.udf.CIQ($A$6, "IQ_AE", , C60, , , "USD")</f>
        <v>407</v>
      </c>
      <c r="D47" s="496">
        <f>_xll.ciqfunctions.udf.CIQ($A$6, "IQ_AE", , D60, , , "USD")</f>
        <v>424.1</v>
      </c>
      <c r="E47" s="496">
        <f>_xll.ciqfunctions.udf.CIQ($A$6, "IQ_AE", , E60, , , "USD")</f>
        <v>460.8</v>
      </c>
      <c r="F47" s="496">
        <f>_xll.ciqfunctions.udf.CIQ($A$6, "IQ_AE", , F60, , , "USD")</f>
        <v>450.6</v>
      </c>
      <c r="G47" s="496">
        <f>_xll.ciqfunctions.udf.CIQ($A$6, "IQ_AE", , G60, , , "USD")</f>
        <v>422.5</v>
      </c>
      <c r="H47" s="496">
        <f>_xll.ciqfunctions.udf.CIQ($A$6, "IQ_AE", , H60, , , "USD")</f>
        <v>470.4</v>
      </c>
      <c r="I47" s="496">
        <f>_xll.ciqfunctions.udf.CIQ($A$6, "IQ_AE", , I60, , , "USD")</f>
        <v>485.3</v>
      </c>
      <c r="J47" s="496">
        <f>_xll.ciqfunctions.udf.CIQ($A$6, "IQ_AE", , J60, , , "USD")</f>
        <v>466.9</v>
      </c>
      <c r="K47" s="496">
        <f>_xll.ciqfunctions.udf.CIQ($A$6, "IQ_AE", , K60, , , "USD")</f>
        <v>462.4</v>
      </c>
      <c r="L47" s="496">
        <f>_xll.ciqfunctions.udf.CIQ($A$6, "IQ_AE", , L60, , , "USD")</f>
        <v>526</v>
      </c>
      <c r="M47" s="496">
        <f>_xll.ciqfunctions.udf.CIQ($A$6, "IQ_AE", , M60, , , "USD")</f>
        <v>529</v>
      </c>
      <c r="N47" s="496">
        <f>_xll.ciqfunctions.udf.CIQ($A$6, "IQ_AE", , N60, , , "USD")</f>
        <v>485.8</v>
      </c>
      <c r="O47" s="496">
        <f>_xll.ciqfunctions.udf.CIQ($A$6, "IQ_AE", , O60, , , "USD")</f>
        <v>491</v>
      </c>
      <c r="P47" s="496">
        <f>_xll.ciqfunctions.udf.CIQ($A$6, "IQ_AE", , P60, , , "USD")</f>
        <v>540.29999999999995</v>
      </c>
      <c r="Q47" s="496">
        <f>_xll.ciqfunctions.udf.CIQ($A$6, "IQ_AE", , Q60, , , "USD")</f>
        <v>483.7</v>
      </c>
      <c r="R47" s="496">
        <f>_xll.ciqfunctions.udf.CIQ($A$6, "IQ_AE", , R60, , , "USD")</f>
        <v>514.9</v>
      </c>
      <c r="S47" s="496">
        <f>_xll.ciqfunctions.udf.CIQ($A$6, "IQ_AE", , S60, , , "USD")</f>
        <v>519.1</v>
      </c>
      <c r="T47" s="496">
        <f>_xll.ciqfunctions.udf.CIQ($A$6, "IQ_AE", , T60, , , "USD")</f>
        <v>543.79999999999995</v>
      </c>
      <c r="U47" s="496">
        <f>_xll.ciqfunctions.udf.CIQ($A$6, "IQ_AE", , U60, , , "USD")</f>
        <v>489.6</v>
      </c>
      <c r="V47" s="496">
        <f>_xll.ciqfunctions.udf.CIQ($A$6, "IQ_AE", , V60, , , "USD")</f>
        <v>523.9</v>
      </c>
      <c r="W47" s="496">
        <f>_xll.ciqfunctions.udf.CIQ($A$6, "IQ_AE", , W60, , , "USD")</f>
        <v>530.70000000000005</v>
      </c>
      <c r="X47" s="496">
        <f>_xll.ciqfunctions.udf.CIQ($A$6, "IQ_AE", , X60, , , "USD")</f>
        <v>562.6</v>
      </c>
      <c r="Y47" s="496">
        <f>_xll.ciqfunctions.udf.CIQ($A$6, "IQ_AE", , Y60, , , "USD")</f>
        <v>484.8</v>
      </c>
      <c r="Z47" s="496">
        <f>_xll.ciqfunctions.udf.CIQ($A$6, "IQ_AE", , Z60, , , "USD")</f>
        <v>550.4</v>
      </c>
      <c r="AA47" s="496">
        <f>_xll.ciqfunctions.udf.CIQ($A$6, "IQ_AE", , AA60, , , "USD")</f>
        <v>541.79999999999995</v>
      </c>
      <c r="AB47" s="496">
        <f>_xll.ciqfunctions.udf.CIQ($A$6, "IQ_AE", , AB60, , , "USD")</f>
        <v>566.6</v>
      </c>
      <c r="AC47" s="496">
        <f>_xll.ciqfunctions.udf.CIQ($A$6, "IQ_AE", , AC60, , , "USD")</f>
        <v>536.1</v>
      </c>
      <c r="AD47" s="496">
        <f>AD$9*'IS Assumptions'!$B91</f>
        <v>625.79408430801232</v>
      </c>
      <c r="AE47" s="496">
        <f>AE9*'IS Assumptions'!$C91</f>
        <v>518.14073773321161</v>
      </c>
      <c r="AF47" s="496">
        <f>AF9*'IS Assumptions'!$D91</f>
        <v>572.29007251646146</v>
      </c>
      <c r="AG47" s="496">
        <f>AG9*'IS Assumptions'!$E91</f>
        <v>577.60655773412896</v>
      </c>
      <c r="AH47" s="496">
        <f>AH9*'IS Assumptions'!$B91</f>
        <v>659.91551390244229</v>
      </c>
      <c r="AI47" s="496">
        <f>AI9*'IS Assumptions'!$C91</f>
        <v>546.3923673760828</v>
      </c>
      <c r="AJ47" s="496">
        <f>AJ9*'IS Assumptions'!$D91</f>
        <v>603.49419525685835</v>
      </c>
      <c r="AK47" s="496">
        <f>AK9*'IS Assumptions'!$E91</f>
        <v>609.10056189174168</v>
      </c>
      <c r="AL47" s="496">
        <f>AL9*'IS Assumptions'!$B91</f>
        <v>698.82623466404107</v>
      </c>
      <c r="AM47" s="496">
        <f>AM9*'IS Assumptions'!$C91</f>
        <v>578.609401807528</v>
      </c>
      <c r="AN47" s="496">
        <f>AN9*'IS Assumptions'!$D91</f>
        <v>639.07813534946411</v>
      </c>
      <c r="AO47" s="496">
        <f>AO9*'IS Assumptions'!$E91</f>
        <v>645.01507121938016</v>
      </c>
      <c r="AP47" s="496">
        <f>AP9*'IS Assumptions'!$B91</f>
        <v>743.23161393486907</v>
      </c>
      <c r="AQ47" s="496">
        <f>AQ9*'IS Assumptions'!$C91</f>
        <v>615.37586629105169</v>
      </c>
      <c r="AR47" s="496">
        <f>AR9*'IS Assumptions'!$D91</f>
        <v>679.68695278679058</v>
      </c>
      <c r="AS47" s="496">
        <f>AS9*'IS Assumptions'!$E91</f>
        <v>686.00113821594368</v>
      </c>
      <c r="AT47" s="496">
        <f>AT9*'IS Assumptions'!$B91</f>
        <v>793.94262072359493</v>
      </c>
      <c r="AU47" s="496">
        <f>AU9*'IS Assumptions'!$C91</f>
        <v>657.36322144120334</v>
      </c>
      <c r="AV47" s="496">
        <f>AV9*'IS Assumptions'!$D91</f>
        <v>726.06228051874575</v>
      </c>
      <c r="AW47" s="496">
        <f>AW9*'IS Assumptions'!$E91</f>
        <v>732.80728548538855</v>
      </c>
      <c r="AX47" s="496">
        <f>AX9*'IS Assumptions'!$B91</f>
        <v>846.70217762738719</v>
      </c>
      <c r="AY47" s="496">
        <f>AY9*'IS Assumptions'!$C91</f>
        <v>701.04672120908083</v>
      </c>
      <c r="AZ47" s="496">
        <f>AZ9*'IS Assumptions'!$D91</f>
        <v>774.31101185629927</v>
      </c>
      <c r="BA47" s="496">
        <f>BA9*'IS Assumptions'!$E91</f>
        <v>781.50423998676422</v>
      </c>
      <c r="BB47" s="496">
        <f>BB9*'IS Assumptions'!$B91</f>
        <v>900.48192486186406</v>
      </c>
      <c r="BC47" s="496">
        <f>BC9*'IS Assumptions'!$C91</f>
        <v>745.57491124141495</v>
      </c>
      <c r="BD47" s="496">
        <f>BD9*'IS Assumptions'!$D91</f>
        <v>823.49270950492576</v>
      </c>
      <c r="BE47" s="496">
        <f>BE9*'IS Assumptions'!$E91</f>
        <v>831.14282791024539</v>
      </c>
      <c r="BF47" s="496">
        <f>BF9*'IS Assumptions'!$B91</f>
        <v>954.05367238766462</v>
      </c>
      <c r="BG47" s="496">
        <f>BG9*'IS Assumptions'!$C91</f>
        <v>789.9308830869611</v>
      </c>
      <c r="BH47" s="496">
        <f>BH9*'IS Assumptions'!$D91</f>
        <v>872.48419096048394</v>
      </c>
      <c r="BI47" s="496">
        <f>BI9*'IS Assumptions'!$E91</f>
        <v>880.58943256199098</v>
      </c>
      <c r="BJ47" s="496">
        <f>BJ9*'IS Assumptions'!$B91</f>
        <v>1006.024910150345</v>
      </c>
      <c r="BK47" s="496">
        <f>BK9*'IS Assumptions'!$C91</f>
        <v>832.96167572387174</v>
      </c>
      <c r="BL47" s="496">
        <f>BL9*'IS Assumptions'!$D91</f>
        <v>920.01200270204629</v>
      </c>
      <c r="BM47" s="496">
        <f>BM9*'IS Assumptions'!$E91</f>
        <v>928.55877023714334</v>
      </c>
      <c r="BN47" s="496">
        <f>BN9*'IS Assumptions'!$B91</f>
        <v>1054.890765805711</v>
      </c>
      <c r="BO47" s="496">
        <f>BO9*'IS Assumptions'!$C91</f>
        <v>873.42129516439991</v>
      </c>
      <c r="BP47" s="496">
        <f>BP9*'IS Assumptions'!$D91</f>
        <v>964.69993564649394</v>
      </c>
      <c r="BQ47" s="496">
        <f>BQ9*'IS Assumptions'!$E91</f>
        <v>973.66184708556023</v>
      </c>
      <c r="BR47" s="496">
        <f>BR9*'IS Assumptions'!$B91</f>
        <v>1099.1006756846261</v>
      </c>
      <c r="BS47" s="496">
        <f>BS9*'IS Assumptions'!$C91</f>
        <v>910.02591622774821</v>
      </c>
      <c r="BT47" s="496">
        <f>BT9*'IS Assumptions'!$D91</f>
        <v>1005.1299958931124</v>
      </c>
      <c r="BU47" s="496">
        <f>BU9*'IS Assumptions'!$E91</f>
        <v>1014.4674962650873</v>
      </c>
      <c r="BV47" s="496">
        <f>BV9*'IS Assumptions'!$B91</f>
        <v>1137.1363841131445</v>
      </c>
      <c r="BW47" s="496">
        <f>BW9*'IS Assumptions'!$C91</f>
        <v>941.518463887655</v>
      </c>
      <c r="BX47" s="496">
        <f>BX9*'IS Assumptions'!$D91</f>
        <v>1039.9137352741609</v>
      </c>
      <c r="BY47" s="496">
        <f>BY9*'IS Assumptions'!$E91</f>
        <v>1049.574371141779</v>
      </c>
      <c r="BZ47" s="496">
        <f>BZ9*'IS Assumptions'!$B91</f>
        <v>1167.5963534319906</v>
      </c>
      <c r="CA47" s="496">
        <f>CA9*'IS Assumptions'!$C91</f>
        <v>966.73850250730698</v>
      </c>
      <c r="CB47" s="496">
        <f>CB9*'IS Assumptions'!$D91</f>
        <v>1067.7694445041504</v>
      </c>
      <c r="CC47" s="496">
        <f>CC9*'IS Assumptions'!$E91</f>
        <v>1077.6888555514563</v>
      </c>
      <c r="CD47" s="496">
        <f>CD9*'IS Assumptions'!$B91</f>
        <v>1189.2804560584946</v>
      </c>
      <c r="CE47" s="496">
        <f>CE9*'IS Assumptions'!$C91</f>
        <v>984.69235859785056</v>
      </c>
      <c r="CF47" s="496">
        <f>CF9*'IS Assumptions'!$D91</f>
        <v>1087.5996042575757</v>
      </c>
      <c r="CG47" s="496">
        <f>CG9*'IS Assumptions'!$E91</f>
        <v>1097.703234385827</v>
      </c>
      <c r="CH47" s="496">
        <f>CH9*'IS Assumptions'!$B91</f>
        <v>1201.2681217586523</v>
      </c>
      <c r="CI47" s="496">
        <f>CI9*'IS Assumptions'!$C91</f>
        <v>994.61782466620934</v>
      </c>
      <c r="CJ47" s="496">
        <f>CJ9*'IS Assumptions'!$D91</f>
        <v>1098.562351021845</v>
      </c>
      <c r="CK47" s="496">
        <f>CK9*'IS Assumptions'!$E91</f>
        <v>1108.7678233520076</v>
      </c>
      <c r="CM47" s="782" t="s">
        <v>1480</v>
      </c>
      <c r="CN47" s="783"/>
      <c r="CO47" s="784">
        <f ca="1">CO45/CO46</f>
        <v>69.446121922003201</v>
      </c>
    </row>
    <row r="48" spans="1:93" s="371" customFormat="1" ht="15.75" thickTop="1" x14ac:dyDescent="0.25">
      <c r="A48" s="505" t="s">
        <v>1279</v>
      </c>
      <c r="B48" s="496">
        <f>_xll.ciqfunctions.udf.CIQ($A$6, "IQ_OTHER_CL_SUPPL", , B60, , , "USD")</f>
        <v>26.5</v>
      </c>
      <c r="C48" s="496">
        <f>_xll.ciqfunctions.udf.CIQ($A$6, "IQ_OTHER_CL_SUPPL", , C60, , , "USD")</f>
        <v>119.7</v>
      </c>
      <c r="D48" s="496">
        <f>_xll.ciqfunctions.udf.CIQ($A$6, "IQ_OTHER_CL_SUPPL", , D60, , , "USD")</f>
        <v>48.8</v>
      </c>
      <c r="E48" s="496">
        <f>_xll.ciqfunctions.udf.CIQ($A$6, "IQ_OTHER_CL_SUPPL", , E60, , , "USD")</f>
        <v>44.6</v>
      </c>
      <c r="F48" s="496">
        <f>_xll.ciqfunctions.udf.CIQ($A$6, "IQ_OTHER_CL_SUPPL", , F60, , , "USD")</f>
        <v>51.3</v>
      </c>
      <c r="G48" s="496">
        <f>_xll.ciqfunctions.udf.CIQ($A$6, "IQ_OTHER_CL_SUPPL", , G60, , , "USD")</f>
        <v>47.3</v>
      </c>
      <c r="H48" s="496">
        <f>_xll.ciqfunctions.udf.CIQ($A$6, "IQ_OTHER_CL_SUPPL", , H60, , , "USD")</f>
        <v>47.5</v>
      </c>
      <c r="I48" s="496">
        <f>_xll.ciqfunctions.udf.CIQ($A$6, "IQ_OTHER_CL_SUPPL", , I60, , , "USD")</f>
        <v>48.6</v>
      </c>
      <c r="J48" s="496">
        <f>_xll.ciqfunctions.udf.CIQ($A$6, "IQ_OTHER_CL_SUPPL", , J60, , , "USD")</f>
        <v>58.2</v>
      </c>
      <c r="K48" s="496">
        <f>_xll.ciqfunctions.udf.CIQ($A$6, "IQ_OTHER_CL_SUPPL", , K60, , , "USD")</f>
        <v>57.8</v>
      </c>
      <c r="L48" s="496">
        <f>_xll.ciqfunctions.udf.CIQ($A$6, "IQ_OTHER_CL_SUPPL", , L60, , , "USD")</f>
        <v>53.3</v>
      </c>
      <c r="M48" s="496">
        <f>_xll.ciqfunctions.udf.CIQ($A$6, "IQ_OTHER_CL_SUPPL", , M60, , , "USD")</f>
        <v>53.4</v>
      </c>
      <c r="N48" s="496">
        <f>_xll.ciqfunctions.udf.CIQ($A$6, "IQ_OTHER_CL_SUPPL", , N60, , , "USD")</f>
        <v>64</v>
      </c>
      <c r="O48" s="496">
        <f>_xll.ciqfunctions.udf.CIQ($A$6, "IQ_OTHER_CL_SUPPL", , O60, , , "USD")</f>
        <v>62.8</v>
      </c>
      <c r="P48" s="496">
        <f>_xll.ciqfunctions.udf.CIQ($A$6, "IQ_OTHER_CL_SUPPL", , P60, , , "USD")</f>
        <v>65.5</v>
      </c>
      <c r="Q48" s="496">
        <f>_xll.ciqfunctions.udf.CIQ($A$6, "IQ_OTHER_CL_SUPPL", , Q60, , , "USD")</f>
        <v>112.8</v>
      </c>
      <c r="R48" s="496">
        <f>_xll.ciqfunctions.udf.CIQ($A$6, "IQ_OTHER_CL_SUPPL", , R60, , , "USD")</f>
        <v>75.599999999999994</v>
      </c>
      <c r="S48" s="496">
        <f>_xll.ciqfunctions.udf.CIQ($A$6, "IQ_OTHER_CL_SUPPL", , S60, , , "USD")</f>
        <v>70.5</v>
      </c>
      <c r="T48" s="496">
        <f>_xll.ciqfunctions.udf.CIQ($A$6, "IQ_OTHER_CL_SUPPL", , T60, , , "USD")</f>
        <v>69.8</v>
      </c>
      <c r="U48" s="496">
        <f>_xll.ciqfunctions.udf.CIQ($A$6, "IQ_OTHER_CL_SUPPL", , U60, , , "USD")</f>
        <v>114.6</v>
      </c>
      <c r="V48" s="496">
        <f>_xll.ciqfunctions.udf.CIQ($A$6, "IQ_OTHER_CL_SUPPL", , V60, , , "USD")</f>
        <v>78</v>
      </c>
      <c r="W48" s="496">
        <f>_xll.ciqfunctions.udf.CIQ($A$6, "IQ_OTHER_CL_SUPPL", , W60, , , "USD")</f>
        <v>82.5</v>
      </c>
      <c r="X48" s="496">
        <f>_xll.ciqfunctions.udf.CIQ($A$6, "IQ_OTHER_CL_SUPPL", , X60, , , "USD")</f>
        <v>77.099999999999994</v>
      </c>
      <c r="Y48" s="496">
        <f>_xll.ciqfunctions.udf.CIQ($A$6, "IQ_OTHER_CL_SUPPL", , Y60, , , "USD")</f>
        <v>124.6</v>
      </c>
      <c r="Z48" s="496">
        <f>_xll.ciqfunctions.udf.CIQ($A$6, "IQ_OTHER_CL_SUPPL", , Z60, , , "USD")</f>
        <v>85.4</v>
      </c>
      <c r="AA48" s="496">
        <f>_xll.ciqfunctions.udf.CIQ($A$6, "IQ_OTHER_CL_SUPPL", , AA60, , , "USD")</f>
        <v>104.3</v>
      </c>
      <c r="AB48" s="496">
        <f>_xll.ciqfunctions.udf.CIQ($A$6, "IQ_OTHER_CL_SUPPL", , AB60, , , "USD")</f>
        <v>83.3</v>
      </c>
      <c r="AC48" s="496">
        <f>_xll.ciqfunctions.udf.CIQ($A$6, "IQ_OTHER_CL_SUPPL", , AC60, , , "USD")</f>
        <v>131.5</v>
      </c>
      <c r="AD48" s="496">
        <f>AD$9*'IS Assumptions'!$B92</f>
        <v>78.514555833524554</v>
      </c>
      <c r="AE48" s="496">
        <f>AE$9*'IS Assumptions'!$C92</f>
        <v>83.62995315168186</v>
      </c>
      <c r="AF48" s="496">
        <f>AF$9*'IS Assumptions'!$D92</f>
        <v>69.350648529541928</v>
      </c>
      <c r="AG48" s="496">
        <f>AG$9*'IS Assumptions'!$E92</f>
        <v>95.834232447228175</v>
      </c>
      <c r="AH48" s="496">
        <f>AH$9*'IS Assumptions'!$B92</f>
        <v>82.795562887105049</v>
      </c>
      <c r="AI48" s="496">
        <f>AI$9*'IS Assumptions'!$C92</f>
        <v>88.189877302460587</v>
      </c>
      <c r="AJ48" s="496">
        <f>AJ$9*'IS Assumptions'!$D92</f>
        <v>73.131993432706764</v>
      </c>
      <c r="AK48" s="496">
        <f>AK$9*'IS Assumptions'!$E92</f>
        <v>101.0595950659883</v>
      </c>
      <c r="AL48" s="496">
        <f>AL$9*'IS Assumptions'!$B92</f>
        <v>87.677453007778581</v>
      </c>
      <c r="AM48" s="496">
        <f>AM$9*'IS Assumptions'!$C92</f>
        <v>93.389833383843197</v>
      </c>
      <c r="AN48" s="496">
        <f>AN$9*'IS Assumptions'!$D92</f>
        <v>77.444088716497646</v>
      </c>
      <c r="AO48" s="496">
        <f>AO$9*'IS Assumptions'!$E92</f>
        <v>107.01839070126454</v>
      </c>
      <c r="AP48" s="496">
        <f>AP$9*'IS Assumptions'!$B92</f>
        <v>93.24872432128663</v>
      </c>
      <c r="AQ48" s="496">
        <f>AQ$9*'IS Assumptions'!$C92</f>
        <v>99.324085370594432</v>
      </c>
      <c r="AR48" s="496">
        <f>AR$9*'IS Assumptions'!$D92</f>
        <v>82.365103356700686</v>
      </c>
      <c r="AS48" s="496">
        <f>AS$9*'IS Assumptions'!$E92</f>
        <v>113.81863945026562</v>
      </c>
      <c r="AT48" s="496">
        <f>AT$9*'IS Assumptions'!$B92</f>
        <v>99.611124148524297</v>
      </c>
      <c r="AU48" s="496">
        <f>AU$9*'IS Assumptions'!$C92</f>
        <v>106.10100964706045</v>
      </c>
      <c r="AV48" s="496">
        <f>AV$9*'IS Assumptions'!$D92</f>
        <v>87.984909130788495</v>
      </c>
      <c r="AW48" s="496">
        <f>AW$9*'IS Assumptions'!$E92</f>
        <v>121.58453327075077</v>
      </c>
      <c r="AX48" s="496">
        <f>AX$9*'IS Assumptions'!$B92</f>
        <v>106.23054302790756</v>
      </c>
      <c r="AY48" s="496">
        <f>AY$9*'IS Assumptions'!$C92</f>
        <v>113.15169833653027</v>
      </c>
      <c r="AZ48" s="496">
        <f>AZ$9*'IS Assumptions'!$D92</f>
        <v>93.831735713457746</v>
      </c>
      <c r="BA48" s="496">
        <f>BA$9*'IS Assumptions'!$E92</f>
        <v>129.66414246955259</v>
      </c>
      <c r="BB48" s="496">
        <f>BB$9*'IS Assumptions'!$B92</f>
        <v>112.97795894767181</v>
      </c>
      <c r="BC48" s="496">
        <f>BC$9*'IS Assumptions'!$C92</f>
        <v>120.33872335723169</v>
      </c>
      <c r="BD48" s="496">
        <f>BD$9*'IS Assumptions'!$D92</f>
        <v>99.79162003002169</v>
      </c>
      <c r="BE48" s="496">
        <f>BE$9*'IS Assumptions'!$E92</f>
        <v>137.89998382161832</v>
      </c>
      <c r="BF48" s="496">
        <f>BF$9*'IS Assumptions'!$B92</f>
        <v>119.69927841630344</v>
      </c>
      <c r="BG48" s="496">
        <f>BG$9*'IS Assumptions'!$C92</f>
        <v>127.49795168517363</v>
      </c>
      <c r="BH48" s="496">
        <f>BH$9*'IS Assumptions'!$D92</f>
        <v>105.72845376964287</v>
      </c>
      <c r="BI48" s="496">
        <f>BI$9*'IS Assumptions'!$E92</f>
        <v>146.10397205629272</v>
      </c>
      <c r="BJ48" s="496">
        <f>BJ$9*'IS Assumptions'!$B92</f>
        <v>126.21979171512675</v>
      </c>
      <c r="BK48" s="496">
        <f>BK$9*'IS Assumptions'!$C92</f>
        <v>134.44329087631345</v>
      </c>
      <c r="BL48" s="496">
        <f>BL$9*'IS Assumptions'!$D92</f>
        <v>111.48791863852284</v>
      </c>
      <c r="BM48" s="496">
        <f>BM$9*'IS Assumptions'!$E92</f>
        <v>154.0628579026272</v>
      </c>
      <c r="BN48" s="496">
        <f>BN$9*'IS Assumptions'!$B92</f>
        <v>132.35069171628081</v>
      </c>
      <c r="BO48" s="496">
        <f>BO$9*'IS Assumptions'!$C92</f>
        <v>140.97363259997169</v>
      </c>
      <c r="BP48" s="496">
        <f>BP$9*'IS Assumptions'!$D92</f>
        <v>116.90324432732025</v>
      </c>
      <c r="BQ48" s="496">
        <f>BQ$9*'IS Assumptions'!$E92</f>
        <v>161.54618490592966</v>
      </c>
      <c r="BR48" s="496">
        <f>BR$9*'IS Assumptions'!$B92</f>
        <v>137.89743868085372</v>
      </c>
      <c r="BS48" s="496">
        <f>BS$9*'IS Assumptions'!$C92</f>
        <v>146.88176242210332</v>
      </c>
      <c r="BT48" s="496">
        <f>BT$9*'IS Assumptions'!$D92</f>
        <v>121.80259700324982</v>
      </c>
      <c r="BU48" s="496">
        <f>BU$9*'IS Assumptions'!$E92</f>
        <v>168.31649943277904</v>
      </c>
      <c r="BV48" s="496">
        <f>BV$9*'IS Assumptions'!$B92</f>
        <v>142.66954635646528</v>
      </c>
      <c r="BW48" s="496">
        <f>BW$9*'IS Assumptions'!$C92</f>
        <v>151.96478348882596</v>
      </c>
      <c r="BX48" s="496">
        <f>BX$9*'IS Assumptions'!$D92</f>
        <v>126.01772321319974</v>
      </c>
      <c r="BY48" s="496">
        <f>BY$9*'IS Assumptions'!$E92</f>
        <v>174.14129550266242</v>
      </c>
      <c r="BZ48" s="496">
        <f>BZ$9*'IS Assumptions'!$B92</f>
        <v>146.4911723860825</v>
      </c>
      <c r="CA48" s="496">
        <f>CA$9*'IS Assumptions'!$C92</f>
        <v>156.03539692384038</v>
      </c>
      <c r="CB48" s="496">
        <f>CB$9*'IS Assumptions'!$D92</f>
        <v>129.39330422206751</v>
      </c>
      <c r="CC48" s="496">
        <f>CC$9*'IS Assumptions'!$E92</f>
        <v>178.80594135540423</v>
      </c>
      <c r="CD48" s="496">
        <f>CD$9*'IS Assumptions'!$B92</f>
        <v>149.21174410297743</v>
      </c>
      <c r="CE48" s="496">
        <f>CE$9*'IS Assumptions'!$C92</f>
        <v>158.93321991747905</v>
      </c>
      <c r="CF48" s="496">
        <f>CF$9*'IS Assumptions'!$D92</f>
        <v>131.79634160710776</v>
      </c>
      <c r="CG48" s="496">
        <f>CG$9*'IS Assumptions'!$E92</f>
        <v>182.12664921063407</v>
      </c>
      <c r="CH48" s="496">
        <f>CH$9*'IS Assumptions'!$B92</f>
        <v>150.71576319093256</v>
      </c>
      <c r="CI48" s="496">
        <f>CI$9*'IS Assumptions'!$C92</f>
        <v>160.53522918225309</v>
      </c>
      <c r="CJ48" s="496">
        <f>CJ$9*'IS Assumptions'!$D92</f>
        <v>133.12481755711707</v>
      </c>
      <c r="CK48" s="496">
        <f>CK$9*'IS Assumptions'!$E92</f>
        <v>183.96244275681133</v>
      </c>
      <c r="CM48" s="80"/>
      <c r="CN48" s="80"/>
      <c r="CO48" s="80"/>
    </row>
    <row r="49" spans="1:93" s="371" customFormat="1" x14ac:dyDescent="0.25">
      <c r="A49" s="504" t="s">
        <v>1271</v>
      </c>
      <c r="B49" s="494">
        <f>SUM(B46:B48)</f>
        <v>585.79999999999995</v>
      </c>
      <c r="C49" s="494">
        <f t="shared" ref="C49:AC49" si="202">SUM(C46:C48)</f>
        <v>733.7</v>
      </c>
      <c r="D49" s="494">
        <f t="shared" si="202"/>
        <v>699.4</v>
      </c>
      <c r="E49" s="494">
        <f t="shared" si="202"/>
        <v>866.7</v>
      </c>
      <c r="F49" s="494">
        <f t="shared" si="202"/>
        <v>826.7</v>
      </c>
      <c r="G49" s="494">
        <f t="shared" si="202"/>
        <v>804.4</v>
      </c>
      <c r="H49" s="494">
        <f t="shared" si="202"/>
        <v>867.4</v>
      </c>
      <c r="I49" s="494">
        <f t="shared" si="202"/>
        <v>899.7</v>
      </c>
      <c r="J49" s="494">
        <f t="shared" si="202"/>
        <v>937.5</v>
      </c>
      <c r="K49" s="494">
        <f t="shared" si="202"/>
        <v>947.69999999999993</v>
      </c>
      <c r="L49" s="494">
        <f t="shared" si="202"/>
        <v>977.5</v>
      </c>
      <c r="M49" s="494">
        <f t="shared" si="202"/>
        <v>1070.5</v>
      </c>
      <c r="N49" s="494">
        <f t="shared" si="202"/>
        <v>958.90000000000009</v>
      </c>
      <c r="O49" s="494">
        <f t="shared" si="202"/>
        <v>995.19999999999993</v>
      </c>
      <c r="P49" s="494">
        <f t="shared" si="202"/>
        <v>1042.8</v>
      </c>
      <c r="Q49" s="494">
        <f t="shared" si="202"/>
        <v>1105</v>
      </c>
      <c r="R49" s="494">
        <f t="shared" si="202"/>
        <v>1102.1999999999998</v>
      </c>
      <c r="S49" s="494">
        <f t="shared" si="202"/>
        <v>1112.2</v>
      </c>
      <c r="T49" s="494">
        <f t="shared" si="202"/>
        <v>1123.2</v>
      </c>
      <c r="U49" s="494">
        <f t="shared" si="202"/>
        <v>1171</v>
      </c>
      <c r="V49" s="494">
        <f t="shared" si="202"/>
        <v>1151.4000000000001</v>
      </c>
      <c r="W49" s="494">
        <f t="shared" si="202"/>
        <v>1156.2</v>
      </c>
      <c r="X49" s="494">
        <f t="shared" si="202"/>
        <v>1159.0999999999999</v>
      </c>
      <c r="Y49" s="494">
        <f t="shared" si="202"/>
        <v>1121.6999999999998</v>
      </c>
      <c r="Z49" s="494">
        <f t="shared" si="202"/>
        <v>1130.1000000000001</v>
      </c>
      <c r="AA49" s="494">
        <f t="shared" si="202"/>
        <v>1167.8</v>
      </c>
      <c r="AB49" s="494">
        <f t="shared" si="202"/>
        <v>1100</v>
      </c>
      <c r="AC49" s="494">
        <f t="shared" si="202"/>
        <v>1149.0999999999999</v>
      </c>
      <c r="AD49" s="494">
        <f>SUM(AD46:AD48)</f>
        <v>1066.6724450784213</v>
      </c>
      <c r="AE49" s="494">
        <f t="shared" ref="AE49:CK49" si="203">SUM(AE46:AE48)</f>
        <v>920.88034027245396</v>
      </c>
      <c r="AF49" s="494">
        <f t="shared" si="203"/>
        <v>954.70144938947817</v>
      </c>
      <c r="AG49" s="494">
        <f t="shared" si="203"/>
        <v>1048.2639907236401</v>
      </c>
      <c r="AH49" s="494">
        <f t="shared" si="203"/>
        <v>1287.1026999122691</v>
      </c>
      <c r="AI49" s="494">
        <f t="shared" si="203"/>
        <v>1113.9916603470726</v>
      </c>
      <c r="AJ49" s="494">
        <f t="shared" si="203"/>
        <v>1146.9481019628024</v>
      </c>
      <c r="AK49" s="494">
        <f t="shared" si="203"/>
        <v>1273.2699591710268</v>
      </c>
      <c r="AL49" s="494">
        <f t="shared" si="203"/>
        <v>1362.9943749717372</v>
      </c>
      <c r="AM49" s="494">
        <f t="shared" si="203"/>
        <v>1179.6761570945198</v>
      </c>
      <c r="AN49" s="494">
        <f t="shared" si="203"/>
        <v>1214.5758154857162</v>
      </c>
      <c r="AO49" s="494">
        <f t="shared" si="203"/>
        <v>1348.3460117742704</v>
      </c>
      <c r="AP49" s="494">
        <f t="shared" si="203"/>
        <v>1449.6028609764478</v>
      </c>
      <c r="AQ49" s="494">
        <f t="shared" si="203"/>
        <v>1254.6360892981504</v>
      </c>
      <c r="AR49" s="494">
        <f t="shared" si="203"/>
        <v>1291.7533698826924</v>
      </c>
      <c r="AS49" s="494">
        <f t="shared" si="203"/>
        <v>1434.023699690393</v>
      </c>
      <c r="AT49" s="494">
        <f t="shared" si="203"/>
        <v>1548.5098761594363</v>
      </c>
      <c r="AU49" s="494">
        <f t="shared" si="203"/>
        <v>1340.2404393404438</v>
      </c>
      <c r="AV49" s="494">
        <f t="shared" si="203"/>
        <v>1379.8902476490646</v>
      </c>
      <c r="AW49" s="494">
        <f t="shared" si="203"/>
        <v>1531.8677421217831</v>
      </c>
      <c r="AX49" s="494">
        <f t="shared" si="203"/>
        <v>1651.4123942946367</v>
      </c>
      <c r="AY49" s="494">
        <f t="shared" si="203"/>
        <v>1429.3029104541627</v>
      </c>
      <c r="AZ49" s="494">
        <f t="shared" si="203"/>
        <v>1471.5875518893597</v>
      </c>
      <c r="BA49" s="494">
        <f t="shared" si="203"/>
        <v>1633.6643470652211</v>
      </c>
      <c r="BB49" s="494">
        <f t="shared" si="203"/>
        <v>1756.3046970331468</v>
      </c>
      <c r="BC49" s="494">
        <f t="shared" si="203"/>
        <v>1520.0875467487381</v>
      </c>
      <c r="BD49" s="494">
        <f t="shared" si="203"/>
        <v>1565.0579700188862</v>
      </c>
      <c r="BE49" s="494">
        <f t="shared" si="203"/>
        <v>1737.4293520134056</v>
      </c>
      <c r="BF49" s="494">
        <f t="shared" si="203"/>
        <v>1860.7913160424855</v>
      </c>
      <c r="BG49" s="494">
        <f t="shared" si="203"/>
        <v>1610.5210624287211</v>
      </c>
      <c r="BH49" s="494">
        <f t="shared" si="203"/>
        <v>1658.1668799461513</v>
      </c>
      <c r="BI49" s="494">
        <f t="shared" si="203"/>
        <v>1840.7930331936304</v>
      </c>
      <c r="BJ49" s="494">
        <f t="shared" si="203"/>
        <v>1962.1562923658294</v>
      </c>
      <c r="BK49" s="494">
        <f t="shared" si="203"/>
        <v>1698.2527859991721</v>
      </c>
      <c r="BL49" s="494">
        <f t="shared" si="203"/>
        <v>1748.4940676736639</v>
      </c>
      <c r="BM49" s="494">
        <f t="shared" si="203"/>
        <v>1941.0686205833499</v>
      </c>
      <c r="BN49" s="494">
        <f t="shared" si="203"/>
        <v>2057.4645150436231</v>
      </c>
      <c r="BO49" s="494">
        <f t="shared" si="203"/>
        <v>1780.7423691791321</v>
      </c>
      <c r="BP49" s="494">
        <f t="shared" si="203"/>
        <v>1833.4240310007515</v>
      </c>
      <c r="BQ49" s="494">
        <f t="shared" si="203"/>
        <v>2035.3525474260878</v>
      </c>
      <c r="BR49" s="494">
        <f t="shared" si="203"/>
        <v>2143.6917565150852</v>
      </c>
      <c r="BS49" s="494">
        <f t="shared" si="203"/>
        <v>1855.3723329733875</v>
      </c>
      <c r="BT49" s="494">
        <f t="shared" si="203"/>
        <v>1910.2618551696557</v>
      </c>
      <c r="BU49" s="494">
        <f t="shared" si="203"/>
        <v>2120.6530881174263</v>
      </c>
      <c r="BV49" s="494">
        <f t="shared" si="203"/>
        <v>2217.8768029037037</v>
      </c>
      <c r="BW49" s="494">
        <f t="shared" si="203"/>
        <v>1919.5797369396873</v>
      </c>
      <c r="BX49" s="494">
        <f t="shared" si="203"/>
        <v>1976.3687774496327</v>
      </c>
      <c r="BY49" s="494">
        <f t="shared" si="203"/>
        <v>2194.0408535170127</v>
      </c>
      <c r="BZ49" s="494">
        <f t="shared" si="203"/>
        <v>2277.2860877645644</v>
      </c>
      <c r="CA49" s="494">
        <f t="shared" si="203"/>
        <v>1970.9986702436834</v>
      </c>
      <c r="CB49" s="494">
        <f t="shared" si="203"/>
        <v>2029.3088936616305</v>
      </c>
      <c r="CC49" s="494">
        <f t="shared" si="203"/>
        <v>2252.8116553452778</v>
      </c>
      <c r="CD49" s="494">
        <f t="shared" si="203"/>
        <v>2319.5788759287693</v>
      </c>
      <c r="CE49" s="494">
        <f t="shared" si="203"/>
        <v>2007.6032188247414</v>
      </c>
      <c r="CF49" s="494">
        <f t="shared" si="203"/>
        <v>2066.9963548991491</v>
      </c>
      <c r="CG49" s="494">
        <f t="shared" si="203"/>
        <v>2294.6499147652421</v>
      </c>
      <c r="CH49" s="494">
        <f t="shared" si="203"/>
        <v>2342.9596823551506</v>
      </c>
      <c r="CI49" s="494">
        <f t="shared" si="203"/>
        <v>2027.839384418173</v>
      </c>
      <c r="CJ49" s="494">
        <f t="shared" si="203"/>
        <v>2087.8311892561319</v>
      </c>
      <c r="CK49" s="494">
        <f t="shared" si="203"/>
        <v>2317.7794431594666</v>
      </c>
      <c r="CM49" s="80"/>
      <c r="CN49" s="80"/>
      <c r="CO49" s="80"/>
    </row>
    <row r="50" spans="1:93" s="371" customFormat="1" x14ac:dyDescent="0.25">
      <c r="A50" s="504"/>
      <c r="B50" s="494"/>
      <c r="C50" s="494"/>
      <c r="D50" s="494"/>
      <c r="E50" s="494"/>
      <c r="F50" s="494"/>
      <c r="G50" s="494"/>
      <c r="H50" s="494"/>
      <c r="I50" s="494"/>
      <c r="J50" s="494"/>
      <c r="K50" s="494"/>
      <c r="L50" s="494"/>
      <c r="M50" s="494"/>
      <c r="N50" s="494"/>
      <c r="O50" s="494"/>
      <c r="P50" s="494"/>
      <c r="Q50" s="494"/>
      <c r="R50" s="494"/>
      <c r="S50" s="494"/>
      <c r="T50" s="494"/>
      <c r="U50" s="494"/>
      <c r="V50" s="494"/>
      <c r="W50" s="494"/>
      <c r="X50" s="494"/>
      <c r="Y50" s="494"/>
      <c r="Z50" s="494"/>
      <c r="AA50" s="494"/>
      <c r="AB50" s="494"/>
      <c r="AC50" s="494" t="s">
        <v>980</v>
      </c>
      <c r="AD50" s="494"/>
      <c r="AE50" s="494"/>
      <c r="AF50" s="494"/>
      <c r="AG50" s="494"/>
      <c r="AH50" s="494"/>
      <c r="AI50" s="494"/>
      <c r="AJ50" s="494"/>
      <c r="AK50" s="494"/>
      <c r="AL50" s="494"/>
      <c r="AM50" s="494"/>
      <c r="AN50" s="494"/>
      <c r="AO50" s="494"/>
      <c r="AP50" s="494"/>
      <c r="AQ50" s="494"/>
      <c r="AR50" s="494"/>
      <c r="AS50" s="494"/>
      <c r="AT50" s="494"/>
      <c r="AU50" s="494"/>
      <c r="AV50" s="494"/>
      <c r="AW50" s="495"/>
      <c r="AX50" s="495"/>
      <c r="AY50" s="495"/>
      <c r="AZ50" s="495"/>
      <c r="BA50" s="495"/>
      <c r="BB50" s="495"/>
      <c r="BC50" s="495"/>
      <c r="BD50" s="495"/>
      <c r="BE50" s="495"/>
      <c r="BF50" s="495"/>
      <c r="BG50" s="495"/>
      <c r="BH50" s="495"/>
      <c r="BI50" s="495"/>
      <c r="BJ50" s="495"/>
      <c r="BK50" s="495"/>
      <c r="BL50" s="495"/>
      <c r="BM50" s="495"/>
      <c r="BN50" s="495"/>
      <c r="BO50" s="495"/>
      <c r="BP50" s="495"/>
      <c r="BQ50" s="495"/>
      <c r="BR50" s="495"/>
      <c r="BS50" s="495"/>
      <c r="BT50" s="495"/>
      <c r="BU50" s="495"/>
      <c r="BV50" s="495"/>
      <c r="BW50" s="495"/>
      <c r="BX50" s="495"/>
      <c r="BY50" s="495"/>
      <c r="BZ50" s="495"/>
      <c r="CA50" s="495"/>
      <c r="CB50" s="495"/>
      <c r="CC50" s="495"/>
      <c r="CD50" s="495"/>
      <c r="CE50" s="495"/>
      <c r="CF50" s="495"/>
      <c r="CG50" s="495"/>
      <c r="CH50" s="495"/>
      <c r="CI50" s="495"/>
      <c r="CJ50" s="495"/>
      <c r="CK50" s="495"/>
      <c r="CM50" s="770" t="s">
        <v>1474</v>
      </c>
      <c r="CN50" s="771"/>
      <c r="CO50" s="771"/>
    </row>
    <row r="51" spans="1:93" s="371" customFormat="1" x14ac:dyDescent="0.25">
      <c r="A51" s="504"/>
      <c r="B51" s="494"/>
      <c r="C51" s="494"/>
      <c r="D51" s="494"/>
      <c r="E51" s="494"/>
      <c r="F51" s="494"/>
      <c r="G51" s="494"/>
      <c r="H51" s="494"/>
      <c r="I51" s="494"/>
      <c r="J51" s="494"/>
      <c r="K51" s="494"/>
      <c r="L51" s="494"/>
      <c r="M51" s="494"/>
      <c r="N51" s="494"/>
      <c r="O51" s="494"/>
      <c r="P51" s="494"/>
      <c r="Q51" s="494"/>
      <c r="R51" s="494"/>
      <c r="S51" s="494"/>
      <c r="T51" s="494"/>
      <c r="U51" s="494"/>
      <c r="V51" s="494"/>
      <c r="W51" s="494"/>
      <c r="X51" s="494"/>
      <c r="Y51" s="494"/>
      <c r="Z51" s="494"/>
      <c r="AA51" s="494"/>
      <c r="AB51" s="494"/>
      <c r="AC51" s="494" t="s">
        <v>980</v>
      </c>
      <c r="AD51" s="494"/>
      <c r="AE51" s="494"/>
      <c r="AF51" s="494"/>
      <c r="AG51" s="494"/>
      <c r="AH51" s="494"/>
      <c r="AI51" s="494"/>
      <c r="AJ51" s="494"/>
      <c r="AK51" s="494"/>
      <c r="AL51" s="494"/>
      <c r="AM51" s="494"/>
      <c r="AN51" s="494"/>
      <c r="AO51" s="494"/>
      <c r="AP51" s="494"/>
      <c r="AQ51" s="494"/>
      <c r="AR51" s="494"/>
      <c r="AS51" s="494"/>
      <c r="AT51" s="494"/>
      <c r="AU51" s="494"/>
      <c r="AV51" s="494"/>
      <c r="AW51" s="495"/>
      <c r="AX51" s="495"/>
      <c r="AY51" s="495"/>
      <c r="AZ51" s="495"/>
      <c r="BA51" s="495"/>
      <c r="BB51" s="495"/>
      <c r="BC51" s="495"/>
      <c r="BD51" s="495"/>
      <c r="BE51" s="495"/>
      <c r="BF51" s="495"/>
      <c r="BG51" s="495"/>
      <c r="BH51" s="495"/>
      <c r="BI51" s="495"/>
      <c r="BJ51" s="495"/>
      <c r="BK51" s="495"/>
      <c r="BL51" s="495"/>
      <c r="BM51" s="495"/>
      <c r="BN51" s="495"/>
      <c r="BO51" s="495"/>
      <c r="BP51" s="495"/>
      <c r="BQ51" s="495"/>
      <c r="BR51" s="495"/>
      <c r="BS51" s="495"/>
      <c r="BT51" s="495"/>
      <c r="BU51" s="495"/>
      <c r="BV51" s="495"/>
      <c r="BW51" s="495"/>
      <c r="BX51" s="495"/>
      <c r="BY51" s="495"/>
      <c r="BZ51" s="495"/>
      <c r="CA51" s="495"/>
      <c r="CB51" s="495"/>
      <c r="CC51" s="495"/>
      <c r="CD51" s="495"/>
      <c r="CE51" s="495"/>
      <c r="CF51" s="495"/>
      <c r="CG51" s="495"/>
      <c r="CH51" s="495"/>
      <c r="CI51" s="495"/>
      <c r="CJ51" s="495"/>
      <c r="CK51" s="495"/>
      <c r="CM51" s="785" t="s">
        <v>1481</v>
      </c>
      <c r="CN51" s="766"/>
      <c r="CO51" s="786">
        <f>CO13</f>
        <v>1995.7915164648989</v>
      </c>
    </row>
    <row r="52" spans="1:93" s="371" customFormat="1" x14ac:dyDescent="0.25">
      <c r="A52" s="506" t="s">
        <v>1274</v>
      </c>
      <c r="B52" s="496">
        <f>(B40/B9)*90</f>
        <v>32.885347526130801</v>
      </c>
      <c r="C52" s="496">
        <f t="shared" ref="C52:AC52" si="204">(C40/C9)*90</f>
        <v>24.728757635679841</v>
      </c>
      <c r="D52" s="496">
        <f t="shared" si="204"/>
        <v>35.929270110459278</v>
      </c>
      <c r="E52" s="496">
        <f t="shared" si="204"/>
        <v>70.219821333805058</v>
      </c>
      <c r="F52" s="496">
        <f t="shared" si="204"/>
        <v>33.940026756214941</v>
      </c>
      <c r="G52" s="496">
        <f t="shared" si="204"/>
        <v>35.413345920965355</v>
      </c>
      <c r="H52" s="496">
        <f t="shared" si="204"/>
        <v>45.910530950448901</v>
      </c>
      <c r="I52" s="496">
        <f t="shared" si="204"/>
        <v>47.8650238846908</v>
      </c>
      <c r="J52" s="496">
        <f t="shared" si="204"/>
        <v>31.733348262326608</v>
      </c>
      <c r="K52" s="496">
        <f t="shared" si="204"/>
        <v>34.842068162320892</v>
      </c>
      <c r="L52" s="496">
        <f t="shared" si="204"/>
        <v>31.644708068741632</v>
      </c>
      <c r="M52" s="496">
        <f t="shared" si="204"/>
        <v>51.748058466496715</v>
      </c>
      <c r="N52" s="496">
        <f t="shared" si="204"/>
        <v>32.612758800253758</v>
      </c>
      <c r="O52" s="496">
        <f t="shared" si="204"/>
        <v>31.32236982525728</v>
      </c>
      <c r="P52" s="496">
        <f t="shared" si="204"/>
        <v>38.625542495575836</v>
      </c>
      <c r="Q52" s="496">
        <f t="shared" si="204"/>
        <v>40.589078354905055</v>
      </c>
      <c r="R52" s="496">
        <f t="shared" si="204"/>
        <v>34.64667388262037</v>
      </c>
      <c r="S52" s="496">
        <f t="shared" si="204"/>
        <v>36.73676840127974</v>
      </c>
      <c r="T52" s="496">
        <f t="shared" si="204"/>
        <v>38.195420436348755</v>
      </c>
      <c r="U52" s="496">
        <f t="shared" si="204"/>
        <v>38.456139589537571</v>
      </c>
      <c r="V52" s="496">
        <f t="shared" si="204"/>
        <v>30.422286787116949</v>
      </c>
      <c r="W52" s="496">
        <f t="shared" si="204"/>
        <v>38.744701616009927</v>
      </c>
      <c r="X52" s="496">
        <f t="shared" si="204"/>
        <v>33.464532491099817</v>
      </c>
      <c r="Y52" s="496">
        <f t="shared" si="204"/>
        <v>36.683943338769495</v>
      </c>
      <c r="Z52" s="496">
        <f t="shared" si="204"/>
        <v>27.610857203235643</v>
      </c>
      <c r="AA52" s="496">
        <f t="shared" si="204"/>
        <v>34.656800541399285</v>
      </c>
      <c r="AB52" s="496">
        <f t="shared" si="204"/>
        <v>37.800388962364423</v>
      </c>
      <c r="AC52" s="496">
        <f t="shared" si="204"/>
        <v>40.144762383943714</v>
      </c>
      <c r="AD52" s="496">
        <f t="shared" ref="AD52:CK52" si="205">(AD40/AD9)*90</f>
        <v>31.978757031128442</v>
      </c>
      <c r="AE52" s="496">
        <f t="shared" si="205"/>
        <v>33.777830300416049</v>
      </c>
      <c r="AF52" s="496">
        <f t="shared" si="205"/>
        <v>37.367199073576948</v>
      </c>
      <c r="AG52" s="496">
        <f t="shared" si="205"/>
        <v>46.529546764592624</v>
      </c>
      <c r="AH52" s="496">
        <f t="shared" si="205"/>
        <v>31.978757031128442</v>
      </c>
      <c r="AI52" s="496">
        <f t="shared" si="205"/>
        <v>33.777830300416049</v>
      </c>
      <c r="AJ52" s="496">
        <f t="shared" si="205"/>
        <v>37.367199073576948</v>
      </c>
      <c r="AK52" s="496">
        <f t="shared" si="205"/>
        <v>46.529546764592624</v>
      </c>
      <c r="AL52" s="496">
        <f t="shared" si="205"/>
        <v>31.978757031128442</v>
      </c>
      <c r="AM52" s="496">
        <f t="shared" si="205"/>
        <v>33.777830300416049</v>
      </c>
      <c r="AN52" s="496">
        <f t="shared" si="205"/>
        <v>37.367199073576948</v>
      </c>
      <c r="AO52" s="496">
        <f t="shared" si="205"/>
        <v>46.529546764592624</v>
      </c>
      <c r="AP52" s="496">
        <f t="shared" si="205"/>
        <v>31.978757031128442</v>
      </c>
      <c r="AQ52" s="496">
        <f t="shared" si="205"/>
        <v>33.777830300416049</v>
      </c>
      <c r="AR52" s="496">
        <f t="shared" si="205"/>
        <v>37.367199073576948</v>
      </c>
      <c r="AS52" s="496">
        <f t="shared" si="205"/>
        <v>46.529546764592624</v>
      </c>
      <c r="AT52" s="496">
        <f t="shared" si="205"/>
        <v>31.978757031128442</v>
      </c>
      <c r="AU52" s="496">
        <f t="shared" si="205"/>
        <v>33.777830300416049</v>
      </c>
      <c r="AV52" s="496">
        <f t="shared" si="205"/>
        <v>37.367199073576948</v>
      </c>
      <c r="AW52" s="496">
        <f t="shared" si="205"/>
        <v>46.529546764592624</v>
      </c>
      <c r="AX52" s="496">
        <f t="shared" si="205"/>
        <v>31.978757031128442</v>
      </c>
      <c r="AY52" s="496">
        <f t="shared" si="205"/>
        <v>33.777830300416049</v>
      </c>
      <c r="AZ52" s="496">
        <f t="shared" si="205"/>
        <v>37.367199073576948</v>
      </c>
      <c r="BA52" s="496">
        <f t="shared" si="205"/>
        <v>46.529546764592624</v>
      </c>
      <c r="BB52" s="496">
        <f t="shared" si="205"/>
        <v>31.978757031128442</v>
      </c>
      <c r="BC52" s="496">
        <f t="shared" si="205"/>
        <v>33.777830300416042</v>
      </c>
      <c r="BD52" s="496">
        <f t="shared" si="205"/>
        <v>37.367199073576948</v>
      </c>
      <c r="BE52" s="496">
        <f t="shared" si="205"/>
        <v>46.529546764592624</v>
      </c>
      <c r="BF52" s="496">
        <f t="shared" si="205"/>
        <v>31.978757031128442</v>
      </c>
      <c r="BG52" s="496">
        <f t="shared" si="205"/>
        <v>33.777830300416049</v>
      </c>
      <c r="BH52" s="496">
        <f t="shared" si="205"/>
        <v>37.367199073576948</v>
      </c>
      <c r="BI52" s="496">
        <f t="shared" si="205"/>
        <v>46.529546764592624</v>
      </c>
      <c r="BJ52" s="496">
        <f t="shared" si="205"/>
        <v>31.978757031128442</v>
      </c>
      <c r="BK52" s="496">
        <f t="shared" si="205"/>
        <v>33.777830300416042</v>
      </c>
      <c r="BL52" s="496">
        <f t="shared" si="205"/>
        <v>37.367199073576948</v>
      </c>
      <c r="BM52" s="496">
        <f t="shared" si="205"/>
        <v>46.529546764592624</v>
      </c>
      <c r="BN52" s="496">
        <f t="shared" si="205"/>
        <v>31.978757031128442</v>
      </c>
      <c r="BO52" s="496">
        <f t="shared" si="205"/>
        <v>33.777830300416049</v>
      </c>
      <c r="BP52" s="496">
        <f t="shared" si="205"/>
        <v>37.367199073576948</v>
      </c>
      <c r="BQ52" s="496">
        <f t="shared" si="205"/>
        <v>46.529546764592624</v>
      </c>
      <c r="BR52" s="496">
        <f t="shared" si="205"/>
        <v>31.978757031128442</v>
      </c>
      <c r="BS52" s="496">
        <f t="shared" si="205"/>
        <v>33.777830300416049</v>
      </c>
      <c r="BT52" s="496">
        <f t="shared" si="205"/>
        <v>37.367199073576948</v>
      </c>
      <c r="BU52" s="496">
        <f t="shared" si="205"/>
        <v>46.529546764592624</v>
      </c>
      <c r="BV52" s="496">
        <f t="shared" si="205"/>
        <v>31.978757031128442</v>
      </c>
      <c r="BW52" s="496">
        <f t="shared" si="205"/>
        <v>33.777830300416049</v>
      </c>
      <c r="BX52" s="496">
        <f t="shared" si="205"/>
        <v>37.367199073576948</v>
      </c>
      <c r="BY52" s="496">
        <f t="shared" si="205"/>
        <v>46.529546764592624</v>
      </c>
      <c r="BZ52" s="496">
        <f t="shared" si="205"/>
        <v>31.978757031128442</v>
      </c>
      <c r="CA52" s="496">
        <f t="shared" si="205"/>
        <v>33.777830300416049</v>
      </c>
      <c r="CB52" s="496">
        <f t="shared" si="205"/>
        <v>37.367199073576948</v>
      </c>
      <c r="CC52" s="496">
        <f t="shared" si="205"/>
        <v>46.529546764592624</v>
      </c>
      <c r="CD52" s="496">
        <f t="shared" si="205"/>
        <v>31.978757031128442</v>
      </c>
      <c r="CE52" s="496">
        <f t="shared" si="205"/>
        <v>33.777830300416049</v>
      </c>
      <c r="CF52" s="496">
        <f t="shared" si="205"/>
        <v>37.367199073576948</v>
      </c>
      <c r="CG52" s="496">
        <f t="shared" si="205"/>
        <v>46.529546764592624</v>
      </c>
      <c r="CH52" s="496">
        <f t="shared" si="205"/>
        <v>31.978757031128442</v>
      </c>
      <c r="CI52" s="496">
        <f t="shared" si="205"/>
        <v>33.777830300416049</v>
      </c>
      <c r="CJ52" s="496">
        <f t="shared" si="205"/>
        <v>37.367199073576948</v>
      </c>
      <c r="CK52" s="496">
        <f t="shared" si="205"/>
        <v>46.529546764592624</v>
      </c>
      <c r="CM52" s="785" t="s">
        <v>1131</v>
      </c>
      <c r="CN52" s="766"/>
      <c r="CO52" s="787">
        <f ca="1">CO38</f>
        <v>17243.393369337955</v>
      </c>
    </row>
    <row r="53" spans="1:93" s="371" customFormat="1" ht="15.75" thickBot="1" x14ac:dyDescent="0.3">
      <c r="A53" s="506" t="s">
        <v>1276</v>
      </c>
      <c r="B53" s="496">
        <f>(B41/B18)*90</f>
        <v>110.51895765551157</v>
      </c>
      <c r="C53" s="496">
        <f t="shared" ref="C53:AC53" si="206">(C41/C18)*90</f>
        <v>94.907933828865765</v>
      </c>
      <c r="D53" s="496">
        <f t="shared" si="206"/>
        <v>118.71984081080511</v>
      </c>
      <c r="E53" s="496">
        <f t="shared" si="206"/>
        <v>178.63285682840507</v>
      </c>
      <c r="F53" s="496">
        <f t="shared" si="206"/>
        <v>92.264734078128953</v>
      </c>
      <c r="G53" s="496">
        <f t="shared" si="206"/>
        <v>96.664594499289365</v>
      </c>
      <c r="H53" s="496">
        <f t="shared" si="206"/>
        <v>115.34327500978642</v>
      </c>
      <c r="I53" s="496">
        <f t="shared" si="206"/>
        <v>123.27754698986588</v>
      </c>
      <c r="J53" s="496">
        <f t="shared" si="206"/>
        <v>88.511576092282951</v>
      </c>
      <c r="K53" s="496">
        <f t="shared" si="206"/>
        <v>112.91995809363715</v>
      </c>
      <c r="L53" s="496">
        <f t="shared" si="206"/>
        <v>98.892175456970691</v>
      </c>
      <c r="M53" s="496">
        <f t="shared" si="206"/>
        <v>199.70734636621697</v>
      </c>
      <c r="N53" s="496">
        <f t="shared" si="206"/>
        <v>121.59230899377408</v>
      </c>
      <c r="O53" s="496">
        <f t="shared" si="206"/>
        <v>113.09084192217894</v>
      </c>
      <c r="P53" s="496">
        <f t="shared" si="206"/>
        <v>121.1340213369506</v>
      </c>
      <c r="Q53" s="496">
        <f t="shared" si="206"/>
        <v>116.3358943482402</v>
      </c>
      <c r="R53" s="496">
        <f t="shared" si="206"/>
        <v>93.275984677957311</v>
      </c>
      <c r="S53" s="496">
        <f t="shared" si="206"/>
        <v>107.32333007341946</v>
      </c>
      <c r="T53" s="496">
        <f t="shared" si="206"/>
        <v>123.45548381644804</v>
      </c>
      <c r="U53" s="496">
        <f t="shared" si="206"/>
        <v>136.51284895578388</v>
      </c>
      <c r="V53" s="496">
        <f t="shared" si="206"/>
        <v>113.721201525056</v>
      </c>
      <c r="W53" s="496">
        <f t="shared" si="206"/>
        <v>128.24599747659468</v>
      </c>
      <c r="X53" s="496">
        <f t="shared" si="206"/>
        <v>109.06156604543408</v>
      </c>
      <c r="Y53" s="496">
        <f t="shared" si="206"/>
        <v>131.05086559047254</v>
      </c>
      <c r="Z53" s="496">
        <f t="shared" si="206"/>
        <v>106.52739609188718</v>
      </c>
      <c r="AA53" s="496">
        <f t="shared" si="206"/>
        <v>147.27402427476642</v>
      </c>
      <c r="AB53" s="496">
        <f t="shared" si="206"/>
        <v>137.60844035196155</v>
      </c>
      <c r="AC53" s="496">
        <f t="shared" si="206"/>
        <v>152.11402424535689</v>
      </c>
      <c r="AD53" s="496">
        <f t="shared" ref="AD53:CK53" si="207">(AD41/AD18)*90</f>
        <v>103.77316558779971</v>
      </c>
      <c r="AE53" s="496">
        <f t="shared" si="207"/>
        <v>114.34666859553597</v>
      </c>
      <c r="AF53" s="496">
        <f t="shared" si="207"/>
        <v>117.74497183262235</v>
      </c>
      <c r="AG53" s="496">
        <f t="shared" si="207"/>
        <v>148.23305476062021</v>
      </c>
      <c r="AH53" s="496">
        <f t="shared" si="207"/>
        <v>103.77316558779971</v>
      </c>
      <c r="AI53" s="496">
        <f t="shared" si="207"/>
        <v>114.34666859553597</v>
      </c>
      <c r="AJ53" s="496">
        <f t="shared" si="207"/>
        <v>117.74497183262235</v>
      </c>
      <c r="AK53" s="496">
        <f t="shared" si="207"/>
        <v>148.23305476062021</v>
      </c>
      <c r="AL53" s="496">
        <f t="shared" si="207"/>
        <v>103.77316558779971</v>
      </c>
      <c r="AM53" s="496">
        <f t="shared" si="207"/>
        <v>114.34666859553597</v>
      </c>
      <c r="AN53" s="496">
        <f t="shared" si="207"/>
        <v>117.74497183262234</v>
      </c>
      <c r="AO53" s="496">
        <f t="shared" si="207"/>
        <v>148.23305476062021</v>
      </c>
      <c r="AP53" s="496">
        <f t="shared" si="207"/>
        <v>103.77316558779971</v>
      </c>
      <c r="AQ53" s="496">
        <f t="shared" si="207"/>
        <v>114.34666859553597</v>
      </c>
      <c r="AR53" s="496">
        <f t="shared" si="207"/>
        <v>117.74497183262235</v>
      </c>
      <c r="AS53" s="496">
        <f t="shared" si="207"/>
        <v>148.23305476062021</v>
      </c>
      <c r="AT53" s="496">
        <f t="shared" si="207"/>
        <v>103.77316558779971</v>
      </c>
      <c r="AU53" s="496">
        <f t="shared" si="207"/>
        <v>114.34666859553597</v>
      </c>
      <c r="AV53" s="496">
        <f t="shared" si="207"/>
        <v>117.74497183262235</v>
      </c>
      <c r="AW53" s="496">
        <f t="shared" si="207"/>
        <v>148.23305476062021</v>
      </c>
      <c r="AX53" s="496">
        <f t="shared" si="207"/>
        <v>103.77316558779971</v>
      </c>
      <c r="AY53" s="496">
        <f t="shared" si="207"/>
        <v>114.34666859553597</v>
      </c>
      <c r="AZ53" s="496">
        <f t="shared" si="207"/>
        <v>117.74497183262235</v>
      </c>
      <c r="BA53" s="496">
        <f t="shared" si="207"/>
        <v>148.23305476062021</v>
      </c>
      <c r="BB53" s="496">
        <f t="shared" si="207"/>
        <v>103.77316558779971</v>
      </c>
      <c r="BC53" s="496">
        <f t="shared" si="207"/>
        <v>114.34666859553597</v>
      </c>
      <c r="BD53" s="496">
        <f t="shared" si="207"/>
        <v>117.74497183262235</v>
      </c>
      <c r="BE53" s="496">
        <f t="shared" si="207"/>
        <v>148.23305476062021</v>
      </c>
      <c r="BF53" s="496">
        <f t="shared" si="207"/>
        <v>103.77316558779971</v>
      </c>
      <c r="BG53" s="496">
        <f t="shared" si="207"/>
        <v>114.34666859553597</v>
      </c>
      <c r="BH53" s="496">
        <f t="shared" si="207"/>
        <v>117.74497183262235</v>
      </c>
      <c r="BI53" s="496">
        <f t="shared" si="207"/>
        <v>148.23305476062021</v>
      </c>
      <c r="BJ53" s="496">
        <f t="shared" si="207"/>
        <v>103.77316558779971</v>
      </c>
      <c r="BK53" s="496">
        <f t="shared" si="207"/>
        <v>114.34666859553597</v>
      </c>
      <c r="BL53" s="496">
        <f t="shared" si="207"/>
        <v>117.74497183262235</v>
      </c>
      <c r="BM53" s="496">
        <f t="shared" si="207"/>
        <v>148.23305476062021</v>
      </c>
      <c r="BN53" s="496">
        <f t="shared" si="207"/>
        <v>103.77316558779971</v>
      </c>
      <c r="BO53" s="496">
        <f t="shared" si="207"/>
        <v>114.34666859553597</v>
      </c>
      <c r="BP53" s="496">
        <f t="shared" si="207"/>
        <v>117.74497183262235</v>
      </c>
      <c r="BQ53" s="496">
        <f t="shared" si="207"/>
        <v>148.23305476062021</v>
      </c>
      <c r="BR53" s="496">
        <f t="shared" si="207"/>
        <v>103.77316558779971</v>
      </c>
      <c r="BS53" s="496">
        <f t="shared" si="207"/>
        <v>114.34666859553597</v>
      </c>
      <c r="BT53" s="496">
        <f t="shared" si="207"/>
        <v>117.74497183262235</v>
      </c>
      <c r="BU53" s="496">
        <f t="shared" si="207"/>
        <v>148.23305476062021</v>
      </c>
      <c r="BV53" s="496">
        <f t="shared" si="207"/>
        <v>103.77316558779971</v>
      </c>
      <c r="BW53" s="496">
        <f t="shared" si="207"/>
        <v>114.34666859553597</v>
      </c>
      <c r="BX53" s="496">
        <f t="shared" si="207"/>
        <v>117.74497183262235</v>
      </c>
      <c r="BY53" s="496">
        <f t="shared" si="207"/>
        <v>148.23305476062021</v>
      </c>
      <c r="BZ53" s="496">
        <f t="shared" si="207"/>
        <v>103.77316558779971</v>
      </c>
      <c r="CA53" s="496">
        <f t="shared" si="207"/>
        <v>114.34666859553597</v>
      </c>
      <c r="CB53" s="496">
        <f t="shared" si="207"/>
        <v>117.74497183262235</v>
      </c>
      <c r="CC53" s="496">
        <f t="shared" si="207"/>
        <v>148.23305476062021</v>
      </c>
      <c r="CD53" s="496">
        <f t="shared" si="207"/>
        <v>103.77316558779971</v>
      </c>
      <c r="CE53" s="496">
        <f t="shared" si="207"/>
        <v>114.34666859553597</v>
      </c>
      <c r="CF53" s="496">
        <f t="shared" si="207"/>
        <v>117.74497183262235</v>
      </c>
      <c r="CG53" s="496">
        <f t="shared" si="207"/>
        <v>148.23305476062021</v>
      </c>
      <c r="CH53" s="496">
        <f t="shared" si="207"/>
        <v>103.77316558779971</v>
      </c>
      <c r="CI53" s="496">
        <f t="shared" si="207"/>
        <v>114.34666859553597</v>
      </c>
      <c r="CJ53" s="496">
        <f t="shared" si="207"/>
        <v>117.74497183262235</v>
      </c>
      <c r="CK53" s="496">
        <f t="shared" si="207"/>
        <v>148.23305476062021</v>
      </c>
      <c r="CM53" s="782" t="str">
        <f>CM50</f>
        <v>Implied Exit Multiple</v>
      </c>
      <c r="CN53" s="783"/>
      <c r="CO53" s="788">
        <f ca="1">CO52/CO51</f>
        <v>8.6398770748764342</v>
      </c>
    </row>
    <row r="54" spans="1:93" s="371" customFormat="1" ht="15.75" thickTop="1" x14ac:dyDescent="0.25">
      <c r="A54" s="506" t="s">
        <v>1275</v>
      </c>
      <c r="B54" s="496">
        <f>(B46/B18)*90</f>
        <v>62.381964579527548</v>
      </c>
      <c r="C54" s="496">
        <f t="shared" ref="C54:AC54" si="208">(C46/C18)*90</f>
        <v>59.659709391361112</v>
      </c>
      <c r="D54" s="496">
        <f t="shared" si="208"/>
        <v>84.480188324371213</v>
      </c>
      <c r="E54" s="496">
        <f t="shared" si="208"/>
        <v>208.26089439207084</v>
      </c>
      <c r="F54" s="496">
        <f t="shared" si="208"/>
        <v>94.208065478076946</v>
      </c>
      <c r="G54" s="496">
        <f t="shared" si="208"/>
        <v>98.012040362006744</v>
      </c>
      <c r="H54" s="496">
        <f t="shared" si="208"/>
        <v>116.81389341037485</v>
      </c>
      <c r="I54" s="496">
        <f t="shared" si="208"/>
        <v>126.42255870169035</v>
      </c>
      <c r="J54" s="496">
        <f t="shared" si="208"/>
        <v>98.788021597990493</v>
      </c>
      <c r="K54" s="496">
        <f t="shared" si="208"/>
        <v>114.06730171320861</v>
      </c>
      <c r="L54" s="496">
        <f t="shared" si="208"/>
        <v>89.274233205544618</v>
      </c>
      <c r="M54" s="496">
        <f t="shared" si="208"/>
        <v>182.23435363871849</v>
      </c>
      <c r="N54" s="496">
        <f t="shared" si="208"/>
        <v>91.777515884415095</v>
      </c>
      <c r="O54" s="496">
        <f t="shared" si="208"/>
        <v>100.94701238513608</v>
      </c>
      <c r="P54" s="496">
        <f t="shared" si="208"/>
        <v>111.93818423397634</v>
      </c>
      <c r="Q54" s="496">
        <f t="shared" si="208"/>
        <v>135.71186574003244</v>
      </c>
      <c r="R54" s="496">
        <f t="shared" si="208"/>
        <v>107.49847153088007</v>
      </c>
      <c r="S54" s="496">
        <f t="shared" si="208"/>
        <v>122.97121748820219</v>
      </c>
      <c r="T54" s="496">
        <f t="shared" si="208"/>
        <v>125.92657036201345</v>
      </c>
      <c r="U54" s="496">
        <f t="shared" si="208"/>
        <v>144.68115704588314</v>
      </c>
      <c r="V54" s="496">
        <f t="shared" si="208"/>
        <v>109.45839943601028</v>
      </c>
      <c r="W54" s="496">
        <f t="shared" si="208"/>
        <v>121.17204912091685</v>
      </c>
      <c r="X54" s="496">
        <f t="shared" si="208"/>
        <v>101.31743409765419</v>
      </c>
      <c r="Y54" s="496">
        <f t="shared" si="208"/>
        <v>120.85933112871119</v>
      </c>
      <c r="Z54" s="496">
        <f t="shared" si="208"/>
        <v>95.756486430659834</v>
      </c>
      <c r="AA54" s="496">
        <f t="shared" si="208"/>
        <v>134.01859142533692</v>
      </c>
      <c r="AB54" s="496">
        <f t="shared" si="208"/>
        <v>119.43223872429212</v>
      </c>
      <c r="AC54" s="496">
        <f t="shared" si="208"/>
        <v>151.04743797512756</v>
      </c>
      <c r="AD54" s="496">
        <f t="shared" ref="AD54:CK54" si="209">(AD46/AD18)*90</f>
        <v>94.266989276794334</v>
      </c>
      <c r="AE54" s="496">
        <f t="shared" si="209"/>
        <v>107.2639888408812</v>
      </c>
      <c r="AF54" s="496">
        <f t="shared" si="209"/>
        <v>107.02610605117525</v>
      </c>
      <c r="AG54" s="496">
        <f t="shared" si="209"/>
        <v>152.7453712317477</v>
      </c>
      <c r="AH54" s="496">
        <f t="shared" si="209"/>
        <v>94.266989276794334</v>
      </c>
      <c r="AI54" s="496">
        <f t="shared" si="209"/>
        <v>107.2639888408812</v>
      </c>
      <c r="AJ54" s="496">
        <f t="shared" si="209"/>
        <v>107.02610605117525</v>
      </c>
      <c r="AK54" s="496">
        <f t="shared" si="209"/>
        <v>152.7453712317477</v>
      </c>
      <c r="AL54" s="496">
        <f t="shared" si="209"/>
        <v>94.266989276794334</v>
      </c>
      <c r="AM54" s="496">
        <f t="shared" si="209"/>
        <v>107.2639888408812</v>
      </c>
      <c r="AN54" s="496">
        <f t="shared" si="209"/>
        <v>107.02610605117525</v>
      </c>
      <c r="AO54" s="496">
        <f t="shared" si="209"/>
        <v>152.7453712317477</v>
      </c>
      <c r="AP54" s="496">
        <f t="shared" si="209"/>
        <v>94.266989276794334</v>
      </c>
      <c r="AQ54" s="496">
        <f t="shared" si="209"/>
        <v>107.2639888408812</v>
      </c>
      <c r="AR54" s="496">
        <f t="shared" si="209"/>
        <v>107.02610605117525</v>
      </c>
      <c r="AS54" s="496">
        <f t="shared" si="209"/>
        <v>152.7453712317477</v>
      </c>
      <c r="AT54" s="496">
        <f t="shared" si="209"/>
        <v>94.266989276794334</v>
      </c>
      <c r="AU54" s="496">
        <f t="shared" si="209"/>
        <v>107.2639888408812</v>
      </c>
      <c r="AV54" s="496">
        <f t="shared" si="209"/>
        <v>107.02610605117525</v>
      </c>
      <c r="AW54" s="496">
        <f t="shared" si="209"/>
        <v>152.74537123174773</v>
      </c>
      <c r="AX54" s="496">
        <f t="shared" si="209"/>
        <v>94.266989276794334</v>
      </c>
      <c r="AY54" s="496">
        <f t="shared" si="209"/>
        <v>107.2639888408812</v>
      </c>
      <c r="AZ54" s="496">
        <f t="shared" si="209"/>
        <v>107.02610605117525</v>
      </c>
      <c r="BA54" s="496">
        <f t="shared" si="209"/>
        <v>152.7453712317477</v>
      </c>
      <c r="BB54" s="496">
        <f t="shared" si="209"/>
        <v>94.266989276794334</v>
      </c>
      <c r="BC54" s="496">
        <f t="shared" si="209"/>
        <v>107.2639888408812</v>
      </c>
      <c r="BD54" s="496">
        <f t="shared" si="209"/>
        <v>107.02610605117525</v>
      </c>
      <c r="BE54" s="496">
        <f t="shared" si="209"/>
        <v>152.7453712317477</v>
      </c>
      <c r="BF54" s="496">
        <f t="shared" si="209"/>
        <v>94.266989276794334</v>
      </c>
      <c r="BG54" s="496">
        <f t="shared" si="209"/>
        <v>107.2639888408812</v>
      </c>
      <c r="BH54" s="496">
        <f t="shared" si="209"/>
        <v>107.02610605117525</v>
      </c>
      <c r="BI54" s="496">
        <f t="shared" si="209"/>
        <v>152.7453712317477</v>
      </c>
      <c r="BJ54" s="496">
        <f t="shared" si="209"/>
        <v>94.266989276794334</v>
      </c>
      <c r="BK54" s="496">
        <f t="shared" si="209"/>
        <v>107.2639888408812</v>
      </c>
      <c r="BL54" s="496">
        <f t="shared" si="209"/>
        <v>107.02610605117525</v>
      </c>
      <c r="BM54" s="496">
        <f t="shared" si="209"/>
        <v>152.7453712317477</v>
      </c>
      <c r="BN54" s="496">
        <f t="shared" si="209"/>
        <v>94.266989276794334</v>
      </c>
      <c r="BO54" s="496">
        <f t="shared" si="209"/>
        <v>107.2639888408812</v>
      </c>
      <c r="BP54" s="496">
        <f t="shared" si="209"/>
        <v>107.02610605117525</v>
      </c>
      <c r="BQ54" s="496">
        <f t="shared" si="209"/>
        <v>152.7453712317477</v>
      </c>
      <c r="BR54" s="496">
        <f t="shared" si="209"/>
        <v>94.266989276794334</v>
      </c>
      <c r="BS54" s="496">
        <f t="shared" si="209"/>
        <v>107.2639888408812</v>
      </c>
      <c r="BT54" s="496">
        <f t="shared" si="209"/>
        <v>107.02610605117525</v>
      </c>
      <c r="BU54" s="496">
        <f t="shared" si="209"/>
        <v>152.7453712317477</v>
      </c>
      <c r="BV54" s="496">
        <f t="shared" si="209"/>
        <v>94.266989276794334</v>
      </c>
      <c r="BW54" s="496">
        <f t="shared" si="209"/>
        <v>107.2639888408812</v>
      </c>
      <c r="BX54" s="496">
        <f t="shared" si="209"/>
        <v>107.02610605117525</v>
      </c>
      <c r="BY54" s="496">
        <f t="shared" si="209"/>
        <v>152.7453712317477</v>
      </c>
      <c r="BZ54" s="496">
        <f t="shared" si="209"/>
        <v>94.266989276794334</v>
      </c>
      <c r="CA54" s="496">
        <f t="shared" si="209"/>
        <v>107.2639888408812</v>
      </c>
      <c r="CB54" s="496">
        <f t="shared" si="209"/>
        <v>107.02610605117525</v>
      </c>
      <c r="CC54" s="496">
        <f t="shared" si="209"/>
        <v>152.7453712317477</v>
      </c>
      <c r="CD54" s="496">
        <f t="shared" si="209"/>
        <v>94.266989276794334</v>
      </c>
      <c r="CE54" s="496">
        <f t="shared" si="209"/>
        <v>107.2639888408812</v>
      </c>
      <c r="CF54" s="496">
        <f t="shared" si="209"/>
        <v>107.02610605117525</v>
      </c>
      <c r="CG54" s="496">
        <f t="shared" si="209"/>
        <v>152.7453712317477</v>
      </c>
      <c r="CH54" s="496">
        <f t="shared" si="209"/>
        <v>94.266989276794334</v>
      </c>
      <c r="CI54" s="496">
        <f t="shared" si="209"/>
        <v>107.2639888408812</v>
      </c>
      <c r="CJ54" s="496">
        <f t="shared" si="209"/>
        <v>107.02610605117525</v>
      </c>
      <c r="CK54" s="496">
        <f t="shared" si="209"/>
        <v>152.74537123174773</v>
      </c>
      <c r="CM54" s="766"/>
      <c r="CN54" s="766"/>
      <c r="CO54" s="766"/>
    </row>
    <row r="55" spans="1:93" s="371" customFormat="1" ht="15.75" thickBot="1" x14ac:dyDescent="0.3">
      <c r="A55" s="506" t="s">
        <v>1277</v>
      </c>
      <c r="B55" s="497">
        <f>B42/B9</f>
        <v>4.8491374337596822E-2</v>
      </c>
      <c r="C55" s="497">
        <f t="shared" ref="C55:AC55" si="210">C42/C9</f>
        <v>3.5738236827897417E-2</v>
      </c>
      <c r="D55" s="497">
        <f t="shared" si="210"/>
        <v>4.3745523195285844E-2</v>
      </c>
      <c r="E55" s="497">
        <f t="shared" si="210"/>
        <v>4.9702591544312759E-2</v>
      </c>
      <c r="F55" s="497">
        <f t="shared" si="210"/>
        <v>5.2545489823028237E-2</v>
      </c>
      <c r="G55" s="497">
        <f t="shared" si="210"/>
        <v>5.4007281360949344E-2</v>
      </c>
      <c r="H55" s="497">
        <f t="shared" si="210"/>
        <v>5.1201840516859658E-2</v>
      </c>
      <c r="I55" s="497">
        <f t="shared" si="210"/>
        <v>4.5139304352628244E-2</v>
      </c>
      <c r="J55" s="497">
        <f t="shared" si="210"/>
        <v>4.7801165913422636E-2</v>
      </c>
      <c r="K55" s="497">
        <f t="shared" si="210"/>
        <v>5.6635895907143803E-2</v>
      </c>
      <c r="L55" s="497">
        <f t="shared" si="210"/>
        <v>5.1990943159057251E-2</v>
      </c>
      <c r="M55" s="497">
        <f t="shared" si="210"/>
        <v>6.4784026240408313E-2</v>
      </c>
      <c r="N55" s="497">
        <f t="shared" si="210"/>
        <v>4.963631692399733E-2</v>
      </c>
      <c r="O55" s="497">
        <f t="shared" si="210"/>
        <v>5.4297341175780174E-2</v>
      </c>
      <c r="P55" s="497">
        <f t="shared" si="210"/>
        <v>5.4668163593841253E-2</v>
      </c>
      <c r="Q55" s="497">
        <f t="shared" si="210"/>
        <v>6.9276460752526109E-2</v>
      </c>
      <c r="R55" s="497">
        <f t="shared" si="210"/>
        <v>5.7406769591086385E-2</v>
      </c>
      <c r="S55" s="497">
        <f t="shared" si="210"/>
        <v>5.668991491451314E-2</v>
      </c>
      <c r="T55" s="497">
        <f t="shared" si="210"/>
        <v>5.9962457817923233E-2</v>
      </c>
      <c r="U55" s="497">
        <f t="shared" si="210"/>
        <v>5.6253325460588734E-2</v>
      </c>
      <c r="V55" s="497">
        <f t="shared" si="210"/>
        <v>5.4926104355965538E-2</v>
      </c>
      <c r="W55" s="497">
        <f t="shared" si="210"/>
        <v>6.8193722608316382E-2</v>
      </c>
      <c r="X55" s="497">
        <f t="shared" si="210"/>
        <v>5.9259293825412722E-2</v>
      </c>
      <c r="Y55" s="497">
        <f t="shared" si="210"/>
        <v>7.1729244455073934E-2</v>
      </c>
      <c r="Z55" s="497">
        <f t="shared" si="210"/>
        <v>5.2163128587792422E-2</v>
      </c>
      <c r="AA55" s="497">
        <f t="shared" si="210"/>
        <v>8.907582079331558E-2</v>
      </c>
      <c r="AB55" s="497">
        <f t="shared" si="210"/>
        <v>5.6986550434383415E-2</v>
      </c>
      <c r="AC55" s="497">
        <f t="shared" si="210"/>
        <v>6.7716776582418411E-2</v>
      </c>
      <c r="AD55" s="497">
        <f t="shared" ref="AD55:CK55" si="211">AD42/AD9</f>
        <v>5.1852907076127053E-2</v>
      </c>
      <c r="AE55" s="497">
        <f t="shared" si="211"/>
        <v>5.9234030512559391E-2</v>
      </c>
      <c r="AF55" s="497">
        <f t="shared" si="211"/>
        <v>5.3973538934680487E-2</v>
      </c>
      <c r="AG55" s="497">
        <f t="shared" si="211"/>
        <v>6.0657389912565217E-2</v>
      </c>
      <c r="AH55" s="497">
        <f t="shared" si="211"/>
        <v>5.185290707612706E-2</v>
      </c>
      <c r="AI55" s="497">
        <f t="shared" si="211"/>
        <v>5.9234030512559391E-2</v>
      </c>
      <c r="AJ55" s="497">
        <f t="shared" si="211"/>
        <v>5.3973538934680487E-2</v>
      </c>
      <c r="AK55" s="497">
        <f t="shared" si="211"/>
        <v>6.0657389912565217E-2</v>
      </c>
      <c r="AL55" s="497">
        <f t="shared" si="211"/>
        <v>5.1852907076127053E-2</v>
      </c>
      <c r="AM55" s="497">
        <f t="shared" si="211"/>
        <v>5.9234030512559391E-2</v>
      </c>
      <c r="AN55" s="497">
        <f t="shared" si="211"/>
        <v>5.3973538934680487E-2</v>
      </c>
      <c r="AO55" s="497">
        <f t="shared" si="211"/>
        <v>6.0657389912565217E-2</v>
      </c>
      <c r="AP55" s="497">
        <f t="shared" si="211"/>
        <v>5.1852907076127053E-2</v>
      </c>
      <c r="AQ55" s="497">
        <f t="shared" si="211"/>
        <v>5.9234030512559391E-2</v>
      </c>
      <c r="AR55" s="497">
        <f t="shared" si="211"/>
        <v>5.3973538934680487E-2</v>
      </c>
      <c r="AS55" s="497">
        <f t="shared" si="211"/>
        <v>6.0657389912565217E-2</v>
      </c>
      <c r="AT55" s="497">
        <f t="shared" si="211"/>
        <v>5.1852907076127053E-2</v>
      </c>
      <c r="AU55" s="497">
        <f t="shared" si="211"/>
        <v>5.9234030512559391E-2</v>
      </c>
      <c r="AV55" s="497">
        <f t="shared" si="211"/>
        <v>5.3973538934680494E-2</v>
      </c>
      <c r="AW55" s="497">
        <f t="shared" si="211"/>
        <v>6.0657389912565217E-2</v>
      </c>
      <c r="AX55" s="497">
        <f t="shared" si="211"/>
        <v>5.1852907076127053E-2</v>
      </c>
      <c r="AY55" s="497">
        <f t="shared" si="211"/>
        <v>5.9234030512559391E-2</v>
      </c>
      <c r="AZ55" s="497">
        <f t="shared" si="211"/>
        <v>5.3973538934680487E-2</v>
      </c>
      <c r="BA55" s="497">
        <f t="shared" si="211"/>
        <v>6.065738991256521E-2</v>
      </c>
      <c r="BB55" s="497">
        <f t="shared" si="211"/>
        <v>5.1852907076127053E-2</v>
      </c>
      <c r="BC55" s="497">
        <f t="shared" si="211"/>
        <v>5.9234030512559391E-2</v>
      </c>
      <c r="BD55" s="497">
        <f t="shared" si="211"/>
        <v>5.3973538934680494E-2</v>
      </c>
      <c r="BE55" s="497">
        <f t="shared" si="211"/>
        <v>6.0657389912565217E-2</v>
      </c>
      <c r="BF55" s="497">
        <f t="shared" si="211"/>
        <v>5.1852907076127053E-2</v>
      </c>
      <c r="BG55" s="497">
        <f t="shared" si="211"/>
        <v>5.9234030512559391E-2</v>
      </c>
      <c r="BH55" s="497">
        <f t="shared" si="211"/>
        <v>5.3973538934680487E-2</v>
      </c>
      <c r="BI55" s="497">
        <f t="shared" si="211"/>
        <v>6.0657389912565217E-2</v>
      </c>
      <c r="BJ55" s="497">
        <f t="shared" si="211"/>
        <v>5.1852907076127053E-2</v>
      </c>
      <c r="BK55" s="497">
        <f t="shared" si="211"/>
        <v>5.9234030512559391E-2</v>
      </c>
      <c r="BL55" s="497">
        <f t="shared" si="211"/>
        <v>5.3973538934680494E-2</v>
      </c>
      <c r="BM55" s="497">
        <f t="shared" si="211"/>
        <v>6.065738991256521E-2</v>
      </c>
      <c r="BN55" s="497">
        <f t="shared" si="211"/>
        <v>5.1852907076127053E-2</v>
      </c>
      <c r="BO55" s="497">
        <f t="shared" si="211"/>
        <v>5.9234030512559391E-2</v>
      </c>
      <c r="BP55" s="497">
        <f t="shared" si="211"/>
        <v>5.3973538934680487E-2</v>
      </c>
      <c r="BQ55" s="497">
        <f t="shared" si="211"/>
        <v>6.065738991256521E-2</v>
      </c>
      <c r="BR55" s="497">
        <f t="shared" si="211"/>
        <v>5.1852907076127053E-2</v>
      </c>
      <c r="BS55" s="497">
        <f t="shared" si="211"/>
        <v>5.9234030512559391E-2</v>
      </c>
      <c r="BT55" s="497">
        <f t="shared" si="211"/>
        <v>5.3973538934680487E-2</v>
      </c>
      <c r="BU55" s="497">
        <f t="shared" si="211"/>
        <v>6.0657389912565217E-2</v>
      </c>
      <c r="BV55" s="497">
        <f t="shared" si="211"/>
        <v>5.1852907076127053E-2</v>
      </c>
      <c r="BW55" s="497">
        <f t="shared" si="211"/>
        <v>5.9234030512559391E-2</v>
      </c>
      <c r="BX55" s="497">
        <f t="shared" si="211"/>
        <v>5.3973538934680487E-2</v>
      </c>
      <c r="BY55" s="497">
        <f t="shared" si="211"/>
        <v>6.0657389912565217E-2</v>
      </c>
      <c r="BZ55" s="497">
        <f t="shared" si="211"/>
        <v>5.1852907076127053E-2</v>
      </c>
      <c r="CA55" s="497">
        <f t="shared" si="211"/>
        <v>5.9234030512559391E-2</v>
      </c>
      <c r="CB55" s="497">
        <f t="shared" si="211"/>
        <v>5.3973538934680487E-2</v>
      </c>
      <c r="CC55" s="497">
        <f t="shared" si="211"/>
        <v>6.0657389912565217E-2</v>
      </c>
      <c r="CD55" s="497">
        <f t="shared" si="211"/>
        <v>5.1852907076127053E-2</v>
      </c>
      <c r="CE55" s="497">
        <f t="shared" si="211"/>
        <v>5.9234030512559391E-2</v>
      </c>
      <c r="CF55" s="497">
        <f t="shared" si="211"/>
        <v>5.3973538934680487E-2</v>
      </c>
      <c r="CG55" s="497">
        <f t="shared" si="211"/>
        <v>6.0657389912565217E-2</v>
      </c>
      <c r="CH55" s="497">
        <f t="shared" si="211"/>
        <v>5.1852907076127053E-2</v>
      </c>
      <c r="CI55" s="497">
        <f t="shared" si="211"/>
        <v>5.9234030512559391E-2</v>
      </c>
      <c r="CJ55" s="497">
        <f t="shared" si="211"/>
        <v>5.3973538934680487E-2</v>
      </c>
      <c r="CK55" s="497">
        <f t="shared" si="211"/>
        <v>6.0657389912565217E-2</v>
      </c>
      <c r="CM55" s="789" t="s">
        <v>1482</v>
      </c>
      <c r="CN55" s="789"/>
      <c r="CO55" s="790">
        <f ca="1">CO47*50%+CO24*50%</f>
        <v>80.792559998666746</v>
      </c>
    </row>
    <row r="56" spans="1:93" s="371" customFormat="1" ht="16.5" thickTop="1" thickBot="1" x14ac:dyDescent="0.3">
      <c r="A56" s="506" t="s">
        <v>1278</v>
      </c>
      <c r="B56" s="497">
        <f>B47/B9</f>
        <v>0.51633069012990418</v>
      </c>
      <c r="C56" s="497">
        <f t="shared" ref="C56:AC56" si="212">C47/C9</f>
        <v>0.42780771732218381</v>
      </c>
      <c r="D56" s="497">
        <f t="shared" si="212"/>
        <v>0.61432041016956052</v>
      </c>
      <c r="E56" s="497">
        <f t="shared" si="212"/>
        <v>1.0179090748275252</v>
      </c>
      <c r="F56" s="497">
        <f t="shared" si="212"/>
        <v>0.51696501559512065</v>
      </c>
      <c r="G56" s="497">
        <f t="shared" si="212"/>
        <v>0.50149618406595819</v>
      </c>
      <c r="H56" s="497">
        <f t="shared" si="212"/>
        <v>0.63886858830585624</v>
      </c>
      <c r="I56" s="497">
        <f t="shared" si="212"/>
        <v>0.70211873084392584</v>
      </c>
      <c r="J56" s="497">
        <f t="shared" si="212"/>
        <v>0.4419478092074659</v>
      </c>
      <c r="K56" s="497">
        <f t="shared" si="212"/>
        <v>0.48407464450024573</v>
      </c>
      <c r="L56" s="497">
        <f t="shared" si="212"/>
        <v>0.50270654598647269</v>
      </c>
      <c r="M56" s="497">
        <f t="shared" si="212"/>
        <v>0.85463216661286767</v>
      </c>
      <c r="N56" s="497">
        <f t="shared" si="212"/>
        <v>0.45842818938551144</v>
      </c>
      <c r="O56" s="497">
        <f t="shared" si="212"/>
        <v>0.45886393317225582</v>
      </c>
      <c r="P56" s="497">
        <f t="shared" si="212"/>
        <v>0.59671128868186718</v>
      </c>
      <c r="Q56" s="497">
        <f t="shared" si="212"/>
        <v>0.55848373443328136</v>
      </c>
      <c r="R56" s="497">
        <f t="shared" si="212"/>
        <v>0.44583326791026212</v>
      </c>
      <c r="S56" s="497">
        <f t="shared" si="212"/>
        <v>0.49128104895031338</v>
      </c>
      <c r="T56" s="497">
        <f t="shared" si="212"/>
        <v>0.51676045263687242</v>
      </c>
      <c r="U56" s="497">
        <f t="shared" si="212"/>
        <v>0.52261153976288888</v>
      </c>
      <c r="V56" s="497">
        <f t="shared" si="212"/>
        <v>0.42255192470029879</v>
      </c>
      <c r="W56" s="497">
        <f t="shared" si="212"/>
        <v>0.50545263391387585</v>
      </c>
      <c r="X56" s="497">
        <f t="shared" si="212"/>
        <v>0.48956356396735978</v>
      </c>
      <c r="Y56" s="497">
        <f t="shared" si="212"/>
        <v>0.4996312889629288</v>
      </c>
      <c r="Z56" s="497">
        <f t="shared" si="212"/>
        <v>0.42597308567835229</v>
      </c>
      <c r="AA56" s="497">
        <f t="shared" si="212"/>
        <v>0.53386371355993778</v>
      </c>
      <c r="AB56" s="497">
        <f t="shared" si="212"/>
        <v>0.58599962751581935</v>
      </c>
      <c r="AC56" s="497">
        <f t="shared" si="212"/>
        <v>0.67227710973767607</v>
      </c>
      <c r="AD56" s="497">
        <f t="shared" ref="AD56:CK56" si="213">AD47/AD9</f>
        <v>0.46114714037241644</v>
      </c>
      <c r="AE56" s="497">
        <f t="shared" si="213"/>
        <v>0.48611998221211</v>
      </c>
      <c r="AF56" s="497">
        <f t="shared" si="213"/>
        <v>0.56356149675197265</v>
      </c>
      <c r="AG56" s="497">
        <f t="shared" si="213"/>
        <v>0.68966623502587066</v>
      </c>
      <c r="AH56" s="497">
        <f t="shared" si="213"/>
        <v>0.46114714037241644</v>
      </c>
      <c r="AI56" s="497">
        <f t="shared" si="213"/>
        <v>0.48611998221211</v>
      </c>
      <c r="AJ56" s="497">
        <f t="shared" si="213"/>
        <v>0.56356149675197265</v>
      </c>
      <c r="AK56" s="497">
        <f t="shared" si="213"/>
        <v>0.68966623502587066</v>
      </c>
      <c r="AL56" s="497">
        <f t="shared" si="213"/>
        <v>0.4611471403724165</v>
      </c>
      <c r="AM56" s="497">
        <f t="shared" si="213"/>
        <v>0.48611998221211006</v>
      </c>
      <c r="AN56" s="497">
        <f t="shared" si="213"/>
        <v>0.56356149675197265</v>
      </c>
      <c r="AO56" s="497">
        <f t="shared" si="213"/>
        <v>0.68966623502587066</v>
      </c>
      <c r="AP56" s="497">
        <f t="shared" si="213"/>
        <v>0.46114714037241644</v>
      </c>
      <c r="AQ56" s="497">
        <f t="shared" si="213"/>
        <v>0.48611998221211</v>
      </c>
      <c r="AR56" s="497">
        <f t="shared" si="213"/>
        <v>0.56356149675197265</v>
      </c>
      <c r="AS56" s="497">
        <f t="shared" si="213"/>
        <v>0.68966623502587066</v>
      </c>
      <c r="AT56" s="497">
        <f t="shared" si="213"/>
        <v>0.46114714037241644</v>
      </c>
      <c r="AU56" s="497">
        <f t="shared" si="213"/>
        <v>0.48611998221211</v>
      </c>
      <c r="AV56" s="497">
        <f t="shared" si="213"/>
        <v>0.56356149675197265</v>
      </c>
      <c r="AW56" s="497">
        <f t="shared" si="213"/>
        <v>0.68966623502587066</v>
      </c>
      <c r="AX56" s="497">
        <f t="shared" si="213"/>
        <v>0.46114714037241644</v>
      </c>
      <c r="AY56" s="497">
        <f t="shared" si="213"/>
        <v>0.48611998221210995</v>
      </c>
      <c r="AZ56" s="497">
        <f t="shared" si="213"/>
        <v>0.56356149675197265</v>
      </c>
      <c r="BA56" s="497">
        <f t="shared" si="213"/>
        <v>0.68966623502587066</v>
      </c>
      <c r="BB56" s="497">
        <f t="shared" si="213"/>
        <v>0.46114714037241644</v>
      </c>
      <c r="BC56" s="497">
        <f t="shared" si="213"/>
        <v>0.48611998221211</v>
      </c>
      <c r="BD56" s="497">
        <f t="shared" si="213"/>
        <v>0.56356149675197265</v>
      </c>
      <c r="BE56" s="497">
        <f t="shared" si="213"/>
        <v>0.68966623502587066</v>
      </c>
      <c r="BF56" s="497">
        <f t="shared" si="213"/>
        <v>0.46114714037241644</v>
      </c>
      <c r="BG56" s="497">
        <f t="shared" si="213"/>
        <v>0.48611998221211</v>
      </c>
      <c r="BH56" s="497">
        <f t="shared" si="213"/>
        <v>0.56356149675197265</v>
      </c>
      <c r="BI56" s="497">
        <f t="shared" si="213"/>
        <v>0.68966623502587066</v>
      </c>
      <c r="BJ56" s="497">
        <f t="shared" si="213"/>
        <v>0.46114714037241644</v>
      </c>
      <c r="BK56" s="497">
        <f t="shared" si="213"/>
        <v>0.48611998221211</v>
      </c>
      <c r="BL56" s="497">
        <f t="shared" si="213"/>
        <v>0.56356149675197265</v>
      </c>
      <c r="BM56" s="497">
        <f t="shared" si="213"/>
        <v>0.68966623502587066</v>
      </c>
      <c r="BN56" s="497">
        <f t="shared" si="213"/>
        <v>0.46114714037241639</v>
      </c>
      <c r="BO56" s="497">
        <f t="shared" si="213"/>
        <v>0.48611998221211</v>
      </c>
      <c r="BP56" s="497">
        <f t="shared" si="213"/>
        <v>0.56356149675197265</v>
      </c>
      <c r="BQ56" s="497">
        <f t="shared" si="213"/>
        <v>0.68966623502587066</v>
      </c>
      <c r="BR56" s="497">
        <f t="shared" si="213"/>
        <v>0.4611471403724165</v>
      </c>
      <c r="BS56" s="497">
        <f t="shared" si="213"/>
        <v>0.48611998221211</v>
      </c>
      <c r="BT56" s="497">
        <f t="shared" si="213"/>
        <v>0.56356149675197265</v>
      </c>
      <c r="BU56" s="497">
        <f t="shared" si="213"/>
        <v>0.68966623502587066</v>
      </c>
      <c r="BV56" s="497">
        <f t="shared" si="213"/>
        <v>0.46114714037241644</v>
      </c>
      <c r="BW56" s="497">
        <f t="shared" si="213"/>
        <v>0.48611998221211</v>
      </c>
      <c r="BX56" s="497">
        <f t="shared" si="213"/>
        <v>0.56356149675197265</v>
      </c>
      <c r="BY56" s="497">
        <f t="shared" si="213"/>
        <v>0.68966623502587077</v>
      </c>
      <c r="BZ56" s="497">
        <f t="shared" si="213"/>
        <v>0.4611471403724165</v>
      </c>
      <c r="CA56" s="497">
        <f t="shared" si="213"/>
        <v>0.48611998221211</v>
      </c>
      <c r="CB56" s="497">
        <f t="shared" si="213"/>
        <v>0.56356149675197265</v>
      </c>
      <c r="CC56" s="497">
        <f t="shared" si="213"/>
        <v>0.68966623502587066</v>
      </c>
      <c r="CD56" s="497">
        <f t="shared" si="213"/>
        <v>0.46114714037241639</v>
      </c>
      <c r="CE56" s="497">
        <f t="shared" si="213"/>
        <v>0.48611998221211</v>
      </c>
      <c r="CF56" s="497">
        <f t="shared" si="213"/>
        <v>0.56356149675197265</v>
      </c>
      <c r="CG56" s="497">
        <f t="shared" si="213"/>
        <v>0.68966623502587054</v>
      </c>
      <c r="CH56" s="497">
        <f t="shared" si="213"/>
        <v>0.46114714037241644</v>
      </c>
      <c r="CI56" s="497">
        <f t="shared" si="213"/>
        <v>0.48611998221211</v>
      </c>
      <c r="CJ56" s="497">
        <f t="shared" si="213"/>
        <v>0.56356149675197265</v>
      </c>
      <c r="CK56" s="497">
        <f t="shared" si="213"/>
        <v>0.68966623502587054</v>
      </c>
      <c r="CM56" s="766"/>
      <c r="CN56" s="766"/>
      <c r="CO56" s="766"/>
    </row>
    <row r="57" spans="1:93" s="371" customFormat="1" x14ac:dyDescent="0.25">
      <c r="A57" s="506" t="s">
        <v>1280</v>
      </c>
      <c r="B57" s="497">
        <f>B48/B9</f>
        <v>3.6197786477361008E-2</v>
      </c>
      <c r="C57" s="497">
        <f t="shared" ref="C57:AC57" si="214">C48/C9</f>
        <v>0.12581961612645062</v>
      </c>
      <c r="D57" s="497">
        <f t="shared" si="214"/>
        <v>7.0688130196355933E-2</v>
      </c>
      <c r="E57" s="497">
        <f t="shared" si="214"/>
        <v>9.8521581461171071E-2</v>
      </c>
      <c r="F57" s="497">
        <f t="shared" si="214"/>
        <v>5.8855537727540361E-2</v>
      </c>
      <c r="G57" s="497">
        <f t="shared" si="214"/>
        <v>5.6143833151052834E-2</v>
      </c>
      <c r="H57" s="497">
        <f t="shared" si="214"/>
        <v>6.451160277323166E-2</v>
      </c>
      <c r="I57" s="497">
        <f t="shared" si="214"/>
        <v>7.0313147164670922E-2</v>
      </c>
      <c r="J57" s="497">
        <f t="shared" si="214"/>
        <v>5.5089660518043516E-2</v>
      </c>
      <c r="K57" s="497">
        <f t="shared" si="214"/>
        <v>6.0509330562530717E-2</v>
      </c>
      <c r="L57" s="497">
        <f t="shared" si="214"/>
        <v>5.0939655705473375E-2</v>
      </c>
      <c r="M57" s="497">
        <f t="shared" si="214"/>
        <v>8.6270997537102337E-2</v>
      </c>
      <c r="N57" s="497">
        <f t="shared" si="214"/>
        <v>6.03939977782477E-2</v>
      </c>
      <c r="O57" s="497">
        <f t="shared" si="214"/>
        <v>5.8689725057469784E-2</v>
      </c>
      <c r="P57" s="497">
        <f t="shared" si="214"/>
        <v>7.2338681119123269E-2</v>
      </c>
      <c r="Q57" s="497">
        <f t="shared" si="214"/>
        <v>0.1302397462147491</v>
      </c>
      <c r="R57" s="497">
        <f t="shared" si="214"/>
        <v>6.5459302882143744E-2</v>
      </c>
      <c r="S57" s="497">
        <f t="shared" si="214"/>
        <v>6.6721853113074728E-2</v>
      </c>
      <c r="T57" s="497">
        <f t="shared" si="214"/>
        <v>6.6329311500650412E-2</v>
      </c>
      <c r="U57" s="497">
        <f t="shared" si="214"/>
        <v>0.12232696580234284</v>
      </c>
      <c r="V57" s="497">
        <f t="shared" si="214"/>
        <v>6.2910956531061851E-2</v>
      </c>
      <c r="W57" s="497">
        <f t="shared" si="214"/>
        <v>7.857516920650981E-2</v>
      </c>
      <c r="X57" s="497">
        <f t="shared" si="214"/>
        <v>6.7090918560048771E-2</v>
      </c>
      <c r="Y57" s="497">
        <f t="shared" si="214"/>
        <v>0.12841183705606626</v>
      </c>
      <c r="Z57" s="497">
        <f t="shared" si="214"/>
        <v>6.6093934442099003E-2</v>
      </c>
      <c r="AA57" s="497">
        <f t="shared" si="214"/>
        <v>0.10277221359228776</v>
      </c>
      <c r="AB57" s="497">
        <f t="shared" si="214"/>
        <v>8.6152080783741175E-2</v>
      </c>
      <c r="AC57" s="497">
        <f t="shared" si="214"/>
        <v>0.16490289112200038</v>
      </c>
      <c r="AD57" s="497">
        <f t="shared" ref="AD57:CK57" si="215">AD48/AD9</f>
        <v>5.7857310908071016E-2</v>
      </c>
      <c r="AE57" s="497">
        <f t="shared" si="215"/>
        <v>7.8461677258482312E-2</v>
      </c>
      <c r="AF57" s="497">
        <f t="shared" si="215"/>
        <v>6.8292911519803517E-2</v>
      </c>
      <c r="AG57" s="497">
        <f t="shared" si="215"/>
        <v>0.11442673805115756</v>
      </c>
      <c r="AH57" s="497">
        <f t="shared" si="215"/>
        <v>5.7857310908071023E-2</v>
      </c>
      <c r="AI57" s="497">
        <f t="shared" si="215"/>
        <v>7.8461677258482312E-2</v>
      </c>
      <c r="AJ57" s="497">
        <f t="shared" si="215"/>
        <v>6.8292911519803517E-2</v>
      </c>
      <c r="AK57" s="497">
        <f t="shared" si="215"/>
        <v>0.11442673805115756</v>
      </c>
      <c r="AL57" s="497">
        <f t="shared" si="215"/>
        <v>5.7857310908071016E-2</v>
      </c>
      <c r="AM57" s="497">
        <f t="shared" si="215"/>
        <v>7.8461677258482312E-2</v>
      </c>
      <c r="AN57" s="497">
        <f t="shared" si="215"/>
        <v>6.8292911519803517E-2</v>
      </c>
      <c r="AO57" s="497">
        <f t="shared" si="215"/>
        <v>0.11442673805115756</v>
      </c>
      <c r="AP57" s="497">
        <f t="shared" si="215"/>
        <v>5.7857310908071016E-2</v>
      </c>
      <c r="AQ57" s="497">
        <f t="shared" si="215"/>
        <v>7.8461677258482312E-2</v>
      </c>
      <c r="AR57" s="497">
        <f t="shared" si="215"/>
        <v>6.8292911519803517E-2</v>
      </c>
      <c r="AS57" s="497">
        <f t="shared" si="215"/>
        <v>0.11442673805115756</v>
      </c>
      <c r="AT57" s="497">
        <f t="shared" si="215"/>
        <v>5.7857310908071016E-2</v>
      </c>
      <c r="AU57" s="497">
        <f t="shared" si="215"/>
        <v>7.8461677258482312E-2</v>
      </c>
      <c r="AV57" s="497">
        <f t="shared" si="215"/>
        <v>6.8292911519803517E-2</v>
      </c>
      <c r="AW57" s="497">
        <f t="shared" si="215"/>
        <v>0.11442673805115756</v>
      </c>
      <c r="AX57" s="497">
        <f t="shared" si="215"/>
        <v>5.7857310908071016E-2</v>
      </c>
      <c r="AY57" s="497">
        <f t="shared" si="215"/>
        <v>7.8461677258482312E-2</v>
      </c>
      <c r="AZ57" s="497">
        <f t="shared" si="215"/>
        <v>6.8292911519803517E-2</v>
      </c>
      <c r="BA57" s="497">
        <f t="shared" si="215"/>
        <v>0.11442673805115755</v>
      </c>
      <c r="BB57" s="497">
        <f t="shared" si="215"/>
        <v>5.7857310908071016E-2</v>
      </c>
      <c r="BC57" s="497">
        <f t="shared" si="215"/>
        <v>7.8461677258482312E-2</v>
      </c>
      <c r="BD57" s="497">
        <f t="shared" si="215"/>
        <v>6.8292911519803517E-2</v>
      </c>
      <c r="BE57" s="497">
        <f t="shared" si="215"/>
        <v>0.11442673805115756</v>
      </c>
      <c r="BF57" s="497">
        <f t="shared" si="215"/>
        <v>5.7857310908071016E-2</v>
      </c>
      <c r="BG57" s="497">
        <f t="shared" si="215"/>
        <v>7.8461677258482312E-2</v>
      </c>
      <c r="BH57" s="497">
        <f t="shared" si="215"/>
        <v>6.8292911519803517E-2</v>
      </c>
      <c r="BI57" s="497">
        <f t="shared" si="215"/>
        <v>0.11442673805115756</v>
      </c>
      <c r="BJ57" s="497">
        <f t="shared" si="215"/>
        <v>5.7857310908071016E-2</v>
      </c>
      <c r="BK57" s="497">
        <f t="shared" si="215"/>
        <v>7.8461677258482312E-2</v>
      </c>
      <c r="BL57" s="497">
        <f t="shared" si="215"/>
        <v>6.8292911519803517E-2</v>
      </c>
      <c r="BM57" s="497">
        <f t="shared" si="215"/>
        <v>0.11442673805115756</v>
      </c>
      <c r="BN57" s="497">
        <f t="shared" si="215"/>
        <v>5.7857310908071023E-2</v>
      </c>
      <c r="BO57" s="497">
        <f t="shared" si="215"/>
        <v>7.8461677258482312E-2</v>
      </c>
      <c r="BP57" s="497">
        <f t="shared" si="215"/>
        <v>6.8292911519803517E-2</v>
      </c>
      <c r="BQ57" s="497">
        <f t="shared" si="215"/>
        <v>0.11442673805115758</v>
      </c>
      <c r="BR57" s="497">
        <f t="shared" si="215"/>
        <v>5.7857310908071016E-2</v>
      </c>
      <c r="BS57" s="497">
        <f t="shared" si="215"/>
        <v>7.8461677258482312E-2</v>
      </c>
      <c r="BT57" s="497">
        <f t="shared" si="215"/>
        <v>6.8292911519803517E-2</v>
      </c>
      <c r="BU57" s="497">
        <f t="shared" si="215"/>
        <v>0.11442673805115756</v>
      </c>
      <c r="BV57" s="497">
        <f t="shared" si="215"/>
        <v>5.7857310908071016E-2</v>
      </c>
      <c r="BW57" s="497">
        <f t="shared" si="215"/>
        <v>7.8461677258482312E-2</v>
      </c>
      <c r="BX57" s="497">
        <f t="shared" si="215"/>
        <v>6.8292911519803517E-2</v>
      </c>
      <c r="BY57" s="497">
        <f t="shared" si="215"/>
        <v>0.11442673805115756</v>
      </c>
      <c r="BZ57" s="497">
        <f t="shared" si="215"/>
        <v>5.7857310908071016E-2</v>
      </c>
      <c r="CA57" s="497">
        <f t="shared" si="215"/>
        <v>7.8461677258482312E-2</v>
      </c>
      <c r="CB57" s="497">
        <f t="shared" si="215"/>
        <v>6.8292911519803517E-2</v>
      </c>
      <c r="CC57" s="497">
        <f t="shared" si="215"/>
        <v>0.11442673805115756</v>
      </c>
      <c r="CD57" s="497">
        <f t="shared" si="215"/>
        <v>5.7857310908071016E-2</v>
      </c>
      <c r="CE57" s="497">
        <f t="shared" si="215"/>
        <v>7.8461677258482312E-2</v>
      </c>
      <c r="CF57" s="497">
        <f t="shared" si="215"/>
        <v>6.8292911519803504E-2</v>
      </c>
      <c r="CG57" s="497">
        <f t="shared" si="215"/>
        <v>0.11442673805115756</v>
      </c>
      <c r="CH57" s="497">
        <f t="shared" si="215"/>
        <v>5.7857310908071009E-2</v>
      </c>
      <c r="CI57" s="497">
        <f t="shared" si="215"/>
        <v>7.8461677258482312E-2</v>
      </c>
      <c r="CJ57" s="497">
        <f t="shared" si="215"/>
        <v>6.8292911519803517E-2</v>
      </c>
      <c r="CK57" s="497">
        <f t="shared" si="215"/>
        <v>0.11442673805115756</v>
      </c>
      <c r="CM57" s="766"/>
      <c r="CN57" s="791" t="s">
        <v>1475</v>
      </c>
      <c r="CO57" s="792">
        <f>_xll.ciqfunctions.udf.CIQ("mjn", "IQ_CLOSEPRICE")</f>
        <v>77.239999999999995</v>
      </c>
    </row>
    <row r="58" spans="1:93" s="372" customFormat="1" ht="15.75" thickBot="1" x14ac:dyDescent="0.3">
      <c r="A58" s="507"/>
      <c r="B58" s="508"/>
      <c r="C58" s="508"/>
      <c r="D58" s="508"/>
      <c r="E58" s="508"/>
      <c r="F58" s="508"/>
      <c r="G58" s="508"/>
      <c r="H58" s="508"/>
      <c r="I58" s="508"/>
      <c r="J58" s="508"/>
      <c r="K58" s="508"/>
      <c r="L58" s="508"/>
      <c r="M58" s="508"/>
      <c r="N58" s="508"/>
      <c r="O58" s="508"/>
      <c r="P58" s="508"/>
      <c r="Q58" s="508"/>
      <c r="R58" s="508"/>
      <c r="S58" s="508"/>
      <c r="T58" s="508"/>
      <c r="U58" s="508"/>
      <c r="V58" s="508"/>
      <c r="W58" s="508"/>
      <c r="X58" s="508"/>
      <c r="Y58" s="508"/>
      <c r="Z58" s="508"/>
      <c r="AA58" s="508"/>
      <c r="AB58" s="508"/>
      <c r="AC58" s="508" t="s">
        <v>980</v>
      </c>
      <c r="AD58" s="508"/>
      <c r="AE58" s="508"/>
      <c r="AF58" s="508"/>
      <c r="AG58" s="508"/>
      <c r="AH58" s="508"/>
      <c r="AI58" s="508"/>
      <c r="AJ58" s="508"/>
      <c r="AK58" s="508"/>
      <c r="AL58" s="508"/>
      <c r="AM58" s="508"/>
      <c r="AN58" s="508"/>
      <c r="AO58" s="508"/>
      <c r="AP58" s="508"/>
      <c r="AQ58" s="508"/>
      <c r="AR58" s="508"/>
      <c r="AS58" s="508"/>
      <c r="AT58" s="508"/>
      <c r="AU58" s="508"/>
      <c r="AV58" s="508"/>
      <c r="AW58" s="509"/>
      <c r="AX58" s="509"/>
      <c r="AY58" s="509"/>
      <c r="AZ58" s="509"/>
      <c r="BA58" s="509"/>
      <c r="BB58" s="509"/>
      <c r="BC58" s="509"/>
      <c r="BD58" s="509"/>
      <c r="BE58" s="509"/>
      <c r="BF58" s="509"/>
      <c r="BG58" s="509"/>
      <c r="BH58" s="509"/>
      <c r="BI58" s="509"/>
      <c r="BJ58" s="509"/>
      <c r="BK58" s="509"/>
      <c r="BL58" s="509"/>
      <c r="BM58" s="509"/>
      <c r="BN58" s="509"/>
      <c r="BO58" s="509"/>
      <c r="BP58" s="509"/>
      <c r="BQ58" s="509"/>
      <c r="BR58" s="509"/>
      <c r="BS58" s="509"/>
      <c r="BT58" s="509"/>
      <c r="BU58" s="509"/>
      <c r="BV58" s="509"/>
      <c r="BW58" s="509"/>
      <c r="BX58" s="509"/>
      <c r="BY58" s="509"/>
      <c r="BZ58" s="509"/>
      <c r="CA58" s="509"/>
      <c r="CB58" s="509"/>
      <c r="CC58" s="509"/>
      <c r="CD58" s="509"/>
      <c r="CE58" s="509"/>
      <c r="CF58" s="509"/>
      <c r="CG58" s="509"/>
      <c r="CH58" s="509"/>
      <c r="CI58" s="509"/>
      <c r="CJ58" s="509"/>
      <c r="CK58" s="509"/>
      <c r="CM58" s="766"/>
      <c r="CN58" s="793" t="s">
        <v>1476</v>
      </c>
      <c r="CO58" s="794">
        <f ca="1">CO55/CO57-1</f>
        <v>4.5993785586053271E-2</v>
      </c>
    </row>
    <row r="59" spans="1:93" x14ac:dyDescent="0.25">
      <c r="A59" s="34"/>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t="s">
        <v>980</v>
      </c>
      <c r="AD59" s="38"/>
      <c r="AE59" s="38"/>
      <c r="AF59" s="38"/>
      <c r="AG59" s="38"/>
      <c r="AH59" s="38"/>
      <c r="AI59" s="38"/>
      <c r="AJ59" s="38"/>
      <c r="AK59" s="38"/>
      <c r="AL59" s="38"/>
      <c r="AM59" s="38"/>
      <c r="AN59" s="38"/>
      <c r="AO59" s="38"/>
      <c r="AP59" s="38"/>
      <c r="AQ59" s="38"/>
      <c r="AR59" s="38"/>
      <c r="AS59" s="38"/>
      <c r="AT59" s="38"/>
      <c r="AU59" s="38"/>
      <c r="AV59" s="38"/>
      <c r="AW59" s="37"/>
    </row>
    <row r="60" spans="1:93" ht="16.5" x14ac:dyDescent="0.35">
      <c r="B60" s="486" t="s">
        <v>1262</v>
      </c>
      <c r="C60" s="486" t="s">
        <v>1263</v>
      </c>
      <c r="D60" s="486" t="s">
        <v>1264</v>
      </c>
      <c r="E60" s="486" t="s">
        <v>1265</v>
      </c>
      <c r="F60" s="486" t="s">
        <v>1238</v>
      </c>
      <c r="G60" s="486" t="s">
        <v>1239</v>
      </c>
      <c r="H60" s="486" t="s">
        <v>1240</v>
      </c>
      <c r="I60" s="486" t="s">
        <v>1241</v>
      </c>
      <c r="J60" s="486" t="s">
        <v>1242</v>
      </c>
      <c r="K60" s="486" t="s">
        <v>1243</v>
      </c>
      <c r="L60" s="486" t="s">
        <v>1244</v>
      </c>
      <c r="M60" s="486" t="s">
        <v>1245</v>
      </c>
      <c r="N60" s="486" t="s">
        <v>1246</v>
      </c>
      <c r="O60" s="486" t="s">
        <v>1247</v>
      </c>
      <c r="P60" s="486" t="s">
        <v>1248</v>
      </c>
      <c r="Q60" s="486" t="s">
        <v>1249</v>
      </c>
      <c r="R60" s="486" t="s">
        <v>1250</v>
      </c>
      <c r="S60" s="486" t="s">
        <v>1251</v>
      </c>
      <c r="T60" s="486" t="s">
        <v>1252</v>
      </c>
      <c r="U60" s="486" t="s">
        <v>1253</v>
      </c>
      <c r="V60" s="486" t="s">
        <v>1254</v>
      </c>
      <c r="W60" s="486" t="s">
        <v>1255</v>
      </c>
      <c r="X60" s="486" t="s">
        <v>1256</v>
      </c>
      <c r="Y60" s="486" t="s">
        <v>1257</v>
      </c>
      <c r="Z60" s="486" t="s">
        <v>1258</v>
      </c>
      <c r="AA60" s="486" t="s">
        <v>1259</v>
      </c>
      <c r="AB60" s="486" t="s">
        <v>1260</v>
      </c>
      <c r="AC60" s="486" t="s">
        <v>1261</v>
      </c>
      <c r="AD60" s="486"/>
      <c r="AE60" s="486"/>
      <c r="AF60" s="486"/>
      <c r="AG60" s="486"/>
      <c r="AH60" s="486"/>
      <c r="AI60" s="486"/>
      <c r="AJ60" s="486"/>
      <c r="AK60" s="486"/>
      <c r="AL60" s="486"/>
      <c r="AM60" s="486"/>
      <c r="AN60" s="486"/>
      <c r="AO60" s="486"/>
      <c r="AP60" s="486"/>
      <c r="AQ60" s="486"/>
      <c r="AR60" s="486"/>
      <c r="AS60" s="486"/>
      <c r="AT60" s="486"/>
      <c r="AU60" s="486"/>
      <c r="AV60" s="486"/>
      <c r="AW60" s="37"/>
    </row>
    <row r="61" spans="1:93" x14ac:dyDescent="0.25">
      <c r="A61" s="34"/>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7"/>
    </row>
    <row r="62" spans="1:93" x14ac:dyDescent="0.25">
      <c r="A62" s="34"/>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7"/>
    </row>
    <row r="63" spans="1:93" x14ac:dyDescent="0.25">
      <c r="A63" s="34"/>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7"/>
    </row>
    <row r="64" spans="1:93" ht="15" hidden="1" customHeight="1" x14ac:dyDescent="0.25">
      <c r="A64" s="36" t="s">
        <v>101</v>
      </c>
      <c r="B64" s="37">
        <v>3.1</v>
      </c>
      <c r="C64" s="37">
        <v>3.5</v>
      </c>
      <c r="D64" s="37">
        <v>1.2</v>
      </c>
      <c r="E64" s="37">
        <v>3.2</v>
      </c>
      <c r="F64" s="37">
        <v>1.9</v>
      </c>
      <c r="G64" s="37">
        <v>1.1000000000000001</v>
      </c>
      <c r="H64" s="37">
        <v>1.3</v>
      </c>
      <c r="I64" s="37">
        <v>1.2</v>
      </c>
      <c r="J64" s="37">
        <v>2.8</v>
      </c>
      <c r="K64" s="37">
        <v>2.8</v>
      </c>
      <c r="L64" s="37">
        <v>1.2</v>
      </c>
      <c r="M64" s="37">
        <v>3.7</v>
      </c>
      <c r="N64" s="37">
        <v>5.6</v>
      </c>
      <c r="O64" s="37">
        <v>5.3</v>
      </c>
      <c r="P64" s="37">
        <v>-1.1000000000000001</v>
      </c>
      <c r="Q64" s="37">
        <v>-1.9</v>
      </c>
      <c r="R64" s="37">
        <v>2</v>
      </c>
      <c r="S64" s="37">
        <v>1.4</v>
      </c>
      <c r="T64" s="37">
        <v>-1.6</v>
      </c>
      <c r="U64" s="37">
        <v>3.6</v>
      </c>
      <c r="V64" s="37">
        <v>5.4</v>
      </c>
      <c r="W64" s="37">
        <v>4.7</v>
      </c>
      <c r="X64" s="37">
        <v>0.7</v>
      </c>
      <c r="Y64" s="37">
        <v>-1.8</v>
      </c>
      <c r="Z64" s="37">
        <v>-0.3</v>
      </c>
      <c r="AA64" s="37">
        <v>-0.3</v>
      </c>
      <c r="AB64" s="37">
        <v>-0.6</v>
      </c>
      <c r="AC64" s="37">
        <v>3</v>
      </c>
      <c r="AD64" s="37"/>
      <c r="AE64" s="37"/>
      <c r="AF64" s="37"/>
      <c r="AG64" s="37"/>
      <c r="AH64" s="37"/>
      <c r="AI64" s="37"/>
      <c r="AJ64" s="37"/>
      <c r="AK64" s="37"/>
      <c r="AL64" s="37"/>
      <c r="AM64" s="37"/>
      <c r="AN64" s="37"/>
      <c r="AO64" s="37"/>
      <c r="AP64" s="37"/>
      <c r="AQ64" s="37"/>
      <c r="AR64" s="37"/>
      <c r="AS64" s="37"/>
      <c r="AT64" s="37"/>
      <c r="AU64" s="37"/>
      <c r="AV64" s="37"/>
      <c r="AW64" s="37" t="s">
        <v>980</v>
      </c>
    </row>
    <row r="65" spans="1:49" ht="15" hidden="1" customHeight="1" x14ac:dyDescent="0.25">
      <c r="A65" s="34" t="s">
        <v>103</v>
      </c>
      <c r="B65" s="38">
        <v>103.5</v>
      </c>
      <c r="C65" s="38">
        <v>134.5</v>
      </c>
      <c r="D65" s="38">
        <v>97.6</v>
      </c>
      <c r="E65" s="38">
        <v>64</v>
      </c>
      <c r="F65" s="38">
        <v>125.6</v>
      </c>
      <c r="G65" s="38">
        <v>121.4</v>
      </c>
      <c r="H65" s="38">
        <v>106.1</v>
      </c>
      <c r="I65" s="38">
        <v>99.6</v>
      </c>
      <c r="J65" s="38">
        <v>146.1</v>
      </c>
      <c r="K65" s="38">
        <v>132.1</v>
      </c>
      <c r="L65" s="38">
        <v>144.69999999999999</v>
      </c>
      <c r="M65" s="38">
        <v>85.6</v>
      </c>
      <c r="N65" s="38">
        <v>164.2</v>
      </c>
      <c r="O65" s="38">
        <v>165.8</v>
      </c>
      <c r="P65" s="38">
        <v>140.30000000000001</v>
      </c>
      <c r="Q65" s="38">
        <v>134.19999999999999</v>
      </c>
      <c r="R65" s="38">
        <v>188</v>
      </c>
      <c r="S65" s="38">
        <v>172</v>
      </c>
      <c r="T65" s="38">
        <v>171.3</v>
      </c>
      <c r="U65" s="38">
        <v>152.5</v>
      </c>
      <c r="V65" s="38">
        <v>202.4</v>
      </c>
      <c r="W65" s="38">
        <v>171.4</v>
      </c>
      <c r="X65" s="38">
        <v>187.6</v>
      </c>
      <c r="Y65" s="38">
        <v>158.4</v>
      </c>
      <c r="Z65" s="38">
        <v>207.4</v>
      </c>
      <c r="AA65" s="38">
        <v>162.9</v>
      </c>
      <c r="AB65" s="38">
        <v>155.19999999999999</v>
      </c>
      <c r="AC65" s="38">
        <v>128</v>
      </c>
      <c r="AD65" s="38">
        <v>150.75</v>
      </c>
      <c r="AE65" s="38">
        <v>154.5</v>
      </c>
      <c r="AF65" s="38">
        <v>154.5</v>
      </c>
      <c r="AG65" s="38">
        <v>154.5</v>
      </c>
      <c r="AH65" s="38">
        <v>154.5</v>
      </c>
      <c r="AI65" s="38">
        <v>154.5</v>
      </c>
      <c r="AJ65" s="38">
        <v>154.5</v>
      </c>
      <c r="AK65" s="38">
        <v>154.5</v>
      </c>
      <c r="AL65" s="38">
        <v>154.5</v>
      </c>
      <c r="AM65" s="38">
        <v>154.5</v>
      </c>
      <c r="AN65" s="38">
        <v>154.5</v>
      </c>
      <c r="AO65" s="38">
        <v>154.5</v>
      </c>
      <c r="AP65" s="38">
        <v>154.5</v>
      </c>
      <c r="AQ65" s="38">
        <v>154.5</v>
      </c>
      <c r="AR65" s="38">
        <v>154.5</v>
      </c>
      <c r="AS65" s="38">
        <v>154.5</v>
      </c>
      <c r="AT65" s="38">
        <v>154.5</v>
      </c>
      <c r="AU65" s="38">
        <v>154.5</v>
      </c>
      <c r="AV65" s="38">
        <v>154.5</v>
      </c>
      <c r="AW65" s="38">
        <v>154.5</v>
      </c>
    </row>
    <row r="66" spans="1:49" ht="15" hidden="1" customHeight="1" x14ac:dyDescent="0.25">
      <c r="A66" s="36" t="s">
        <v>105</v>
      </c>
      <c r="B66" s="37">
        <v>0</v>
      </c>
      <c r="C66" s="37">
        <v>0</v>
      </c>
      <c r="D66" s="37">
        <v>0</v>
      </c>
      <c r="E66" s="37">
        <v>0</v>
      </c>
      <c r="F66" s="37">
        <v>0</v>
      </c>
      <c r="G66" s="37">
        <v>0</v>
      </c>
      <c r="H66" s="37">
        <v>0</v>
      </c>
      <c r="I66" s="37">
        <v>0</v>
      </c>
      <c r="J66" s="37">
        <v>0</v>
      </c>
      <c r="K66" s="37">
        <v>0</v>
      </c>
      <c r="L66" s="37">
        <v>0</v>
      </c>
      <c r="M66" s="37">
        <v>0</v>
      </c>
      <c r="N66" s="37">
        <v>0</v>
      </c>
      <c r="O66" s="37">
        <v>0</v>
      </c>
      <c r="P66" s="37">
        <v>0</v>
      </c>
      <c r="Q66" s="37">
        <v>0</v>
      </c>
      <c r="R66" s="37">
        <v>0</v>
      </c>
      <c r="S66" s="37">
        <v>0</v>
      </c>
      <c r="T66" s="37">
        <v>0</v>
      </c>
      <c r="U66" s="37">
        <v>0</v>
      </c>
      <c r="V66" s="37">
        <v>0</v>
      </c>
      <c r="W66" s="37">
        <v>0</v>
      </c>
      <c r="X66" s="37">
        <v>0</v>
      </c>
      <c r="Y66" s="37">
        <v>0</v>
      </c>
      <c r="Z66" s="37">
        <v>0</v>
      </c>
      <c r="AA66" s="37">
        <v>0</v>
      </c>
      <c r="AB66" s="37">
        <v>0</v>
      </c>
      <c r="AC66" s="37">
        <v>0</v>
      </c>
      <c r="AD66" s="37"/>
      <c r="AE66" s="37"/>
      <c r="AF66" s="37"/>
      <c r="AG66" s="37"/>
      <c r="AH66" s="37"/>
      <c r="AI66" s="37"/>
      <c r="AJ66" s="37"/>
      <c r="AK66" s="37"/>
      <c r="AL66" s="37"/>
      <c r="AM66" s="37"/>
      <c r="AN66" s="37"/>
      <c r="AO66" s="37"/>
      <c r="AP66" s="37"/>
      <c r="AQ66" s="37"/>
      <c r="AR66" s="37"/>
      <c r="AS66" s="37"/>
      <c r="AT66" s="37"/>
      <c r="AU66" s="37"/>
      <c r="AV66" s="37"/>
      <c r="AW66" s="37" t="s">
        <v>980</v>
      </c>
    </row>
    <row r="67" spans="1:49" ht="15" hidden="1" customHeight="1" x14ac:dyDescent="0.25">
      <c r="A67" s="36" t="s">
        <v>107</v>
      </c>
      <c r="B67" s="37">
        <v>0</v>
      </c>
      <c r="C67" s="37">
        <v>0</v>
      </c>
      <c r="D67" s="37">
        <v>0</v>
      </c>
      <c r="E67" s="37">
        <v>0</v>
      </c>
      <c r="F67" s="37">
        <v>0</v>
      </c>
      <c r="G67" s="37">
        <v>0</v>
      </c>
      <c r="H67" s="37">
        <v>0</v>
      </c>
      <c r="I67" s="37">
        <v>0</v>
      </c>
      <c r="J67" s="37">
        <v>0</v>
      </c>
      <c r="K67" s="37">
        <v>0</v>
      </c>
      <c r="L67" s="37">
        <v>0</v>
      </c>
      <c r="M67" s="37">
        <v>0</v>
      </c>
      <c r="N67" s="37">
        <v>0</v>
      </c>
      <c r="O67" s="37">
        <v>0</v>
      </c>
      <c r="P67" s="37">
        <v>0</v>
      </c>
      <c r="Q67" s="37">
        <v>0</v>
      </c>
      <c r="R67" s="37">
        <v>0</v>
      </c>
      <c r="S67" s="37">
        <v>0</v>
      </c>
      <c r="T67" s="37">
        <v>0</v>
      </c>
      <c r="U67" s="37">
        <v>0</v>
      </c>
      <c r="V67" s="37">
        <v>0</v>
      </c>
      <c r="W67" s="37">
        <v>0</v>
      </c>
      <c r="X67" s="37">
        <v>0</v>
      </c>
      <c r="Y67" s="37">
        <v>0</v>
      </c>
      <c r="Z67" s="37">
        <v>0</v>
      </c>
      <c r="AA67" s="37">
        <v>0</v>
      </c>
      <c r="AB67" s="37">
        <v>0</v>
      </c>
      <c r="AC67" s="37">
        <v>0</v>
      </c>
      <c r="AD67" s="37"/>
      <c r="AE67" s="37"/>
      <c r="AF67" s="37"/>
      <c r="AG67" s="37"/>
      <c r="AH67" s="37"/>
      <c r="AI67" s="37"/>
      <c r="AJ67" s="37"/>
      <c r="AK67" s="37"/>
      <c r="AL67" s="37"/>
      <c r="AM67" s="37"/>
      <c r="AN67" s="37"/>
      <c r="AO67" s="37"/>
      <c r="AP67" s="37"/>
      <c r="AQ67" s="37"/>
      <c r="AR67" s="37"/>
      <c r="AS67" s="37"/>
      <c r="AT67" s="37"/>
      <c r="AU67" s="37"/>
      <c r="AV67" s="37"/>
      <c r="AW67" s="37" t="s">
        <v>980</v>
      </c>
    </row>
    <row r="68" spans="1:49" ht="15" hidden="1" customHeight="1" x14ac:dyDescent="0.25">
      <c r="A68" s="34" t="s">
        <v>109</v>
      </c>
      <c r="B68" s="38">
        <v>103.5</v>
      </c>
      <c r="C68" s="38">
        <v>134.5</v>
      </c>
      <c r="D68" s="38">
        <v>97.6</v>
      </c>
      <c r="E68" s="38">
        <v>64</v>
      </c>
      <c r="F68" s="38">
        <v>125.6</v>
      </c>
      <c r="G68" s="38">
        <v>121.4</v>
      </c>
      <c r="H68" s="38">
        <v>106.1</v>
      </c>
      <c r="I68" s="38">
        <v>99.6</v>
      </c>
      <c r="J68" s="38">
        <v>146.1</v>
      </c>
      <c r="K68" s="38">
        <v>132.1</v>
      </c>
      <c r="L68" s="38">
        <v>144.69999999999999</v>
      </c>
      <c r="M68" s="38">
        <v>85.6</v>
      </c>
      <c r="N68" s="38">
        <v>164.2</v>
      </c>
      <c r="O68" s="38">
        <v>165.8</v>
      </c>
      <c r="P68" s="38">
        <v>140.30000000000001</v>
      </c>
      <c r="Q68" s="38">
        <v>134.19999999999999</v>
      </c>
      <c r="R68" s="38">
        <v>188</v>
      </c>
      <c r="S68" s="38">
        <v>172</v>
      </c>
      <c r="T68" s="38">
        <v>171.3</v>
      </c>
      <c r="U68" s="38">
        <v>152.5</v>
      </c>
      <c r="V68" s="38">
        <v>202.4</v>
      </c>
      <c r="W68" s="38">
        <v>171.4</v>
      </c>
      <c r="X68" s="38">
        <v>187.6</v>
      </c>
      <c r="Y68" s="38">
        <v>158.4</v>
      </c>
      <c r="Z68" s="38">
        <v>207.4</v>
      </c>
      <c r="AA68" s="38">
        <v>162.9</v>
      </c>
      <c r="AB68" s="38">
        <v>155.19999999999999</v>
      </c>
      <c r="AC68" s="38">
        <v>128</v>
      </c>
      <c r="AD68" s="38">
        <v>157.375</v>
      </c>
      <c r="AE68" s="38">
        <v>150.143</v>
      </c>
      <c r="AF68" s="38">
        <v>150.143</v>
      </c>
      <c r="AG68" s="38">
        <v>150.143</v>
      </c>
      <c r="AH68" s="38">
        <v>150.143</v>
      </c>
      <c r="AI68" s="38">
        <v>150.143</v>
      </c>
      <c r="AJ68" s="38">
        <v>150.143</v>
      </c>
      <c r="AK68" s="38">
        <v>150.143</v>
      </c>
      <c r="AL68" s="38">
        <v>150.143</v>
      </c>
      <c r="AM68" s="38">
        <v>150.143</v>
      </c>
      <c r="AN68" s="38">
        <v>150.143</v>
      </c>
      <c r="AO68" s="38">
        <v>150.143</v>
      </c>
      <c r="AP68" s="38">
        <v>150.143</v>
      </c>
      <c r="AQ68" s="38">
        <v>150.143</v>
      </c>
      <c r="AR68" s="38">
        <v>150.143</v>
      </c>
      <c r="AS68" s="38">
        <v>150.143</v>
      </c>
      <c r="AT68" s="38">
        <v>150.143</v>
      </c>
      <c r="AU68" s="38">
        <v>150.143</v>
      </c>
      <c r="AV68" s="38">
        <v>150.143</v>
      </c>
      <c r="AW68" s="38">
        <v>150.143</v>
      </c>
    </row>
    <row r="69" spans="1:49" ht="15" hidden="1" customHeight="1" x14ac:dyDescent="0.25">
      <c r="A69" s="34"/>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t="s">
        <v>980</v>
      </c>
    </row>
    <row r="70" spans="1:49" ht="15" hidden="1" customHeight="1" x14ac:dyDescent="0.25">
      <c r="A70" s="34" t="s">
        <v>111</v>
      </c>
      <c r="B70" s="38">
        <v>115.8</v>
      </c>
      <c r="C70" s="38">
        <v>127.545</v>
      </c>
      <c r="D70" s="38">
        <v>107.7</v>
      </c>
      <c r="E70" s="38">
        <v>99.23</v>
      </c>
      <c r="F70" s="38">
        <v>132.4</v>
      </c>
      <c r="G70" s="38">
        <v>130.30000000000001</v>
      </c>
      <c r="H70" s="38">
        <v>118.1</v>
      </c>
      <c r="I70" s="38">
        <v>117.4</v>
      </c>
      <c r="J70" s="38">
        <v>156.80000000000001</v>
      </c>
      <c r="K70" s="38">
        <v>148.69999999999999</v>
      </c>
      <c r="L70" s="38">
        <v>161</v>
      </c>
      <c r="M70" s="38">
        <v>106.5</v>
      </c>
      <c r="N70" s="38">
        <v>167.4</v>
      </c>
      <c r="O70" s="38">
        <v>171.2</v>
      </c>
      <c r="P70" s="38">
        <v>144.80000000000001</v>
      </c>
      <c r="Q70" s="38">
        <v>146.69999999999999</v>
      </c>
      <c r="R70" s="38">
        <v>189.04</v>
      </c>
      <c r="S70" s="38">
        <v>172.69499999999999</v>
      </c>
      <c r="T70" s="38">
        <v>189.76499999999999</v>
      </c>
      <c r="U70" s="38">
        <v>158.13499999999999</v>
      </c>
      <c r="V70" s="38">
        <v>203.5</v>
      </c>
      <c r="W70" s="38">
        <v>174.5</v>
      </c>
      <c r="X70" s="38">
        <v>181.9</v>
      </c>
      <c r="Y70" s="38">
        <v>160</v>
      </c>
      <c r="Z70" s="38">
        <v>210.2</v>
      </c>
      <c r="AA70" s="38">
        <v>166.995</v>
      </c>
      <c r="AB70" s="38">
        <v>162</v>
      </c>
      <c r="AC70" s="38">
        <v>147.80000000000001</v>
      </c>
      <c r="AD70" s="38">
        <v>157.375</v>
      </c>
      <c r="AE70" s="38">
        <v>150.143</v>
      </c>
      <c r="AF70" s="38">
        <v>150.143</v>
      </c>
      <c r="AG70" s="38">
        <v>150.143</v>
      </c>
      <c r="AH70" s="38">
        <v>150.143</v>
      </c>
      <c r="AI70" s="38">
        <v>150.143</v>
      </c>
      <c r="AJ70" s="38">
        <v>150.143</v>
      </c>
      <c r="AK70" s="38">
        <v>150.143</v>
      </c>
      <c r="AL70" s="38">
        <v>150.143</v>
      </c>
      <c r="AM70" s="38">
        <v>150.143</v>
      </c>
      <c r="AN70" s="38">
        <v>150.143</v>
      </c>
      <c r="AO70" s="38">
        <v>150.143</v>
      </c>
      <c r="AP70" s="38">
        <v>150.143</v>
      </c>
      <c r="AQ70" s="38">
        <v>150.143</v>
      </c>
      <c r="AR70" s="38">
        <v>150.143</v>
      </c>
      <c r="AS70" s="38">
        <v>150.143</v>
      </c>
      <c r="AT70" s="38">
        <v>150.143</v>
      </c>
      <c r="AU70" s="38">
        <v>150.143</v>
      </c>
      <c r="AV70" s="38">
        <v>150.143</v>
      </c>
      <c r="AW70" s="38">
        <v>150.143</v>
      </c>
    </row>
    <row r="71" spans="1:49" ht="15" hidden="1" customHeight="1" x14ac:dyDescent="0.25">
      <c r="A71" s="36" t="s">
        <v>112</v>
      </c>
      <c r="B71" s="37">
        <v>12.3</v>
      </c>
      <c r="C71" s="37">
        <v>-6.9550000000000001</v>
      </c>
      <c r="D71" s="37">
        <v>10.1</v>
      </c>
      <c r="E71" s="37">
        <v>35.229999999999997</v>
      </c>
      <c r="F71" s="37">
        <v>6.8</v>
      </c>
      <c r="G71" s="37">
        <v>8.9</v>
      </c>
      <c r="H71" s="37">
        <v>12</v>
      </c>
      <c r="I71" s="37">
        <v>17.8</v>
      </c>
      <c r="J71" s="37">
        <v>10.7</v>
      </c>
      <c r="K71" s="37">
        <v>16.600000000000001</v>
      </c>
      <c r="L71" s="37">
        <v>16.3</v>
      </c>
      <c r="M71" s="37">
        <v>20.9</v>
      </c>
      <c r="N71" s="37">
        <v>3.2</v>
      </c>
      <c r="O71" s="37">
        <v>5.4</v>
      </c>
      <c r="P71" s="37">
        <v>4.5</v>
      </c>
      <c r="Q71" s="37">
        <v>12.5</v>
      </c>
      <c r="R71" s="37">
        <v>1.04</v>
      </c>
      <c r="S71" s="37">
        <v>0.69499999999999995</v>
      </c>
      <c r="T71" s="37">
        <v>18.465</v>
      </c>
      <c r="U71" s="37">
        <v>5.6349999999999998</v>
      </c>
      <c r="V71" s="37">
        <v>1.1000000000000001</v>
      </c>
      <c r="W71" s="37">
        <v>3.1</v>
      </c>
      <c r="X71" s="37">
        <v>-5.7</v>
      </c>
      <c r="Y71" s="37">
        <v>1.6</v>
      </c>
      <c r="Z71" s="37">
        <v>2.8</v>
      </c>
      <c r="AA71" s="37">
        <v>4.0949999999999998</v>
      </c>
      <c r="AB71" s="37">
        <v>6.8</v>
      </c>
      <c r="AC71" s="37">
        <v>19.8</v>
      </c>
      <c r="AD71" s="37"/>
      <c r="AE71" s="37"/>
      <c r="AF71" s="37"/>
      <c r="AG71" s="37"/>
      <c r="AH71" s="37"/>
      <c r="AI71" s="37"/>
      <c r="AJ71" s="37"/>
      <c r="AK71" s="37"/>
      <c r="AL71" s="37"/>
      <c r="AM71" s="37"/>
      <c r="AN71" s="37"/>
      <c r="AO71" s="37"/>
      <c r="AP71" s="37"/>
      <c r="AQ71" s="37"/>
      <c r="AR71" s="37"/>
      <c r="AS71" s="37"/>
      <c r="AT71" s="37"/>
      <c r="AU71" s="37"/>
      <c r="AV71" s="37"/>
      <c r="AW71" s="37" t="s">
        <v>980</v>
      </c>
    </row>
    <row r="72" spans="1:49" ht="15" hidden="1" customHeight="1" x14ac:dyDescent="0.25">
      <c r="A72" s="36" t="s">
        <v>114</v>
      </c>
      <c r="B72" s="37">
        <v>0</v>
      </c>
      <c r="C72" s="37">
        <v>0</v>
      </c>
      <c r="D72" s="37">
        <v>0</v>
      </c>
      <c r="E72" s="37">
        <v>0</v>
      </c>
      <c r="F72" s="37">
        <v>0</v>
      </c>
      <c r="G72" s="37">
        <v>0</v>
      </c>
      <c r="H72" s="37">
        <v>0</v>
      </c>
      <c r="I72" s="37">
        <v>0</v>
      </c>
      <c r="J72" s="37">
        <v>0</v>
      </c>
      <c r="K72" s="37">
        <v>0</v>
      </c>
      <c r="L72" s="37">
        <v>0</v>
      </c>
      <c r="M72" s="37">
        <v>0</v>
      </c>
      <c r="N72" s="37">
        <v>0</v>
      </c>
      <c r="O72" s="37">
        <v>0</v>
      </c>
      <c r="P72" s="37">
        <v>0</v>
      </c>
      <c r="Q72" s="37">
        <v>0</v>
      </c>
      <c r="R72" s="37">
        <v>0</v>
      </c>
      <c r="S72" s="37">
        <v>0</v>
      </c>
      <c r="T72" s="37">
        <v>0</v>
      </c>
      <c r="U72" s="37">
        <v>0</v>
      </c>
      <c r="V72" s="37">
        <v>0</v>
      </c>
      <c r="W72" s="37">
        <v>0</v>
      </c>
      <c r="X72" s="37">
        <v>0</v>
      </c>
      <c r="Y72" s="37">
        <v>0</v>
      </c>
      <c r="Z72" s="37">
        <v>0</v>
      </c>
      <c r="AA72" s="37">
        <v>0</v>
      </c>
      <c r="AB72" s="37">
        <v>0</v>
      </c>
      <c r="AC72" s="37">
        <v>0</v>
      </c>
      <c r="AD72" s="37"/>
      <c r="AE72" s="37"/>
      <c r="AF72" s="37"/>
      <c r="AG72" s="37"/>
      <c r="AH72" s="37"/>
      <c r="AI72" s="37"/>
      <c r="AJ72" s="37"/>
      <c r="AK72" s="37"/>
      <c r="AL72" s="37"/>
      <c r="AM72" s="37"/>
      <c r="AN72" s="37"/>
      <c r="AO72" s="37"/>
      <c r="AP72" s="37"/>
      <c r="AQ72" s="37"/>
      <c r="AR72" s="37"/>
      <c r="AS72" s="37"/>
      <c r="AT72" s="37"/>
      <c r="AU72" s="37"/>
      <c r="AV72" s="37"/>
      <c r="AW72" s="37" t="s">
        <v>980</v>
      </c>
    </row>
    <row r="73" spans="1:49" ht="15" hidden="1" customHeight="1" x14ac:dyDescent="0.25">
      <c r="A73" s="34"/>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7" t="s">
        <v>980</v>
      </c>
    </row>
    <row r="74" spans="1:49" ht="15" hidden="1" customHeight="1" x14ac:dyDescent="0.25">
      <c r="A74" s="36" t="s">
        <v>115</v>
      </c>
      <c r="B74" s="37">
        <v>188.8</v>
      </c>
      <c r="C74" s="37">
        <v>204.5</v>
      </c>
      <c r="D74" s="37">
        <v>204.5</v>
      </c>
      <c r="E74" s="37">
        <v>204.5</v>
      </c>
      <c r="F74" s="37">
        <v>204.5</v>
      </c>
      <c r="G74" s="37">
        <v>204.5</v>
      </c>
      <c r="H74" s="37">
        <v>204.6</v>
      </c>
      <c r="I74" s="37">
        <v>204.7</v>
      </c>
      <c r="J74" s="37">
        <v>204.7</v>
      </c>
      <c r="K74" s="37">
        <v>204.5</v>
      </c>
      <c r="L74" s="37">
        <v>204</v>
      </c>
      <c r="M74" s="37">
        <v>203.8</v>
      </c>
      <c r="N74" s="37">
        <v>203.9</v>
      </c>
      <c r="O74" s="37">
        <v>204</v>
      </c>
      <c r="P74" s="37">
        <v>203.7</v>
      </c>
      <c r="Q74" s="37">
        <v>202.9</v>
      </c>
      <c r="R74" s="37">
        <v>202.7</v>
      </c>
      <c r="S74" s="37">
        <v>202.6</v>
      </c>
      <c r="T74" s="37">
        <v>202.3</v>
      </c>
      <c r="U74" s="37">
        <v>202.7</v>
      </c>
      <c r="V74" s="37">
        <v>201.9</v>
      </c>
      <c r="W74" s="37">
        <v>202.2</v>
      </c>
      <c r="X74" s="37">
        <v>202.2</v>
      </c>
      <c r="Y74" s="37">
        <v>202.9</v>
      </c>
      <c r="Z74" s="37">
        <v>202.4</v>
      </c>
      <c r="AA74" s="37">
        <v>202.7</v>
      </c>
      <c r="AB74" s="37">
        <v>201.4</v>
      </c>
      <c r="AC74" s="37">
        <v>189.8</v>
      </c>
      <c r="AD74" s="37"/>
      <c r="AE74" s="37"/>
      <c r="AF74" s="37"/>
      <c r="AG74" s="37"/>
      <c r="AH74" s="37"/>
      <c r="AI74" s="37"/>
      <c r="AJ74" s="37"/>
      <c r="AK74" s="37"/>
      <c r="AL74" s="37"/>
      <c r="AM74" s="37"/>
      <c r="AN74" s="37"/>
      <c r="AO74" s="37"/>
      <c r="AP74" s="37"/>
      <c r="AQ74" s="37"/>
      <c r="AR74" s="37"/>
      <c r="AS74" s="37"/>
      <c r="AT74" s="37"/>
      <c r="AU74" s="37"/>
      <c r="AV74" s="37"/>
      <c r="AW74" s="37" t="s">
        <v>980</v>
      </c>
    </row>
    <row r="75" spans="1:49" ht="15" hidden="1" customHeight="1" x14ac:dyDescent="0.25">
      <c r="A75" s="34" t="s">
        <v>117</v>
      </c>
      <c r="B75" s="59">
        <v>0.55000000000000004</v>
      </c>
      <c r="C75" s="59">
        <v>0.66</v>
      </c>
      <c r="D75" s="59">
        <v>0.48</v>
      </c>
      <c r="E75" s="59">
        <v>0.31</v>
      </c>
      <c r="F75" s="59">
        <v>0.61</v>
      </c>
      <c r="G75" s="59">
        <v>0.59</v>
      </c>
      <c r="H75" s="59">
        <v>0.52</v>
      </c>
      <c r="I75" s="59">
        <v>0.49</v>
      </c>
      <c r="J75" s="59">
        <v>0.71</v>
      </c>
      <c r="K75" s="59">
        <v>0.64</v>
      </c>
      <c r="L75" s="59">
        <v>0.71</v>
      </c>
      <c r="M75" s="59">
        <v>0.42</v>
      </c>
      <c r="N75" s="59">
        <v>0.8</v>
      </c>
      <c r="O75" s="59">
        <v>0.81</v>
      </c>
      <c r="P75" s="59">
        <v>0.69</v>
      </c>
      <c r="Q75" s="59">
        <v>0.66</v>
      </c>
      <c r="R75" s="59">
        <v>0.93</v>
      </c>
      <c r="S75" s="59">
        <v>0.85</v>
      </c>
      <c r="T75" s="59">
        <v>0.85</v>
      </c>
      <c r="U75" s="59">
        <v>0.75</v>
      </c>
      <c r="V75" s="59">
        <v>1</v>
      </c>
      <c r="W75" s="59">
        <v>0.85</v>
      </c>
      <c r="X75" s="59">
        <v>0.93</v>
      </c>
      <c r="Y75" s="59">
        <v>0.78</v>
      </c>
      <c r="Z75" s="59">
        <v>1.02</v>
      </c>
      <c r="AA75" s="59">
        <v>0.8</v>
      </c>
      <c r="AB75" s="59">
        <v>0.77</v>
      </c>
      <c r="AC75" s="59">
        <v>0.67</v>
      </c>
      <c r="AD75" s="59">
        <v>0.81799999999999995</v>
      </c>
      <c r="AE75" s="59">
        <v>0.82</v>
      </c>
      <c r="AF75" s="59">
        <v>0.82</v>
      </c>
      <c r="AG75" s="59">
        <v>0.82</v>
      </c>
      <c r="AH75" s="59">
        <v>0.82</v>
      </c>
      <c r="AI75" s="59">
        <v>0.82</v>
      </c>
      <c r="AJ75" s="59">
        <v>0.82</v>
      </c>
      <c r="AK75" s="59">
        <v>0.82</v>
      </c>
      <c r="AL75" s="59">
        <v>0.82</v>
      </c>
      <c r="AM75" s="59">
        <v>0.82</v>
      </c>
      <c r="AN75" s="59">
        <v>0.82</v>
      </c>
      <c r="AO75" s="59">
        <v>0.82</v>
      </c>
      <c r="AP75" s="59">
        <v>0.82</v>
      </c>
      <c r="AQ75" s="59">
        <v>0.82</v>
      </c>
      <c r="AR75" s="59">
        <v>0.82</v>
      </c>
      <c r="AS75" s="59">
        <v>0.82</v>
      </c>
      <c r="AT75" s="59">
        <v>0.82</v>
      </c>
      <c r="AU75" s="59">
        <v>0.82</v>
      </c>
      <c r="AV75" s="59">
        <v>0.82</v>
      </c>
      <c r="AW75" s="59">
        <v>0.82</v>
      </c>
    </row>
    <row r="76" spans="1:49" ht="15" hidden="1" customHeight="1" x14ac:dyDescent="0.25">
      <c r="A76" s="34" t="s">
        <v>119</v>
      </c>
      <c r="B76" s="59">
        <v>0.55000000000000004</v>
      </c>
      <c r="C76" s="59">
        <v>0.66</v>
      </c>
      <c r="D76" s="59">
        <v>0.48</v>
      </c>
      <c r="E76" s="59">
        <v>0.31</v>
      </c>
      <c r="F76" s="59">
        <v>0.61</v>
      </c>
      <c r="G76" s="59">
        <v>0.59</v>
      </c>
      <c r="H76" s="59">
        <v>0.52</v>
      </c>
      <c r="I76" s="59">
        <v>0.49</v>
      </c>
      <c r="J76" s="59">
        <v>0.71</v>
      </c>
      <c r="K76" s="59">
        <v>0.64</v>
      </c>
      <c r="L76" s="59">
        <v>0.71</v>
      </c>
      <c r="M76" s="59">
        <v>0.42</v>
      </c>
      <c r="N76" s="59">
        <v>0.8</v>
      </c>
      <c r="O76" s="59">
        <v>0.81</v>
      </c>
      <c r="P76" s="59">
        <v>0.69</v>
      </c>
      <c r="Q76" s="59">
        <v>0.66</v>
      </c>
      <c r="R76" s="59">
        <v>0.93</v>
      </c>
      <c r="S76" s="59">
        <v>0.85</v>
      </c>
      <c r="T76" s="59">
        <v>0.85</v>
      </c>
      <c r="U76" s="59">
        <v>0.75</v>
      </c>
      <c r="V76" s="59">
        <v>1</v>
      </c>
      <c r="W76" s="59">
        <v>0.85</v>
      </c>
      <c r="X76" s="59">
        <v>0.93</v>
      </c>
      <c r="Y76" s="59">
        <v>0.78</v>
      </c>
      <c r="Z76" s="59">
        <v>1.02</v>
      </c>
      <c r="AA76" s="59">
        <v>0.8</v>
      </c>
      <c r="AB76" s="59">
        <v>0.77</v>
      </c>
      <c r="AC76" s="59">
        <v>0.67</v>
      </c>
      <c r="AD76" s="59">
        <v>0.81799999999999995</v>
      </c>
      <c r="AE76" s="59">
        <v>0.82</v>
      </c>
      <c r="AF76" s="59">
        <v>0.82</v>
      </c>
      <c r="AG76" s="59">
        <v>0.82</v>
      </c>
      <c r="AH76" s="59">
        <v>0.82</v>
      </c>
      <c r="AI76" s="59">
        <v>0.82</v>
      </c>
      <c r="AJ76" s="59">
        <v>0.82</v>
      </c>
      <c r="AK76" s="59">
        <v>0.82</v>
      </c>
      <c r="AL76" s="59">
        <v>0.82</v>
      </c>
      <c r="AM76" s="59">
        <v>0.82</v>
      </c>
      <c r="AN76" s="59">
        <v>0.82</v>
      </c>
      <c r="AO76" s="59">
        <v>0.82</v>
      </c>
      <c r="AP76" s="59">
        <v>0.82</v>
      </c>
      <c r="AQ76" s="59">
        <v>0.82</v>
      </c>
      <c r="AR76" s="59">
        <v>0.82</v>
      </c>
      <c r="AS76" s="59">
        <v>0.82</v>
      </c>
      <c r="AT76" s="59">
        <v>0.82</v>
      </c>
      <c r="AU76" s="59">
        <v>0.82</v>
      </c>
      <c r="AV76" s="59">
        <v>0.82</v>
      </c>
      <c r="AW76" s="59">
        <v>0.82</v>
      </c>
    </row>
    <row r="77" spans="1:49" ht="15.75" hidden="1" customHeight="1" thickBot="1" x14ac:dyDescent="0.25">
      <c r="A77" s="34" t="s">
        <v>121</v>
      </c>
      <c r="B77" s="59">
        <v>0.61329999999999996</v>
      </c>
      <c r="C77" s="59">
        <v>0.62370000000000003</v>
      </c>
      <c r="D77" s="59">
        <v>0.52669999999999995</v>
      </c>
      <c r="E77" s="59">
        <v>0.48520000000000002</v>
      </c>
      <c r="F77" s="59">
        <v>0.64739999999999998</v>
      </c>
      <c r="G77" s="59">
        <v>0.63719999999999999</v>
      </c>
      <c r="H77" s="59">
        <v>0.57720000000000005</v>
      </c>
      <c r="I77" s="59">
        <v>0.57350000000000001</v>
      </c>
      <c r="J77" s="59">
        <v>0.76600000000000001</v>
      </c>
      <c r="K77" s="59">
        <v>0.72709999999999997</v>
      </c>
      <c r="L77" s="59">
        <v>0.78920000000000001</v>
      </c>
      <c r="M77" s="59">
        <v>0.52259999999999995</v>
      </c>
      <c r="N77" s="59">
        <v>0.82099999999999995</v>
      </c>
      <c r="O77" s="59">
        <v>0.83919999999999995</v>
      </c>
      <c r="P77" s="59">
        <v>0.71079999999999999</v>
      </c>
      <c r="Q77" s="59">
        <v>0.72299999999999998</v>
      </c>
      <c r="R77" s="59">
        <v>0.93259999999999998</v>
      </c>
      <c r="S77" s="59">
        <v>0.85240000000000005</v>
      </c>
      <c r="T77" s="59">
        <v>0.93799999999999994</v>
      </c>
      <c r="U77" s="59">
        <v>0.78010000000000002</v>
      </c>
      <c r="V77" s="59">
        <v>1.0079</v>
      </c>
      <c r="W77" s="59">
        <v>0.86299999999999999</v>
      </c>
      <c r="X77" s="59">
        <v>0.89959999999999996</v>
      </c>
      <c r="Y77" s="59">
        <v>0.78859999999999997</v>
      </c>
      <c r="Z77" s="59">
        <v>1.0385</v>
      </c>
      <c r="AA77" s="59">
        <v>0.82389999999999997</v>
      </c>
      <c r="AB77" s="59">
        <v>0.8044</v>
      </c>
      <c r="AC77" s="59">
        <v>0.77869999999999995</v>
      </c>
      <c r="AD77" s="59"/>
      <c r="AE77" s="59"/>
      <c r="AF77" s="59"/>
      <c r="AG77" s="59"/>
      <c r="AH77" s="59"/>
      <c r="AI77" s="59"/>
      <c r="AJ77" s="59"/>
      <c r="AK77" s="59"/>
      <c r="AL77" s="59"/>
      <c r="AM77" s="59"/>
      <c r="AN77" s="59"/>
      <c r="AO77" s="59"/>
      <c r="AP77" s="59"/>
      <c r="AQ77" s="59"/>
      <c r="AR77" s="59"/>
      <c r="AS77" s="59"/>
      <c r="AT77" s="59"/>
      <c r="AU77" s="59"/>
      <c r="AV77" s="59"/>
      <c r="AW77" s="59" t="s">
        <v>980</v>
      </c>
    </row>
    <row r="78" spans="1:49" ht="15" hidden="1" customHeight="1" x14ac:dyDescent="0.25">
      <c r="A78" s="34"/>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59" t="s">
        <v>980</v>
      </c>
    </row>
    <row r="79" spans="1:49" ht="15" hidden="1" customHeight="1" x14ac:dyDescent="0.25">
      <c r="A79" s="36" t="s">
        <v>123</v>
      </c>
      <c r="B79" s="37">
        <v>188.8</v>
      </c>
      <c r="C79" s="37">
        <v>204.6</v>
      </c>
      <c r="D79" s="37">
        <v>204.6</v>
      </c>
      <c r="E79" s="37">
        <v>204.7</v>
      </c>
      <c r="F79" s="37">
        <v>204.5</v>
      </c>
      <c r="G79" s="37">
        <v>204.5</v>
      </c>
      <c r="H79" s="37">
        <v>204.9</v>
      </c>
      <c r="I79" s="37">
        <v>204.7</v>
      </c>
      <c r="J79" s="37">
        <v>205.3</v>
      </c>
      <c r="K79" s="37">
        <v>205.1</v>
      </c>
      <c r="L79" s="37">
        <v>204.7</v>
      </c>
      <c r="M79" s="37">
        <v>203.8</v>
      </c>
      <c r="N79" s="37">
        <v>204.6</v>
      </c>
      <c r="O79" s="37">
        <v>204.7</v>
      </c>
      <c r="P79" s="37">
        <v>204.3</v>
      </c>
      <c r="Q79" s="37">
        <v>202.9</v>
      </c>
      <c r="R79" s="37">
        <v>203.2</v>
      </c>
      <c r="S79" s="37">
        <v>203.2</v>
      </c>
      <c r="T79" s="37">
        <v>202.8</v>
      </c>
      <c r="U79" s="37">
        <v>202.7</v>
      </c>
      <c r="V79" s="37">
        <v>202.4</v>
      </c>
      <c r="W79" s="37">
        <v>202.7</v>
      </c>
      <c r="X79" s="37">
        <v>202.7</v>
      </c>
      <c r="Y79" s="37">
        <v>202.9</v>
      </c>
      <c r="Z79" s="37">
        <v>202.9</v>
      </c>
      <c r="AA79" s="37">
        <v>203.1</v>
      </c>
      <c r="AB79" s="37">
        <v>201.7</v>
      </c>
      <c r="AC79" s="37">
        <v>189.8</v>
      </c>
      <c r="AD79" s="37"/>
      <c r="AE79" s="37"/>
      <c r="AF79" s="37"/>
      <c r="AG79" s="37"/>
      <c r="AH79" s="37"/>
      <c r="AI79" s="37"/>
      <c r="AJ79" s="37"/>
      <c r="AK79" s="37"/>
      <c r="AL79" s="37"/>
      <c r="AM79" s="37"/>
      <c r="AN79" s="37"/>
      <c r="AO79" s="37"/>
      <c r="AP79" s="37"/>
      <c r="AQ79" s="37"/>
      <c r="AR79" s="37"/>
      <c r="AS79" s="37"/>
      <c r="AT79" s="37"/>
      <c r="AU79" s="37"/>
      <c r="AV79" s="37"/>
      <c r="AW79" s="59" t="s">
        <v>980</v>
      </c>
    </row>
    <row r="80" spans="1:49" ht="15" hidden="1" customHeight="1" x14ac:dyDescent="0.25">
      <c r="A80" s="34" t="s">
        <v>125</v>
      </c>
      <c r="B80" s="59">
        <v>0.55000000000000004</v>
      </c>
      <c r="C80" s="59">
        <v>0.66</v>
      </c>
      <c r="D80" s="59">
        <v>0.48</v>
      </c>
      <c r="E80" s="59">
        <v>0.31</v>
      </c>
      <c r="F80" s="59">
        <v>0.61</v>
      </c>
      <c r="G80" s="59">
        <v>0.59</v>
      </c>
      <c r="H80" s="59">
        <v>0.52</v>
      </c>
      <c r="I80" s="59">
        <v>0.48</v>
      </c>
      <c r="J80" s="59">
        <v>0.71</v>
      </c>
      <c r="K80" s="59">
        <v>0.64</v>
      </c>
      <c r="L80" s="59">
        <v>0.7</v>
      </c>
      <c r="M80" s="59">
        <v>0.42</v>
      </c>
      <c r="N80" s="59">
        <v>0.8</v>
      </c>
      <c r="O80" s="59">
        <v>0.81</v>
      </c>
      <c r="P80" s="59">
        <v>0.69</v>
      </c>
      <c r="Q80" s="59">
        <v>0.66</v>
      </c>
      <c r="R80" s="59">
        <v>0.92</v>
      </c>
      <c r="S80" s="59">
        <v>0.84</v>
      </c>
      <c r="T80" s="59">
        <v>0.84</v>
      </c>
      <c r="U80" s="59">
        <v>0.75</v>
      </c>
      <c r="V80" s="59">
        <v>1</v>
      </c>
      <c r="W80" s="59">
        <v>0.84</v>
      </c>
      <c r="X80" s="59">
        <v>0.92</v>
      </c>
      <c r="Y80" s="59">
        <v>0.78</v>
      </c>
      <c r="Z80" s="59">
        <v>1.02</v>
      </c>
      <c r="AA80" s="59">
        <v>0.8</v>
      </c>
      <c r="AB80" s="59">
        <v>0.77</v>
      </c>
      <c r="AC80" s="59">
        <v>0.67</v>
      </c>
      <c r="AD80" s="59"/>
      <c r="AE80" s="59"/>
      <c r="AF80" s="59"/>
      <c r="AG80" s="59"/>
      <c r="AH80" s="59"/>
      <c r="AI80" s="59"/>
      <c r="AJ80" s="59"/>
      <c r="AK80" s="59"/>
      <c r="AL80" s="59"/>
      <c r="AM80" s="59"/>
      <c r="AN80" s="59"/>
      <c r="AO80" s="59"/>
      <c r="AP80" s="59"/>
      <c r="AQ80" s="59"/>
      <c r="AR80" s="59"/>
      <c r="AS80" s="59"/>
      <c r="AT80" s="59"/>
      <c r="AU80" s="59"/>
      <c r="AV80" s="59"/>
      <c r="AW80" s="59" t="s">
        <v>980</v>
      </c>
    </row>
    <row r="81" spans="1:49" ht="15" hidden="1" customHeight="1" x14ac:dyDescent="0.25">
      <c r="A81" s="34" t="s">
        <v>127</v>
      </c>
      <c r="B81" s="59">
        <v>0.55000000000000004</v>
      </c>
      <c r="C81" s="59">
        <v>0.66</v>
      </c>
      <c r="D81" s="59">
        <v>0.48</v>
      </c>
      <c r="E81" s="59">
        <v>0.31</v>
      </c>
      <c r="F81" s="59">
        <v>0.61</v>
      </c>
      <c r="G81" s="59">
        <v>0.59</v>
      </c>
      <c r="H81" s="59">
        <v>0.52</v>
      </c>
      <c r="I81" s="59">
        <v>0.48</v>
      </c>
      <c r="J81" s="59">
        <v>0.71</v>
      </c>
      <c r="K81" s="59">
        <v>0.64</v>
      </c>
      <c r="L81" s="59">
        <v>0.7</v>
      </c>
      <c r="M81" s="59">
        <v>0.42</v>
      </c>
      <c r="N81" s="59">
        <v>0.8</v>
      </c>
      <c r="O81" s="59">
        <v>0.81</v>
      </c>
      <c r="P81" s="59">
        <v>0.69</v>
      </c>
      <c r="Q81" s="59">
        <v>0.66</v>
      </c>
      <c r="R81" s="59">
        <v>0.92</v>
      </c>
      <c r="S81" s="59">
        <v>0.84</v>
      </c>
      <c r="T81" s="59">
        <v>0.84</v>
      </c>
      <c r="U81" s="59">
        <v>0.75</v>
      </c>
      <c r="V81" s="59">
        <v>1</v>
      </c>
      <c r="W81" s="59">
        <v>0.84</v>
      </c>
      <c r="X81" s="59">
        <v>0.92</v>
      </c>
      <c r="Y81" s="59">
        <v>0.78</v>
      </c>
      <c r="Z81" s="59">
        <v>1.02</v>
      </c>
      <c r="AA81" s="59">
        <v>0.8</v>
      </c>
      <c r="AB81" s="59">
        <v>0.77</v>
      </c>
      <c r="AC81" s="59">
        <v>0.67</v>
      </c>
      <c r="AD81" s="59"/>
      <c r="AE81" s="59"/>
      <c r="AF81" s="59"/>
      <c r="AG81" s="59"/>
      <c r="AH81" s="59"/>
      <c r="AI81" s="59"/>
      <c r="AJ81" s="59"/>
      <c r="AK81" s="59"/>
      <c r="AL81" s="59"/>
      <c r="AM81" s="59"/>
      <c r="AN81" s="59"/>
      <c r="AO81" s="59"/>
      <c r="AP81" s="59"/>
      <c r="AQ81" s="59"/>
      <c r="AR81" s="59"/>
      <c r="AS81" s="59"/>
      <c r="AT81" s="59"/>
      <c r="AU81" s="59"/>
      <c r="AV81" s="59"/>
      <c r="AW81" s="59" t="s">
        <v>980</v>
      </c>
    </row>
    <row r="82" spans="1:49" ht="15" hidden="1" customHeight="1" x14ac:dyDescent="0.25">
      <c r="A82" s="34" t="s">
        <v>129</v>
      </c>
      <c r="B82" s="59">
        <v>0.61329999999999996</v>
      </c>
      <c r="C82" s="59">
        <v>0.62370000000000003</v>
      </c>
      <c r="D82" s="59">
        <v>0.52669999999999995</v>
      </c>
      <c r="E82" s="59">
        <v>0.48209999999999997</v>
      </c>
      <c r="F82" s="59">
        <v>0.64329999999999998</v>
      </c>
      <c r="G82" s="59">
        <v>0.63349999999999995</v>
      </c>
      <c r="H82" s="59">
        <v>0.57720000000000005</v>
      </c>
      <c r="I82" s="59">
        <v>0.56699999999999995</v>
      </c>
      <c r="J82" s="59">
        <v>0.7621</v>
      </c>
      <c r="K82" s="59">
        <v>0.72089999999999999</v>
      </c>
      <c r="L82" s="59">
        <v>0.77959999999999996</v>
      </c>
      <c r="M82" s="59">
        <v>0.52259999999999995</v>
      </c>
      <c r="N82" s="59">
        <v>0.81559999999999999</v>
      </c>
      <c r="O82" s="59">
        <v>0.83640000000000003</v>
      </c>
      <c r="P82" s="59">
        <v>0.71079999999999999</v>
      </c>
      <c r="Q82" s="59">
        <v>0.72160000000000002</v>
      </c>
      <c r="R82" s="59">
        <v>0.92510000000000003</v>
      </c>
      <c r="S82" s="59">
        <v>0.84340000000000004</v>
      </c>
      <c r="T82" s="59">
        <v>0.93110000000000004</v>
      </c>
      <c r="U82" s="59">
        <v>0.77780000000000005</v>
      </c>
      <c r="V82" s="59">
        <v>1.0054000000000001</v>
      </c>
      <c r="W82" s="59">
        <v>0.85529999999999995</v>
      </c>
      <c r="X82" s="59">
        <v>0.89190000000000003</v>
      </c>
      <c r="Y82" s="59">
        <v>0.78790000000000004</v>
      </c>
      <c r="Z82" s="59">
        <v>1.0338000000000001</v>
      </c>
      <c r="AA82" s="59">
        <v>0.82020000000000004</v>
      </c>
      <c r="AB82" s="59">
        <v>0.80369999999999997</v>
      </c>
      <c r="AC82" s="59">
        <v>0.77429999999999999</v>
      </c>
      <c r="AD82" s="59">
        <v>0.85299999999999998</v>
      </c>
      <c r="AE82" s="59">
        <v>0.81299999999999994</v>
      </c>
      <c r="AF82" s="59">
        <v>0.81299999999999994</v>
      </c>
      <c r="AG82" s="59">
        <v>0.81299999999999994</v>
      </c>
      <c r="AH82" s="59">
        <v>0.81299999999999994</v>
      </c>
      <c r="AI82" s="59">
        <v>0.81299999999999994</v>
      </c>
      <c r="AJ82" s="59">
        <v>0.81299999999999994</v>
      </c>
      <c r="AK82" s="59">
        <v>0.81299999999999994</v>
      </c>
      <c r="AL82" s="59">
        <v>0.81299999999999994</v>
      </c>
      <c r="AM82" s="59">
        <v>0.81299999999999994</v>
      </c>
      <c r="AN82" s="59">
        <v>0.81299999999999994</v>
      </c>
      <c r="AO82" s="59">
        <v>0.81299999999999994</v>
      </c>
      <c r="AP82" s="59">
        <v>0.81299999999999994</v>
      </c>
      <c r="AQ82" s="59">
        <v>0.81299999999999994</v>
      </c>
      <c r="AR82" s="59">
        <v>0.81299999999999994</v>
      </c>
      <c r="AS82" s="59">
        <v>0.81299999999999994</v>
      </c>
      <c r="AT82" s="59">
        <v>0.81299999999999994</v>
      </c>
      <c r="AU82" s="59">
        <v>0.81299999999999994</v>
      </c>
      <c r="AV82" s="59">
        <v>0.81299999999999994</v>
      </c>
      <c r="AW82" s="59">
        <v>0.81299999999999994</v>
      </c>
    </row>
    <row r="83" spans="1:49" ht="15.75" hidden="1" customHeight="1" thickBot="1" x14ac:dyDescent="0.25">
      <c r="A83" s="34"/>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t="s">
        <v>980</v>
      </c>
    </row>
    <row r="84" spans="1:49" ht="15" hidden="1" customHeight="1" x14ac:dyDescent="0.25">
      <c r="A84" s="34" t="s">
        <v>131</v>
      </c>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t="s">
        <v>980</v>
      </c>
    </row>
    <row r="85" spans="1:49" ht="15" hidden="1" customHeight="1" x14ac:dyDescent="0.25">
      <c r="A85" s="36" t="s">
        <v>132</v>
      </c>
      <c r="B85" s="41" t="s">
        <v>134</v>
      </c>
      <c r="C85" s="41" t="s">
        <v>134</v>
      </c>
      <c r="D85" s="41" t="s">
        <v>134</v>
      </c>
      <c r="E85" s="41" t="s">
        <v>134</v>
      </c>
      <c r="F85" s="41" t="s">
        <v>134</v>
      </c>
      <c r="G85" s="41" t="s">
        <v>134</v>
      </c>
      <c r="H85" s="41" t="s">
        <v>134</v>
      </c>
      <c r="I85" s="41" t="s">
        <v>134</v>
      </c>
      <c r="J85" s="41" t="s">
        <v>134</v>
      </c>
      <c r="K85" s="41" t="s">
        <v>134</v>
      </c>
      <c r="L85" s="41" t="s">
        <v>134</v>
      </c>
      <c r="M85" s="41" t="s">
        <v>134</v>
      </c>
      <c r="N85" s="41" t="s">
        <v>134</v>
      </c>
      <c r="O85" s="41" t="s">
        <v>134</v>
      </c>
      <c r="P85" s="41" t="s">
        <v>134</v>
      </c>
      <c r="Q85" s="41" t="s">
        <v>134</v>
      </c>
      <c r="R85" s="41" t="s">
        <v>134</v>
      </c>
      <c r="S85" s="41" t="s">
        <v>134</v>
      </c>
      <c r="T85" s="41" t="s">
        <v>134</v>
      </c>
      <c r="U85" s="41" t="s">
        <v>134</v>
      </c>
      <c r="V85" s="41" t="s">
        <v>134</v>
      </c>
      <c r="W85" s="41" t="s">
        <v>134</v>
      </c>
      <c r="X85" s="41" t="s">
        <v>134</v>
      </c>
      <c r="Y85" s="41" t="s">
        <v>134</v>
      </c>
      <c r="Z85" s="41" t="s">
        <v>134</v>
      </c>
      <c r="AA85" s="41" t="s">
        <v>134</v>
      </c>
      <c r="AB85" s="41" t="s">
        <v>134</v>
      </c>
      <c r="AC85" s="41" t="s">
        <v>134</v>
      </c>
      <c r="AD85" s="41"/>
      <c r="AE85" s="41"/>
      <c r="AF85" s="41"/>
      <c r="AG85" s="41"/>
      <c r="AH85" s="41"/>
      <c r="AI85" s="41"/>
      <c r="AJ85" s="41"/>
      <c r="AK85" s="41"/>
      <c r="AL85" s="41"/>
      <c r="AM85" s="41"/>
      <c r="AN85" s="41"/>
      <c r="AO85" s="41"/>
      <c r="AP85" s="41"/>
      <c r="AQ85" s="41"/>
      <c r="AR85" s="41"/>
      <c r="AS85" s="41"/>
      <c r="AT85" s="41"/>
      <c r="AU85" s="41"/>
      <c r="AV85" s="41"/>
      <c r="AW85" s="35" t="s">
        <v>980</v>
      </c>
    </row>
    <row r="86" spans="1:49" ht="15" hidden="1" customHeight="1" x14ac:dyDescent="0.25">
      <c r="A86" s="36" t="s">
        <v>135</v>
      </c>
      <c r="B86" s="37">
        <v>217.5</v>
      </c>
      <c r="C86" s="37">
        <v>222</v>
      </c>
      <c r="D86" s="37">
        <v>191</v>
      </c>
      <c r="E86" s="37">
        <v>182.2</v>
      </c>
      <c r="F86" s="37">
        <v>224.4</v>
      </c>
      <c r="G86" s="37">
        <v>201.9</v>
      </c>
      <c r="H86" s="37">
        <v>200.7</v>
      </c>
      <c r="I86" s="37">
        <v>192</v>
      </c>
      <c r="J86" s="37">
        <v>256.8</v>
      </c>
      <c r="K86" s="37">
        <v>248.4</v>
      </c>
      <c r="L86" s="37">
        <v>245.7</v>
      </c>
      <c r="M86" s="37">
        <v>192.4</v>
      </c>
      <c r="N86" s="37">
        <v>271.5</v>
      </c>
      <c r="O86" s="37">
        <v>274.7</v>
      </c>
      <c r="P86" s="37">
        <v>210</v>
      </c>
      <c r="Q86" s="37">
        <v>228</v>
      </c>
      <c r="R86" s="37">
        <v>295.2</v>
      </c>
      <c r="S86" s="37">
        <v>269.3</v>
      </c>
      <c r="T86" s="37">
        <v>291</v>
      </c>
      <c r="U86" s="37">
        <v>233.3</v>
      </c>
      <c r="V86" s="37">
        <v>315</v>
      </c>
      <c r="W86" s="37">
        <v>271.7</v>
      </c>
      <c r="X86" s="37">
        <v>260.3</v>
      </c>
      <c r="Y86" s="37">
        <v>235.3</v>
      </c>
      <c r="Z86" s="37">
        <v>312.3</v>
      </c>
      <c r="AA86" s="37">
        <v>246.7</v>
      </c>
      <c r="AB86" s="37">
        <v>263.7</v>
      </c>
      <c r="AC86" s="37">
        <v>245.3</v>
      </c>
      <c r="AD86" s="37">
        <v>256</v>
      </c>
      <c r="AE86" s="37">
        <v>258.2</v>
      </c>
      <c r="AF86" s="37">
        <v>258.2</v>
      </c>
      <c r="AG86" s="37">
        <v>258.2</v>
      </c>
      <c r="AH86" s="37">
        <v>258.2</v>
      </c>
      <c r="AI86" s="37">
        <v>258.2</v>
      </c>
      <c r="AJ86" s="37">
        <v>258.2</v>
      </c>
      <c r="AK86" s="37">
        <v>258.2</v>
      </c>
      <c r="AL86" s="37">
        <v>258.2</v>
      </c>
      <c r="AM86" s="37">
        <v>258.2</v>
      </c>
      <c r="AN86" s="37">
        <v>258.2</v>
      </c>
      <c r="AO86" s="37">
        <v>258.2</v>
      </c>
      <c r="AP86" s="37">
        <v>258.2</v>
      </c>
      <c r="AQ86" s="37">
        <v>258.2</v>
      </c>
      <c r="AR86" s="37">
        <v>258.2</v>
      </c>
      <c r="AS86" s="37">
        <v>258.2</v>
      </c>
      <c r="AT86" s="37">
        <v>258.2</v>
      </c>
      <c r="AU86" s="37">
        <v>258.2</v>
      </c>
      <c r="AV86" s="37">
        <v>258.2</v>
      </c>
      <c r="AW86" s="37">
        <v>258.2</v>
      </c>
    </row>
    <row r="87" spans="1:49" ht="15" hidden="1" customHeight="1" x14ac:dyDescent="0.25">
      <c r="A87" s="36" t="s">
        <v>136</v>
      </c>
      <c r="B87" s="42">
        <v>27.364799999999999</v>
      </c>
      <c r="C87" s="42">
        <v>26.847799999999999</v>
      </c>
      <c r="D87" s="42">
        <v>27.7821</v>
      </c>
      <c r="E87" s="42">
        <v>28.7529</v>
      </c>
      <c r="F87" s="42">
        <v>28.2913</v>
      </c>
      <c r="G87" s="42">
        <v>27.176300000000001</v>
      </c>
      <c r="H87" s="42">
        <v>26.511199999999999</v>
      </c>
      <c r="I87" s="42">
        <v>26.069500000000001</v>
      </c>
      <c r="J87" s="42">
        <v>25.9739</v>
      </c>
      <c r="K87" s="42">
        <v>26.058599999999998</v>
      </c>
      <c r="L87" s="42">
        <v>26.4162</v>
      </c>
      <c r="M87" s="42">
        <v>25.6541</v>
      </c>
      <c r="N87" s="42">
        <v>25.452999999999999</v>
      </c>
      <c r="O87" s="42">
        <v>25.605499999999999</v>
      </c>
      <c r="P87" s="42">
        <v>24.757899999999999</v>
      </c>
      <c r="Q87" s="42">
        <v>25.227499999999999</v>
      </c>
      <c r="R87" s="42">
        <v>25.499700000000001</v>
      </c>
      <c r="S87" s="42">
        <v>25.0901</v>
      </c>
      <c r="T87" s="42">
        <v>26.291499999999999</v>
      </c>
      <c r="U87" s="42">
        <v>25.919499999999999</v>
      </c>
      <c r="V87" s="42">
        <v>25.9255</v>
      </c>
      <c r="W87" s="42">
        <v>25.646899999999999</v>
      </c>
      <c r="X87" s="42">
        <v>24.688099999999999</v>
      </c>
      <c r="Y87" s="42">
        <v>24.5458</v>
      </c>
      <c r="Z87" s="42">
        <v>24.59</v>
      </c>
      <c r="AA87" s="42">
        <v>24.459</v>
      </c>
      <c r="AB87" s="42">
        <v>25.1995</v>
      </c>
      <c r="AC87" s="42">
        <v>26.232399999999998</v>
      </c>
      <c r="AD87" s="42">
        <v>27.5509133956953</v>
      </c>
      <c r="AE87" s="42">
        <v>27.744963263376601</v>
      </c>
      <c r="AF87" s="42">
        <v>27.744963263376601</v>
      </c>
      <c r="AG87" s="42">
        <v>27.744963263376601</v>
      </c>
      <c r="AH87" s="42">
        <v>27.744963263376601</v>
      </c>
      <c r="AI87" s="42">
        <v>27.744963263376601</v>
      </c>
      <c r="AJ87" s="42">
        <v>27.744963263376601</v>
      </c>
      <c r="AK87" s="42">
        <v>27.744963263376601</v>
      </c>
      <c r="AL87" s="42">
        <v>27.744963263376601</v>
      </c>
      <c r="AM87" s="42">
        <v>27.744963263376601</v>
      </c>
      <c r="AN87" s="42">
        <v>27.744963263376601</v>
      </c>
      <c r="AO87" s="42">
        <v>27.744963263376601</v>
      </c>
      <c r="AP87" s="42">
        <v>27.744963263376601</v>
      </c>
      <c r="AQ87" s="42">
        <v>27.744963263376601</v>
      </c>
      <c r="AR87" s="42">
        <v>27.744963263376601</v>
      </c>
      <c r="AS87" s="42">
        <v>27.744963263376601</v>
      </c>
      <c r="AT87" s="42">
        <v>27.744963263376601</v>
      </c>
      <c r="AU87" s="42">
        <v>27.744963263376601</v>
      </c>
      <c r="AV87" s="42">
        <v>27.744963263376601</v>
      </c>
      <c r="AW87" s="42">
        <v>27.744963263376601</v>
      </c>
    </row>
    <row r="88" spans="1:49" ht="15" hidden="1" customHeight="1" x14ac:dyDescent="0.25">
      <c r="A88" s="36" t="s">
        <v>138</v>
      </c>
      <c r="B88" s="37" t="s">
        <v>160</v>
      </c>
      <c r="C88" s="37" t="s">
        <v>160</v>
      </c>
      <c r="D88" s="37" t="s">
        <v>160</v>
      </c>
      <c r="E88" s="37" t="s">
        <v>160</v>
      </c>
      <c r="F88" s="37" t="s">
        <v>160</v>
      </c>
      <c r="G88" s="37" t="s">
        <v>160</v>
      </c>
      <c r="H88" s="37" t="s">
        <v>160</v>
      </c>
      <c r="I88" s="37" t="s">
        <v>160</v>
      </c>
      <c r="J88" s="37" t="s">
        <v>160</v>
      </c>
      <c r="K88" s="37" t="s">
        <v>160</v>
      </c>
      <c r="L88" s="37" t="s">
        <v>160</v>
      </c>
      <c r="M88" s="37" t="s">
        <v>160</v>
      </c>
      <c r="N88" s="37" t="s">
        <v>160</v>
      </c>
      <c r="O88" s="37" t="s">
        <v>160</v>
      </c>
      <c r="P88" s="37" t="s">
        <v>160</v>
      </c>
      <c r="Q88" s="37" t="s">
        <v>160</v>
      </c>
      <c r="R88" s="37" t="s">
        <v>160</v>
      </c>
      <c r="S88" s="37" t="s">
        <v>160</v>
      </c>
      <c r="T88" s="37" t="s">
        <v>160</v>
      </c>
      <c r="U88" s="37" t="s">
        <v>160</v>
      </c>
      <c r="V88" s="37" t="s">
        <v>160</v>
      </c>
      <c r="W88" s="37" t="s">
        <v>160</v>
      </c>
      <c r="X88" s="37" t="s">
        <v>160</v>
      </c>
      <c r="Y88" s="37" t="s">
        <v>160</v>
      </c>
      <c r="Z88" s="37" t="s">
        <v>160</v>
      </c>
      <c r="AA88" s="37" t="s">
        <v>160</v>
      </c>
      <c r="AB88" s="37" t="s">
        <v>160</v>
      </c>
      <c r="AC88" s="37" t="s">
        <v>160</v>
      </c>
      <c r="AD88" s="37"/>
      <c r="AE88" s="37"/>
      <c r="AF88" s="37"/>
      <c r="AG88" s="37"/>
      <c r="AH88" s="37"/>
      <c r="AI88" s="37"/>
      <c r="AJ88" s="37"/>
      <c r="AK88" s="37"/>
      <c r="AL88" s="37"/>
      <c r="AM88" s="37"/>
      <c r="AN88" s="37"/>
      <c r="AO88" s="37"/>
      <c r="AP88" s="37"/>
      <c r="AQ88" s="37"/>
      <c r="AR88" s="37"/>
      <c r="AS88" s="37"/>
      <c r="AT88" s="37"/>
      <c r="AU88" s="37"/>
      <c r="AV88" s="37"/>
      <c r="AW88" s="37" t="s">
        <v>980</v>
      </c>
    </row>
    <row r="89" spans="1:49" ht="15" hidden="1" customHeight="1" x14ac:dyDescent="0.25">
      <c r="A89" s="36" t="s">
        <v>139</v>
      </c>
      <c r="B89" s="37">
        <v>203.6</v>
      </c>
      <c r="C89" s="37">
        <v>207.4</v>
      </c>
      <c r="D89" s="37">
        <v>175.6</v>
      </c>
      <c r="E89" s="37">
        <v>167.2</v>
      </c>
      <c r="F89" s="37">
        <v>208.8</v>
      </c>
      <c r="G89" s="37">
        <v>186</v>
      </c>
      <c r="H89" s="37">
        <v>184.8</v>
      </c>
      <c r="I89" s="37">
        <v>174.7</v>
      </c>
      <c r="J89" s="37">
        <v>239.1</v>
      </c>
      <c r="K89" s="37">
        <v>228.5</v>
      </c>
      <c r="L89" s="37">
        <v>226.2</v>
      </c>
      <c r="M89" s="37">
        <v>174.2</v>
      </c>
      <c r="N89" s="37">
        <v>253</v>
      </c>
      <c r="O89" s="37">
        <v>255.6</v>
      </c>
      <c r="P89" s="37">
        <v>190.9</v>
      </c>
      <c r="Q89" s="37">
        <v>207.8</v>
      </c>
      <c r="R89" s="37">
        <v>275.10000000000002</v>
      </c>
      <c r="S89" s="37">
        <v>247.7</v>
      </c>
      <c r="T89" s="37">
        <v>270.60000000000002</v>
      </c>
      <c r="U89" s="37">
        <v>212.3</v>
      </c>
      <c r="V89" s="37">
        <v>293</v>
      </c>
      <c r="W89" s="37">
        <v>249.5</v>
      </c>
      <c r="X89" s="37">
        <v>236.7</v>
      </c>
      <c r="Y89" s="37">
        <v>211.5</v>
      </c>
      <c r="Z89" s="37">
        <v>288.2</v>
      </c>
      <c r="AA89" s="37">
        <v>222</v>
      </c>
      <c r="AB89" s="37">
        <v>239.1</v>
      </c>
      <c r="AC89" s="37">
        <v>219.6</v>
      </c>
      <c r="AD89" s="37">
        <v>233.4</v>
      </c>
      <c r="AE89" s="37">
        <v>222.5</v>
      </c>
      <c r="AF89" s="37">
        <v>222.5</v>
      </c>
      <c r="AG89" s="37">
        <v>222.5</v>
      </c>
      <c r="AH89" s="37">
        <v>222.5</v>
      </c>
      <c r="AI89" s="37">
        <v>222.5</v>
      </c>
      <c r="AJ89" s="37">
        <v>222.5</v>
      </c>
      <c r="AK89" s="37">
        <v>222.5</v>
      </c>
      <c r="AL89" s="37">
        <v>222.5</v>
      </c>
      <c r="AM89" s="37">
        <v>222.5</v>
      </c>
      <c r="AN89" s="37">
        <v>222.5</v>
      </c>
      <c r="AO89" s="37">
        <v>222.5</v>
      </c>
      <c r="AP89" s="37">
        <v>222.5</v>
      </c>
      <c r="AQ89" s="37">
        <v>222.5</v>
      </c>
      <c r="AR89" s="37">
        <v>222.5</v>
      </c>
      <c r="AS89" s="37">
        <v>222.5</v>
      </c>
      <c r="AT89" s="37">
        <v>222.5</v>
      </c>
      <c r="AU89" s="37">
        <v>222.5</v>
      </c>
      <c r="AV89" s="37">
        <v>222.5</v>
      </c>
      <c r="AW89" s="37">
        <v>222.5</v>
      </c>
    </row>
    <row r="90" spans="1:49" ht="15" hidden="1" customHeight="1" x14ac:dyDescent="0.25">
      <c r="A90" s="36" t="s">
        <v>140</v>
      </c>
      <c r="B90" s="42">
        <v>64.271299999999997</v>
      </c>
      <c r="C90" s="42">
        <v>67.176400000000001</v>
      </c>
      <c r="D90" s="42">
        <v>65.047200000000004</v>
      </c>
      <c r="E90" s="42">
        <v>65.509500000000003</v>
      </c>
      <c r="F90" s="42">
        <v>64.400800000000004</v>
      </c>
      <c r="G90" s="42">
        <v>63.530500000000004</v>
      </c>
      <c r="H90" s="42">
        <v>63.428800000000003</v>
      </c>
      <c r="I90" s="42">
        <v>62.324300000000001</v>
      </c>
      <c r="J90" s="42">
        <v>64.436499999999995</v>
      </c>
      <c r="K90" s="42">
        <v>64.688800000000001</v>
      </c>
      <c r="L90" s="42">
        <v>61.634</v>
      </c>
      <c r="M90" s="42">
        <v>61.055599999999998</v>
      </c>
      <c r="N90" s="42">
        <v>62.142699999999998</v>
      </c>
      <c r="O90" s="42">
        <v>63.2224</v>
      </c>
      <c r="P90" s="42">
        <v>61.196100000000001</v>
      </c>
      <c r="Q90" s="42">
        <v>61.064100000000003</v>
      </c>
      <c r="R90" s="42">
        <v>62.905900000000003</v>
      </c>
      <c r="S90" s="42">
        <v>63.8018</v>
      </c>
      <c r="T90" s="42">
        <v>65.389799999999994</v>
      </c>
      <c r="U90" s="42">
        <v>62.3645</v>
      </c>
      <c r="V90" s="42">
        <v>63.558799999999998</v>
      </c>
      <c r="W90" s="42">
        <v>61.587600000000002</v>
      </c>
      <c r="X90" s="42">
        <v>59.851500000000001</v>
      </c>
      <c r="Y90" s="42">
        <v>60.683599999999998</v>
      </c>
      <c r="Z90" s="42">
        <v>64.044200000000004</v>
      </c>
      <c r="AA90" s="42">
        <v>65.478499999999997</v>
      </c>
      <c r="AB90" s="42">
        <v>64.920699999999997</v>
      </c>
      <c r="AC90" s="42">
        <v>64.022800000000004</v>
      </c>
      <c r="AD90" s="42">
        <v>63.96</v>
      </c>
      <c r="AE90" s="42">
        <v>64.724999999999994</v>
      </c>
      <c r="AF90" s="42">
        <v>64.724999999999994</v>
      </c>
      <c r="AG90" s="42">
        <v>64.724999999999994</v>
      </c>
      <c r="AH90" s="42">
        <v>64.724999999999994</v>
      </c>
      <c r="AI90" s="42">
        <v>64.724999999999994</v>
      </c>
      <c r="AJ90" s="42">
        <v>64.724999999999994</v>
      </c>
      <c r="AK90" s="42">
        <v>64.724999999999994</v>
      </c>
      <c r="AL90" s="42">
        <v>64.724999999999994</v>
      </c>
      <c r="AM90" s="42">
        <v>64.724999999999994</v>
      </c>
      <c r="AN90" s="42">
        <v>64.724999999999994</v>
      </c>
      <c r="AO90" s="42">
        <v>64.724999999999994</v>
      </c>
      <c r="AP90" s="42">
        <v>64.724999999999994</v>
      </c>
      <c r="AQ90" s="42">
        <v>64.724999999999994</v>
      </c>
      <c r="AR90" s="42">
        <v>64.724999999999994</v>
      </c>
      <c r="AS90" s="42">
        <v>64.724999999999994</v>
      </c>
      <c r="AT90" s="42">
        <v>64.724999999999994</v>
      </c>
      <c r="AU90" s="42">
        <v>64.724999999999994</v>
      </c>
      <c r="AV90" s="42">
        <v>64.724999999999994</v>
      </c>
      <c r="AW90" s="42">
        <v>64.724999999999994</v>
      </c>
    </row>
    <row r="91" spans="1:49" ht="15" hidden="1" customHeight="1" x14ac:dyDescent="0.25">
      <c r="A91" s="36" t="s">
        <v>142</v>
      </c>
      <c r="B91" s="42">
        <v>29.3795</v>
      </c>
      <c r="C91" s="42">
        <v>28.833600000000001</v>
      </c>
      <c r="D91" s="42">
        <v>25.0929</v>
      </c>
      <c r="E91" s="42">
        <v>23.404299999999999</v>
      </c>
      <c r="F91" s="42">
        <v>27.3477</v>
      </c>
      <c r="G91" s="42">
        <v>24.339200000000002</v>
      </c>
      <c r="H91" s="42">
        <v>22.809200000000001</v>
      </c>
      <c r="I91" s="42">
        <v>21.736999999999998</v>
      </c>
      <c r="J91" s="42">
        <v>26.572600000000001</v>
      </c>
      <c r="K91" s="42">
        <v>24.517199999999999</v>
      </c>
      <c r="L91" s="42">
        <v>24.221</v>
      </c>
      <c r="M91" s="42">
        <v>19.115500000000001</v>
      </c>
      <c r="N91" s="42">
        <v>25.643599999999999</v>
      </c>
      <c r="O91" s="42">
        <v>25.249400000000001</v>
      </c>
      <c r="P91" s="42">
        <v>20.720700000000001</v>
      </c>
      <c r="Q91" s="42">
        <v>21.180299999999999</v>
      </c>
      <c r="R91" s="42">
        <v>26.505400000000002</v>
      </c>
      <c r="S91" s="42">
        <v>23.472000000000001</v>
      </c>
      <c r="T91" s="42">
        <v>25.850200000000001</v>
      </c>
      <c r="U91" s="42">
        <v>20.0151</v>
      </c>
      <c r="V91" s="42">
        <v>26.318200000000001</v>
      </c>
      <c r="W91" s="42">
        <v>22.455200000000001</v>
      </c>
      <c r="X91" s="42">
        <v>21.701699999999999</v>
      </c>
      <c r="Y91" s="42">
        <v>19.3292</v>
      </c>
      <c r="Z91" s="42">
        <v>26.334099999999999</v>
      </c>
      <c r="AA91" s="42">
        <v>21.503299999999999</v>
      </c>
      <c r="AB91" s="42">
        <v>24.4604</v>
      </c>
      <c r="AC91" s="42">
        <v>22.709399999999999</v>
      </c>
      <c r="AD91" s="42">
        <v>24.4474704095527</v>
      </c>
      <c r="AE91" s="42">
        <v>23.062300342669499</v>
      </c>
      <c r="AF91" s="42">
        <v>23.062300342669499</v>
      </c>
      <c r="AG91" s="42">
        <v>23.062300342669499</v>
      </c>
      <c r="AH91" s="42">
        <v>23.062300342669499</v>
      </c>
      <c r="AI91" s="42">
        <v>23.062300342669499</v>
      </c>
      <c r="AJ91" s="42">
        <v>23.062300342669499</v>
      </c>
      <c r="AK91" s="42">
        <v>23.062300342669499</v>
      </c>
      <c r="AL91" s="42">
        <v>23.062300342669499</v>
      </c>
      <c r="AM91" s="42">
        <v>23.062300342669499</v>
      </c>
      <c r="AN91" s="42">
        <v>23.062300342669499</v>
      </c>
      <c r="AO91" s="42">
        <v>23.062300342669499</v>
      </c>
      <c r="AP91" s="42">
        <v>23.062300342669499</v>
      </c>
      <c r="AQ91" s="42">
        <v>23.062300342669499</v>
      </c>
      <c r="AR91" s="42">
        <v>23.062300342669499</v>
      </c>
      <c r="AS91" s="42">
        <v>23.062300342669499</v>
      </c>
      <c r="AT91" s="42">
        <v>23.062300342669499</v>
      </c>
      <c r="AU91" s="42">
        <v>23.062300342669499</v>
      </c>
      <c r="AV91" s="42">
        <v>23.062300342669499</v>
      </c>
      <c r="AW91" s="42">
        <v>23.062300342669499</v>
      </c>
    </row>
    <row r="92" spans="1:49" ht="15" hidden="1" customHeight="1" x14ac:dyDescent="0.25">
      <c r="A92" s="36" t="s">
        <v>144</v>
      </c>
      <c r="B92" s="42">
        <v>16.71</v>
      </c>
      <c r="C92" s="42">
        <v>17.7318</v>
      </c>
      <c r="D92" s="42">
        <v>15.3901</v>
      </c>
      <c r="E92" s="42">
        <v>13.89</v>
      </c>
      <c r="F92" s="42">
        <v>17.341200000000001</v>
      </c>
      <c r="G92" s="42">
        <v>17.0505</v>
      </c>
      <c r="H92" s="42">
        <v>14.576599999999999</v>
      </c>
      <c r="I92" s="42">
        <v>14.6074</v>
      </c>
      <c r="J92" s="42">
        <v>17.426100000000002</v>
      </c>
      <c r="K92" s="42">
        <v>15.9549</v>
      </c>
      <c r="L92" s="42">
        <v>17.2395</v>
      </c>
      <c r="M92" s="42">
        <v>11.6866</v>
      </c>
      <c r="N92" s="42">
        <v>16.967400000000001</v>
      </c>
      <c r="O92" s="42">
        <v>16.911999999999999</v>
      </c>
      <c r="P92" s="42">
        <v>15.716900000000001</v>
      </c>
      <c r="Q92" s="42">
        <v>14.9526</v>
      </c>
      <c r="R92" s="42">
        <v>18.213699999999999</v>
      </c>
      <c r="S92" s="42">
        <v>16.3645</v>
      </c>
      <c r="T92" s="42">
        <v>18.1281</v>
      </c>
      <c r="U92" s="42">
        <v>14.9086</v>
      </c>
      <c r="V92" s="42">
        <v>18.279</v>
      </c>
      <c r="W92" s="42">
        <v>15.7052</v>
      </c>
      <c r="X92" s="42">
        <v>16.677399999999999</v>
      </c>
      <c r="Y92" s="42">
        <v>14.6226</v>
      </c>
      <c r="Z92" s="42">
        <v>19.206900000000001</v>
      </c>
      <c r="AA92" s="42">
        <v>16.1754</v>
      </c>
      <c r="AB92" s="42">
        <v>16.572900000000001</v>
      </c>
      <c r="AC92" s="42">
        <v>15.2844</v>
      </c>
      <c r="AD92" s="42">
        <v>16.484235885618499</v>
      </c>
      <c r="AE92" s="42">
        <v>15.562440271233401</v>
      </c>
      <c r="AF92" s="42">
        <v>15.562440271233401</v>
      </c>
      <c r="AG92" s="42">
        <v>15.562440271233401</v>
      </c>
      <c r="AH92" s="42">
        <v>15.562440271233401</v>
      </c>
      <c r="AI92" s="42">
        <v>15.562440271233401</v>
      </c>
      <c r="AJ92" s="42">
        <v>15.562440271233401</v>
      </c>
      <c r="AK92" s="42">
        <v>15.562440271233401</v>
      </c>
      <c r="AL92" s="42">
        <v>15.562440271233401</v>
      </c>
      <c r="AM92" s="42">
        <v>15.562440271233401</v>
      </c>
      <c r="AN92" s="42">
        <v>15.562440271233401</v>
      </c>
      <c r="AO92" s="42">
        <v>15.562440271233401</v>
      </c>
      <c r="AP92" s="42">
        <v>15.562440271233401</v>
      </c>
      <c r="AQ92" s="42">
        <v>15.562440271233401</v>
      </c>
      <c r="AR92" s="42">
        <v>15.562440271233401</v>
      </c>
      <c r="AS92" s="42">
        <v>15.562440271233401</v>
      </c>
      <c r="AT92" s="42">
        <v>15.562440271233401</v>
      </c>
      <c r="AU92" s="42">
        <v>15.562440271233401</v>
      </c>
      <c r="AV92" s="42">
        <v>15.562440271233401</v>
      </c>
      <c r="AW92" s="42">
        <v>15.562440271233401</v>
      </c>
    </row>
    <row r="93" spans="1:49" ht="15" hidden="1" customHeight="1" x14ac:dyDescent="0.25">
      <c r="A93" s="36" t="s">
        <v>146</v>
      </c>
      <c r="B93" s="42" t="s">
        <v>160</v>
      </c>
      <c r="C93" s="42" t="s">
        <v>160</v>
      </c>
      <c r="D93" s="42" t="s">
        <v>160</v>
      </c>
      <c r="E93" s="42">
        <v>127571.4286</v>
      </c>
      <c r="F93" s="42" t="s">
        <v>160</v>
      </c>
      <c r="G93" s="42" t="s">
        <v>160</v>
      </c>
      <c r="H93" s="42" t="s">
        <v>160</v>
      </c>
      <c r="I93" s="42" t="s">
        <v>160</v>
      </c>
      <c r="J93" s="42" t="s">
        <v>160</v>
      </c>
      <c r="K93" s="42" t="s">
        <v>160</v>
      </c>
      <c r="L93" s="42" t="s">
        <v>160</v>
      </c>
      <c r="M93" s="42">
        <v>138075.75760000001</v>
      </c>
      <c r="N93" s="42" t="s">
        <v>160</v>
      </c>
      <c r="O93" s="42" t="s">
        <v>160</v>
      </c>
      <c r="P93" s="42" t="s">
        <v>160</v>
      </c>
      <c r="Q93" s="42">
        <v>144279.4118</v>
      </c>
      <c r="R93" s="42" t="s">
        <v>160</v>
      </c>
      <c r="S93" s="42" t="s">
        <v>160</v>
      </c>
      <c r="T93" s="42" t="s">
        <v>160</v>
      </c>
      <c r="U93" s="42">
        <v>147319.44440000001</v>
      </c>
      <c r="V93" s="42" t="s">
        <v>160</v>
      </c>
      <c r="W93" s="42" t="s">
        <v>160</v>
      </c>
      <c r="X93" s="42" t="s">
        <v>160</v>
      </c>
      <c r="Y93" s="42">
        <v>142103.89610000001</v>
      </c>
      <c r="Z93" s="42" t="s">
        <v>160</v>
      </c>
      <c r="AA93" s="42" t="s">
        <v>160</v>
      </c>
      <c r="AB93" s="42" t="s">
        <v>160</v>
      </c>
      <c r="AC93" s="42">
        <v>126240.2089</v>
      </c>
      <c r="AD93" s="42"/>
      <c r="AE93" s="42"/>
      <c r="AF93" s="42"/>
      <c r="AG93" s="42"/>
      <c r="AH93" s="42"/>
      <c r="AI93" s="42"/>
      <c r="AJ93" s="42"/>
      <c r="AK93" s="42"/>
      <c r="AL93" s="42"/>
      <c r="AM93" s="42"/>
      <c r="AN93" s="42"/>
      <c r="AO93" s="42"/>
      <c r="AP93" s="42"/>
      <c r="AQ93" s="42"/>
      <c r="AR93" s="42"/>
      <c r="AS93" s="42"/>
      <c r="AT93" s="42"/>
      <c r="AU93" s="42"/>
      <c r="AV93" s="42"/>
      <c r="AW93" s="42" t="s">
        <v>980</v>
      </c>
    </row>
    <row r="94" spans="1:49" ht="15" hidden="1" customHeight="1" x14ac:dyDescent="0.25">
      <c r="A94" s="36" t="s">
        <v>148</v>
      </c>
      <c r="B94" s="42">
        <v>0</v>
      </c>
      <c r="C94" s="42">
        <v>0.3</v>
      </c>
      <c r="D94" s="42">
        <v>0.2</v>
      </c>
      <c r="E94" s="42">
        <v>0.2</v>
      </c>
      <c r="F94" s="42">
        <v>0.22500000000000001</v>
      </c>
      <c r="G94" s="42">
        <v>0.22500000000000001</v>
      </c>
      <c r="H94" s="42">
        <v>0.22500000000000001</v>
      </c>
      <c r="I94" s="42">
        <v>0.22500000000000001</v>
      </c>
      <c r="J94" s="42">
        <v>0.26</v>
      </c>
      <c r="K94" s="42">
        <v>0.26</v>
      </c>
      <c r="L94" s="42">
        <v>0.26</v>
      </c>
      <c r="M94" s="42">
        <v>0.26</v>
      </c>
      <c r="N94" s="42">
        <v>0.3</v>
      </c>
      <c r="O94" s="42">
        <v>0.3</v>
      </c>
      <c r="P94" s="42">
        <v>0.3</v>
      </c>
      <c r="Q94" s="42">
        <v>0.3</v>
      </c>
      <c r="R94" s="42">
        <v>0.34</v>
      </c>
      <c r="S94" s="42">
        <v>0.34</v>
      </c>
      <c r="T94" s="42">
        <v>0.34</v>
      </c>
      <c r="U94" s="42">
        <v>0.34</v>
      </c>
      <c r="V94" s="42">
        <v>0.38</v>
      </c>
      <c r="W94" s="42">
        <v>0.375</v>
      </c>
      <c r="X94" s="42">
        <v>0.375</v>
      </c>
      <c r="Y94" s="42">
        <v>0.38</v>
      </c>
      <c r="Z94" s="42">
        <v>0.41249999999999998</v>
      </c>
      <c r="AA94" s="42">
        <v>0.41249999999999998</v>
      </c>
      <c r="AB94" s="42">
        <v>0.41249999999999998</v>
      </c>
      <c r="AC94" s="42">
        <v>0.41</v>
      </c>
      <c r="AD94" s="42">
        <v>0.47</v>
      </c>
      <c r="AE94" s="42">
        <v>0.48</v>
      </c>
      <c r="AF94" s="42">
        <v>0.48</v>
      </c>
      <c r="AG94" s="42">
        <v>0.48</v>
      </c>
      <c r="AH94" s="42">
        <v>0.48</v>
      </c>
      <c r="AI94" s="42">
        <v>0.48</v>
      </c>
      <c r="AJ94" s="42">
        <v>0.48</v>
      </c>
      <c r="AK94" s="42">
        <v>0.48</v>
      </c>
      <c r="AL94" s="42">
        <v>0.48</v>
      </c>
      <c r="AM94" s="42">
        <v>0.48</v>
      </c>
      <c r="AN94" s="42">
        <v>0.48</v>
      </c>
      <c r="AO94" s="42">
        <v>0.48</v>
      </c>
      <c r="AP94" s="42">
        <v>0.48</v>
      </c>
      <c r="AQ94" s="42">
        <v>0.48</v>
      </c>
      <c r="AR94" s="42">
        <v>0.48</v>
      </c>
      <c r="AS94" s="42">
        <v>0.48</v>
      </c>
      <c r="AT94" s="42">
        <v>0.48</v>
      </c>
      <c r="AU94" s="42">
        <v>0.48</v>
      </c>
      <c r="AV94" s="42">
        <v>0.48</v>
      </c>
      <c r="AW94" s="42">
        <v>0.48</v>
      </c>
    </row>
    <row r="95" spans="1:49" ht="15" hidden="1" customHeight="1" x14ac:dyDescent="0.25">
      <c r="A95" s="36" t="s">
        <v>150</v>
      </c>
      <c r="B95" s="37">
        <v>0</v>
      </c>
      <c r="C95" s="37">
        <v>61.35</v>
      </c>
      <c r="D95" s="37">
        <v>40.9</v>
      </c>
      <c r="E95" s="37">
        <v>40.9</v>
      </c>
      <c r="F95" s="37">
        <v>46.012500000000003</v>
      </c>
      <c r="G95" s="37">
        <v>46.012500000000003</v>
      </c>
      <c r="H95" s="37">
        <v>46.034999999999997</v>
      </c>
      <c r="I95" s="37">
        <v>46.057499999999997</v>
      </c>
      <c r="J95" s="37">
        <v>53.222000000000001</v>
      </c>
      <c r="K95" s="37">
        <v>53.17</v>
      </c>
      <c r="L95" s="37">
        <v>53.04</v>
      </c>
      <c r="M95" s="37">
        <v>52.988</v>
      </c>
      <c r="N95" s="37">
        <v>61.17</v>
      </c>
      <c r="O95" s="37">
        <v>61.2</v>
      </c>
      <c r="P95" s="37">
        <v>61.11</v>
      </c>
      <c r="Q95" s="37">
        <v>60.87</v>
      </c>
      <c r="R95" s="37">
        <v>69</v>
      </c>
      <c r="S95" s="37">
        <v>69</v>
      </c>
      <c r="T95" s="37">
        <v>68.781999999999996</v>
      </c>
      <c r="U95" s="37">
        <v>68.918000000000006</v>
      </c>
      <c r="V95" s="37">
        <v>76</v>
      </c>
      <c r="W95" s="37">
        <v>75.900000000000006</v>
      </c>
      <c r="X95" s="37">
        <v>75.825000000000003</v>
      </c>
      <c r="Y95" s="37">
        <v>77.102000000000004</v>
      </c>
      <c r="Z95" s="37">
        <v>83.8</v>
      </c>
      <c r="AA95" s="37">
        <v>83.8</v>
      </c>
      <c r="AB95" s="37">
        <v>83.077500000000001</v>
      </c>
      <c r="AC95" s="37">
        <v>77.817999999999998</v>
      </c>
      <c r="AD95" s="37"/>
      <c r="AE95" s="37"/>
      <c r="AF95" s="37"/>
      <c r="AG95" s="37"/>
      <c r="AH95" s="37"/>
      <c r="AI95" s="37"/>
      <c r="AJ95" s="37"/>
      <c r="AK95" s="37"/>
      <c r="AL95" s="37"/>
      <c r="AM95" s="37"/>
      <c r="AN95" s="37"/>
      <c r="AO95" s="37"/>
      <c r="AP95" s="37"/>
      <c r="AQ95" s="37"/>
      <c r="AR95" s="37"/>
      <c r="AS95" s="37"/>
      <c r="AT95" s="37"/>
      <c r="AU95" s="37"/>
      <c r="AV95" s="37"/>
      <c r="AW95" s="37" t="s">
        <v>980</v>
      </c>
    </row>
    <row r="96" spans="1:49" ht="15" hidden="1" customHeight="1" x14ac:dyDescent="0.25">
      <c r="A96" s="36" t="s">
        <v>154</v>
      </c>
      <c r="B96" s="37" t="s">
        <v>160</v>
      </c>
      <c r="C96" s="37" t="s">
        <v>160</v>
      </c>
      <c r="D96" s="37" t="s">
        <v>160</v>
      </c>
      <c r="E96" s="37" t="s">
        <v>160</v>
      </c>
      <c r="F96" s="37" t="s">
        <v>160</v>
      </c>
      <c r="G96" s="37" t="s">
        <v>160</v>
      </c>
      <c r="H96" s="37" t="s">
        <v>160</v>
      </c>
      <c r="I96" s="37" t="s">
        <v>160</v>
      </c>
      <c r="J96" s="37" t="s">
        <v>160</v>
      </c>
      <c r="K96" s="37" t="s">
        <v>160</v>
      </c>
      <c r="L96" s="37" t="s">
        <v>160</v>
      </c>
      <c r="M96" s="37" t="s">
        <v>160</v>
      </c>
      <c r="N96" s="37" t="s">
        <v>160</v>
      </c>
      <c r="O96" s="37" t="s">
        <v>160</v>
      </c>
      <c r="P96" s="37" t="s">
        <v>160</v>
      </c>
      <c r="Q96" s="37" t="s">
        <v>160</v>
      </c>
      <c r="R96" s="37" t="s">
        <v>160</v>
      </c>
      <c r="S96" s="37" t="s">
        <v>160</v>
      </c>
      <c r="T96" s="37" t="s">
        <v>160</v>
      </c>
      <c r="U96" s="37" t="s">
        <v>160</v>
      </c>
      <c r="V96" s="37" t="s">
        <v>160</v>
      </c>
      <c r="W96" s="37" t="s">
        <v>160</v>
      </c>
      <c r="X96" s="37" t="s">
        <v>160</v>
      </c>
      <c r="Y96" s="37" t="s">
        <v>160</v>
      </c>
      <c r="Z96" s="37" t="s">
        <v>160</v>
      </c>
      <c r="AA96" s="37" t="s">
        <v>160</v>
      </c>
      <c r="AB96" s="37" t="s">
        <v>160</v>
      </c>
      <c r="AC96" s="37" t="s">
        <v>160</v>
      </c>
      <c r="AD96" s="37"/>
      <c r="AE96" s="37"/>
      <c r="AF96" s="37"/>
      <c r="AG96" s="37"/>
      <c r="AH96" s="37"/>
      <c r="AI96" s="37"/>
      <c r="AJ96" s="37"/>
      <c r="AK96" s="37"/>
      <c r="AL96" s="37"/>
      <c r="AM96" s="37"/>
      <c r="AN96" s="37"/>
      <c r="AO96" s="37"/>
      <c r="AP96" s="37"/>
      <c r="AQ96" s="37"/>
      <c r="AR96" s="37"/>
      <c r="AS96" s="37"/>
      <c r="AT96" s="37"/>
      <c r="AU96" s="37"/>
      <c r="AV96" s="37"/>
      <c r="AW96" s="37" t="s">
        <v>980</v>
      </c>
    </row>
    <row r="97" spans="1:31" x14ac:dyDescent="0.25">
      <c r="A97" s="43" t="s">
        <v>158</v>
      </c>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sheetData>
  <mergeCells count="6">
    <mergeCell ref="CM9:CO9"/>
    <mergeCell ref="CM32:CO32"/>
    <mergeCell ref="CT10:CX10"/>
    <mergeCell ref="CR12:CR16"/>
    <mergeCell ref="CT21:CX21"/>
    <mergeCell ref="CR23:CR27"/>
  </mergeCells>
  <conditionalFormatting sqref="CT12:CX16">
    <cfRule type="colorScale" priority="2">
      <colorScale>
        <cfvo type="min"/>
        <cfvo type="percentile" val="50"/>
        <cfvo type="max"/>
        <color rgb="FFF8696B"/>
        <color rgb="FFFCFCFF"/>
        <color rgb="FF63BE7B"/>
      </colorScale>
    </cfRule>
    <cfRule type="colorScale" priority="5">
      <colorScale>
        <cfvo type="min"/>
        <cfvo type="max"/>
        <color theme="0" tint="-4.9989318521683403E-2"/>
        <color theme="4" tint="0.79998168889431442"/>
      </colorScale>
    </cfRule>
  </conditionalFormatting>
  <conditionalFormatting sqref="CT23:CX27">
    <cfRule type="colorScale" priority="1">
      <colorScale>
        <cfvo type="min"/>
        <cfvo type="percentile" val="50"/>
        <cfvo type="max"/>
        <color rgb="FFF8696B"/>
        <color rgb="FFFCFCFF"/>
        <color rgb="FF63BE7B"/>
      </colorScale>
    </cfRule>
    <cfRule type="colorScale" priority="3">
      <colorScale>
        <cfvo type="min"/>
        <cfvo type="max"/>
        <color theme="0" tint="-4.9989318521683403E-2"/>
        <color theme="4" tint="0.79998168889431442"/>
      </colorScale>
    </cfRule>
    <cfRule type="colorScale" priority="4">
      <colorScale>
        <cfvo type="min"/>
        <cfvo type="max"/>
        <color theme="0" tint="-4.9989318521683403E-2"/>
        <color theme="4" tint="0.59999389629810485"/>
      </colorScale>
    </cfRule>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X97"/>
  <sheetViews>
    <sheetView showGridLines="0" topLeftCell="A6" workbookViewId="0">
      <pane xSplit="1" ySplit="3" topLeftCell="Z30" activePane="bottomRight" state="frozen"/>
      <selection activeCell="A6" sqref="A6"/>
      <selection pane="topRight" activeCell="B6" sqref="B6"/>
      <selection pane="bottomLeft" activeCell="A9" sqref="A9"/>
      <selection pane="bottomRight" activeCell="CR21" sqref="CR21:CX27"/>
    </sheetView>
  </sheetViews>
  <sheetFormatPr defaultRowHeight="15" x14ac:dyDescent="0.25"/>
  <cols>
    <col min="1" max="1" width="33.5703125" customWidth="1"/>
    <col min="5" max="5" width="10.140625" bestFit="1" customWidth="1"/>
    <col min="13" max="13" width="10.140625" bestFit="1" customWidth="1"/>
    <col min="17" max="17" width="10.140625" bestFit="1" customWidth="1"/>
    <col min="30" max="49" width="11.140625" bestFit="1" customWidth="1"/>
    <col min="91" max="91" width="32.28515625" bestFit="1" customWidth="1"/>
    <col min="92" max="92" width="11.5703125" bestFit="1" customWidth="1"/>
    <col min="93" max="93" width="8.85546875" bestFit="1" customWidth="1"/>
  </cols>
  <sheetData>
    <row r="1" spans="1:102" x14ac:dyDescent="0.25">
      <c r="B1" s="31" t="str">
        <f>'Quarterly IS'!F74</f>
        <v>Q1 2009</v>
      </c>
      <c r="C1" s="31" t="str">
        <f>'Quarterly IS'!G74</f>
        <v>Q2 2009</v>
      </c>
      <c r="D1" s="31" t="str">
        <f>'Quarterly IS'!H74</f>
        <v>Q3 2009</v>
      </c>
      <c r="E1" s="31" t="str">
        <f>'Quarterly IS'!I74</f>
        <v>Q4 2009</v>
      </c>
      <c r="F1" s="31" t="str">
        <f>'Quarterly IS'!J74</f>
        <v>Q1 2010</v>
      </c>
      <c r="G1" s="31" t="str">
        <f>'Quarterly IS'!K74</f>
        <v>Q2 2010</v>
      </c>
      <c r="H1" s="31" t="str">
        <f>'Quarterly IS'!L74</f>
        <v>Q3 2010</v>
      </c>
      <c r="I1" s="31" t="str">
        <f>'Quarterly IS'!M74</f>
        <v>Q4 2010</v>
      </c>
      <c r="J1" s="31" t="str">
        <f>'Quarterly IS'!N74</f>
        <v>Q1 2011</v>
      </c>
      <c r="K1" s="31" t="str">
        <f>'Quarterly IS'!O74</f>
        <v>Q2 2011</v>
      </c>
      <c r="L1" s="31" t="str">
        <f>'Quarterly IS'!P74</f>
        <v>Q3 2011</v>
      </c>
      <c r="M1" s="31" t="str">
        <f>'Quarterly IS'!Q74</f>
        <v>Q4 2011</v>
      </c>
      <c r="N1" s="31" t="str">
        <f>'Quarterly IS'!R74</f>
        <v>Q1 2012</v>
      </c>
      <c r="O1" s="31" t="str">
        <f>'Quarterly IS'!S74</f>
        <v>Q2 2012</v>
      </c>
      <c r="P1" s="31" t="str">
        <f>'Quarterly IS'!T74</f>
        <v>Q3 2012</v>
      </c>
      <c r="Q1" s="31" t="str">
        <f>'Quarterly IS'!U74</f>
        <v>Q4 2012</v>
      </c>
      <c r="R1" s="31" t="str">
        <f>'Quarterly IS'!V74</f>
        <v>Q1 2013</v>
      </c>
      <c r="S1" s="31" t="str">
        <f>'Quarterly IS'!W74</f>
        <v>Q2 2013</v>
      </c>
      <c r="T1" s="31" t="str">
        <f>'Quarterly IS'!X74</f>
        <v>Q3 2013</v>
      </c>
      <c r="U1" s="31" t="str">
        <f>'Quarterly IS'!Y74</f>
        <v>Q4 2013</v>
      </c>
      <c r="V1" s="31" t="str">
        <f>'Quarterly IS'!Z74</f>
        <v>Q1 2014</v>
      </c>
      <c r="W1" s="31" t="str">
        <f>'Quarterly IS'!AA74</f>
        <v>Q2 2014</v>
      </c>
      <c r="X1" s="31" t="str">
        <f>'Quarterly IS'!AB74</f>
        <v>Q3 2014</v>
      </c>
      <c r="Y1" s="31" t="str">
        <f>'Quarterly IS'!AC74</f>
        <v>Q4 2014</v>
      </c>
      <c r="Z1" s="31" t="str">
        <f>'Quarterly IS'!AD74</f>
        <v>Q1 2015</v>
      </c>
      <c r="AA1" s="31" t="str">
        <f>'Quarterly IS'!AE74</f>
        <v>Q2 2015</v>
      </c>
      <c r="AB1" s="31" t="str">
        <f>'Quarterly IS'!AF74</f>
        <v>Q3 2015</v>
      </c>
      <c r="AC1" s="31" t="str">
        <f>'Quarterly IS'!AG74</f>
        <v>Q4 2015</v>
      </c>
      <c r="AD1" s="31" t="str">
        <f>'Quarterly IS'!F77</f>
        <v>Q1</v>
      </c>
      <c r="AE1" s="31" t="str">
        <f>'Quarterly IS'!G77</f>
        <v xml:space="preserve">Q2 </v>
      </c>
      <c r="AF1" s="31" t="str">
        <f>'Quarterly IS'!H77</f>
        <v xml:space="preserve">Q3 </v>
      </c>
      <c r="AG1" s="31" t="str">
        <f>'Quarterly IS'!I77</f>
        <v xml:space="preserve">Q4 </v>
      </c>
      <c r="AH1" s="31" t="str">
        <f t="shared" ref="AH1:AW2" si="0">AD1</f>
        <v>Q1</v>
      </c>
      <c r="AI1" s="31" t="str">
        <f t="shared" si="0"/>
        <v xml:space="preserve">Q2 </v>
      </c>
      <c r="AJ1" s="31" t="str">
        <f t="shared" si="0"/>
        <v xml:space="preserve">Q3 </v>
      </c>
      <c r="AK1" s="31" t="str">
        <f t="shared" si="0"/>
        <v xml:space="preserve">Q4 </v>
      </c>
      <c r="AL1" s="31" t="str">
        <f t="shared" si="0"/>
        <v>Q1</v>
      </c>
      <c r="AM1" s="31" t="str">
        <f t="shared" si="0"/>
        <v xml:space="preserve">Q2 </v>
      </c>
      <c r="AN1" s="31" t="str">
        <f t="shared" si="0"/>
        <v xml:space="preserve">Q3 </v>
      </c>
      <c r="AO1" s="31" t="str">
        <f t="shared" si="0"/>
        <v xml:space="preserve">Q4 </v>
      </c>
      <c r="AP1" s="31" t="str">
        <f t="shared" si="0"/>
        <v>Q1</v>
      </c>
      <c r="AQ1" s="31" t="str">
        <f t="shared" si="0"/>
        <v xml:space="preserve">Q2 </v>
      </c>
      <c r="AR1" s="31" t="str">
        <f t="shared" si="0"/>
        <v xml:space="preserve">Q3 </v>
      </c>
      <c r="AS1" s="31" t="str">
        <f t="shared" si="0"/>
        <v xml:space="preserve">Q4 </v>
      </c>
      <c r="AT1" s="31" t="str">
        <f t="shared" si="0"/>
        <v>Q1</v>
      </c>
      <c r="AU1" s="31" t="str">
        <f t="shared" si="0"/>
        <v xml:space="preserve">Q2 </v>
      </c>
      <c r="AV1" s="31" t="str">
        <f t="shared" si="0"/>
        <v xml:space="preserve">Q3 </v>
      </c>
      <c r="AW1" s="31" t="str">
        <f t="shared" si="0"/>
        <v xml:space="preserve">Q4 </v>
      </c>
      <c r="AX1" s="31"/>
      <c r="AY1" s="31"/>
      <c r="AZ1" s="31"/>
      <c r="BA1" s="31"/>
      <c r="BB1" s="31"/>
      <c r="BC1" s="31"/>
      <c r="BD1" s="31"/>
      <c r="BE1" s="31"/>
    </row>
    <row r="2" spans="1:102" x14ac:dyDescent="0.25">
      <c r="B2" s="115">
        <f>'Quarterly IS'!F75</f>
        <v>0.25900900900900897</v>
      </c>
      <c r="C2" s="115">
        <f>'Quarterly IS'!G75</f>
        <v>0.33658658658658658</v>
      </c>
      <c r="D2" s="115">
        <f>'Quarterly IS'!H75</f>
        <v>0.24424424424424421</v>
      </c>
      <c r="E2" s="115">
        <f>'Quarterly IS'!I75</f>
        <v>0.16016016016016016</v>
      </c>
      <c r="F2" s="115">
        <f>'Quarterly IS'!J75</f>
        <v>0.27744643251601497</v>
      </c>
      <c r="G2" s="115">
        <f>'Quarterly IS'!K75</f>
        <v>0.26816876518665783</v>
      </c>
      <c r="H2" s="115">
        <f>'Quarterly IS'!L75</f>
        <v>0.2343715484868566</v>
      </c>
      <c r="I2" s="115">
        <f>'Quarterly IS'!M75</f>
        <v>0.22001325381047049</v>
      </c>
      <c r="J2" s="115">
        <f>'Quarterly IS'!N75</f>
        <v>0.2873156342182891</v>
      </c>
      <c r="K2" s="115">
        <f>'Quarterly IS'!O75</f>
        <v>0.25978367748279252</v>
      </c>
      <c r="L2" s="115">
        <f>'Quarterly IS'!P75</f>
        <v>0.28456243854473939</v>
      </c>
      <c r="M2" s="115">
        <f>'Quarterly IS'!Q75</f>
        <v>0.16833824975417894</v>
      </c>
      <c r="N2" s="115">
        <f>'Quarterly IS'!R75</f>
        <v>0.2716294458229942</v>
      </c>
      <c r="O2" s="115">
        <f>'Quarterly IS'!S75</f>
        <v>0.27427626137303557</v>
      </c>
      <c r="P2" s="115">
        <f>'Quarterly IS'!T75</f>
        <v>0.23209263854425147</v>
      </c>
      <c r="Q2" s="115">
        <f>'Quarterly IS'!U75</f>
        <v>0.22200165425971877</v>
      </c>
      <c r="R2" s="115">
        <f>'Quarterly IS'!V75</f>
        <v>0.27493419128400121</v>
      </c>
      <c r="S2" s="115">
        <f>'Quarterly IS'!W75</f>
        <v>0.25153553670663936</v>
      </c>
      <c r="T2" s="115">
        <f>'Quarterly IS'!X75</f>
        <v>0.25051184556887984</v>
      </c>
      <c r="U2" s="115">
        <f>'Quarterly IS'!Y75</f>
        <v>0.2230184264404797</v>
      </c>
      <c r="V2" s="115">
        <f>'Quarterly IS'!Z75</f>
        <v>0.28118921922756324</v>
      </c>
      <c r="W2" s="115">
        <f>'Quarterly IS'!AA75</f>
        <v>0.23812170047235345</v>
      </c>
      <c r="X2" s="115">
        <f>'Quarterly IS'!AB75</f>
        <v>0.26062795220894691</v>
      </c>
      <c r="Y2" s="115">
        <f>'Quarterly IS'!AC75</f>
        <v>0.22006112809113645</v>
      </c>
      <c r="Z2" s="115">
        <f>'Quarterly IS'!AD75</f>
        <v>0.3173680183626626</v>
      </c>
      <c r="AA2" s="115">
        <f>'Quarterly IS'!AE75</f>
        <v>0.24927314460596786</v>
      </c>
      <c r="AB2" s="115">
        <f>'Quarterly IS'!AF75</f>
        <v>0.23749043611323639</v>
      </c>
      <c r="AC2" s="115">
        <f>'Quarterly IS'!AG75</f>
        <v>0.19586840091813312</v>
      </c>
      <c r="AD2" s="115">
        <f>'Quarterly IS'!F78</f>
        <v>0.28127027863436199</v>
      </c>
      <c r="AE2" s="115">
        <f>'Quarterly IS'!G78</f>
        <v>0.26824938177343333</v>
      </c>
      <c r="AF2" s="115">
        <f>'Quarterly IS'!H78</f>
        <v>0.24912872910159353</v>
      </c>
      <c r="AG2" s="115">
        <f>'Quarterly IS'!I78</f>
        <v>0.20135161049061107</v>
      </c>
      <c r="AH2" s="115">
        <f t="shared" si="0"/>
        <v>0.28127027863436199</v>
      </c>
      <c r="AI2" s="115">
        <f t="shared" si="0"/>
        <v>0.26824938177343333</v>
      </c>
      <c r="AJ2" s="115">
        <f t="shared" si="0"/>
        <v>0.24912872910159353</v>
      </c>
      <c r="AK2" s="115">
        <f t="shared" si="0"/>
        <v>0.20135161049061107</v>
      </c>
      <c r="AL2" s="115">
        <f t="shared" si="0"/>
        <v>0.28127027863436199</v>
      </c>
      <c r="AM2" s="115">
        <f t="shared" si="0"/>
        <v>0.26824938177343333</v>
      </c>
      <c r="AN2" s="115">
        <f t="shared" si="0"/>
        <v>0.24912872910159353</v>
      </c>
      <c r="AO2" s="115">
        <f t="shared" si="0"/>
        <v>0.20135161049061107</v>
      </c>
      <c r="AP2" s="115">
        <f t="shared" si="0"/>
        <v>0.28127027863436199</v>
      </c>
      <c r="AQ2" s="115">
        <f t="shared" si="0"/>
        <v>0.26824938177343333</v>
      </c>
      <c r="AR2" s="115">
        <f t="shared" si="0"/>
        <v>0.24912872910159353</v>
      </c>
      <c r="AS2" s="115">
        <f t="shared" si="0"/>
        <v>0.20135161049061107</v>
      </c>
      <c r="AT2" s="115">
        <f t="shared" si="0"/>
        <v>0.28127027863436199</v>
      </c>
      <c r="AU2" s="115">
        <f t="shared" si="0"/>
        <v>0.26824938177343333</v>
      </c>
      <c r="AV2" s="115">
        <f t="shared" si="0"/>
        <v>0.24912872910159353</v>
      </c>
      <c r="AW2" s="115">
        <f t="shared" si="0"/>
        <v>0.20135161049061107</v>
      </c>
      <c r="AX2" s="115"/>
      <c r="AY2" s="115"/>
      <c r="AZ2" s="115"/>
      <c r="BA2" s="115"/>
      <c r="BB2" s="115"/>
      <c r="BC2" s="115"/>
      <c r="BD2" s="115"/>
      <c r="BE2" s="115"/>
    </row>
    <row r="4" spans="1:102" x14ac:dyDescent="0.2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row>
    <row r="5" spans="1:102" ht="20.25" x14ac:dyDescent="0.25">
      <c r="A5" s="28" t="s">
        <v>0</v>
      </c>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row>
    <row r="6" spans="1:102" x14ac:dyDescent="0.25">
      <c r="A6" s="29" t="s">
        <v>694</v>
      </c>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row>
    <row r="7" spans="1:102" x14ac:dyDescent="0.25">
      <c r="A7" s="30" t="s">
        <v>1</v>
      </c>
      <c r="B7" s="31" t="s">
        <v>634</v>
      </c>
      <c r="C7" s="31" t="s">
        <v>635</v>
      </c>
      <c r="D7" s="31" t="s">
        <v>636</v>
      </c>
      <c r="E7" s="31" t="s">
        <v>637</v>
      </c>
      <c r="F7" s="31" t="s">
        <v>638</v>
      </c>
      <c r="G7" s="31" t="s">
        <v>639</v>
      </c>
      <c r="H7" s="31" t="s">
        <v>640</v>
      </c>
      <c r="I7" s="31" t="s">
        <v>641</v>
      </c>
      <c r="J7" s="31" t="s">
        <v>642</v>
      </c>
      <c r="K7" s="31" t="s">
        <v>643</v>
      </c>
      <c r="L7" s="31" t="s">
        <v>644</v>
      </c>
      <c r="M7" s="31" t="s">
        <v>645</v>
      </c>
      <c r="N7" s="31" t="s">
        <v>646</v>
      </c>
      <c r="O7" s="31" t="s">
        <v>647</v>
      </c>
      <c r="P7" s="31" t="s">
        <v>648</v>
      </c>
      <c r="Q7" s="31" t="s">
        <v>649</v>
      </c>
      <c r="R7" s="31" t="s">
        <v>650</v>
      </c>
      <c r="S7" s="31" t="s">
        <v>651</v>
      </c>
      <c r="T7" s="31" t="s">
        <v>652</v>
      </c>
      <c r="U7" s="31" t="s">
        <v>653</v>
      </c>
      <c r="V7" s="31" t="s">
        <v>654</v>
      </c>
      <c r="W7" s="31" t="s">
        <v>655</v>
      </c>
      <c r="X7" s="31" t="s">
        <v>656</v>
      </c>
      <c r="Y7" s="31" t="s">
        <v>657</v>
      </c>
      <c r="Z7" s="31" t="s">
        <v>658</v>
      </c>
      <c r="AA7" s="31" t="s">
        <v>659</v>
      </c>
      <c r="AB7" s="31" t="s">
        <v>660</v>
      </c>
      <c r="AC7" s="31" t="s">
        <v>661</v>
      </c>
      <c r="AD7" s="480" t="s">
        <v>662</v>
      </c>
      <c r="AE7" s="480" t="s">
        <v>663</v>
      </c>
      <c r="AF7" s="480" t="s">
        <v>1214</v>
      </c>
      <c r="AG7" s="480" t="s">
        <v>1215</v>
      </c>
      <c r="AH7" s="480" t="s">
        <v>1216</v>
      </c>
      <c r="AI7" s="480" t="s">
        <v>1217</v>
      </c>
      <c r="AJ7" s="480" t="s">
        <v>1218</v>
      </c>
      <c r="AK7" s="480" t="s">
        <v>1219</v>
      </c>
      <c r="AL7" s="480" t="s">
        <v>1220</v>
      </c>
      <c r="AM7" s="480" t="s">
        <v>1221</v>
      </c>
      <c r="AN7" s="480" t="s">
        <v>1222</v>
      </c>
      <c r="AO7" s="480" t="s">
        <v>1223</v>
      </c>
      <c r="AP7" s="480" t="s">
        <v>1224</v>
      </c>
      <c r="AQ7" s="480" t="s">
        <v>1225</v>
      </c>
      <c r="AR7" s="480" t="s">
        <v>1226</v>
      </c>
      <c r="AS7" s="480" t="s">
        <v>1227</v>
      </c>
      <c r="AT7" s="480" t="s">
        <v>1228</v>
      </c>
      <c r="AU7" s="480" t="s">
        <v>1229</v>
      </c>
      <c r="AV7" s="480" t="s">
        <v>1230</v>
      </c>
      <c r="AW7" s="480" t="s">
        <v>1231</v>
      </c>
      <c r="AX7" s="511" t="s">
        <v>1300</v>
      </c>
      <c r="AY7" s="511" t="s">
        <v>1301</v>
      </c>
      <c r="AZ7" s="511" t="s">
        <v>1302</v>
      </c>
      <c r="BA7" s="511" t="s">
        <v>1303</v>
      </c>
      <c r="BB7" s="511" t="s">
        <v>1304</v>
      </c>
      <c r="BC7" s="511" t="s">
        <v>1305</v>
      </c>
      <c r="BD7" s="511" t="s">
        <v>1306</v>
      </c>
      <c r="BE7" s="511" t="s">
        <v>1307</v>
      </c>
      <c r="BF7" s="511" t="s">
        <v>1308</v>
      </c>
      <c r="BG7" s="511" t="s">
        <v>1309</v>
      </c>
      <c r="BH7" s="511" t="s">
        <v>1310</v>
      </c>
      <c r="BI7" s="511" t="s">
        <v>1311</v>
      </c>
      <c r="BJ7" s="511" t="s">
        <v>1312</v>
      </c>
      <c r="BK7" s="511" t="s">
        <v>1313</v>
      </c>
      <c r="BL7" s="511" t="s">
        <v>1314</v>
      </c>
      <c r="BM7" s="511" t="s">
        <v>1315</v>
      </c>
      <c r="BN7" s="511" t="s">
        <v>1316</v>
      </c>
      <c r="BO7" s="511" t="s">
        <v>1317</v>
      </c>
      <c r="BP7" s="511" t="s">
        <v>1318</v>
      </c>
      <c r="BQ7" s="511" t="s">
        <v>1319</v>
      </c>
      <c r="BR7" s="511" t="s">
        <v>1320</v>
      </c>
      <c r="BS7" s="511" t="s">
        <v>1321</v>
      </c>
      <c r="BT7" s="511" t="s">
        <v>1322</v>
      </c>
      <c r="BU7" s="511" t="s">
        <v>1323</v>
      </c>
      <c r="BV7" s="511" t="s">
        <v>1324</v>
      </c>
      <c r="BW7" s="511" t="s">
        <v>1325</v>
      </c>
      <c r="BX7" s="511" t="s">
        <v>1326</v>
      </c>
      <c r="BY7" s="511" t="s">
        <v>1327</v>
      </c>
      <c r="BZ7" s="511" t="s">
        <v>1328</v>
      </c>
      <c r="CA7" s="511" t="s">
        <v>1329</v>
      </c>
      <c r="CB7" s="511" t="s">
        <v>1330</v>
      </c>
      <c r="CC7" s="511" t="s">
        <v>1331</v>
      </c>
      <c r="CD7" s="511" t="s">
        <v>1332</v>
      </c>
      <c r="CE7" s="511" t="s">
        <v>1333</v>
      </c>
      <c r="CF7" s="511" t="s">
        <v>1334</v>
      </c>
      <c r="CG7" s="511" t="s">
        <v>1335</v>
      </c>
      <c r="CH7" s="511" t="s">
        <v>1336</v>
      </c>
      <c r="CI7" s="511" t="s">
        <v>1337</v>
      </c>
      <c r="CJ7" s="511" t="s">
        <v>1338</v>
      </c>
      <c r="CK7" s="511" t="s">
        <v>1339</v>
      </c>
    </row>
    <row r="8" spans="1:102" x14ac:dyDescent="0.25">
      <c r="A8" s="32" t="s">
        <v>664</v>
      </c>
      <c r="B8" s="33" t="s">
        <v>667</v>
      </c>
      <c r="C8" s="33" t="s">
        <v>668</v>
      </c>
      <c r="D8" s="33" t="s">
        <v>669</v>
      </c>
      <c r="E8" s="33" t="s">
        <v>21</v>
      </c>
      <c r="F8" s="33" t="s">
        <v>670</v>
      </c>
      <c r="G8" s="33" t="s">
        <v>671</v>
      </c>
      <c r="H8" s="33" t="s">
        <v>672</v>
      </c>
      <c r="I8" s="33" t="s">
        <v>22</v>
      </c>
      <c r="J8" s="33" t="s">
        <v>673</v>
      </c>
      <c r="K8" s="33" t="s">
        <v>674</v>
      </c>
      <c r="L8" s="33" t="s">
        <v>675</v>
      </c>
      <c r="M8" s="33" t="s">
        <v>23</v>
      </c>
      <c r="N8" s="33" t="s">
        <v>676</v>
      </c>
      <c r="O8" s="33" t="s">
        <v>677</v>
      </c>
      <c r="P8" s="33" t="s">
        <v>678</v>
      </c>
      <c r="Q8" s="33" t="s">
        <v>24</v>
      </c>
      <c r="R8" s="33" t="s">
        <v>679</v>
      </c>
      <c r="S8" s="33" t="s">
        <v>680</v>
      </c>
      <c r="T8" s="33" t="s">
        <v>681</v>
      </c>
      <c r="U8" s="33" t="s">
        <v>25</v>
      </c>
      <c r="V8" s="33" t="s">
        <v>682</v>
      </c>
      <c r="W8" s="33" t="s">
        <v>683</v>
      </c>
      <c r="X8" s="33" t="s">
        <v>684</v>
      </c>
      <c r="Y8" s="33" t="s">
        <v>26</v>
      </c>
      <c r="Z8" s="33" t="s">
        <v>685</v>
      </c>
      <c r="AA8" s="33" t="s">
        <v>686</v>
      </c>
      <c r="AB8" s="33" t="s">
        <v>687</v>
      </c>
      <c r="AC8" s="33" t="s">
        <v>27</v>
      </c>
      <c r="AD8" s="481" t="s">
        <v>688</v>
      </c>
      <c r="AE8" s="481" t="s">
        <v>689</v>
      </c>
      <c r="AF8" s="481" t="s">
        <v>1299</v>
      </c>
      <c r="AG8" s="481" t="s">
        <v>28</v>
      </c>
      <c r="AH8" s="481" t="s">
        <v>688</v>
      </c>
      <c r="AI8" s="481" t="s">
        <v>689</v>
      </c>
      <c r="AJ8" s="481" t="s">
        <v>1299</v>
      </c>
      <c r="AK8" s="481" t="s">
        <v>28</v>
      </c>
      <c r="AL8" s="481" t="s">
        <v>688</v>
      </c>
      <c r="AM8" s="481" t="s">
        <v>689</v>
      </c>
      <c r="AN8" s="481" t="s">
        <v>1299</v>
      </c>
      <c r="AO8" s="481" t="s">
        <v>28</v>
      </c>
      <c r="AP8" s="481" t="s">
        <v>688</v>
      </c>
      <c r="AQ8" s="481" t="s">
        <v>689</v>
      </c>
      <c r="AR8" s="481" t="s">
        <v>1299</v>
      </c>
      <c r="AS8" s="481" t="s">
        <v>28</v>
      </c>
      <c r="AT8" s="481" t="s">
        <v>688</v>
      </c>
      <c r="AU8" s="481" t="s">
        <v>689</v>
      </c>
      <c r="AV8" s="481" t="s">
        <v>1299</v>
      </c>
      <c r="AW8" s="481" t="s">
        <v>28</v>
      </c>
      <c r="AX8" s="512" t="s">
        <v>688</v>
      </c>
      <c r="AY8" s="512" t="s">
        <v>689</v>
      </c>
      <c r="AZ8" s="512" t="s">
        <v>1299</v>
      </c>
      <c r="BA8" s="512" t="s">
        <v>28</v>
      </c>
      <c r="BB8" s="512" t="s">
        <v>688</v>
      </c>
      <c r="BC8" s="512" t="s">
        <v>689</v>
      </c>
      <c r="BD8" s="512" t="s">
        <v>1299</v>
      </c>
      <c r="BE8" s="512" t="s">
        <v>28</v>
      </c>
      <c r="BF8" s="512" t="s">
        <v>688</v>
      </c>
      <c r="BG8" s="512" t="s">
        <v>689</v>
      </c>
      <c r="BH8" s="512" t="s">
        <v>1299</v>
      </c>
      <c r="BI8" s="512" t="s">
        <v>28</v>
      </c>
      <c r="BJ8" s="512" t="s">
        <v>688</v>
      </c>
      <c r="BK8" s="512" t="s">
        <v>689</v>
      </c>
      <c r="BL8" s="512" t="s">
        <v>1299</v>
      </c>
      <c r="BM8" s="512" t="s">
        <v>28</v>
      </c>
      <c r="BN8" s="512" t="s">
        <v>688</v>
      </c>
      <c r="BO8" s="512" t="s">
        <v>689</v>
      </c>
      <c r="BP8" s="512" t="s">
        <v>1299</v>
      </c>
      <c r="BQ8" s="512" t="s">
        <v>28</v>
      </c>
      <c r="BR8" s="512" t="s">
        <v>688</v>
      </c>
      <c r="BS8" s="512" t="s">
        <v>689</v>
      </c>
      <c r="BT8" s="512" t="s">
        <v>1299</v>
      </c>
      <c r="BU8" s="512" t="s">
        <v>28</v>
      </c>
      <c r="BV8" s="512" t="s">
        <v>688</v>
      </c>
      <c r="BW8" s="512" t="s">
        <v>689</v>
      </c>
      <c r="BX8" s="512" t="s">
        <v>1299</v>
      </c>
      <c r="BY8" s="512" t="s">
        <v>28</v>
      </c>
      <c r="BZ8" s="512" t="s">
        <v>688</v>
      </c>
      <c r="CA8" s="512" t="s">
        <v>689</v>
      </c>
      <c r="CB8" s="512" t="s">
        <v>1299</v>
      </c>
      <c r="CC8" s="512" t="s">
        <v>28</v>
      </c>
      <c r="CD8" s="512" t="s">
        <v>688</v>
      </c>
      <c r="CE8" s="512" t="s">
        <v>689</v>
      </c>
      <c r="CF8" s="512" t="s">
        <v>1299</v>
      </c>
      <c r="CG8" s="512" t="s">
        <v>28</v>
      </c>
      <c r="CH8" s="512" t="s">
        <v>688</v>
      </c>
      <c r="CI8" s="512" t="s">
        <v>689</v>
      </c>
      <c r="CJ8" s="512" t="s">
        <v>1299</v>
      </c>
      <c r="CK8" s="512" t="s">
        <v>28</v>
      </c>
    </row>
    <row r="9" spans="1:102" x14ac:dyDescent="0.25">
      <c r="A9" s="141" t="s">
        <v>1041</v>
      </c>
      <c r="B9" s="38">
        <f>SUM(B10:B16)</f>
        <v>732.08896396396381</v>
      </c>
      <c r="C9" s="38">
        <f t="shared" ref="C9:BN9" si="1">SUM(C10:C16)</f>
        <v>951.36198698698695</v>
      </c>
      <c r="D9" s="38">
        <f t="shared" si="1"/>
        <v>690.35635635635617</v>
      </c>
      <c r="E9" s="38">
        <f t="shared" si="1"/>
        <v>452.69269269269267</v>
      </c>
      <c r="F9" s="38">
        <f t="shared" si="1"/>
        <v>871.62571239231261</v>
      </c>
      <c r="G9" s="38">
        <f t="shared" si="1"/>
        <v>842.47899271040433</v>
      </c>
      <c r="H9" s="38">
        <f t="shared" si="1"/>
        <v>736.30165672630869</v>
      </c>
      <c r="I9" s="38">
        <f t="shared" si="1"/>
        <v>691.19363817097405</v>
      </c>
      <c r="J9" s="38">
        <f t="shared" si="1"/>
        <v>1056.459587020649</v>
      </c>
      <c r="K9" s="38">
        <f t="shared" si="1"/>
        <v>955.22458210422803</v>
      </c>
      <c r="L9" s="38">
        <f t="shared" si="1"/>
        <v>1046.3360865290067</v>
      </c>
      <c r="M9" s="38">
        <f t="shared" si="1"/>
        <v>618.97974434611592</v>
      </c>
      <c r="N9" s="38">
        <f t="shared" si="1"/>
        <v>1059.7079569892471</v>
      </c>
      <c r="O9" s="38">
        <f t="shared" si="1"/>
        <v>1070.0339784946236</v>
      </c>
      <c r="P9" s="38">
        <f t="shared" si="1"/>
        <v>905.46301075268821</v>
      </c>
      <c r="Q9" s="38">
        <f t="shared" si="1"/>
        <v>866.09505376344077</v>
      </c>
      <c r="R9" s="38">
        <f t="shared" si="1"/>
        <v>1154.9160573267038</v>
      </c>
      <c r="S9" s="38">
        <f t="shared" si="1"/>
        <v>1056.62532904358</v>
      </c>
      <c r="T9" s="38">
        <f t="shared" si="1"/>
        <v>1052.3251096811935</v>
      </c>
      <c r="U9" s="38">
        <f t="shared" si="1"/>
        <v>936.833503948523</v>
      </c>
      <c r="V9" s="38">
        <f t="shared" si="1"/>
        <v>1239.8476243400946</v>
      </c>
      <c r="W9" s="38">
        <f t="shared" si="1"/>
        <v>1049.9500138927481</v>
      </c>
      <c r="X9" s="38">
        <f t="shared" si="1"/>
        <v>1149.1868296749096</v>
      </c>
      <c r="Y9" s="38">
        <f t="shared" si="1"/>
        <v>970.31553209224808</v>
      </c>
      <c r="Z9" s="38">
        <f t="shared" si="1"/>
        <v>1292.1004131599082</v>
      </c>
      <c r="AA9" s="38">
        <f t="shared" si="1"/>
        <v>1014.8657536342769</v>
      </c>
      <c r="AB9" s="38">
        <f t="shared" si="1"/>
        <v>966.89481254781924</v>
      </c>
      <c r="AC9" s="38">
        <f t="shared" si="1"/>
        <v>797.43902065799523</v>
      </c>
      <c r="AD9" s="38">
        <f t="shared" si="1"/>
        <v>1316.54919899731</v>
      </c>
      <c r="AE9" s="38">
        <f t="shared" si="1"/>
        <v>1034.0687778045408</v>
      </c>
      <c r="AF9" s="38">
        <f t="shared" si="1"/>
        <v>985.19014312624142</v>
      </c>
      <c r="AG9" s="38">
        <f t="shared" si="1"/>
        <v>812.52795309380713</v>
      </c>
      <c r="AH9" s="38">
        <f t="shared" si="1"/>
        <v>1347.1058315335504</v>
      </c>
      <c r="AI9" s="38">
        <f t="shared" si="1"/>
        <v>1058.0691415468434</v>
      </c>
      <c r="AJ9" s="38">
        <f t="shared" si="1"/>
        <v>1008.0560513693683</v>
      </c>
      <c r="AK9" s="38">
        <f t="shared" si="1"/>
        <v>831.38643411906673</v>
      </c>
      <c r="AL9" s="38">
        <f t="shared" si="1"/>
        <v>1384.1074671773124</v>
      </c>
      <c r="AM9" s="38">
        <f t="shared" si="1"/>
        <v>1087.1316605746583</v>
      </c>
      <c r="AN9" s="38">
        <f t="shared" si="1"/>
        <v>1035.7448356119521</v>
      </c>
      <c r="AO9" s="38">
        <f t="shared" si="1"/>
        <v>854.22254483459972</v>
      </c>
      <c r="AP9" s="38">
        <f t="shared" si="1"/>
        <v>1427.956620054103</v>
      </c>
      <c r="AQ9" s="38">
        <f t="shared" si="1"/>
        <v>1121.572485085889</v>
      </c>
      <c r="AR9" s="38">
        <f t="shared" si="1"/>
        <v>1068.5577021812762</v>
      </c>
      <c r="AS9" s="38">
        <f t="shared" si="1"/>
        <v>881.28470282991873</v>
      </c>
      <c r="AT9" s="38">
        <f t="shared" si="1"/>
        <v>1479.1253356877107</v>
      </c>
      <c r="AU9" s="38">
        <f t="shared" si="1"/>
        <v>1161.762377934079</v>
      </c>
      <c r="AV9" s="38">
        <f t="shared" si="1"/>
        <v>1106.8478886149114</v>
      </c>
      <c r="AW9" s="38">
        <f t="shared" si="1"/>
        <v>912.86423803291677</v>
      </c>
      <c r="AX9" s="38">
        <f t="shared" si="1"/>
        <v>1530.6413735643689</v>
      </c>
      <c r="AY9" s="38">
        <f t="shared" si="1"/>
        <v>1202.2250711361405</v>
      </c>
      <c r="AZ9" s="38">
        <f t="shared" si="1"/>
        <v>1145.3979806036161</v>
      </c>
      <c r="BA9" s="38">
        <f t="shared" si="1"/>
        <v>944.65812833287919</v>
      </c>
      <c r="BB9" s="38">
        <f t="shared" si="1"/>
        <v>1580.5170997019329</v>
      </c>
      <c r="BC9" s="38">
        <f t="shared" si="1"/>
        <v>1241.3993999105348</v>
      </c>
      <c r="BD9" s="38">
        <f t="shared" si="1"/>
        <v>1182.7206069129218</v>
      </c>
      <c r="BE9" s="38">
        <f t="shared" si="1"/>
        <v>975.43967580447156</v>
      </c>
      <c r="BF9" s="38">
        <f t="shared" si="1"/>
        <v>1626.7689515904765</v>
      </c>
      <c r="BG9" s="38">
        <f t="shared" si="1"/>
        <v>1277.727397367833</v>
      </c>
      <c r="BH9" s="38">
        <f t="shared" si="1"/>
        <v>1217.3314430416681</v>
      </c>
      <c r="BI9" s="38">
        <f t="shared" si="1"/>
        <v>1003.9846952920972</v>
      </c>
      <c r="BJ9" s="38">
        <f t="shared" si="1"/>
        <v>1667.4770624875796</v>
      </c>
      <c r="BK9" s="38">
        <f t="shared" si="1"/>
        <v>1309.7011257436193</v>
      </c>
      <c r="BL9" s="38">
        <f t="shared" si="1"/>
        <v>1247.7938288238779</v>
      </c>
      <c r="BM9" s="38">
        <f t="shared" si="1"/>
        <v>1029.1083124320644</v>
      </c>
      <c r="BN9" s="38">
        <f t="shared" si="1"/>
        <v>1700.8565769745851</v>
      </c>
      <c r="BO9" s="38">
        <f t="shared" ref="BO9:CK9" si="2">SUM(BO10:BO16)</f>
        <v>1335.9186904009637</v>
      </c>
      <c r="BP9" s="38">
        <f t="shared" si="2"/>
        <v>1272.7721347466518</v>
      </c>
      <c r="BQ9" s="38">
        <f t="shared" si="2"/>
        <v>1049.7089771106405</v>
      </c>
      <c r="BR9" s="38">
        <f t="shared" si="2"/>
        <v>1725.3344705176221</v>
      </c>
      <c r="BS9" s="38">
        <f t="shared" si="2"/>
        <v>1355.144576891613</v>
      </c>
      <c r="BT9" s="38">
        <f t="shared" si="2"/>
        <v>1291.0892469832925</v>
      </c>
      <c r="BU9" s="38">
        <f t="shared" si="2"/>
        <v>1064.8158738006539</v>
      </c>
      <c r="BV9" s="38">
        <f t="shared" si="2"/>
        <v>1739.6251764208</v>
      </c>
      <c r="BW9" s="38">
        <f t="shared" si="2"/>
        <v>1366.3690512967612</v>
      </c>
      <c r="BX9" s="38">
        <f t="shared" si="2"/>
        <v>1301.7831599831638</v>
      </c>
      <c r="BY9" s="38">
        <f t="shared" si="2"/>
        <v>1073.6355958624029</v>
      </c>
      <c r="BZ9" s="38">
        <f t="shared" si="2"/>
        <v>1742.7982358681579</v>
      </c>
      <c r="CA9" s="38">
        <f t="shared" si="2"/>
        <v>1368.8612951924924</v>
      </c>
      <c r="CB9" s="38">
        <f t="shared" si="2"/>
        <v>1304.1575998396243</v>
      </c>
      <c r="CC9" s="38">
        <f t="shared" si="2"/>
        <v>1075.593896774948</v>
      </c>
      <c r="CD9" s="38">
        <f t="shared" si="2"/>
        <v>1734.3316277306203</v>
      </c>
      <c r="CE9" s="38">
        <f t="shared" si="2"/>
        <v>1362.2112929475315</v>
      </c>
      <c r="CF9" s="38">
        <f t="shared" si="2"/>
        <v>1297.8219316479863</v>
      </c>
      <c r="CG9" s="38">
        <f t="shared" si="2"/>
        <v>1070.3686034210195</v>
      </c>
      <c r="CH9" s="38">
        <f t="shared" si="2"/>
        <v>1714.1454429725291</v>
      </c>
      <c r="CI9" s="38">
        <f t="shared" si="2"/>
        <v>1346.3562809075454</v>
      </c>
      <c r="CJ9" s="38">
        <f t="shared" si="2"/>
        <v>1282.7163584828181</v>
      </c>
      <c r="CK9" s="38">
        <f t="shared" si="2"/>
        <v>1057.910398748716</v>
      </c>
      <c r="CM9" s="941" t="s">
        <v>1457</v>
      </c>
      <c r="CN9" s="941"/>
      <c r="CO9" s="941"/>
    </row>
    <row r="10" spans="1:102" x14ac:dyDescent="0.25">
      <c r="A10" s="485" t="s">
        <v>793</v>
      </c>
      <c r="B10" s="479">
        <f>'Segmentation by Geography'!$K17*'DCF Bear'!B$2</f>
        <v>111.89189189189187</v>
      </c>
      <c r="C10" s="479">
        <f>'Segmentation by Geography'!$K17*'DCF Bear'!C$2</f>
        <v>145.40540540540539</v>
      </c>
      <c r="D10" s="479">
        <f>'Segmentation by Geography'!$K17*'DCF Bear'!D$2</f>
        <v>105.5135135135135</v>
      </c>
      <c r="E10" s="479">
        <f>'Segmentation by Geography'!$K17*'DCF Bear'!E$2</f>
        <v>69.189189189189193</v>
      </c>
      <c r="F10" s="479">
        <f>'Segmentation by Geography'!$M17*'DCF Bear'!F$2</f>
        <v>206.78082615418595</v>
      </c>
      <c r="G10" s="479">
        <f>'Segmentation by Geography'!$M17*'DCF Bear'!G$2</f>
        <v>199.86618069361606</v>
      </c>
      <c r="H10" s="479">
        <f>'Segmentation by Geography'!$M17*'DCF Bear'!H$2</f>
        <v>174.67711508725421</v>
      </c>
      <c r="I10" s="479">
        <f>'Segmentation by Geography'!$M17*'DCF Bear'!I$2</f>
        <v>163.97587806494366</v>
      </c>
      <c r="J10" s="479">
        <f>'Segmentation by Geography'!$O17*'DCF Bear'!J$2</f>
        <v>311.30648967551622</v>
      </c>
      <c r="K10" s="479">
        <f>'Segmentation by Geography'!$O17*'DCF Bear'!K$2</f>
        <v>281.47561455260569</v>
      </c>
      <c r="L10" s="479">
        <f>'Segmentation by Geography'!$O17*'DCF Bear'!L$2</f>
        <v>308.32340216322513</v>
      </c>
      <c r="M10" s="479">
        <f>'Segmentation by Geography'!$O17*'DCF Bear'!M$2</f>
        <v>182.39449360865288</v>
      </c>
      <c r="N10" s="479">
        <f>'Segmentation by Geography'!$Q17*'DCF Bear'!N$2</f>
        <v>315.11732009925555</v>
      </c>
      <c r="O10" s="479">
        <f>'Segmentation by Geography'!$Q17*'DCF Bear'!O$2</f>
        <v>318.18789081885853</v>
      </c>
      <c r="P10" s="479">
        <f>'Segmentation by Geography'!$Q17*'DCF Bear'!P$2</f>
        <v>269.2506699751861</v>
      </c>
      <c r="Q10" s="479">
        <f>'Segmentation by Geography'!$Q17*'DCF Bear'!Q$2</f>
        <v>257.54411910669972</v>
      </c>
      <c r="R10" s="479">
        <f>'Segmentation by Geography'!$S17*'DCF Bear'!R$2</f>
        <v>361.75840889148878</v>
      </c>
      <c r="S10" s="479">
        <f>'Segmentation by Geography'!$S17*'DCF Bear'!S$2</f>
        <v>330.97045919859607</v>
      </c>
      <c r="T10" s="479">
        <f>'Segmentation by Geography'!$S17*'DCF Bear'!T$2</f>
        <v>329.62348639953211</v>
      </c>
      <c r="U10" s="479">
        <f>'Segmentation by Geography'!$S17*'DCF Bear'!U$2</f>
        <v>293.44764551038315</v>
      </c>
      <c r="V10" s="479">
        <f>'Segmentation by Geography'!$U17*'DCF Bear'!V$2</f>
        <v>387.95676576826901</v>
      </c>
      <c r="W10" s="479">
        <f>'Segmentation by Geography'!$U17*'DCF Bear'!W$2</f>
        <v>328.53651014170606</v>
      </c>
      <c r="X10" s="479">
        <f>'Segmentation by Geography'!$U17*'DCF Bear'!X$2</f>
        <v>359.58838566268406</v>
      </c>
      <c r="Y10" s="479">
        <f>'Segmentation by Geography'!$U17*'DCF Bear'!Y$2</f>
        <v>303.61833842734097</v>
      </c>
      <c r="Z10" s="479">
        <f>'Segmentation by Geography'!$W17*'DCF Bear'!Z$2</f>
        <v>393.18723794950273</v>
      </c>
      <c r="AA10" s="479">
        <f>'Segmentation by Geography'!$W17*'DCF Bear'!AA$2</f>
        <v>308.82449885233359</v>
      </c>
      <c r="AB10" s="479">
        <f>'Segmentation by Geography'!$W17*'DCF Bear'!AB$2</f>
        <v>294.22690130068861</v>
      </c>
      <c r="AC10" s="479">
        <f>'Segmentation by Geography'!$W17*'DCF Bear'!AC$2</f>
        <v>242.66136189747513</v>
      </c>
      <c r="AD10" s="479">
        <f>('DCF Bear'!Z10)*(1+'Revenue Assumptions Summary'!$V20)</f>
        <v>435.25166328988001</v>
      </c>
      <c r="AE10" s="479">
        <f>('DCF Bear'!AA10)*(1+'Revenue Assumptions Summary'!$V20)</f>
        <v>341.86352917030587</v>
      </c>
      <c r="AF10" s="479">
        <f>('DCF Bear'!AB10)*(1+'Revenue Assumptions Summary'!$V20)</f>
        <v>325.70423405298635</v>
      </c>
      <c r="AG10" s="479">
        <f>('DCF Bear'!AC10)*(1+'Revenue Assumptions Summary'!$V20)</f>
        <v>268.62204870349387</v>
      </c>
      <c r="AH10" s="479">
        <f>('DCF Bear'!AD10)*(1+'Revenue Assumptions Summary'!$W20)</f>
        <v>481.81627507690746</v>
      </c>
      <c r="AI10" s="479">
        <f>('DCF Bear'!AE10)*(1+'Revenue Assumptions Summary'!$W20)</f>
        <v>378.43718037622085</v>
      </c>
      <c r="AJ10" s="479">
        <f>('DCF Bear'!AF10)*(1+'Revenue Assumptions Summary'!$W20)</f>
        <v>360.54911230441672</v>
      </c>
      <c r="AK10" s="479">
        <f>('DCF Bear'!AG10)*(1+'Revenue Assumptions Summary'!$W20)</f>
        <v>297.36009262219932</v>
      </c>
      <c r="AL10" s="479">
        <f>('DCF Bear'!AH10)*(1+'Revenue Assumptions Summary'!$X20)</f>
        <v>533.36251761633139</v>
      </c>
      <c r="AM10" s="479">
        <f>('DCF Bear'!AI10)*(1+'Revenue Assumptions Summary'!$X20)</f>
        <v>418.92359749132282</v>
      </c>
      <c r="AN10" s="479">
        <f>('DCF Bear'!AJ10)*(1+'Revenue Assumptions Summary'!$X20)</f>
        <v>399.12180681800686</v>
      </c>
      <c r="AO10" s="479">
        <f>('DCF Bear'!AK10)*(1+'Revenue Assumptions Summary'!$X20)</f>
        <v>329.17262417979941</v>
      </c>
      <c r="AP10" s="479">
        <f>('DCF Bear'!AL10)*(1+'Revenue Assumptions Summary'!$Y20)</f>
        <v>590.42334166197156</v>
      </c>
      <c r="AQ10" s="479">
        <f>('DCF Bear'!AM10)*(1+'Revenue Assumptions Summary'!$Y20)</f>
        <v>463.74138069785499</v>
      </c>
      <c r="AR10" s="479">
        <f>('DCF Bear'!AN10)*(1+'Revenue Assumptions Summary'!$Y20)</f>
        <v>441.82113127260351</v>
      </c>
      <c r="AS10" s="479">
        <f>('DCF Bear'!AO10)*(1+'Revenue Assumptions Summary'!$Y20)</f>
        <v>364.38856187431213</v>
      </c>
      <c r="AT10" s="479">
        <f>('DCF Bear'!AP10)*(1+'Revenue Assumptions Summary'!$Z20)</f>
        <v>653.58871473988859</v>
      </c>
      <c r="AU10" s="479">
        <f>('DCF Bear'!AQ10)*(1+'Revenue Assumptions Summary'!$Z20)</f>
        <v>513.35391336127191</v>
      </c>
      <c r="AV10" s="479">
        <f>('DCF Bear'!AR10)*(1+'Revenue Assumptions Summary'!$Z20)</f>
        <v>489.08856570699459</v>
      </c>
      <c r="AW10" s="479">
        <f>('DCF Bear'!AS10)*(1+'Revenue Assumptions Summary'!$Z20)</f>
        <v>403.37201295422233</v>
      </c>
      <c r="AX10" s="479">
        <f>('DCF Bear'!AT10)*(1+'Revenue Assumptions Summary'!$AA20)</f>
        <v>715.57430325850726</v>
      </c>
      <c r="AY10" s="479">
        <f>('DCF Bear'!AU10)*(1+'Revenue Assumptions Summary'!$AA20)</f>
        <v>562.0397974966769</v>
      </c>
      <c r="AZ10" s="479">
        <f>('DCF Bear'!AV10)*(1+'Revenue Assumptions Summary'!$AA20)</f>
        <v>535.47315267946146</v>
      </c>
      <c r="BA10" s="479">
        <f>('DCF Bear'!AW10)*(1+'Revenue Assumptions Summary'!$AA20)</f>
        <v>441.62734241605062</v>
      </c>
      <c r="BB10" s="479">
        <f>('DCF Bear'!AX10)*(1+'Revenue Assumptions Summary'!$AB20)</f>
        <v>774.74833929222427</v>
      </c>
      <c r="BC10" s="479">
        <f>('DCF Bear'!AY10)*(1+'Revenue Assumptions Summary'!$AB20)</f>
        <v>608.51737931872367</v>
      </c>
      <c r="BD10" s="479">
        <f>('DCF Bear'!AZ10)*(1+'Revenue Assumptions Summary'!$AB20)</f>
        <v>579.75381995252258</v>
      </c>
      <c r="BE10" s="479">
        <f>('DCF Bear'!BA10)*(1+'Revenue Assumptions Summary'!$AB20)</f>
        <v>478.14748037321442</v>
      </c>
      <c r="BF10" s="479">
        <f>('DCF Bear'!BB10)*(1+'Revenue Assumptions Summary'!$AC20)</f>
        <v>829.40691670650767</v>
      </c>
      <c r="BG10" s="479">
        <f>('DCF Bear'!BC10)*(1+'Revenue Assumptions Summary'!$AC20)</f>
        <v>651.44834489628761</v>
      </c>
      <c r="BH10" s="479">
        <f>('DCF Bear'!BD10)*(1+'Revenue Assumptions Summary'!$AC20)</f>
        <v>620.6555133695756</v>
      </c>
      <c r="BI10" s="479">
        <f>('DCF Bear'!BE10)*(1+'Revenue Assumptions Summary'!$AC20)</f>
        <v>511.88083576872202</v>
      </c>
      <c r="BJ10" s="479">
        <f>('DCF Bear'!BF10)*(1+'Revenue Assumptions Summary'!$AD20)</f>
        <v>877.84904499142215</v>
      </c>
      <c r="BK10" s="479">
        <f>('DCF Bear'!BG10)*(1+'Revenue Assumptions Summary'!$AD20)</f>
        <v>689.49667034282845</v>
      </c>
      <c r="BL10" s="479">
        <f>('DCF Bear'!BH10)*(1+'Revenue Assumptions Summary'!$AD20)</f>
        <v>656.90536057217309</v>
      </c>
      <c r="BM10" s="479">
        <f>('DCF Bear'!BI10)*(1+'Revenue Assumptions Summary'!$AD20)</f>
        <v>541.77761696674065</v>
      </c>
      <c r="BN10" s="479">
        <f>('DCF Bear'!BJ10)*(1+'Revenue Assumptions Summary'!$AE20)</f>
        <v>918.45955555175658</v>
      </c>
      <c r="BO10" s="479">
        <f>('DCF Bear'!BK10)*(1+'Revenue Assumptions Summary'!$AE20)</f>
        <v>721.39373963057426</v>
      </c>
      <c r="BP10" s="479">
        <f>('DCF Bear'!BL10)*(1+'Revenue Assumptions Summary'!$AE20)</f>
        <v>687.29471080825749</v>
      </c>
      <c r="BQ10" s="479">
        <f>('DCF Bear'!BM10)*(1+'Revenue Assumptions Summary'!$AE20)</f>
        <v>566.84099860474839</v>
      </c>
      <c r="BR10" s="479">
        <f>('DCF Bear'!BN10)*(1+'Revenue Assumptions Summary'!$AF20)</f>
        <v>949.79465947079359</v>
      </c>
      <c r="BS10" s="479">
        <f>('DCF Bear'!BO10)*(1+'Revenue Assumptions Summary'!$AF20)</f>
        <v>746.0055449748902</v>
      </c>
      <c r="BT10" s="479">
        <f>('DCF Bear'!BP10)*(1+'Revenue Assumptions Summary'!$AF20)</f>
        <v>710.74315887110481</v>
      </c>
      <c r="BU10" s="479">
        <f>('DCF Bear'!BQ10)*(1+'Revenue Assumptions Summary'!$AF20)</f>
        <v>586.17992484214824</v>
      </c>
      <c r="BV10" s="479">
        <f>('DCF Bear'!BR10)*(1+'Revenue Assumptions Summary'!$AG20)</f>
        <v>970.66417394382142</v>
      </c>
      <c r="BW10" s="479">
        <f>('DCF Bear'!BS10)*(1+'Revenue Assumptions Summary'!$AG20)</f>
        <v>762.39727066272155</v>
      </c>
      <c r="BX10" s="479">
        <f>('DCF Bear'!BT10)*(1+'Revenue Assumptions Summary'!$AG20)</f>
        <v>726.36007616239658</v>
      </c>
      <c r="BY10" s="479">
        <f>('DCF Bear'!BU10)*(1+'Revenue Assumptions Summary'!$AG20)</f>
        <v>599.05985662878061</v>
      </c>
      <c r="BZ10" s="479">
        <f>('DCF Bear'!BV10)*(1+'Revenue Assumptions Summary'!$AH20)</f>
        <v>980.20415037352961</v>
      </c>
      <c r="CA10" s="479">
        <f>('DCF Bear'!BW10)*(1+'Revenue Assumptions Summary'!$AH20)</f>
        <v>769.89033797419438</v>
      </c>
      <c r="CB10" s="479">
        <f>('DCF Bear'!BX10)*(1+'Revenue Assumptions Summary'!$AH20)</f>
        <v>733.49895919947812</v>
      </c>
      <c r="CC10" s="479">
        <f>('DCF Bear'!BY10)*(1+'Revenue Assumptions Summary'!$AH20)</f>
        <v>604.94759521606431</v>
      </c>
      <c r="CD10" s="479">
        <f>('DCF Bear'!BZ10)*(1+'Revenue Assumptions Summary'!$AI20)</f>
        <v>977.9339348323756</v>
      </c>
      <c r="CE10" s="479">
        <f>('DCF Bear'!CA10)*(1+'Revenue Assumptions Summary'!$AI20)</f>
        <v>768.10722268174504</v>
      </c>
      <c r="CF10" s="479">
        <f>('DCF Bear'!CB10)*(1+'Revenue Assumptions Summary'!$AI20)</f>
        <v>731.80012866916422</v>
      </c>
      <c r="CG10" s="479">
        <f>('DCF Bear'!CC10)*(1+'Revenue Assumptions Summary'!$AI20)</f>
        <v>603.54649787147559</v>
      </c>
      <c r="CH10" s="479">
        <f>('DCF Bear'!CD10)*(1+'Revenue Assumptions Summary'!$AJ20)</f>
        <v>963.79259387538264</v>
      </c>
      <c r="CI10" s="479">
        <f>('DCF Bear'!CE10)*(1+'Revenue Assumptions Summary'!$AJ20)</f>
        <v>757.00006529556299</v>
      </c>
      <c r="CJ10" s="479">
        <f>('DCF Bear'!CF10)*(1+'Revenue Assumptions Summary'!$AJ20)</f>
        <v>721.21798731658316</v>
      </c>
      <c r="CK10" s="479">
        <f>('DCF Bear'!CG10)*(1+'Revenue Assumptions Summary'!$AJ20)</f>
        <v>594.8189586116149</v>
      </c>
      <c r="CM10" s="746" t="s">
        <v>1458</v>
      </c>
      <c r="CN10" s="80"/>
      <c r="CO10" s="795">
        <f ca="1">SUM(AD35:CK35)</f>
        <v>6730.640411904601</v>
      </c>
      <c r="CR10" s="797"/>
      <c r="CS10" s="798"/>
      <c r="CT10" s="942" t="s">
        <v>1483</v>
      </c>
      <c r="CU10" s="943"/>
      <c r="CV10" s="943"/>
      <c r="CW10" s="943"/>
      <c r="CX10" s="944"/>
    </row>
    <row r="11" spans="1:102" x14ac:dyDescent="0.25">
      <c r="A11" s="485" t="s">
        <v>1005</v>
      </c>
      <c r="B11" s="479">
        <f>'Segmentation by Geography'!$K18*'DCF Bear'!B$2</f>
        <v>256.96283783783781</v>
      </c>
      <c r="C11" s="479">
        <f>'Segmentation by Geography'!$K18*'DCF Bear'!C$2</f>
        <v>333.92755255255253</v>
      </c>
      <c r="D11" s="479">
        <f>'Segmentation by Geography'!$K18*'DCF Bear'!D$2</f>
        <v>242.31471471471468</v>
      </c>
      <c r="E11" s="479">
        <f>'Segmentation by Geography'!$K18*'DCF Bear'!E$2</f>
        <v>158.89489489489489</v>
      </c>
      <c r="F11" s="479">
        <f>'Segmentation by Geography'!$M18*'DCF Bear'!F$2</f>
        <v>275.31009498564163</v>
      </c>
      <c r="G11" s="479">
        <f>'Segmentation by Geography'!$M18*'DCF Bear'!G$2</f>
        <v>266.10386569472058</v>
      </c>
      <c r="H11" s="479">
        <f>'Segmentation by Geography'!$M18*'DCF Bear'!H$2</f>
        <v>232.56688756350778</v>
      </c>
      <c r="I11" s="479">
        <f>'Segmentation by Geography'!$M18*'DCF Bear'!I$2</f>
        <v>218.31915175612986</v>
      </c>
      <c r="J11" s="479">
        <f>'Segmentation by Geography'!$O18*'DCF Bear'!J$2</f>
        <v>292.97575221238941</v>
      </c>
      <c r="K11" s="479">
        <f>'Segmentation by Geography'!$O18*'DCF Bear'!K$2</f>
        <v>264.90141592920355</v>
      </c>
      <c r="L11" s="479">
        <f>'Segmentation by Geography'!$O18*'DCF Bear'!L$2</f>
        <v>290.16831858407079</v>
      </c>
      <c r="M11" s="479">
        <f>'Segmentation by Geography'!$O18*'DCF Bear'!M$2</f>
        <v>171.65451327433627</v>
      </c>
      <c r="N11" s="479">
        <f>'Segmentation by Geography'!$Q18*'DCF Bear'!N$2</f>
        <v>268.94031430934655</v>
      </c>
      <c r="O11" s="479">
        <f>'Segmentation by Geography'!$Q18*'DCF Bear'!O$2</f>
        <v>271.56092638544254</v>
      </c>
      <c r="P11" s="479">
        <f>'Segmentation by Geography'!$Q18*'DCF Bear'!P$2</f>
        <v>229.79492142266338</v>
      </c>
      <c r="Q11" s="479">
        <f>'Segmentation by Geography'!$Q18*'DCF Bear'!Q$2</f>
        <v>219.80383788254755</v>
      </c>
      <c r="R11" s="479">
        <f>'Segmentation by Geography'!$S18*'DCF Bear'!R$2</f>
        <v>260.69260017548993</v>
      </c>
      <c r="S11" s="479">
        <f>'Segmentation by Geography'!$S18*'DCF Bear'!S$2</f>
        <v>238.50599590523547</v>
      </c>
      <c r="T11" s="479">
        <f>'Segmentation by Geography'!$S18*'DCF Bear'!T$2</f>
        <v>237.53533196841187</v>
      </c>
      <c r="U11" s="479">
        <f>'Segmentation by Geography'!$S18*'DCF Bear'!U$2</f>
        <v>211.46607195086287</v>
      </c>
      <c r="V11" s="479">
        <f>'Segmentation by Geography'!$U18*'DCF Bear'!V$2</f>
        <v>293.36471242011669</v>
      </c>
      <c r="W11" s="479">
        <f>'Segmentation by Geography'!$U18*'DCF Bear'!W$2</f>
        <v>248.43237010280635</v>
      </c>
      <c r="X11" s="479">
        <f>'Segmentation by Geography'!$U18*'DCF Bear'!X$2</f>
        <v>271.91314253959428</v>
      </c>
      <c r="Y11" s="479">
        <f>'Segmentation by Geography'!$U18*'DCF Bear'!Y$2</f>
        <v>229.58977493748264</v>
      </c>
      <c r="Z11" s="479">
        <f>'Segmentation by Geography'!$W18*'DCF Bear'!Z$2</f>
        <v>343.55087987758225</v>
      </c>
      <c r="AA11" s="479">
        <f>'Segmentation by Geography'!$W18*'DCF Bear'!AA$2</f>
        <v>269.8381790359602</v>
      </c>
      <c r="AB11" s="479">
        <f>'Segmentation by Geography'!$W18*'DCF Bear'!AB$2</f>
        <v>257.08339709257837</v>
      </c>
      <c r="AC11" s="479">
        <f>'Segmentation by Geography'!$W18*'DCF Bear'!AC$2</f>
        <v>212.02754399387911</v>
      </c>
      <c r="AD11" s="479">
        <f>('DCF Bear'!Z11)*(1+'Revenue Assumptions Summary'!$V21)</f>
        <v>346.98638867635805</v>
      </c>
      <c r="AE11" s="479">
        <f>('DCF Bear'!AA11)*(1+'Revenue Assumptions Summary'!$V21)</f>
        <v>272.53656082631977</v>
      </c>
      <c r="AF11" s="479">
        <f>('DCF Bear'!AB11)*(1+'Revenue Assumptions Summary'!$V21)</f>
        <v>259.65423106350414</v>
      </c>
      <c r="AG11" s="479">
        <f>('DCF Bear'!AC11)*(1+'Revenue Assumptions Summary'!$V21)</f>
        <v>214.14781943381789</v>
      </c>
      <c r="AH11" s="479">
        <f>('DCF Bear'!AD11)*(1+'Revenue Assumptions Summary'!$W21)</f>
        <v>350.45625256312161</v>
      </c>
      <c r="AI11" s="479">
        <f>('DCF Bear'!AE11)*(1+'Revenue Assumptions Summary'!$W21)</f>
        <v>275.26192643458296</v>
      </c>
      <c r="AJ11" s="479">
        <f>('DCF Bear'!AF11)*(1+'Revenue Assumptions Summary'!$W21)</f>
        <v>262.25077337413916</v>
      </c>
      <c r="AK11" s="479">
        <f>('DCF Bear'!AG11)*(1+'Revenue Assumptions Summary'!$W21)</f>
        <v>216.28929762815608</v>
      </c>
      <c r="AL11" s="479">
        <f>('DCF Bear'!AH11)*(1+'Revenue Assumptions Summary'!$X21)</f>
        <v>353.96081508875284</v>
      </c>
      <c r="AM11" s="479">
        <f>('DCF Bear'!AI11)*(1+'Revenue Assumptions Summary'!$X21)</f>
        <v>278.01454569892877</v>
      </c>
      <c r="AN11" s="479">
        <f>('DCF Bear'!AJ11)*(1+'Revenue Assumptions Summary'!$X21)</f>
        <v>264.87328110788053</v>
      </c>
      <c r="AO11" s="479">
        <f>('DCF Bear'!AK11)*(1+'Revenue Assumptions Summary'!$X21)</f>
        <v>218.45219060443765</v>
      </c>
      <c r="AP11" s="479">
        <f>('DCF Bear'!AL11)*(1+'Revenue Assumptions Summary'!$Y21)</f>
        <v>357.50042323964038</v>
      </c>
      <c r="AQ11" s="479">
        <f>('DCF Bear'!AM11)*(1+'Revenue Assumptions Summary'!$Y21)</f>
        <v>280.79469115591809</v>
      </c>
      <c r="AR11" s="479">
        <f>('DCF Bear'!AN11)*(1+'Revenue Assumptions Summary'!$Y21)</f>
        <v>267.52201391895932</v>
      </c>
      <c r="AS11" s="479">
        <f>('DCF Bear'!AO11)*(1+'Revenue Assumptions Summary'!$Y21)</f>
        <v>220.63671251048203</v>
      </c>
      <c r="AT11" s="479">
        <f>('DCF Bear'!AP11)*(1+'Revenue Assumptions Summary'!$Z21)</f>
        <v>361.07542747203678</v>
      </c>
      <c r="AU11" s="479">
        <f>('DCF Bear'!AQ11)*(1+'Revenue Assumptions Summary'!$Z21)</f>
        <v>283.60263806747724</v>
      </c>
      <c r="AV11" s="479">
        <f>('DCF Bear'!AR11)*(1+'Revenue Assumptions Summary'!$Z21)</f>
        <v>270.19723405814892</v>
      </c>
      <c r="AW11" s="479">
        <f>('DCF Bear'!AS11)*(1+'Revenue Assumptions Summary'!$Z21)</f>
        <v>222.84307963558686</v>
      </c>
      <c r="AX11" s="479">
        <f>('DCF Bear'!AT11)*(1+'Revenue Assumptions Summary'!$AA21)</f>
        <v>363.92900011993498</v>
      </c>
      <c r="AY11" s="479">
        <f>('DCF Bear'!AU11)*(1+'Revenue Assumptions Summary'!$AA21)</f>
        <v>285.8439446457927</v>
      </c>
      <c r="AZ11" s="479">
        <f>('DCF Bear'!AV11)*(1+'Revenue Assumptions Summary'!$AA21)</f>
        <v>272.33259796824444</v>
      </c>
      <c r="BA11" s="479">
        <f>('DCF Bear'!AW11)*(1+'Revenue Assumptions Summary'!$AA21)</f>
        <v>224.60420450989241</v>
      </c>
      <c r="BB11" s="479">
        <f>('DCF Bear'!AX11)*(1+'Revenue Assumptions Summary'!$AB21)</f>
        <v>366.04195888177071</v>
      </c>
      <c r="BC11" s="479">
        <f>('DCF Bear'!AY11)*(1+'Revenue Assumptions Summary'!$AB21)</f>
        <v>287.50354436760102</v>
      </c>
      <c r="BD11" s="479">
        <f>('DCF Bear'!AZ11)*(1+'Revenue Assumptions Summary'!$AB21)</f>
        <v>273.91375129436261</v>
      </c>
      <c r="BE11" s="479">
        <f>('DCF Bear'!BA11)*(1+'Revenue Assumptions Summary'!$AB21)</f>
        <v>225.90824849019606</v>
      </c>
      <c r="BF11" s="479">
        <f>('DCF Bear'!BB11)*(1+'Revenue Assumptions Summary'!$AC21)</f>
        <v>367.399588874644</v>
      </c>
      <c r="BG11" s="479">
        <f>('DCF Bear'!BC11)*(1+'Revenue Assumptions Summary'!$AC21)</f>
        <v>288.56987959344025</v>
      </c>
      <c r="BH11" s="479">
        <f>('DCF Bear'!BD11)*(1+'Revenue Assumptions Summary'!$AC21)</f>
        <v>274.92968270658025</v>
      </c>
      <c r="BI11" s="479">
        <f>('DCF Bear'!BE11)*(1+'Revenue Assumptions Summary'!$AC21)</f>
        <v>226.74613006728276</v>
      </c>
      <c r="BJ11" s="479">
        <f>('DCF Bear'!BF11)*(1+'Revenue Assumptions Summary'!$AD21)</f>
        <v>367.99181073799588</v>
      </c>
      <c r="BK11" s="479">
        <f>('DCF Bear'!BG11)*(1+'Revenue Assumptions Summary'!$AD21)</f>
        <v>289.03503360279427</v>
      </c>
      <c r="BL11" s="479">
        <f>('DCF Bear'!BH11)*(1+'Revenue Assumptions Summary'!$AD21)</f>
        <v>275.37284969400656</v>
      </c>
      <c r="BM11" s="479">
        <f>('DCF Bear'!BI11)*(1+'Revenue Assumptions Summary'!$AD21)</f>
        <v>227.11162861361373</v>
      </c>
      <c r="BN11" s="479">
        <f>('DCF Bear'!BJ11)*(1+'Revenue Assumptions Summary'!$AE21)</f>
        <v>367.81330181445583</v>
      </c>
      <c r="BO11" s="479">
        <f>('DCF Bear'!BK11)*(1+'Revenue Assumptions Summary'!$AE21)</f>
        <v>288.89482577422785</v>
      </c>
      <c r="BP11" s="479">
        <f>('DCF Bear'!BL11)*(1+'Revenue Assumptions Summary'!$AE21)</f>
        <v>275.23926924591871</v>
      </c>
      <c r="BQ11" s="479">
        <f>('DCF Bear'!BM11)*(1+'Revenue Assumptions Summary'!$AE21)</f>
        <v>227.00145917189181</v>
      </c>
      <c r="BR11" s="479">
        <f>('DCF Bear'!BN11)*(1+'Revenue Assumptions Summary'!$AF21)</f>
        <v>366.86356841392097</v>
      </c>
      <c r="BS11" s="479">
        <f>('DCF Bear'!BO11)*(1+'Revenue Assumptions Summary'!$AF21)</f>
        <v>288.14886834439596</v>
      </c>
      <c r="BT11" s="479">
        <f>('DCF Bear'!BP11)*(1+'Revenue Assumptions Summary'!$AF21)</f>
        <v>274.52857192787138</v>
      </c>
      <c r="BU11" s="479">
        <f>('DCF Bear'!BQ11)*(1+'Revenue Assumptions Summary'!$AF21)</f>
        <v>226.41531705391466</v>
      </c>
      <c r="BV11" s="479">
        <f>('DCF Bear'!BR11)*(1+'Revenue Assumptions Summary'!$AG21)</f>
        <v>365.14696786504459</v>
      </c>
      <c r="BW11" s="479">
        <f>('DCF Bear'!BS11)*(1+'Revenue Assumptions Summary'!$AG21)</f>
        <v>286.80058372813772</v>
      </c>
      <c r="BX11" s="479">
        <f>('DCF Bear'!BT11)*(1+'Revenue Assumptions Summary'!$AG21)</f>
        <v>273.2440183830999</v>
      </c>
      <c r="BY11" s="479">
        <f>('DCF Bear'!BU11)*(1+'Revenue Assumptions Summary'!$AG21)</f>
        <v>225.3558914499794</v>
      </c>
      <c r="BZ11" s="479">
        <f>('DCF Bear'!BV11)*(1+'Revenue Assumptions Summary'!$AH21)</f>
        <v>362.67267978514718</v>
      </c>
      <c r="CA11" s="479">
        <f>('DCF Bear'!BW11)*(1+'Revenue Assumptions Summary'!$AH21)</f>
        <v>284.85718195275064</v>
      </c>
      <c r="CB11" s="479">
        <f>('DCF Bear'!BX11)*(1+'Revenue Assumptions Summary'!$AH21)</f>
        <v>271.39247783343706</v>
      </c>
      <c r="CC11" s="479">
        <f>('DCF Bear'!BY11)*(1+'Revenue Assumptions Summary'!$AH21)</f>
        <v>223.82884769768012</v>
      </c>
      <c r="CD11" s="479">
        <f>('DCF Bear'!BZ11)*(1+'Revenue Assumptions Summary'!$AI21)</f>
        <v>359.45462674168868</v>
      </c>
      <c r="CE11" s="479">
        <f>('DCF Bear'!CA11)*(1+'Revenue Assumptions Summary'!$AI21)</f>
        <v>282.32959834243536</v>
      </c>
      <c r="CF11" s="479">
        <f>('DCF Bear'!CB11)*(1+'Revenue Assumptions Summary'!$AI21)</f>
        <v>268.98436870930612</v>
      </c>
      <c r="CG11" s="479">
        <f>('DCF Bear'!CC11)*(1+'Revenue Assumptions Summary'!$AI21)</f>
        <v>221.84277831695357</v>
      </c>
      <c r="CH11" s="479">
        <f>('DCF Bear'!CD11)*(1+'Revenue Assumptions Summary'!$AJ21)</f>
        <v>355.51134522197111</v>
      </c>
      <c r="CI11" s="479">
        <f>('DCF Bear'!CE11)*(1+'Revenue Assumptions Summary'!$AJ21)</f>
        <v>279.23239217289824</v>
      </c>
      <c r="CJ11" s="479">
        <f>('DCF Bear'!CF11)*(1+'Revenue Assumptions Summary'!$AJ21)</f>
        <v>266.03356209474407</v>
      </c>
      <c r="CK11" s="479">
        <f>('DCF Bear'!CG11)*(1+'Revenue Assumptions Summary'!$AJ21)</f>
        <v>219.40912337710859</v>
      </c>
      <c r="CM11" s="748" t="s">
        <v>1459</v>
      </c>
      <c r="CN11" s="80"/>
      <c r="CO11" s="749">
        <f ca="1">CO10/CO19</f>
        <v>0.54167630852204196</v>
      </c>
      <c r="CR11" s="799"/>
      <c r="CS11" s="800">
        <f ca="1">CO24</f>
        <v>58.72484986262134</v>
      </c>
      <c r="CT11" s="801">
        <f>CU11-1</f>
        <v>10.6</v>
      </c>
      <c r="CU11" s="801">
        <f>CV11-1</f>
        <v>11.6</v>
      </c>
      <c r="CV11" s="801">
        <v>12.6</v>
      </c>
      <c r="CW11" s="801">
        <f>CV11+1</f>
        <v>13.6</v>
      </c>
      <c r="CX11" s="802">
        <f>CW11+1</f>
        <v>14.6</v>
      </c>
    </row>
    <row r="12" spans="1:102" x14ac:dyDescent="0.25">
      <c r="A12" s="485" t="s">
        <v>1010</v>
      </c>
      <c r="B12" s="479">
        <f>'Segmentation by Geography'!$K19*'DCF Bear'!B$2</f>
        <v>54.106981981981967</v>
      </c>
      <c r="C12" s="479">
        <f>'Segmentation by Geography'!$K19*'DCF Bear'!C$2</f>
        <v>70.312937937937932</v>
      </c>
      <c r="D12" s="479">
        <f>'Segmentation by Geography'!$K19*'DCF Bear'!D$2</f>
        <v>51.022622622622606</v>
      </c>
      <c r="E12" s="479">
        <f>'Segmentation by Geography'!$K19*'DCF Bear'!E$2</f>
        <v>33.457457457457451</v>
      </c>
      <c r="F12" s="479">
        <f>'Segmentation by Geography'!$M19*'DCF Bear'!F$2</f>
        <v>61.648597305058537</v>
      </c>
      <c r="G12" s="479">
        <f>'Segmentation by Geography'!$M19*'DCF Bear'!G$2</f>
        <v>59.587099624475385</v>
      </c>
      <c r="H12" s="479">
        <f>'Segmentation by Geography'!$M19*'DCF Bear'!H$2</f>
        <v>52.077358073779543</v>
      </c>
      <c r="I12" s="479">
        <f>'Segmentation by Geography'!$M19*'DCF Bear'!I$2</f>
        <v>48.886944996686552</v>
      </c>
      <c r="J12" s="479">
        <f>'Segmentation by Geography'!$O19*'DCF Bear'!J$2</f>
        <v>67.260589970501456</v>
      </c>
      <c r="K12" s="479">
        <f>'Segmentation by Geography'!$O19*'DCF Bear'!K$2</f>
        <v>60.815358898721705</v>
      </c>
      <c r="L12" s="479">
        <f>'Segmentation by Geography'!$O19*'DCF Bear'!L$2</f>
        <v>66.616066863323468</v>
      </c>
      <c r="M12" s="479">
        <f>'Segmentation by Geography'!$O19*'DCF Bear'!M$2</f>
        <v>39.407984267453273</v>
      </c>
      <c r="N12" s="479">
        <f>'Segmentation by Geography'!$Q19*'DCF Bear'!N$2</f>
        <v>52.071364764267969</v>
      </c>
      <c r="O12" s="479">
        <f>'Segmentation by Geography'!$Q19*'DCF Bear'!O$2</f>
        <v>52.578759305210902</v>
      </c>
      <c r="P12" s="479">
        <f>'Segmentation by Geography'!$Q19*'DCF Bear'!P$2</f>
        <v>44.492158808932992</v>
      </c>
      <c r="Q12" s="479">
        <f>'Segmentation by Geography'!$Q19*'DCF Bear'!Q$2</f>
        <v>42.55771712158807</v>
      </c>
      <c r="R12" s="479">
        <f>'Segmentation by Geography'!$S19*'DCF Bear'!R$2</f>
        <v>58.231061713951441</v>
      </c>
      <c r="S12" s="479">
        <f>'Segmentation by Geography'!$S19*'DCF Bear'!S$2</f>
        <v>53.275226674466204</v>
      </c>
      <c r="T12" s="479">
        <f>'Segmentation by Geography'!$S19*'DCF Bear'!T$2</f>
        <v>53.058408891488739</v>
      </c>
      <c r="U12" s="479">
        <f>'Segmentation by Geography'!$S19*'DCF Bear'!U$2</f>
        <v>47.235302720093593</v>
      </c>
      <c r="V12" s="479">
        <f>'Segmentation by Geography'!$U19*'DCF Bear'!V$2</f>
        <v>61.889747151986704</v>
      </c>
      <c r="W12" s="479">
        <f>'Segmentation by Geography'!$U19*'DCF Bear'!W$2</f>
        <v>52.410586273965031</v>
      </c>
      <c r="X12" s="479">
        <f>'Segmentation by Geography'!$U19*'DCF Bear'!X$2</f>
        <v>57.364212281189253</v>
      </c>
      <c r="Y12" s="479">
        <f>'Segmentation by Geography'!$U19*'DCF Bear'!Y$2</f>
        <v>48.435454292859163</v>
      </c>
      <c r="Z12" s="479">
        <f>'Segmentation by Geography'!$W19*'DCF Bear'!Z$2</f>
        <v>61.156817138485096</v>
      </c>
      <c r="AA12" s="479">
        <f>'Segmentation by Geography'!$W19*'DCF Bear'!AA$2</f>
        <v>48.034934965570017</v>
      </c>
      <c r="AB12" s="479">
        <f>'Segmentation by Geography'!$W19*'DCF Bear'!AB$2</f>
        <v>45.764407039020661</v>
      </c>
      <c r="AC12" s="479">
        <f>'Segmentation by Geography'!$W19*'DCF Bear'!AC$2</f>
        <v>37.743840856924258</v>
      </c>
      <c r="AD12" s="479">
        <f>('DCF Bear'!Z12)*(1+'Revenue Assumptions Summary'!$V22)</f>
        <v>59.439124894201925</v>
      </c>
      <c r="AE12" s="479">
        <f>('DCF Bear'!AA12)*(1+'Revenue Assumptions Summary'!$V22)</f>
        <v>46.685792889418963</v>
      </c>
      <c r="AF12" s="479">
        <f>('DCF Bear'!AB12)*(1+'Revenue Assumptions Summary'!$V22)</f>
        <v>44.479036564995837</v>
      </c>
      <c r="AG12" s="479">
        <f>('DCF Bear'!AC12)*(1+'Revenue Assumptions Summary'!$V22)</f>
        <v>36.683741496903785</v>
      </c>
      <c r="AH12" s="479">
        <f>('DCF Bear'!AD12)*(1+'Revenue Assumptions Summary'!$W22)</f>
        <v>57.769676930509576</v>
      </c>
      <c r="AI12" s="479">
        <f>('DCF Bear'!AE12)*(1+'Revenue Assumptions Summary'!$W22)</f>
        <v>45.374543741465807</v>
      </c>
      <c r="AJ12" s="479">
        <f>('DCF Bear'!AF12)*(1+'Revenue Assumptions Summary'!$W22)</f>
        <v>43.22976788628295</v>
      </c>
      <c r="AK12" s="479">
        <f>('DCF Bear'!AG12)*(1+'Revenue Assumptions Summary'!$W22)</f>
        <v>35.653416813429239</v>
      </c>
      <c r="AL12" s="479">
        <f>('DCF Bear'!AH12)*(1+'Revenue Assumptions Summary'!$X22)</f>
        <v>56.147118225507313</v>
      </c>
      <c r="AM12" s="479">
        <f>('DCF Bear'!AI12)*(1+'Revenue Assumptions Summary'!$X22)</f>
        <v>44.100123234981382</v>
      </c>
      <c r="AN12" s="479">
        <f>('DCF Bear'!AJ12)*(1+'Revenue Assumptions Summary'!$X22)</f>
        <v>42.01558702313757</v>
      </c>
      <c r="AO12" s="479">
        <f>('DCF Bear'!AK12)*(1+'Revenue Assumptions Summary'!$X22)</f>
        <v>34.652030534546455</v>
      </c>
      <c r="AP12" s="479">
        <f>('DCF Bear'!AL12)*(1+'Revenue Assumptions Summary'!$Y22)</f>
        <v>54.570131815367375</v>
      </c>
      <c r="AQ12" s="479">
        <f>('DCF Bear'!AM12)*(1+'Revenue Assumptions Summary'!$Y22)</f>
        <v>42.861496975522385</v>
      </c>
      <c r="AR12" s="479">
        <f>('DCF Bear'!AN12)*(1+'Revenue Assumptions Summary'!$Y22)</f>
        <v>40.835508475144714</v>
      </c>
      <c r="AS12" s="479">
        <f>('DCF Bear'!AO12)*(1+'Revenue Assumptions Summary'!$Y22)</f>
        <v>33.678769876408019</v>
      </c>
      <c r="AT12" s="479">
        <f>('DCF Bear'!AP12)*(1+'Revenue Assumptions Summary'!$Z22)</f>
        <v>53.037437725409887</v>
      </c>
      <c r="AU12" s="479">
        <f>('DCF Bear'!AQ12)*(1+'Revenue Assumptions Summary'!$Z22)</f>
        <v>41.65765962135616</v>
      </c>
      <c r="AV12" s="479">
        <f>('DCF Bear'!AR12)*(1+'Revenue Assumptions Summary'!$Z22)</f>
        <v>39.688574421328887</v>
      </c>
      <c r="AW12" s="479">
        <f>('DCF Bear'!AS12)*(1+'Revenue Assumptions Summary'!$Z22)</f>
        <v>32.732844883570223</v>
      </c>
      <c r="AX12" s="479">
        <f>('DCF Bear'!AT12)*(1+'Revenue Assumptions Summary'!$AA22)</f>
        <v>51.583176431640346</v>
      </c>
      <c r="AY12" s="479">
        <f>('DCF Bear'!AU12)*(1+'Revenue Assumptions Summary'!$AA22)</f>
        <v>40.515426425815861</v>
      </c>
      <c r="AZ12" s="479">
        <f>('DCF Bear'!AV12)*(1+'Revenue Assumptions Summary'!$AA22)</f>
        <v>38.600332604583308</v>
      </c>
      <c r="BA12" s="479">
        <f>('DCF Bear'!AW12)*(1+'Revenue Assumptions Summary'!$AA22)</f>
        <v>31.835325859450158</v>
      </c>
      <c r="BB12" s="479">
        <f>('DCF Bear'!AX12)*(1+'Revenue Assumptions Summary'!$AB22)</f>
        <v>50.203204564522579</v>
      </c>
      <c r="BC12" s="479">
        <f>('DCF Bear'!AY12)*(1+'Revenue Assumptions Summary'!$AB22)</f>
        <v>39.431543025847276</v>
      </c>
      <c r="BD12" s="479">
        <f>('DCF Bear'!AZ12)*(1+'Revenue Assumptions Summary'!$AB22)</f>
        <v>37.56768248994166</v>
      </c>
      <c r="BE12" s="479">
        <f>('DCF Bear'!BA12)*(1+'Revenue Assumptions Summary'!$AB22)</f>
        <v>30.98365566180756</v>
      </c>
      <c r="BF12" s="479">
        <f>('DCF Bear'!BB12)*(1+'Revenue Assumptions Summary'!$AC22)</f>
        <v>48.893643817018841</v>
      </c>
      <c r="BG12" s="479">
        <f>('DCF Bear'!BC12)*(1+'Revenue Assumptions Summary'!$AC22)</f>
        <v>38.402963248757793</v>
      </c>
      <c r="BH12" s="479">
        <f>('DCF Bear'!BD12)*(1+'Revenue Assumptions Summary'!$AC22)</f>
        <v>36.587721892002506</v>
      </c>
      <c r="BI12" s="479">
        <f>('DCF Bear'!BE12)*(1+'Revenue Assumptions Summary'!$AC22)</f>
        <v>30.175440735672176</v>
      </c>
      <c r="BJ12" s="479">
        <f>('DCF Bear'!BF12)*(1+'Revenue Assumptions Summary'!$AD22)</f>
        <v>47.650863150044955</v>
      </c>
      <c r="BK12" s="479">
        <f>('DCF Bear'!BG12)*(1+'Revenue Assumptions Summary'!$AD22)</f>
        <v>37.426835135691036</v>
      </c>
      <c r="BL12" s="479">
        <f>('DCF Bear'!BH12)*(1+'Revenue Assumptions Summary'!$AD22)</f>
        <v>35.657733659050017</v>
      </c>
      <c r="BM12" s="479">
        <f>('DCF Bear'!BI12)*(1+'Revenue Assumptions Summary'!$AD22)</f>
        <v>29.408440131175276</v>
      </c>
      <c r="BN12" s="479">
        <f>('DCF Bear'!BJ12)*(1+'Revenue Assumptions Summary'!$AE22)</f>
        <v>46.471462322552703</v>
      </c>
      <c r="BO12" s="479">
        <f>('DCF Bear'!BK12)*(1+'Revenue Assumptions Summary'!$AE22)</f>
        <v>36.500488005515109</v>
      </c>
      <c r="BP12" s="479">
        <f>('DCF Bear'!BL12)*(1+'Revenue Assumptions Summary'!$AE22)</f>
        <v>34.775173348409723</v>
      </c>
      <c r="BQ12" s="479">
        <f>('DCF Bear'!BM12)*(1+'Revenue Assumptions Summary'!$AE22)</f>
        <v>28.680555338894621</v>
      </c>
      <c r="BR12" s="479">
        <f>('DCF Bear'!BN12)*(1+'Revenue Assumptions Summary'!$AF22)</f>
        <v>45.352256643106529</v>
      </c>
      <c r="BS12" s="479">
        <f>('DCF Bear'!BO12)*(1+'Revenue Assumptions Summary'!$AF22)</f>
        <v>35.621420478119823</v>
      </c>
      <c r="BT12" s="479">
        <f>('DCF Bear'!BP12)*(1+'Revenue Assumptions Summary'!$AF22)</f>
        <v>33.937657815863695</v>
      </c>
      <c r="BU12" s="479">
        <f>('DCF Bear'!BQ12)*(1+'Revenue Assumptions Summary'!$AF22)</f>
        <v>27.989820879062844</v>
      </c>
      <c r="BV12" s="479">
        <f>('DCF Bear'!BR12)*(1+'Revenue Assumptions Summary'!$AG22)</f>
        <v>44.290262848422877</v>
      </c>
      <c r="BW12" s="479">
        <f>('DCF Bear'!BS12)*(1+'Revenue Assumptions Summary'!$AG22)</f>
        <v>34.787289382874079</v>
      </c>
      <c r="BX12" s="479">
        <f>('DCF Bear'!BT12)*(1+'Revenue Assumptions Summary'!$AG22)</f>
        <v>33.14295464838586</v>
      </c>
      <c r="BY12" s="479">
        <f>('DCF Bear'!BU12)*(1+'Revenue Assumptions Summary'!$AG22)</f>
        <v>27.334395586297621</v>
      </c>
      <c r="BZ12" s="479">
        <f>('DCF Bear'!BV12)*(1+'Revenue Assumptions Summary'!$AH22)</f>
        <v>43.282686022195577</v>
      </c>
      <c r="CA12" s="479">
        <f>('DCF Bear'!BW12)*(1+'Revenue Assumptions Summary'!$AH22)</f>
        <v>33.995899484164212</v>
      </c>
      <c r="CB12" s="479">
        <f>('DCF Bear'!BX12)*(1+'Revenue Assumptions Summary'!$AH22)</f>
        <v>32.388972375336309</v>
      </c>
      <c r="CC12" s="479">
        <f>('DCF Bear'!BY12)*(1+'Revenue Assumptions Summary'!$AH22)</f>
        <v>26.712554536359846</v>
      </c>
      <c r="CD12" s="479">
        <f>('DCF Bear'!BZ12)*(1+'Revenue Assumptions Summary'!$AI22)</f>
        <v>42.326907474707646</v>
      </c>
      <c r="CE12" s="479">
        <f>('DCF Bear'!CA12)*(1+'Revenue Assumptions Summary'!$AI22)</f>
        <v>33.245193961571232</v>
      </c>
      <c r="CF12" s="479">
        <f>('DCF Bear'!CB12)*(1+'Revenue Assumptions Summary'!$AI22)</f>
        <v>31.673751398624027</v>
      </c>
      <c r="CG12" s="479">
        <f>('DCF Bear'!CC12)*(1+'Revenue Assumptions Summary'!$AI22)</f>
        <v>26.122681565875492</v>
      </c>
      <c r="CH12" s="479">
        <f>('DCF Bear'!CD12)*(1+'Revenue Assumptions Summary'!$AJ22)</f>
        <v>41.420473510290776</v>
      </c>
      <c r="CI12" s="479">
        <f>('DCF Bear'!CE12)*(1+'Revenue Assumptions Summary'!$AJ22)</f>
        <v>32.533245587398092</v>
      </c>
      <c r="CJ12" s="479">
        <f>('DCF Bear'!CF12)*(1+'Revenue Assumptions Summary'!$AJ22)</f>
        <v>30.995455587257112</v>
      </c>
      <c r="CK12" s="479">
        <f>('DCF Bear'!CG12)*(1+'Revenue Assumptions Summary'!$AJ22)</f>
        <v>25.56326234000587</v>
      </c>
      <c r="CM12" s="750" t="s">
        <v>1460</v>
      </c>
      <c r="CN12" s="751"/>
      <c r="CO12" s="80"/>
      <c r="CR12" s="945" t="s">
        <v>1377</v>
      </c>
      <c r="CS12" s="803">
        <f>CS13+0.005</f>
        <v>8.5500000000000007E-2</v>
      </c>
      <c r="CT12" s="804">
        <f t="dataTable" ref="CT12:CX16" dt2D="1" dtr="1" r1="CO14" r2="AC32" ca="1"/>
        <v>48.804102287941134</v>
      </c>
      <c r="CU12" s="804">
        <v>50.889045091370647</v>
      </c>
      <c r="CV12" s="804">
        <v>52.973987894800153</v>
      </c>
      <c r="CW12" s="804">
        <v>55.058930698229659</v>
      </c>
      <c r="CX12" s="805">
        <v>57.143873501659179</v>
      </c>
    </row>
    <row r="13" spans="1:102" x14ac:dyDescent="0.25">
      <c r="A13" s="485" t="s">
        <v>1007</v>
      </c>
      <c r="B13" s="479">
        <f>'Segmentation by Geography'!$K20*'DCF Bear'!B$2</f>
        <v>65.347972972972968</v>
      </c>
      <c r="C13" s="479">
        <f>'Segmentation by Geography'!$K20*'DCF Bear'!C$2</f>
        <v>84.920795795795797</v>
      </c>
      <c r="D13" s="479">
        <f>'Segmentation by Geography'!$K20*'DCF Bear'!D$2</f>
        <v>61.622822822822819</v>
      </c>
      <c r="E13" s="479">
        <f>'Segmentation by Geography'!$K20*'DCF Bear'!E$2</f>
        <v>40.408408408408413</v>
      </c>
      <c r="F13" s="479">
        <f>'Segmentation by Geography'!$M20*'DCF Bear'!F$2</f>
        <v>81.846697592224416</v>
      </c>
      <c r="G13" s="479">
        <f>'Segmentation by Geography'!$M20*'DCF Bear'!G$2</f>
        <v>79.109785730064061</v>
      </c>
      <c r="H13" s="479">
        <f>'Segmentation by Geography'!$M20*'DCF Bear'!H$2</f>
        <v>69.139606803622698</v>
      </c>
      <c r="I13" s="479">
        <f>'Segmentation by Geography'!$M20*'DCF Bear'!I$2</f>
        <v>64.903909874088797</v>
      </c>
      <c r="J13" s="479">
        <f>'Segmentation by Geography'!$O20*'DCF Bear'!J$2</f>
        <v>92.228318584070806</v>
      </c>
      <c r="K13" s="479">
        <f>'Segmentation by Geography'!$O20*'DCF Bear'!K$2</f>
        <v>83.3905604719764</v>
      </c>
      <c r="L13" s="479">
        <f>'Segmentation by Geography'!$O20*'DCF Bear'!L$2</f>
        <v>91.344542772861345</v>
      </c>
      <c r="M13" s="479">
        <f>'Segmentation by Geography'!$O20*'DCF Bear'!M$2</f>
        <v>54.036578171091442</v>
      </c>
      <c r="N13" s="479">
        <f>'Segmentation by Geography'!$Q20*'DCF Bear'!N$2</f>
        <v>86.160860215053759</v>
      </c>
      <c r="O13" s="479">
        <f>'Segmentation by Geography'!$Q20*'DCF Bear'!O$2</f>
        <v>87.000430107526881</v>
      </c>
      <c r="P13" s="479">
        <f>'Segmentation by Geography'!$Q20*'DCF Bear'!P$2</f>
        <v>73.619784946236564</v>
      </c>
      <c r="Q13" s="479">
        <f>'Segmentation by Geography'!$Q20*'DCF Bear'!Q$2</f>
        <v>70.418924731182784</v>
      </c>
      <c r="R13" s="479">
        <f>'Segmentation by Geography'!$S20*'DCF Bear'!R$2</f>
        <v>90.23340157940919</v>
      </c>
      <c r="S13" s="479">
        <f>'Segmentation by Geography'!$S20*'DCF Bear'!S$2</f>
        <v>82.553963147119035</v>
      </c>
      <c r="T13" s="479">
        <f>'Segmentation by Geography'!$S20*'DCF Bear'!T$2</f>
        <v>82.217987715706357</v>
      </c>
      <c r="U13" s="479">
        <f>'Segmentation by Geography'!$S20*'DCF Bear'!U$2</f>
        <v>73.194647557765435</v>
      </c>
      <c r="V13" s="479">
        <f>'Segmentation by Geography'!$U20*'DCF Bear'!V$2</f>
        <v>97.150875243123096</v>
      </c>
      <c r="W13" s="479">
        <f>'Segmentation by Geography'!$U20*'DCF Bear'!W$2</f>
        <v>82.271047513198113</v>
      </c>
      <c r="X13" s="479">
        <f>'Segmentation by Geography'!$U20*'DCF Bear'!X$2</f>
        <v>90.046957488191154</v>
      </c>
      <c r="Y13" s="479">
        <f>'Segmentation by Geography'!$U20*'DCF Bear'!Y$2</f>
        <v>76.031119755487651</v>
      </c>
      <c r="Z13" s="479">
        <f>'Segmentation by Geography'!$W20*'DCF Bear'!Z$2</f>
        <v>89.243886763580718</v>
      </c>
      <c r="AA13" s="479">
        <f>'Segmentation by Geography'!$W20*'DCF Bear'!AA$2</f>
        <v>70.095608263198159</v>
      </c>
      <c r="AB13" s="479">
        <f>'Segmentation by Geography'!$W20*'DCF Bear'!AB$2</f>
        <v>66.782310635042066</v>
      </c>
      <c r="AC13" s="479">
        <f>'Segmentation by Geography'!$W20*'DCF Bear'!AC$2</f>
        <v>55.078194338179031</v>
      </c>
      <c r="AD13" s="479">
        <f>('DCF Bear'!Z13)*(1+'Revenue Assumptions Summary'!$V23)</f>
        <v>88.417242347271966</v>
      </c>
      <c r="AE13" s="479">
        <f>('DCF Bear'!AA13)*(1+'Revenue Assumptions Summary'!$V23)</f>
        <v>69.446329693204447</v>
      </c>
      <c r="AF13" s="479">
        <f>('DCF Bear'!AB13)*(1+'Revenue Assumptions Summary'!$V23)</f>
        <v>66.163722335084884</v>
      </c>
      <c r="AG13" s="479">
        <f>('DCF Bear'!AC13)*(1+'Revenue Assumptions Summary'!$V23)</f>
        <v>54.568018420688574</v>
      </c>
      <c r="AH13" s="479">
        <f>('DCF Bear'!AD13)*(1+'Revenue Assumptions Summary'!$W23)</f>
        <v>87.598254937126839</v>
      </c>
      <c r="AI13" s="479">
        <f>('DCF Bear'!AE13)*(1+'Revenue Assumptions Summary'!$W23)</f>
        <v>68.803065232680623</v>
      </c>
      <c r="AJ13" s="479">
        <f>('DCF Bear'!AF13)*(1+'Revenue Assumptions Summary'!$W23)</f>
        <v>65.550863868091042</v>
      </c>
      <c r="AK13" s="479">
        <f>('DCF Bear'!AG13)*(1+'Revenue Assumptions Summary'!$W23)</f>
        <v>54.062568138631789</v>
      </c>
      <c r="AL13" s="479">
        <f>('DCF Bear'!AH13)*(1+'Revenue Assumptions Summary'!$X23)</f>
        <v>86.786853608159646</v>
      </c>
      <c r="AM13" s="479">
        <f>('DCF Bear'!AI13)*(1+'Revenue Assumptions Summary'!$X23)</f>
        <v>68.165759174393472</v>
      </c>
      <c r="AN13" s="479">
        <f>('DCF Bear'!AJ13)*(1+'Revenue Assumptions Summary'!$X23)</f>
        <v>64.943682160011448</v>
      </c>
      <c r="AO13" s="479">
        <f>('DCF Bear'!AK13)*(1+'Revenue Assumptions Summary'!$X23)</f>
        <v>53.561799719597076</v>
      </c>
      <c r="AP13" s="479">
        <f>('DCF Bear'!AL13)*(1+'Revenue Assumptions Summary'!$Y23)</f>
        <v>85.982968092345615</v>
      </c>
      <c r="AQ13" s="479">
        <f>('DCF Bear'!AM13)*(1+'Revenue Assumptions Summary'!$Y23)</f>
        <v>67.534356327112349</v>
      </c>
      <c r="AR13" s="479">
        <f>('DCF Bear'!AN13)*(1+'Revenue Assumptions Summary'!$Y23)</f>
        <v>64.342124628409053</v>
      </c>
      <c r="AS13" s="479">
        <f>('DCF Bear'!AO13)*(1+'Revenue Assumptions Summary'!$Y23)</f>
        <v>53.065669796626025</v>
      </c>
      <c r="AT13" s="479">
        <f>('DCF Bear'!AP13)*(1+'Revenue Assumptions Summary'!$Z23)</f>
        <v>85.186528772535567</v>
      </c>
      <c r="AU13" s="479">
        <f>('DCF Bear'!AQ13)*(1+'Revenue Assumptions Summary'!$Z23)</f>
        <v>66.908802010829532</v>
      </c>
      <c r="AV13" s="479">
        <f>('DCF Bear'!AR13)*(1+'Revenue Assumptions Summary'!$Z23)</f>
        <v>63.7461391779051</v>
      </c>
      <c r="AW13" s="479">
        <f>('DCF Bear'!AS13)*(1+'Revenue Assumptions Summary'!$Z23)</f>
        <v>52.57413540445782</v>
      </c>
      <c r="AX13" s="479">
        <f>('DCF Bear'!AT13)*(1+'Revenue Assumptions Summary'!$AA23)</f>
        <v>84.398609752337876</v>
      </c>
      <c r="AY13" s="479">
        <f>('DCF Bear'!AU13)*(1+'Revenue Assumptions Summary'!$AA23)</f>
        <v>66.28993986815739</v>
      </c>
      <c r="AZ13" s="479">
        <f>('DCF Bear'!AV13)*(1+'Revenue Assumptions Summary'!$AA23)</f>
        <v>63.156529573591307</v>
      </c>
      <c r="BA13" s="479">
        <f>('DCF Bear'!AW13)*(1+'Revenue Assumptions Summary'!$AA23)</f>
        <v>52.087859442137166</v>
      </c>
      <c r="BB13" s="479">
        <f>('DCF Bear'!AX13)*(1+'Revenue Assumptions Summary'!$AB23)</f>
        <v>83.619110964898098</v>
      </c>
      <c r="BC13" s="479">
        <f>('DCF Bear'!AY13)*(1+'Revenue Assumptions Summary'!$AB23)</f>
        <v>65.677691302709277</v>
      </c>
      <c r="BD13" s="479">
        <f>('DCF Bear'!AZ13)*(1+'Revenue Assumptions Summary'!$AB23)</f>
        <v>62.573220934195682</v>
      </c>
      <c r="BE13" s="479">
        <f>('DCF Bear'!BA13)*(1+'Revenue Assumptions Summary'!$AB23)</f>
        <v>51.606780151913973</v>
      </c>
      <c r="BF13" s="479">
        <f>('DCF Bear'!BB13)*(1+'Revenue Assumptions Summary'!$AC23)</f>
        <v>82.847933609217549</v>
      </c>
      <c r="BG13" s="479">
        <f>('DCF Bear'!BC13)*(1+'Revenue Assumptions Summary'!$AC23)</f>
        <v>65.071978712350742</v>
      </c>
      <c r="BH13" s="479">
        <f>('DCF Bear'!BD13)*(1+'Revenue Assumptions Summary'!$AC23)</f>
        <v>61.996139325701854</v>
      </c>
      <c r="BI13" s="479">
        <f>('DCF Bear'!BE13)*(1+'Revenue Assumptions Summary'!$AC23)</f>
        <v>51.130836557279885</v>
      </c>
      <c r="BJ13" s="479">
        <f>('DCF Bear'!BF13)*(1+'Revenue Assumptions Summary'!$AD23)</f>
        <v>82.084980133124944</v>
      </c>
      <c r="BK13" s="479">
        <f>('DCF Bear'!BG13)*(1+'Revenue Assumptions Summary'!$AD23)</f>
        <v>64.472725475824774</v>
      </c>
      <c r="BL13" s="479">
        <f>('DCF Bear'!BH13)*(1+'Revenue Assumptions Summary'!$AD23)</f>
        <v>61.425211748606522</v>
      </c>
      <c r="BM13" s="479">
        <f>('DCF Bear'!BI13)*(1+'Revenue Assumptions Summary'!$AD23)</f>
        <v>50.659968452458997</v>
      </c>
      <c r="BN13" s="479">
        <f>('DCF Bear'!BJ13)*(1+'Revenue Assumptions Summary'!$AE23)</f>
        <v>81.330154216489532</v>
      </c>
      <c r="BO13" s="479">
        <f>('DCF Bear'!BK13)*(1+'Revenue Assumptions Summary'!$AE23)</f>
        <v>63.879855939566781</v>
      </c>
      <c r="BP13" s="479">
        <f>('DCF Bear'!BL13)*(1+'Revenue Assumptions Summary'!$AE23)</f>
        <v>60.86036612535765</v>
      </c>
      <c r="BQ13" s="479">
        <f>('DCF Bear'!BM13)*(1+'Revenue Assumptions Summary'!$AE23)</f>
        <v>50.194116392047562</v>
      </c>
      <c r="BR13" s="479">
        <f>('DCF Bear'!BN13)*(1+'Revenue Assumptions Summary'!$AF23)</f>
        <v>80.583360754672213</v>
      </c>
      <c r="BS13" s="479">
        <f>('DCF Bear'!BO13)*(1+'Revenue Assumptions Summary'!$AF23)</f>
        <v>63.293295404706406</v>
      </c>
      <c r="BT13" s="479">
        <f>('DCF Bear'!BP13)*(1+'Revenue Assumptions Summary'!$AF23)</f>
        <v>60.301531287970725</v>
      </c>
      <c r="BU13" s="479">
        <f>('DCF Bear'!BQ13)*(1+'Revenue Assumptions Summary'!$AF23)</f>
        <v>49.733221680800611</v>
      </c>
      <c r="BV13" s="479">
        <f>('DCF Bear'!BR13)*(1+'Revenue Assumptions Summary'!$AG23)</f>
        <v>79.844505842210964</v>
      </c>
      <c r="BW13" s="479">
        <f>('DCF Bear'!BS13)*(1+'Revenue Assumptions Summary'!$AG23)</f>
        <v>62.71297011425348</v>
      </c>
      <c r="BX13" s="479">
        <f>('DCF Bear'!BT13)*(1+'Revenue Assumptions Summary'!$AG23)</f>
        <v>59.74863696582036</v>
      </c>
      <c r="BY13" s="479">
        <f>('DCF Bear'!BU13)*(1+'Revenue Assumptions Summary'!$AG23)</f>
        <v>49.277226363563194</v>
      </c>
      <c r="BZ13" s="479">
        <f>('DCF Bear'!BV13)*(1+'Revenue Assumptions Summary'!$AH23)</f>
        <v>79.113496756737291</v>
      </c>
      <c r="CA13" s="479">
        <f>('DCF Bear'!BW13)*(1+'Revenue Assumptions Summary'!$AH23)</f>
        <v>62.13880724046534</v>
      </c>
      <c r="CB13" s="479">
        <f>('DCF Bear'!BX13)*(1+'Revenue Assumptions Summary'!$AH23)</f>
        <v>59.20161377360477</v>
      </c>
      <c r="CC13" s="479">
        <f>('DCF Bear'!BY13)*(1+'Revenue Assumptions Summary'!$AH23)</f>
        <v>48.826073215344152</v>
      </c>
      <c r="CD13" s="479">
        <f>('DCF Bear'!BZ13)*(1+'Revenue Assumptions Summary'!$AI23)</f>
        <v>78.390241943120103</v>
      </c>
      <c r="CE13" s="479">
        <f>('DCF Bear'!CA13)*(1+'Revenue Assumptions Summary'!$AI23)</f>
        <v>61.570734872392826</v>
      </c>
      <c r="CF13" s="479">
        <f>('DCF Bear'!CB13)*(1+'Revenue Assumptions Summary'!$AI23)</f>
        <v>58.660393199480438</v>
      </c>
      <c r="CG13" s="479">
        <f>('DCF Bear'!CC13)*(1+'Revenue Assumptions Summary'!$AI23)</f>
        <v>48.379705731530272</v>
      </c>
      <c r="CH13" s="479">
        <f>('DCF Bear'!CD13)*(1+'Revenue Assumptions Summary'!$AJ23)</f>
        <v>77.674650997833695</v>
      </c>
      <c r="CI13" s="479">
        <f>('DCF Bear'!CE13)*(1+'Revenue Assumptions Summary'!$AJ23)</f>
        <v>61.008682003602296</v>
      </c>
      <c r="CJ13" s="479">
        <f>('DCF Bear'!CF13)*(1+'Revenue Assumptions Summary'!$AJ23)</f>
        <v>58.124907593364469</v>
      </c>
      <c r="CK13" s="479">
        <f>('DCF Bear'!CG13)*(1+'Revenue Assumptions Summary'!$AJ23)</f>
        <v>47.938068118238753</v>
      </c>
      <c r="CM13" s="752" t="s">
        <v>1477</v>
      </c>
      <c r="CN13" s="80"/>
      <c r="CO13" s="753">
        <f>SUM(CH22:CK22)</f>
        <v>1313.2953552204042</v>
      </c>
      <c r="CR13" s="946"/>
      <c r="CS13" s="806">
        <f>CS14+0.005</f>
        <v>8.0500000000000002E-2</v>
      </c>
      <c r="CT13" s="804">
        <v>51.330790715202284</v>
      </c>
      <c r="CU13" s="807">
        <v>53.561308084504383</v>
      </c>
      <c r="CV13" s="808">
        <v>55.791825453806482</v>
      </c>
      <c r="CW13" s="809">
        <v>58.022342823108595</v>
      </c>
      <c r="CX13" s="805">
        <v>60.252860192410701</v>
      </c>
    </row>
    <row r="14" spans="1:102" x14ac:dyDescent="0.25">
      <c r="A14" s="485" t="s">
        <v>1008</v>
      </c>
      <c r="B14" s="479">
        <f>'Segmentation by Geography'!$K21*'DCF Bear'!B$2</f>
        <v>243.77927927927925</v>
      </c>
      <c r="C14" s="479">
        <f>'Segmentation by Geography'!$K21*'DCF Bear'!C$2</f>
        <v>316.79529529529532</v>
      </c>
      <c r="D14" s="479">
        <f>'Segmentation by Geography'!$K21*'DCF Bear'!D$2</f>
        <v>229.88268268268266</v>
      </c>
      <c r="E14" s="479">
        <f>'Segmentation by Geography'!$K21*'DCF Bear'!E$2</f>
        <v>150.74274274274273</v>
      </c>
      <c r="F14" s="479">
        <f>'Segmentation by Geography'!$M21*'DCF Bear'!F$2</f>
        <v>246.03949635520206</v>
      </c>
      <c r="G14" s="479">
        <f>'Segmentation by Geography'!$M21*'DCF Bear'!G$2</f>
        <v>237.81206096752814</v>
      </c>
      <c r="H14" s="479">
        <f>'Segmentation by Geography'!$M21*'DCF Bear'!H$2</f>
        <v>207.84068919814442</v>
      </c>
      <c r="I14" s="479">
        <f>'Segmentation by Geography'!$M21*'DCF Bear'!I$2</f>
        <v>195.10775347912522</v>
      </c>
      <c r="J14" s="479">
        <f>'Segmentation by Geography'!$O21*'DCF Bear'!J$2</f>
        <v>292.68843657817104</v>
      </c>
      <c r="K14" s="479">
        <f>'Segmentation by Geography'!$O21*'DCF Bear'!K$2</f>
        <v>264.64163225172069</v>
      </c>
      <c r="L14" s="479">
        <f>'Segmentation by Geography'!$O21*'DCF Bear'!L$2</f>
        <v>289.88375614552598</v>
      </c>
      <c r="M14" s="479">
        <f>'Segmentation by Geography'!$O21*'DCF Bear'!M$2</f>
        <v>171.48617502458205</v>
      </c>
      <c r="N14" s="479">
        <f>'Segmentation by Geography'!$Q21*'DCF Bear'!N$2</f>
        <v>337.41809760132338</v>
      </c>
      <c r="O14" s="479">
        <f>'Segmentation by Geography'!$Q21*'DCF Bear'!O$2</f>
        <v>340.70597187758477</v>
      </c>
      <c r="P14" s="479">
        <f>'Segmentation by Geography'!$Q21*'DCF Bear'!P$2</f>
        <v>288.30547559966919</v>
      </c>
      <c r="Q14" s="479">
        <f>'Segmentation by Geography'!$Q21*'DCF Bear'!Q$2</f>
        <v>275.77045492142264</v>
      </c>
      <c r="R14" s="479">
        <f>'Segmentation by Geography'!$S21*'DCF Bear'!R$2</f>
        <v>384.00058496636444</v>
      </c>
      <c r="S14" s="479">
        <f>'Segmentation by Geography'!$S21*'DCF Bear'!S$2</f>
        <v>351.31968411816314</v>
      </c>
      <c r="T14" s="479">
        <f>'Segmentation by Geography'!$S21*'DCF Bear'!T$2</f>
        <v>349.88989470605441</v>
      </c>
      <c r="U14" s="479">
        <f>'Segmentation by Geography'!$S21*'DCF Bear'!U$2</f>
        <v>311.48983620941794</v>
      </c>
      <c r="V14" s="479">
        <f>'Segmentation by Geography'!$U21*'DCF Bear'!V$2</f>
        <v>146.97760489024731</v>
      </c>
      <c r="W14" s="479">
        <f>'Segmentation by Geography'!$U21*'DCF Bear'!W$2</f>
        <v>124.46621283689916</v>
      </c>
      <c r="X14" s="479">
        <f>'Segmentation by Geography'!$U21*'DCF Bear'!X$2</f>
        <v>136.23023061961655</v>
      </c>
      <c r="Y14" s="479">
        <f>'Segmentation by Geography'!$U21*'DCF Bear'!Y$2</f>
        <v>115.02595165323703</v>
      </c>
      <c r="Z14" s="479">
        <f>'Segmentation by Geography'!$W21*'DCF Bear'!Z$2</f>
        <v>157.41453710788059</v>
      </c>
      <c r="AA14" s="479">
        <f>'Segmentation by Geography'!$W21*'DCF Bear'!AA$2</f>
        <v>123.63947972456002</v>
      </c>
      <c r="AB14" s="479">
        <f>'Segmentation by Geography'!$W21*'DCF Bear'!AB$2</f>
        <v>117.79525631216521</v>
      </c>
      <c r="AC14" s="479">
        <f>'Segmentation by Geography'!$W21*'DCF Bear'!AC$2</f>
        <v>97.150726855393998</v>
      </c>
      <c r="AD14" s="479">
        <f>('DCF Bear'!Z14)*(1+'Revenue Assumptions Summary'!$V24)</f>
        <v>142.18226753483339</v>
      </c>
      <c r="AE14" s="479">
        <f>('DCF Bear'!AA14)*(1+'Revenue Assumptions Summary'!$V24)</f>
        <v>111.67546471275003</v>
      </c>
      <c r="AF14" s="479">
        <f>('DCF Bear'!AB14)*(1+'Revenue Assumptions Summary'!$V24)</f>
        <v>106.39675950533335</v>
      </c>
      <c r="AG14" s="479">
        <f>('DCF Bear'!AC14)*(1+'Revenue Assumptions Summary'!$V24)</f>
        <v>87.749904746666687</v>
      </c>
      <c r="AH14" s="479">
        <f>('DCF Bear'!AD14)*(1+'Revenue Assumptions Summary'!$W24)</f>
        <v>128.42395354815599</v>
      </c>
      <c r="AI14" s="479">
        <f>('DCF Bear'!AE14)*(1+'Revenue Assumptions Summary'!$W24)</f>
        <v>100.86915155735105</v>
      </c>
      <c r="AJ14" s="479">
        <f>('DCF Bear'!AF14)*(1+'Revenue Assumptions Summary'!$W24)</f>
        <v>96.101241999391533</v>
      </c>
      <c r="AK14" s="479">
        <f>('DCF Bear'!AG14)*(1+'Revenue Assumptions Summary'!$W24)</f>
        <v>79.258756288157983</v>
      </c>
      <c r="AL14" s="479">
        <f>('DCF Bear'!AH14)*(1+'Revenue Assumptions Summary'!$X24)</f>
        <v>115.99696734966166</v>
      </c>
      <c r="AM14" s="479">
        <f>('DCF Bear'!AI14)*(1+'Revenue Assumptions Summary'!$X24)</f>
        <v>91.108514856605012</v>
      </c>
      <c r="AN14" s="479">
        <f>('DCF Bear'!AJ14)*(1+'Revenue Assumptions Summary'!$X24)</f>
        <v>86.80197363870532</v>
      </c>
      <c r="AO14" s="479">
        <f>('DCF Bear'!AK14)*(1+'Revenue Assumptions Summary'!$X24)</f>
        <v>71.589256609241517</v>
      </c>
      <c r="AP14" s="479">
        <f>('DCF Bear'!AL14)*(1+'Revenue Assumptions Summary'!$Y24)</f>
        <v>104.77248256707072</v>
      </c>
      <c r="AQ14" s="479">
        <f>('DCF Bear'!AM14)*(1+'Revenue Assumptions Summary'!$Y24)</f>
        <v>82.292369383682811</v>
      </c>
      <c r="AR14" s="479">
        <f>('DCF Bear'!AN14)*(1+'Revenue Assumptions Summary'!$Y24)</f>
        <v>78.402552046332545</v>
      </c>
      <c r="AS14" s="479">
        <f>('DCF Bear'!AO14)*(1+'Revenue Assumptions Summary'!$Y24)</f>
        <v>64.661898594913453</v>
      </c>
      <c r="AT14" s="479">
        <f>('DCF Bear'!AP14)*(1+'Revenue Assumptions Summary'!$Z24)</f>
        <v>94.634138754483189</v>
      </c>
      <c r="AU14" s="479">
        <f>('DCF Bear'!AQ14)*(1+'Revenue Assumptions Summary'!$Z24)</f>
        <v>74.329321133583932</v>
      </c>
      <c r="AV14" s="479">
        <f>('DCF Bear'!AR14)*(1+'Revenue Assumptions Summary'!$Z24)</f>
        <v>70.815903253113717</v>
      </c>
      <c r="AW14" s="479">
        <f>('DCF Bear'!AS14)*(1+'Revenue Assumptions Summary'!$Z24)</f>
        <v>58.404868662361842</v>
      </c>
      <c r="AX14" s="479">
        <f>('DCF Bear'!AT14)*(1+'Revenue Assumptions Summary'!$AA24)</f>
        <v>86.30253415424788</v>
      </c>
      <c r="AY14" s="479">
        <f>('DCF Bear'!AU14)*(1+'Revenue Assumptions Summary'!$AA24)</f>
        <v>67.785355900322926</v>
      </c>
      <c r="AZ14" s="479">
        <f>('DCF Bear'!AV14)*(1+'Revenue Assumptions Summary'!$AA24)</f>
        <v>64.581259887846031</v>
      </c>
      <c r="BA14" s="479">
        <f>('DCF Bear'!AW14)*(1+'Revenue Assumptions Summary'!$AA24)</f>
        <v>53.262894752862714</v>
      </c>
      <c r="BB14" s="479">
        <f>('DCF Bear'!AX14)*(1+'Revenue Assumptions Summary'!$AB24)</f>
        <v>79.457449703293605</v>
      </c>
      <c r="BC14" s="479">
        <f>('DCF Bear'!AY14)*(1+'Revenue Assumptions Summary'!$AB24)</f>
        <v>62.408961218257105</v>
      </c>
      <c r="BD14" s="479">
        <f>('DCF Bear'!AZ14)*(1+'Revenue Assumptions Summary'!$AB24)</f>
        <v>59.458998042194615</v>
      </c>
      <c r="BE14" s="479">
        <f>('DCF Bear'!BA14)*(1+'Revenue Assumptions Summary'!$AB24)</f>
        <v>49.03834890077907</v>
      </c>
      <c r="BF14" s="479">
        <f>('DCF Bear'!BB14)*(1+'Revenue Assumptions Summary'!$AC24)</f>
        <v>73.848562868683302</v>
      </c>
      <c r="BG14" s="479">
        <f>('DCF Bear'!BC14)*(1+'Revenue Assumptions Summary'!$AC24)</f>
        <v>58.003524066096936</v>
      </c>
      <c r="BH14" s="479">
        <f>('DCF Bear'!BD14)*(1+'Revenue Assumptions Summary'!$AC24)</f>
        <v>55.261798250817954</v>
      </c>
      <c r="BI14" s="479">
        <f>('DCF Bear'!BE14)*(1+'Revenue Assumptions Summary'!$AC24)</f>
        <v>45.576740825416877</v>
      </c>
      <c r="BJ14" s="479">
        <f>('DCF Bear'!BF14)*(1+'Revenue Assumptions Summary'!$AD24)</f>
        <v>69.279947659338987</v>
      </c>
      <c r="BK14" s="479">
        <f>('DCF Bear'!BG14)*(1+'Revenue Assumptions Summary'!$AD24)</f>
        <v>54.415156575247423</v>
      </c>
      <c r="BL14" s="479">
        <f>('DCF Bear'!BH14)*(1+'Revenue Assumptions Summary'!$AD24)</f>
        <v>51.843046657325971</v>
      </c>
      <c r="BM14" s="479">
        <f>('DCF Bear'!BI14)*(1+'Revenue Assumptions Summary'!$AD24)</f>
        <v>42.757151882330703</v>
      </c>
      <c r="BN14" s="479">
        <f>('DCF Bear'!BJ14)*(1+'Revenue Assumptions Summary'!$AE24)</f>
        <v>65.598447594855529</v>
      </c>
      <c r="BO14" s="479">
        <f>('DCF Bear'!BK14)*(1+'Revenue Assumptions Summary'!$AE24)</f>
        <v>51.523563708784764</v>
      </c>
      <c r="BP14" s="479">
        <f>('DCF Bear'!BL14)*(1+'Revenue Assumptions Summary'!$AE24)</f>
        <v>49.08813436220624</v>
      </c>
      <c r="BQ14" s="479">
        <f>('DCF Bear'!BM14)*(1+'Revenue Assumptions Summary'!$AE24)</f>
        <v>40.485059267798967</v>
      </c>
      <c r="BR14" s="479">
        <f>('DCF Bear'!BN14)*(1+'Revenue Assumptions Summary'!$AF24)</f>
        <v>62.684938176430457</v>
      </c>
      <c r="BS14" s="479">
        <f>('DCF Bear'!BO14)*(1+'Revenue Assumptions Summary'!$AF24)</f>
        <v>49.235180467408469</v>
      </c>
      <c r="BT14" s="479">
        <f>('DCF Bear'!BP14)*(1+'Revenue Assumptions Summary'!$AF24)</f>
        <v>46.907919021128272</v>
      </c>
      <c r="BU14" s="479">
        <f>('DCF Bear'!BQ14)*(1+'Revenue Assumptions Summary'!$AF24)</f>
        <v>38.686943522580023</v>
      </c>
      <c r="BV14" s="479">
        <f>('DCF Bear'!BR14)*(1+'Revenue Assumptions Summary'!$AG24)</f>
        <v>60.447767049079864</v>
      </c>
      <c r="BW14" s="479">
        <f>('DCF Bear'!BS14)*(1+'Revenue Assumptions Summary'!$AG24)</f>
        <v>47.478019538549205</v>
      </c>
      <c r="BX14" s="479">
        <f>('DCF Bear'!BT14)*(1+'Revenue Assumptions Summary'!$AG24)</f>
        <v>45.233816036727056</v>
      </c>
      <c r="BY14" s="479">
        <f>('DCF Bear'!BU14)*(1+'Revenue Assumptions Summary'!$AG24)</f>
        <v>37.306240030290361</v>
      </c>
      <c r="BZ14" s="479">
        <f>('DCF Bear'!BV14)*(1+'Revenue Assumptions Summary'!$AH24)</f>
        <v>58.817855717348799</v>
      </c>
      <c r="CA14" s="479">
        <f>('DCF Bear'!BW14)*(1+'Revenue Assumptions Summary'!$AH24)</f>
        <v>46.197823994002484</v>
      </c>
      <c r="CB14" s="479">
        <f>('DCF Bear'!BX14)*(1+'Revenue Assumptions Summary'!$AH24)</f>
        <v>44.014133111535827</v>
      </c>
      <c r="CC14" s="479">
        <f>('DCF Bear'!BY14)*(1+'Revenue Assumptions Summary'!$AH24)</f>
        <v>36.300315968276976</v>
      </c>
      <c r="CD14" s="479">
        <f>('DCF Bear'!BZ14)*(1+'Revenue Assumptions Summary'!$AI24)</f>
        <v>57.745089095554533</v>
      </c>
      <c r="CE14" s="479">
        <f>('DCF Bear'!CA14)*(1+'Revenue Assumptions Summary'!$AI24)</f>
        <v>45.355231502728202</v>
      </c>
      <c r="CF14" s="479">
        <f>('DCF Bear'!CB14)*(1+'Revenue Assumptions Summary'!$AI24)</f>
        <v>43.211368503520063</v>
      </c>
      <c r="CG14" s="479">
        <f>('DCF Bear'!CC14)*(1+'Revenue Assumptions Summary'!$AI24)</f>
        <v>35.638242064758821</v>
      </c>
      <c r="CH14" s="479">
        <f>('DCF Bear'!CD14)*(1+'Revenue Assumptions Summary'!$AJ24)</f>
        <v>57.195724210388619</v>
      </c>
      <c r="CI14" s="479">
        <f>('DCF Bear'!CE14)*(1+'Revenue Assumptions Summary'!$AJ24)</f>
        <v>44.923739025420936</v>
      </c>
      <c r="CJ14" s="479">
        <f>('DCF Bear'!CF14)*(1+'Revenue Assumptions Summary'!$AJ24)</f>
        <v>42.800271925999574</v>
      </c>
      <c r="CK14" s="479">
        <f>('DCF Bear'!CG14)*(1+'Revenue Assumptions Summary'!$AJ24)</f>
        <v>35.29919334103058</v>
      </c>
      <c r="CM14" s="754" t="s">
        <v>1461</v>
      </c>
      <c r="CN14" s="80"/>
      <c r="CO14" s="755">
        <f>'Comps Anal'!D25</f>
        <v>12.568899999999999</v>
      </c>
      <c r="CR14" s="946"/>
      <c r="CS14" s="806">
        <v>7.5499999999999998E-2</v>
      </c>
      <c r="CT14" s="804">
        <v>54.020706893274337</v>
      </c>
      <c r="CU14" s="810">
        <v>56.407714236626255</v>
      </c>
      <c r="CV14" s="811">
        <v>58.79472157997818</v>
      </c>
      <c r="CW14" s="805">
        <v>61.181728923330098</v>
      </c>
      <c r="CX14" s="805">
        <v>63.568736266682023</v>
      </c>
    </row>
    <row r="15" spans="1:102" x14ac:dyDescent="0.25">
      <c r="A15" s="485" t="s">
        <v>1009</v>
      </c>
      <c r="B15" s="479">
        <f>'Segmentation by Geography'!$K22*'DCF Bear'!B$2</f>
        <v>0</v>
      </c>
      <c r="C15" s="479">
        <f>'Segmentation by Geography'!$K22*'DCF Bear'!C$2</f>
        <v>0</v>
      </c>
      <c r="D15" s="479">
        <f>'Segmentation by Geography'!$K22*'DCF Bear'!D$2</f>
        <v>0</v>
      </c>
      <c r="E15" s="479">
        <f>'Segmentation by Geography'!$K22*'DCF Bear'!E$2</f>
        <v>0</v>
      </c>
      <c r="F15" s="479">
        <f>'Segmentation by Geography'!$M22*'DCF Bear'!F$2</f>
        <v>0</v>
      </c>
      <c r="G15" s="479">
        <f>'Segmentation by Geography'!$M22*'DCF Bear'!G$2</f>
        <v>0</v>
      </c>
      <c r="H15" s="479">
        <f>'Segmentation by Geography'!$M22*'DCF Bear'!H$2</f>
        <v>0</v>
      </c>
      <c r="I15" s="479">
        <f>'Segmentation by Geography'!$M22*'DCF Bear'!I$2</f>
        <v>0</v>
      </c>
      <c r="J15" s="479">
        <f>'Segmentation by Geography'!$O22*'DCF Bear'!J$2</f>
        <v>0</v>
      </c>
      <c r="K15" s="479">
        <f>'Segmentation by Geography'!$O22*'DCF Bear'!K$2</f>
        <v>0</v>
      </c>
      <c r="L15" s="479">
        <f>'Segmentation by Geography'!$O22*'DCF Bear'!L$2</f>
        <v>0</v>
      </c>
      <c r="M15" s="479">
        <f>'Segmentation by Geography'!$O22*'DCF Bear'!M$2</f>
        <v>0</v>
      </c>
      <c r="N15" s="479">
        <f>'Segmentation by Geography'!$Q22*'DCF Bear'!N$2</f>
        <v>0</v>
      </c>
      <c r="O15" s="479">
        <f>'Segmentation by Geography'!$Q22*'DCF Bear'!O$2</f>
        <v>0</v>
      </c>
      <c r="P15" s="479">
        <f>'Segmentation by Geography'!$Q22*'DCF Bear'!P$2</f>
        <v>0</v>
      </c>
      <c r="Q15" s="479">
        <f>'Segmentation by Geography'!$Q22*'DCF Bear'!Q$2</f>
        <v>0</v>
      </c>
      <c r="R15" s="479">
        <f>'Segmentation by Geography'!$S22*'DCF Bear'!R$2</f>
        <v>0</v>
      </c>
      <c r="S15" s="479">
        <f>'Segmentation by Geography'!$S22*'DCF Bear'!S$2</f>
        <v>0</v>
      </c>
      <c r="T15" s="479">
        <f>'Segmentation by Geography'!$S22*'DCF Bear'!T$2</f>
        <v>0</v>
      </c>
      <c r="U15" s="479">
        <f>'Segmentation by Geography'!$S22*'DCF Bear'!U$2</f>
        <v>0</v>
      </c>
      <c r="V15" s="479">
        <f>'Segmentation by Geography'!$U22*'DCF Bear'!V$2</f>
        <v>8.5762711864406782</v>
      </c>
      <c r="W15" s="479">
        <f>'Segmentation by Geography'!$U22*'DCF Bear'!W$2</f>
        <v>7.2627118644067803</v>
      </c>
      <c r="X15" s="479">
        <f>'Segmentation by Geography'!$U22*'DCF Bear'!X$2</f>
        <v>7.9491525423728806</v>
      </c>
      <c r="Y15" s="479">
        <f>'Segmentation by Geography'!$U22*'DCF Bear'!Y$2</f>
        <v>6.7118644067796618</v>
      </c>
      <c r="Z15" s="479">
        <f>'Segmentation by Geography'!$W22*'DCF Bear'!Z$2</f>
        <v>7.2677276205049726</v>
      </c>
      <c r="AA15" s="479">
        <f>'Segmentation by Geography'!$W22*'DCF Bear'!AA$2</f>
        <v>5.7083550114766632</v>
      </c>
      <c r="AB15" s="479">
        <f>'Segmentation by Geography'!$W22*'DCF Bear'!AB$2</f>
        <v>5.4385309869931131</v>
      </c>
      <c r="AC15" s="479">
        <f>'Segmentation by Geography'!$W22*'DCF Bear'!AC$2</f>
        <v>4.4853863810252479</v>
      </c>
      <c r="AD15" s="479">
        <f>('DCF Bear'!Z15)*(1+'Revenue Assumptions Summary'!$V25)</f>
        <v>7.2021962664668848</v>
      </c>
      <c r="AE15" s="479">
        <f>('DCF Bear'!AA15)*(1+'Revenue Assumptions Summary'!$V25)</f>
        <v>5.6568841456482906</v>
      </c>
      <c r="AF15" s="479">
        <f>('DCF Bear'!AB15)*(1+'Revenue Assumptions Summary'!$V25)</f>
        <v>5.389493059574062</v>
      </c>
      <c r="AG15" s="479">
        <f>('DCF Bear'!AC15)*(1+'Revenue Assumptions Summary'!$V25)</f>
        <v>4.4449427295456179</v>
      </c>
      <c r="AH15" s="479">
        <f>('DCF Bear'!AD15)*(1+'Revenue Assumptions Summary'!$W25)</f>
        <v>7.1372557929056528</v>
      </c>
      <c r="AI15" s="479">
        <f>('DCF Bear'!AE15)*(1+'Revenue Assumptions Summary'!$W25)</f>
        <v>5.6058773802523181</v>
      </c>
      <c r="AJ15" s="479">
        <f>('DCF Bear'!AF15)*(1+'Revenue Assumptions Summary'!$W25)</f>
        <v>5.3408972953662355</v>
      </c>
      <c r="AK15" s="479">
        <f>('DCF Bear'!AG15)*(1+'Revenue Assumptions Summary'!$W25)</f>
        <v>4.4048637487556581</v>
      </c>
      <c r="AL15" s="479">
        <f>('DCF Bear'!AH15)*(1+'Revenue Assumptions Summary'!$X25)</f>
        <v>7.0729008719939639</v>
      </c>
      <c r="AM15" s="479">
        <f>('DCF Bear'!AI15)*(1+'Revenue Assumptions Summary'!$X25)</f>
        <v>5.5553305306066374</v>
      </c>
      <c r="AN15" s="479">
        <f>('DCF Bear'!AJ15)*(1+'Revenue Assumptions Summary'!$X25)</f>
        <v>5.2927397074901785</v>
      </c>
      <c r="AO15" s="479">
        <f>('DCF Bear'!AK15)*(1+'Revenue Assumptions Summary'!$X25)</f>
        <v>4.3651461505073641</v>
      </c>
      <c r="AP15" s="479">
        <f>('DCF Bear'!AL15)*(1+'Revenue Assumptions Summary'!$Y25)</f>
        <v>7.0091262239442429</v>
      </c>
      <c r="AQ15" s="479">
        <f>('DCF Bear'!AM15)*(1+'Revenue Assumptions Summary'!$Y25)</f>
        <v>5.5052394497614134</v>
      </c>
      <c r="AR15" s="479">
        <f>('DCF Bear'!AN15)*(1+'Revenue Assumptions Summary'!$Y25)</f>
        <v>5.2450163450151708</v>
      </c>
      <c r="AS15" s="479">
        <f>('DCF Bear'!AO15)*(1+'Revenue Assumptions Summary'!$Y25)</f>
        <v>4.3257866763011723</v>
      </c>
      <c r="AT15" s="479">
        <f>('DCF Bear'!AP15)*(1+'Revenue Assumptions Summary'!$Z25)</f>
        <v>6.945926616575492</v>
      </c>
      <c r="AU15" s="479">
        <f>('DCF Bear'!AQ15)*(1+'Revenue Assumptions Summary'!$Z25)</f>
        <v>5.4556000281588606</v>
      </c>
      <c r="AV15" s="479">
        <f>('DCF Bear'!AR15)*(1+'Revenue Assumptions Summary'!$Z25)</f>
        <v>5.197723292635084</v>
      </c>
      <c r="AW15" s="479">
        <f>('DCF Bear'!AS15)*(1+'Revenue Assumptions Summary'!$Z25)</f>
        <v>4.2867820970186266</v>
      </c>
      <c r="AX15" s="479">
        <f>('DCF Bear'!AT15)*(1+'Revenue Assumptions Summary'!$AA25)</f>
        <v>6.8854805196166575</v>
      </c>
      <c r="AY15" s="479">
        <f>('DCF Bear'!AU15)*(1+'Revenue Assumptions Summary'!$AA25)</f>
        <v>5.4081233203739316</v>
      </c>
      <c r="AZ15" s="479">
        <f>('DCF Bear'!AV15)*(1+'Revenue Assumptions Summary'!$AA25)</f>
        <v>5.1524907263476631</v>
      </c>
      <c r="BA15" s="479">
        <f>('DCF Bear'!AW15)*(1+'Revenue Assumptions Summary'!$AA25)</f>
        <v>4.2494768877094131</v>
      </c>
      <c r="BB15" s="479">
        <f>('DCF Bear'!AX15)*(1+'Revenue Assumptions Summary'!$AB25)</f>
        <v>6.8277250993367291</v>
      </c>
      <c r="BC15" s="479">
        <f>('DCF Bear'!AY15)*(1+'Revenue Assumptions Summary'!$AB25)</f>
        <v>5.362759974358501</v>
      </c>
      <c r="BD15" s="479">
        <f>('DCF Bear'!AZ15)*(1+'Revenue Assumptions Summary'!$AB25)</f>
        <v>5.1092716268903589</v>
      </c>
      <c r="BE15" s="479">
        <f>('DCF Bear'!BA15)*(1+'Revenue Assumptions Summary'!$AB25)</f>
        <v>4.2138322696002959</v>
      </c>
      <c r="BF15" s="479">
        <f>('DCF Bear'!BB15)*(1+'Revenue Assumptions Summary'!$AC25)</f>
        <v>6.7726006262395613</v>
      </c>
      <c r="BG15" s="479">
        <f>('DCF Bear'!BC15)*(1+'Revenue Assumptions Summary'!$AC25)</f>
        <v>5.319463076250841</v>
      </c>
      <c r="BH15" s="479">
        <f>('DCF Bear'!BD15)*(1+'Revenue Assumptions Summary'!$AC25)</f>
        <v>5.0680212979381869</v>
      </c>
      <c r="BI15" s="479">
        <f>('DCF Bear'!BE15)*(1+'Revenue Assumptions Summary'!$AC25)</f>
        <v>4.1798113797428345</v>
      </c>
      <c r="BJ15" s="479">
        <f>('DCF Bear'!BF15)*(1+'Revenue Assumptions Summary'!$AD25)</f>
        <v>6.7200503719628895</v>
      </c>
      <c r="BK15" s="479">
        <f>('DCF Bear'!BG15)*(1+'Revenue Assumptions Summary'!$AD25)</f>
        <v>5.2781880693961165</v>
      </c>
      <c r="BL15" s="479">
        <f>('DCF Bear'!BH15)*(1+'Revenue Assumptions Summary'!$AD25)</f>
        <v>5.0286972889519799</v>
      </c>
      <c r="BM15" s="479">
        <f>('DCF Bear'!BI15)*(1+'Revenue Assumptions Summary'!$AD25)</f>
        <v>4.147379207383076</v>
      </c>
      <c r="BN15" s="479">
        <f>('DCF Bear'!BJ15)*(1+'Revenue Assumptions Summary'!$AE25)</f>
        <v>6.6700205118244602</v>
      </c>
      <c r="BO15" s="479">
        <f>('DCF Bear'!BK15)*(1+'Revenue Assumptions Summary'!$AE25)</f>
        <v>5.2388926778023359</v>
      </c>
      <c r="BP15" s="479">
        <f>('DCF Bear'!BL15)*(1+'Revenue Assumptions Summary'!$AE25)</f>
        <v>4.9912593222524411</v>
      </c>
      <c r="BQ15" s="479">
        <f>('DCF Bear'!BM15)*(1+'Revenue Assumptions Summary'!$AE25)</f>
        <v>4.1165025338164467</v>
      </c>
      <c r="BR15" s="479">
        <f>('DCF Bear'!BN15)*(1+'Revenue Assumptions Summary'!$AF25)</f>
        <v>6.6224600327805163</v>
      </c>
      <c r="BS15" s="479">
        <f>('DCF Bear'!BO15)*(1+'Revenue Assumptions Summary'!$AF25)</f>
        <v>5.2015368338473769</v>
      </c>
      <c r="BT15" s="479">
        <f>('DCF Bear'!BP15)*(1+'Revenue Assumptions Summary'!$AF25)</f>
        <v>4.9556692241443407</v>
      </c>
      <c r="BU15" s="479">
        <f>('DCF Bear'!BQ15)*(1+'Revenue Assumptions Summary'!$AF25)</f>
        <v>4.0871498755829618</v>
      </c>
      <c r="BV15" s="479">
        <f>('DCF Bear'!BR15)*(1+'Revenue Assumptions Summary'!$AG25)</f>
        <v>6.577320646575938</v>
      </c>
      <c r="BW15" s="479">
        <f>('DCF Bear'!BS15)*(1+'Revenue Assumptions Summary'!$AG25)</f>
        <v>5.166082610063742</v>
      </c>
      <c r="BX15" s="479">
        <f>('DCF Bear'!BT15)*(1+'Revenue Assumptions Summary'!$AG25)</f>
        <v>4.9218908599256785</v>
      </c>
      <c r="BY15" s="479">
        <f>('DCF Bear'!BU15)*(1+'Revenue Assumptions Summary'!$AG25)</f>
        <v>4.0592914308665389</v>
      </c>
      <c r="BZ15" s="479">
        <f>('DCF Bear'!BV15)*(1+'Revenue Assumptions Summary'!$AH25)</f>
        <v>6.5345567078786537</v>
      </c>
      <c r="CA15" s="479">
        <f>('DCF Bear'!BW15)*(1+'Revenue Assumptions Summary'!$AH25)</f>
        <v>5.1324941548381506</v>
      </c>
      <c r="CB15" s="479">
        <f>('DCF Bear'!BX15)*(1+'Revenue Assumptions Summary'!$AH25)</f>
        <v>4.8898900726266499</v>
      </c>
      <c r="CC15" s="479">
        <f>('DCF Bear'!BY15)*(1+'Revenue Assumptions Summary'!$AH25)</f>
        <v>4.0328990289704327</v>
      </c>
      <c r="CD15" s="479">
        <f>('DCF Bear'!BZ15)*(1+'Revenue Assumptions Summary'!$AI25)</f>
        <v>6.4941251372036701</v>
      </c>
      <c r="CE15" s="479">
        <f>('DCF Bear'!CA15)*(1+'Revenue Assumptions Summary'!$AI25)</f>
        <v>5.1007376318730842</v>
      </c>
      <c r="CF15" s="479">
        <f>('DCF Bear'!CB15)*(1+'Revenue Assumptions Summary'!$AI25)</f>
        <v>4.8596346253327374</v>
      </c>
      <c r="CG15" s="479">
        <f>('DCF Bear'!CC15)*(1+'Revenue Assumptions Summary'!$AI25)</f>
        <v>4.0079460827486493</v>
      </c>
      <c r="CH15" s="479">
        <f>('DCF Bear'!CD15)*(1+'Revenue Assumptions Summary'!$AJ25)</f>
        <v>6.455985348444166</v>
      </c>
      <c r="CI15" s="479">
        <f>('DCF Bear'!CE15)*(1+'Revenue Assumptions Summary'!$AJ25)</f>
        <v>5.0707811632668971</v>
      </c>
      <c r="CJ15" s="479">
        <f>('DCF Bear'!CF15)*(1+'Revenue Assumptions Summary'!$AJ25)</f>
        <v>4.8310941469553264</v>
      </c>
      <c r="CK15" s="479">
        <f>('DCF Bear'!CG15)*(1+'Revenue Assumptions Summary'!$AJ25)</f>
        <v>3.9844075438806814</v>
      </c>
      <c r="CM15" s="80" t="s">
        <v>1131</v>
      </c>
      <c r="CN15" s="80"/>
      <c r="CO15" s="756">
        <f>CO13*CO14</f>
        <v>16506.677990229738</v>
      </c>
      <c r="CR15" s="946"/>
      <c r="CS15" s="806">
        <f>CS14-0.005</f>
        <v>7.0499999999999993E-2</v>
      </c>
      <c r="CT15" s="804">
        <v>56.88597846245495</v>
      </c>
      <c r="CU15" s="812">
        <v>59.441266485554706</v>
      </c>
      <c r="CV15" s="813">
        <v>61.996554508654455</v>
      </c>
      <c r="CW15" s="814">
        <v>64.551842531754218</v>
      </c>
      <c r="CX15" s="805">
        <v>67.107130554853967</v>
      </c>
    </row>
    <row r="16" spans="1:102" x14ac:dyDescent="0.25">
      <c r="A16" s="485" t="s">
        <v>1014</v>
      </c>
      <c r="B16" s="479">
        <f>'Segmentation by Geography'!$K23*'DCF Bear'!B$2</f>
        <v>0</v>
      </c>
      <c r="C16" s="479">
        <f>'Segmentation by Geography'!$K23*'DCF Bear'!C$2</f>
        <v>0</v>
      </c>
      <c r="D16" s="479">
        <f>'Segmentation by Geography'!$K23*'DCF Bear'!D$2</f>
        <v>0</v>
      </c>
      <c r="E16" s="479">
        <f>'Segmentation by Geography'!$K23*'DCF Bear'!E$2</f>
        <v>0</v>
      </c>
      <c r="F16" s="479">
        <f>'Segmentation by Geography'!$M23*'DCF Bear'!F$2</f>
        <v>0</v>
      </c>
      <c r="G16" s="479">
        <f>'Segmentation by Geography'!$M23*'DCF Bear'!G$2</f>
        <v>0</v>
      </c>
      <c r="H16" s="479">
        <f>'Segmentation by Geography'!$M23*'DCF Bear'!H$2</f>
        <v>0</v>
      </c>
      <c r="I16" s="479">
        <f>'Segmentation by Geography'!$M23*'DCF Bear'!I$2</f>
        <v>0</v>
      </c>
      <c r="J16" s="479">
        <f>'Segmentation by Geography'!$O23*'DCF Bear'!J$2</f>
        <v>0</v>
      </c>
      <c r="K16" s="479">
        <f>'Segmentation by Geography'!$O23*'DCF Bear'!K$2</f>
        <v>0</v>
      </c>
      <c r="L16" s="479">
        <f>'Segmentation by Geography'!$O23*'DCF Bear'!L$2</f>
        <v>0</v>
      </c>
      <c r="M16" s="479">
        <f>'Segmentation by Geography'!$O23*'DCF Bear'!M$2</f>
        <v>0</v>
      </c>
      <c r="N16" s="479">
        <f>'Segmentation by Geography'!$Q23*'DCF Bear'!N$2</f>
        <v>0</v>
      </c>
      <c r="O16" s="479">
        <f>'Segmentation by Geography'!$Q23*'DCF Bear'!O$2</f>
        <v>0</v>
      </c>
      <c r="P16" s="479">
        <f>'Segmentation by Geography'!$Q23*'DCF Bear'!P$2</f>
        <v>0</v>
      </c>
      <c r="Q16" s="479">
        <f>'Segmentation by Geography'!$Q23*'DCF Bear'!Q$2</f>
        <v>0</v>
      </c>
      <c r="R16" s="479">
        <f>'Segmentation by Geography'!$S23*'DCF Bear'!R$2</f>
        <v>0</v>
      </c>
      <c r="S16" s="479">
        <f>'Segmentation by Geography'!$S23*'DCF Bear'!S$2</f>
        <v>0</v>
      </c>
      <c r="T16" s="479">
        <f>'Segmentation by Geography'!$S23*'DCF Bear'!T$2</f>
        <v>0</v>
      </c>
      <c r="U16" s="479">
        <f>'Segmentation by Geography'!$S23*'DCF Bear'!U$2</f>
        <v>0</v>
      </c>
      <c r="V16" s="479">
        <f>'Segmentation by Geography'!$U23*'DCF Bear'!V$2</f>
        <v>243.93164767991109</v>
      </c>
      <c r="W16" s="479">
        <f>'Segmentation by Geography'!$U23*'DCF Bear'!W$2</f>
        <v>206.57057515976663</v>
      </c>
      <c r="X16" s="479">
        <f>'Segmentation by Geography'!$U23*'DCF Bear'!X$2</f>
        <v>226.09474854126145</v>
      </c>
      <c r="Y16" s="479">
        <f>'Segmentation by Geography'!$U23*'DCF Bear'!Y$2</f>
        <v>190.90302861906088</v>
      </c>
      <c r="Z16" s="479">
        <f>'Segmentation by Geography'!$W23*'DCF Bear'!Z$2</f>
        <v>240.27932670237183</v>
      </c>
      <c r="AA16" s="479">
        <f>'Segmentation by Geography'!$W23*'DCF Bear'!AA$2</f>
        <v>188.72469778117824</v>
      </c>
      <c r="AB16" s="479">
        <f>'Segmentation by Geography'!$W23*'DCF Bear'!AB$2</f>
        <v>179.80400918133125</v>
      </c>
      <c r="AC16" s="479">
        <f>'Segmentation by Geography'!$W23*'DCF Bear'!AC$2</f>
        <v>148.29196633511856</v>
      </c>
      <c r="AD16" s="479">
        <f>('DCF Bear'!Z16)*(1+'Revenue Assumptions Summary'!$V26)</f>
        <v>237.07031598829781</v>
      </c>
      <c r="AE16" s="479">
        <f>('DCF Bear'!AA16)*(1+'Revenue Assumptions Summary'!$V26)</f>
        <v>186.20421636689346</v>
      </c>
      <c r="AF16" s="479">
        <f>('DCF Bear'!AB16)*(1+'Revenue Assumptions Summary'!$V26)</f>
        <v>177.40266654476284</v>
      </c>
      <c r="AG16" s="479">
        <f>('DCF Bear'!AC16)*(1+'Revenue Assumptions Summary'!$V26)</f>
        <v>146.31147756269098</v>
      </c>
      <c r="AH16" s="479">
        <f>('DCF Bear'!AD16)*(1+'Revenue Assumptions Summary'!$W26)</f>
        <v>233.90416268482321</v>
      </c>
      <c r="AI16" s="479">
        <f>('DCF Bear'!AE16)*(1+'Revenue Assumptions Summary'!$W26)</f>
        <v>183.71739682428975</v>
      </c>
      <c r="AJ16" s="479">
        <f>('DCF Bear'!AF16)*(1+'Revenue Assumptions Summary'!$W26)</f>
        <v>175.03339464168059</v>
      </c>
      <c r="AK16" s="479">
        <f>('DCF Bear'!AG16)*(1+'Revenue Assumptions Summary'!$W26)</f>
        <v>144.35743887973655</v>
      </c>
      <c r="AL16" s="479">
        <f>('DCF Bear'!AH16)*(1+'Revenue Assumptions Summary'!$X26)</f>
        <v>230.78029441690575</v>
      </c>
      <c r="AM16" s="479">
        <f>('DCF Bear'!AI16)*(1+'Revenue Assumptions Summary'!$X26)</f>
        <v>181.26378958782033</v>
      </c>
      <c r="AN16" s="479">
        <f>('DCF Bear'!AJ16)*(1+'Revenue Assumptions Summary'!$X26)</f>
        <v>172.69576515672017</v>
      </c>
      <c r="AO16" s="479">
        <f>('DCF Bear'!AK16)*(1+'Revenue Assumptions Summary'!$X26)</f>
        <v>142.42949703647022</v>
      </c>
      <c r="AP16" s="479">
        <f>('DCF Bear'!AL16)*(1+'Revenue Assumptions Summary'!$Y26)</f>
        <v>227.69814645376306</v>
      </c>
      <c r="AQ16" s="479">
        <f>('DCF Bear'!AM16)*(1+'Revenue Assumptions Summary'!$Y26)</f>
        <v>178.84295109603661</v>
      </c>
      <c r="AR16" s="479">
        <f>('DCF Bear'!AN16)*(1+'Revenue Assumptions Summary'!$Y26)</f>
        <v>170.38935549481204</v>
      </c>
      <c r="AS16" s="479">
        <f>('DCF Bear'!AO16)*(1+'Revenue Assumptions Summary'!$Y26)</f>
        <v>140.52730350087589</v>
      </c>
      <c r="AT16" s="479">
        <f>('DCF Bear'!AP16)*(1+'Revenue Assumptions Summary'!$Z26)</f>
        <v>224.65716160678116</v>
      </c>
      <c r="AU16" s="479">
        <f>('DCF Bear'!AQ16)*(1+'Revenue Assumptions Summary'!$Z26)</f>
        <v>176.45444371140135</v>
      </c>
      <c r="AV16" s="479">
        <f>('DCF Bear'!AR16)*(1+'Revenue Assumptions Summary'!$Z26)</f>
        <v>168.11374870478508</v>
      </c>
      <c r="AW16" s="479">
        <f>('DCF Bear'!AS16)*(1+'Revenue Assumptions Summary'!$Z26)</f>
        <v>138.65051439569902</v>
      </c>
      <c r="AX16" s="479">
        <f>('DCF Bear'!AT16)*(1+'Revenue Assumptions Summary'!$AA26)</f>
        <v>221.96826932808355</v>
      </c>
      <c r="AY16" s="479">
        <f>('DCF Bear'!AU16)*(1+'Revenue Assumptions Summary'!$AA26)</f>
        <v>174.34248347900098</v>
      </c>
      <c r="AZ16" s="479">
        <f>('DCF Bear'!AV16)*(1+'Revenue Assumptions Summary'!$AA26)</f>
        <v>166.10161716354176</v>
      </c>
      <c r="BA16" s="479">
        <f>('DCF Bear'!AW16)*(1+'Revenue Assumptions Summary'!$AA26)</f>
        <v>136.99102446477667</v>
      </c>
      <c r="BB16" s="479">
        <f>('DCF Bear'!AX16)*(1+'Revenue Assumptions Summary'!$AB26)</f>
        <v>219.61931119588709</v>
      </c>
      <c r="BC16" s="479">
        <f>('DCF Bear'!AY16)*(1+'Revenue Assumptions Summary'!$AB26)</f>
        <v>172.49752070303762</v>
      </c>
      <c r="BD16" s="479">
        <f>('DCF Bear'!AZ16)*(1+'Revenue Assumptions Summary'!$AB26)</f>
        <v>164.34386257281423</v>
      </c>
      <c r="BE16" s="479">
        <f>('DCF Bear'!BA16)*(1+'Revenue Assumptions Summary'!$AB26)</f>
        <v>135.54132995696017</v>
      </c>
      <c r="BF16" s="479">
        <f>('DCF Bear'!BB16)*(1+'Revenue Assumptions Summary'!$AC26)</f>
        <v>217.59970508816556</v>
      </c>
      <c r="BG16" s="479">
        <f>('DCF Bear'!BC16)*(1+'Revenue Assumptions Summary'!$AC26)</f>
        <v>170.91124377464882</v>
      </c>
      <c r="BH16" s="479">
        <f>('DCF Bear'!BD16)*(1+'Revenue Assumptions Summary'!$AC26)</f>
        <v>162.83256619905154</v>
      </c>
      <c r="BI16" s="479">
        <f>('DCF Bear'!BE16)*(1+'Revenue Assumptions Summary'!$AC26)</f>
        <v>134.29489995798062</v>
      </c>
      <c r="BJ16" s="479">
        <f>('DCF Bear'!BF16)*(1+'Revenue Assumptions Summary'!$AD26)</f>
        <v>215.90036544368965</v>
      </c>
      <c r="BK16" s="479">
        <f>('DCF Bear'!BG16)*(1+'Revenue Assumptions Summary'!$AD26)</f>
        <v>169.57651654183721</v>
      </c>
      <c r="BL16" s="479">
        <f>('DCF Bear'!BH16)*(1+'Revenue Assumptions Summary'!$AD26)</f>
        <v>161.56092920376386</v>
      </c>
      <c r="BM16" s="479">
        <f>('DCF Bear'!BI16)*(1+'Revenue Assumptions Summary'!$AD26)</f>
        <v>133.24612717836192</v>
      </c>
      <c r="BN16" s="479">
        <f>('DCF Bear'!BJ16)*(1+'Revenue Assumptions Summary'!$AE26)</f>
        <v>214.51363496265031</v>
      </c>
      <c r="BO16" s="479">
        <f>('DCF Bear'!BK16)*(1+'Revenue Assumptions Summary'!$AE26)</f>
        <v>168.48732466449243</v>
      </c>
      <c r="BP16" s="479">
        <f>('DCF Bear'!BL16)*(1+'Revenue Assumptions Summary'!$AE26)</f>
        <v>160.52322153424939</v>
      </c>
      <c r="BQ16" s="479">
        <f>('DCF Bear'!BM16)*(1+'Revenue Assumptions Summary'!$AE26)</f>
        <v>132.39028580144276</v>
      </c>
      <c r="BR16" s="479">
        <f>('DCF Bear'!BN16)*(1+'Revenue Assumptions Summary'!$AF26)</f>
        <v>213.43322702591777</v>
      </c>
      <c r="BS16" s="479">
        <f>('DCF Bear'!BO16)*(1+'Revenue Assumptions Summary'!$AF26)</f>
        <v>167.63873038824494</v>
      </c>
      <c r="BT16" s="479">
        <f>('DCF Bear'!BP16)*(1+'Revenue Assumptions Summary'!$AF26)</f>
        <v>159.71473883520943</v>
      </c>
      <c r="BU16" s="479">
        <f>('DCF Bear'!BQ16)*(1+'Revenue Assumptions Summary'!$AF26)</f>
        <v>131.72349594656444</v>
      </c>
      <c r="BV16" s="479">
        <f>('DCF Bear'!BR16)*(1+'Revenue Assumptions Summary'!$AG26)</f>
        <v>212.65417822564433</v>
      </c>
      <c r="BW16" s="479">
        <f>('DCF Bear'!BS16)*(1+'Revenue Assumptions Summary'!$AG26)</f>
        <v>167.02683526016131</v>
      </c>
      <c r="BX16" s="479">
        <f>('DCF Bear'!BT16)*(1+'Revenue Assumptions Summary'!$AG26)</f>
        <v>159.1317669268081</v>
      </c>
      <c r="BY16" s="479">
        <f>('DCF Bear'!BU16)*(1+'Revenue Assumptions Summary'!$AG26)</f>
        <v>131.24269437262518</v>
      </c>
      <c r="BZ16" s="479">
        <f>('DCF Bear'!BV16)*(1+'Revenue Assumptions Summary'!$AH26)</f>
        <v>212.17281050532085</v>
      </c>
      <c r="CA16" s="479">
        <f>('DCF Bear'!BW16)*(1+'Revenue Assumptions Summary'!$AH26)</f>
        <v>166.64875039207698</v>
      </c>
      <c r="CB16" s="479">
        <f>('DCF Bear'!BX16)*(1+'Revenue Assumptions Summary'!$AH26)</f>
        <v>158.77155347360559</v>
      </c>
      <c r="CC16" s="479">
        <f>('DCF Bear'!BY16)*(1+'Revenue Assumptions Summary'!$AH26)</f>
        <v>130.94561111225198</v>
      </c>
      <c r="CD16" s="479">
        <f>('DCF Bear'!BZ16)*(1+'Revenue Assumptions Summary'!$AI26)</f>
        <v>211.98670250597036</v>
      </c>
      <c r="CE16" s="479">
        <f>('DCF Bear'!CA16)*(1+'Revenue Assumptions Summary'!$AI26)</f>
        <v>166.50257395478576</v>
      </c>
      <c r="CF16" s="479">
        <f>('DCF Bear'!CB16)*(1+'Revenue Assumptions Summary'!$AI26)</f>
        <v>158.63228654255835</v>
      </c>
      <c r="CG16" s="479">
        <f>('DCF Bear'!CC16)*(1+'Revenue Assumptions Summary'!$AI26)</f>
        <v>130.83075178767695</v>
      </c>
      <c r="CH16" s="479">
        <f>('DCF Bear'!CD16)*(1+'Revenue Assumptions Summary'!$AJ26)</f>
        <v>212.09466980821821</v>
      </c>
      <c r="CI16" s="479">
        <f>('DCF Bear'!CE16)*(1+'Revenue Assumptions Summary'!$AJ26)</f>
        <v>166.58737565939606</v>
      </c>
      <c r="CJ16" s="479">
        <f>('DCF Bear'!CF16)*(1+'Revenue Assumptions Summary'!$AJ26)</f>
        <v>158.71307981791449</v>
      </c>
      <c r="CK16" s="479">
        <f>('DCF Bear'!CG16)*(1+'Revenue Assumptions Summary'!$AJ26)</f>
        <v>130.89738541683667</v>
      </c>
      <c r="CM16" s="748" t="s">
        <v>1455</v>
      </c>
      <c r="CN16" s="80"/>
      <c r="CO16" s="757">
        <f ca="1">AVERAGE(CH34:CK34)</f>
        <v>0.34500800799480968</v>
      </c>
      <c r="CR16" s="947"/>
      <c r="CS16" s="815">
        <f>CS15-0.005</f>
        <v>6.5499999999999989E-2</v>
      </c>
      <c r="CT16" s="813">
        <v>59.939722856768441</v>
      </c>
      <c r="CU16" s="813">
        <v>62.676032353117435</v>
      </c>
      <c r="CV16" s="813">
        <v>65.412341849466429</v>
      </c>
      <c r="CW16" s="813">
        <v>68.148651345815423</v>
      </c>
      <c r="CX16" s="814">
        <v>70.884960842164404</v>
      </c>
    </row>
    <row r="17" spans="1:102" x14ac:dyDescent="0.25">
      <c r="A17" s="351"/>
      <c r="B17" s="479"/>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t="s">
        <v>980</v>
      </c>
      <c r="CM17" s="80" t="s">
        <v>1462</v>
      </c>
      <c r="CN17" s="80"/>
      <c r="CO17" s="747">
        <f ca="1">CO15*CO16</f>
        <v>5694.936092020931</v>
      </c>
    </row>
    <row r="18" spans="1:102" x14ac:dyDescent="0.25">
      <c r="A18" s="478" t="s">
        <v>1211</v>
      </c>
      <c r="B18" s="38">
        <f>B9*'IS Assumptions'!B12</f>
        <v>261.56598481598473</v>
      </c>
      <c r="C18" s="38">
        <f>C9*'IS Assumptions'!C12</f>
        <v>312.27104841877883</v>
      </c>
      <c r="D18" s="38">
        <f>D9*'IS Assumptions'!D12</f>
        <v>241.29917800052118</v>
      </c>
      <c r="E18" s="38">
        <f>E9*'IS Assumptions'!E12</f>
        <v>156.13588952894665</v>
      </c>
      <c r="F18" s="38">
        <f>F9*'IS Assumptions'!F12</f>
        <v>310.29190390076042</v>
      </c>
      <c r="G18" s="38">
        <f>G9*'IS Assumptions'!G12</f>
        <v>307.24796554356146</v>
      </c>
      <c r="H18" s="38">
        <f>H9*'IS Assumptions'!H12</f>
        <v>269.27447653419557</v>
      </c>
      <c r="I18" s="38">
        <f>I9*'IS Assumptions'!I12</f>
        <v>260.41238476816096</v>
      </c>
      <c r="J18" s="38">
        <f>J9*'IS Assumptions'!J12</f>
        <v>375.71356728896166</v>
      </c>
      <c r="K18" s="38">
        <f>K9*'IS Assumptions'!K12</f>
        <v>337.30086906706168</v>
      </c>
      <c r="L18" s="38">
        <f>L9*'IS Assumptions'!L12</f>
        <v>401.43722004855243</v>
      </c>
      <c r="M18" s="38">
        <f>M9*'IS Assumptions'!M12</f>
        <v>241.05773210626197</v>
      </c>
      <c r="N18" s="38">
        <f>N9*'IS Assumptions'!N12</f>
        <v>401.17668957579951</v>
      </c>
      <c r="O18" s="38">
        <f>O9*'IS Assumptions'!O12</f>
        <v>393.53319193277531</v>
      </c>
      <c r="P18" s="38">
        <f>P9*'IS Assumptions'!P12</f>
        <v>351.35463621413874</v>
      </c>
      <c r="Q18" s="38">
        <f>Q9*'IS Assumptions'!Q12</f>
        <v>337.22180260690487</v>
      </c>
      <c r="R18" s="38">
        <f>R9*'IS Assumptions'!R12</f>
        <v>428.40609121377872</v>
      </c>
      <c r="S18" s="38">
        <f>S9*'IS Assumptions'!S12</f>
        <v>382.47974575442771</v>
      </c>
      <c r="T18" s="38">
        <f>T9*'IS Assumptions'!T12</f>
        <v>364.21225376146009</v>
      </c>
      <c r="U18" s="38">
        <f>U9*'IS Assumptions'!U12</f>
        <v>352.58219550886241</v>
      </c>
      <c r="V18" s="38">
        <f>V9*'IS Assumptions'!V12</f>
        <v>451.81548656676222</v>
      </c>
      <c r="W18" s="38">
        <f>W9*'IS Assumptions'!W12</f>
        <v>403.31083244480686</v>
      </c>
      <c r="X18" s="38">
        <f>X9*'IS Assumptions'!X12</f>
        <v>461.3816014620362</v>
      </c>
      <c r="Y18" s="38">
        <f>Y9*'IS Assumptions'!Y12</f>
        <v>381.49309258461443</v>
      </c>
      <c r="Z18" s="38">
        <f>Z9*'IS Assumptions'!Z12</f>
        <v>464.58471544081124</v>
      </c>
      <c r="AA18" s="38">
        <f>AA9*'IS Assumptions'!AA12</f>
        <v>350.34691456340204</v>
      </c>
      <c r="AB18" s="38">
        <f>AB9*'IS Assumptions'!AB12</f>
        <v>339.17977618685131</v>
      </c>
      <c r="AC18" s="38">
        <f>AC9*'IS Assumptions'!AC12</f>
        <v>286.89662387478444</v>
      </c>
      <c r="AD18" s="38">
        <f>(AD$9*'IS Assumptions'!$B95)*(1-('Projection Assumptions'!B30))*(1+('Projection Assumptions'!B30*'Projection Assumptions'!F36))</f>
        <v>347.22404324101763</v>
      </c>
      <c r="AE18" s="38">
        <f>(AE9*'IS Assumptions'!$C$95)*(1-('Projection Assumptions'!B30))*(1+('Projection Assumptions'!B30*'Projection Assumptions'!F36))</f>
        <v>268.72657011236055</v>
      </c>
      <c r="AF18" s="38">
        <f>(AF9*'IS Assumptions'!$D$95)*(1-('Projection Assumptions'!B30))*(1+('Projection Assumptions'!B30*'Projection Assumptions'!F36))</f>
        <v>264.21865773553264</v>
      </c>
      <c r="AG18" s="38">
        <f>(AG9*'IS Assumptions'!$E$95)*(1-('Projection Assumptions'!B30))*(1+('Projection Assumptions'!B30*'Projection Assumptions'!F36))</f>
        <v>221.65780167015484</v>
      </c>
      <c r="AH18" s="38">
        <f>AH9*'IS Assumptions'!$B$95</f>
        <v>489.26844182185869</v>
      </c>
      <c r="AI18" s="38">
        <f>AI9*'IS Assumptions'!$C$95</f>
        <v>378.65877318796049</v>
      </c>
      <c r="AJ18" s="38">
        <f>AJ9*'IS Assumptions'!$D$95</f>
        <v>372.30673821972221</v>
      </c>
      <c r="AK18" s="38">
        <f>AK9*'IS Assumptions'!$E$95</f>
        <v>312.3348436028005</v>
      </c>
      <c r="AL18" s="38">
        <f>AL9*'IS Assumptions'!$B$95</f>
        <v>502.70742500529144</v>
      </c>
      <c r="AM18" s="38">
        <f>AM9*'IS Assumptions'!$C$95</f>
        <v>389.05958478779201</v>
      </c>
      <c r="AN18" s="38">
        <f>AN9*'IS Assumptions'!$D$95</f>
        <v>382.53307526975266</v>
      </c>
      <c r="AO18" s="38">
        <f>AO9*'IS Assumptions'!$E$95</f>
        <v>320.91390236070509</v>
      </c>
      <c r="AP18" s="38">
        <f>AP9*'IS Assumptions'!$B$95</f>
        <v>518.6334244338683</v>
      </c>
      <c r="AQ18" s="38">
        <f>AQ9*'IS Assumptions'!$C$95</f>
        <v>401.38516904775696</v>
      </c>
      <c r="AR18" s="38">
        <f>AR9*'IS Assumptions'!$D$95</f>
        <v>394.65189674547213</v>
      </c>
      <c r="AS18" s="38">
        <f>AS9*'IS Assumptions'!$E$95</f>
        <v>331.08060046659665</v>
      </c>
      <c r="AT18" s="38">
        <f>AT9*'IS Assumptions'!$B$95</f>
        <v>537.21788690299798</v>
      </c>
      <c r="AU18" s="38">
        <f>AU9*'IS Assumptions'!$C$95</f>
        <v>415.76821352271719</v>
      </c>
      <c r="AV18" s="38">
        <f>AV9*'IS Assumptions'!$D$95</f>
        <v>408.79366435607915</v>
      </c>
      <c r="AW18" s="38">
        <f>AW9*'IS Assumptions'!$E$95</f>
        <v>342.94438460342673</v>
      </c>
      <c r="AX18" s="38">
        <f>AX9*'IS Assumptions'!$B$95</f>
        <v>555.92849670865428</v>
      </c>
      <c r="AY18" s="38">
        <f>AY9*'IS Assumptions'!$C$95</f>
        <v>430.24888701195073</v>
      </c>
      <c r="AZ18" s="38">
        <f>AZ9*'IS Assumptions'!$D$95</f>
        <v>423.0314232454665</v>
      </c>
      <c r="BA18" s="38">
        <f>BA9*'IS Assumptions'!$E$95</f>
        <v>354.88869755686761</v>
      </c>
      <c r="BB18" s="38">
        <f>BB9*'IS Assumptions'!$B$95</f>
        <v>574.04334577309612</v>
      </c>
      <c r="BC18" s="38">
        <f>BC9*'IS Assumptions'!$C$95</f>
        <v>444.26848430640337</v>
      </c>
      <c r="BD18" s="38">
        <f>BD9*'IS Assumptions'!$D$95</f>
        <v>436.81584053469879</v>
      </c>
      <c r="BE18" s="38">
        <f>BE9*'IS Assumptions'!$E$95</f>
        <v>366.45269405818061</v>
      </c>
      <c r="BF18" s="38">
        <f>BF9*'IS Assumptions'!$B$95</f>
        <v>590.84200477609477</v>
      </c>
      <c r="BG18" s="38">
        <f>BG9*'IS Assumptions'!$C$95</f>
        <v>457.26944464954823</v>
      </c>
      <c r="BH18" s="38">
        <f>BH9*'IS Assumptions'!$D$95</f>
        <v>449.59870859907517</v>
      </c>
      <c r="BI18" s="38">
        <f>BI9*'IS Assumptions'!$E$95</f>
        <v>377.17647283471712</v>
      </c>
      <c r="BJ18" s="38">
        <f>BJ9*'IS Assumptions'!$B$95</f>
        <v>605.62717868144659</v>
      </c>
      <c r="BK18" s="38">
        <f>BK9*'IS Assumptions'!$C$95</f>
        <v>468.71211156573889</v>
      </c>
      <c r="BL18" s="38">
        <f>BL9*'IS Assumptions'!$D$95</f>
        <v>460.84942374885179</v>
      </c>
      <c r="BM18" s="38">
        <f>BM9*'IS Assumptions'!$E$95</f>
        <v>386.61490087265224</v>
      </c>
      <c r="BN18" s="38">
        <f>BN9*'IS Assumptions'!$B$95</f>
        <v>617.75060852603087</v>
      </c>
      <c r="BO18" s="38">
        <f>BO9*'IS Assumptions'!$C$95</f>
        <v>478.09477899200232</v>
      </c>
      <c r="BP18" s="38">
        <f>BP9*'IS Assumptions'!$D$95</f>
        <v>470.07469608537468</v>
      </c>
      <c r="BQ18" s="38">
        <f>BQ9*'IS Assumptions'!$E$95</f>
        <v>394.35414837109687</v>
      </c>
      <c r="BR18" s="38">
        <f>BR9*'IS Assumptions'!$B$95</f>
        <v>626.64097226178069</v>
      </c>
      <c r="BS18" s="38">
        <f>BS9*'IS Assumptions'!$C$95</f>
        <v>484.97528453378311</v>
      </c>
      <c r="BT18" s="38">
        <f>BT9*'IS Assumptions'!$D$95</f>
        <v>476.8397805280149</v>
      </c>
      <c r="BU18" s="38">
        <f>BU9*'IS Assumptions'!$E$95</f>
        <v>400.02949983385997</v>
      </c>
      <c r="BV18" s="38">
        <f>BV9*'IS Assumptions'!$B$95</f>
        <v>631.83135244284085</v>
      </c>
      <c r="BW18" s="38">
        <f>BW9*'IS Assumptions'!$C$95</f>
        <v>488.9922674898491</v>
      </c>
      <c r="BX18" s="38">
        <f>BX9*'IS Assumptions'!$D$95</f>
        <v>480.78937823379641</v>
      </c>
      <c r="BY18" s="38">
        <f>BY9*'IS Assumptions'!$E$95</f>
        <v>403.34288864768564</v>
      </c>
      <c r="BZ18" s="38">
        <f>BZ9*'IS Assumptions'!$B$95</f>
        <v>632.98380670090728</v>
      </c>
      <c r="CA18" s="38">
        <f>CA9*'IS Assumptions'!$C$95</f>
        <v>489.88418464250617</v>
      </c>
      <c r="CB18" s="38">
        <f>CB9*'IS Assumptions'!$D$95</f>
        <v>481.66633339601856</v>
      </c>
      <c r="CC18" s="38">
        <f>CC9*'IS Assumptions'!$E$95</f>
        <v>404.078582164137</v>
      </c>
      <c r="CD18" s="38">
        <f>CD9*'IS Assumptions'!$B$95</f>
        <v>629.90873711542895</v>
      </c>
      <c r="CE18" s="38">
        <f>CE9*'IS Assumptions'!$C$95</f>
        <v>487.50430076450857</v>
      </c>
      <c r="CF18" s="38">
        <f>CF9*'IS Assumptions'!$D$95</f>
        <v>479.32637228406759</v>
      </c>
      <c r="CG18" s="38">
        <f>CG9*'IS Assumptions'!$E$95</f>
        <v>402.11554654616072</v>
      </c>
      <c r="CH18" s="38">
        <f>CH9*'IS Assumptions'!$B$95</f>
        <v>622.57712074815652</v>
      </c>
      <c r="CI18" s="38">
        <f>CI9*'IS Assumptions'!$C$95</f>
        <v>481.83015417786447</v>
      </c>
      <c r="CJ18" s="38">
        <f>CJ9*'IS Assumptions'!$D$95</f>
        <v>473.7474100166188</v>
      </c>
      <c r="CK18" s="38">
        <f>CK9*'IS Assumptions'!$E$95</f>
        <v>397.435254388136</v>
      </c>
      <c r="CM18" s="748" t="s">
        <v>1459</v>
      </c>
      <c r="CN18" s="80"/>
      <c r="CO18" s="749">
        <f ca="1">CO17/CO19</f>
        <v>0.45832369147795815</v>
      </c>
    </row>
    <row r="19" spans="1:102" x14ac:dyDescent="0.25">
      <c r="A19" s="34"/>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t="s">
        <v>980</v>
      </c>
      <c r="CM19" s="758" t="s">
        <v>1463</v>
      </c>
      <c r="CN19" s="759"/>
      <c r="CO19" s="760">
        <f ca="1">CO10+CO17</f>
        <v>12425.576503925531</v>
      </c>
    </row>
    <row r="20" spans="1:102" x14ac:dyDescent="0.25">
      <c r="A20" s="34" t="s">
        <v>38</v>
      </c>
      <c r="B20" s="38">
        <f>B9-B18</f>
        <v>470.52297914797907</v>
      </c>
      <c r="C20" s="38">
        <f t="shared" ref="C20:BN20" si="3">C9-C18</f>
        <v>639.09093856820812</v>
      </c>
      <c r="D20" s="38">
        <f t="shared" si="3"/>
        <v>449.05717835583499</v>
      </c>
      <c r="E20" s="38">
        <f t="shared" si="3"/>
        <v>296.55680316374605</v>
      </c>
      <c r="F20" s="38">
        <f t="shared" si="3"/>
        <v>561.33380849155219</v>
      </c>
      <c r="G20" s="38">
        <f t="shared" si="3"/>
        <v>535.23102716684286</v>
      </c>
      <c r="H20" s="38">
        <f t="shared" si="3"/>
        <v>467.02718019211312</v>
      </c>
      <c r="I20" s="38">
        <f t="shared" si="3"/>
        <v>430.78125340281309</v>
      </c>
      <c r="J20" s="38">
        <f t="shared" si="3"/>
        <v>680.74601973168728</v>
      </c>
      <c r="K20" s="38">
        <f t="shared" si="3"/>
        <v>617.92371303716641</v>
      </c>
      <c r="L20" s="38">
        <f t="shared" si="3"/>
        <v>644.89886648045422</v>
      </c>
      <c r="M20" s="38">
        <f t="shared" si="3"/>
        <v>377.92201223985398</v>
      </c>
      <c r="N20" s="38">
        <f t="shared" si="3"/>
        <v>658.53126741344761</v>
      </c>
      <c r="O20" s="38">
        <f t="shared" si="3"/>
        <v>676.50078656184837</v>
      </c>
      <c r="P20" s="38">
        <f t="shared" si="3"/>
        <v>554.10837453854947</v>
      </c>
      <c r="Q20" s="38">
        <f t="shared" si="3"/>
        <v>528.87325115653584</v>
      </c>
      <c r="R20" s="38">
        <f t="shared" si="3"/>
        <v>726.5099661129251</v>
      </c>
      <c r="S20" s="38">
        <f t="shared" si="3"/>
        <v>674.14558328915223</v>
      </c>
      <c r="T20" s="38">
        <f t="shared" si="3"/>
        <v>688.11285591973342</v>
      </c>
      <c r="U20" s="38">
        <f t="shared" si="3"/>
        <v>584.25130843966053</v>
      </c>
      <c r="V20" s="38">
        <f t="shared" si="3"/>
        <v>788.03213777333235</v>
      </c>
      <c r="W20" s="38">
        <f t="shared" si="3"/>
        <v>646.63918144794116</v>
      </c>
      <c r="X20" s="38">
        <f t="shared" si="3"/>
        <v>687.80522821287343</v>
      </c>
      <c r="Y20" s="38">
        <f t="shared" si="3"/>
        <v>588.82243950763359</v>
      </c>
      <c r="Z20" s="38">
        <f t="shared" si="3"/>
        <v>827.51569771909692</v>
      </c>
      <c r="AA20" s="38">
        <f t="shared" si="3"/>
        <v>664.51883907087483</v>
      </c>
      <c r="AB20" s="38">
        <f t="shared" si="3"/>
        <v>627.71503636096793</v>
      </c>
      <c r="AC20" s="38">
        <f t="shared" si="3"/>
        <v>510.54239678321079</v>
      </c>
      <c r="AD20" s="38">
        <f t="shared" si="3"/>
        <v>969.32515575629236</v>
      </c>
      <c r="AE20" s="38">
        <f t="shared" si="3"/>
        <v>765.34220769218018</v>
      </c>
      <c r="AF20" s="38">
        <f t="shared" si="3"/>
        <v>720.97148539070872</v>
      </c>
      <c r="AG20" s="38">
        <f t="shared" si="3"/>
        <v>590.87015142365226</v>
      </c>
      <c r="AH20" s="38">
        <f t="shared" si="3"/>
        <v>857.83738971169169</v>
      </c>
      <c r="AI20" s="38">
        <f t="shared" si="3"/>
        <v>679.41036835888292</v>
      </c>
      <c r="AJ20" s="38">
        <f t="shared" si="3"/>
        <v>635.74931314964613</v>
      </c>
      <c r="AK20" s="38">
        <f t="shared" si="3"/>
        <v>519.05159051626629</v>
      </c>
      <c r="AL20" s="38">
        <f t="shared" si="3"/>
        <v>881.4000421720209</v>
      </c>
      <c r="AM20" s="38">
        <f t="shared" si="3"/>
        <v>698.07207578686632</v>
      </c>
      <c r="AN20" s="38">
        <f t="shared" si="3"/>
        <v>653.21176034219945</v>
      </c>
      <c r="AO20" s="38">
        <f t="shared" si="3"/>
        <v>533.30864247389468</v>
      </c>
      <c r="AP20" s="38">
        <f t="shared" si="3"/>
        <v>909.32319562023474</v>
      </c>
      <c r="AQ20" s="38">
        <f t="shared" si="3"/>
        <v>720.18731603813194</v>
      </c>
      <c r="AR20" s="38">
        <f t="shared" si="3"/>
        <v>673.90580543580404</v>
      </c>
      <c r="AS20" s="38">
        <f t="shared" si="3"/>
        <v>550.20410236332214</v>
      </c>
      <c r="AT20" s="38">
        <f t="shared" si="3"/>
        <v>941.90744878471276</v>
      </c>
      <c r="AU20" s="38">
        <f t="shared" si="3"/>
        <v>745.99416441136191</v>
      </c>
      <c r="AV20" s="38">
        <f t="shared" si="3"/>
        <v>698.05422425883228</v>
      </c>
      <c r="AW20" s="38">
        <f t="shared" si="3"/>
        <v>569.9198534294901</v>
      </c>
      <c r="AX20" s="38">
        <f t="shared" si="3"/>
        <v>974.71287685571463</v>
      </c>
      <c r="AY20" s="38">
        <f t="shared" si="3"/>
        <v>771.97618412418979</v>
      </c>
      <c r="AZ20" s="38">
        <f t="shared" si="3"/>
        <v>722.36655735814963</v>
      </c>
      <c r="BA20" s="38">
        <f t="shared" si="3"/>
        <v>589.76943077601163</v>
      </c>
      <c r="BB20" s="38">
        <f t="shared" si="3"/>
        <v>1006.4737539288368</v>
      </c>
      <c r="BC20" s="38">
        <f t="shared" si="3"/>
        <v>797.13091560413147</v>
      </c>
      <c r="BD20" s="38">
        <f t="shared" si="3"/>
        <v>745.90476637822303</v>
      </c>
      <c r="BE20" s="38">
        <f t="shared" si="3"/>
        <v>608.98698174629089</v>
      </c>
      <c r="BF20" s="38">
        <f t="shared" si="3"/>
        <v>1035.9269468143816</v>
      </c>
      <c r="BG20" s="38">
        <f t="shared" si="3"/>
        <v>820.45795271828479</v>
      </c>
      <c r="BH20" s="38">
        <f t="shared" si="3"/>
        <v>767.73273444259291</v>
      </c>
      <c r="BI20" s="38">
        <f t="shared" si="3"/>
        <v>626.80822245738</v>
      </c>
      <c r="BJ20" s="38">
        <f t="shared" si="3"/>
        <v>1061.849883806133</v>
      </c>
      <c r="BK20" s="38">
        <f t="shared" si="3"/>
        <v>840.98901417788034</v>
      </c>
      <c r="BL20" s="38">
        <f t="shared" si="3"/>
        <v>786.94440507502611</v>
      </c>
      <c r="BM20" s="38">
        <f t="shared" si="3"/>
        <v>642.49341155941215</v>
      </c>
      <c r="BN20" s="38">
        <f t="shared" si="3"/>
        <v>1083.1059684485542</v>
      </c>
      <c r="BO20" s="38">
        <f t="shared" ref="BO20:CK20" si="4">BO9-BO18</f>
        <v>857.82391140896129</v>
      </c>
      <c r="BP20" s="38">
        <f t="shared" si="4"/>
        <v>802.69743866127715</v>
      </c>
      <c r="BQ20" s="38">
        <f t="shared" si="4"/>
        <v>655.35482873954356</v>
      </c>
      <c r="BR20" s="38">
        <f t="shared" si="4"/>
        <v>1098.6934982558414</v>
      </c>
      <c r="BS20" s="38">
        <f t="shared" si="4"/>
        <v>870.16929235782993</v>
      </c>
      <c r="BT20" s="38">
        <f t="shared" si="4"/>
        <v>814.24946645527757</v>
      </c>
      <c r="BU20" s="38">
        <f t="shared" si="4"/>
        <v>664.78637396679392</v>
      </c>
      <c r="BV20" s="38">
        <f t="shared" si="4"/>
        <v>1107.7938239779592</v>
      </c>
      <c r="BW20" s="38">
        <f t="shared" si="4"/>
        <v>877.37678380691204</v>
      </c>
      <c r="BX20" s="38">
        <f t="shared" si="4"/>
        <v>820.99378174936737</v>
      </c>
      <c r="BY20" s="38">
        <f t="shared" si="4"/>
        <v>670.29270721471721</v>
      </c>
      <c r="BZ20" s="38">
        <f t="shared" si="4"/>
        <v>1109.8144291672506</v>
      </c>
      <c r="CA20" s="38">
        <f t="shared" si="4"/>
        <v>878.97711054998626</v>
      </c>
      <c r="CB20" s="38">
        <f t="shared" si="4"/>
        <v>822.4912664436057</v>
      </c>
      <c r="CC20" s="38">
        <f t="shared" si="4"/>
        <v>671.51531461081095</v>
      </c>
      <c r="CD20" s="38">
        <f t="shared" si="4"/>
        <v>1104.4228906151914</v>
      </c>
      <c r="CE20" s="38">
        <f t="shared" si="4"/>
        <v>874.70699218302298</v>
      </c>
      <c r="CF20" s="38">
        <f t="shared" si="4"/>
        <v>818.49555936391869</v>
      </c>
      <c r="CG20" s="38">
        <f t="shared" si="4"/>
        <v>668.25305687485888</v>
      </c>
      <c r="CH20" s="38">
        <f t="shared" si="4"/>
        <v>1091.5683222243724</v>
      </c>
      <c r="CI20" s="38">
        <f t="shared" si="4"/>
        <v>864.52612672968098</v>
      </c>
      <c r="CJ20" s="38">
        <f t="shared" si="4"/>
        <v>808.96894846619932</v>
      </c>
      <c r="CK20" s="38">
        <f t="shared" si="4"/>
        <v>660.47514436058009</v>
      </c>
      <c r="CM20" s="80" t="s">
        <v>1464</v>
      </c>
      <c r="CN20" s="80"/>
      <c r="CO20" s="795">
        <f>'Balance Sheet'!I53</f>
        <v>2981</v>
      </c>
    </row>
    <row r="21" spans="1:102" x14ac:dyDescent="0.25">
      <c r="A21" s="36" t="s">
        <v>42</v>
      </c>
      <c r="B21" s="37">
        <f>B9*'IS Assumptions'!B15</f>
        <v>255.4388333138333</v>
      </c>
      <c r="C21" s="37">
        <f>C9*'IS Assumptions'!C15</f>
        <v>364.77914084667179</v>
      </c>
      <c r="D21" s="37">
        <f>D9*'IS Assumptions'!D15</f>
        <v>275.82686087058761</v>
      </c>
      <c r="E21" s="37">
        <f>E9*'IS Assumptions'!E15</f>
        <v>190.60744955481798</v>
      </c>
      <c r="F21" s="37">
        <f>F9*'IS Assumptions'!F15</f>
        <v>322.96386907110048</v>
      </c>
      <c r="G21" s="37">
        <f>G9*'IS Assumptions'!G15</f>
        <v>330.1785636178567</v>
      </c>
      <c r="H21" s="37">
        <f>H9*'IS Assumptions'!H15</f>
        <v>299.08278848263171</v>
      </c>
      <c r="I21" s="37">
        <f>I9*'IS Assumptions'!I15</f>
        <v>280.5367236174838</v>
      </c>
      <c r="J21" s="37">
        <f>J9*'IS Assumptions'!J15</f>
        <v>400.01753867296634</v>
      </c>
      <c r="K21" s="37">
        <f>K9*'IS Assumptions'!K15</f>
        <v>383.72970336890876</v>
      </c>
      <c r="L21" s="37">
        <f>L9*'IS Assumptions'!L15</f>
        <v>391.46571221033832</v>
      </c>
      <c r="M21" s="37">
        <f>M9*'IS Assumptions'!M15</f>
        <v>259.60063457597442</v>
      </c>
      <c r="N21" s="37">
        <f>N9*'IS Assumptions'!N15</f>
        <v>386.78373739289265</v>
      </c>
      <c r="O21" s="37">
        <f>O9*'IS Assumptions'!O15</f>
        <v>406.32328492871017</v>
      </c>
      <c r="P21" s="37">
        <f>P9*'IS Assumptions'!P15</f>
        <v>366.48991285105552</v>
      </c>
      <c r="Q21" s="37">
        <f>Q9*'IS Assumptions'!Q15</f>
        <v>345.43165277508348</v>
      </c>
      <c r="R21" s="37">
        <f>R9*'IS Assumptions'!R15</f>
        <v>420.39434093653409</v>
      </c>
      <c r="S21" s="37">
        <f>S9*'IS Assumptions'!S15</f>
        <v>426.13450207613727</v>
      </c>
      <c r="T21" s="37">
        <f>T9*'IS Assumptions'!T15</f>
        <v>416.08460345533621</v>
      </c>
      <c r="U21" s="37">
        <f>U9*'IS Assumptions'!U15</f>
        <v>396.74329214073396</v>
      </c>
      <c r="V21" s="37">
        <f>V9*'IS Assumptions'!V15</f>
        <v>461.72714008030476</v>
      </c>
      <c r="W21" s="37">
        <f>W9*'IS Assumptions'!W15</f>
        <v>410.87054814199166</v>
      </c>
      <c r="X21" s="37">
        <f>X9*'IS Assumptions'!X15</f>
        <v>438.41261559340779</v>
      </c>
      <c r="Y21" s="37">
        <f>Y9*'IS Assumptions'!Y15</f>
        <v>401.26830403193401</v>
      </c>
      <c r="Z21" s="37">
        <f>Z9*'IS Assumptions'!Z15</f>
        <v>487.25314374186223</v>
      </c>
      <c r="AA21" s="37">
        <f>AA9*'IS Assumptions'!AA15</f>
        <v>446.2892794943449</v>
      </c>
      <c r="AB21" s="37">
        <f>AB9*'IS Assumptions'!AB15</f>
        <v>391.20910318430947</v>
      </c>
      <c r="AC21" s="37">
        <f>AC9*'IS Assumptions'!AC15</f>
        <v>329.44869571134342</v>
      </c>
      <c r="AD21" s="479">
        <f>AD$9*'IS Assumptions'!$B96</f>
        <v>484.60125644787189</v>
      </c>
      <c r="AE21" s="479">
        <f>AE$9*'IS Assumptions'!$C96</f>
        <v>412.32179249321086</v>
      </c>
      <c r="AF21" s="479">
        <f>AF$9*'IS Assumptions'!$D96</f>
        <v>389.30774593472688</v>
      </c>
      <c r="AG21" s="479">
        <f>AG$9*'IS Assumptions'!$E96</f>
        <v>336.07732766675559</v>
      </c>
      <c r="AH21" s="479">
        <f>AH$9*'IS Assumptions'!$B96</f>
        <v>495.84867700090228</v>
      </c>
      <c r="AI21" s="479">
        <f>AI$9*'IS Assumptions'!$C96</f>
        <v>421.89163273123205</v>
      </c>
      <c r="AJ21" s="479">
        <f>AJ$9*'IS Assumptions'!$D96</f>
        <v>398.34343844443293</v>
      </c>
      <c r="AK21" s="479">
        <f>AK$9*'IS Assumptions'!$E96</f>
        <v>343.87756134818289</v>
      </c>
      <c r="AL21" s="479">
        <f>AL$9*'IS Assumptions'!$B96</f>
        <v>509.46840282447937</v>
      </c>
      <c r="AM21" s="479">
        <f>AM$9*'IS Assumptions'!$C96</f>
        <v>433.479943100063</v>
      </c>
      <c r="AN21" s="479">
        <f>AN$9*'IS Assumptions'!$D96</f>
        <v>409.28493867802996</v>
      </c>
      <c r="AO21" s="479">
        <f>AO$9*'IS Assumptions'!$E96</f>
        <v>353.32301985131016</v>
      </c>
      <c r="AP21" s="479">
        <f>AP$9*'IS Assumptions'!$B96</f>
        <v>525.608593099519</v>
      </c>
      <c r="AQ21" s="479">
        <f>AQ$9*'IS Assumptions'!$C96</f>
        <v>447.21278447601543</v>
      </c>
      <c r="AR21" s="479">
        <f>AR$9*'IS Assumptions'!$D96</f>
        <v>422.2512713305519</v>
      </c>
      <c r="AS21" s="479">
        <f>AS$9*'IS Assumptions'!$E96</f>
        <v>364.51645351144703</v>
      </c>
      <c r="AT21" s="479">
        <f>AT$9*'IS Assumptions'!$B96</f>
        <v>544.44300043177452</v>
      </c>
      <c r="AU21" s="479">
        <f>AU$9*'IS Assumptions'!$C96</f>
        <v>463.23799383825775</v>
      </c>
      <c r="AV21" s="479">
        <f>AV$9*'IS Assumptions'!$D96</f>
        <v>437.38202175056381</v>
      </c>
      <c r="AW21" s="479">
        <f>AW$9*'IS Assumptions'!$E96</f>
        <v>377.57836203972693</v>
      </c>
      <c r="AX21" s="479">
        <f>AX$9*'IS Assumptions'!$B96</f>
        <v>563.40525167256226</v>
      </c>
      <c r="AY21" s="479">
        <f>AY$9*'IS Assumptions'!$C96</f>
        <v>479.37197887704633</v>
      </c>
      <c r="AZ21" s="479">
        <f>AZ$9*'IS Assumptions'!$D96</f>
        <v>452.6154764520852</v>
      </c>
      <c r="BA21" s="479">
        <f>BA$9*'IS Assumptions'!$E96</f>
        <v>390.72893199545092</v>
      </c>
      <c r="BB21" s="479">
        <f>BB$9*'IS Assumptions'!$B96</f>
        <v>581.76372970811258</v>
      </c>
      <c r="BC21" s="479">
        <f>BC$9*'IS Assumptions'!$C96</f>
        <v>494.99224496250952</v>
      </c>
      <c r="BD21" s="479">
        <f>BD$9*'IS Assumptions'!$D96</f>
        <v>467.36388580455076</v>
      </c>
      <c r="BE21" s="479">
        <f>BE$9*'IS Assumptions'!$E96</f>
        <v>403.46077731389232</v>
      </c>
      <c r="BF21" s="479">
        <f>BF$9*'IS Assumptions'!$B96</f>
        <v>598.78831607017139</v>
      </c>
      <c r="BG21" s="479">
        <f>BG$9*'IS Assumptions'!$C96</f>
        <v>509.47757258364118</v>
      </c>
      <c r="BH21" s="479">
        <f>BH$9*'IS Assumptions'!$D96</f>
        <v>481.0407041245569</v>
      </c>
      <c r="BI21" s="479">
        <f>BI$9*'IS Assumptions'!$E96</f>
        <v>415.26755126064552</v>
      </c>
      <c r="BJ21" s="479">
        <f>BJ$9*'IS Assumptions'!$B96</f>
        <v>613.77233771051704</v>
      </c>
      <c r="BK21" s="479">
        <f>BK$9*'IS Assumptions'!$C96</f>
        <v>522.22669070766517</v>
      </c>
      <c r="BL21" s="479">
        <f>BL$9*'IS Assumptions'!$D96</f>
        <v>493.07822076782537</v>
      </c>
      <c r="BM21" s="479">
        <f>BM$9*'IS Assumptions'!$E96</f>
        <v>425.6591668076224</v>
      </c>
      <c r="BN21" s="479">
        <f>BN$9*'IS Assumptions'!$B96</f>
        <v>626.05881714656266</v>
      </c>
      <c r="BO21" s="479">
        <f>BO$9*'IS Assumptions'!$C96</f>
        <v>532.68061165214442</v>
      </c>
      <c r="BP21" s="479">
        <f>BP$9*'IS Assumptions'!$D96</f>
        <v>502.9486483638687</v>
      </c>
      <c r="BQ21" s="479">
        <f>BQ$9*'IS Assumptions'!$E96</f>
        <v>434.18000145333883</v>
      </c>
      <c r="BR21" s="479">
        <f>BR$9*'IS Assumptions'!$B96</f>
        <v>635.06874854539467</v>
      </c>
      <c r="BS21" s="479">
        <f>BS$9*'IS Assumptions'!$C96</f>
        <v>540.34668972185091</v>
      </c>
      <c r="BT21" s="479">
        <f>BT$9*'IS Assumptions'!$D96</f>
        <v>510.18683860220347</v>
      </c>
      <c r="BU21" s="479">
        <f>BU$9*'IS Assumptions'!$E96</f>
        <v>440.42850705808235</v>
      </c>
      <c r="BV21" s="479">
        <f>BV$9*'IS Assumptions'!$B96</f>
        <v>640.32893482744282</v>
      </c>
      <c r="BW21" s="479">
        <f>BW$9*'IS Assumptions'!$C96</f>
        <v>544.82230634026462</v>
      </c>
      <c r="BX21" s="479">
        <f>BX$9*'IS Assumptions'!$D96</f>
        <v>514.41264536067456</v>
      </c>
      <c r="BY21" s="479">
        <f>BY$9*'IS Assumptions'!$E96</f>
        <v>444.07651524043462</v>
      </c>
      <c r="BZ21" s="479">
        <f>BZ$9*'IS Assumptions'!$B96</f>
        <v>641.49688859335185</v>
      </c>
      <c r="CA21" s="479">
        <f>CA$9*'IS Assumptions'!$C96</f>
        <v>545.81605694223128</v>
      </c>
      <c r="CB21" s="479">
        <f>CB$9*'IS Assumptions'!$D96</f>
        <v>515.35092903598911</v>
      </c>
      <c r="CC21" s="479">
        <f>CC$9*'IS Assumptions'!$E96</f>
        <v>444.88650649667335</v>
      </c>
      <c r="CD21" s="479">
        <f>CD$9*'IS Assumptions'!$B96</f>
        <v>638.38046199537337</v>
      </c>
      <c r="CE21" s="479">
        <f>CE$9*'IS Assumptions'!$C96</f>
        <v>543.16445300197154</v>
      </c>
      <c r="CF21" s="479">
        <f>CF$9*'IS Assumptions'!$D96</f>
        <v>512.84732633565147</v>
      </c>
      <c r="CG21" s="479">
        <f>CG$9*'IS Assumptions'!$E96</f>
        <v>442.72522377405863</v>
      </c>
      <c r="CH21" s="479">
        <f>CH$9*'IS Assumptions'!$B96</f>
        <v>630.95024176197057</v>
      </c>
      <c r="CI21" s="479">
        <f>CI$9*'IS Assumptions'!$C96</f>
        <v>536.84246830941731</v>
      </c>
      <c r="CJ21" s="479">
        <f>CJ$9*'IS Assumptions'!$D96</f>
        <v>506.87820790606304</v>
      </c>
      <c r="CK21" s="479">
        <f>CK$9*'IS Assumptions'!$E96</f>
        <v>437.57226858297753</v>
      </c>
      <c r="CM21" s="751" t="s">
        <v>1465</v>
      </c>
      <c r="CN21" s="751"/>
      <c r="CO21" s="796">
        <f>'Balance Sheet'!I7</f>
        <v>1701.4</v>
      </c>
      <c r="CR21" s="797"/>
      <c r="CS21" s="798"/>
      <c r="CT21" s="942" t="s">
        <v>1054</v>
      </c>
      <c r="CU21" s="943"/>
      <c r="CV21" s="943"/>
      <c r="CW21" s="943"/>
      <c r="CX21" s="943"/>
    </row>
    <row r="22" spans="1:102" x14ac:dyDescent="0.25">
      <c r="A22" s="34" t="s">
        <v>135</v>
      </c>
      <c r="B22" s="38">
        <f>B20-B21</f>
        <v>215.08414583414577</v>
      </c>
      <c r="C22" s="38">
        <f t="shared" ref="C22:BN22" si="5">C20-C21</f>
        <v>274.31179772153632</v>
      </c>
      <c r="D22" s="38">
        <f t="shared" si="5"/>
        <v>173.23031748524738</v>
      </c>
      <c r="E22" s="38">
        <f t="shared" si="5"/>
        <v>105.94935360892808</v>
      </c>
      <c r="F22" s="38">
        <f t="shared" si="5"/>
        <v>238.36993942045171</v>
      </c>
      <c r="G22" s="38">
        <f t="shared" si="5"/>
        <v>205.05246354898617</v>
      </c>
      <c r="H22" s="38">
        <f t="shared" si="5"/>
        <v>167.94439170948141</v>
      </c>
      <c r="I22" s="38">
        <f t="shared" si="5"/>
        <v>150.24452978532929</v>
      </c>
      <c r="J22" s="38">
        <f t="shared" si="5"/>
        <v>280.72848105872094</v>
      </c>
      <c r="K22" s="38">
        <f t="shared" si="5"/>
        <v>234.19400966825765</v>
      </c>
      <c r="L22" s="38">
        <f t="shared" si="5"/>
        <v>253.43315427011589</v>
      </c>
      <c r="M22" s="38">
        <f t="shared" si="5"/>
        <v>118.32137766387956</v>
      </c>
      <c r="N22" s="38">
        <f t="shared" si="5"/>
        <v>271.74753002055496</v>
      </c>
      <c r="O22" s="38">
        <f t="shared" si="5"/>
        <v>270.17750163313821</v>
      </c>
      <c r="P22" s="38">
        <f t="shared" si="5"/>
        <v>187.61846168749395</v>
      </c>
      <c r="Q22" s="38">
        <f t="shared" si="5"/>
        <v>183.44159838145237</v>
      </c>
      <c r="R22" s="38">
        <f t="shared" si="5"/>
        <v>306.11562517639101</v>
      </c>
      <c r="S22" s="38">
        <f t="shared" si="5"/>
        <v>248.01108121301496</v>
      </c>
      <c r="T22" s="38">
        <f t="shared" si="5"/>
        <v>272.02825246439721</v>
      </c>
      <c r="U22" s="38">
        <f t="shared" si="5"/>
        <v>187.50801629892658</v>
      </c>
      <c r="V22" s="38">
        <f t="shared" si="5"/>
        <v>326.30499769302759</v>
      </c>
      <c r="W22" s="38">
        <f t="shared" si="5"/>
        <v>235.76863330594949</v>
      </c>
      <c r="X22" s="38">
        <f t="shared" si="5"/>
        <v>249.39261261946564</v>
      </c>
      <c r="Y22" s="38">
        <f t="shared" si="5"/>
        <v>187.55413547569958</v>
      </c>
      <c r="Z22" s="38">
        <f t="shared" si="5"/>
        <v>340.26255397723469</v>
      </c>
      <c r="AA22" s="38">
        <f t="shared" si="5"/>
        <v>218.22955957652994</v>
      </c>
      <c r="AB22" s="38">
        <f t="shared" si="5"/>
        <v>236.50593317665846</v>
      </c>
      <c r="AC22" s="38">
        <f t="shared" si="5"/>
        <v>181.09370107186737</v>
      </c>
      <c r="AD22" s="38">
        <f t="shared" si="5"/>
        <v>484.72389930842047</v>
      </c>
      <c r="AE22" s="38">
        <f t="shared" si="5"/>
        <v>353.02041519896932</v>
      </c>
      <c r="AF22" s="38">
        <f t="shared" si="5"/>
        <v>331.66373945598184</v>
      </c>
      <c r="AG22" s="38">
        <f t="shared" si="5"/>
        <v>254.79282375689667</v>
      </c>
      <c r="AH22" s="38">
        <f t="shared" si="5"/>
        <v>361.9887127107894</v>
      </c>
      <c r="AI22" s="38">
        <f t="shared" si="5"/>
        <v>257.51873562765087</v>
      </c>
      <c r="AJ22" s="38">
        <f t="shared" si="5"/>
        <v>237.40587470521319</v>
      </c>
      <c r="AK22" s="38">
        <f t="shared" si="5"/>
        <v>175.17402916808339</v>
      </c>
      <c r="AL22" s="38">
        <f t="shared" si="5"/>
        <v>371.93163934754153</v>
      </c>
      <c r="AM22" s="38">
        <f t="shared" si="5"/>
        <v>264.59213268680332</v>
      </c>
      <c r="AN22" s="38">
        <f t="shared" si="5"/>
        <v>243.92682166416949</v>
      </c>
      <c r="AO22" s="38">
        <f t="shared" si="5"/>
        <v>179.98562262258451</v>
      </c>
      <c r="AP22" s="38">
        <f t="shared" si="5"/>
        <v>383.71460252071574</v>
      </c>
      <c r="AQ22" s="38">
        <f t="shared" si="5"/>
        <v>272.97453156211651</v>
      </c>
      <c r="AR22" s="38">
        <f t="shared" si="5"/>
        <v>251.65453410525214</v>
      </c>
      <c r="AS22" s="38">
        <f t="shared" si="5"/>
        <v>185.68764885187511</v>
      </c>
      <c r="AT22" s="38">
        <f t="shared" si="5"/>
        <v>397.46444835293823</v>
      </c>
      <c r="AU22" s="38">
        <f t="shared" si="5"/>
        <v>282.75617057310416</v>
      </c>
      <c r="AV22" s="38">
        <f t="shared" si="5"/>
        <v>260.67220250826847</v>
      </c>
      <c r="AW22" s="38">
        <f t="shared" si="5"/>
        <v>192.34149138976318</v>
      </c>
      <c r="AX22" s="38">
        <f t="shared" si="5"/>
        <v>411.30762518315237</v>
      </c>
      <c r="AY22" s="38">
        <f t="shared" si="5"/>
        <v>292.60420524714345</v>
      </c>
      <c r="AZ22" s="38">
        <f t="shared" si="5"/>
        <v>269.75108090606443</v>
      </c>
      <c r="BA22" s="38">
        <f t="shared" si="5"/>
        <v>199.04049878056071</v>
      </c>
      <c r="BB22" s="38">
        <f t="shared" si="5"/>
        <v>424.71002422072422</v>
      </c>
      <c r="BC22" s="38">
        <f t="shared" si="5"/>
        <v>302.13867064162196</v>
      </c>
      <c r="BD22" s="38">
        <f t="shared" si="5"/>
        <v>278.54088057367227</v>
      </c>
      <c r="BE22" s="38">
        <f t="shared" si="5"/>
        <v>205.52620443239857</v>
      </c>
      <c r="BF22" s="38">
        <f t="shared" si="5"/>
        <v>437.13863074421022</v>
      </c>
      <c r="BG22" s="38">
        <f t="shared" si="5"/>
        <v>310.98038013464361</v>
      </c>
      <c r="BH22" s="38">
        <f t="shared" si="5"/>
        <v>286.69203031803602</v>
      </c>
      <c r="BI22" s="38">
        <f t="shared" si="5"/>
        <v>211.54067119673448</v>
      </c>
      <c r="BJ22" s="38">
        <f t="shared" si="5"/>
        <v>448.07754609561596</v>
      </c>
      <c r="BK22" s="38">
        <f t="shared" si="5"/>
        <v>318.76232347021516</v>
      </c>
      <c r="BL22" s="38">
        <f t="shared" si="5"/>
        <v>293.86618430720074</v>
      </c>
      <c r="BM22" s="38">
        <f t="shared" si="5"/>
        <v>216.83424475178975</v>
      </c>
      <c r="BN22" s="38">
        <f t="shared" si="5"/>
        <v>457.04715130199156</v>
      </c>
      <c r="BO22" s="38">
        <f t="shared" ref="BO22:CK22" si="6">BO20-BO21</f>
        <v>325.14329975681687</v>
      </c>
      <c r="BP22" s="38">
        <f t="shared" si="6"/>
        <v>299.74879029740845</v>
      </c>
      <c r="BQ22" s="38">
        <f t="shared" si="6"/>
        <v>221.17482728620473</v>
      </c>
      <c r="BR22" s="38">
        <f t="shared" si="6"/>
        <v>463.62474971044674</v>
      </c>
      <c r="BS22" s="38">
        <f t="shared" si="6"/>
        <v>329.82260263597902</v>
      </c>
      <c r="BT22" s="38">
        <f t="shared" si="6"/>
        <v>304.0626278530741</v>
      </c>
      <c r="BU22" s="38">
        <f t="shared" si="6"/>
        <v>224.35786690871157</v>
      </c>
      <c r="BV22" s="38">
        <f t="shared" si="6"/>
        <v>467.46488915051634</v>
      </c>
      <c r="BW22" s="38">
        <f t="shared" si="6"/>
        <v>332.55447746664743</v>
      </c>
      <c r="BX22" s="38">
        <f t="shared" si="6"/>
        <v>306.58113638869281</v>
      </c>
      <c r="BY22" s="38">
        <f t="shared" si="6"/>
        <v>226.21619197428259</v>
      </c>
      <c r="BZ22" s="38">
        <f t="shared" si="6"/>
        <v>468.31754057389878</v>
      </c>
      <c r="CA22" s="38">
        <f t="shared" si="6"/>
        <v>333.16105360775498</v>
      </c>
      <c r="CB22" s="38">
        <f t="shared" si="6"/>
        <v>307.14033740761658</v>
      </c>
      <c r="CC22" s="38">
        <f t="shared" si="6"/>
        <v>226.6288081141376</v>
      </c>
      <c r="CD22" s="38">
        <f t="shared" si="6"/>
        <v>466.042428619818</v>
      </c>
      <c r="CE22" s="38">
        <f t="shared" si="6"/>
        <v>331.54253918105144</v>
      </c>
      <c r="CF22" s="38">
        <f t="shared" si="6"/>
        <v>305.64823302826721</v>
      </c>
      <c r="CG22" s="38">
        <f t="shared" si="6"/>
        <v>225.52783310080025</v>
      </c>
      <c r="CH22" s="38">
        <f t="shared" si="6"/>
        <v>460.61808046240185</v>
      </c>
      <c r="CI22" s="38">
        <f t="shared" si="6"/>
        <v>327.68365842026367</v>
      </c>
      <c r="CJ22" s="38">
        <f t="shared" si="6"/>
        <v>302.09074056013628</v>
      </c>
      <c r="CK22" s="38">
        <f t="shared" si="6"/>
        <v>222.90287577760256</v>
      </c>
      <c r="CM22" s="746" t="s">
        <v>1466</v>
      </c>
      <c r="CN22" s="80"/>
      <c r="CO22" s="747">
        <f ca="1">CO19-CO20+CO21</f>
        <v>11145.976503925531</v>
      </c>
      <c r="CR22" s="799"/>
      <c r="CS22" s="800">
        <f ca="1">CO47</f>
        <v>45.100088779755218</v>
      </c>
      <c r="CT22" s="816">
        <f>CU22-0.005</f>
        <v>-2.01E-2</v>
      </c>
      <c r="CU22" s="816">
        <f>CV22-0.005</f>
        <v>-1.5099999999999999E-2</v>
      </c>
      <c r="CV22" s="816">
        <v>-1.01E-2</v>
      </c>
      <c r="CW22" s="816">
        <f>CV22+0.005</f>
        <v>-5.0999999999999995E-3</v>
      </c>
      <c r="CX22" s="817">
        <f>CW22+0.005</f>
        <v>-9.9999999999999395E-5</v>
      </c>
    </row>
    <row r="23" spans="1:102" x14ac:dyDescent="0.25">
      <c r="A23" s="485" t="s">
        <v>1232</v>
      </c>
      <c r="B23" s="37">
        <f>_xll.ciqfunctions.udf.CIQ($A$6,"IQ_DA_SUPPL_CF",B60)</f>
        <v>13.9</v>
      </c>
      <c r="C23" s="37">
        <f>_xll.ciqfunctions.udf.CIQ($A$6,"IQ_DA_SUPPL_CF",C60)</f>
        <v>14.6</v>
      </c>
      <c r="D23" s="37">
        <f>_xll.ciqfunctions.udf.CIQ($A$6,"IQ_DA_SUPPL_CF",D60)</f>
        <v>15.4</v>
      </c>
      <c r="E23" s="37">
        <f>_xll.ciqfunctions.udf.CIQ($A$6,"IQ_DA_SUPPL_CF",E60)</f>
        <v>6.4</v>
      </c>
      <c r="F23" s="37">
        <f>_xll.ciqfunctions.udf.CIQ($A$6,"IQ_DA_SUPPL_CF",F60)</f>
        <v>15.6</v>
      </c>
      <c r="G23" s="37">
        <f>_xll.ciqfunctions.udf.CIQ($A$6,"IQ_DA_SUPPL_CF",G60)</f>
        <v>15.9</v>
      </c>
      <c r="H23" s="37">
        <f>_xll.ciqfunctions.udf.CIQ($A$6,"IQ_DA_SUPPL_CF",H60)</f>
        <v>15.9</v>
      </c>
      <c r="I23" s="37">
        <f>_xll.ciqfunctions.udf.CIQ($A$6,"IQ_DA_SUPPL_CF",I60)</f>
        <v>7.2</v>
      </c>
      <c r="J23" s="37">
        <f>_xll.ciqfunctions.udf.CIQ($A$6,"IQ_DA_SUPPL_CF",J60)</f>
        <v>17.7</v>
      </c>
      <c r="K23" s="37">
        <f>_xll.ciqfunctions.udf.CIQ($A$6,"IQ_DA_SUPPL_CF",K60)</f>
        <v>19.899999999999999</v>
      </c>
      <c r="L23" s="37">
        <f>_xll.ciqfunctions.udf.CIQ($A$6,"IQ_DA_SUPPL_CF",L60)</f>
        <v>19.5</v>
      </c>
      <c r="M23" s="37">
        <f>_xll.ciqfunctions.udf.CIQ($A$6,"IQ_DA_SUPPL_CF",M60)</f>
        <v>0.1</v>
      </c>
      <c r="N23" s="37">
        <f>_xll.ciqfunctions.udf.CIQ($A$6,"IQ_DA_SUPPL_CF",N60)</f>
        <v>18.5</v>
      </c>
      <c r="O23" s="37">
        <f>_xll.ciqfunctions.udf.CIQ($A$6,"IQ_DA_SUPPL_CF",O60)</f>
        <v>19.100000000000001</v>
      </c>
      <c r="P23" s="37">
        <f>_xll.ciqfunctions.udf.CIQ($A$6,"IQ_DA_SUPPL_CF",P60)</f>
        <v>19.100000000000001</v>
      </c>
      <c r="Q23" s="37">
        <f>_xll.ciqfunctions.udf.CIQ($A$6,"IQ_DA_SUPPL_CF",Q60)</f>
        <v>-0.2</v>
      </c>
      <c r="R23" s="37">
        <f>_xll.ciqfunctions.udf.CIQ($A$6,"IQ_DA_SUPPL_CF",R60)</f>
        <v>20.100000000000001</v>
      </c>
      <c r="S23" s="37">
        <f>_xll.ciqfunctions.udf.CIQ($A$6,"IQ_DA_SUPPL_CF",S60)</f>
        <v>21.6</v>
      </c>
      <c r="T23" s="37">
        <f>_xll.ciqfunctions.udf.CIQ($A$6,"IQ_DA_SUPPL_CF",T60)</f>
        <v>20.399999999999999</v>
      </c>
      <c r="U23" s="37">
        <f>_xll.ciqfunctions.udf.CIQ($A$6,"IQ_DA_SUPPL_CF",U60)</f>
        <v>1.6</v>
      </c>
      <c r="V23" s="37">
        <f>_xll.ciqfunctions.udf.CIQ($A$6,"IQ_DA_SUPPL_CF",V60)</f>
        <v>22</v>
      </c>
      <c r="W23" s="37">
        <f>_xll.ciqfunctions.udf.CIQ($A$6,"IQ_DA_SUPPL_CF",W60)</f>
        <v>22.2</v>
      </c>
      <c r="X23" s="37">
        <f>_xll.ciqfunctions.udf.CIQ($A$6,"IQ_DA_SUPPL_CF",X60)</f>
        <v>23.6</v>
      </c>
      <c r="Y23" s="37">
        <f>_xll.ciqfunctions.udf.CIQ($A$6,"IQ_DA_SUPPL_CF",Y60)</f>
        <v>8.1</v>
      </c>
      <c r="Z23" s="37">
        <f>_xll.ciqfunctions.udf.CIQ($A$6,"IQ_DA_SUPPL_CF",Z60)</f>
        <v>24.1</v>
      </c>
      <c r="AA23" s="37">
        <f>_xll.ciqfunctions.udf.CIQ($A$6,"IQ_DA_SUPPL_CF",AA60)</f>
        <v>24.7</v>
      </c>
      <c r="AB23" s="37">
        <f>_xll.ciqfunctions.udf.CIQ($A$6,"IQ_DA_SUPPL_CF",AB60)</f>
        <v>24.6</v>
      </c>
      <c r="AC23" s="37">
        <f>_xll.ciqfunctions.udf.CIQ($A$6,"IQ_DA_SUPPL_CF",AC60)</f>
        <v>10.3</v>
      </c>
      <c r="AD23" s="479">
        <f>AD$9*'IS Assumptions'!$B97</f>
        <v>26.342370655934914</v>
      </c>
      <c r="AE23" s="479">
        <f>AE$9*'IS Assumptions'!$C97</f>
        <v>21.52289888196205</v>
      </c>
      <c r="AF23" s="479">
        <f>AF$9*'IS Assumptions'!$D97</f>
        <v>21.045703699620365</v>
      </c>
      <c r="AG23" s="479">
        <f>AG$9*'IS Assumptions'!$E97</f>
        <v>4.3395515799312339</v>
      </c>
      <c r="AH23" s="479">
        <f>AH$9*'IS Assumptions'!$B97</f>
        <v>26.953767587306629</v>
      </c>
      <c r="AI23" s="479">
        <f>AI$9*'IS Assumptions'!$C97</f>
        <v>22.022437609988057</v>
      </c>
      <c r="AJ23" s="479">
        <f>AJ$9*'IS Assumptions'!$D97</f>
        <v>21.534166899404827</v>
      </c>
      <c r="AK23" s="479">
        <f>AK$9*'IS Assumptions'!$E97</f>
        <v>4.4402710084957064</v>
      </c>
      <c r="AL23" s="479">
        <f>AL$9*'IS Assumptions'!$B97</f>
        <v>27.694120322887024</v>
      </c>
      <c r="AM23" s="479">
        <f>AM$9*'IS Assumptions'!$C97</f>
        <v>22.627339016661214</v>
      </c>
      <c r="AN23" s="479">
        <f>AN$9*'IS Assumptions'!$D97</f>
        <v>22.125656728081953</v>
      </c>
      <c r="AO23" s="479">
        <f>AO$9*'IS Assumptions'!$E97</f>
        <v>4.5622341729108449</v>
      </c>
      <c r="AP23" s="479">
        <f>AP$9*'IS Assumptions'!$B97</f>
        <v>28.571482626482585</v>
      </c>
      <c r="AQ23" s="479">
        <f>AQ$9*'IS Assumptions'!$C97</f>
        <v>23.344183388406407</v>
      </c>
      <c r="AR23" s="479">
        <f>AR$9*'IS Assumptions'!$D97</f>
        <v>22.826607577185897</v>
      </c>
      <c r="AS23" s="479">
        <f>AS$9*'IS Assumptions'!$E97</f>
        <v>4.7067678225382528</v>
      </c>
      <c r="AT23" s="479">
        <f>AT$9*'IS Assumptions'!$B97</f>
        <v>29.595299491234162</v>
      </c>
      <c r="AU23" s="479">
        <f>AU$9*'IS Assumptions'!$C97</f>
        <v>24.180687708443024</v>
      </c>
      <c r="AV23" s="479">
        <f>AV$9*'IS Assumptions'!$D97</f>
        <v>23.644565332760244</v>
      </c>
      <c r="AW23" s="479">
        <f>AW$9*'IS Assumptions'!$E97</f>
        <v>4.8754278930771955</v>
      </c>
      <c r="AX23" s="479">
        <f>AX$9*'IS Assumptions'!$B97</f>
        <v>30.62606580479514</v>
      </c>
      <c r="AY23" s="479">
        <f>AY$9*'IS Assumptions'!$C97</f>
        <v>25.022870039998185</v>
      </c>
      <c r="AZ23" s="479">
        <f>AZ$9*'IS Assumptions'!$D97</f>
        <v>24.468075209760126</v>
      </c>
      <c r="BA23" s="479">
        <f>BA$9*'IS Assumptions'!$E97</f>
        <v>5.0452327919216211</v>
      </c>
      <c r="BB23" s="479">
        <f>BB$9*'IS Assumptions'!$B97</f>
        <v>31.624011696714895</v>
      </c>
      <c r="BC23" s="479">
        <f>BC$9*'IS Assumptions'!$C97</f>
        <v>25.838236614328114</v>
      </c>
      <c r="BD23" s="479">
        <f>BD$9*'IS Assumptions'!$D97</f>
        <v>25.265363875382363</v>
      </c>
      <c r="BE23" s="479">
        <f>BE$9*'IS Assumptions'!$E97</f>
        <v>5.2096309673375689</v>
      </c>
      <c r="BF23" s="479">
        <f>BF$9*'IS Assumptions'!$B97</f>
        <v>32.549448761200857</v>
      </c>
      <c r="BG23" s="479">
        <f>BG$9*'IS Assumptions'!$C97</f>
        <v>26.594360222970124</v>
      </c>
      <c r="BH23" s="479">
        <f>BH$9*'IS Assumptions'!$D97</f>
        <v>26.00472308136294</v>
      </c>
      <c r="BI23" s="479">
        <f>BI$9*'IS Assumptions'!$E97</f>
        <v>5.36208428779877</v>
      </c>
      <c r="BJ23" s="479">
        <f>BJ$9*'IS Assumptions'!$B97</f>
        <v>33.363963058707625</v>
      </c>
      <c r="BK23" s="479">
        <f>BK$9*'IS Assumptions'!$C97</f>
        <v>27.259854953574443</v>
      </c>
      <c r="BL23" s="479">
        <f>BL$9*'IS Assumptions'!$D97</f>
        <v>26.655462788442779</v>
      </c>
      <c r="BM23" s="479">
        <f>BM$9*'IS Assumptions'!$E97</f>
        <v>5.4962645729670578</v>
      </c>
      <c r="BN23" s="479">
        <f>BN$9*'IS Assumptions'!$B97</f>
        <v>34.031842043861786</v>
      </c>
      <c r="BO23" s="479">
        <f>BO$9*'IS Assumptions'!$C97</f>
        <v>27.8055420540489</v>
      </c>
      <c r="BP23" s="479">
        <f>BP$9*'IS Assumptions'!$D97</f>
        <v>27.18905118154327</v>
      </c>
      <c r="BQ23" s="479">
        <f>BQ$9*'IS Assumptions'!$E97</f>
        <v>5.6062886608930853</v>
      </c>
      <c r="BR23" s="479">
        <f>BR$9*'IS Assumptions'!$B97</f>
        <v>34.521611621085555</v>
      </c>
      <c r="BS23" s="479">
        <f>BS$9*'IS Assumptions'!$C97</f>
        <v>28.205705775975471</v>
      </c>
      <c r="BT23" s="479">
        <f>BT$9*'IS Assumptions'!$D97</f>
        <v>27.580342669236963</v>
      </c>
      <c r="BU23" s="479">
        <f>BU$9*'IS Assumptions'!$E97</f>
        <v>5.6869716172755558</v>
      </c>
      <c r="BV23" s="479">
        <f>BV$9*'IS Assumptions'!$B97</f>
        <v>34.807549337749066</v>
      </c>
      <c r="BW23" s="479">
        <f>BW$9*'IS Assumptions'!$C97</f>
        <v>28.439329721316987</v>
      </c>
      <c r="BX23" s="479">
        <f>BX$9*'IS Assumptions'!$D97</f>
        <v>27.808786818780156</v>
      </c>
      <c r="BY23" s="479">
        <f>BY$9*'IS Assumptions'!$E97</f>
        <v>5.7340760136989468</v>
      </c>
      <c r="BZ23" s="479">
        <f>BZ$9*'IS Assumptions'!$B97</f>
        <v>34.871037970106507</v>
      </c>
      <c r="CA23" s="479">
        <f>CA$9*'IS Assumptions'!$C97</f>
        <v>28.49120278286604</v>
      </c>
      <c r="CB23" s="479">
        <f>CB$9*'IS Assumptions'!$D97</f>
        <v>27.859509776191263</v>
      </c>
      <c r="CC23" s="479">
        <f>CC$9*'IS Assumptions'!$E97</f>
        <v>5.7445349127271692</v>
      </c>
      <c r="CD23" s="479">
        <f>CD$9*'IS Assumptions'!$B97</f>
        <v>34.701632580678272</v>
      </c>
      <c r="CE23" s="479">
        <f>CE$9*'IS Assumptions'!$C97</f>
        <v>28.352790978008155</v>
      </c>
      <c r="CF23" s="479">
        <f>CF$9*'IS Assumptions'!$D97</f>
        <v>27.724166770142496</v>
      </c>
      <c r="CG23" s="479">
        <f>CG$9*'IS Assumptions'!$E97</f>
        <v>5.7166276512682801</v>
      </c>
      <c r="CH23" s="479">
        <f>CH$9*'IS Assumptions'!$B97</f>
        <v>34.297734297627542</v>
      </c>
      <c r="CI23" s="479">
        <f>CI$9*'IS Assumptions'!$C97</f>
        <v>28.022787956706786</v>
      </c>
      <c r="CJ23" s="479">
        <f>CJ$9*'IS Assumptions'!$D97</f>
        <v>27.401480414351045</v>
      </c>
      <c r="CK23" s="479">
        <f>CK$9*'IS Assumptions'!$E97</f>
        <v>5.6500908366726108</v>
      </c>
      <c r="CM23" s="80" t="s">
        <v>1467</v>
      </c>
      <c r="CN23" s="80"/>
      <c r="CO23" s="757">
        <f>'IS Assumptions'!AC55</f>
        <v>189.8</v>
      </c>
      <c r="CR23" s="945" t="s">
        <v>1377</v>
      </c>
      <c r="CS23" s="803">
        <f>CS24+0.005</f>
        <v>8.5500000000000007E-2</v>
      </c>
      <c r="CT23" s="818">
        <f t="dataTable" ref="CT23:CX27" dt2D="1" dtr="1" r1="CO37" r2="AC32" ca="1"/>
        <v>38.176084291879185</v>
      </c>
      <c r="CU23" s="818">
        <v>38.807729863108193</v>
      </c>
      <c r="CV23" s="818">
        <v>39.505447146808848</v>
      </c>
      <c r="CW23" s="818">
        <v>40.280175168224815</v>
      </c>
      <c r="CX23" s="819">
        <v>41.145408799619275</v>
      </c>
    </row>
    <row r="24" spans="1:102" ht="15.75" thickBot="1" x14ac:dyDescent="0.3">
      <c r="A24" s="34" t="s">
        <v>139</v>
      </c>
      <c r="B24" s="38">
        <f>B22-B23</f>
        <v>201.18414583414577</v>
      </c>
      <c r="C24" s="38">
        <f t="shared" ref="C24:AW24" si="7">C22-C23</f>
        <v>259.7117977215363</v>
      </c>
      <c r="D24" s="38">
        <f t="shared" si="7"/>
        <v>157.83031748524738</v>
      </c>
      <c r="E24" s="38">
        <f t="shared" si="7"/>
        <v>99.549353608928072</v>
      </c>
      <c r="F24" s="38">
        <f t="shared" si="7"/>
        <v>222.76993942045172</v>
      </c>
      <c r="G24" s="38">
        <f t="shared" si="7"/>
        <v>189.15246354898616</v>
      </c>
      <c r="H24" s="38">
        <f t="shared" si="7"/>
        <v>152.0443917094814</v>
      </c>
      <c r="I24" s="38">
        <f t="shared" si="7"/>
        <v>143.0445297853293</v>
      </c>
      <c r="J24" s="38">
        <f t="shared" si="7"/>
        <v>263.02848105872096</v>
      </c>
      <c r="K24" s="38">
        <f t="shared" si="7"/>
        <v>214.29400966825764</v>
      </c>
      <c r="L24" s="38">
        <f t="shared" si="7"/>
        <v>233.93315427011589</v>
      </c>
      <c r="M24" s="38">
        <f t="shared" si="7"/>
        <v>118.22137766387957</v>
      </c>
      <c r="N24" s="38">
        <f t="shared" si="7"/>
        <v>253.24753002055496</v>
      </c>
      <c r="O24" s="38">
        <f t="shared" si="7"/>
        <v>251.07750163313821</v>
      </c>
      <c r="P24" s="38">
        <f t="shared" si="7"/>
        <v>168.51846168749395</v>
      </c>
      <c r="Q24" s="38">
        <f t="shared" si="7"/>
        <v>183.64159838145235</v>
      </c>
      <c r="R24" s="38">
        <f t="shared" si="7"/>
        <v>286.01562517639098</v>
      </c>
      <c r="S24" s="38">
        <f t="shared" si="7"/>
        <v>226.41108121301497</v>
      </c>
      <c r="T24" s="38">
        <f t="shared" si="7"/>
        <v>251.62825246439721</v>
      </c>
      <c r="U24" s="38">
        <f t="shared" si="7"/>
        <v>185.90801629892658</v>
      </c>
      <c r="V24" s="38">
        <f t="shared" si="7"/>
        <v>304.30499769302759</v>
      </c>
      <c r="W24" s="38">
        <f t="shared" si="7"/>
        <v>213.5686333059495</v>
      </c>
      <c r="X24" s="38">
        <f t="shared" si="7"/>
        <v>225.79261261946564</v>
      </c>
      <c r="Y24" s="38">
        <f t="shared" si="7"/>
        <v>179.45413547569959</v>
      </c>
      <c r="Z24" s="38">
        <f t="shared" si="7"/>
        <v>316.16255397723467</v>
      </c>
      <c r="AA24" s="38">
        <f t="shared" si="7"/>
        <v>193.52955957652995</v>
      </c>
      <c r="AB24" s="38">
        <f t="shared" si="7"/>
        <v>211.90593317665846</v>
      </c>
      <c r="AC24" s="38">
        <f t="shared" si="7"/>
        <v>170.79370107186736</v>
      </c>
      <c r="AD24" s="38">
        <f t="shared" si="7"/>
        <v>458.38152865248554</v>
      </c>
      <c r="AE24" s="38">
        <f t="shared" si="7"/>
        <v>331.49751631700724</v>
      </c>
      <c r="AF24" s="38">
        <f t="shared" si="7"/>
        <v>310.61803575636145</v>
      </c>
      <c r="AG24" s="38">
        <f t="shared" si="7"/>
        <v>250.45327217696544</v>
      </c>
      <c r="AH24" s="38">
        <f t="shared" si="7"/>
        <v>335.03494512348277</v>
      </c>
      <c r="AI24" s="38">
        <f t="shared" si="7"/>
        <v>235.49629801766281</v>
      </c>
      <c r="AJ24" s="38">
        <f t="shared" si="7"/>
        <v>215.87170780580837</v>
      </c>
      <c r="AK24" s="38">
        <f t="shared" si="7"/>
        <v>170.73375815958769</v>
      </c>
      <c r="AL24" s="38">
        <f t="shared" si="7"/>
        <v>344.23751902465449</v>
      </c>
      <c r="AM24" s="38">
        <f t="shared" si="7"/>
        <v>241.96479367014211</v>
      </c>
      <c r="AN24" s="38">
        <f t="shared" si="7"/>
        <v>221.80116493608753</v>
      </c>
      <c r="AO24" s="38">
        <f t="shared" si="7"/>
        <v>175.42338844967367</v>
      </c>
      <c r="AP24" s="38">
        <f t="shared" si="7"/>
        <v>355.14311989423317</v>
      </c>
      <c r="AQ24" s="38">
        <f t="shared" si="7"/>
        <v>249.6303481737101</v>
      </c>
      <c r="AR24" s="38">
        <f t="shared" si="7"/>
        <v>228.82792652806626</v>
      </c>
      <c r="AS24" s="38">
        <f t="shared" si="7"/>
        <v>180.98088102933687</v>
      </c>
      <c r="AT24" s="38">
        <f t="shared" si="7"/>
        <v>367.86914886170405</v>
      </c>
      <c r="AU24" s="38">
        <f t="shared" si="7"/>
        <v>258.57548286466113</v>
      </c>
      <c r="AV24" s="38">
        <f t="shared" si="7"/>
        <v>237.02763717550823</v>
      </c>
      <c r="AW24" s="38">
        <f t="shared" si="7"/>
        <v>187.46606349668599</v>
      </c>
      <c r="AX24" s="510">
        <f>AX22-AX23</f>
        <v>380.68155937835724</v>
      </c>
      <c r="AY24" s="510">
        <f t="shared" ref="AY24:CK24" si="8">AY22-AY23</f>
        <v>267.58133520714529</v>
      </c>
      <c r="AZ24" s="510">
        <f t="shared" si="8"/>
        <v>245.28300569630431</v>
      </c>
      <c r="BA24" s="510">
        <f t="shared" si="8"/>
        <v>193.99526598863909</v>
      </c>
      <c r="BB24" s="510">
        <f t="shared" si="8"/>
        <v>393.08601252400933</v>
      </c>
      <c r="BC24" s="510">
        <f t="shared" si="8"/>
        <v>276.30043402729382</v>
      </c>
      <c r="BD24" s="510">
        <f t="shared" si="8"/>
        <v>253.27551669828989</v>
      </c>
      <c r="BE24" s="510">
        <f t="shared" si="8"/>
        <v>200.316573465061</v>
      </c>
      <c r="BF24" s="510">
        <f t="shared" si="8"/>
        <v>404.58918198300938</v>
      </c>
      <c r="BG24" s="510">
        <f t="shared" si="8"/>
        <v>284.38601991167349</v>
      </c>
      <c r="BH24" s="510">
        <f t="shared" si="8"/>
        <v>260.68730723667306</v>
      </c>
      <c r="BI24" s="510">
        <f t="shared" si="8"/>
        <v>206.1785869089357</v>
      </c>
      <c r="BJ24" s="510">
        <f t="shared" si="8"/>
        <v>414.71358303690835</v>
      </c>
      <c r="BK24" s="510">
        <f t="shared" si="8"/>
        <v>291.5024685166407</v>
      </c>
      <c r="BL24" s="510">
        <f t="shared" si="8"/>
        <v>267.21072151875796</v>
      </c>
      <c r="BM24" s="510">
        <f t="shared" si="8"/>
        <v>211.3379801788227</v>
      </c>
      <c r="BN24" s="510">
        <f t="shared" si="8"/>
        <v>423.01530925812978</v>
      </c>
      <c r="BO24" s="510">
        <f t="shared" si="8"/>
        <v>297.33775770276799</v>
      </c>
      <c r="BP24" s="510">
        <f t="shared" si="8"/>
        <v>272.55973911586517</v>
      </c>
      <c r="BQ24" s="510">
        <f t="shared" si="8"/>
        <v>215.56853862531165</v>
      </c>
      <c r="BR24" s="510">
        <f t="shared" si="8"/>
        <v>429.10313808936121</v>
      </c>
      <c r="BS24" s="510">
        <f t="shared" si="8"/>
        <v>301.61689686000358</v>
      </c>
      <c r="BT24" s="510">
        <f t="shared" si="8"/>
        <v>276.48228518383712</v>
      </c>
      <c r="BU24" s="510">
        <f t="shared" si="8"/>
        <v>218.67089529143601</v>
      </c>
      <c r="BV24" s="510">
        <f t="shared" si="8"/>
        <v>432.6573398127673</v>
      </c>
      <c r="BW24" s="510">
        <f t="shared" si="8"/>
        <v>304.11514774533043</v>
      </c>
      <c r="BX24" s="510">
        <f t="shared" si="8"/>
        <v>278.77234956991265</v>
      </c>
      <c r="BY24" s="510">
        <f t="shared" si="8"/>
        <v>220.48211596058366</v>
      </c>
      <c r="BZ24" s="510">
        <f t="shared" si="8"/>
        <v>433.44650260379228</v>
      </c>
      <c r="CA24" s="510">
        <f t="shared" si="8"/>
        <v>304.66985082488895</v>
      </c>
      <c r="CB24" s="510">
        <f t="shared" si="8"/>
        <v>279.28082763142532</v>
      </c>
      <c r="CC24" s="510">
        <f t="shared" si="8"/>
        <v>220.88427320141042</v>
      </c>
      <c r="CD24" s="510">
        <f t="shared" si="8"/>
        <v>431.34079603913972</v>
      </c>
      <c r="CE24" s="510">
        <f t="shared" si="8"/>
        <v>303.18974820304328</v>
      </c>
      <c r="CF24" s="510">
        <f t="shared" si="8"/>
        <v>277.9240662581247</v>
      </c>
      <c r="CG24" s="510">
        <f t="shared" si="8"/>
        <v>219.81120544953197</v>
      </c>
      <c r="CH24" s="510">
        <f t="shared" si="8"/>
        <v>426.32034616477432</v>
      </c>
      <c r="CI24" s="510">
        <f t="shared" si="8"/>
        <v>299.66087046355688</v>
      </c>
      <c r="CJ24" s="510">
        <f t="shared" si="8"/>
        <v>274.68926014578523</v>
      </c>
      <c r="CK24" s="510">
        <f t="shared" si="8"/>
        <v>217.25278494092996</v>
      </c>
      <c r="CM24" s="761" t="s">
        <v>715</v>
      </c>
      <c r="CN24" s="761"/>
      <c r="CO24" s="762">
        <f ca="1">CO22/CO23</f>
        <v>58.72484986262134</v>
      </c>
      <c r="CR24" s="946"/>
      <c r="CS24" s="806">
        <f>CS25+0.005</f>
        <v>8.0500000000000002E-2</v>
      </c>
      <c r="CT24" s="818">
        <v>40.570714681981485</v>
      </c>
      <c r="CU24" s="820">
        <v>41.313709678051701</v>
      </c>
      <c r="CV24" s="821">
        <v>42.138712951833867</v>
      </c>
      <c r="CW24" s="822">
        <v>43.0600951127401</v>
      </c>
      <c r="CX24" s="819">
        <v>44.09579267822528</v>
      </c>
    </row>
    <row r="25" spans="1:102" ht="15.75" thickTop="1" x14ac:dyDescent="0.25">
      <c r="A25" s="36" t="s">
        <v>83</v>
      </c>
      <c r="B25" s="37">
        <f>B24*'IS Assumptions'!B34</f>
        <v>62.096701049035886</v>
      </c>
      <c r="C25" s="37">
        <f>C24*'IS Assumptions'!C34</f>
        <v>79.147560419780035</v>
      </c>
      <c r="D25" s="37">
        <f>D24*'IS Assumptions'!D34</f>
        <v>39.199010699153838</v>
      </c>
      <c r="E25" s="37">
        <f>E24*'IS Assumptions'!E34</f>
        <v>18.926995182484657</v>
      </c>
      <c r="F25" s="37">
        <f>F24*'IS Assumptions'!F34</f>
        <v>66.026880875507558</v>
      </c>
      <c r="G25" s="37">
        <f>G24*'IS Assumptions'!G34</f>
        <v>42.082084780393707</v>
      </c>
      <c r="H25" s="37">
        <f>H24*'IS Assumptions'!H34</f>
        <v>40.562768853050301</v>
      </c>
      <c r="I25" s="37">
        <f>I24*'IS Assumptions'!I34</f>
        <v>29.086310444606511</v>
      </c>
      <c r="J25" s="37">
        <f>J24*'IS Assumptions'!J34</f>
        <v>70.528875894506598</v>
      </c>
      <c r="K25" s="37">
        <f>K24*'IS Assumptions'!K34</f>
        <v>56.075085285360061</v>
      </c>
      <c r="L25" s="37">
        <f>L24*'IS Assumptions'!L34</f>
        <v>46.874451841079065</v>
      </c>
      <c r="M25" s="37">
        <f>M24*'IS Assumptions'!M34</f>
        <v>31.692763338820583</v>
      </c>
      <c r="N25" s="37">
        <f>N24*'IS Assumptions'!N34</f>
        <v>68.488325728829324</v>
      </c>
      <c r="O25" s="37">
        <f>O24*'IS Assumptions'!O34</f>
        <v>62.874870156869903</v>
      </c>
      <c r="P25" s="37">
        <f>P24*'IS Assumptions'!P34</f>
        <v>26.246266159374059</v>
      </c>
      <c r="Q25" s="37">
        <f>Q24*'IS Assumptions'!Q34</f>
        <v>39.639010286715994</v>
      </c>
      <c r="R25" s="37">
        <f>R24*'IS Assumptions'!R34</f>
        <v>75.971187522897267</v>
      </c>
      <c r="S25" s="37">
        <f>S24*'IS Assumptions'!S34</f>
        <v>58.695605414338765</v>
      </c>
      <c r="T25" s="37">
        <f>T24*'IS Assumptions'!T34</f>
        <v>66.925516625257785</v>
      </c>
      <c r="U25" s="37">
        <f>U24*'IS Assumptions'!U34</f>
        <v>33.45602885539008</v>
      </c>
      <c r="V25" s="37">
        <f>V24*'IS Assumptions'!V34</f>
        <v>76.998057149696933</v>
      </c>
      <c r="W25" s="37">
        <f>W24*'IS Assumptions'!W34</f>
        <v>48.787027676636633</v>
      </c>
      <c r="X25" s="37">
        <f>X24*'IS Assumptions'!X34</f>
        <v>37.218562519692135</v>
      </c>
      <c r="Y25" s="37">
        <f>Y24*'IS Assumptions'!Y34</f>
        <v>35.217419081691553</v>
      </c>
      <c r="Z25" s="37">
        <f>Z24*'IS Assumptions'!Z34</f>
        <v>74.086196139709145</v>
      </c>
      <c r="AA25" s="37">
        <f>AA24*'IS Assumptions'!AA34</f>
        <v>49.010128734661841</v>
      </c>
      <c r="AB25" s="37">
        <f>AB24*'IS Assumptions'!AB34</f>
        <v>53.472473552380151</v>
      </c>
      <c r="AC25" s="37">
        <f>AC24*'IS Assumptions'!AC34</f>
        <v>36.654355937798016</v>
      </c>
      <c r="AD25" s="37">
        <f>AD24*'IS Assumptions'!$B98</f>
        <v>124.19559416291011</v>
      </c>
      <c r="AE25" s="37">
        <f>AE24*'IS Assumptions'!$C98</f>
        <v>84.306766615452503</v>
      </c>
      <c r="AF25" s="37">
        <f>AF24*'IS Assumptions'!$D98</f>
        <v>68.975497436591866</v>
      </c>
      <c r="AG25" s="37">
        <f>AG24*'IS Assumptions'!$E98</f>
        <v>52.531260934084123</v>
      </c>
      <c r="AH25" s="37">
        <f>AH24*'IS Assumptions'!$B98</f>
        <v>90.775612615260428</v>
      </c>
      <c r="AI25" s="37">
        <f>AI24*'IS Assumptions'!$C98</f>
        <v>59.891644608257231</v>
      </c>
      <c r="AJ25" s="37">
        <f>AJ24*'IS Assumptions'!$D98</f>
        <v>47.936232653506821</v>
      </c>
      <c r="AK25" s="37">
        <f>AK24*'IS Assumptions'!$E98</f>
        <v>35.810510767856499</v>
      </c>
      <c r="AL25" s="37">
        <f>AL24*'IS Assumptions'!$B98</f>
        <v>93.268992173647035</v>
      </c>
      <c r="AM25" s="37">
        <f>AM24*'IS Assumptions'!$C98</f>
        <v>61.53671863289982</v>
      </c>
      <c r="AN25" s="37">
        <f>AN24*'IS Assumptions'!$D98</f>
        <v>49.25292134511502</v>
      </c>
      <c r="AO25" s="37">
        <f>AO24*'IS Assumptions'!$E98</f>
        <v>36.794136137617379</v>
      </c>
      <c r="AP25" s="37">
        <f>AP24*'IS Assumptions'!$B98</f>
        <v>96.223796185236495</v>
      </c>
      <c r="AQ25" s="37">
        <f>AQ24*'IS Assumptions'!$C98</f>
        <v>63.48622981382924</v>
      </c>
      <c r="AR25" s="37">
        <f>AR24*'IS Assumptions'!$D98</f>
        <v>50.813276251728468</v>
      </c>
      <c r="AS25" s="37">
        <f>AS24*'IS Assumptions'!$E98</f>
        <v>37.959791073182544</v>
      </c>
      <c r="AT25" s="37">
        <f>AT24*'IS Assumptions'!$B98</f>
        <v>99.671833748171736</v>
      </c>
      <c r="AU25" s="37">
        <f>AU24*'IS Assumptions'!$C98</f>
        <v>65.761165056519332</v>
      </c>
      <c r="AV25" s="37">
        <f>AV24*'IS Assumptions'!$D98</f>
        <v>52.634094928165695</v>
      </c>
      <c r="AW25" s="37">
        <f>AW24*'IS Assumptions'!$E98</f>
        <v>39.320024099632079</v>
      </c>
      <c r="AX25" s="37">
        <f>AX24*'IS Assumptions'!$B98</f>
        <v>103.14327584893151</v>
      </c>
      <c r="AY25" s="37">
        <f>AY24*'IS Assumptions'!$C98</f>
        <v>68.051542070641432</v>
      </c>
      <c r="AZ25" s="37">
        <f>AZ24*'IS Assumptions'!$D98</f>
        <v>54.467272930395175</v>
      </c>
      <c r="BA25" s="37">
        <f>BA24*'IS Assumptions'!$E98</f>
        <v>40.689490095484246</v>
      </c>
      <c r="BB25" s="37">
        <f>BB24*'IS Assumptions'!$B98</f>
        <v>106.50418446411746</v>
      </c>
      <c r="BC25" s="37">
        <f>BC24*'IS Assumptions'!$C98</f>
        <v>70.268991653655448</v>
      </c>
      <c r="BD25" s="37">
        <f>BD24*'IS Assumptions'!$D98</f>
        <v>56.242081082751788</v>
      </c>
      <c r="BE25" s="37">
        <f>BE24*'IS Assumptions'!$E98</f>
        <v>42.015351201638467</v>
      </c>
      <c r="BF25" s="37">
        <f>BF24*'IS Assumptions'!$B98</f>
        <v>109.62089592916486</v>
      </c>
      <c r="BG25" s="37">
        <f>BG24*'IS Assumptions'!$C98</f>
        <v>72.325325618618621</v>
      </c>
      <c r="BH25" s="37">
        <f>BH24*'IS Assumptions'!$D98</f>
        <v>57.887935091312315</v>
      </c>
      <c r="BI25" s="37">
        <f>BI24*'IS Assumptions'!$E98</f>
        <v>43.244877792138375</v>
      </c>
      <c r="BJ25" s="37">
        <f>BJ24*'IS Assumptions'!$B98</f>
        <v>112.36403876070302</v>
      </c>
      <c r="BK25" s="37">
        <f>BK24*'IS Assumptions'!$C98</f>
        <v>74.135187660227686</v>
      </c>
      <c r="BL25" s="37">
        <f>BL24*'IS Assumptions'!$D98</f>
        <v>59.33651725105755</v>
      </c>
      <c r="BM25" s="37">
        <f>BM24*'IS Assumptions'!$E98</f>
        <v>44.327033484360626</v>
      </c>
      <c r="BN25" s="37">
        <f>BN24*'IS Assumptions'!$B98</f>
        <v>114.61333930222652</v>
      </c>
      <c r="BO25" s="37">
        <f>BO24*'IS Assumptions'!$C98</f>
        <v>75.619224008415756</v>
      </c>
      <c r="BP25" s="37">
        <f>BP24*'IS Assumptions'!$D98</f>
        <v>60.524314181970297</v>
      </c>
      <c r="BQ25" s="37">
        <f>BQ24*'IS Assumptions'!$E98</f>
        <v>45.214370941434758</v>
      </c>
      <c r="BR25" s="37">
        <f>BR24*'IS Assumptions'!$B98</f>
        <v>116.2627982607486</v>
      </c>
      <c r="BS25" s="37">
        <f>BS24*'IS Assumptions'!$C98</f>
        <v>76.707498787220175</v>
      </c>
      <c r="BT25" s="37">
        <f>BT24*'IS Assumptions'!$D98</f>
        <v>61.395350422984102</v>
      </c>
      <c r="BU25" s="37">
        <f>BU24*'IS Assumptions'!$E98</f>
        <v>45.865073989241708</v>
      </c>
      <c r="BV25" s="37">
        <f>BV24*'IS Assumptions'!$B98</f>
        <v>117.22578687879108</v>
      </c>
      <c r="BW25" s="37">
        <f>BW24*'IS Assumptions'!$C98</f>
        <v>77.342856350909088</v>
      </c>
      <c r="BX25" s="37">
        <f>BX24*'IS Assumptions'!$D98</f>
        <v>61.903879587450525</v>
      </c>
      <c r="BY25" s="37">
        <f>BY24*'IS Assumptions'!$E98</f>
        <v>46.24496802996709</v>
      </c>
      <c r="BZ25" s="37">
        <f>BZ24*'IS Assumptions'!$B98</f>
        <v>117.43960557696317</v>
      </c>
      <c r="CA25" s="37">
        <f>CA24*'IS Assumptions'!$C98</f>
        <v>77.48392897066438</v>
      </c>
      <c r="CB25" s="37">
        <f>CB24*'IS Assumptions'!$D98</f>
        <v>62.016791663347945</v>
      </c>
      <c r="CC25" s="37">
        <f>CC24*'IS Assumptions'!$E98</f>
        <v>46.32931840307571</v>
      </c>
      <c r="CD25" s="37">
        <f>CD24*'IS Assumptions'!$B98</f>
        <v>116.86907761808455</v>
      </c>
      <c r="CE25" s="37">
        <f>CE24*'IS Assumptions'!$C98</f>
        <v>77.107507850852627</v>
      </c>
      <c r="CF25" s="37">
        <f>CF24*'IS Assumptions'!$D98</f>
        <v>61.715510733545251</v>
      </c>
      <c r="CG25" s="37">
        <f>CG24*'IS Assumptions'!$E98</f>
        <v>46.104248067264535</v>
      </c>
      <c r="CH25" s="37">
        <f>CH24*'IS Assumptions'!$B98</f>
        <v>115.50881827922139</v>
      </c>
      <c r="CI25" s="37">
        <f>CI24*'IS Assumptions'!$C98</f>
        <v>76.21004027612473</v>
      </c>
      <c r="CJ25" s="37">
        <f>CJ24*'IS Assumptions'!$D98</f>
        <v>60.997193266350422</v>
      </c>
      <c r="CK25" s="37">
        <f>CK24*'IS Assumptions'!$E98</f>
        <v>45.567632777121624</v>
      </c>
      <c r="CM25" s="80"/>
      <c r="CN25" s="80"/>
      <c r="CO25" s="80"/>
      <c r="CR25" s="946"/>
      <c r="CS25" s="806">
        <v>7.5499999999999998E-2</v>
      </c>
      <c r="CT25" s="818">
        <v>43.226811568961978</v>
      </c>
      <c r="CU25" s="823">
        <v>44.105610380657467</v>
      </c>
      <c r="CV25" s="824">
        <v>45.0870726049342</v>
      </c>
      <c r="CW25" s="819">
        <v>46.190304335945015</v>
      </c>
      <c r="CX25" s="819">
        <v>47.439466190105414</v>
      </c>
    </row>
    <row r="26" spans="1:102" x14ac:dyDescent="0.25">
      <c r="A26" s="34" t="s">
        <v>1233</v>
      </c>
      <c r="B26" s="38">
        <f>B24-B25</f>
        <v>139.08744478510988</v>
      </c>
      <c r="C26" s="38">
        <f t="shared" ref="C26:BN26" si="9">C24-C25</f>
        <v>180.56423730175626</v>
      </c>
      <c r="D26" s="38">
        <f t="shared" si="9"/>
        <v>118.63130678609355</v>
      </c>
      <c r="E26" s="38">
        <f t="shared" si="9"/>
        <v>80.622358426443412</v>
      </c>
      <c r="F26" s="38">
        <f t="shared" si="9"/>
        <v>156.74305854494418</v>
      </c>
      <c r="G26" s="38">
        <f t="shared" si="9"/>
        <v>147.07037876859246</v>
      </c>
      <c r="H26" s="38">
        <f t="shared" si="9"/>
        <v>111.4816228564311</v>
      </c>
      <c r="I26" s="38">
        <f t="shared" si="9"/>
        <v>113.95821934072279</v>
      </c>
      <c r="J26" s="38">
        <f t="shared" si="9"/>
        <v>192.49960516421436</v>
      </c>
      <c r="K26" s="38">
        <f t="shared" si="9"/>
        <v>158.21892438289757</v>
      </c>
      <c r="L26" s="38">
        <f t="shared" si="9"/>
        <v>187.05870242903683</v>
      </c>
      <c r="M26" s="38">
        <f t="shared" si="9"/>
        <v>86.528614325058982</v>
      </c>
      <c r="N26" s="38">
        <f t="shared" si="9"/>
        <v>184.75920429172564</v>
      </c>
      <c r="O26" s="38">
        <f t="shared" si="9"/>
        <v>188.20263147626832</v>
      </c>
      <c r="P26" s="38">
        <f t="shared" si="9"/>
        <v>142.27219552811988</v>
      </c>
      <c r="Q26" s="38">
        <f t="shared" si="9"/>
        <v>144.00258809473635</v>
      </c>
      <c r="R26" s="38">
        <f t="shared" si="9"/>
        <v>210.04443765349373</v>
      </c>
      <c r="S26" s="38">
        <f t="shared" si="9"/>
        <v>167.71547579867621</v>
      </c>
      <c r="T26" s="38">
        <f t="shared" si="9"/>
        <v>184.70273583913942</v>
      </c>
      <c r="U26" s="38">
        <f t="shared" si="9"/>
        <v>152.4519874435365</v>
      </c>
      <c r="V26" s="38">
        <f t="shared" si="9"/>
        <v>227.30694054333065</v>
      </c>
      <c r="W26" s="38">
        <f t="shared" si="9"/>
        <v>164.78160562931288</v>
      </c>
      <c r="X26" s="38">
        <f t="shared" si="9"/>
        <v>188.5740500997735</v>
      </c>
      <c r="Y26" s="38">
        <f t="shared" si="9"/>
        <v>144.23671639400803</v>
      </c>
      <c r="Z26" s="38">
        <f t="shared" si="9"/>
        <v>242.07635783752551</v>
      </c>
      <c r="AA26" s="38">
        <f t="shared" si="9"/>
        <v>144.51943084186811</v>
      </c>
      <c r="AB26" s="38">
        <f t="shared" si="9"/>
        <v>158.43345962427833</v>
      </c>
      <c r="AC26" s="38">
        <f t="shared" si="9"/>
        <v>134.13934513406934</v>
      </c>
      <c r="AD26" s="38">
        <f t="shared" si="9"/>
        <v>334.1859344895754</v>
      </c>
      <c r="AE26" s="38">
        <f t="shared" si="9"/>
        <v>247.19074970155475</v>
      </c>
      <c r="AF26" s="38">
        <f t="shared" si="9"/>
        <v>241.64253831976959</v>
      </c>
      <c r="AG26" s="38">
        <f t="shared" si="9"/>
        <v>197.92201124288133</v>
      </c>
      <c r="AH26" s="38">
        <f t="shared" si="9"/>
        <v>244.25933250822234</v>
      </c>
      <c r="AI26" s="38">
        <f t="shared" si="9"/>
        <v>175.60465340940559</v>
      </c>
      <c r="AJ26" s="38">
        <f t="shared" si="9"/>
        <v>167.93547515230154</v>
      </c>
      <c r="AK26" s="38">
        <f t="shared" si="9"/>
        <v>134.92324739173119</v>
      </c>
      <c r="AL26" s="38">
        <f t="shared" si="9"/>
        <v>250.96852685100745</v>
      </c>
      <c r="AM26" s="38">
        <f t="shared" si="9"/>
        <v>180.42807503724231</v>
      </c>
      <c r="AN26" s="38">
        <f t="shared" si="9"/>
        <v>172.5482435909725</v>
      </c>
      <c r="AO26" s="38">
        <f t="shared" si="9"/>
        <v>138.62925231205628</v>
      </c>
      <c r="AP26" s="38">
        <f t="shared" si="9"/>
        <v>258.91932370899667</v>
      </c>
      <c r="AQ26" s="38">
        <f t="shared" si="9"/>
        <v>186.14411835988085</v>
      </c>
      <c r="AR26" s="38">
        <f t="shared" si="9"/>
        <v>178.01465027633779</v>
      </c>
      <c r="AS26" s="38">
        <f t="shared" si="9"/>
        <v>143.02108995615433</v>
      </c>
      <c r="AT26" s="38">
        <f t="shared" si="9"/>
        <v>268.19731511353234</v>
      </c>
      <c r="AU26" s="38">
        <f t="shared" si="9"/>
        <v>192.81431780814179</v>
      </c>
      <c r="AV26" s="38">
        <f t="shared" si="9"/>
        <v>184.39354224734254</v>
      </c>
      <c r="AW26" s="38">
        <f t="shared" si="9"/>
        <v>148.14603939705393</v>
      </c>
      <c r="AX26" s="38">
        <f t="shared" si="9"/>
        <v>277.53828352942571</v>
      </c>
      <c r="AY26" s="38">
        <f t="shared" si="9"/>
        <v>199.52979313650386</v>
      </c>
      <c r="AZ26" s="38">
        <f t="shared" si="9"/>
        <v>190.81573276590913</v>
      </c>
      <c r="BA26" s="38">
        <f t="shared" si="9"/>
        <v>153.30577589315484</v>
      </c>
      <c r="BB26" s="38">
        <f t="shared" si="9"/>
        <v>286.5818280598919</v>
      </c>
      <c r="BC26" s="38">
        <f t="shared" si="9"/>
        <v>206.03144237363836</v>
      </c>
      <c r="BD26" s="38">
        <f t="shared" si="9"/>
        <v>197.03343561553811</v>
      </c>
      <c r="BE26" s="38">
        <f t="shared" si="9"/>
        <v>158.30122226342252</v>
      </c>
      <c r="BF26" s="38">
        <f t="shared" si="9"/>
        <v>294.96828605384451</v>
      </c>
      <c r="BG26" s="38">
        <f t="shared" si="9"/>
        <v>212.06069429305487</v>
      </c>
      <c r="BH26" s="38">
        <f t="shared" si="9"/>
        <v>202.79937214536073</v>
      </c>
      <c r="BI26" s="38">
        <f t="shared" si="9"/>
        <v>162.93370911679733</v>
      </c>
      <c r="BJ26" s="38">
        <f t="shared" si="9"/>
        <v>302.34954427620534</v>
      </c>
      <c r="BK26" s="38">
        <f t="shared" si="9"/>
        <v>217.367280856413</v>
      </c>
      <c r="BL26" s="38">
        <f t="shared" si="9"/>
        <v>207.87420426770041</v>
      </c>
      <c r="BM26" s="38">
        <f t="shared" si="9"/>
        <v>167.01094669446206</v>
      </c>
      <c r="BN26" s="38">
        <f t="shared" si="9"/>
        <v>308.40196995590327</v>
      </c>
      <c r="BO26" s="38">
        <f t="shared" ref="BO26:CK26" si="10">BO24-BO25</f>
        <v>221.71853369435223</v>
      </c>
      <c r="BP26" s="38">
        <f t="shared" si="10"/>
        <v>212.03542493389489</v>
      </c>
      <c r="BQ26" s="38">
        <f t="shared" si="10"/>
        <v>170.35416768387688</v>
      </c>
      <c r="BR26" s="38">
        <f t="shared" si="10"/>
        <v>312.84033982861263</v>
      </c>
      <c r="BS26" s="38">
        <f t="shared" si="10"/>
        <v>224.9093980727834</v>
      </c>
      <c r="BT26" s="38">
        <f t="shared" si="10"/>
        <v>215.08693476085301</v>
      </c>
      <c r="BU26" s="38">
        <f t="shared" si="10"/>
        <v>172.80582130219432</v>
      </c>
      <c r="BV26" s="38">
        <f t="shared" si="10"/>
        <v>315.43155293397621</v>
      </c>
      <c r="BW26" s="38">
        <f t="shared" si="10"/>
        <v>226.77229139442136</v>
      </c>
      <c r="BX26" s="38">
        <f t="shared" si="10"/>
        <v>216.86846998246213</v>
      </c>
      <c r="BY26" s="38">
        <f t="shared" si="10"/>
        <v>174.23714793061657</v>
      </c>
      <c r="BZ26" s="38">
        <f t="shared" si="10"/>
        <v>316.00689702682911</v>
      </c>
      <c r="CA26" s="38">
        <f t="shared" si="10"/>
        <v>227.18592185422457</v>
      </c>
      <c r="CB26" s="38">
        <f t="shared" si="10"/>
        <v>217.26403596807739</v>
      </c>
      <c r="CC26" s="38">
        <f t="shared" si="10"/>
        <v>174.55495479833471</v>
      </c>
      <c r="CD26" s="38">
        <f t="shared" si="10"/>
        <v>314.47171842105519</v>
      </c>
      <c r="CE26" s="38">
        <f t="shared" si="10"/>
        <v>226.08224035219064</v>
      </c>
      <c r="CF26" s="38">
        <f t="shared" si="10"/>
        <v>216.20855552457945</v>
      </c>
      <c r="CG26" s="38">
        <f t="shared" si="10"/>
        <v>173.70695738226743</v>
      </c>
      <c r="CH26" s="38">
        <f t="shared" si="10"/>
        <v>310.81152788555295</v>
      </c>
      <c r="CI26" s="38">
        <f t="shared" si="10"/>
        <v>223.45083018743213</v>
      </c>
      <c r="CJ26" s="38">
        <f t="shared" si="10"/>
        <v>213.6920668794348</v>
      </c>
      <c r="CK26" s="38">
        <f t="shared" si="10"/>
        <v>171.68515216380834</v>
      </c>
      <c r="CM26" s="750" t="s">
        <v>1468</v>
      </c>
      <c r="CN26" s="750"/>
      <c r="CO26" s="750"/>
      <c r="CR26" s="946"/>
      <c r="CS26" s="806">
        <f>CS25-0.005</f>
        <v>7.0499999999999993E-2</v>
      </c>
      <c r="CT26" s="818">
        <v>46.188259030921294</v>
      </c>
      <c r="CU26" s="825">
        <v>47.234028478897052</v>
      </c>
      <c r="CV26" s="826">
        <v>48.409545997341262</v>
      </c>
      <c r="CW26" s="827">
        <v>49.74055525102942</v>
      </c>
      <c r="CX26" s="819">
        <v>51.260092727619572</v>
      </c>
    </row>
    <row r="27" spans="1:102" x14ac:dyDescent="0.25">
      <c r="A27" s="485" t="s">
        <v>1234</v>
      </c>
      <c r="B27" s="37">
        <f>B23</f>
        <v>13.9</v>
      </c>
      <c r="C27" s="37">
        <f t="shared" ref="C27:AC27" si="11">C23</f>
        <v>14.6</v>
      </c>
      <c r="D27" s="37">
        <f t="shared" si="11"/>
        <v>15.4</v>
      </c>
      <c r="E27" s="37">
        <f t="shared" si="11"/>
        <v>6.4</v>
      </c>
      <c r="F27" s="37">
        <f t="shared" si="11"/>
        <v>15.6</v>
      </c>
      <c r="G27" s="37">
        <f t="shared" si="11"/>
        <v>15.9</v>
      </c>
      <c r="H27" s="37">
        <f t="shared" si="11"/>
        <v>15.9</v>
      </c>
      <c r="I27" s="37">
        <f t="shared" si="11"/>
        <v>7.2</v>
      </c>
      <c r="J27" s="37">
        <f t="shared" si="11"/>
        <v>17.7</v>
      </c>
      <c r="K27" s="37">
        <f t="shared" si="11"/>
        <v>19.899999999999999</v>
      </c>
      <c r="L27" s="37">
        <f t="shared" si="11"/>
        <v>19.5</v>
      </c>
      <c r="M27" s="37">
        <f t="shared" si="11"/>
        <v>0.1</v>
      </c>
      <c r="N27" s="37">
        <f t="shared" si="11"/>
        <v>18.5</v>
      </c>
      <c r="O27" s="37">
        <f t="shared" si="11"/>
        <v>19.100000000000001</v>
      </c>
      <c r="P27" s="37">
        <f t="shared" si="11"/>
        <v>19.100000000000001</v>
      </c>
      <c r="Q27" s="37">
        <f t="shared" si="11"/>
        <v>-0.2</v>
      </c>
      <c r="R27" s="37">
        <f t="shared" si="11"/>
        <v>20.100000000000001</v>
      </c>
      <c r="S27" s="37">
        <f t="shared" si="11"/>
        <v>21.6</v>
      </c>
      <c r="T27" s="37">
        <f t="shared" si="11"/>
        <v>20.399999999999999</v>
      </c>
      <c r="U27" s="37">
        <f t="shared" si="11"/>
        <v>1.6</v>
      </c>
      <c r="V27" s="37">
        <f t="shared" si="11"/>
        <v>22</v>
      </c>
      <c r="W27" s="37">
        <f t="shared" si="11"/>
        <v>22.2</v>
      </c>
      <c r="X27" s="37">
        <f t="shared" si="11"/>
        <v>23.6</v>
      </c>
      <c r="Y27" s="37">
        <f t="shared" si="11"/>
        <v>8.1</v>
      </c>
      <c r="Z27" s="37">
        <f t="shared" si="11"/>
        <v>24.1</v>
      </c>
      <c r="AA27" s="37">
        <f t="shared" si="11"/>
        <v>24.7</v>
      </c>
      <c r="AB27" s="37">
        <f t="shared" si="11"/>
        <v>24.6</v>
      </c>
      <c r="AC27" s="37">
        <f t="shared" si="11"/>
        <v>10.3</v>
      </c>
      <c r="AD27" s="37">
        <f>AD23</f>
        <v>26.342370655934914</v>
      </c>
      <c r="AE27" s="37">
        <f t="shared" ref="AE27:CK27" si="12">AE23</f>
        <v>21.52289888196205</v>
      </c>
      <c r="AF27" s="37">
        <f t="shared" si="12"/>
        <v>21.045703699620365</v>
      </c>
      <c r="AG27" s="37">
        <f t="shared" si="12"/>
        <v>4.3395515799312339</v>
      </c>
      <c r="AH27" s="37">
        <f t="shared" si="12"/>
        <v>26.953767587306629</v>
      </c>
      <c r="AI27" s="37">
        <f t="shared" si="12"/>
        <v>22.022437609988057</v>
      </c>
      <c r="AJ27" s="37">
        <f t="shared" si="12"/>
        <v>21.534166899404827</v>
      </c>
      <c r="AK27" s="37">
        <f t="shared" si="12"/>
        <v>4.4402710084957064</v>
      </c>
      <c r="AL27" s="37">
        <f t="shared" si="12"/>
        <v>27.694120322887024</v>
      </c>
      <c r="AM27" s="37">
        <f t="shared" si="12"/>
        <v>22.627339016661214</v>
      </c>
      <c r="AN27" s="37">
        <f t="shared" si="12"/>
        <v>22.125656728081953</v>
      </c>
      <c r="AO27" s="37">
        <f t="shared" si="12"/>
        <v>4.5622341729108449</v>
      </c>
      <c r="AP27" s="37">
        <f t="shared" si="12"/>
        <v>28.571482626482585</v>
      </c>
      <c r="AQ27" s="37">
        <f t="shared" si="12"/>
        <v>23.344183388406407</v>
      </c>
      <c r="AR27" s="37">
        <f t="shared" si="12"/>
        <v>22.826607577185897</v>
      </c>
      <c r="AS27" s="37">
        <f t="shared" si="12"/>
        <v>4.7067678225382528</v>
      </c>
      <c r="AT27" s="37">
        <f t="shared" si="12"/>
        <v>29.595299491234162</v>
      </c>
      <c r="AU27" s="37">
        <f t="shared" si="12"/>
        <v>24.180687708443024</v>
      </c>
      <c r="AV27" s="37">
        <f t="shared" si="12"/>
        <v>23.644565332760244</v>
      </c>
      <c r="AW27" s="37">
        <f t="shared" si="12"/>
        <v>4.8754278930771955</v>
      </c>
      <c r="AX27" s="37">
        <f t="shared" si="12"/>
        <v>30.62606580479514</v>
      </c>
      <c r="AY27" s="37">
        <f t="shared" si="12"/>
        <v>25.022870039998185</v>
      </c>
      <c r="AZ27" s="37">
        <f t="shared" si="12"/>
        <v>24.468075209760126</v>
      </c>
      <c r="BA27" s="37">
        <f t="shared" si="12"/>
        <v>5.0452327919216211</v>
      </c>
      <c r="BB27" s="37">
        <f t="shared" si="12"/>
        <v>31.624011696714895</v>
      </c>
      <c r="BC27" s="37">
        <f t="shared" si="12"/>
        <v>25.838236614328114</v>
      </c>
      <c r="BD27" s="37">
        <f t="shared" si="12"/>
        <v>25.265363875382363</v>
      </c>
      <c r="BE27" s="37">
        <f t="shared" si="12"/>
        <v>5.2096309673375689</v>
      </c>
      <c r="BF27" s="37">
        <f t="shared" si="12"/>
        <v>32.549448761200857</v>
      </c>
      <c r="BG27" s="37">
        <f t="shared" si="12"/>
        <v>26.594360222970124</v>
      </c>
      <c r="BH27" s="37">
        <f t="shared" si="12"/>
        <v>26.00472308136294</v>
      </c>
      <c r="BI27" s="37">
        <f t="shared" si="12"/>
        <v>5.36208428779877</v>
      </c>
      <c r="BJ27" s="37">
        <f t="shared" si="12"/>
        <v>33.363963058707625</v>
      </c>
      <c r="BK27" s="37">
        <f t="shared" si="12"/>
        <v>27.259854953574443</v>
      </c>
      <c r="BL27" s="37">
        <f t="shared" si="12"/>
        <v>26.655462788442779</v>
      </c>
      <c r="BM27" s="37">
        <f t="shared" si="12"/>
        <v>5.4962645729670578</v>
      </c>
      <c r="BN27" s="37">
        <f t="shared" si="12"/>
        <v>34.031842043861786</v>
      </c>
      <c r="BO27" s="37">
        <f t="shared" si="12"/>
        <v>27.8055420540489</v>
      </c>
      <c r="BP27" s="37">
        <f t="shared" si="12"/>
        <v>27.18905118154327</v>
      </c>
      <c r="BQ27" s="37">
        <f t="shared" si="12"/>
        <v>5.6062886608930853</v>
      </c>
      <c r="BR27" s="37">
        <f t="shared" si="12"/>
        <v>34.521611621085555</v>
      </c>
      <c r="BS27" s="37">
        <f t="shared" si="12"/>
        <v>28.205705775975471</v>
      </c>
      <c r="BT27" s="37">
        <f t="shared" si="12"/>
        <v>27.580342669236963</v>
      </c>
      <c r="BU27" s="37">
        <f t="shared" si="12"/>
        <v>5.6869716172755558</v>
      </c>
      <c r="BV27" s="37">
        <f t="shared" si="12"/>
        <v>34.807549337749066</v>
      </c>
      <c r="BW27" s="37">
        <f t="shared" si="12"/>
        <v>28.439329721316987</v>
      </c>
      <c r="BX27" s="37">
        <f t="shared" si="12"/>
        <v>27.808786818780156</v>
      </c>
      <c r="BY27" s="37">
        <f t="shared" si="12"/>
        <v>5.7340760136989468</v>
      </c>
      <c r="BZ27" s="37">
        <f t="shared" si="12"/>
        <v>34.871037970106507</v>
      </c>
      <c r="CA27" s="37">
        <f t="shared" si="12"/>
        <v>28.49120278286604</v>
      </c>
      <c r="CB27" s="37">
        <f t="shared" si="12"/>
        <v>27.859509776191263</v>
      </c>
      <c r="CC27" s="37">
        <f t="shared" si="12"/>
        <v>5.7445349127271692</v>
      </c>
      <c r="CD27" s="37">
        <f t="shared" si="12"/>
        <v>34.701632580678272</v>
      </c>
      <c r="CE27" s="37">
        <f t="shared" si="12"/>
        <v>28.352790978008155</v>
      </c>
      <c r="CF27" s="37">
        <f t="shared" si="12"/>
        <v>27.724166770142496</v>
      </c>
      <c r="CG27" s="37">
        <f t="shared" si="12"/>
        <v>5.7166276512682801</v>
      </c>
      <c r="CH27" s="37">
        <f t="shared" si="12"/>
        <v>34.297734297627542</v>
      </c>
      <c r="CI27" s="37">
        <f t="shared" si="12"/>
        <v>28.022787956706786</v>
      </c>
      <c r="CJ27" s="37">
        <f t="shared" si="12"/>
        <v>27.401480414351045</v>
      </c>
      <c r="CK27" s="37">
        <f t="shared" si="12"/>
        <v>5.6500908366726108</v>
      </c>
      <c r="CM27" s="752" t="s">
        <v>1478</v>
      </c>
      <c r="CN27" s="80"/>
      <c r="CO27" s="747">
        <f>SUM(CH30:CK30)</f>
        <v>778.76026657451689</v>
      </c>
      <c r="CR27" s="947"/>
      <c r="CS27" s="815">
        <f>CS26-0.005</f>
        <v>6.5499999999999989E-2</v>
      </c>
      <c r="CT27" s="826">
        <v>49.509233369323198</v>
      </c>
      <c r="CU27" s="826">
        <v>50.762147324166754</v>
      </c>
      <c r="CV27" s="826">
        <v>52.180790638116605</v>
      </c>
      <c r="CW27" s="826">
        <v>53.80037493137948</v>
      </c>
      <c r="CX27" s="827">
        <v>55.666847074225089</v>
      </c>
    </row>
    <row r="28" spans="1:102" x14ac:dyDescent="0.25">
      <c r="A28" s="485" t="s">
        <v>1235</v>
      </c>
      <c r="B28" s="37">
        <f>_xll.ciqfunctions.udf.CIQ($A$6,"IQ_CAPEX",B$60)</f>
        <v>-22.4</v>
      </c>
      <c r="C28" s="37">
        <f>_xll.ciqfunctions.udf.CIQ($A$6,"IQ_CAPEX",C$60)</f>
        <v>-19.399999999999999</v>
      </c>
      <c r="D28" s="37">
        <f>_xll.ciqfunctions.udf.CIQ($A$6,"IQ_CAPEX",D$60)</f>
        <v>-17.5</v>
      </c>
      <c r="E28" s="37">
        <f>_xll.ciqfunctions.udf.CIQ($A$6,"IQ_CAPEX",E$60)</f>
        <v>-36.5</v>
      </c>
      <c r="F28" s="37">
        <f>_xll.ciqfunctions.udf.CIQ($A$6,"IQ_CAPEX",F$60)</f>
        <v>-57.4</v>
      </c>
      <c r="G28" s="37">
        <f>_xll.ciqfunctions.udf.CIQ($A$6,"IQ_CAPEX",G$60)</f>
        <v>-35.5</v>
      </c>
      <c r="H28" s="37">
        <f>_xll.ciqfunctions.udf.CIQ($A$6,"IQ_CAPEX",H$60)</f>
        <v>-49.4</v>
      </c>
      <c r="I28" s="37">
        <f>_xll.ciqfunctions.udf.CIQ($A$6,"IQ_CAPEX",I$60)</f>
        <v>-30.1</v>
      </c>
      <c r="J28" s="37">
        <f>_xll.ciqfunctions.udf.CIQ($A$6,"IQ_CAPEX",J$60)</f>
        <v>-32.6</v>
      </c>
      <c r="K28" s="37">
        <f>_xll.ciqfunctions.udf.CIQ($A$6,"IQ_CAPEX",K$60)</f>
        <v>-16.899999999999999</v>
      </c>
      <c r="L28" s="37">
        <f>_xll.ciqfunctions.udf.CIQ($A$6,"IQ_CAPEX",L$60)</f>
        <v>-27.9</v>
      </c>
      <c r="M28" s="37">
        <f>_xll.ciqfunctions.udf.CIQ($A$6,"IQ_CAPEX",M$60)</f>
        <v>-32.1</v>
      </c>
      <c r="N28" s="37">
        <f>_xll.ciqfunctions.udf.CIQ($A$6,"IQ_CAPEX",N$60)</f>
        <v>-30.4</v>
      </c>
      <c r="O28" s="37">
        <f>_xll.ciqfunctions.udf.CIQ($A$6,"IQ_CAPEX",O$60)</f>
        <v>-19.600000000000001</v>
      </c>
      <c r="P28" s="37">
        <f>_xll.ciqfunctions.udf.CIQ($A$6,"IQ_CAPEX",P$60)</f>
        <v>-35.700000000000003</v>
      </c>
      <c r="Q28" s="37">
        <f>_xll.ciqfunctions.udf.CIQ($A$6,"IQ_CAPEX",Q$60)</f>
        <v>-38.700000000000003</v>
      </c>
      <c r="R28" s="37">
        <f>_xll.ciqfunctions.udf.CIQ($A$6,"IQ_CAPEX",R$60)</f>
        <v>-77.5</v>
      </c>
      <c r="S28" s="37">
        <f>_xll.ciqfunctions.udf.CIQ($A$6,"IQ_CAPEX",S$60)</f>
        <v>-39.5</v>
      </c>
      <c r="T28" s="37">
        <f>_xll.ciqfunctions.udf.CIQ($A$6,"IQ_CAPEX",T$60)</f>
        <v>-60.3</v>
      </c>
      <c r="U28" s="37">
        <f>_xll.ciqfunctions.udf.CIQ($A$6,"IQ_CAPEX",U$60)</f>
        <v>-63.1</v>
      </c>
      <c r="V28" s="37">
        <f>_xll.ciqfunctions.udf.CIQ($A$6,"IQ_CAPEX",V$60)</f>
        <v>-63.1</v>
      </c>
      <c r="W28" s="37">
        <f>_xll.ciqfunctions.udf.CIQ($A$6,"IQ_CAPEX",W$60)</f>
        <v>-31.7</v>
      </c>
      <c r="X28" s="37">
        <f>_xll.ciqfunctions.udf.CIQ($A$6,"IQ_CAPEX",X$60)</f>
        <v>-49.2</v>
      </c>
      <c r="Y28" s="37">
        <f>_xll.ciqfunctions.udf.CIQ($A$6,"IQ_CAPEX",Y$60)</f>
        <v>-42.6</v>
      </c>
      <c r="Z28" s="37">
        <f>_xll.ciqfunctions.udf.CIQ($A$6,"IQ_CAPEX",Z$60)</f>
        <v>-46.1</v>
      </c>
      <c r="AA28" s="37">
        <f>_xll.ciqfunctions.udf.CIQ($A$6,"IQ_CAPEX",AA$60)</f>
        <v>-33.9</v>
      </c>
      <c r="AB28" s="37">
        <f>_xll.ciqfunctions.udf.CIQ($A$6,"IQ_CAPEX",AB$60)</f>
        <v>-45.2</v>
      </c>
      <c r="AC28" s="37">
        <f>_xll.ciqfunctions.udf.CIQ($A$6,"IQ_CAPEX",AC$60)</f>
        <v>-48.5</v>
      </c>
      <c r="AD28" s="479">
        <f>-AD$9*'IS Assumptions'!$B99</f>
        <v>-65.454759651295404</v>
      </c>
      <c r="AE28" s="479">
        <f>-AE$9*'IS Assumptions'!$C99</f>
        <v>-30.980092002589924</v>
      </c>
      <c r="AF28" s="479">
        <f>-AF$9*'IS Assumptions'!$D99</f>
        <v>-42.723085541324998</v>
      </c>
      <c r="AG28" s="479">
        <f>-AG$9*'IS Assumptions'!$E99</f>
        <v>-36.191181891107711</v>
      </c>
      <c r="AH28" s="479">
        <f>-AH$9*'IS Assumptions'!$B99</f>
        <v>-66.973941038467146</v>
      </c>
      <c r="AI28" s="479">
        <f>-AI$9*'IS Assumptions'!$C99</f>
        <v>-31.699128775376714</v>
      </c>
      <c r="AJ28" s="479">
        <f>-AJ$9*'IS Assumptions'!$D99</f>
        <v>-43.714672962968557</v>
      </c>
      <c r="AK28" s="479">
        <f>-AK$9*'IS Assumptions'!$E99</f>
        <v>-37.031166182572917</v>
      </c>
      <c r="AL28" s="479">
        <f>-AL$9*'IS Assumptions'!$B99</f>
        <v>-68.813548072987231</v>
      </c>
      <c r="AM28" s="479">
        <f>-AM$9*'IS Assumptions'!$C99</f>
        <v>-32.569824741287519</v>
      </c>
      <c r="AN28" s="479">
        <f>-AN$9*'IS Assumptions'!$D99</f>
        <v>-44.915405944296829</v>
      </c>
      <c r="AO28" s="479">
        <f>-AO$9*'IS Assumptions'!$E99</f>
        <v>-38.04831991057015</v>
      </c>
      <c r="AP28" s="479">
        <f>-AP$9*'IS Assumptions'!$B99</f>
        <v>-70.993592513900765</v>
      </c>
      <c r="AQ28" s="479">
        <f>-AQ$9*'IS Assumptions'!$C99</f>
        <v>-33.601651574187656</v>
      </c>
      <c r="AR28" s="479">
        <f>-AR$9*'IS Assumptions'!$D99</f>
        <v>-46.338346393994044</v>
      </c>
      <c r="AS28" s="479">
        <f>-AS$9*'IS Assumptions'!$E99</f>
        <v>-39.253707957400103</v>
      </c>
      <c r="AT28" s="479">
        <f>-AT$9*'IS Assumptions'!$B99</f>
        <v>-73.537543006608573</v>
      </c>
      <c r="AU28" s="479">
        <f>-AU$9*'IS Assumptions'!$C99</f>
        <v>-34.805717110964267</v>
      </c>
      <c r="AV28" s="479">
        <f>-AV$9*'IS Assumptions'!$D99</f>
        <v>-47.998812570813939</v>
      </c>
      <c r="AW28" s="479">
        <f>-AW$9*'IS Assumptions'!$E99</f>
        <v>-40.66030658359702</v>
      </c>
      <c r="AX28" s="479">
        <f>-AX$9*'IS Assumptions'!$B99</f>
        <v>-76.098761288440954</v>
      </c>
      <c r="AY28" s="479">
        <f>-AY$9*'IS Assumptions'!$C99</f>
        <v>-36.017955585791697</v>
      </c>
      <c r="AZ28" s="479">
        <f>-AZ$9*'IS Assumptions'!$D99</f>
        <v>-49.670549635126342</v>
      </c>
      <c r="BA28" s="479">
        <f>-BA$9*'IS Assumptions'!$E99</f>
        <v>-42.07645289892141</v>
      </c>
      <c r="BB28" s="479">
        <f>-BB$9*'IS Assumptions'!$B99</f>
        <v>-78.578428337157717</v>
      </c>
      <c r="BC28" s="479">
        <f>-BC$9*'IS Assumptions'!$C99</f>
        <v>-37.191595420607243</v>
      </c>
      <c r="BD28" s="479">
        <f>-BD$9*'IS Assumptions'!$D99</f>
        <v>-51.289057257806697</v>
      </c>
      <c r="BE28" s="479">
        <f>-BE$9*'IS Assumptions'!$E99</f>
        <v>-43.447507985940128</v>
      </c>
      <c r="BF28" s="479">
        <f>-BF$9*'IS Assumptions'!$B99</f>
        <v>-80.877927551541518</v>
      </c>
      <c r="BG28" s="479">
        <f>-BG$9*'IS Assumptions'!$C99</f>
        <v>-38.279960844313791</v>
      </c>
      <c r="BH28" s="479">
        <f>-BH$9*'IS Assumptions'!$D99</f>
        <v>-52.789967232294465</v>
      </c>
      <c r="BI28" s="479">
        <f>-BI$9*'IS Assumptions'!$E99</f>
        <v>-44.718944849654527</v>
      </c>
      <c r="BJ28" s="479">
        <f>-BJ$9*'IS Assumptions'!$B99</f>
        <v>-82.90180908719357</v>
      </c>
      <c r="BK28" s="479">
        <f>-BK$9*'IS Assumptions'!$C99</f>
        <v>-39.237874928955961</v>
      </c>
      <c r="BL28" s="479">
        <f>-BL$9*'IS Assumptions'!$D99</f>
        <v>-54.110978331163558</v>
      </c>
      <c r="BM28" s="479">
        <f>-BM$9*'IS Assumptions'!$E99</f>
        <v>-45.837987455158746</v>
      </c>
      <c r="BN28" s="479">
        <f>-BN$9*'IS Assumptions'!$B99</f>
        <v>-84.561335445713155</v>
      </c>
      <c r="BO28" s="479">
        <f>-BO$9*'IS Assumptions'!$C99</f>
        <v>-40.023337736268282</v>
      </c>
      <c r="BP28" s="479">
        <f>-BP$9*'IS Assumptions'!$D99</f>
        <v>-55.19417055356007</v>
      </c>
      <c r="BQ28" s="479">
        <f>-BQ$9*'IS Assumptions'!$E99</f>
        <v>-46.755571151351894</v>
      </c>
      <c r="BR28" s="479">
        <f>-BR$9*'IS Assumptions'!$B99</f>
        <v>-85.778300705993388</v>
      </c>
      <c r="BS28" s="479">
        <f>-BS$9*'IS Assumptions'!$C99</f>
        <v>-40.599333980518345</v>
      </c>
      <c r="BT28" s="479">
        <f>-BT$9*'IS Assumptions'!$D99</f>
        <v>-55.988497982042851</v>
      </c>
      <c r="BU28" s="479">
        <f>-BU$9*'IS Assumptions'!$E99</f>
        <v>-47.42845439658263</v>
      </c>
      <c r="BV28" s="479">
        <f>-BV$9*'IS Assumptions'!$B99</f>
        <v>-86.488790462739473</v>
      </c>
      <c r="BW28" s="479">
        <f>-BW$9*'IS Assumptions'!$C99</f>
        <v>-40.935612627757351</v>
      </c>
      <c r="BX28" s="479">
        <f>-BX$9*'IS Assumptions'!$D99</f>
        <v>-56.452242938336482</v>
      </c>
      <c r="BY28" s="479">
        <f>-BY$9*'IS Assumptions'!$E99</f>
        <v>-47.82129770018885</v>
      </c>
      <c r="BZ28" s="479">
        <f>-BZ$9*'IS Assumptions'!$B99</f>
        <v>-86.646545177598796</v>
      </c>
      <c r="CA28" s="479">
        <f>-CA$9*'IS Assumptions'!$C99</f>
        <v>-41.010278788113318</v>
      </c>
      <c r="CB28" s="479">
        <f>-CB$9*'IS Assumptions'!$D99</f>
        <v>-56.555211281866988</v>
      </c>
      <c r="CC28" s="479">
        <f>-CC$9*'IS Assumptions'!$E99</f>
        <v>-47.908523283325508</v>
      </c>
      <c r="CD28" s="479">
        <f>-CD$9*'IS Assumptions'!$B99</f>
        <v>-86.225611572438964</v>
      </c>
      <c r="CE28" s="479">
        <f>-CE$9*'IS Assumptions'!$C99</f>
        <v>-40.811048634579699</v>
      </c>
      <c r="CF28" s="479">
        <f>-CF$9*'IS Assumptions'!$D99</f>
        <v>-56.280463005098937</v>
      </c>
      <c r="CG28" s="479">
        <f>-CG$9*'IS Assumptions'!$E99</f>
        <v>-47.675781084750845</v>
      </c>
      <c r="CH28" s="479">
        <f>-CH$9*'IS Assumptions'!$B99</f>
        <v>-85.222016816828003</v>
      </c>
      <c r="CI28" s="479">
        <f>-CI$9*'IS Assumptions'!$C99</f>
        <v>-40.336041805010971</v>
      </c>
      <c r="CJ28" s="479">
        <f>-CJ$9*'IS Assumptions'!$D99</f>
        <v>-55.625404995242739</v>
      </c>
      <c r="CK28" s="479">
        <f>-CK$9*'IS Assumptions'!$E99</f>
        <v>-47.120874450935716</v>
      </c>
      <c r="CM28" s="752" t="s">
        <v>1377</v>
      </c>
      <c r="CN28" s="80"/>
      <c r="CO28" s="763">
        <f ca="1">AC32</f>
        <v>7.5492949701837217E-2</v>
      </c>
    </row>
    <row r="29" spans="1:102" x14ac:dyDescent="0.25">
      <c r="A29" s="485" t="s">
        <v>1236</v>
      </c>
      <c r="B29" s="37" t="s">
        <v>980</v>
      </c>
      <c r="C29" s="37" t="s">
        <v>980</v>
      </c>
      <c r="D29" s="37" t="s">
        <v>980</v>
      </c>
      <c r="E29" s="37" t="s">
        <v>980</v>
      </c>
      <c r="F29" s="37">
        <f>-(F37-B37)</f>
        <v>172.50000000000023</v>
      </c>
      <c r="G29" s="37">
        <f>-(G37-C37)</f>
        <v>-11.600000000000023</v>
      </c>
      <c r="H29" s="37">
        <f>-(H37-D37)</f>
        <v>33.700000000000045</v>
      </c>
      <c r="I29" s="37">
        <f>-(I37-E37)</f>
        <v>-36.900000000000091</v>
      </c>
      <c r="J29" s="37">
        <f t="shared" ref="J29:BU29" si="13">-(J37-F37)</f>
        <v>10.899999999999864</v>
      </c>
      <c r="K29" s="37">
        <f t="shared" si="13"/>
        <v>3.1999999999999318</v>
      </c>
      <c r="L29" s="37">
        <f t="shared" si="13"/>
        <v>5.1000000000001364</v>
      </c>
      <c r="M29" s="37">
        <f t="shared" si="13"/>
        <v>-4.6000000000000227</v>
      </c>
      <c r="N29" s="37">
        <f t="shared" si="13"/>
        <v>-164.69999999999993</v>
      </c>
      <c r="O29" s="37">
        <f t="shared" si="13"/>
        <v>-30.399999999999977</v>
      </c>
      <c r="P29" s="37">
        <f t="shared" si="13"/>
        <v>17.699999999999932</v>
      </c>
      <c r="Q29" s="37">
        <f t="shared" si="13"/>
        <v>78.899999999999977</v>
      </c>
      <c r="R29" s="37">
        <f t="shared" si="13"/>
        <v>166.99999999999977</v>
      </c>
      <c r="S29" s="37">
        <f t="shared" si="13"/>
        <v>94.700000000000045</v>
      </c>
      <c r="T29" s="37">
        <f t="shared" si="13"/>
        <v>-17.899999999999977</v>
      </c>
      <c r="U29" s="37">
        <f t="shared" si="13"/>
        <v>-35.299999999999955</v>
      </c>
      <c r="V29" s="37">
        <f t="shared" si="13"/>
        <v>-53.999999999999659</v>
      </c>
      <c r="W29" s="37">
        <f t="shared" si="13"/>
        <v>-106.99999999999989</v>
      </c>
      <c r="X29" s="37">
        <f t="shared" si="13"/>
        <v>-9.3000000000000682</v>
      </c>
      <c r="Y29" s="37">
        <f t="shared" si="13"/>
        <v>-82.10000000000025</v>
      </c>
      <c r="Z29" s="37">
        <f t="shared" si="13"/>
        <v>23.100000000000023</v>
      </c>
      <c r="AA29" s="37">
        <f t="shared" si="13"/>
        <v>55.399999999999864</v>
      </c>
      <c r="AB29" s="37">
        <f t="shared" si="13"/>
        <v>15.600000000000023</v>
      </c>
      <c r="AC29" s="37">
        <f t="shared" si="13"/>
        <v>153.4000000000002</v>
      </c>
      <c r="AD29" s="37">
        <f t="shared" si="13"/>
        <v>-5.8428967644043723</v>
      </c>
      <c r="AE29" s="37">
        <f t="shared" si="13"/>
        <v>2.0828006244187236E-2</v>
      </c>
      <c r="AF29" s="37">
        <f t="shared" si="13"/>
        <v>8.6123082305156231</v>
      </c>
      <c r="AG29" s="37">
        <f t="shared" si="13"/>
        <v>-59.397443371910185</v>
      </c>
      <c r="AH29" s="37">
        <f t="shared" si="13"/>
        <v>-11.586113307966571</v>
      </c>
      <c r="AI29" s="37">
        <f t="shared" si="13"/>
        <v>-5.5303042302959966</v>
      </c>
      <c r="AJ29" s="37">
        <f t="shared" si="13"/>
        <v>-9.1530798729836533</v>
      </c>
      <c r="AK29" s="37">
        <f t="shared" si="13"/>
        <v>8.8165873396299048</v>
      </c>
      <c r="AL29" s="37">
        <f t="shared" si="13"/>
        <v>2.7184861225307486</v>
      </c>
      <c r="AM29" s="37">
        <f t="shared" si="13"/>
        <v>2.9607367092066852</v>
      </c>
      <c r="AN29" s="37">
        <f t="shared" si="13"/>
        <v>3.286740407068919</v>
      </c>
      <c r="AO29" s="37">
        <f t="shared" si="13"/>
        <v>5.6011500279024631</v>
      </c>
      <c r="AP29" s="37">
        <f t="shared" si="13"/>
        <v>3.2215687632824483</v>
      </c>
      <c r="AQ29" s="37">
        <f t="shared" si="13"/>
        <v>3.5086502077867863</v>
      </c>
      <c r="AR29" s="37">
        <f t="shared" si="13"/>
        <v>3.8949841018762754</v>
      </c>
      <c r="AS29" s="37">
        <f t="shared" si="13"/>
        <v>6.6376980256742399</v>
      </c>
      <c r="AT29" s="37">
        <f t="shared" si="13"/>
        <v>3.7593322818729575</v>
      </c>
      <c r="AU29" s="37">
        <f t="shared" si="13"/>
        <v>4.0943350774526834</v>
      </c>
      <c r="AV29" s="37">
        <f t="shared" si="13"/>
        <v>4.5451581348980881</v>
      </c>
      <c r="AW29" s="37">
        <f t="shared" si="13"/>
        <v>7.7457022645762663</v>
      </c>
      <c r="AX29" s="37">
        <f t="shared" si="13"/>
        <v>3.784849821337275</v>
      </c>
      <c r="AY29" s="37">
        <f t="shared" si="13"/>
        <v>4.1221265438850878</v>
      </c>
      <c r="AZ29" s="37">
        <f t="shared" si="13"/>
        <v>4.5760096913404595</v>
      </c>
      <c r="BA29" s="37">
        <f t="shared" si="13"/>
        <v>7.7982784266157523</v>
      </c>
      <c r="BB29" s="37">
        <f t="shared" si="13"/>
        <v>3.6643371839422798</v>
      </c>
      <c r="BC29" s="37">
        <f t="shared" si="13"/>
        <v>3.9908747466065506</v>
      </c>
      <c r="BD29" s="37">
        <f t="shared" si="13"/>
        <v>4.4303058925950154</v>
      </c>
      <c r="BE29" s="37">
        <f t="shared" si="13"/>
        <v>7.5499750210140064</v>
      </c>
      <c r="BF29" s="37">
        <f t="shared" si="13"/>
        <v>3.3980934981063911</v>
      </c>
      <c r="BG29" s="37">
        <f t="shared" si="13"/>
        <v>3.7009054700613433</v>
      </c>
      <c r="BH29" s="37">
        <f t="shared" si="13"/>
        <v>4.1084083948992429</v>
      </c>
      <c r="BI29" s="37">
        <f t="shared" si="13"/>
        <v>7.0014083698952163</v>
      </c>
      <c r="BJ29" s="37">
        <f t="shared" si="13"/>
        <v>2.990798450470038</v>
      </c>
      <c r="BK29" s="37">
        <f t="shared" si="13"/>
        <v>3.2573154185906787</v>
      </c>
      <c r="BL29" s="37">
        <f t="shared" si="13"/>
        <v>3.615975095508702</v>
      </c>
      <c r="BM29" s="37">
        <f t="shared" si="13"/>
        <v>6.1622204672889893</v>
      </c>
      <c r="BN29" s="37">
        <f t="shared" si="13"/>
        <v>2.4523712352442999</v>
      </c>
      <c r="BO29" s="37">
        <f t="shared" si="13"/>
        <v>2.6709077087471087</v>
      </c>
      <c r="BP29" s="37">
        <f t="shared" si="13"/>
        <v>2.9649986311151224</v>
      </c>
      <c r="BQ29" s="37">
        <f t="shared" si="13"/>
        <v>5.0528487524243246</v>
      </c>
      <c r="BR29" s="37">
        <f t="shared" si="13"/>
        <v>1.7983749298593921</v>
      </c>
      <c r="BS29" s="37">
        <f t="shared" si="13"/>
        <v>1.9586322797906632</v>
      </c>
      <c r="BT29" s="37">
        <f t="shared" si="13"/>
        <v>2.1742952814950058</v>
      </c>
      <c r="BU29" s="37">
        <f t="shared" si="13"/>
        <v>3.7053592825348005</v>
      </c>
      <c r="BV29" s="37">
        <f t="shared" ref="BV29:CK29" si="14">-(BV37-BR37)</f>
        <v>1.0499288748471827</v>
      </c>
      <c r="BW29" s="37">
        <f t="shared" si="14"/>
        <v>1.143490465540026</v>
      </c>
      <c r="BX29" s="37">
        <f t="shared" si="14"/>
        <v>1.2693990338621006</v>
      </c>
      <c r="BY29" s="37">
        <f t="shared" si="14"/>
        <v>2.1632662009583328</v>
      </c>
      <c r="BZ29" s="37">
        <f t="shared" si="14"/>
        <v>0.23312261535306789</v>
      </c>
      <c r="CA29" s="37">
        <f t="shared" si="14"/>
        <v>0.25389671085713417</v>
      </c>
      <c r="CB29" s="37">
        <f t="shared" si="14"/>
        <v>0.28185301860867185</v>
      </c>
      <c r="CC29" s="37">
        <f t="shared" si="14"/>
        <v>0.48032422629125904</v>
      </c>
      <c r="CD29" s="37">
        <f t="shared" si="14"/>
        <v>-0.6220361972207229</v>
      </c>
      <c r="CE29" s="37">
        <f t="shared" si="14"/>
        <v>-0.67746728162569525</v>
      </c>
      <c r="CF29" s="37">
        <f t="shared" si="14"/>
        <v>-0.75206251270515168</v>
      </c>
      <c r="CG29" s="37">
        <f t="shared" si="14"/>
        <v>-1.2816390838063398</v>
      </c>
      <c r="CH29" s="37">
        <f t="shared" si="14"/>
        <v>-1.4830658747102916</v>
      </c>
      <c r="CI29" s="37">
        <f t="shared" si="14"/>
        <v>-1.6152253053758159</v>
      </c>
      <c r="CJ29" s="37">
        <f t="shared" si="14"/>
        <v>-1.7930761155462278</v>
      </c>
      <c r="CK29" s="37">
        <f t="shared" si="14"/>
        <v>-3.0556986834196778</v>
      </c>
      <c r="CM29" s="752" t="s">
        <v>1131</v>
      </c>
      <c r="CN29" s="80"/>
      <c r="CO29" s="756">
        <f>CO15</f>
        <v>16506.677990229738</v>
      </c>
    </row>
    <row r="30" spans="1:102" ht="15.75" thickBot="1" x14ac:dyDescent="0.3">
      <c r="A30" s="34" t="s">
        <v>1237</v>
      </c>
      <c r="B30" s="38">
        <f>SUM(B26:B29)</f>
        <v>130.58744478510988</v>
      </c>
      <c r="C30" s="38">
        <f t="shared" ref="C30:BN30" si="15">SUM(C26:C29)</f>
        <v>175.76423730175625</v>
      </c>
      <c r="D30" s="38">
        <f t="shared" si="15"/>
        <v>116.53130678609355</v>
      </c>
      <c r="E30" s="38">
        <f t="shared" si="15"/>
        <v>50.522358426443418</v>
      </c>
      <c r="F30" s="38">
        <f t="shared" si="15"/>
        <v>287.44305854494439</v>
      </c>
      <c r="G30" s="38">
        <f t="shared" si="15"/>
        <v>115.87037876859245</v>
      </c>
      <c r="H30" s="38">
        <f t="shared" si="15"/>
        <v>111.68162285643115</v>
      </c>
      <c r="I30" s="38">
        <f t="shared" si="15"/>
        <v>54.158219340722695</v>
      </c>
      <c r="J30" s="38">
        <f t="shared" si="15"/>
        <v>188.49960516421422</v>
      </c>
      <c r="K30" s="38">
        <f t="shared" si="15"/>
        <v>164.4189243828975</v>
      </c>
      <c r="L30" s="38">
        <f t="shared" si="15"/>
        <v>183.75870242903696</v>
      </c>
      <c r="M30" s="38">
        <f t="shared" si="15"/>
        <v>49.928614325058952</v>
      </c>
      <c r="N30" s="38">
        <f t="shared" si="15"/>
        <v>8.1592042917257004</v>
      </c>
      <c r="O30" s="38">
        <f t="shared" si="15"/>
        <v>157.30263147626835</v>
      </c>
      <c r="P30" s="38">
        <f t="shared" si="15"/>
        <v>143.37219552811979</v>
      </c>
      <c r="Q30" s="38">
        <f t="shared" si="15"/>
        <v>184.00258809473632</v>
      </c>
      <c r="R30" s="38">
        <f t="shared" si="15"/>
        <v>319.64443765349347</v>
      </c>
      <c r="S30" s="38">
        <f t="shared" si="15"/>
        <v>244.51547579867625</v>
      </c>
      <c r="T30" s="38">
        <f t="shared" si="15"/>
        <v>126.90273583913944</v>
      </c>
      <c r="U30" s="38">
        <f t="shared" si="15"/>
        <v>55.651987443536541</v>
      </c>
      <c r="V30" s="38">
        <f t="shared" si="15"/>
        <v>132.206940543331</v>
      </c>
      <c r="W30" s="38">
        <f t="shared" si="15"/>
        <v>48.281605629312992</v>
      </c>
      <c r="X30" s="38">
        <f t="shared" si="15"/>
        <v>153.67405009977341</v>
      </c>
      <c r="Y30" s="38">
        <f t="shared" si="15"/>
        <v>27.636716394007777</v>
      </c>
      <c r="Z30" s="38">
        <f t="shared" si="15"/>
        <v>243.17635783752556</v>
      </c>
      <c r="AA30" s="38">
        <f t="shared" si="15"/>
        <v>190.71943084186796</v>
      </c>
      <c r="AB30" s="38">
        <f t="shared" si="15"/>
        <v>153.43345962427833</v>
      </c>
      <c r="AC30" s="38">
        <f t="shared" si="15"/>
        <v>249.33934513406956</v>
      </c>
      <c r="AD30" s="38">
        <f t="shared" si="15"/>
        <v>289.23064872981058</v>
      </c>
      <c r="AE30" s="38">
        <f t="shared" si="15"/>
        <v>237.7543845871711</v>
      </c>
      <c r="AF30" s="38">
        <f t="shared" si="15"/>
        <v>228.57746470858061</v>
      </c>
      <c r="AG30" s="38">
        <f t="shared" si="15"/>
        <v>106.67293755979466</v>
      </c>
      <c r="AH30" s="38">
        <f t="shared" si="15"/>
        <v>192.65304574909521</v>
      </c>
      <c r="AI30" s="38">
        <f t="shared" si="15"/>
        <v>160.39765801372093</v>
      </c>
      <c r="AJ30" s="38">
        <f t="shared" si="15"/>
        <v>136.60188921575414</v>
      </c>
      <c r="AK30" s="38">
        <f t="shared" si="15"/>
        <v>111.14893955728388</v>
      </c>
      <c r="AL30" s="38">
        <f t="shared" si="15"/>
        <v>212.56758522343799</v>
      </c>
      <c r="AM30" s="38">
        <f t="shared" si="15"/>
        <v>173.4463260218227</v>
      </c>
      <c r="AN30" s="38">
        <f t="shared" si="15"/>
        <v>153.04523478182657</v>
      </c>
      <c r="AO30" s="38">
        <f t="shared" si="15"/>
        <v>110.74431660229945</v>
      </c>
      <c r="AP30" s="38">
        <f t="shared" si="15"/>
        <v>219.71878258486095</v>
      </c>
      <c r="AQ30" s="38">
        <f t="shared" si="15"/>
        <v>179.39530038188639</v>
      </c>
      <c r="AR30" s="38">
        <f t="shared" si="15"/>
        <v>158.39789556140593</v>
      </c>
      <c r="AS30" s="38">
        <f t="shared" si="15"/>
        <v>115.1118478469667</v>
      </c>
      <c r="AT30" s="38">
        <f t="shared" si="15"/>
        <v>228.0144038800309</v>
      </c>
      <c r="AU30" s="38">
        <f t="shared" si="15"/>
        <v>186.28362348307326</v>
      </c>
      <c r="AV30" s="38">
        <f t="shared" si="15"/>
        <v>164.58445314418691</v>
      </c>
      <c r="AW30" s="38">
        <f t="shared" si="15"/>
        <v>120.10686297111036</v>
      </c>
      <c r="AX30" s="38">
        <f t="shared" si="15"/>
        <v>235.85043786711717</v>
      </c>
      <c r="AY30" s="38">
        <f t="shared" si="15"/>
        <v>192.65683413459544</v>
      </c>
      <c r="AZ30" s="38">
        <f t="shared" si="15"/>
        <v>170.18926803188336</v>
      </c>
      <c r="BA30" s="38">
        <f t="shared" si="15"/>
        <v>124.0728342127708</v>
      </c>
      <c r="BB30" s="38">
        <f t="shared" si="15"/>
        <v>243.29174860339134</v>
      </c>
      <c r="BC30" s="38">
        <f t="shared" si="15"/>
        <v>198.66895831396579</v>
      </c>
      <c r="BD30" s="38">
        <f t="shared" si="15"/>
        <v>175.44004812570881</v>
      </c>
      <c r="BE30" s="38">
        <f t="shared" si="15"/>
        <v>127.61332026583398</v>
      </c>
      <c r="BF30" s="38">
        <f t="shared" si="15"/>
        <v>250.03790076161022</v>
      </c>
      <c r="BG30" s="38">
        <f t="shared" si="15"/>
        <v>204.07599914177254</v>
      </c>
      <c r="BH30" s="38">
        <f t="shared" si="15"/>
        <v>180.12253638932847</v>
      </c>
      <c r="BI30" s="38">
        <f t="shared" si="15"/>
        <v>130.57825692483681</v>
      </c>
      <c r="BJ30" s="38">
        <f t="shared" si="15"/>
        <v>255.80249669818943</v>
      </c>
      <c r="BK30" s="38">
        <f t="shared" si="15"/>
        <v>208.64657629962215</v>
      </c>
      <c r="BL30" s="38">
        <f t="shared" si="15"/>
        <v>184.03466382048833</v>
      </c>
      <c r="BM30" s="38">
        <f t="shared" si="15"/>
        <v>132.83144427955935</v>
      </c>
      <c r="BN30" s="38">
        <f t="shared" si="15"/>
        <v>260.3248477892962</v>
      </c>
      <c r="BO30" s="38">
        <f t="shared" ref="BO30:CK30" si="16">SUM(BO26:BO29)</f>
        <v>212.17164572087995</v>
      </c>
      <c r="BP30" s="38">
        <f t="shared" si="16"/>
        <v>186.99530419299322</v>
      </c>
      <c r="BQ30" s="38">
        <f t="shared" si="16"/>
        <v>134.2577339458424</v>
      </c>
      <c r="BR30" s="38">
        <f t="shared" si="16"/>
        <v>263.38202567356416</v>
      </c>
      <c r="BS30" s="38">
        <f t="shared" si="16"/>
        <v>214.4744021480312</v>
      </c>
      <c r="BT30" s="38">
        <f t="shared" si="16"/>
        <v>188.85307472954213</v>
      </c>
      <c r="BU30" s="38">
        <f t="shared" si="16"/>
        <v>134.76969780542206</v>
      </c>
      <c r="BV30" s="38">
        <f t="shared" si="16"/>
        <v>264.80024068383301</v>
      </c>
      <c r="BW30" s="38">
        <f t="shared" si="16"/>
        <v>215.41949895352104</v>
      </c>
      <c r="BX30" s="38">
        <f t="shared" si="16"/>
        <v>189.49441289676793</v>
      </c>
      <c r="BY30" s="38">
        <f t="shared" si="16"/>
        <v>134.31319244508501</v>
      </c>
      <c r="BZ30" s="38">
        <f t="shared" si="16"/>
        <v>264.46451243468988</v>
      </c>
      <c r="CA30" s="38">
        <f t="shared" si="16"/>
        <v>214.92074255983445</v>
      </c>
      <c r="CB30" s="38">
        <f t="shared" si="16"/>
        <v>188.85018748101032</v>
      </c>
      <c r="CC30" s="38">
        <f t="shared" si="16"/>
        <v>132.87129065402763</v>
      </c>
      <c r="CD30" s="38">
        <f t="shared" si="16"/>
        <v>262.32570323207381</v>
      </c>
      <c r="CE30" s="38">
        <f t="shared" si="16"/>
        <v>212.94651541399341</v>
      </c>
      <c r="CF30" s="38">
        <f t="shared" si="16"/>
        <v>186.90019677691785</v>
      </c>
      <c r="CG30" s="38">
        <f t="shared" si="16"/>
        <v>130.46616486497854</v>
      </c>
      <c r="CH30" s="38">
        <f t="shared" si="16"/>
        <v>258.4041794916422</v>
      </c>
      <c r="CI30" s="38">
        <f t="shared" si="16"/>
        <v>209.52235103375213</v>
      </c>
      <c r="CJ30" s="38">
        <f t="shared" si="16"/>
        <v>183.67506618299689</v>
      </c>
      <c r="CK30" s="38">
        <f t="shared" si="16"/>
        <v>127.15866986612554</v>
      </c>
      <c r="CM30" s="761" t="s">
        <v>1468</v>
      </c>
      <c r="CN30" s="761"/>
      <c r="CO30" s="764">
        <f ca="1">(CO29*CO28-CO27)/(CO27+CO29)</f>
        <v>2.7038802125965256E-2</v>
      </c>
    </row>
    <row r="31" spans="1:102" ht="15.75" thickTop="1" x14ac:dyDescent="0.25">
      <c r="A31" s="34"/>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744"/>
      <c r="AY31" s="744"/>
      <c r="AZ31" s="744"/>
      <c r="BA31" s="744"/>
      <c r="BB31" s="744"/>
      <c r="BC31" s="744"/>
      <c r="BD31" s="744"/>
      <c r="BE31" s="744"/>
      <c r="BF31" s="744"/>
      <c r="BG31" s="744"/>
      <c r="BH31" s="744"/>
      <c r="BI31" s="744"/>
      <c r="BJ31" s="744"/>
      <c r="BK31" s="744"/>
      <c r="BL31" s="744"/>
      <c r="BM31" s="744"/>
      <c r="BN31" s="744"/>
      <c r="BO31" s="744"/>
      <c r="BP31" s="744"/>
      <c r="BQ31" s="744"/>
      <c r="BR31" s="744"/>
      <c r="BS31" s="744"/>
      <c r="BT31" s="744"/>
      <c r="BU31" s="744"/>
      <c r="BV31" s="744"/>
      <c r="BW31" s="744"/>
      <c r="BX31" s="744"/>
      <c r="BY31" s="744"/>
      <c r="BZ31" s="744"/>
      <c r="CA31" s="744"/>
      <c r="CB31" s="744"/>
      <c r="CC31" s="744"/>
      <c r="CD31" s="744"/>
      <c r="CE31" s="744"/>
      <c r="CF31" s="744"/>
      <c r="CG31" s="744"/>
      <c r="CH31" s="744"/>
      <c r="CI31" s="744"/>
      <c r="CJ31" s="744"/>
      <c r="CK31" s="744"/>
      <c r="CM31" s="80"/>
      <c r="CN31" s="80"/>
      <c r="CO31" s="80"/>
    </row>
    <row r="32" spans="1:102" x14ac:dyDescent="0.25">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4" t="s">
        <v>1377</v>
      </c>
      <c r="AC32" s="487">
        <f ca="1">WACC!D98</f>
        <v>7.5492949701837217E-2</v>
      </c>
      <c r="AD32" s="38"/>
      <c r="AE32" s="38"/>
      <c r="AF32" s="38"/>
      <c r="AG32" s="38"/>
      <c r="AH32" s="38"/>
      <c r="AI32" s="38"/>
      <c r="AJ32" s="38"/>
      <c r="AK32" s="38"/>
      <c r="AL32" s="38"/>
      <c r="AM32" s="38"/>
      <c r="AN32" s="38"/>
      <c r="AO32" s="38"/>
      <c r="AP32" s="38"/>
      <c r="AQ32" s="38"/>
      <c r="AR32" s="38"/>
      <c r="AS32" s="38"/>
      <c r="AT32" s="38"/>
      <c r="AU32" s="38"/>
      <c r="AV32" s="38"/>
      <c r="AW32" s="37"/>
      <c r="CM32" s="941" t="s">
        <v>1469</v>
      </c>
      <c r="CN32" s="941"/>
      <c r="CO32" s="941"/>
    </row>
    <row r="33" spans="1:93" x14ac:dyDescent="0.25">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4" t="s">
        <v>1454</v>
      </c>
      <c r="AC33" s="487"/>
      <c r="AD33" s="745">
        <v>0.25</v>
      </c>
      <c r="AE33" s="745">
        <v>0.5</v>
      </c>
      <c r="AF33" s="745">
        <v>0.75</v>
      </c>
      <c r="AG33" s="745">
        <v>1</v>
      </c>
      <c r="AH33" s="745">
        <v>1.25</v>
      </c>
      <c r="AI33" s="745">
        <v>1.5</v>
      </c>
      <c r="AJ33" s="745">
        <v>1.75</v>
      </c>
      <c r="AK33" s="745">
        <v>2</v>
      </c>
      <c r="AL33" s="745">
        <v>2.25</v>
      </c>
      <c r="AM33" s="745">
        <v>2.5</v>
      </c>
      <c r="AN33" s="745">
        <v>2.75</v>
      </c>
      <c r="AO33" s="745">
        <v>3</v>
      </c>
      <c r="AP33" s="745">
        <v>3.25</v>
      </c>
      <c r="AQ33" s="745">
        <v>3.5</v>
      </c>
      <c r="AR33" s="745">
        <v>3.75</v>
      </c>
      <c r="AS33" s="745">
        <v>4</v>
      </c>
      <c r="AT33" s="745">
        <v>4.25</v>
      </c>
      <c r="AU33" s="745">
        <v>4.5</v>
      </c>
      <c r="AV33" s="745">
        <v>4.75</v>
      </c>
      <c r="AW33" s="745">
        <v>5</v>
      </c>
      <c r="AX33" s="745">
        <v>5.25</v>
      </c>
      <c r="AY33" s="745">
        <v>5.5</v>
      </c>
      <c r="AZ33" s="745">
        <v>5.75</v>
      </c>
      <c r="BA33" s="745">
        <v>6</v>
      </c>
      <c r="BB33" s="745">
        <v>6.25</v>
      </c>
      <c r="BC33" s="745">
        <v>6.5</v>
      </c>
      <c r="BD33" s="745">
        <v>6.75</v>
      </c>
      <c r="BE33" s="745">
        <v>7</v>
      </c>
      <c r="BF33" s="745">
        <v>7.25</v>
      </c>
      <c r="BG33" s="745">
        <v>7.5</v>
      </c>
      <c r="BH33" s="745">
        <v>7.75</v>
      </c>
      <c r="BI33" s="745">
        <v>8</v>
      </c>
      <c r="BJ33" s="745">
        <v>8.25</v>
      </c>
      <c r="BK33" s="745">
        <v>8.5</v>
      </c>
      <c r="BL33" s="745">
        <v>8.75</v>
      </c>
      <c r="BM33" s="745">
        <v>9</v>
      </c>
      <c r="BN33" s="745">
        <v>9.25</v>
      </c>
      <c r="BO33" s="745">
        <v>9.5</v>
      </c>
      <c r="BP33" s="745">
        <v>9.75</v>
      </c>
      <c r="BQ33" s="745">
        <v>10</v>
      </c>
      <c r="BR33" s="745">
        <v>10.25</v>
      </c>
      <c r="BS33" s="745">
        <v>10.5</v>
      </c>
      <c r="BT33" s="745">
        <v>10.75</v>
      </c>
      <c r="BU33" s="745">
        <v>11</v>
      </c>
      <c r="BV33" s="745">
        <v>11.25</v>
      </c>
      <c r="BW33" s="745">
        <v>11.5</v>
      </c>
      <c r="BX33" s="745">
        <v>11.75</v>
      </c>
      <c r="BY33" s="745">
        <v>12</v>
      </c>
      <c r="BZ33" s="745">
        <v>12.25</v>
      </c>
      <c r="CA33" s="745">
        <v>12.5</v>
      </c>
      <c r="CB33" s="745">
        <v>12.75</v>
      </c>
      <c r="CC33" s="745">
        <v>13</v>
      </c>
      <c r="CD33" s="745">
        <v>13.25</v>
      </c>
      <c r="CE33" s="745">
        <v>13.5</v>
      </c>
      <c r="CF33" s="745">
        <v>13.75</v>
      </c>
      <c r="CG33" s="745">
        <v>14</v>
      </c>
      <c r="CH33" s="745">
        <v>14.25</v>
      </c>
      <c r="CI33" s="745">
        <v>14.5</v>
      </c>
      <c r="CJ33" s="745">
        <v>14.75</v>
      </c>
      <c r="CK33" s="745">
        <v>15</v>
      </c>
      <c r="CM33" s="765" t="s">
        <v>1470</v>
      </c>
      <c r="CN33" s="766"/>
      <c r="CO33" s="767">
        <f ca="1">CO10</f>
        <v>6730.640411904601</v>
      </c>
    </row>
    <row r="34" spans="1:93" x14ac:dyDescent="0.25">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4" t="s">
        <v>1455</v>
      </c>
      <c r="AC34" s="487"/>
      <c r="AD34" s="745">
        <f ca="1">1/(1+$AC$32)^(AD33)</f>
        <v>0.98196974705283602</v>
      </c>
      <c r="AE34" s="745">
        <f t="shared" ref="AE34:CK34" ca="1" si="17">1/(1+$AC$32)^(AE33)</f>
        <v>0.96426458412701055</v>
      </c>
      <c r="AF34" s="745">
        <f t="shared" ca="1" si="17"/>
        <v>0.9468786497672087</v>
      </c>
      <c r="AG34" s="745">
        <f t="shared" ca="1" si="17"/>
        <v>0.92980618820163674</v>
      </c>
      <c r="AH34" s="745">
        <f t="shared" ca="1" si="17"/>
        <v>0.91304154743652288</v>
      </c>
      <c r="AI34" s="745">
        <f t="shared" ca="1" si="17"/>
        <v>0.89657917738497228</v>
      </c>
      <c r="AJ34" s="745">
        <f t="shared" ca="1" si="17"/>
        <v>0.88041362802956091</v>
      </c>
      <c r="AK34" s="745">
        <f t="shared" ca="1" si="17"/>
        <v>0.86453954761805751</v>
      </c>
      <c r="AL34" s="745">
        <f t="shared" ca="1" si="17"/>
        <v>0.84895168089167727</v>
      </c>
      <c r="AM34" s="745">
        <f t="shared" ca="1" si="17"/>
        <v>0.8336448673452802</v>
      </c>
      <c r="AN34" s="745">
        <f t="shared" ca="1" si="17"/>
        <v>0.81861403951893985</v>
      </c>
      <c r="AO34" s="745">
        <f t="shared" ca="1" si="17"/>
        <v>0.80385422132031359</v>
      </c>
      <c r="AP34" s="745">
        <f t="shared" ca="1" si="17"/>
        <v>0.78936052637726273</v>
      </c>
      <c r="AQ34" s="745">
        <f t="shared" ca="1" si="17"/>
        <v>0.77512815642017419</v>
      </c>
      <c r="AR34" s="745">
        <f t="shared" ca="1" si="17"/>
        <v>0.76115239969344939</v>
      </c>
      <c r="AS34" s="745">
        <f t="shared" ca="1" si="17"/>
        <v>0.74742862939563559</v>
      </c>
      <c r="AT34" s="745">
        <f t="shared" ca="1" si="17"/>
        <v>0.73395230214768026</v>
      </c>
      <c r="AU34" s="745">
        <f t="shared" ca="1" si="17"/>
        <v>0.72071895648880413</v>
      </c>
      <c r="AV34" s="745">
        <f t="shared" ca="1" si="17"/>
        <v>0.70772421139949493</v>
      </c>
      <c r="AW34" s="745">
        <f t="shared" ca="1" si="17"/>
        <v>0.69496376485112976</v>
      </c>
      <c r="AX34" s="745">
        <f t="shared" ca="1" si="17"/>
        <v>0.6824333923817506</v>
      </c>
      <c r="AY34" s="745">
        <f t="shared" ca="1" si="17"/>
        <v>0.67012894569751635</v>
      </c>
      <c r="AZ34" s="745">
        <f t="shared" ca="1" si="17"/>
        <v>0.65804635129937383</v>
      </c>
      <c r="BA34" s="745">
        <f t="shared" ca="1" si="17"/>
        <v>0.64618160913448763</v>
      </c>
      <c r="BB34" s="745">
        <f t="shared" ca="1" si="17"/>
        <v>0.63453079127198742</v>
      </c>
      <c r="BC34" s="745">
        <f t="shared" ca="1" si="17"/>
        <v>0.62309004060258932</v>
      </c>
      <c r="BD34" s="745">
        <f t="shared" ca="1" si="17"/>
        <v>0.61185556956166587</v>
      </c>
      <c r="BE34" s="745">
        <f t="shared" ca="1" si="17"/>
        <v>0.60082365887533784</v>
      </c>
      <c r="BF34" s="745">
        <f t="shared" ca="1" si="17"/>
        <v>0.58999065632917502</v>
      </c>
      <c r="BG34" s="745">
        <f t="shared" ca="1" si="17"/>
        <v>0.57935297555909659</v>
      </c>
      <c r="BH34" s="745">
        <f t="shared" ca="1" si="17"/>
        <v>0.56890709486407398</v>
      </c>
      <c r="BI34" s="745">
        <f t="shared" ca="1" si="17"/>
        <v>0.55864955604023836</v>
      </c>
      <c r="BJ34" s="745">
        <f t="shared" ca="1" si="17"/>
        <v>0.54857696323601213</v>
      </c>
      <c r="BK34" s="745">
        <f t="shared" ca="1" si="17"/>
        <v>0.53868598182787975</v>
      </c>
      <c r="BL34" s="745">
        <f t="shared" ca="1" si="17"/>
        <v>0.52897333731643159</v>
      </c>
      <c r="BM34" s="745">
        <f t="shared" ca="1" si="17"/>
        <v>0.51943581424231078</v>
      </c>
      <c r="BN34" s="745">
        <f t="shared" ca="1" si="17"/>
        <v>0.5100702551217059</v>
      </c>
      <c r="BO34" s="745">
        <f t="shared" ca="1" si="17"/>
        <v>0.50087355940103695</v>
      </c>
      <c r="BP34" s="745">
        <f t="shared" ca="1" si="17"/>
        <v>0.49184268243048995</v>
      </c>
      <c r="BQ34" s="745">
        <f t="shared" ca="1" si="17"/>
        <v>0.48297463445605643</v>
      </c>
      <c r="BR34" s="745">
        <f t="shared" ca="1" si="17"/>
        <v>0.47426647962974972</v>
      </c>
      <c r="BS34" s="745">
        <f t="shared" ca="1" si="17"/>
        <v>0.46571533503766432</v>
      </c>
      <c r="BT34" s="745">
        <f t="shared" ca="1" si="17"/>
        <v>0.457318369745562</v>
      </c>
      <c r="BU34" s="745">
        <f t="shared" ca="1" si="17"/>
        <v>0.4490728038616647</v>
      </c>
      <c r="BV34" s="745">
        <f t="shared" ca="1" si="17"/>
        <v>0.44097590761634686</v>
      </c>
      <c r="BW34" s="745">
        <f t="shared" ca="1" si="17"/>
        <v>0.43302500045841885</v>
      </c>
      <c r="BX34" s="745">
        <f t="shared" ca="1" si="17"/>
        <v>0.42521745016770773</v>
      </c>
      <c r="BY34" s="745">
        <f t="shared" ca="1" si="17"/>
        <v>0.41755067198363571</v>
      </c>
      <c r="BZ34" s="745">
        <f t="shared" ca="1" si="17"/>
        <v>0.41002212774951252</v>
      </c>
      <c r="CA34" s="745">
        <f t="shared" ca="1" si="17"/>
        <v>0.40262932507225441</v>
      </c>
      <c r="CB34" s="745">
        <f t="shared" ca="1" si="17"/>
        <v>0.39536981649725572</v>
      </c>
      <c r="CC34" s="745">
        <f t="shared" ca="1" si="17"/>
        <v>0.38824119869813628</v>
      </c>
      <c r="CD34" s="745">
        <f t="shared" ca="1" si="17"/>
        <v>0.38124111168109881</v>
      </c>
      <c r="CE34" s="745">
        <f t="shared" ca="1" si="17"/>
        <v>0.37436723800363059</v>
      </c>
      <c r="CF34" s="745">
        <f t="shared" ca="1" si="17"/>
        <v>0.36761730200729403</v>
      </c>
      <c r="CG34" s="745">
        <f t="shared" ca="1" si="17"/>
        <v>0.36098906906434836</v>
      </c>
      <c r="CH34" s="745">
        <f t="shared" ca="1" si="17"/>
        <v>0.35448034483795704</v>
      </c>
      <c r="CI34" s="745">
        <f t="shared" ca="1" si="17"/>
        <v>0.34808897455573068</v>
      </c>
      <c r="CJ34" s="745">
        <f t="shared" ca="1" si="17"/>
        <v>0.34181284229637199</v>
      </c>
      <c r="CK34" s="745">
        <f t="shared" ca="1" si="17"/>
        <v>0.33564987028917909</v>
      </c>
      <c r="CM34" s="768" t="s">
        <v>1459</v>
      </c>
      <c r="CN34" s="766"/>
      <c r="CO34" s="769">
        <f ca="1">CO33/CO42</f>
        <v>0.68403619723837239</v>
      </c>
    </row>
    <row r="35" spans="1:93" x14ac:dyDescent="0.25">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4" t="s">
        <v>1456</v>
      </c>
      <c r="AC35" s="487"/>
      <c r="AD35" s="745">
        <f ca="1">AD30*AD34</f>
        <v>284.01574697313976</v>
      </c>
      <c r="AE35" s="745">
        <f t="shared" ref="AE35:CK35" ca="1" si="18">AE30*AE34</f>
        <v>229.25813277832188</v>
      </c>
      <c r="AF35" s="745">
        <f t="shared" ca="1" si="18"/>
        <v>216.43512115047261</v>
      </c>
      <c r="AG35" s="745">
        <f t="shared" ca="1" si="18"/>
        <v>99.18515745674388</v>
      </c>
      <c r="AH35" s="745">
        <f t="shared" ca="1" si="18"/>
        <v>175.90023500911312</v>
      </c>
      <c r="AI35" s="745">
        <f t="shared" ca="1" si="18"/>
        <v>143.80920027641801</v>
      </c>
      <c r="AJ35" s="745">
        <f t="shared" ca="1" si="18"/>
        <v>120.26616488013426</v>
      </c>
      <c r="AK35" s="745">
        <f t="shared" ca="1" si="18"/>
        <v>96.092653923081031</v>
      </c>
      <c r="AL35" s="745">
        <f t="shared" ca="1" si="18"/>
        <v>180.45960877852255</v>
      </c>
      <c r="AM35" s="745">
        <f t="shared" ca="1" si="18"/>
        <v>144.5926394479886</v>
      </c>
      <c r="AN35" s="745">
        <f t="shared" ca="1" si="18"/>
        <v>125.2849778738756</v>
      </c>
      <c r="AO35" s="745">
        <f t="shared" ca="1" si="18"/>
        <v>89.022286387991699</v>
      </c>
      <c r="AP35" s="745">
        <f t="shared" ca="1" si="18"/>
        <v>173.4373338761572</v>
      </c>
      <c r="AQ35" s="745">
        <f t="shared" ca="1" si="18"/>
        <v>139.05434845545497</v>
      </c>
      <c r="AR35" s="745">
        <f t="shared" ca="1" si="18"/>
        <v>120.5649383129565</v>
      </c>
      <c r="AS35" s="745">
        <f t="shared" ca="1" si="18"/>
        <v>86.037890663457262</v>
      </c>
      <c r="AT35" s="745">
        <f t="shared" ca="1" si="18"/>
        <v>167.35169665057964</v>
      </c>
      <c r="AU35" s="745">
        <f t="shared" ca="1" si="18"/>
        <v>134.25813872767384</v>
      </c>
      <c r="AV35" s="745">
        <f t="shared" ca="1" si="18"/>
        <v>116.4804023100868</v>
      </c>
      <c r="AW35" s="745">
        <f t="shared" ca="1" si="18"/>
        <v>83.469917674861605</v>
      </c>
      <c r="AX35" s="745">
        <f t="shared" ca="1" si="18"/>
        <v>160.95221440837807</v>
      </c>
      <c r="AY35" s="745">
        <f t="shared" ca="1" si="18"/>
        <v>129.10492114003773</v>
      </c>
      <c r="AZ35" s="745">
        <f t="shared" ca="1" si="18"/>
        <v>111.99242685869201</v>
      </c>
      <c r="BA35" s="745">
        <f t="shared" ca="1" si="18"/>
        <v>80.173583661484741</v>
      </c>
      <c r="BB35" s="745">
        <f t="shared" ca="1" si="18"/>
        <v>154.37610575125535</v>
      </c>
      <c r="BC35" s="745">
        <f t="shared" ca="1" si="18"/>
        <v>123.78864930232307</v>
      </c>
      <c r="BD35" s="745">
        <f t="shared" ca="1" si="18"/>
        <v>107.34397056988163</v>
      </c>
      <c r="BE35" s="745">
        <f t="shared" ca="1" si="18"/>
        <v>76.673102003348674</v>
      </c>
      <c r="BF35" s="745">
        <f t="shared" ca="1" si="18"/>
        <v>147.52002517751154</v>
      </c>
      <c r="BG35" s="745">
        <f t="shared" ca="1" si="18"/>
        <v>118.23203734298157</v>
      </c>
      <c r="BH35" s="745">
        <f t="shared" ca="1" si="18"/>
        <v>102.47298889680131</v>
      </c>
      <c r="BI35" s="745">
        <f t="shared" ca="1" si="18"/>
        <v>72.947485259568268</v>
      </c>
      <c r="BJ35" s="745">
        <f t="shared" ca="1" si="18"/>
        <v>140.32735682688278</v>
      </c>
      <c r="BK35" s="745">
        <f t="shared" ca="1" si="18"/>
        <v>112.39498580898758</v>
      </c>
      <c r="BL35" s="745">
        <f t="shared" ca="1" si="18"/>
        <v>97.349430303031269</v>
      </c>
      <c r="BM35" s="745">
        <f t="shared" ca="1" si="18"/>
        <v>68.997409416335046</v>
      </c>
      <c r="BN35" s="745">
        <f t="shared" ca="1" si="18"/>
        <v>132.78396152640556</v>
      </c>
      <c r="BO35" s="745">
        <f t="shared" ca="1" si="18"/>
        <v>106.27116739619294</v>
      </c>
      <c r="BP35" s="745">
        <f t="shared" ca="1" si="18"/>
        <v>91.972272016187233</v>
      </c>
      <c r="BQ35" s="745">
        <f t="shared" ca="1" si="18"/>
        <v>64.843079975391717</v>
      </c>
      <c r="BR35" s="745">
        <f t="shared" ca="1" si="18"/>
        <v>124.91326611395363</v>
      </c>
      <c r="BS35" s="745">
        <f t="shared" ca="1" si="18"/>
        <v>99.884018053373111</v>
      </c>
      <c r="BT35" s="745">
        <f t="shared" ca="1" si="18"/>
        <v>86.365980256751001</v>
      </c>
      <c r="BU35" s="745">
        <f t="shared" ca="1" si="18"/>
        <v>60.521406069070125</v>
      </c>
      <c r="BV35" s="745">
        <f t="shared" ca="1" si="18"/>
        <v>116.77052647258036</v>
      </c>
      <c r="BW35" s="745">
        <f t="shared" ca="1" si="18"/>
        <v>93.282028633100808</v>
      </c>
      <c r="BX35" s="745">
        <f t="shared" ca="1" si="18"/>
        <v>80.576331072990456</v>
      </c>
      <c r="BY35" s="745">
        <f t="shared" ca="1" si="18"/>
        <v>56.082563761712628</v>
      </c>
      <c r="BZ35" s="745">
        <f t="shared" ca="1" si="18"/>
        <v>108.43630210270895</v>
      </c>
      <c r="CA35" s="745">
        <f t="shared" ca="1" si="18"/>
        <v>86.533393520893881</v>
      </c>
      <c r="CB35" s="745">
        <f t="shared" ca="1" si="18"/>
        <v>74.665663969839386</v>
      </c>
      <c r="CC35" s="745">
        <f t="shared" ca="1" si="18"/>
        <v>51.586109156088163</v>
      </c>
      <c r="CD35" s="745">
        <f t="shared" ca="1" si="18"/>
        <v>100.00934272272184</v>
      </c>
      <c r="CE35" s="745">
        <f t="shared" ca="1" si="18"/>
        <v>79.720198818034262</v>
      </c>
      <c r="CF35" s="745">
        <f t="shared" ca="1" si="18"/>
        <v>68.707746083762899</v>
      </c>
      <c r="CG35" s="745">
        <f t="shared" ca="1" si="18"/>
        <v>47.096859399004394</v>
      </c>
      <c r="CH35" s="745">
        <f t="shared" ca="1" si="18"/>
        <v>91.599202653766667</v>
      </c>
      <c r="CI35" s="745">
        <f t="shared" ca="1" si="18"/>
        <v>72.932420317844617</v>
      </c>
      <c r="CJ35" s="745">
        <f t="shared" ca="1" si="18"/>
        <v>62.782496430984402</v>
      </c>
      <c r="CK35" s="745">
        <f t="shared" ca="1" si="18"/>
        <v>42.680791046709579</v>
      </c>
      <c r="CM35" s="770" t="s">
        <v>1131</v>
      </c>
      <c r="CN35" s="771"/>
      <c r="CO35" s="772"/>
    </row>
    <row r="36" spans="1:93" ht="15.75" thickBot="1" x14ac:dyDescent="0.3">
      <c r="A36" s="34"/>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t="s">
        <v>980</v>
      </c>
      <c r="AD36" s="38"/>
      <c r="AE36" s="38"/>
      <c r="AF36" s="38"/>
      <c r="AG36" s="38"/>
      <c r="AH36" s="38"/>
      <c r="AI36" s="38"/>
      <c r="AJ36" s="38"/>
      <c r="AK36" s="38"/>
      <c r="AL36" s="38"/>
      <c r="AM36" s="38"/>
      <c r="AN36" s="38"/>
      <c r="AO36" s="38"/>
      <c r="AP36" s="38"/>
      <c r="AQ36" s="38"/>
      <c r="AR36" s="38"/>
      <c r="AS36" s="38"/>
      <c r="AT36" s="38"/>
      <c r="AU36" s="38"/>
      <c r="AV36" s="38"/>
      <c r="AW36" s="37"/>
      <c r="CM36" s="773" t="s">
        <v>1479</v>
      </c>
      <c r="CN36" s="766"/>
      <c r="CO36" s="767">
        <f>SUM(CH30:CK30)</f>
        <v>778.76026657451689</v>
      </c>
    </row>
    <row r="37" spans="1:93" s="370" customFormat="1" x14ac:dyDescent="0.25">
      <c r="A37" s="502" t="s">
        <v>1273</v>
      </c>
      <c r="B37" s="503">
        <f>B43-B49</f>
        <v>38.400000000000091</v>
      </c>
      <c r="C37" s="503">
        <f t="shared" ref="C37:BN37" si="19">C43-C49</f>
        <v>-109</v>
      </c>
      <c r="D37" s="503">
        <f t="shared" si="19"/>
        <v>-75.299999999999841</v>
      </c>
      <c r="E37" s="503">
        <f t="shared" si="19"/>
        <v>-181.10000000000014</v>
      </c>
      <c r="F37" s="503">
        <f t="shared" si="19"/>
        <v>-134.10000000000014</v>
      </c>
      <c r="G37" s="503">
        <f t="shared" si="19"/>
        <v>-97.399999999999977</v>
      </c>
      <c r="H37" s="503">
        <f t="shared" si="19"/>
        <v>-108.99999999999989</v>
      </c>
      <c r="I37" s="503">
        <f t="shared" si="19"/>
        <v>-144.20000000000005</v>
      </c>
      <c r="J37" s="503">
        <f t="shared" si="19"/>
        <v>-145</v>
      </c>
      <c r="K37" s="503">
        <f t="shared" si="19"/>
        <v>-100.59999999999991</v>
      </c>
      <c r="L37" s="503">
        <f t="shared" si="19"/>
        <v>-114.10000000000002</v>
      </c>
      <c r="M37" s="503">
        <f t="shared" si="19"/>
        <v>-139.60000000000002</v>
      </c>
      <c r="N37" s="503">
        <f t="shared" si="19"/>
        <v>19.699999999999932</v>
      </c>
      <c r="O37" s="503">
        <f t="shared" si="19"/>
        <v>-70.199999999999932</v>
      </c>
      <c r="P37" s="503">
        <f t="shared" si="19"/>
        <v>-131.79999999999995</v>
      </c>
      <c r="Q37" s="503">
        <f t="shared" si="19"/>
        <v>-218.5</v>
      </c>
      <c r="R37" s="503">
        <f t="shared" si="19"/>
        <v>-147.29999999999984</v>
      </c>
      <c r="S37" s="503">
        <f t="shared" si="19"/>
        <v>-164.89999999999998</v>
      </c>
      <c r="T37" s="503">
        <f t="shared" si="19"/>
        <v>-113.89999999999998</v>
      </c>
      <c r="U37" s="503">
        <f t="shared" si="19"/>
        <v>-183.20000000000005</v>
      </c>
      <c r="V37" s="503">
        <f t="shared" si="19"/>
        <v>-93.300000000000182</v>
      </c>
      <c r="W37" s="503">
        <f t="shared" si="19"/>
        <v>-57.900000000000091</v>
      </c>
      <c r="X37" s="503">
        <f t="shared" si="19"/>
        <v>-104.59999999999991</v>
      </c>
      <c r="Y37" s="503">
        <f t="shared" si="19"/>
        <v>-101.0999999999998</v>
      </c>
      <c r="Z37" s="503">
        <f t="shared" si="19"/>
        <v>-116.4000000000002</v>
      </c>
      <c r="AA37" s="503">
        <f t="shared" si="19"/>
        <v>-113.29999999999995</v>
      </c>
      <c r="AB37" s="503">
        <f t="shared" si="19"/>
        <v>-120.19999999999993</v>
      </c>
      <c r="AC37" s="503">
        <f t="shared" si="19"/>
        <v>-254.5</v>
      </c>
      <c r="AD37" s="503">
        <f t="shared" si="19"/>
        <v>-110.55710323559583</v>
      </c>
      <c r="AE37" s="503">
        <f t="shared" si="19"/>
        <v>-113.32082800624414</v>
      </c>
      <c r="AF37" s="503">
        <f t="shared" si="19"/>
        <v>-128.81230823051555</v>
      </c>
      <c r="AG37" s="503">
        <f t="shared" si="19"/>
        <v>-195.10255662808981</v>
      </c>
      <c r="AH37" s="503">
        <f t="shared" si="19"/>
        <v>-98.970989927629262</v>
      </c>
      <c r="AI37" s="503">
        <f t="shared" si="19"/>
        <v>-107.79052377594815</v>
      </c>
      <c r="AJ37" s="503">
        <f t="shared" si="19"/>
        <v>-119.6592283575319</v>
      </c>
      <c r="AK37" s="503">
        <f t="shared" si="19"/>
        <v>-203.91914396771972</v>
      </c>
      <c r="AL37" s="503">
        <f t="shared" si="19"/>
        <v>-101.68947605016001</v>
      </c>
      <c r="AM37" s="503">
        <f t="shared" si="19"/>
        <v>-110.75126048515483</v>
      </c>
      <c r="AN37" s="503">
        <f t="shared" si="19"/>
        <v>-122.94596876460082</v>
      </c>
      <c r="AO37" s="503">
        <f t="shared" si="19"/>
        <v>-209.52029399562218</v>
      </c>
      <c r="AP37" s="503">
        <f t="shared" si="19"/>
        <v>-104.91104481344246</v>
      </c>
      <c r="AQ37" s="503">
        <f t="shared" si="19"/>
        <v>-114.25991069294162</v>
      </c>
      <c r="AR37" s="503">
        <f t="shared" si="19"/>
        <v>-126.8409528664771</v>
      </c>
      <c r="AS37" s="503">
        <f t="shared" si="19"/>
        <v>-216.15799202129642</v>
      </c>
      <c r="AT37" s="503">
        <f t="shared" si="19"/>
        <v>-108.67037709531542</v>
      </c>
      <c r="AU37" s="503">
        <f t="shared" si="19"/>
        <v>-118.3542457703943</v>
      </c>
      <c r="AV37" s="503">
        <f t="shared" si="19"/>
        <v>-131.38611100137518</v>
      </c>
      <c r="AW37" s="503">
        <f t="shared" si="19"/>
        <v>-223.90369428587269</v>
      </c>
      <c r="AX37" s="503">
        <f t="shared" si="19"/>
        <v>-112.45522691665269</v>
      </c>
      <c r="AY37" s="503">
        <f t="shared" si="19"/>
        <v>-122.47637231427939</v>
      </c>
      <c r="AZ37" s="503">
        <f t="shared" si="19"/>
        <v>-135.96212069271564</v>
      </c>
      <c r="BA37" s="503">
        <f t="shared" si="19"/>
        <v>-231.70197271248844</v>
      </c>
      <c r="BB37" s="503">
        <f t="shared" si="19"/>
        <v>-116.11956410059497</v>
      </c>
      <c r="BC37" s="503">
        <f t="shared" si="19"/>
        <v>-126.46724706088594</v>
      </c>
      <c r="BD37" s="503">
        <f t="shared" si="19"/>
        <v>-140.39242658531066</v>
      </c>
      <c r="BE37" s="503">
        <f t="shared" si="19"/>
        <v>-239.25194773350245</v>
      </c>
      <c r="BF37" s="503">
        <f t="shared" si="19"/>
        <v>-119.51765759870136</v>
      </c>
      <c r="BG37" s="503">
        <f t="shared" si="19"/>
        <v>-130.16815253094728</v>
      </c>
      <c r="BH37" s="503">
        <f t="shared" si="19"/>
        <v>-144.5008349802099</v>
      </c>
      <c r="BI37" s="503">
        <f t="shared" si="19"/>
        <v>-246.25335610339766</v>
      </c>
      <c r="BJ37" s="503">
        <f t="shared" si="19"/>
        <v>-122.5084560491714</v>
      </c>
      <c r="BK37" s="503">
        <f t="shared" si="19"/>
        <v>-133.42546794953796</v>
      </c>
      <c r="BL37" s="503">
        <f t="shared" si="19"/>
        <v>-148.1168100757186</v>
      </c>
      <c r="BM37" s="503">
        <f t="shared" si="19"/>
        <v>-252.41557657068665</v>
      </c>
      <c r="BN37" s="503">
        <f t="shared" si="19"/>
        <v>-124.9608272844157</v>
      </c>
      <c r="BO37" s="503">
        <f t="shared" ref="BO37:CK37" si="20">BO43-BO49</f>
        <v>-136.09637565828507</v>
      </c>
      <c r="BP37" s="503">
        <f t="shared" si="20"/>
        <v>-151.08180870683373</v>
      </c>
      <c r="BQ37" s="503">
        <f t="shared" si="20"/>
        <v>-257.46842532311098</v>
      </c>
      <c r="BR37" s="503">
        <f t="shared" si="20"/>
        <v>-126.75920221427509</v>
      </c>
      <c r="BS37" s="503">
        <f t="shared" si="20"/>
        <v>-138.05500793807573</v>
      </c>
      <c r="BT37" s="503">
        <f t="shared" si="20"/>
        <v>-153.25610398832873</v>
      </c>
      <c r="BU37" s="503">
        <f t="shared" si="20"/>
        <v>-261.17378460564578</v>
      </c>
      <c r="BV37" s="503">
        <f t="shared" si="20"/>
        <v>-127.80913108912227</v>
      </c>
      <c r="BW37" s="503">
        <f t="shared" si="20"/>
        <v>-139.19849840361576</v>
      </c>
      <c r="BX37" s="503">
        <f t="shared" si="20"/>
        <v>-154.52550302219083</v>
      </c>
      <c r="BY37" s="503">
        <f t="shared" si="20"/>
        <v>-263.33705080660411</v>
      </c>
      <c r="BZ37" s="503">
        <f t="shared" si="20"/>
        <v>-128.04225370447534</v>
      </c>
      <c r="CA37" s="503">
        <f t="shared" si="20"/>
        <v>-139.45239511447289</v>
      </c>
      <c r="CB37" s="503">
        <f t="shared" si="20"/>
        <v>-154.8073560407995</v>
      </c>
      <c r="CC37" s="503">
        <f t="shared" si="20"/>
        <v>-263.81737503289537</v>
      </c>
      <c r="CD37" s="503">
        <f t="shared" si="20"/>
        <v>-127.42021750725462</v>
      </c>
      <c r="CE37" s="503">
        <f t="shared" si="20"/>
        <v>-138.7749278328472</v>
      </c>
      <c r="CF37" s="503">
        <f t="shared" si="20"/>
        <v>-154.05529352809435</v>
      </c>
      <c r="CG37" s="503">
        <f t="shared" si="20"/>
        <v>-262.53573594908903</v>
      </c>
      <c r="CH37" s="503">
        <f t="shared" si="20"/>
        <v>-125.93715163254433</v>
      </c>
      <c r="CI37" s="503">
        <f t="shared" si="20"/>
        <v>-137.15970252747138</v>
      </c>
      <c r="CJ37" s="503">
        <f t="shared" si="20"/>
        <v>-152.26221741254813</v>
      </c>
      <c r="CK37" s="503">
        <f t="shared" si="20"/>
        <v>-259.48003726566935</v>
      </c>
      <c r="CM37" s="768" t="s">
        <v>1054</v>
      </c>
      <c r="CN37" s="766"/>
      <c r="CO37" s="774">
        <f>'Revenue Assumptions Summary'!AJ27</f>
        <v>-1.0058587317541457E-2</v>
      </c>
    </row>
    <row r="38" spans="1:93" s="371" customFormat="1" x14ac:dyDescent="0.25">
      <c r="A38" s="504"/>
      <c r="B38" s="494"/>
      <c r="C38" s="494"/>
      <c r="D38" s="494"/>
      <c r="E38" s="494"/>
      <c r="F38" s="494"/>
      <c r="G38" s="494"/>
      <c r="H38" s="494"/>
      <c r="I38" s="494"/>
      <c r="J38" s="494"/>
      <c r="K38" s="494"/>
      <c r="L38" s="494"/>
      <c r="M38" s="494"/>
      <c r="N38" s="494"/>
      <c r="O38" s="494"/>
      <c r="P38" s="494"/>
      <c r="Q38" s="494"/>
      <c r="R38" s="494"/>
      <c r="S38" s="494"/>
      <c r="T38" s="494"/>
      <c r="U38" s="494"/>
      <c r="V38" s="494"/>
      <c r="W38" s="494"/>
      <c r="X38" s="494"/>
      <c r="Y38" s="494"/>
      <c r="Z38" s="494"/>
      <c r="AA38" s="494"/>
      <c r="AB38" s="494"/>
      <c r="AC38" s="494" t="s">
        <v>980</v>
      </c>
      <c r="AD38" s="494"/>
      <c r="AE38" s="494"/>
      <c r="AF38" s="494"/>
      <c r="AG38" s="494"/>
      <c r="AH38" s="494"/>
      <c r="AI38" s="494"/>
      <c r="AJ38" s="494"/>
      <c r="AK38" s="494"/>
      <c r="AL38" s="494"/>
      <c r="AM38" s="494"/>
      <c r="AN38" s="494"/>
      <c r="AO38" s="494"/>
      <c r="AP38" s="494"/>
      <c r="AQ38" s="494"/>
      <c r="AR38" s="494"/>
      <c r="AS38" s="494"/>
      <c r="AT38" s="494"/>
      <c r="AU38" s="494"/>
      <c r="AV38" s="494"/>
      <c r="AW38" s="495"/>
      <c r="AX38" s="495"/>
      <c r="AY38" s="495"/>
      <c r="AZ38" s="495"/>
      <c r="BA38" s="495"/>
      <c r="BB38" s="495"/>
      <c r="BC38" s="495"/>
      <c r="BD38" s="495"/>
      <c r="BE38" s="495"/>
      <c r="BF38" s="495"/>
      <c r="BG38" s="495"/>
      <c r="BH38" s="495"/>
      <c r="BI38" s="495"/>
      <c r="BJ38" s="495"/>
      <c r="BK38" s="495"/>
      <c r="BL38" s="495"/>
      <c r="BM38" s="495"/>
      <c r="BN38" s="495"/>
      <c r="BO38" s="495"/>
      <c r="BP38" s="495"/>
      <c r="BQ38" s="495"/>
      <c r="BR38" s="495"/>
      <c r="BS38" s="495"/>
      <c r="BT38" s="495"/>
      <c r="BU38" s="495"/>
      <c r="BV38" s="495"/>
      <c r="BW38" s="495"/>
      <c r="BX38" s="495"/>
      <c r="BY38" s="495"/>
      <c r="BZ38" s="495"/>
      <c r="CA38" s="495"/>
      <c r="CB38" s="495"/>
      <c r="CC38" s="495"/>
      <c r="CD38" s="495"/>
      <c r="CE38" s="495"/>
      <c r="CF38" s="495"/>
      <c r="CG38" s="495"/>
      <c r="CH38" s="495"/>
      <c r="CI38" s="495"/>
      <c r="CJ38" s="495"/>
      <c r="CK38" s="495"/>
      <c r="CM38" s="766" t="s">
        <v>1131</v>
      </c>
      <c r="CN38" s="766"/>
      <c r="CO38" s="775">
        <f ca="1">(CO36*(1+CO37))/(CO28-CO37)</f>
        <v>9011.2587721143918</v>
      </c>
    </row>
    <row r="39" spans="1:93" s="371" customFormat="1" x14ac:dyDescent="0.25">
      <c r="A39" s="504" t="s">
        <v>1266</v>
      </c>
      <c r="B39" s="494"/>
      <c r="C39" s="494"/>
      <c r="D39" s="494"/>
      <c r="E39" s="494"/>
      <c r="F39" s="494"/>
      <c r="G39" s="494"/>
      <c r="H39" s="494"/>
      <c r="I39" s="494"/>
      <c r="J39" s="494"/>
      <c r="K39" s="494"/>
      <c r="L39" s="494"/>
      <c r="M39" s="494"/>
      <c r="N39" s="494"/>
      <c r="O39" s="494"/>
      <c r="P39" s="494"/>
      <c r="Q39" s="494"/>
      <c r="R39" s="494"/>
      <c r="S39" s="494"/>
      <c r="T39" s="494"/>
      <c r="U39" s="494"/>
      <c r="V39" s="494"/>
      <c r="W39" s="494"/>
      <c r="X39" s="494"/>
      <c r="Y39" s="494"/>
      <c r="Z39" s="494"/>
      <c r="AA39" s="494"/>
      <c r="AB39" s="494"/>
      <c r="AC39" s="494" t="s">
        <v>980</v>
      </c>
      <c r="AD39" s="494"/>
      <c r="AE39" s="494"/>
      <c r="AF39" s="494"/>
      <c r="AG39" s="494"/>
      <c r="AH39" s="494"/>
      <c r="AI39" s="494"/>
      <c r="AJ39" s="494"/>
      <c r="AK39" s="494"/>
      <c r="AL39" s="494"/>
      <c r="AM39" s="494"/>
      <c r="AN39" s="494"/>
      <c r="AO39" s="494"/>
      <c r="AP39" s="494"/>
      <c r="AQ39" s="494"/>
      <c r="AR39" s="494"/>
      <c r="AS39" s="494"/>
      <c r="AT39" s="494"/>
      <c r="AU39" s="494"/>
      <c r="AV39" s="494"/>
      <c r="AW39" s="495"/>
      <c r="AX39" s="495"/>
      <c r="AY39" s="495"/>
      <c r="AZ39" s="495"/>
      <c r="BA39" s="495"/>
      <c r="BB39" s="495"/>
      <c r="BC39" s="495"/>
      <c r="BD39" s="495"/>
      <c r="BE39" s="495"/>
      <c r="BF39" s="495"/>
      <c r="BG39" s="495"/>
      <c r="BH39" s="495"/>
      <c r="BI39" s="495"/>
      <c r="BJ39" s="495"/>
      <c r="BK39" s="495"/>
      <c r="BL39" s="495"/>
      <c r="BM39" s="495"/>
      <c r="BN39" s="495"/>
      <c r="BO39" s="495"/>
      <c r="BP39" s="495"/>
      <c r="BQ39" s="495"/>
      <c r="BR39" s="495"/>
      <c r="BS39" s="495"/>
      <c r="BT39" s="495"/>
      <c r="BU39" s="495"/>
      <c r="BV39" s="495"/>
      <c r="BW39" s="495"/>
      <c r="BX39" s="495"/>
      <c r="BY39" s="495"/>
      <c r="BZ39" s="495"/>
      <c r="CA39" s="495"/>
      <c r="CB39" s="495"/>
      <c r="CC39" s="495"/>
      <c r="CD39" s="495"/>
      <c r="CE39" s="495"/>
      <c r="CF39" s="495"/>
      <c r="CG39" s="495"/>
      <c r="CH39" s="495"/>
      <c r="CI39" s="495"/>
      <c r="CJ39" s="495"/>
      <c r="CK39" s="495"/>
      <c r="CM39" s="768" t="s">
        <v>1455</v>
      </c>
      <c r="CN39" s="766"/>
      <c r="CO39" s="776">
        <f ca="1">CO16</f>
        <v>0.34500800799480968</v>
      </c>
    </row>
    <row r="40" spans="1:93" s="371" customFormat="1" x14ac:dyDescent="0.25">
      <c r="A40" s="505" t="s">
        <v>1272</v>
      </c>
      <c r="B40" s="496">
        <f>_xll.ciqfunctions.udf.CIQ($A$6, "IQ_TOTAL_RECEIV",B60)</f>
        <v>267.5</v>
      </c>
      <c r="C40" s="496">
        <f>_xll.ciqfunctions.udf.CIQ($A$6, "IQ_TOTAL_RECEIV",C60)</f>
        <v>261.39999999999998</v>
      </c>
      <c r="D40" s="496">
        <f>_xll.ciqfunctions.udf.CIQ($A$6, "IQ_TOTAL_RECEIV",D60)</f>
        <v>275.60000000000002</v>
      </c>
      <c r="E40" s="496">
        <f>_xll.ciqfunctions.udf.CIQ($A$6, "IQ_TOTAL_RECEIV",E60)</f>
        <v>353.2</v>
      </c>
      <c r="F40" s="496">
        <f>_xll.ciqfunctions.udf.CIQ($A$6, "IQ_TOTAL_RECEIV",F60)</f>
        <v>328.7</v>
      </c>
      <c r="G40" s="496">
        <f>_xll.ciqfunctions.udf.CIQ($A$6, "IQ_TOTAL_RECEIV",G60)</f>
        <v>331.5</v>
      </c>
      <c r="H40" s="496">
        <f>_xll.ciqfunctions.udf.CIQ($A$6, "IQ_TOTAL_RECEIV",H60)</f>
        <v>375.6</v>
      </c>
      <c r="I40" s="496">
        <f>_xll.ciqfunctions.udf.CIQ($A$6, "IQ_TOTAL_RECEIV",I60)</f>
        <v>367.6</v>
      </c>
      <c r="J40" s="496">
        <f>_xll.ciqfunctions.udf.CIQ($A$6, "IQ_TOTAL_RECEIV",J60)</f>
        <v>372.5</v>
      </c>
      <c r="K40" s="496">
        <f>_xll.ciqfunctions.udf.CIQ($A$6, "IQ_TOTAL_RECEIV",K60)</f>
        <v>369.8</v>
      </c>
      <c r="L40" s="496">
        <f>_xll.ciqfunctions.udf.CIQ($A$6, "IQ_TOTAL_RECEIV",L60)</f>
        <v>367.9</v>
      </c>
      <c r="M40" s="496">
        <f>_xll.ciqfunctions.udf.CIQ($A$6, "IQ_TOTAL_RECEIV",M60)</f>
        <v>355.9</v>
      </c>
      <c r="N40" s="496">
        <f>_xll.ciqfunctions.udf.CIQ($A$6, "IQ_TOTAL_RECEIV",N60)</f>
        <v>384</v>
      </c>
      <c r="O40" s="496">
        <f>_xll.ciqfunctions.udf.CIQ($A$6, "IQ_TOTAL_RECEIV",O60)</f>
        <v>372.4</v>
      </c>
      <c r="P40" s="496">
        <f>_xll.ciqfunctions.udf.CIQ($A$6, "IQ_TOTAL_RECEIV",P60)</f>
        <v>388.6</v>
      </c>
      <c r="Q40" s="496">
        <f>_xll.ciqfunctions.udf.CIQ($A$6, "IQ_TOTAL_RECEIV",Q60)</f>
        <v>390.6</v>
      </c>
      <c r="R40" s="496">
        <f>_xll.ciqfunctions.udf.CIQ($A$6, "IQ_TOTAL_RECEIV",R60)</f>
        <v>444.6</v>
      </c>
      <c r="S40" s="496">
        <f>_xll.ciqfunctions.udf.CIQ($A$6, "IQ_TOTAL_RECEIV",S60)</f>
        <v>431.3</v>
      </c>
      <c r="T40" s="496">
        <f>_xll.ciqfunctions.udf.CIQ($A$6, "IQ_TOTAL_RECEIV",T60)</f>
        <v>446.6</v>
      </c>
      <c r="U40" s="496">
        <f>_xll.ciqfunctions.udf.CIQ($A$6, "IQ_TOTAL_RECEIV",U60)</f>
        <v>400.3</v>
      </c>
      <c r="V40" s="496">
        <f>_xll.ciqfunctions.udf.CIQ($A$6, "IQ_TOTAL_RECEIV",V60)</f>
        <v>419.1</v>
      </c>
      <c r="W40" s="496">
        <f>_xll.ciqfunctions.udf.CIQ($A$6, "IQ_TOTAL_RECEIV",W60)</f>
        <v>452</v>
      </c>
      <c r="X40" s="496">
        <f>_xll.ciqfunctions.udf.CIQ($A$6, "IQ_TOTAL_RECEIV",X60)</f>
        <v>427.3</v>
      </c>
      <c r="Y40" s="496">
        <f>_xll.ciqfunctions.udf.CIQ($A$6, "IQ_TOTAL_RECEIV",Y60)</f>
        <v>395.5</v>
      </c>
      <c r="Z40" s="496">
        <f>_xll.ciqfunctions.udf.CIQ($A$6, "IQ_TOTAL_RECEIV",Z60)</f>
        <v>396.4</v>
      </c>
      <c r="AA40" s="496">
        <f>_xll.ciqfunctions.udf.CIQ($A$6, "IQ_TOTAL_RECEIV",AA60)</f>
        <v>390.8</v>
      </c>
      <c r="AB40" s="496">
        <f>_xll.ciqfunctions.udf.CIQ($A$6, "IQ_TOTAL_RECEIV",AB60)</f>
        <v>406.1</v>
      </c>
      <c r="AC40" s="496">
        <f>_xll.ciqfunctions.udf.CIQ($A$6, "IQ_TOTAL_RECEIV",AC60)</f>
        <v>355.7</v>
      </c>
      <c r="AD40" s="496">
        <f>('IS Assumptions'!$B87/90)*'DCF Bear'!AD9</f>
        <v>467.7956328251305</v>
      </c>
      <c r="AE40" s="496">
        <f>('IS Assumptions'!$C87/90)*'DCF Bear'!AE9</f>
        <v>388.09555217378232</v>
      </c>
      <c r="AF40" s="496">
        <f>('IS Assumptions'!$D87/90)*'DCF Bear'!AF9</f>
        <v>409.04218003915588</v>
      </c>
      <c r="AG40" s="496">
        <f>('IS Assumptions'!$E87/90)*'DCF Bear'!AG9</f>
        <v>420.07285990018914</v>
      </c>
      <c r="AH40" s="496">
        <f>('IS Assumptions'!$B87/90)*'DCF Bear'!AH9</f>
        <v>478.65300090919612</v>
      </c>
      <c r="AI40" s="496">
        <f>('IS Assumptions'!$C87/90)*'DCF Bear'!AI9</f>
        <v>397.1031101030685</v>
      </c>
      <c r="AJ40" s="496">
        <f>('IS Assumptions'!$D87/90)*'DCF Bear'!AJ9</f>
        <v>418.53590165381218</v>
      </c>
      <c r="AK40" s="496">
        <f>('IS Assumptions'!$E87/90)*'DCF Bear'!AK9</f>
        <v>429.82259961990025</v>
      </c>
      <c r="AL40" s="496">
        <f>('IS Assumptions'!$B87/90)*'DCF Bear'!AL9</f>
        <v>491.8004044203762</v>
      </c>
      <c r="AM40" s="496">
        <f>('IS Assumptions'!$C87/90)*'DCF Bear'!AM9</f>
        <v>408.01054161222567</v>
      </c>
      <c r="AN40" s="496">
        <f>('IS Assumptions'!$D87/90)*'DCF Bear'!AN9</f>
        <v>430.03203846378938</v>
      </c>
      <c r="AO40" s="496">
        <f>('IS Assumptions'!$E87/90)*'DCF Bear'!AO9</f>
        <v>441.62875385834252</v>
      </c>
      <c r="AP40" s="496">
        <f>('IS Assumptions'!$B87/90)*'DCF Bear'!AP9</f>
        <v>507.38086448557277</v>
      </c>
      <c r="AQ40" s="496">
        <f>('IS Assumptions'!$C87/90)*'DCF Bear'!AQ9</f>
        <v>420.93650078718963</v>
      </c>
      <c r="AR40" s="496">
        <f>('IS Assumptions'!$D87/90)*'DCF Bear'!AR9</f>
        <v>443.65564865568552</v>
      </c>
      <c r="AS40" s="496">
        <f>('IS Assumptions'!$E87/90)*'DCF Bear'!AS9</f>
        <v>455.61975325827575</v>
      </c>
      <c r="AT40" s="496">
        <f>('IS Assumptions'!$B87/90)*'DCF Bear'!AT9</f>
        <v>525.56210809492882</v>
      </c>
      <c r="AU40" s="496">
        <f>('IS Assumptions'!$C87/90)*'DCF Bear'!AU9</f>
        <v>436.0201383473904</v>
      </c>
      <c r="AV40" s="496">
        <f>('IS Assumptions'!$D87/90)*'DCF Bear'!AV9</f>
        <v>459.55339331157467</v>
      </c>
      <c r="AW40" s="496">
        <f>('IS Assumptions'!$E87/90)*'DCF Bear'!AW9</f>
        <v>471.94621392529797</v>
      </c>
      <c r="AX40" s="496">
        <f>('IS Assumptions'!$B87/90)*'DCF Bear'!AX9</f>
        <v>543.86676207786286</v>
      </c>
      <c r="AY40" s="496">
        <f>('IS Assumptions'!$C87/90)*'DCF Bear'!AY9</f>
        <v>451.20616039713519</v>
      </c>
      <c r="AZ40" s="496">
        <f>('IS Assumptions'!$D87/90)*'DCF Bear'!AZ9</f>
        <v>475.55904844098166</v>
      </c>
      <c r="BA40" s="496">
        <f>('IS Assumptions'!$E87/90)*'DCF Bear'!BA9</f>
        <v>488.38349509796939</v>
      </c>
      <c r="BB40" s="496">
        <f>('IS Assumptions'!$B87/90)*'DCF Bear'!BB9</f>
        <v>561.58858127679912</v>
      </c>
      <c r="BC40" s="496">
        <f>('IS Assumptions'!$C87/90)*'DCF Bear'!BC9</f>
        <v>465.9086473912929</v>
      </c>
      <c r="BD40" s="496">
        <f>('IS Assumptions'!$D87/90)*'DCF Bear'!BD9</f>
        <v>491.05507074374327</v>
      </c>
      <c r="BE40" s="496">
        <f>('IS Assumptions'!$E87/90)*'DCF Bear'!BE9</f>
        <v>504.29740012648034</v>
      </c>
      <c r="BF40" s="496">
        <f>('IS Assumptions'!$B87/90)*'DCF Bear'!BF9</f>
        <v>578.02276720772659</v>
      </c>
      <c r="BG40" s="496">
        <f>('IS Assumptions'!$C87/90)*'DCF Bear'!BG9</f>
        <v>479.54287998314362</v>
      </c>
      <c r="BH40" s="496">
        <f>('IS Assumptions'!$D87/90)*'DCF Bear'!BH9</f>
        <v>505.4251818962523</v>
      </c>
      <c r="BI40" s="496">
        <f>('IS Assumptions'!$E87/90)*'DCF Bear'!BI9</f>
        <v>519.05503145032128</v>
      </c>
      <c r="BJ40" s="496">
        <f>('IS Assumptions'!$B87/90)*'DCF Bear'!BJ9</f>
        <v>592.48715373633434</v>
      </c>
      <c r="BK40" s="496">
        <f>('IS Assumptions'!$C87/90)*'DCF Bear'!BK9</f>
        <v>491.5429152181315</v>
      </c>
      <c r="BL40" s="496">
        <f>('IS Assumptions'!$D87/90)*'DCF Bear'!BL9</f>
        <v>518.07289338269607</v>
      </c>
      <c r="BM40" s="496">
        <f>('IS Assumptions'!$E87/90)*'DCF Bear'!BM9</f>
        <v>532.04381499043041</v>
      </c>
      <c r="BN40" s="496">
        <f>('IS Assumptions'!$B87/90)*'DCF Bear'!BN9</f>
        <v>604.3475468874118</v>
      </c>
      <c r="BO40" s="496">
        <f>('IS Assumptions'!$C87/90)*'DCF Bear'!BO9</f>
        <v>501.38260910575332</v>
      </c>
      <c r="BP40" s="496">
        <f>('IS Assumptions'!$D87/90)*'DCF Bear'!BP9</f>
        <v>528.44366371532931</v>
      </c>
      <c r="BQ40" s="496">
        <f>('IS Assumptions'!$E87/90)*'DCF Bear'!BQ9</f>
        <v>542.69425488535819</v>
      </c>
      <c r="BR40" s="496">
        <f>('IS Assumptions'!$B87/90)*'DCF Bear'!BR9</f>
        <v>613.04502033459642</v>
      </c>
      <c r="BS40" s="496">
        <f>('IS Assumptions'!$C87/90)*'DCF Bear'!BS9</f>
        <v>508.59826167526683</v>
      </c>
      <c r="BT40" s="496">
        <f>('IS Assumptions'!$D87/90)*'DCF Bear'!BT9</f>
        <v>536.04876570865827</v>
      </c>
      <c r="BU40" s="496">
        <f>('IS Assumptions'!$E87/90)*'DCF Bear'!BU9</f>
        <v>550.50444439653427</v>
      </c>
      <c r="BV40" s="496">
        <f>('IS Assumptions'!$B87/90)*'DCF Bear'!BV9</f>
        <v>618.12278713327464</v>
      </c>
      <c r="BW40" s="496">
        <f>('IS Assumptions'!$C87/90)*'DCF Bear'!BW9</f>
        <v>512.81091047158304</v>
      </c>
      <c r="BX40" s="496">
        <f>('IS Assumptions'!$D87/90)*'DCF Bear'!BX9</f>
        <v>540.48878321912173</v>
      </c>
      <c r="BY40" s="496">
        <f>('IS Assumptions'!$E87/90)*'DCF Bear'!BY9</f>
        <v>555.06419628678827</v>
      </c>
      <c r="BZ40" s="496">
        <f>('IS Assumptions'!$B87/90)*'DCF Bear'!BZ9</f>
        <v>619.25023710119001</v>
      </c>
      <c r="CA40" s="496">
        <f>('IS Assumptions'!$C87/90)*'DCF Bear'!CA9</f>
        <v>513.74627259799695</v>
      </c>
      <c r="CB40" s="496">
        <f>('IS Assumptions'!$D87/90)*'DCF Bear'!CB9</f>
        <v>541.47462951695047</v>
      </c>
      <c r="CC40" s="496">
        <f>('IS Assumptions'!$E87/90)*'DCF Bear'!CC9</f>
        <v>556.0766279966706</v>
      </c>
      <c r="CD40" s="496">
        <f>('IS Assumptions'!$B87/90)*'DCF Bear'!CD9</f>
        <v>616.24188593998895</v>
      </c>
      <c r="CE40" s="496">
        <f>('IS Assumptions'!$C87/90)*'DCF Bear'!CE9</f>
        <v>511.25046540546725</v>
      </c>
      <c r="CF40" s="496">
        <f>('IS Assumptions'!$D87/90)*'DCF Bear'!CF9</f>
        <v>538.84411646604974</v>
      </c>
      <c r="CG40" s="496">
        <f>('IS Assumptions'!$E87/90)*'DCF Bear'!CG9</f>
        <v>553.37517764700033</v>
      </c>
      <c r="CH40" s="496">
        <f>('IS Assumptions'!$B87/90)*'DCF Bear'!CH9</f>
        <v>609.06934040927263</v>
      </c>
      <c r="CI40" s="496">
        <f>('IS Assumptions'!$C87/90)*'DCF Bear'!CI9</f>
        <v>505.29993311549276</v>
      </c>
      <c r="CJ40" s="496">
        <f>('IS Assumptions'!$D87/90)*'DCF Bear'!CJ9</f>
        <v>532.57241691512399</v>
      </c>
      <c r="CK40" s="496">
        <f>('IS Assumptions'!$E87/90)*'DCF Bear'!CK9</f>
        <v>546.9343485703024</v>
      </c>
      <c r="CM40" s="766" t="s">
        <v>1471</v>
      </c>
      <c r="CN40" s="766"/>
      <c r="CO40" s="775">
        <f ca="1">CO38*CO39</f>
        <v>3108.9564384929408</v>
      </c>
    </row>
    <row r="41" spans="1:93" s="371" customFormat="1" x14ac:dyDescent="0.25">
      <c r="A41" s="505" t="s">
        <v>1267</v>
      </c>
      <c r="B41" s="496">
        <f>_xll.ciqfunctions.udf.CIQ($A$6, "IQ_INVENTORY", , B60, , , "USD")</f>
        <v>321.2</v>
      </c>
      <c r="C41" s="496">
        <f>_xll.ciqfunctions.udf.CIQ($A$6, "IQ_INVENTORY", , C60, , , "USD")</f>
        <v>329.3</v>
      </c>
      <c r="D41" s="496">
        <f>_xll.ciqfunctions.udf.CIQ($A$6, "IQ_INVENTORY", , D60, , , "USD")</f>
        <v>318.3</v>
      </c>
      <c r="E41" s="496">
        <f>_xll.ciqfunctions.udf.CIQ($A$6, "IQ_INVENTORY", , E60, , , "USD")</f>
        <v>309.89999999999998</v>
      </c>
      <c r="F41" s="496">
        <f>_xll.ciqfunctions.udf.CIQ($A$6, "IQ_INVENTORY", , F60, , , "USD")</f>
        <v>318.10000000000002</v>
      </c>
      <c r="G41" s="496">
        <f>_xll.ciqfunctions.udf.CIQ($A$6, "IQ_INVENTORY", , G60, , , "USD")</f>
        <v>330</v>
      </c>
      <c r="H41" s="496">
        <f>_xll.ciqfunctions.udf.CIQ($A$6, "IQ_INVENTORY", , H60, , , "USD")</f>
        <v>345.1</v>
      </c>
      <c r="I41" s="496">
        <f>_xll.ciqfunctions.udf.CIQ($A$6, "IQ_INVENTORY", , I60, , , "USD")</f>
        <v>356.7</v>
      </c>
      <c r="J41" s="496">
        <f>_xll.ciqfunctions.udf.CIQ($A$6, "IQ_INVENTORY", , J60, , , "USD")</f>
        <v>369.5</v>
      </c>
      <c r="K41" s="496">
        <f>_xll.ciqfunctions.udf.CIQ($A$6, "IQ_INVENTORY", , K60, , , "USD")</f>
        <v>423.2</v>
      </c>
      <c r="L41" s="496">
        <f>_xll.ciqfunctions.udf.CIQ($A$6, "IQ_INVENTORY", , L60, , , "USD")</f>
        <v>441.1</v>
      </c>
      <c r="M41" s="496">
        <f>_xll.ciqfunctions.udf.CIQ($A$6, "IQ_INVENTORY", , M60, , , "USD")</f>
        <v>534.9</v>
      </c>
      <c r="N41" s="496">
        <f>_xll.ciqfunctions.udf.CIQ($A$6, "IQ_INVENTORY", , N60, , , "USD")</f>
        <v>542</v>
      </c>
      <c r="O41" s="496">
        <f>_xll.ciqfunctions.udf.CIQ($A$6, "IQ_INVENTORY", , O60, , , "USD")</f>
        <v>494.5</v>
      </c>
      <c r="P41" s="496">
        <f>_xll.ciqfunctions.udf.CIQ($A$6, "IQ_INVENTORY", , P60, , , "USD")</f>
        <v>472.9</v>
      </c>
      <c r="Q41" s="496">
        <f>_xll.ciqfunctions.udf.CIQ($A$6, "IQ_INVENTORY", , Q60, , , "USD")</f>
        <v>435.9</v>
      </c>
      <c r="R41" s="496">
        <f>_xll.ciqfunctions.udf.CIQ($A$6, "IQ_INVENTORY", , R60, , , "USD")</f>
        <v>444</v>
      </c>
      <c r="S41" s="496">
        <f>_xll.ciqfunctions.udf.CIQ($A$6, "IQ_INVENTORY", , S60, , , "USD")</f>
        <v>456.1</v>
      </c>
      <c r="T41" s="496">
        <f>_xll.ciqfunctions.udf.CIQ($A$6, "IQ_INVENTORY", , T60, , , "USD")</f>
        <v>499.6</v>
      </c>
      <c r="U41" s="496">
        <f>_xll.ciqfunctions.udf.CIQ($A$6, "IQ_INVENTORY", , U60, , , "USD")</f>
        <v>534.79999999999995</v>
      </c>
      <c r="V41" s="496">
        <f>_xll.ciqfunctions.udf.CIQ($A$6, "IQ_INVENTORY", , V60, , , "USD")</f>
        <v>570.9</v>
      </c>
      <c r="W41" s="496">
        <f>_xll.ciqfunctions.udf.CIQ($A$6, "IQ_INVENTORY", , W60, , , "USD")</f>
        <v>574.70000000000005</v>
      </c>
      <c r="X41" s="496">
        <f>_xll.ciqfunctions.udf.CIQ($A$6, "IQ_INVENTORY", , X60, , , "USD")</f>
        <v>559.1</v>
      </c>
      <c r="Y41" s="496">
        <f>_xll.ciqfunctions.udf.CIQ($A$6, "IQ_INVENTORY", , Y60, , , "USD")</f>
        <v>555.5</v>
      </c>
      <c r="Z41" s="496">
        <f>_xll.ciqfunctions.udf.CIQ($A$6, "IQ_INVENTORY", , Z60, , , "USD")</f>
        <v>549.9</v>
      </c>
      <c r="AA41" s="496">
        <f>_xll.ciqfunctions.udf.CIQ($A$6, "IQ_INVENTORY", , AA60, , , "USD")</f>
        <v>573.29999999999995</v>
      </c>
      <c r="AB41" s="496">
        <f>_xll.ciqfunctions.udf.CIQ($A$6, "IQ_INVENTORY", , AB60, , , "USD")</f>
        <v>518.6</v>
      </c>
      <c r="AC41" s="496">
        <f>_xll.ciqfunctions.udf.CIQ($A$6, "IQ_INVENTORY", , AC60, , , "USD")</f>
        <v>484.9</v>
      </c>
      <c r="AD41" s="496">
        <f>('IS Assumptions'!$B88/90)*'DCF Bear'!AD18</f>
        <v>400.36153483683836</v>
      </c>
      <c r="AE41" s="496">
        <f>('IS Assumptions'!$C88/90)*'DCF Bear'!AE18</f>
        <v>341.42208950503505</v>
      </c>
      <c r="AF41" s="496">
        <f>('IS Assumptions'!$D88/90)*'DCF Bear'!AF18</f>
        <v>345.67131569692867</v>
      </c>
      <c r="AG41" s="496">
        <f>('IS Assumptions'!$E88/90)*'DCF Bear'!AG18</f>
        <v>365.07792281211948</v>
      </c>
      <c r="AH41" s="496">
        <f>('IS Assumptions'!$B88/90)*'DCF Bear'!AH18</f>
        <v>564.14372255627211</v>
      </c>
      <c r="AI41" s="496">
        <f>('IS Assumptions'!$C88/90)*'DCF Bear'!AI18</f>
        <v>481.09299165017717</v>
      </c>
      <c r="AJ41" s="496">
        <f>('IS Assumptions'!$D88/90)*'DCF Bear'!AJ18</f>
        <v>487.08051560862998</v>
      </c>
      <c r="AK41" s="496">
        <f>('IS Assumptions'!$E88/90)*'DCF Bear'!AK18</f>
        <v>514.42608861581857</v>
      </c>
      <c r="AL41" s="496">
        <f>('IS Assumptions'!$B88/90)*'DCF Bear'!AL18</f>
        <v>579.63934285878349</v>
      </c>
      <c r="AM41" s="496">
        <f>('IS Assumptions'!$C88/90)*'DCF Bear'!AM18</f>
        <v>494.30741561829427</v>
      </c>
      <c r="AN41" s="496">
        <f>('IS Assumptions'!$D88/90)*'DCF Bear'!AN18</f>
        <v>500.45940191870483</v>
      </c>
      <c r="AO41" s="496">
        <f>('IS Assumptions'!$E88/90)*'DCF Bear'!AO18</f>
        <v>528.55608957865252</v>
      </c>
      <c r="AP41" s="496">
        <f>('IS Assumptions'!$B88/90)*'DCF Bear'!AP18</f>
        <v>598.00258036826028</v>
      </c>
      <c r="AQ41" s="496">
        <f>('IS Assumptions'!$C88/90)*'DCF Bear'!AQ18</f>
        <v>509.96729893630055</v>
      </c>
      <c r="AR41" s="496">
        <f>('IS Assumptions'!$D88/90)*'DCF Bear'!AR18</f>
        <v>516.31418295540675</v>
      </c>
      <c r="AS41" s="496">
        <f>('IS Assumptions'!$E88/90)*'DCF Bear'!AS18</f>
        <v>545.30098643493375</v>
      </c>
      <c r="AT41" s="496">
        <f>('IS Assumptions'!$B88/90)*'DCF Bear'!AT18</f>
        <v>619.43111927014081</v>
      </c>
      <c r="AU41" s="496">
        <f>('IS Assumptions'!$C88/90)*'DCF Bear'!AU18</f>
        <v>528.2412236026687</v>
      </c>
      <c r="AV41" s="496">
        <f>('IS Assumptions'!$D88/90)*'DCF Bear'!AV18</f>
        <v>534.81553883290019</v>
      </c>
      <c r="AW41" s="496">
        <f>('IS Assumptions'!$E88/90)*'DCF Bear'!AW18</f>
        <v>564.84104158629941</v>
      </c>
      <c r="AX41" s="496">
        <f>('IS Assumptions'!$B88/90)*'DCF Bear'!AX18</f>
        <v>641.00511048804162</v>
      </c>
      <c r="AY41" s="496">
        <f>('IS Assumptions'!$C88/90)*'DCF Bear'!AY18</f>
        <v>546.63918774170816</v>
      </c>
      <c r="AZ41" s="496">
        <f>('IS Assumptions'!$D88/90)*'DCF Bear'!AZ18</f>
        <v>553.44247793724003</v>
      </c>
      <c r="BA41" s="496">
        <f>('IS Assumptions'!$E88/90)*'DCF Bear'!BA18</f>
        <v>584.51373043191484</v>
      </c>
      <c r="BB41" s="496">
        <f>('IS Assumptions'!$B88/90)*'DCF Bear'!BB18</f>
        <v>661.89216861651187</v>
      </c>
      <c r="BC41" s="496">
        <f>('IS Assumptions'!$C88/90)*'DCF Bear'!BC18</f>
        <v>564.45134602694873</v>
      </c>
      <c r="BD41" s="496">
        <f>('IS Assumptions'!$D88/90)*'DCF Bear'!BD18</f>
        <v>571.47632044223747</v>
      </c>
      <c r="BE41" s="496">
        <f>('IS Assumptions'!$E88/90)*'DCF Bear'!BE18</f>
        <v>603.56002517225647</v>
      </c>
      <c r="BF41" s="496">
        <f>('IS Assumptions'!$B88/90)*'DCF Bear'!BF18</f>
        <v>681.26161330952482</v>
      </c>
      <c r="BG41" s="496">
        <f>('IS Assumptions'!$C88/90)*'DCF Bear'!BG18</f>
        <v>580.96930718007411</v>
      </c>
      <c r="BH41" s="496">
        <f>('IS Assumptions'!$D88/90)*'DCF Bear'!BH18</f>
        <v>588.19985866646107</v>
      </c>
      <c r="BI41" s="496">
        <f>('IS Assumptions'!$E88/90)*'DCF Bear'!BI18</f>
        <v>621.22245280140226</v>
      </c>
      <c r="BJ41" s="496">
        <f>('IS Assumptions'!$B88/90)*'DCF Bear'!BJ18</f>
        <v>698.30943886424132</v>
      </c>
      <c r="BK41" s="496">
        <f>('IS Assumptions'!$C88/90)*'DCF Bear'!BK18</f>
        <v>595.50742764357142</v>
      </c>
      <c r="BL41" s="496">
        <f>('IS Assumptions'!$D88/90)*'DCF Bear'!BL18</f>
        <v>602.91891575987552</v>
      </c>
      <c r="BM41" s="496">
        <f>('IS Assumptions'!$E88/90)*'DCF Bear'!BM18</f>
        <v>636.76786413697346</v>
      </c>
      <c r="BN41" s="496">
        <f>('IS Assumptions'!$B88/90)*'DCF Bear'!BN18</f>
        <v>712.28817989484264</v>
      </c>
      <c r="BO41" s="496">
        <f>('IS Assumptions'!$C88/90)*'DCF Bear'!BO18</f>
        <v>607.42828056282781</v>
      </c>
      <c r="BP41" s="496">
        <f>('IS Assumptions'!$D88/90)*'DCF Bear'!BP18</f>
        <v>614.98813166445507</v>
      </c>
      <c r="BQ41" s="496">
        <f>('IS Assumptions'!$E88/90)*'DCF Bear'!BQ18</f>
        <v>649.5146674507838</v>
      </c>
      <c r="BR41" s="496">
        <f>('IS Assumptions'!$B88/90)*'DCF Bear'!BR18</f>
        <v>722.53908198468412</v>
      </c>
      <c r="BS41" s="496">
        <f>('IS Assumptions'!$C88/90)*'DCF Bear'!BS18</f>
        <v>616.17009041789186</v>
      </c>
      <c r="BT41" s="496">
        <f>('IS Assumptions'!$D88/90)*'DCF Bear'!BT18</f>
        <v>623.83873918827715</v>
      </c>
      <c r="BU41" s="496">
        <f>('IS Assumptions'!$E88/90)*'DCF Bear'!BU18</f>
        <v>658.86216394151199</v>
      </c>
      <c r="BV41" s="496">
        <f>('IS Assumptions'!$B88/90)*'DCF Bear'!BV18</f>
        <v>728.52377289571518</v>
      </c>
      <c r="BW41" s="496">
        <f>('IS Assumptions'!$C88/90)*'DCF Bear'!BW18</f>
        <v>621.27374173823841</v>
      </c>
      <c r="BX41" s="496">
        <f>('IS Assumptions'!$D88/90)*'DCF Bear'!BX18</f>
        <v>629.00590886180419</v>
      </c>
      <c r="BY41" s="496">
        <f>('IS Assumptions'!$E88/90)*'DCF Bear'!BY18</f>
        <v>664.31942778021244</v>
      </c>
      <c r="BZ41" s="496">
        <f>('IS Assumptions'!$B88/90)*'DCF Bear'!BZ18</f>
        <v>729.85259319076727</v>
      </c>
      <c r="CA41" s="496">
        <f>('IS Assumptions'!$C88/90)*'DCF Bear'!CA18</f>
        <v>622.40693901678901</v>
      </c>
      <c r="CB41" s="496">
        <f>('IS Assumptions'!$D88/90)*'DCF Bear'!CB18</f>
        <v>630.15320953818548</v>
      </c>
      <c r="CC41" s="496">
        <f>('IS Assumptions'!$E88/90)*'DCF Bear'!CC18</f>
        <v>665.53113997255878</v>
      </c>
      <c r="CD41" s="496">
        <f>('IS Assumptions'!$B88/90)*'DCF Bear'!CD18</f>
        <v>726.30692979868013</v>
      </c>
      <c r="CE41" s="496">
        <f>('IS Assumptions'!$C88/90)*'DCF Bear'!CE18</f>
        <v>619.38325242686403</v>
      </c>
      <c r="CF41" s="496">
        <f>('IS Assumptions'!$D88/90)*'DCF Bear'!CF18</f>
        <v>627.09189114689548</v>
      </c>
      <c r="CG41" s="496">
        <f>('IS Assumptions'!$E88/90)*'DCF Bear'!CG18</f>
        <v>662.29795368081955</v>
      </c>
      <c r="CH41" s="496">
        <f>('IS Assumptions'!$B88/90)*'DCF Bear'!CH18</f>
        <v>717.85331825082244</v>
      </c>
      <c r="CI41" s="496">
        <f>('IS Assumptions'!$C88/90)*'DCF Bear'!CI18</f>
        <v>612.17414399013637</v>
      </c>
      <c r="CJ41" s="496">
        <f>('IS Assumptions'!$D88/90)*'DCF Bear'!CJ18</f>
        <v>619.79306053538414</v>
      </c>
      <c r="CK41" s="496">
        <f>('IS Assumptions'!$E88/90)*'DCF Bear'!CK18</f>
        <v>654.58935363908427</v>
      </c>
      <c r="CM41" s="768" t="s">
        <v>1459</v>
      </c>
      <c r="CN41" s="766"/>
      <c r="CO41" s="777">
        <f ca="1">CO40/CO42</f>
        <v>0.31596380276162755</v>
      </c>
    </row>
    <row r="42" spans="1:93" s="371" customFormat="1" x14ac:dyDescent="0.25">
      <c r="A42" s="505" t="s">
        <v>1268</v>
      </c>
      <c r="B42" s="496">
        <f>_xll.ciqfunctions.udf.CIQ($A$6, "IQ_PREPAID_EXP", , B60, , , "USD")</f>
        <v>35.5</v>
      </c>
      <c r="C42" s="496">
        <f>_xll.ciqfunctions.udf.CIQ($A$6, "IQ_PREPAID_EXP", , C60, , , "USD")</f>
        <v>34</v>
      </c>
      <c r="D42" s="496">
        <f>_xll.ciqfunctions.udf.CIQ($A$6, "IQ_PREPAID_EXP", , D60, , , "USD")</f>
        <v>30.2</v>
      </c>
      <c r="E42" s="496">
        <f>_xll.ciqfunctions.udf.CIQ($A$6, "IQ_PREPAID_EXP", , E60, , , "USD")</f>
        <v>22.5</v>
      </c>
      <c r="F42" s="496">
        <f>_xll.ciqfunctions.udf.CIQ($A$6, "IQ_PREPAID_EXP", , F60, , , "USD")</f>
        <v>45.8</v>
      </c>
      <c r="G42" s="496">
        <f>_xll.ciqfunctions.udf.CIQ($A$6, "IQ_PREPAID_EXP", , G60, , , "USD")</f>
        <v>45.5</v>
      </c>
      <c r="H42" s="496">
        <f>_xll.ciqfunctions.udf.CIQ($A$6, "IQ_PREPAID_EXP", , H60, , , "USD")</f>
        <v>37.700000000000003</v>
      </c>
      <c r="I42" s="496">
        <f>_xll.ciqfunctions.udf.CIQ($A$6, "IQ_PREPAID_EXP", , I60, , , "USD")</f>
        <v>31.2</v>
      </c>
      <c r="J42" s="496">
        <f>_xll.ciqfunctions.udf.CIQ($A$6, "IQ_PREPAID_EXP", , J60, , , "USD")</f>
        <v>50.5</v>
      </c>
      <c r="K42" s="496">
        <f>_xll.ciqfunctions.udf.CIQ($A$6, "IQ_PREPAID_EXP", , K60, , , "USD")</f>
        <v>54.1</v>
      </c>
      <c r="L42" s="496">
        <f>_xll.ciqfunctions.udf.CIQ($A$6, "IQ_PREPAID_EXP", , L60, , , "USD")</f>
        <v>54.4</v>
      </c>
      <c r="M42" s="496">
        <f>_xll.ciqfunctions.udf.CIQ($A$6, "IQ_PREPAID_EXP", , M60, , , "USD")</f>
        <v>40.1</v>
      </c>
      <c r="N42" s="496">
        <f>_xll.ciqfunctions.udf.CIQ($A$6, "IQ_PREPAID_EXP", , N60, , , "USD")</f>
        <v>52.6</v>
      </c>
      <c r="O42" s="496">
        <f>_xll.ciqfunctions.udf.CIQ($A$6, "IQ_PREPAID_EXP", , O60, , , "USD")</f>
        <v>58.1</v>
      </c>
      <c r="P42" s="496">
        <f>_xll.ciqfunctions.udf.CIQ($A$6, "IQ_PREPAID_EXP", , P60, , , "USD")</f>
        <v>49.5</v>
      </c>
      <c r="Q42" s="496">
        <f>_xll.ciqfunctions.udf.CIQ($A$6, "IQ_PREPAID_EXP", , Q60, , , "USD")</f>
        <v>60</v>
      </c>
      <c r="R42" s="496">
        <f>_xll.ciqfunctions.udf.CIQ($A$6, "IQ_PREPAID_EXP", , R60, , , "USD")</f>
        <v>66.3</v>
      </c>
      <c r="S42" s="496">
        <f>_xll.ciqfunctions.udf.CIQ($A$6, "IQ_PREPAID_EXP", , S60, , , "USD")</f>
        <v>59.9</v>
      </c>
      <c r="T42" s="496">
        <f>_xll.ciqfunctions.udf.CIQ($A$6, "IQ_PREPAID_EXP", , T60, , , "USD")</f>
        <v>63.1</v>
      </c>
      <c r="U42" s="496">
        <f>_xll.ciqfunctions.udf.CIQ($A$6, "IQ_PREPAID_EXP", , U60, , , "USD")</f>
        <v>52.7</v>
      </c>
      <c r="V42" s="496">
        <f>_xll.ciqfunctions.udf.CIQ($A$6, "IQ_PREPAID_EXP", , V60, , , "USD")</f>
        <v>68.099999999999994</v>
      </c>
      <c r="W42" s="496">
        <f>_xll.ciqfunctions.udf.CIQ($A$6, "IQ_PREPAID_EXP", , W60, , , "USD")</f>
        <v>71.599999999999994</v>
      </c>
      <c r="X42" s="496">
        <f>_xll.ciqfunctions.udf.CIQ($A$6, "IQ_PREPAID_EXP", , X60, , , "USD")</f>
        <v>68.099999999999994</v>
      </c>
      <c r="Y42" s="496">
        <f>_xll.ciqfunctions.udf.CIQ($A$6, "IQ_PREPAID_EXP", , Y60, , , "USD")</f>
        <v>69.599999999999994</v>
      </c>
      <c r="Z42" s="496">
        <f>_xll.ciqfunctions.udf.CIQ($A$6, "IQ_PREPAID_EXP", , Z60, , , "USD")</f>
        <v>67.400000000000006</v>
      </c>
      <c r="AA42" s="496">
        <f>_xll.ciqfunctions.udf.CIQ($A$6, "IQ_PREPAID_EXP", , AA60, , , "USD")</f>
        <v>90.4</v>
      </c>
      <c r="AB42" s="496">
        <f>_xll.ciqfunctions.udf.CIQ($A$6, "IQ_PREPAID_EXP", , AB60, , , "USD")</f>
        <v>55.1</v>
      </c>
      <c r="AC42" s="496">
        <f>_xll.ciqfunctions.udf.CIQ($A$6, "IQ_PREPAID_EXP", , AC60, , , "USD")</f>
        <v>54</v>
      </c>
      <c r="AD42" s="496">
        <f>AD9*'IS Assumptions'!$B90</f>
        <v>68.26690327675702</v>
      </c>
      <c r="AE42" s="496">
        <f>AE9*'IS Assumptions'!$C90</f>
        <v>61.252061536559168</v>
      </c>
      <c r="AF42" s="496">
        <f>AF9*'IS Assumptions'!$D90</f>
        <v>53.174198548087631</v>
      </c>
      <c r="AG42" s="496">
        <f>AG9*'IS Assumptions'!$E90</f>
        <v>49.285824865669561</v>
      </c>
      <c r="AH42" s="496">
        <f>AH9*'IS Assumptions'!$B90</f>
        <v>69.851353504218054</v>
      </c>
      <c r="AI42" s="496">
        <f>AI9*'IS Assumptions'!$C90</f>
        <v>62.673699814783241</v>
      </c>
      <c r="AJ42" s="496">
        <f>AJ9*'IS Assumptions'!$D90</f>
        <v>54.408352536924873</v>
      </c>
      <c r="AK42" s="496">
        <f>AK9*'IS Assumptions'!$E90</f>
        <v>50.429731102377445</v>
      </c>
      <c r="AL42" s="496">
        <f>AL9*'IS Assumptions'!$B90</f>
        <v>71.769995878918749</v>
      </c>
      <c r="AM42" s="496">
        <f>AM9*'IS Assumptions'!$C90</f>
        <v>64.395189953648668</v>
      </c>
      <c r="AN42" s="496">
        <f>AN9*'IS Assumptions'!$D90</f>
        <v>55.90281421129594</v>
      </c>
      <c r="AO42" s="496">
        <f>AO9*'IS Assumptions'!$E90</f>
        <v>51.814909974136036</v>
      </c>
      <c r="AP42" s="496">
        <f>AP9*'IS Assumptions'!$B90</f>
        <v>74.043701928405866</v>
      </c>
      <c r="AQ42" s="496">
        <f>AQ9*'IS Assumptions'!$C90</f>
        <v>66.435258803624606</v>
      </c>
      <c r="AR42" s="496">
        <f>AR9*'IS Assumptions'!$D90</f>
        <v>57.673840742633828</v>
      </c>
      <c r="AS42" s="496">
        <f>AS9*'IS Assumptions'!$E90</f>
        <v>53.456429843533549</v>
      </c>
      <c r="AT42" s="496">
        <f>AT9*'IS Assumptions'!$B90</f>
        <v>76.696948585360104</v>
      </c>
      <c r="AU42" s="496">
        <f>AU9*'IS Assumptions'!$C90</f>
        <v>68.815868142890793</v>
      </c>
      <c r="AV42" s="496">
        <f>AV9*'IS Assumptions'!$D90</f>
        <v>59.740497610925814</v>
      </c>
      <c r="AW42" s="496">
        <f>AW9*'IS Assumptions'!$E90</f>
        <v>55.37196202359938</v>
      </c>
      <c r="AX42" s="496">
        <f>AX9*'IS Assumptions'!$B90</f>
        <v>79.368204910308691</v>
      </c>
      <c r="AY42" s="496">
        <f>AY9*'IS Assumptions'!$C90</f>
        <v>71.212636546642031</v>
      </c>
      <c r="AZ42" s="496">
        <f>AZ9*'IS Assumptions'!$D90</f>
        <v>61.821182501813681</v>
      </c>
      <c r="BA42" s="496">
        <f>BA9*'IS Assumptions'!$E90</f>
        <v>57.300496424361526</v>
      </c>
      <c r="BB42" s="496">
        <f>BB9*'IS Assumptions'!$B90</f>
        <v>81.954406303074165</v>
      </c>
      <c r="BC42" s="496">
        <f>BC9*'IS Assumptions'!$C90</f>
        <v>73.533089932573532</v>
      </c>
      <c r="BD42" s="496">
        <f>BD9*'IS Assumptions'!$D90</f>
        <v>63.83561672606352</v>
      </c>
      <c r="BE42" s="496">
        <f>BE9*'IS Assumptions'!$E90</f>
        <v>59.167624751458035</v>
      </c>
      <c r="BF42" s="496">
        <f>BF9*'IS Assumptions'!$B90</f>
        <v>84.352699281149611</v>
      </c>
      <c r="BG42" s="496">
        <f>BG9*'IS Assumptions'!$C90</f>
        <v>75.684943642419313</v>
      </c>
      <c r="BH42" s="496">
        <f>BH9*'IS Assumptions'!$D90</f>
        <v>65.703686037420255</v>
      </c>
      <c r="BI42" s="496">
        <f>BI9*'IS Assumptions'!$E90</f>
        <v>60.899091128580721</v>
      </c>
      <c r="BJ42" s="496">
        <f>BJ9*'IS Assumptions'!$B90</f>
        <v>86.463533172741762</v>
      </c>
      <c r="BK42" s="496">
        <f>BK9*'IS Assumptions'!$C90</f>
        <v>77.578876444630922</v>
      </c>
      <c r="BL42" s="496">
        <f>BL9*'IS Assumptions'!$D90</f>
        <v>67.347848802479618</v>
      </c>
      <c r="BM42" s="496">
        <f>BM9*'IS Assumptions'!$E90</f>
        <v>62.423024169453718</v>
      </c>
      <c r="BN42" s="496">
        <f>BN9*'IS Assumptions'!$B90</f>
        <v>88.194358035682697</v>
      </c>
      <c r="BO42" s="496">
        <f>BO9*'IS Assumptions'!$C90</f>
        <v>79.131848469509066</v>
      </c>
      <c r="BP42" s="496">
        <f>BP9*'IS Assumptions'!$D90</f>
        <v>68.696016369724802</v>
      </c>
      <c r="BQ42" s="496">
        <f>BQ9*'IS Assumptions'!$E90</f>
        <v>63.672606719320115</v>
      </c>
      <c r="BR42" s="496">
        <f>BR9*'IS Assumptions'!$B90</f>
        <v>89.463607974989131</v>
      </c>
      <c r="BS42" s="496">
        <f>BS9*'IS Assumptions'!$C90</f>
        <v>80.270675216527195</v>
      </c>
      <c r="BT42" s="496">
        <f>BT9*'IS Assumptions'!$D90</f>
        <v>69.684655740200043</v>
      </c>
      <c r="BU42" s="496">
        <f>BU9*'IS Assumptions'!$E90</f>
        <v>64.588951642215093</v>
      </c>
      <c r="BV42" s="496">
        <f>BV9*'IS Assumptions'!$B90</f>
        <v>90.204622620238879</v>
      </c>
      <c r="BW42" s="496">
        <f>BW9*'IS Assumptions'!$C90</f>
        <v>80.935546075929182</v>
      </c>
      <c r="BX42" s="496">
        <f>BX9*'IS Assumptions'!$D90</f>
        <v>70.26184406986269</v>
      </c>
      <c r="BY42" s="496">
        <f>BY9*'IS Assumptions'!$E90</f>
        <v>65.12393296223506</v>
      </c>
      <c r="BZ42" s="496">
        <f>BZ9*'IS Assumptions'!$B90</f>
        <v>90.369154976909755</v>
      </c>
      <c r="CA42" s="496">
        <f>CA9*'IS Assumptions'!$C90</f>
        <v>81.083171726893667</v>
      </c>
      <c r="CB42" s="496">
        <f>CB9*'IS Assumptions'!$D90</f>
        <v>70.39000099190342</v>
      </c>
      <c r="CC42" s="496">
        <f>CC9*'IS Assumptions'!$E90</f>
        <v>65.24271838425345</v>
      </c>
      <c r="CD42" s="496">
        <f>CD9*'IS Assumptions'!$B90</f>
        <v>89.930136731904028</v>
      </c>
      <c r="CE42" s="496">
        <f>CE9*'IS Assumptions'!$C90</f>
        <v>80.689265291007061</v>
      </c>
      <c r="CF42" s="496">
        <f>CF9*'IS Assumptions'!$D90</f>
        <v>70.04804255808483</v>
      </c>
      <c r="CG42" s="496">
        <f>CG9*'IS Assumptions'!$E90</f>
        <v>64.925765727876666</v>
      </c>
      <c r="CH42" s="496">
        <f>CH9*'IS Assumptions'!$B90</f>
        <v>88.883424369421192</v>
      </c>
      <c r="CI42" s="496">
        <f>CI9*'IS Assumptions'!$C90</f>
        <v>79.750109024053529</v>
      </c>
      <c r="CJ42" s="496">
        <f>CJ9*'IS Assumptions'!$D90</f>
        <v>69.23274131672396</v>
      </c>
      <c r="CK42" s="496">
        <f>CK9*'IS Assumptions'!$E90</f>
        <v>64.170083549458212</v>
      </c>
      <c r="CM42" s="778" t="s">
        <v>1463</v>
      </c>
      <c r="CN42" s="779"/>
      <c r="CO42" s="780">
        <f ca="1">CO33+CO40</f>
        <v>9839.5968503975419</v>
      </c>
    </row>
    <row r="43" spans="1:93" s="371" customFormat="1" x14ac:dyDescent="0.25">
      <c r="A43" s="504" t="s">
        <v>195</v>
      </c>
      <c r="B43" s="494">
        <f t="shared" ref="B43:AD43" si="21">SUM(B40:B42)</f>
        <v>624.20000000000005</v>
      </c>
      <c r="C43" s="494">
        <f t="shared" si="21"/>
        <v>624.70000000000005</v>
      </c>
      <c r="D43" s="494">
        <f t="shared" si="21"/>
        <v>624.10000000000014</v>
      </c>
      <c r="E43" s="494">
        <f t="shared" si="21"/>
        <v>685.59999999999991</v>
      </c>
      <c r="F43" s="494">
        <f t="shared" si="21"/>
        <v>692.59999999999991</v>
      </c>
      <c r="G43" s="494">
        <f t="shared" si="21"/>
        <v>707</v>
      </c>
      <c r="H43" s="494">
        <f t="shared" si="21"/>
        <v>758.40000000000009</v>
      </c>
      <c r="I43" s="494">
        <f t="shared" si="21"/>
        <v>755.5</v>
      </c>
      <c r="J43" s="494">
        <f t="shared" si="21"/>
        <v>792.5</v>
      </c>
      <c r="K43" s="494">
        <f t="shared" si="21"/>
        <v>847.1</v>
      </c>
      <c r="L43" s="494">
        <f t="shared" si="21"/>
        <v>863.4</v>
      </c>
      <c r="M43" s="494">
        <f t="shared" si="21"/>
        <v>930.9</v>
      </c>
      <c r="N43" s="494">
        <f t="shared" si="21"/>
        <v>978.6</v>
      </c>
      <c r="O43" s="494">
        <f t="shared" si="21"/>
        <v>925</v>
      </c>
      <c r="P43" s="494">
        <f t="shared" si="21"/>
        <v>911</v>
      </c>
      <c r="Q43" s="494">
        <f t="shared" si="21"/>
        <v>886.5</v>
      </c>
      <c r="R43" s="494">
        <f t="shared" si="21"/>
        <v>954.9</v>
      </c>
      <c r="S43" s="494">
        <f t="shared" si="21"/>
        <v>947.30000000000007</v>
      </c>
      <c r="T43" s="494">
        <f t="shared" si="21"/>
        <v>1009.3000000000001</v>
      </c>
      <c r="U43" s="494">
        <f t="shared" si="21"/>
        <v>987.8</v>
      </c>
      <c r="V43" s="494">
        <f t="shared" si="21"/>
        <v>1058.0999999999999</v>
      </c>
      <c r="W43" s="494">
        <f t="shared" si="21"/>
        <v>1098.3</v>
      </c>
      <c r="X43" s="494">
        <f t="shared" si="21"/>
        <v>1054.5</v>
      </c>
      <c r="Y43" s="494">
        <f t="shared" si="21"/>
        <v>1020.6</v>
      </c>
      <c r="Z43" s="494">
        <f t="shared" si="21"/>
        <v>1013.6999999999999</v>
      </c>
      <c r="AA43" s="494">
        <f t="shared" si="21"/>
        <v>1054.5</v>
      </c>
      <c r="AB43" s="494">
        <f t="shared" si="21"/>
        <v>979.80000000000007</v>
      </c>
      <c r="AC43" s="494">
        <f t="shared" si="21"/>
        <v>894.59999999999991</v>
      </c>
      <c r="AD43" s="494">
        <f t="shared" si="21"/>
        <v>936.42407093872589</v>
      </c>
      <c r="AE43" s="494">
        <f t="shared" ref="AE43:CK43" si="22">SUM(AE40:AE42)</f>
        <v>790.76970321537658</v>
      </c>
      <c r="AF43" s="494">
        <f t="shared" si="22"/>
        <v>807.88769428417208</v>
      </c>
      <c r="AG43" s="494">
        <f t="shared" si="22"/>
        <v>834.43660757797829</v>
      </c>
      <c r="AH43" s="494">
        <f t="shared" si="22"/>
        <v>1112.6480769696861</v>
      </c>
      <c r="AI43" s="494">
        <f t="shared" si="22"/>
        <v>940.86980156802895</v>
      </c>
      <c r="AJ43" s="494">
        <f t="shared" si="22"/>
        <v>960.02476979936705</v>
      </c>
      <c r="AK43" s="494">
        <f t="shared" si="22"/>
        <v>994.67841933809632</v>
      </c>
      <c r="AL43" s="494">
        <f t="shared" si="22"/>
        <v>1143.2097431580785</v>
      </c>
      <c r="AM43" s="494">
        <f t="shared" si="22"/>
        <v>966.71314718416863</v>
      </c>
      <c r="AN43" s="494">
        <f t="shared" si="22"/>
        <v>986.39425459379004</v>
      </c>
      <c r="AO43" s="494">
        <f t="shared" si="22"/>
        <v>1021.9997534111311</v>
      </c>
      <c r="AP43" s="494">
        <f t="shared" si="22"/>
        <v>1179.4271467822389</v>
      </c>
      <c r="AQ43" s="494">
        <f t="shared" si="22"/>
        <v>997.33905852711484</v>
      </c>
      <c r="AR43" s="494">
        <f t="shared" si="22"/>
        <v>1017.6436723537262</v>
      </c>
      <c r="AS43" s="494">
        <f t="shared" si="22"/>
        <v>1054.3771695367429</v>
      </c>
      <c r="AT43" s="494">
        <f t="shared" si="22"/>
        <v>1221.6901759504299</v>
      </c>
      <c r="AU43" s="494">
        <f t="shared" si="22"/>
        <v>1033.07723009295</v>
      </c>
      <c r="AV43" s="494">
        <f t="shared" si="22"/>
        <v>1054.1094297554007</v>
      </c>
      <c r="AW43" s="494">
        <f t="shared" si="22"/>
        <v>1092.1592175351966</v>
      </c>
      <c r="AX43" s="494">
        <f t="shared" si="22"/>
        <v>1264.2400774762132</v>
      </c>
      <c r="AY43" s="494">
        <f t="shared" si="22"/>
        <v>1069.0579846854853</v>
      </c>
      <c r="AZ43" s="494">
        <f t="shared" si="22"/>
        <v>1090.8227088800352</v>
      </c>
      <c r="BA43" s="494">
        <f t="shared" si="22"/>
        <v>1130.1977219542457</v>
      </c>
      <c r="BB43" s="494">
        <f t="shared" si="22"/>
        <v>1305.4351561963852</v>
      </c>
      <c r="BC43" s="494">
        <f t="shared" si="22"/>
        <v>1103.8930833508152</v>
      </c>
      <c r="BD43" s="494">
        <f t="shared" si="22"/>
        <v>1126.3670079120443</v>
      </c>
      <c r="BE43" s="494">
        <f t="shared" si="22"/>
        <v>1167.025050050195</v>
      </c>
      <c r="BF43" s="494">
        <f t="shared" si="22"/>
        <v>1343.6370797984011</v>
      </c>
      <c r="BG43" s="494">
        <f t="shared" si="22"/>
        <v>1136.197130805637</v>
      </c>
      <c r="BH43" s="494">
        <f t="shared" si="22"/>
        <v>1159.3287266001337</v>
      </c>
      <c r="BI43" s="494">
        <f t="shared" si="22"/>
        <v>1201.1765753803043</v>
      </c>
      <c r="BJ43" s="494">
        <f t="shared" si="22"/>
        <v>1377.2601257733174</v>
      </c>
      <c r="BK43" s="494">
        <f t="shared" si="22"/>
        <v>1164.6292193063339</v>
      </c>
      <c r="BL43" s="494">
        <f t="shared" si="22"/>
        <v>1188.3396579450512</v>
      </c>
      <c r="BM43" s="494">
        <f t="shared" si="22"/>
        <v>1231.2347032968576</v>
      </c>
      <c r="BN43" s="494">
        <f t="shared" si="22"/>
        <v>1404.8300848179372</v>
      </c>
      <c r="BO43" s="494">
        <f t="shared" si="22"/>
        <v>1187.9427381380904</v>
      </c>
      <c r="BP43" s="494">
        <f t="shared" si="22"/>
        <v>1212.1278117495092</v>
      </c>
      <c r="BQ43" s="494">
        <f t="shared" si="22"/>
        <v>1255.8815290554621</v>
      </c>
      <c r="BR43" s="494">
        <f t="shared" si="22"/>
        <v>1425.0477102942698</v>
      </c>
      <c r="BS43" s="494">
        <f t="shared" si="22"/>
        <v>1205.0390273096859</v>
      </c>
      <c r="BT43" s="494">
        <f t="shared" si="22"/>
        <v>1229.5721606371353</v>
      </c>
      <c r="BU43" s="494">
        <f t="shared" si="22"/>
        <v>1273.9555599802613</v>
      </c>
      <c r="BV43" s="494">
        <f t="shared" si="22"/>
        <v>1436.8511826492288</v>
      </c>
      <c r="BW43" s="494">
        <f t="shared" si="22"/>
        <v>1215.0201982857504</v>
      </c>
      <c r="BX43" s="494">
        <f t="shared" si="22"/>
        <v>1239.7565361507886</v>
      </c>
      <c r="BY43" s="494">
        <f t="shared" si="22"/>
        <v>1284.5075570292358</v>
      </c>
      <c r="BZ43" s="494">
        <f t="shared" si="22"/>
        <v>1439.471985268867</v>
      </c>
      <c r="CA43" s="494">
        <f t="shared" si="22"/>
        <v>1217.2363833416796</v>
      </c>
      <c r="CB43" s="494">
        <f t="shared" si="22"/>
        <v>1242.0178400470395</v>
      </c>
      <c r="CC43" s="494">
        <f t="shared" si="22"/>
        <v>1286.8504863534829</v>
      </c>
      <c r="CD43" s="494">
        <f t="shared" si="22"/>
        <v>1432.4789524705729</v>
      </c>
      <c r="CE43" s="494">
        <f t="shared" si="22"/>
        <v>1211.3229831233384</v>
      </c>
      <c r="CF43" s="494">
        <f t="shared" si="22"/>
        <v>1235.98405017103</v>
      </c>
      <c r="CG43" s="494">
        <f t="shared" si="22"/>
        <v>1280.5988970556966</v>
      </c>
      <c r="CH43" s="494">
        <f t="shared" si="22"/>
        <v>1415.8060830295162</v>
      </c>
      <c r="CI43" s="494">
        <f t="shared" si="22"/>
        <v>1197.2241861296825</v>
      </c>
      <c r="CJ43" s="494">
        <f t="shared" si="22"/>
        <v>1221.5982187672321</v>
      </c>
      <c r="CK43" s="494">
        <f t="shared" si="22"/>
        <v>1265.6937857588448</v>
      </c>
      <c r="CM43" s="766" t="s">
        <v>1464</v>
      </c>
      <c r="CN43" s="766"/>
      <c r="CO43" s="775">
        <f>CO20</f>
        <v>2981</v>
      </c>
    </row>
    <row r="44" spans="1:93" s="371" customFormat="1" x14ac:dyDescent="0.25">
      <c r="A44" s="504"/>
      <c r="B44" s="494"/>
      <c r="C44" s="494"/>
      <c r="D44" s="494"/>
      <c r="E44" s="494"/>
      <c r="F44" s="494"/>
      <c r="G44" s="494"/>
      <c r="H44" s="494"/>
      <c r="I44" s="494"/>
      <c r="J44" s="494"/>
      <c r="K44" s="494"/>
      <c r="L44" s="494"/>
      <c r="M44" s="494"/>
      <c r="N44" s="494"/>
      <c r="O44" s="494"/>
      <c r="P44" s="494"/>
      <c r="Q44" s="494"/>
      <c r="R44" s="494"/>
      <c r="S44" s="494"/>
      <c r="T44" s="494"/>
      <c r="U44" s="494"/>
      <c r="V44" s="494"/>
      <c r="W44" s="494"/>
      <c r="X44" s="494"/>
      <c r="Y44" s="494"/>
      <c r="Z44" s="494"/>
      <c r="AA44" s="494"/>
      <c r="AB44" s="494"/>
      <c r="AC44" s="494" t="s">
        <v>980</v>
      </c>
      <c r="AD44" s="494"/>
      <c r="AE44" s="494"/>
      <c r="AF44" s="494"/>
      <c r="AG44" s="494"/>
      <c r="AH44" s="494"/>
      <c r="AI44" s="494"/>
      <c r="AJ44" s="494"/>
      <c r="AK44" s="494"/>
      <c r="AL44" s="494"/>
      <c r="AM44" s="494"/>
      <c r="AN44" s="494"/>
      <c r="AO44" s="494"/>
      <c r="AP44" s="494"/>
      <c r="AQ44" s="494"/>
      <c r="AR44" s="494"/>
      <c r="AS44" s="494"/>
      <c r="AT44" s="494"/>
      <c r="AU44" s="494"/>
      <c r="AV44" s="494"/>
      <c r="AW44" s="495"/>
      <c r="AX44" s="495"/>
      <c r="AY44" s="495"/>
      <c r="AZ44" s="495"/>
      <c r="BA44" s="495"/>
      <c r="BB44" s="495"/>
      <c r="BC44" s="495"/>
      <c r="BD44" s="495"/>
      <c r="BE44" s="495"/>
      <c r="BF44" s="495"/>
      <c r="BG44" s="495"/>
      <c r="BH44" s="495"/>
      <c r="BI44" s="495"/>
      <c r="BJ44" s="495"/>
      <c r="BK44" s="495"/>
      <c r="BL44" s="495"/>
      <c r="BM44" s="495"/>
      <c r="BN44" s="495"/>
      <c r="BO44" s="495"/>
      <c r="BP44" s="495"/>
      <c r="BQ44" s="495"/>
      <c r="BR44" s="495"/>
      <c r="BS44" s="495"/>
      <c r="BT44" s="495"/>
      <c r="BU44" s="495"/>
      <c r="BV44" s="495"/>
      <c r="BW44" s="495"/>
      <c r="BX44" s="495"/>
      <c r="BY44" s="495"/>
      <c r="BZ44" s="495"/>
      <c r="CA44" s="495"/>
      <c r="CB44" s="495"/>
      <c r="CC44" s="495"/>
      <c r="CD44" s="495"/>
      <c r="CE44" s="495"/>
      <c r="CF44" s="495"/>
      <c r="CG44" s="495"/>
      <c r="CH44" s="495"/>
      <c r="CI44" s="495"/>
      <c r="CJ44" s="495"/>
      <c r="CK44" s="495"/>
      <c r="CM44" s="766" t="s">
        <v>1472</v>
      </c>
      <c r="CN44" s="766"/>
      <c r="CO44" s="775">
        <f>CO21</f>
        <v>1701.4</v>
      </c>
    </row>
    <row r="45" spans="1:93" s="371" customFormat="1" x14ac:dyDescent="0.25">
      <c r="A45" s="504" t="s">
        <v>1269</v>
      </c>
      <c r="B45" s="494"/>
      <c r="C45" s="494"/>
      <c r="D45" s="494"/>
      <c r="E45" s="494"/>
      <c r="F45" s="494"/>
      <c r="G45" s="494"/>
      <c r="H45" s="494"/>
      <c r="I45" s="494"/>
      <c r="J45" s="494"/>
      <c r="K45" s="494"/>
      <c r="L45" s="494"/>
      <c r="M45" s="494"/>
      <c r="N45" s="494"/>
      <c r="O45" s="494"/>
      <c r="P45" s="494"/>
      <c r="Q45" s="494"/>
      <c r="R45" s="494"/>
      <c r="S45" s="494"/>
      <c r="T45" s="494"/>
      <c r="U45" s="494"/>
      <c r="V45" s="494"/>
      <c r="W45" s="494"/>
      <c r="X45" s="494"/>
      <c r="Y45" s="494"/>
      <c r="Z45" s="494"/>
      <c r="AA45" s="494"/>
      <c r="AB45" s="494"/>
      <c r="AC45" s="494" t="s">
        <v>980</v>
      </c>
      <c r="AD45" s="494"/>
      <c r="AE45" s="494"/>
      <c r="AF45" s="494"/>
      <c r="AG45" s="494"/>
      <c r="AH45" s="494"/>
      <c r="AI45" s="494"/>
      <c r="AJ45" s="494"/>
      <c r="AK45" s="494"/>
      <c r="AL45" s="494"/>
      <c r="AM45" s="494"/>
      <c r="AN45" s="494"/>
      <c r="AO45" s="494"/>
      <c r="AP45" s="494"/>
      <c r="AQ45" s="494"/>
      <c r="AR45" s="494"/>
      <c r="AS45" s="494"/>
      <c r="AT45" s="494"/>
      <c r="AU45" s="494"/>
      <c r="AV45" s="494"/>
      <c r="AW45" s="495"/>
      <c r="AX45" s="495"/>
      <c r="AY45" s="495"/>
      <c r="AZ45" s="495"/>
      <c r="BA45" s="495"/>
      <c r="BB45" s="495"/>
      <c r="BC45" s="495"/>
      <c r="BD45" s="495"/>
      <c r="BE45" s="495"/>
      <c r="BF45" s="495"/>
      <c r="BG45" s="495"/>
      <c r="BH45" s="495"/>
      <c r="BI45" s="495"/>
      <c r="BJ45" s="495"/>
      <c r="BK45" s="495"/>
      <c r="BL45" s="495"/>
      <c r="BM45" s="495"/>
      <c r="BN45" s="495"/>
      <c r="BO45" s="495"/>
      <c r="BP45" s="495"/>
      <c r="BQ45" s="495"/>
      <c r="BR45" s="495"/>
      <c r="BS45" s="495"/>
      <c r="BT45" s="495"/>
      <c r="BU45" s="495"/>
      <c r="BV45" s="495"/>
      <c r="BW45" s="495"/>
      <c r="BX45" s="495"/>
      <c r="BY45" s="495"/>
      <c r="BZ45" s="495"/>
      <c r="CA45" s="495"/>
      <c r="CB45" s="495"/>
      <c r="CC45" s="495"/>
      <c r="CD45" s="495"/>
      <c r="CE45" s="495"/>
      <c r="CF45" s="495"/>
      <c r="CG45" s="495"/>
      <c r="CH45" s="495"/>
      <c r="CI45" s="495"/>
      <c r="CJ45" s="495"/>
      <c r="CK45" s="495"/>
      <c r="CM45" s="778" t="s">
        <v>1466</v>
      </c>
      <c r="CN45" s="779"/>
      <c r="CO45" s="780">
        <f ca="1">CO42-CO43+CO44</f>
        <v>8559.9968503975415</v>
      </c>
    </row>
    <row r="46" spans="1:93" s="371" customFormat="1" x14ac:dyDescent="0.25">
      <c r="A46" s="505" t="s">
        <v>510</v>
      </c>
      <c r="B46" s="496">
        <f>_xll.ciqfunctions.udf.CIQ($A$6, "IQ_AP", , B60, , , "USD")</f>
        <v>181.3</v>
      </c>
      <c r="C46" s="496">
        <f>_xll.ciqfunctions.udf.CIQ($A$6, "IQ_AP", , C60, , , "USD")</f>
        <v>207</v>
      </c>
      <c r="D46" s="496">
        <f>_xll.ciqfunctions.udf.CIQ($A$6, "IQ_AP", , D60, , , "USD")</f>
        <v>226.5</v>
      </c>
      <c r="E46" s="496">
        <f>_xll.ciqfunctions.udf.CIQ($A$6, "IQ_AP", , E60, , , "USD")</f>
        <v>361.3</v>
      </c>
      <c r="F46" s="496">
        <f>_xll.ciqfunctions.udf.CIQ($A$6, "IQ_AP", , F60, , , "USD")</f>
        <v>324.8</v>
      </c>
      <c r="G46" s="496">
        <f>_xll.ciqfunctions.udf.CIQ($A$6, "IQ_AP", , G60, , , "USD")</f>
        <v>334.6</v>
      </c>
      <c r="H46" s="496">
        <f>_xll.ciqfunctions.udf.CIQ($A$6, "IQ_AP", , H60, , , "USD")</f>
        <v>349.5</v>
      </c>
      <c r="I46" s="496">
        <f>_xll.ciqfunctions.udf.CIQ($A$6, "IQ_AP", , I60, , , "USD")</f>
        <v>365.8</v>
      </c>
      <c r="J46" s="496">
        <f>_xll.ciqfunctions.udf.CIQ($A$6, "IQ_AP", , J60, , , "USD")</f>
        <v>412.4</v>
      </c>
      <c r="K46" s="496">
        <f>_xll.ciqfunctions.udf.CIQ($A$6, "IQ_AP", , K60, , , "USD")</f>
        <v>427.5</v>
      </c>
      <c r="L46" s="496">
        <f>_xll.ciqfunctions.udf.CIQ($A$6, "IQ_AP", , L60, , , "USD")</f>
        <v>398.2</v>
      </c>
      <c r="M46" s="496">
        <f>_xll.ciqfunctions.udf.CIQ($A$6, "IQ_AP", , M60, , , "USD")</f>
        <v>488.1</v>
      </c>
      <c r="N46" s="496">
        <f>_xll.ciqfunctions.udf.CIQ($A$6, "IQ_AP", , N60, , , "USD")</f>
        <v>409.1</v>
      </c>
      <c r="O46" s="496">
        <f>_xll.ciqfunctions.udf.CIQ($A$6, "IQ_AP", , O60, , , "USD")</f>
        <v>441.4</v>
      </c>
      <c r="P46" s="496">
        <f>_xll.ciqfunctions.udf.CIQ($A$6, "IQ_AP", , P60, , , "USD")</f>
        <v>437</v>
      </c>
      <c r="Q46" s="496">
        <f>_xll.ciqfunctions.udf.CIQ($A$6, "IQ_AP", , Q60, , , "USD")</f>
        <v>508.5</v>
      </c>
      <c r="R46" s="496">
        <f>_xll.ciqfunctions.udf.CIQ($A$6, "IQ_AP", , R60, , , "USD")</f>
        <v>511.7</v>
      </c>
      <c r="S46" s="496">
        <f>_xll.ciqfunctions.udf.CIQ($A$6, "IQ_AP", , S60, , , "USD")</f>
        <v>522.6</v>
      </c>
      <c r="T46" s="496">
        <f>_xll.ciqfunctions.udf.CIQ($A$6, "IQ_AP", , T60, , , "USD")</f>
        <v>509.6</v>
      </c>
      <c r="U46" s="496">
        <f>_xll.ciqfunctions.udf.CIQ($A$6, "IQ_AP", , U60, , , "USD")</f>
        <v>566.79999999999995</v>
      </c>
      <c r="V46" s="496">
        <f>_xll.ciqfunctions.udf.CIQ($A$6, "IQ_AP", , V60, , , "USD")</f>
        <v>549.5</v>
      </c>
      <c r="W46" s="496">
        <f>_xll.ciqfunctions.udf.CIQ($A$6, "IQ_AP", , W60, , , "USD")</f>
        <v>543</v>
      </c>
      <c r="X46" s="496">
        <f>_xll.ciqfunctions.udf.CIQ($A$6, "IQ_AP", , X60, , , "USD")</f>
        <v>519.4</v>
      </c>
      <c r="Y46" s="496">
        <f>_xll.ciqfunctions.udf.CIQ($A$6, "IQ_AP", , Y60, , , "USD")</f>
        <v>512.29999999999995</v>
      </c>
      <c r="Z46" s="496">
        <f>_xll.ciqfunctions.udf.CIQ($A$6, "IQ_AP", , Z60, , , "USD")</f>
        <v>494.3</v>
      </c>
      <c r="AA46" s="496">
        <f>_xll.ciqfunctions.udf.CIQ($A$6, "IQ_AP", , AA60, , , "USD")</f>
        <v>521.70000000000005</v>
      </c>
      <c r="AB46" s="496">
        <f>_xll.ciqfunctions.udf.CIQ($A$6, "IQ_AP", , AB60, , , "USD")</f>
        <v>450.1</v>
      </c>
      <c r="AC46" s="496">
        <f>_xll.ciqfunctions.udf.CIQ($A$6, "IQ_AP", , AC60, , , "USD")</f>
        <v>481.5</v>
      </c>
      <c r="AD46" s="496">
        <f>('IS Assumptions'!$B89/90)*'DCF Bear'!AD18</f>
        <v>363.68627956495754</v>
      </c>
      <c r="AE46" s="496">
        <f>('IS Assumptions'!$C89/90)*'DCF Bear'!AE18</f>
        <v>320.27426464200579</v>
      </c>
      <c r="AF46" s="496">
        <f>('IS Assumptions'!$D89/90)*'DCF Bear'!AF18</f>
        <v>314.20326759446993</v>
      </c>
      <c r="AG46" s="496">
        <f>('IS Assumptions'!$E89/90)*'DCF Bear'!AG18</f>
        <v>376.19114669467677</v>
      </c>
      <c r="AH46" s="496">
        <f>('IS Assumptions'!$B89/90)*'DCF Bear'!AH18</f>
        <v>512.46514398550028</v>
      </c>
      <c r="AI46" s="496">
        <f>('IS Assumptions'!$C89/90)*'DCF Bear'!AI18</f>
        <v>451.29389357483512</v>
      </c>
      <c r="AJ46" s="496">
        <f>('IS Assumptions'!$D89/90)*'DCF Bear'!AJ18</f>
        <v>442.7393383141237</v>
      </c>
      <c r="AK46" s="496">
        <f>('IS Assumptions'!$E89/90)*'DCF Bear'!AK18</f>
        <v>530.08557371910695</v>
      </c>
      <c r="AL46" s="496">
        <f>('IS Assumptions'!$B89/90)*'DCF Bear'!AL18</f>
        <v>526.5412826926522</v>
      </c>
      <c r="AM46" s="496">
        <f>('IS Assumptions'!$C89/90)*'DCF Bear'!AM18</f>
        <v>463.68981067906219</v>
      </c>
      <c r="AN46" s="496">
        <f>('IS Assumptions'!$D89/90)*'DCF Bear'!AN18</f>
        <v>454.90028313225281</v>
      </c>
      <c r="AO46" s="496">
        <f>('IS Assumptions'!$E89/90)*'DCF Bear'!AO18</f>
        <v>544.64570166127487</v>
      </c>
      <c r="AP46" s="496">
        <f>('IS Assumptions'!$B89/90)*'DCF Bear'!AP18</f>
        <v>543.22234955216209</v>
      </c>
      <c r="AQ46" s="496">
        <f>('IS Assumptions'!$C89/90)*'DCF Bear'!AQ18</f>
        <v>478.37971437370908</v>
      </c>
      <c r="AR46" s="496">
        <f>('IS Assumptions'!$D89/90)*'DCF Bear'!AR18</f>
        <v>469.31173060420406</v>
      </c>
      <c r="AS46" s="496">
        <f>('IS Assumptions'!$E89/90)*'DCF Bear'!AS18</f>
        <v>561.90032473222493</v>
      </c>
      <c r="AT46" s="496">
        <f>('IS Assumptions'!$B89/90)*'DCF Bear'!AT18</f>
        <v>562.68791982207802</v>
      </c>
      <c r="AU46" s="496">
        <f>('IS Assumptions'!$C89/90)*'DCF Bear'!AU18</f>
        <v>495.52174461882055</v>
      </c>
      <c r="AV46" s="496">
        <f>('IS Assumptions'!$D89/90)*'DCF Bear'!AV18</f>
        <v>486.12882304913632</v>
      </c>
      <c r="AW46" s="496">
        <f>('IS Assumptions'!$E89/90)*'DCF Bear'!AW18</f>
        <v>582.03519264548527</v>
      </c>
      <c r="AX46" s="496">
        <f>('IS Assumptions'!$B89/90)*'DCF Bear'!AX18</f>
        <v>582.28561819887898</v>
      </c>
      <c r="AY46" s="496">
        <f>('IS Assumptions'!$C89/90)*'DCF Bear'!AY18</f>
        <v>512.7801312805716</v>
      </c>
      <c r="AZ46" s="496">
        <f>('IS Assumptions'!$D89/90)*'DCF Bear'!AZ18</f>
        <v>503.06006630276556</v>
      </c>
      <c r="BA46" s="496">
        <f>('IS Assumptions'!$E89/90)*'DCF Bear'!BA18</f>
        <v>602.30673171416868</v>
      </c>
      <c r="BB46" s="496">
        <f>('IS Assumptions'!$B89/90)*'DCF Bear'!BB18</f>
        <v>601.25931022675104</v>
      </c>
      <c r="BC46" s="496">
        <f>('IS Assumptions'!$C89/90)*'DCF Bear'!BC18</f>
        <v>529.48899714441393</v>
      </c>
      <c r="BD46" s="496">
        <f>('IS Assumptions'!$D89/90)*'DCF Bear'!BD18</f>
        <v>519.45220526555477</v>
      </c>
      <c r="BE46" s="496">
        <f>('IS Assumptions'!$E89/90)*'DCF Bear'!BE18</f>
        <v>621.9328088087874</v>
      </c>
      <c r="BF46" s="496">
        <f>('IS Assumptions'!$B89/90)*'DCF Bear'!BF18</f>
        <v>618.85441031675327</v>
      </c>
      <c r="BG46" s="496">
        <f>('IS Assumptions'!$C89/90)*'DCF Bear'!BG18</f>
        <v>544.9838289796121</v>
      </c>
      <c r="BH46" s="496">
        <f>('IS Assumptions'!$D89/90)*'DCF Bear'!BH18</f>
        <v>534.65332296662291</v>
      </c>
      <c r="BI46" s="496">
        <f>('IS Assumptions'!$E89/90)*'DCF Bear'!BI18</f>
        <v>640.13289292244519</v>
      </c>
      <c r="BJ46" s="496">
        <f>('IS Assumptions'!$B89/90)*'DCF Bear'!BJ18</f>
        <v>634.3405639833237</v>
      </c>
      <c r="BK46" s="496">
        <f>('IS Assumptions'!$C89/90)*'DCF Bear'!BK18</f>
        <v>558.62145227303643</v>
      </c>
      <c r="BL46" s="496">
        <f>('IS Assumptions'!$D89/90)*'DCF Bear'!BL18</f>
        <v>548.03243666408457</v>
      </c>
      <c r="BM46" s="496">
        <f>('IS Assumptions'!$E89/90)*'DCF Bear'!BM18</f>
        <v>656.15151730576235</v>
      </c>
      <c r="BN46" s="496">
        <f>('IS Assumptions'!$B89/90)*'DCF Bear'!BN18</f>
        <v>647.03877766285029</v>
      </c>
      <c r="BO46" s="496">
        <f>('IS Assumptions'!$C89/90)*'DCF Bear'!BO18</f>
        <v>569.80392265201885</v>
      </c>
      <c r="BP46" s="496">
        <f>('IS Assumptions'!$D89/90)*'DCF Bear'!BP18</f>
        <v>559.00293639119207</v>
      </c>
      <c r="BQ46" s="496">
        <f>('IS Assumptions'!$E89/90)*'DCF Bear'!BQ18</f>
        <v>669.28634210803227</v>
      </c>
      <c r="BR46" s="496">
        <f>('IS Assumptions'!$B89/90)*'DCF Bear'!BR18</f>
        <v>656.35064236223616</v>
      </c>
      <c r="BS46" s="496">
        <f>('IS Assumptions'!$C89/90)*'DCF Bear'!BS18</f>
        <v>578.00426120372106</v>
      </c>
      <c r="BT46" s="496">
        <f>('IS Assumptions'!$D89/90)*'DCF Bear'!BT18</f>
        <v>567.04783244678288</v>
      </c>
      <c r="BU46" s="496">
        <f>('IS Assumptions'!$E89/90)*'DCF Bear'!BU18</f>
        <v>678.91838284192556</v>
      </c>
      <c r="BV46" s="496">
        <f>('IS Assumptions'!$B89/90)*'DCF Bear'!BV18</f>
        <v>661.78710361635262</v>
      </c>
      <c r="BW46" s="496">
        <f>('IS Assumptions'!$C89/90)*'DCF Bear'!BW18</f>
        <v>582.79179025898191</v>
      </c>
      <c r="BX46" s="496">
        <f>('IS Assumptions'!$D89/90)*'DCF Bear'!BX18</f>
        <v>571.74461092365448</v>
      </c>
      <c r="BY46" s="496">
        <f>('IS Assumptions'!$E89/90)*'DCF Bear'!BY18</f>
        <v>684.54176955751359</v>
      </c>
      <c r="BZ46" s="496">
        <f>('IS Assumptions'!$B89/90)*'DCF Bear'!BZ18</f>
        <v>662.99419687398756</v>
      </c>
      <c r="CA46" s="496">
        <f>('IS Assumptions'!$C89/90)*'DCF Bear'!CA18</f>
        <v>583.85479683131075</v>
      </c>
      <c r="CB46" s="496">
        <f>('IS Assumptions'!$D89/90)*'DCF Bear'!CB18</f>
        <v>572.78746754803353</v>
      </c>
      <c r="CC46" s="496">
        <f>('IS Assumptions'!$E89/90)*'DCF Bear'!CC18</f>
        <v>685.79036710510411</v>
      </c>
      <c r="CD46" s="496">
        <f>('IS Assumptions'!$B89/90)*'DCF Bear'!CD18</f>
        <v>659.77333518910223</v>
      </c>
      <c r="CE46" s="496">
        <f>('IS Assumptions'!$C89/90)*'DCF Bear'!CE18</f>
        <v>581.01839863428711</v>
      </c>
      <c r="CF46" s="496">
        <f>('IS Assumptions'!$D89/90)*'DCF Bear'!CF18</f>
        <v>570.00483503555256</v>
      </c>
      <c r="CG46" s="496">
        <f>('IS Assumptions'!$E89/90)*'DCF Bear'!CG18</f>
        <v>682.4587603916716</v>
      </c>
      <c r="CH46" s="496">
        <f>('IS Assumptions'!$B89/90)*'DCF Bear'!CH18</f>
        <v>652.09411961715512</v>
      </c>
      <c r="CI46" s="496">
        <f>('IS Assumptions'!$C89/90)*'DCF Bear'!CI18</f>
        <v>574.25582534371688</v>
      </c>
      <c r="CJ46" s="496">
        <f>('IS Assumptions'!$D89/90)*'DCF Bear'!CJ18</f>
        <v>563.3704505100917</v>
      </c>
      <c r="CK46" s="496">
        <f>('IS Assumptions'!$E89/90)*'DCF Bear'!CK18</f>
        <v>674.51550524555466</v>
      </c>
      <c r="CM46" s="766" t="s">
        <v>1473</v>
      </c>
      <c r="CN46" s="766"/>
      <c r="CO46" s="781">
        <f>CO23</f>
        <v>189.8</v>
      </c>
    </row>
    <row r="47" spans="1:93" s="371" customFormat="1" ht="15.75" thickBot="1" x14ac:dyDescent="0.3">
      <c r="A47" s="505" t="s">
        <v>1270</v>
      </c>
      <c r="B47" s="496">
        <f>_xll.ciqfunctions.udf.CIQ($A$6, "IQ_AE", , B60, , , "USD")</f>
        <v>378</v>
      </c>
      <c r="C47" s="496">
        <f>_xll.ciqfunctions.udf.CIQ($A$6, "IQ_AE", , C60, , , "USD")</f>
        <v>407</v>
      </c>
      <c r="D47" s="496">
        <f>_xll.ciqfunctions.udf.CIQ($A$6, "IQ_AE", , D60, , , "USD")</f>
        <v>424.1</v>
      </c>
      <c r="E47" s="496">
        <f>_xll.ciqfunctions.udf.CIQ($A$6, "IQ_AE", , E60, , , "USD")</f>
        <v>460.8</v>
      </c>
      <c r="F47" s="496">
        <f>_xll.ciqfunctions.udf.CIQ($A$6, "IQ_AE", , F60, , , "USD")</f>
        <v>450.6</v>
      </c>
      <c r="G47" s="496">
        <f>_xll.ciqfunctions.udf.CIQ($A$6, "IQ_AE", , G60, , , "USD")</f>
        <v>422.5</v>
      </c>
      <c r="H47" s="496">
        <f>_xll.ciqfunctions.udf.CIQ($A$6, "IQ_AE", , H60, , , "USD")</f>
        <v>470.4</v>
      </c>
      <c r="I47" s="496">
        <f>_xll.ciqfunctions.udf.CIQ($A$6, "IQ_AE", , I60, , , "USD")</f>
        <v>485.3</v>
      </c>
      <c r="J47" s="496">
        <f>_xll.ciqfunctions.udf.CIQ($A$6, "IQ_AE", , J60, , , "USD")</f>
        <v>466.9</v>
      </c>
      <c r="K47" s="496">
        <f>_xll.ciqfunctions.udf.CIQ($A$6, "IQ_AE", , K60, , , "USD")</f>
        <v>462.4</v>
      </c>
      <c r="L47" s="496">
        <f>_xll.ciqfunctions.udf.CIQ($A$6, "IQ_AE", , L60, , , "USD")</f>
        <v>526</v>
      </c>
      <c r="M47" s="496">
        <f>_xll.ciqfunctions.udf.CIQ($A$6, "IQ_AE", , M60, , , "USD")</f>
        <v>529</v>
      </c>
      <c r="N47" s="496">
        <f>_xll.ciqfunctions.udf.CIQ($A$6, "IQ_AE", , N60, , , "USD")</f>
        <v>485.8</v>
      </c>
      <c r="O47" s="496">
        <f>_xll.ciqfunctions.udf.CIQ($A$6, "IQ_AE", , O60, , , "USD")</f>
        <v>491</v>
      </c>
      <c r="P47" s="496">
        <f>_xll.ciqfunctions.udf.CIQ($A$6, "IQ_AE", , P60, , , "USD")</f>
        <v>540.29999999999995</v>
      </c>
      <c r="Q47" s="496">
        <f>_xll.ciqfunctions.udf.CIQ($A$6, "IQ_AE", , Q60, , , "USD")</f>
        <v>483.7</v>
      </c>
      <c r="R47" s="496">
        <f>_xll.ciqfunctions.udf.CIQ($A$6, "IQ_AE", , R60, , , "USD")</f>
        <v>514.9</v>
      </c>
      <c r="S47" s="496">
        <f>_xll.ciqfunctions.udf.CIQ($A$6, "IQ_AE", , S60, , , "USD")</f>
        <v>519.1</v>
      </c>
      <c r="T47" s="496">
        <f>_xll.ciqfunctions.udf.CIQ($A$6, "IQ_AE", , T60, , , "USD")</f>
        <v>543.79999999999995</v>
      </c>
      <c r="U47" s="496">
        <f>_xll.ciqfunctions.udf.CIQ($A$6, "IQ_AE", , U60, , , "USD")</f>
        <v>489.6</v>
      </c>
      <c r="V47" s="496">
        <f>_xll.ciqfunctions.udf.CIQ($A$6, "IQ_AE", , V60, , , "USD")</f>
        <v>523.9</v>
      </c>
      <c r="W47" s="496">
        <f>_xll.ciqfunctions.udf.CIQ($A$6, "IQ_AE", , W60, , , "USD")</f>
        <v>530.70000000000005</v>
      </c>
      <c r="X47" s="496">
        <f>_xll.ciqfunctions.udf.CIQ($A$6, "IQ_AE", , X60, , , "USD")</f>
        <v>562.6</v>
      </c>
      <c r="Y47" s="496">
        <f>_xll.ciqfunctions.udf.CIQ($A$6, "IQ_AE", , Y60, , , "USD")</f>
        <v>484.8</v>
      </c>
      <c r="Z47" s="496">
        <f>_xll.ciqfunctions.udf.CIQ($A$6, "IQ_AE", , Z60, , , "USD")</f>
        <v>550.4</v>
      </c>
      <c r="AA47" s="496">
        <f>_xll.ciqfunctions.udf.CIQ($A$6, "IQ_AE", , AA60, , , "USD")</f>
        <v>541.79999999999995</v>
      </c>
      <c r="AB47" s="496">
        <f>_xll.ciqfunctions.udf.CIQ($A$6, "IQ_AE", , AB60, , , "USD")</f>
        <v>566.6</v>
      </c>
      <c r="AC47" s="496">
        <f>_xll.ciqfunctions.udf.CIQ($A$6, "IQ_AE", , AC60, , , "USD")</f>
        <v>536.1</v>
      </c>
      <c r="AD47" s="496">
        <f>AD$9*'IS Assumptions'!$B91</f>
        <v>607.12289827720497</v>
      </c>
      <c r="AE47" s="496">
        <f>AE9*'IS Assumptions'!$C91</f>
        <v>502.6814958724417</v>
      </c>
      <c r="AF47" s="496">
        <f>AF9*'IS Assumptions'!$D91</f>
        <v>555.21523164551479</v>
      </c>
      <c r="AG47" s="496">
        <f>AG9*'IS Assumptions'!$E91</f>
        <v>560.37309426348315</v>
      </c>
      <c r="AH47" s="496">
        <f>AH9*'IS Assumptions'!$B91</f>
        <v>621.21400199070297</v>
      </c>
      <c r="AI47" s="496">
        <f>AI9*'IS Assumptions'!$C91</f>
        <v>514.348552267934</v>
      </c>
      <c r="AJ47" s="496">
        <f>AJ9*'IS Assumptions'!$D91</f>
        <v>568.1015771196046</v>
      </c>
      <c r="AK47" s="496">
        <f>AK9*'IS Assumptions'!$E91</f>
        <v>573.37915187048077</v>
      </c>
      <c r="AL47" s="496">
        <f>AL9*'IS Assumptions'!$B91</f>
        <v>638.27720045692581</v>
      </c>
      <c r="AM47" s="496">
        <f>AM9*'IS Assumptions'!$C91</f>
        <v>528.47642350077456</v>
      </c>
      <c r="AN47" s="496">
        <f>AN9*'IS Assumptions'!$D91</f>
        <v>583.70590981059763</v>
      </c>
      <c r="AO47" s="496">
        <f>AO9*'IS Assumptions'!$E91</f>
        <v>589.12844637029639</v>
      </c>
      <c r="AP47" s="496">
        <f>AP9*'IS Assumptions'!$B91</f>
        <v>658.49811191381082</v>
      </c>
      <c r="AQ47" s="496">
        <f>AQ9*'IS Assumptions'!$C91</f>
        <v>545.2187964995444</v>
      </c>
      <c r="AR47" s="496">
        <f>AR9*'IS Assumptions'!$D91</f>
        <v>602.19797800712865</v>
      </c>
      <c r="AS47" s="496">
        <f>AS9*'IS Assumptions'!$E91</f>
        <v>607.79230298660332</v>
      </c>
      <c r="AT47" s="496">
        <f>AT9*'IS Assumptions'!$B91</f>
        <v>682.09441880477834</v>
      </c>
      <c r="AU47" s="496">
        <f>AU9*'IS Assumptions'!$C91</f>
        <v>564.75590649601315</v>
      </c>
      <c r="AV47" s="496">
        <f>AV9*'IS Assumptions'!$D91</f>
        <v>623.77685278458023</v>
      </c>
      <c r="AW47" s="496">
        <f>AW9*'IS Assumptions'!$E91</f>
        <v>629.57164213392196</v>
      </c>
      <c r="AX47" s="496">
        <f>AX9*'IS Assumptions'!$B91</f>
        <v>705.85089235491637</v>
      </c>
      <c r="AY47" s="496">
        <f>AY9*'IS Assumptions'!$C91</f>
        <v>584.4256301956533</v>
      </c>
      <c r="AZ47" s="496">
        <f>AZ9*'IS Assumptions'!$D91</f>
        <v>645.50220032566085</v>
      </c>
      <c r="BA47" s="496">
        <f>BA9*'IS Assumptions'!$E91</f>
        <v>651.49881475392249</v>
      </c>
      <c r="BB47" s="496">
        <f>BB9*'IS Assumptions'!$B91</f>
        <v>728.85094083725176</v>
      </c>
      <c r="BC47" s="496">
        <f>BC9*'IS Assumptions'!$C91</f>
        <v>603.46905420263317</v>
      </c>
      <c r="BD47" s="496">
        <f>BD9*'IS Assumptions'!$D91</f>
        <v>666.53579547124764</v>
      </c>
      <c r="BE47" s="496">
        <f>BE9*'IS Assumptions'!$E91</f>
        <v>672.72780870692577</v>
      </c>
      <c r="BF47" s="496">
        <f>BF9*'IS Assumptions'!$B91</f>
        <v>750.17985007258221</v>
      </c>
      <c r="BG47" s="496">
        <f>BG9*'IS Assumptions'!$C91</f>
        <v>621.12881968037652</v>
      </c>
      <c r="BH47" s="496">
        <f>BH9*'IS Assumptions'!$D91</f>
        <v>686.04113008380125</v>
      </c>
      <c r="BI47" s="496">
        <f>BI9*'IS Assumptions'!$E91</f>
        <v>692.41434482569662</v>
      </c>
      <c r="BJ47" s="496">
        <f>BJ9*'IS Assumptions'!$B91</f>
        <v>768.95227900274449</v>
      </c>
      <c r="BK47" s="496">
        <f>BK9*'IS Assumptions'!$C91</f>
        <v>636.67188794966864</v>
      </c>
      <c r="BL47" s="496">
        <f>BL9*'IS Assumptions'!$D91</f>
        <v>703.20855780985937</v>
      </c>
      <c r="BM47" s="496">
        <f>BM9*'IS Assumptions'!$E91</f>
        <v>709.74125526884927</v>
      </c>
      <c r="BN47" s="496">
        <f>BN9*'IS Assumptions'!$B91</f>
        <v>784.34514665544668</v>
      </c>
      <c r="BO47" s="496">
        <f>BO9*'IS Assumptions'!$C91</f>
        <v>649.41677001454173</v>
      </c>
      <c r="BP47" s="496">
        <f>BP9*'IS Assumptions'!$D91</f>
        <v>717.28536928202652</v>
      </c>
      <c r="BQ47" s="496">
        <f>BQ9*'IS Assumptions'!$E91</f>
        <v>723.94883811675322</v>
      </c>
      <c r="BR47" s="496">
        <f>BR9*'IS Assumptions'!$B91</f>
        <v>795.63305726515864</v>
      </c>
      <c r="BS47" s="496">
        <f>BS9*'IS Assumptions'!$C91</f>
        <v>658.76285761338829</v>
      </c>
      <c r="BT47" s="496">
        <f>BT9*'IS Assumptions'!$D91</f>
        <v>727.60818847028156</v>
      </c>
      <c r="BU47" s="496">
        <f>BU9*'IS Assumptions'!$E91</f>
        <v>734.36755467987962</v>
      </c>
      <c r="BV47" s="496">
        <f>BV9*'IS Assumptions'!$B91</f>
        <v>802.22317542631242</v>
      </c>
      <c r="BW47" s="496">
        <f>BW9*'IS Assumptions'!$C91</f>
        <v>664.21929891155912</v>
      </c>
      <c r="BX47" s="496">
        <f>BX9*'IS Assumptions'!$D91</f>
        <v>733.63486608662447</v>
      </c>
      <c r="BY47" s="496">
        <f>BY9*'IS Assumptions'!$E91</f>
        <v>740.45021918818065</v>
      </c>
      <c r="BZ47" s="496">
        <f>BZ9*'IS Assumptions'!$B91</f>
        <v>803.68642271669319</v>
      </c>
      <c r="CA47" s="496">
        <f>CA9*'IS Assumptions'!$C91</f>
        <v>665.43082846982031</v>
      </c>
      <c r="CB47" s="496">
        <f>CB9*'IS Assumptions'!$D91</f>
        <v>734.97300896607885</v>
      </c>
      <c r="CC47" s="496">
        <f>CC9*'IS Assumptions'!$E91</f>
        <v>741.80079320558332</v>
      </c>
      <c r="CD47" s="496">
        <f>CD9*'IS Assumptions'!$B91</f>
        <v>799.78207058541386</v>
      </c>
      <c r="CE47" s="496">
        <f>CE9*'IS Assumptions'!$C91</f>
        <v>662.19812949678942</v>
      </c>
      <c r="CF47" s="496">
        <f>CF9*'IS Assumptions'!$D91</f>
        <v>731.40247031707543</v>
      </c>
      <c r="CG47" s="496">
        <f>CG9*'IS Assumptions'!$E91</f>
        <v>738.19708481127384</v>
      </c>
      <c r="CH47" s="496">
        <f>CH9*'IS Assumptions'!$B91</f>
        <v>790.47326920919079</v>
      </c>
      <c r="CI47" s="496">
        <f>CI9*'IS Assumptions'!$C91</f>
        <v>654.49069132593854</v>
      </c>
      <c r="CJ47" s="496">
        <f>CJ9*'IS Assumptions'!$D91</f>
        <v>722.88955089481692</v>
      </c>
      <c r="CK47" s="496">
        <f>CK9*'IS Assumptions'!$E91</f>
        <v>729.60508169974457</v>
      </c>
      <c r="CM47" s="782" t="s">
        <v>1480</v>
      </c>
      <c r="CN47" s="783"/>
      <c r="CO47" s="784">
        <f ca="1">CO45/CO46</f>
        <v>45.100088779755218</v>
      </c>
    </row>
    <row r="48" spans="1:93" s="371" customFormat="1" ht="15.75" thickTop="1" x14ac:dyDescent="0.25">
      <c r="A48" s="505" t="s">
        <v>1279</v>
      </c>
      <c r="B48" s="496">
        <f>_xll.ciqfunctions.udf.CIQ($A$6, "IQ_OTHER_CL_SUPPL", , B60, , , "USD")</f>
        <v>26.5</v>
      </c>
      <c r="C48" s="496">
        <f>_xll.ciqfunctions.udf.CIQ($A$6, "IQ_OTHER_CL_SUPPL", , C60, , , "USD")</f>
        <v>119.7</v>
      </c>
      <c r="D48" s="496">
        <f>_xll.ciqfunctions.udf.CIQ($A$6, "IQ_OTHER_CL_SUPPL", , D60, , , "USD")</f>
        <v>48.8</v>
      </c>
      <c r="E48" s="496">
        <f>_xll.ciqfunctions.udf.CIQ($A$6, "IQ_OTHER_CL_SUPPL", , E60, , , "USD")</f>
        <v>44.6</v>
      </c>
      <c r="F48" s="496">
        <f>_xll.ciqfunctions.udf.CIQ($A$6, "IQ_OTHER_CL_SUPPL", , F60, , , "USD")</f>
        <v>51.3</v>
      </c>
      <c r="G48" s="496">
        <f>_xll.ciqfunctions.udf.CIQ($A$6, "IQ_OTHER_CL_SUPPL", , G60, , , "USD")</f>
        <v>47.3</v>
      </c>
      <c r="H48" s="496">
        <f>_xll.ciqfunctions.udf.CIQ($A$6, "IQ_OTHER_CL_SUPPL", , H60, , , "USD")</f>
        <v>47.5</v>
      </c>
      <c r="I48" s="496">
        <f>_xll.ciqfunctions.udf.CIQ($A$6, "IQ_OTHER_CL_SUPPL", , I60, , , "USD")</f>
        <v>48.6</v>
      </c>
      <c r="J48" s="496">
        <f>_xll.ciqfunctions.udf.CIQ($A$6, "IQ_OTHER_CL_SUPPL", , J60, , , "USD")</f>
        <v>58.2</v>
      </c>
      <c r="K48" s="496">
        <f>_xll.ciqfunctions.udf.CIQ($A$6, "IQ_OTHER_CL_SUPPL", , K60, , , "USD")</f>
        <v>57.8</v>
      </c>
      <c r="L48" s="496">
        <f>_xll.ciqfunctions.udf.CIQ($A$6, "IQ_OTHER_CL_SUPPL", , L60, , , "USD")</f>
        <v>53.3</v>
      </c>
      <c r="M48" s="496">
        <f>_xll.ciqfunctions.udf.CIQ($A$6, "IQ_OTHER_CL_SUPPL", , M60, , , "USD")</f>
        <v>53.4</v>
      </c>
      <c r="N48" s="496">
        <f>_xll.ciqfunctions.udf.CIQ($A$6, "IQ_OTHER_CL_SUPPL", , N60, , , "USD")</f>
        <v>64</v>
      </c>
      <c r="O48" s="496">
        <f>_xll.ciqfunctions.udf.CIQ($A$6, "IQ_OTHER_CL_SUPPL", , O60, , , "USD")</f>
        <v>62.8</v>
      </c>
      <c r="P48" s="496">
        <f>_xll.ciqfunctions.udf.CIQ($A$6, "IQ_OTHER_CL_SUPPL", , P60, , , "USD")</f>
        <v>65.5</v>
      </c>
      <c r="Q48" s="496">
        <f>_xll.ciqfunctions.udf.CIQ($A$6, "IQ_OTHER_CL_SUPPL", , Q60, , , "USD")</f>
        <v>112.8</v>
      </c>
      <c r="R48" s="496">
        <f>_xll.ciqfunctions.udf.CIQ($A$6, "IQ_OTHER_CL_SUPPL", , R60, , , "USD")</f>
        <v>75.599999999999994</v>
      </c>
      <c r="S48" s="496">
        <f>_xll.ciqfunctions.udf.CIQ($A$6, "IQ_OTHER_CL_SUPPL", , S60, , , "USD")</f>
        <v>70.5</v>
      </c>
      <c r="T48" s="496">
        <f>_xll.ciqfunctions.udf.CIQ($A$6, "IQ_OTHER_CL_SUPPL", , T60, , , "USD")</f>
        <v>69.8</v>
      </c>
      <c r="U48" s="496">
        <f>_xll.ciqfunctions.udf.CIQ($A$6, "IQ_OTHER_CL_SUPPL", , U60, , , "USD")</f>
        <v>114.6</v>
      </c>
      <c r="V48" s="496">
        <f>_xll.ciqfunctions.udf.CIQ($A$6, "IQ_OTHER_CL_SUPPL", , V60, , , "USD")</f>
        <v>78</v>
      </c>
      <c r="W48" s="496">
        <f>_xll.ciqfunctions.udf.CIQ($A$6, "IQ_OTHER_CL_SUPPL", , W60, , , "USD")</f>
        <v>82.5</v>
      </c>
      <c r="X48" s="496">
        <f>_xll.ciqfunctions.udf.CIQ($A$6, "IQ_OTHER_CL_SUPPL", , X60, , , "USD")</f>
        <v>77.099999999999994</v>
      </c>
      <c r="Y48" s="496">
        <f>_xll.ciqfunctions.udf.CIQ($A$6, "IQ_OTHER_CL_SUPPL", , Y60, , , "USD")</f>
        <v>124.6</v>
      </c>
      <c r="Z48" s="496">
        <f>_xll.ciqfunctions.udf.CIQ($A$6, "IQ_OTHER_CL_SUPPL", , Z60, , , "USD")</f>
        <v>85.4</v>
      </c>
      <c r="AA48" s="496">
        <f>_xll.ciqfunctions.udf.CIQ($A$6, "IQ_OTHER_CL_SUPPL", , AA60, , , "USD")</f>
        <v>104.3</v>
      </c>
      <c r="AB48" s="496">
        <f>_xll.ciqfunctions.udf.CIQ($A$6, "IQ_OTHER_CL_SUPPL", , AB60, , , "USD")</f>
        <v>83.3</v>
      </c>
      <c r="AC48" s="496">
        <f>_xll.ciqfunctions.udf.CIQ($A$6, "IQ_OTHER_CL_SUPPL", , AC60, , , "USD")</f>
        <v>131.5</v>
      </c>
      <c r="AD48" s="496">
        <f>AD$9*'IS Assumptions'!$B92</f>
        <v>76.171996332159225</v>
      </c>
      <c r="AE48" s="496">
        <f>AE$9*'IS Assumptions'!$C92</f>
        <v>81.134770707173132</v>
      </c>
      <c r="AF48" s="496">
        <f>AF$9*'IS Assumptions'!$D92</f>
        <v>67.28150327470297</v>
      </c>
      <c r="AG48" s="496">
        <f>AG$9*'IS Assumptions'!$E92</f>
        <v>92.974923247908308</v>
      </c>
      <c r="AH48" s="496">
        <f>AH$9*'IS Assumptions'!$B92</f>
        <v>77.939920921112162</v>
      </c>
      <c r="AI48" s="496">
        <f>AI$9*'IS Assumptions'!$C92</f>
        <v>83.017879501207872</v>
      </c>
      <c r="AJ48" s="496">
        <f>AJ$9*'IS Assumptions'!$D92</f>
        <v>68.843082723170781</v>
      </c>
      <c r="AK48" s="496">
        <f>AK$9*'IS Assumptions'!$E92</f>
        <v>95.132837716228408</v>
      </c>
      <c r="AL48" s="496">
        <f>AL$9*'IS Assumptions'!$B92</f>
        <v>80.080736058660463</v>
      </c>
      <c r="AM48" s="496">
        <f>AM$9*'IS Assumptions'!$C92</f>
        <v>85.298173489486786</v>
      </c>
      <c r="AN48" s="496">
        <f>AN$9*'IS Assumptions'!$D92</f>
        <v>70.734030415540488</v>
      </c>
      <c r="AO48" s="496">
        <f>AO$9*'IS Assumptions'!$E92</f>
        <v>97.745899375181935</v>
      </c>
      <c r="AP48" s="496">
        <f>AP$9*'IS Assumptions'!$B92</f>
        <v>82.617730129708477</v>
      </c>
      <c r="AQ48" s="496">
        <f>AQ$9*'IS Assumptions'!$C92</f>
        <v>88.000458346802986</v>
      </c>
      <c r="AR48" s="496">
        <f>AR$9*'IS Assumptions'!$D92</f>
        <v>72.974916608870458</v>
      </c>
      <c r="AS48" s="496">
        <f>AS$9*'IS Assumptions'!$E92</f>
        <v>100.84253383921134</v>
      </c>
      <c r="AT48" s="496">
        <f>AT$9*'IS Assumptions'!$B92</f>
        <v>85.578214418888791</v>
      </c>
      <c r="AU48" s="496">
        <f>AU$9*'IS Assumptions'!$C92</f>
        <v>91.153824748510658</v>
      </c>
      <c r="AV48" s="496">
        <f>AV$9*'IS Assumptions'!$D92</f>
        <v>75.58986492305948</v>
      </c>
      <c r="AW48" s="496">
        <f>AW$9*'IS Assumptions'!$E92</f>
        <v>104.45607704166211</v>
      </c>
      <c r="AX48" s="496">
        <f>AX$9*'IS Assumptions'!$B92</f>
        <v>88.55879383907056</v>
      </c>
      <c r="AY48" s="496">
        <f>AY$9*'IS Assumptions'!$C92</f>
        <v>94.328595523539803</v>
      </c>
      <c r="AZ48" s="496">
        <f>AZ$9*'IS Assumptions'!$D92</f>
        <v>78.22256294432438</v>
      </c>
      <c r="BA48" s="496">
        <f>BA$9*'IS Assumptions'!$E92</f>
        <v>108.09414819864315</v>
      </c>
      <c r="BB48" s="496">
        <f>BB$9*'IS Assumptions'!$B92</f>
        <v>91.444469232977411</v>
      </c>
      <c r="BC48" s="496">
        <f>BC$9*'IS Assumptions'!$C92</f>
        <v>97.402279064653996</v>
      </c>
      <c r="BD48" s="496">
        <f>BD$9*'IS Assumptions'!$D92</f>
        <v>80.771433760552483</v>
      </c>
      <c r="BE48" s="496">
        <f>BE$9*'IS Assumptions'!$E92</f>
        <v>111.61638026798433</v>
      </c>
      <c r="BF48" s="496">
        <f>BF$9*'IS Assumptions'!$B92</f>
        <v>94.120477007766922</v>
      </c>
      <c r="BG48" s="496">
        <f>BG$9*'IS Assumptions'!$C92</f>
        <v>100.25263467659549</v>
      </c>
      <c r="BH48" s="496">
        <f>BH$9*'IS Assumptions'!$D92</f>
        <v>83.135108529919378</v>
      </c>
      <c r="BI48" s="496">
        <f>BI$9*'IS Assumptions'!$E92</f>
        <v>114.88269373556005</v>
      </c>
      <c r="BJ48" s="496">
        <f>BJ$9*'IS Assumptions'!$B92</f>
        <v>96.475738836420859</v>
      </c>
      <c r="BK48" s="496">
        <f>BK$9*'IS Assumptions'!$C92</f>
        <v>102.76134703316681</v>
      </c>
      <c r="BL48" s="496">
        <f>BL$9*'IS Assumptions'!$D92</f>
        <v>85.215473546825947</v>
      </c>
      <c r="BM48" s="496">
        <f>BM$9*'IS Assumptions'!$E92</f>
        <v>117.75750729293264</v>
      </c>
      <c r="BN48" s="496">
        <f>BN$9*'IS Assumptions'!$B92</f>
        <v>98.406987784055985</v>
      </c>
      <c r="BO48" s="496">
        <f>BO$9*'IS Assumptions'!$C92</f>
        <v>104.81842112981477</v>
      </c>
      <c r="BP48" s="496">
        <f>BP$9*'IS Assumptions'!$D92</f>
        <v>86.921314783124529</v>
      </c>
      <c r="BQ48" s="496">
        <f>BQ$9*'IS Assumptions'!$E92</f>
        <v>120.11477415378781</v>
      </c>
      <c r="BR48" s="496">
        <f>BR$9*'IS Assumptions'!$B92</f>
        <v>99.823212881150141</v>
      </c>
      <c r="BS48" s="496">
        <f>BS$9*'IS Assumptions'!$C92</f>
        <v>106.3269164306523</v>
      </c>
      <c r="BT48" s="496">
        <f>BT$9*'IS Assumptions'!$D92</f>
        <v>88.172243708399748</v>
      </c>
      <c r="BU48" s="496">
        <f>BU$9*'IS Assumptions'!$E92</f>
        <v>121.84340706410187</v>
      </c>
      <c r="BV48" s="496">
        <f>BV$9*'IS Assumptions'!$B92</f>
        <v>100.65003469568612</v>
      </c>
      <c r="BW48" s="496">
        <f>BW$9*'IS Assumptions'!$C92</f>
        <v>107.20760751882514</v>
      </c>
      <c r="BX48" s="496">
        <f>BX$9*'IS Assumptions'!$D92</f>
        <v>88.902562162700434</v>
      </c>
      <c r="BY48" s="496">
        <f>BY$9*'IS Assumptions'!$E92</f>
        <v>122.85261909014564</v>
      </c>
      <c r="BZ48" s="496">
        <f>BZ$9*'IS Assumptions'!$B92</f>
        <v>100.83361938266169</v>
      </c>
      <c r="CA48" s="496">
        <f>CA$9*'IS Assumptions'!$C92</f>
        <v>107.40315315502143</v>
      </c>
      <c r="CB48" s="496">
        <f>CB$9*'IS Assumptions'!$D92</f>
        <v>89.064719573726777</v>
      </c>
      <c r="CC48" s="496">
        <f>CC$9*'IS Assumptions'!$E92</f>
        <v>123.07670107569078</v>
      </c>
      <c r="CD48" s="496">
        <f>CD$9*'IS Assumptions'!$B92</f>
        <v>100.34376420331138</v>
      </c>
      <c r="CE48" s="496">
        <f>CE$9*'IS Assumptions'!$C92</f>
        <v>106.88138282510913</v>
      </c>
      <c r="CF48" s="496">
        <f>CF$9*'IS Assumptions'!$D92</f>
        <v>88.632038346496415</v>
      </c>
      <c r="CG48" s="496">
        <f>CG$9*'IS Assumptions'!$E92</f>
        <v>122.47878780184035</v>
      </c>
      <c r="CH48" s="496">
        <f>CH$9*'IS Assumptions'!$B92</f>
        <v>99.175845835714725</v>
      </c>
      <c r="CI48" s="496">
        <f>CI$9*'IS Assumptions'!$C92</f>
        <v>105.63737198749838</v>
      </c>
      <c r="CJ48" s="496">
        <f>CJ$9*'IS Assumptions'!$D92</f>
        <v>87.600434774871673</v>
      </c>
      <c r="CK48" s="496">
        <f>CK$9*'IS Assumptions'!$E92</f>
        <v>121.05323607921498</v>
      </c>
      <c r="CM48" s="80"/>
      <c r="CN48" s="80"/>
      <c r="CO48" s="80"/>
    </row>
    <row r="49" spans="1:93" s="371" customFormat="1" x14ac:dyDescent="0.25">
      <c r="A49" s="504" t="s">
        <v>1271</v>
      </c>
      <c r="B49" s="494">
        <f>SUM(B46:B48)</f>
        <v>585.79999999999995</v>
      </c>
      <c r="C49" s="494">
        <f t="shared" ref="C49:AC49" si="23">SUM(C46:C48)</f>
        <v>733.7</v>
      </c>
      <c r="D49" s="494">
        <f t="shared" si="23"/>
        <v>699.4</v>
      </c>
      <c r="E49" s="494">
        <f t="shared" si="23"/>
        <v>866.7</v>
      </c>
      <c r="F49" s="494">
        <f t="shared" si="23"/>
        <v>826.7</v>
      </c>
      <c r="G49" s="494">
        <f t="shared" si="23"/>
        <v>804.4</v>
      </c>
      <c r="H49" s="494">
        <f t="shared" si="23"/>
        <v>867.4</v>
      </c>
      <c r="I49" s="494">
        <f t="shared" si="23"/>
        <v>899.7</v>
      </c>
      <c r="J49" s="494">
        <f t="shared" si="23"/>
        <v>937.5</v>
      </c>
      <c r="K49" s="494">
        <f t="shared" si="23"/>
        <v>947.69999999999993</v>
      </c>
      <c r="L49" s="494">
        <f t="shared" si="23"/>
        <v>977.5</v>
      </c>
      <c r="M49" s="494">
        <f t="shared" si="23"/>
        <v>1070.5</v>
      </c>
      <c r="N49" s="494">
        <f t="shared" si="23"/>
        <v>958.90000000000009</v>
      </c>
      <c r="O49" s="494">
        <f t="shared" si="23"/>
        <v>995.19999999999993</v>
      </c>
      <c r="P49" s="494">
        <f t="shared" si="23"/>
        <v>1042.8</v>
      </c>
      <c r="Q49" s="494">
        <f t="shared" si="23"/>
        <v>1105</v>
      </c>
      <c r="R49" s="494">
        <f t="shared" si="23"/>
        <v>1102.1999999999998</v>
      </c>
      <c r="S49" s="494">
        <f t="shared" si="23"/>
        <v>1112.2</v>
      </c>
      <c r="T49" s="494">
        <f t="shared" si="23"/>
        <v>1123.2</v>
      </c>
      <c r="U49" s="494">
        <f t="shared" si="23"/>
        <v>1171</v>
      </c>
      <c r="V49" s="494">
        <f t="shared" si="23"/>
        <v>1151.4000000000001</v>
      </c>
      <c r="W49" s="494">
        <f t="shared" si="23"/>
        <v>1156.2</v>
      </c>
      <c r="X49" s="494">
        <f t="shared" si="23"/>
        <v>1159.0999999999999</v>
      </c>
      <c r="Y49" s="494">
        <f t="shared" si="23"/>
        <v>1121.6999999999998</v>
      </c>
      <c r="Z49" s="494">
        <f t="shared" si="23"/>
        <v>1130.1000000000001</v>
      </c>
      <c r="AA49" s="494">
        <f t="shared" si="23"/>
        <v>1167.8</v>
      </c>
      <c r="AB49" s="494">
        <f t="shared" si="23"/>
        <v>1100</v>
      </c>
      <c r="AC49" s="494">
        <f t="shared" si="23"/>
        <v>1149.0999999999999</v>
      </c>
      <c r="AD49" s="494">
        <f>SUM(AD46:AD48)</f>
        <v>1046.9811741743217</v>
      </c>
      <c r="AE49" s="494">
        <f t="shared" ref="AE49:CK49" si="24">SUM(AE46:AE48)</f>
        <v>904.09053122162072</v>
      </c>
      <c r="AF49" s="494">
        <f t="shared" si="24"/>
        <v>936.70000251468764</v>
      </c>
      <c r="AG49" s="494">
        <f t="shared" si="24"/>
        <v>1029.5391642060681</v>
      </c>
      <c r="AH49" s="494">
        <f t="shared" si="24"/>
        <v>1211.6190668973154</v>
      </c>
      <c r="AI49" s="494">
        <f t="shared" si="24"/>
        <v>1048.6603253439771</v>
      </c>
      <c r="AJ49" s="494">
        <f t="shared" si="24"/>
        <v>1079.683998156899</v>
      </c>
      <c r="AK49" s="494">
        <f t="shared" si="24"/>
        <v>1198.597563305816</v>
      </c>
      <c r="AL49" s="494">
        <f t="shared" si="24"/>
        <v>1244.8992192082385</v>
      </c>
      <c r="AM49" s="494">
        <f t="shared" si="24"/>
        <v>1077.4644076693235</v>
      </c>
      <c r="AN49" s="494">
        <f t="shared" si="24"/>
        <v>1109.3402233583909</v>
      </c>
      <c r="AO49" s="494">
        <f t="shared" si="24"/>
        <v>1231.5200474067533</v>
      </c>
      <c r="AP49" s="494">
        <f t="shared" si="24"/>
        <v>1284.3381915956813</v>
      </c>
      <c r="AQ49" s="494">
        <f t="shared" si="24"/>
        <v>1111.5989692200565</v>
      </c>
      <c r="AR49" s="494">
        <f t="shared" si="24"/>
        <v>1144.4846252202033</v>
      </c>
      <c r="AS49" s="494">
        <f t="shared" si="24"/>
        <v>1270.5351615580394</v>
      </c>
      <c r="AT49" s="494">
        <f t="shared" si="24"/>
        <v>1330.3605530457453</v>
      </c>
      <c r="AU49" s="494">
        <f t="shared" si="24"/>
        <v>1151.4314758633443</v>
      </c>
      <c r="AV49" s="494">
        <f t="shared" si="24"/>
        <v>1185.4955407567759</v>
      </c>
      <c r="AW49" s="494">
        <f t="shared" si="24"/>
        <v>1316.0629118210693</v>
      </c>
      <c r="AX49" s="494">
        <f t="shared" si="24"/>
        <v>1376.6953043928659</v>
      </c>
      <c r="AY49" s="494">
        <f t="shared" si="24"/>
        <v>1191.5343569997647</v>
      </c>
      <c r="AZ49" s="494">
        <f t="shared" si="24"/>
        <v>1226.7848295727508</v>
      </c>
      <c r="BA49" s="494">
        <f t="shared" si="24"/>
        <v>1361.8996946667341</v>
      </c>
      <c r="BB49" s="494">
        <f t="shared" si="24"/>
        <v>1421.5547202969801</v>
      </c>
      <c r="BC49" s="494">
        <f t="shared" si="24"/>
        <v>1230.3603304117012</v>
      </c>
      <c r="BD49" s="494">
        <f t="shared" si="24"/>
        <v>1266.759434497355</v>
      </c>
      <c r="BE49" s="494">
        <f t="shared" si="24"/>
        <v>1406.2769977836974</v>
      </c>
      <c r="BF49" s="494">
        <f t="shared" si="24"/>
        <v>1463.1547373971025</v>
      </c>
      <c r="BG49" s="494">
        <f t="shared" si="24"/>
        <v>1266.3652833365843</v>
      </c>
      <c r="BH49" s="494">
        <f t="shared" si="24"/>
        <v>1303.8295615803436</v>
      </c>
      <c r="BI49" s="494">
        <f t="shared" si="24"/>
        <v>1447.4299314837019</v>
      </c>
      <c r="BJ49" s="494">
        <f t="shared" si="24"/>
        <v>1499.7685818224888</v>
      </c>
      <c r="BK49" s="494">
        <f t="shared" si="24"/>
        <v>1298.0546872558718</v>
      </c>
      <c r="BL49" s="494">
        <f t="shared" si="24"/>
        <v>1336.4564680207698</v>
      </c>
      <c r="BM49" s="494">
        <f t="shared" si="24"/>
        <v>1483.6502798675442</v>
      </c>
      <c r="BN49" s="494">
        <f t="shared" si="24"/>
        <v>1529.7909121023529</v>
      </c>
      <c r="BO49" s="494">
        <f t="shared" si="24"/>
        <v>1324.0391137963754</v>
      </c>
      <c r="BP49" s="494">
        <f t="shared" si="24"/>
        <v>1363.2096204563429</v>
      </c>
      <c r="BQ49" s="494">
        <f t="shared" si="24"/>
        <v>1513.3499543785731</v>
      </c>
      <c r="BR49" s="494">
        <f t="shared" si="24"/>
        <v>1551.8069125085449</v>
      </c>
      <c r="BS49" s="494">
        <f t="shared" si="24"/>
        <v>1343.0940352477617</v>
      </c>
      <c r="BT49" s="494">
        <f t="shared" si="24"/>
        <v>1382.828264625464</v>
      </c>
      <c r="BU49" s="494">
        <f t="shared" si="24"/>
        <v>1535.1293445859071</v>
      </c>
      <c r="BV49" s="494">
        <f t="shared" si="24"/>
        <v>1564.6603137383511</v>
      </c>
      <c r="BW49" s="494">
        <f t="shared" si="24"/>
        <v>1354.2186966893662</v>
      </c>
      <c r="BX49" s="494">
        <f t="shared" si="24"/>
        <v>1394.2820391729795</v>
      </c>
      <c r="BY49" s="494">
        <f t="shared" si="24"/>
        <v>1547.84460783584</v>
      </c>
      <c r="BZ49" s="494">
        <f t="shared" si="24"/>
        <v>1567.5142389733423</v>
      </c>
      <c r="CA49" s="494">
        <f t="shared" si="24"/>
        <v>1356.6887784561525</v>
      </c>
      <c r="CB49" s="494">
        <f t="shared" si="24"/>
        <v>1396.825196087839</v>
      </c>
      <c r="CC49" s="494">
        <f t="shared" si="24"/>
        <v>1550.6678613863783</v>
      </c>
      <c r="CD49" s="494">
        <f t="shared" si="24"/>
        <v>1559.8991699778276</v>
      </c>
      <c r="CE49" s="494">
        <f t="shared" si="24"/>
        <v>1350.0979109561856</v>
      </c>
      <c r="CF49" s="494">
        <f t="shared" si="24"/>
        <v>1390.0393436991244</v>
      </c>
      <c r="CG49" s="494">
        <f t="shared" si="24"/>
        <v>1543.1346330047857</v>
      </c>
      <c r="CH49" s="494">
        <f t="shared" si="24"/>
        <v>1541.7432346620606</v>
      </c>
      <c r="CI49" s="494">
        <f t="shared" si="24"/>
        <v>1334.3838886571539</v>
      </c>
      <c r="CJ49" s="494">
        <f t="shared" si="24"/>
        <v>1373.8604361797802</v>
      </c>
      <c r="CK49" s="494">
        <f t="shared" si="24"/>
        <v>1525.1738230245141</v>
      </c>
      <c r="CM49" s="80"/>
      <c r="CN49" s="80"/>
      <c r="CO49" s="80"/>
    </row>
    <row r="50" spans="1:93" s="371" customFormat="1" x14ac:dyDescent="0.25">
      <c r="A50" s="504"/>
      <c r="B50" s="494"/>
      <c r="C50" s="494"/>
      <c r="D50" s="494"/>
      <c r="E50" s="494"/>
      <c r="F50" s="494"/>
      <c r="G50" s="494"/>
      <c r="H50" s="494"/>
      <c r="I50" s="494"/>
      <c r="J50" s="494"/>
      <c r="K50" s="494"/>
      <c r="L50" s="494"/>
      <c r="M50" s="494"/>
      <c r="N50" s="494"/>
      <c r="O50" s="494"/>
      <c r="P50" s="494"/>
      <c r="Q50" s="494"/>
      <c r="R50" s="494"/>
      <c r="S50" s="494"/>
      <c r="T50" s="494"/>
      <c r="U50" s="494"/>
      <c r="V50" s="494"/>
      <c r="W50" s="494"/>
      <c r="X50" s="494"/>
      <c r="Y50" s="494"/>
      <c r="Z50" s="494"/>
      <c r="AA50" s="494"/>
      <c r="AB50" s="494"/>
      <c r="AC50" s="494" t="s">
        <v>980</v>
      </c>
      <c r="AD50" s="494"/>
      <c r="AE50" s="494"/>
      <c r="AF50" s="494"/>
      <c r="AG50" s="494"/>
      <c r="AH50" s="494"/>
      <c r="AI50" s="494"/>
      <c r="AJ50" s="494"/>
      <c r="AK50" s="494"/>
      <c r="AL50" s="494"/>
      <c r="AM50" s="494"/>
      <c r="AN50" s="494"/>
      <c r="AO50" s="494"/>
      <c r="AP50" s="494"/>
      <c r="AQ50" s="494"/>
      <c r="AR50" s="494"/>
      <c r="AS50" s="494"/>
      <c r="AT50" s="494"/>
      <c r="AU50" s="494"/>
      <c r="AV50" s="494"/>
      <c r="AW50" s="495"/>
      <c r="AX50" s="495"/>
      <c r="AY50" s="495"/>
      <c r="AZ50" s="495"/>
      <c r="BA50" s="495"/>
      <c r="BB50" s="495"/>
      <c r="BC50" s="495"/>
      <c r="BD50" s="495"/>
      <c r="BE50" s="495"/>
      <c r="BF50" s="495"/>
      <c r="BG50" s="495"/>
      <c r="BH50" s="495"/>
      <c r="BI50" s="495"/>
      <c r="BJ50" s="495"/>
      <c r="BK50" s="495"/>
      <c r="BL50" s="495"/>
      <c r="BM50" s="495"/>
      <c r="BN50" s="495"/>
      <c r="BO50" s="495"/>
      <c r="BP50" s="495"/>
      <c r="BQ50" s="495"/>
      <c r="BR50" s="495"/>
      <c r="BS50" s="495"/>
      <c r="BT50" s="495"/>
      <c r="BU50" s="495"/>
      <c r="BV50" s="495"/>
      <c r="BW50" s="495"/>
      <c r="BX50" s="495"/>
      <c r="BY50" s="495"/>
      <c r="BZ50" s="495"/>
      <c r="CA50" s="495"/>
      <c r="CB50" s="495"/>
      <c r="CC50" s="495"/>
      <c r="CD50" s="495"/>
      <c r="CE50" s="495"/>
      <c r="CF50" s="495"/>
      <c r="CG50" s="495"/>
      <c r="CH50" s="495"/>
      <c r="CI50" s="495"/>
      <c r="CJ50" s="495"/>
      <c r="CK50" s="495"/>
      <c r="CM50" s="770" t="s">
        <v>1474</v>
      </c>
      <c r="CN50" s="771"/>
      <c r="CO50" s="771"/>
    </row>
    <row r="51" spans="1:93" s="371" customFormat="1" x14ac:dyDescent="0.25">
      <c r="A51" s="504"/>
      <c r="B51" s="494"/>
      <c r="C51" s="494"/>
      <c r="D51" s="494"/>
      <c r="E51" s="494"/>
      <c r="F51" s="494"/>
      <c r="G51" s="494"/>
      <c r="H51" s="494"/>
      <c r="I51" s="494"/>
      <c r="J51" s="494"/>
      <c r="K51" s="494"/>
      <c r="L51" s="494"/>
      <c r="M51" s="494"/>
      <c r="N51" s="494"/>
      <c r="O51" s="494"/>
      <c r="P51" s="494"/>
      <c r="Q51" s="494"/>
      <c r="R51" s="494"/>
      <c r="S51" s="494"/>
      <c r="T51" s="494"/>
      <c r="U51" s="494"/>
      <c r="V51" s="494"/>
      <c r="W51" s="494"/>
      <c r="X51" s="494"/>
      <c r="Y51" s="494"/>
      <c r="Z51" s="494"/>
      <c r="AA51" s="494"/>
      <c r="AB51" s="494"/>
      <c r="AC51" s="494" t="s">
        <v>980</v>
      </c>
      <c r="AD51" s="494"/>
      <c r="AE51" s="494"/>
      <c r="AF51" s="494"/>
      <c r="AG51" s="494"/>
      <c r="AH51" s="494"/>
      <c r="AI51" s="494"/>
      <c r="AJ51" s="494"/>
      <c r="AK51" s="494"/>
      <c r="AL51" s="494"/>
      <c r="AM51" s="494"/>
      <c r="AN51" s="494"/>
      <c r="AO51" s="494"/>
      <c r="AP51" s="494"/>
      <c r="AQ51" s="494"/>
      <c r="AR51" s="494"/>
      <c r="AS51" s="494"/>
      <c r="AT51" s="494"/>
      <c r="AU51" s="494"/>
      <c r="AV51" s="494"/>
      <c r="AW51" s="495"/>
      <c r="AX51" s="495"/>
      <c r="AY51" s="495"/>
      <c r="AZ51" s="495"/>
      <c r="BA51" s="495"/>
      <c r="BB51" s="495"/>
      <c r="BC51" s="495"/>
      <c r="BD51" s="495"/>
      <c r="BE51" s="495"/>
      <c r="BF51" s="495"/>
      <c r="BG51" s="495"/>
      <c r="BH51" s="495"/>
      <c r="BI51" s="495"/>
      <c r="BJ51" s="495"/>
      <c r="BK51" s="495"/>
      <c r="BL51" s="495"/>
      <c r="BM51" s="495"/>
      <c r="BN51" s="495"/>
      <c r="BO51" s="495"/>
      <c r="BP51" s="495"/>
      <c r="BQ51" s="495"/>
      <c r="BR51" s="495"/>
      <c r="BS51" s="495"/>
      <c r="BT51" s="495"/>
      <c r="BU51" s="495"/>
      <c r="BV51" s="495"/>
      <c r="BW51" s="495"/>
      <c r="BX51" s="495"/>
      <c r="BY51" s="495"/>
      <c r="BZ51" s="495"/>
      <c r="CA51" s="495"/>
      <c r="CB51" s="495"/>
      <c r="CC51" s="495"/>
      <c r="CD51" s="495"/>
      <c r="CE51" s="495"/>
      <c r="CF51" s="495"/>
      <c r="CG51" s="495"/>
      <c r="CH51" s="495"/>
      <c r="CI51" s="495"/>
      <c r="CJ51" s="495"/>
      <c r="CK51" s="495"/>
      <c r="CM51" s="785" t="s">
        <v>1481</v>
      </c>
      <c r="CN51" s="766"/>
      <c r="CO51" s="786">
        <f>CO13</f>
        <v>1313.2953552204042</v>
      </c>
    </row>
    <row r="52" spans="1:93" s="371" customFormat="1" x14ac:dyDescent="0.25">
      <c r="A52" s="506" t="s">
        <v>1274</v>
      </c>
      <c r="B52" s="496">
        <f>(B40/B9)*90</f>
        <v>32.885347526130801</v>
      </c>
      <c r="C52" s="496">
        <f t="shared" ref="C52:BN52" si="25">(C40/C9)*90</f>
        <v>24.728757635679841</v>
      </c>
      <c r="D52" s="496">
        <f t="shared" si="25"/>
        <v>35.929270110459278</v>
      </c>
      <c r="E52" s="496">
        <f t="shared" si="25"/>
        <v>70.219821333805058</v>
      </c>
      <c r="F52" s="496">
        <f t="shared" si="25"/>
        <v>33.940026756214941</v>
      </c>
      <c r="G52" s="496">
        <f t="shared" si="25"/>
        <v>35.413345920965355</v>
      </c>
      <c r="H52" s="496">
        <f t="shared" si="25"/>
        <v>45.910530950448901</v>
      </c>
      <c r="I52" s="496">
        <f t="shared" si="25"/>
        <v>47.8650238846908</v>
      </c>
      <c r="J52" s="496">
        <f t="shared" si="25"/>
        <v>31.733348262326608</v>
      </c>
      <c r="K52" s="496">
        <f t="shared" si="25"/>
        <v>34.842068162320892</v>
      </c>
      <c r="L52" s="496">
        <f t="shared" si="25"/>
        <v>31.644708068741632</v>
      </c>
      <c r="M52" s="496">
        <f t="shared" si="25"/>
        <v>51.748058466496715</v>
      </c>
      <c r="N52" s="496">
        <f t="shared" si="25"/>
        <v>32.612758800253758</v>
      </c>
      <c r="O52" s="496">
        <f t="shared" si="25"/>
        <v>31.32236982525728</v>
      </c>
      <c r="P52" s="496">
        <f t="shared" si="25"/>
        <v>38.625542495575836</v>
      </c>
      <c r="Q52" s="496">
        <f t="shared" si="25"/>
        <v>40.589078354905055</v>
      </c>
      <c r="R52" s="496">
        <f t="shared" si="25"/>
        <v>34.64667388262037</v>
      </c>
      <c r="S52" s="496">
        <f t="shared" si="25"/>
        <v>36.73676840127974</v>
      </c>
      <c r="T52" s="496">
        <f t="shared" si="25"/>
        <v>38.195420436348755</v>
      </c>
      <c r="U52" s="496">
        <f t="shared" si="25"/>
        <v>38.456139589537571</v>
      </c>
      <c r="V52" s="496">
        <f t="shared" si="25"/>
        <v>30.422286787116949</v>
      </c>
      <c r="W52" s="496">
        <f t="shared" si="25"/>
        <v>38.744701616009927</v>
      </c>
      <c r="X52" s="496">
        <f t="shared" si="25"/>
        <v>33.464532491099817</v>
      </c>
      <c r="Y52" s="496">
        <f t="shared" si="25"/>
        <v>36.683943338769495</v>
      </c>
      <c r="Z52" s="496">
        <f t="shared" si="25"/>
        <v>27.610857203235643</v>
      </c>
      <c r="AA52" s="496">
        <f t="shared" si="25"/>
        <v>34.656800541399285</v>
      </c>
      <c r="AB52" s="496">
        <f t="shared" si="25"/>
        <v>37.800388962364423</v>
      </c>
      <c r="AC52" s="496">
        <f t="shared" si="25"/>
        <v>40.144762383943714</v>
      </c>
      <c r="AD52" s="496">
        <f t="shared" si="25"/>
        <v>31.978757031128442</v>
      </c>
      <c r="AE52" s="496">
        <f t="shared" si="25"/>
        <v>33.777830300416049</v>
      </c>
      <c r="AF52" s="496">
        <f t="shared" si="25"/>
        <v>37.367199073576948</v>
      </c>
      <c r="AG52" s="496">
        <f t="shared" si="25"/>
        <v>46.529546764592624</v>
      </c>
      <c r="AH52" s="496">
        <f t="shared" si="25"/>
        <v>31.978757031128442</v>
      </c>
      <c r="AI52" s="496">
        <f t="shared" si="25"/>
        <v>33.777830300416049</v>
      </c>
      <c r="AJ52" s="496">
        <f t="shared" si="25"/>
        <v>37.367199073576948</v>
      </c>
      <c r="AK52" s="496">
        <f t="shared" si="25"/>
        <v>46.529546764592624</v>
      </c>
      <c r="AL52" s="496">
        <f t="shared" si="25"/>
        <v>31.978757031128442</v>
      </c>
      <c r="AM52" s="496">
        <f t="shared" si="25"/>
        <v>33.777830300416049</v>
      </c>
      <c r="AN52" s="496">
        <f t="shared" si="25"/>
        <v>37.367199073576948</v>
      </c>
      <c r="AO52" s="496">
        <f t="shared" si="25"/>
        <v>46.529546764592624</v>
      </c>
      <c r="AP52" s="496">
        <f t="shared" si="25"/>
        <v>31.978757031128442</v>
      </c>
      <c r="AQ52" s="496">
        <f t="shared" si="25"/>
        <v>33.777830300416049</v>
      </c>
      <c r="AR52" s="496">
        <f t="shared" si="25"/>
        <v>37.367199073576948</v>
      </c>
      <c r="AS52" s="496">
        <f t="shared" si="25"/>
        <v>46.529546764592624</v>
      </c>
      <c r="AT52" s="496">
        <f t="shared" si="25"/>
        <v>31.978757031128442</v>
      </c>
      <c r="AU52" s="496">
        <f t="shared" si="25"/>
        <v>33.777830300416049</v>
      </c>
      <c r="AV52" s="496">
        <f t="shared" si="25"/>
        <v>37.367199073576948</v>
      </c>
      <c r="AW52" s="496">
        <f t="shared" si="25"/>
        <v>46.529546764592624</v>
      </c>
      <c r="AX52" s="496">
        <f t="shared" si="25"/>
        <v>31.978757031128442</v>
      </c>
      <c r="AY52" s="496">
        <f t="shared" si="25"/>
        <v>33.777830300416049</v>
      </c>
      <c r="AZ52" s="496">
        <f t="shared" si="25"/>
        <v>37.367199073576948</v>
      </c>
      <c r="BA52" s="496">
        <f t="shared" si="25"/>
        <v>46.529546764592624</v>
      </c>
      <c r="BB52" s="496">
        <f t="shared" si="25"/>
        <v>31.978757031128442</v>
      </c>
      <c r="BC52" s="496">
        <f t="shared" si="25"/>
        <v>33.777830300416049</v>
      </c>
      <c r="BD52" s="496">
        <f t="shared" si="25"/>
        <v>37.367199073576948</v>
      </c>
      <c r="BE52" s="496">
        <f t="shared" si="25"/>
        <v>46.529546764592624</v>
      </c>
      <c r="BF52" s="496">
        <f t="shared" si="25"/>
        <v>31.978757031128442</v>
      </c>
      <c r="BG52" s="496">
        <f t="shared" si="25"/>
        <v>33.777830300416049</v>
      </c>
      <c r="BH52" s="496">
        <f t="shared" si="25"/>
        <v>37.367199073576948</v>
      </c>
      <c r="BI52" s="496">
        <f t="shared" si="25"/>
        <v>46.529546764592624</v>
      </c>
      <c r="BJ52" s="496">
        <f t="shared" si="25"/>
        <v>31.978757031128445</v>
      </c>
      <c r="BK52" s="496">
        <f t="shared" si="25"/>
        <v>33.777830300416049</v>
      </c>
      <c r="BL52" s="496">
        <f t="shared" si="25"/>
        <v>37.367199073576948</v>
      </c>
      <c r="BM52" s="496">
        <f t="shared" si="25"/>
        <v>46.529546764592624</v>
      </c>
      <c r="BN52" s="496">
        <f t="shared" si="25"/>
        <v>31.978757031128435</v>
      </c>
      <c r="BO52" s="496">
        <f t="shared" ref="BO52:CK52" si="26">(BO40/BO9)*90</f>
        <v>33.777830300416049</v>
      </c>
      <c r="BP52" s="496">
        <f t="shared" si="26"/>
        <v>37.367199073576948</v>
      </c>
      <c r="BQ52" s="496">
        <f t="shared" si="26"/>
        <v>46.529546764592624</v>
      </c>
      <c r="BR52" s="496">
        <f t="shared" si="26"/>
        <v>31.978757031128442</v>
      </c>
      <c r="BS52" s="496">
        <f t="shared" si="26"/>
        <v>33.777830300416049</v>
      </c>
      <c r="BT52" s="496">
        <f t="shared" si="26"/>
        <v>37.367199073576948</v>
      </c>
      <c r="BU52" s="496">
        <f t="shared" si="26"/>
        <v>46.529546764592624</v>
      </c>
      <c r="BV52" s="496">
        <f t="shared" si="26"/>
        <v>31.978757031128442</v>
      </c>
      <c r="BW52" s="496">
        <f t="shared" si="26"/>
        <v>33.777830300416049</v>
      </c>
      <c r="BX52" s="496">
        <f t="shared" si="26"/>
        <v>37.367199073576955</v>
      </c>
      <c r="BY52" s="496">
        <f t="shared" si="26"/>
        <v>46.529546764592624</v>
      </c>
      <c r="BZ52" s="496">
        <f t="shared" si="26"/>
        <v>31.978757031128442</v>
      </c>
      <c r="CA52" s="496">
        <f t="shared" si="26"/>
        <v>33.777830300416049</v>
      </c>
      <c r="CB52" s="496">
        <f t="shared" si="26"/>
        <v>37.367199073576948</v>
      </c>
      <c r="CC52" s="496">
        <f t="shared" si="26"/>
        <v>46.529546764592624</v>
      </c>
      <c r="CD52" s="496">
        <f t="shared" si="26"/>
        <v>31.978757031128442</v>
      </c>
      <c r="CE52" s="496">
        <f t="shared" si="26"/>
        <v>33.777830300416049</v>
      </c>
      <c r="CF52" s="496">
        <f t="shared" si="26"/>
        <v>37.367199073576948</v>
      </c>
      <c r="CG52" s="496">
        <f t="shared" si="26"/>
        <v>46.529546764592624</v>
      </c>
      <c r="CH52" s="496">
        <f t="shared" si="26"/>
        <v>31.978757031128442</v>
      </c>
      <c r="CI52" s="496">
        <f t="shared" si="26"/>
        <v>33.777830300416049</v>
      </c>
      <c r="CJ52" s="496">
        <f t="shared" si="26"/>
        <v>37.367199073576948</v>
      </c>
      <c r="CK52" s="496">
        <f t="shared" si="26"/>
        <v>46.529546764592624</v>
      </c>
      <c r="CM52" s="785" t="s">
        <v>1131</v>
      </c>
      <c r="CN52" s="766"/>
      <c r="CO52" s="787">
        <f ca="1">CO38</f>
        <v>9011.2587721143918</v>
      </c>
    </row>
    <row r="53" spans="1:93" s="371" customFormat="1" ht="15.75" thickBot="1" x14ac:dyDescent="0.3">
      <c r="A53" s="506" t="s">
        <v>1276</v>
      </c>
      <c r="B53" s="496">
        <f>(B41/B18)*90</f>
        <v>110.51895765551157</v>
      </c>
      <c r="C53" s="496">
        <f t="shared" ref="C53:BN53" si="27">(C41/C18)*90</f>
        <v>94.907933828865765</v>
      </c>
      <c r="D53" s="496">
        <f t="shared" si="27"/>
        <v>118.71984081080511</v>
      </c>
      <c r="E53" s="496">
        <f t="shared" si="27"/>
        <v>178.63285682840507</v>
      </c>
      <c r="F53" s="496">
        <f t="shared" si="27"/>
        <v>92.264734078128953</v>
      </c>
      <c r="G53" s="496">
        <f t="shared" si="27"/>
        <v>96.664594499289365</v>
      </c>
      <c r="H53" s="496">
        <f t="shared" si="27"/>
        <v>115.34327500978642</v>
      </c>
      <c r="I53" s="496">
        <f t="shared" si="27"/>
        <v>123.27754698986588</v>
      </c>
      <c r="J53" s="496">
        <f t="shared" si="27"/>
        <v>88.511576092282951</v>
      </c>
      <c r="K53" s="496">
        <f t="shared" si="27"/>
        <v>112.91995809363715</v>
      </c>
      <c r="L53" s="496">
        <f t="shared" si="27"/>
        <v>98.892175456970691</v>
      </c>
      <c r="M53" s="496">
        <f t="shared" si="27"/>
        <v>199.70734636621697</v>
      </c>
      <c r="N53" s="496">
        <f t="shared" si="27"/>
        <v>121.59230899377408</v>
      </c>
      <c r="O53" s="496">
        <f t="shared" si="27"/>
        <v>113.09084192217894</v>
      </c>
      <c r="P53" s="496">
        <f t="shared" si="27"/>
        <v>121.1340213369506</v>
      </c>
      <c r="Q53" s="496">
        <f t="shared" si="27"/>
        <v>116.3358943482402</v>
      </c>
      <c r="R53" s="496">
        <f t="shared" si="27"/>
        <v>93.275984677957311</v>
      </c>
      <c r="S53" s="496">
        <f t="shared" si="27"/>
        <v>107.32333007341946</v>
      </c>
      <c r="T53" s="496">
        <f t="shared" si="27"/>
        <v>123.45548381644804</v>
      </c>
      <c r="U53" s="496">
        <f t="shared" si="27"/>
        <v>136.51284895578388</v>
      </c>
      <c r="V53" s="496">
        <f t="shared" si="27"/>
        <v>113.721201525056</v>
      </c>
      <c r="W53" s="496">
        <f t="shared" si="27"/>
        <v>128.24599747659468</v>
      </c>
      <c r="X53" s="496">
        <f t="shared" si="27"/>
        <v>109.06156604543408</v>
      </c>
      <c r="Y53" s="496">
        <f t="shared" si="27"/>
        <v>131.05086559047254</v>
      </c>
      <c r="Z53" s="496">
        <f t="shared" si="27"/>
        <v>106.52739609188718</v>
      </c>
      <c r="AA53" s="496">
        <f t="shared" si="27"/>
        <v>147.27402427476642</v>
      </c>
      <c r="AB53" s="496">
        <f t="shared" si="27"/>
        <v>137.60844035196155</v>
      </c>
      <c r="AC53" s="496">
        <f t="shared" si="27"/>
        <v>152.11402424535689</v>
      </c>
      <c r="AD53" s="496">
        <f t="shared" si="27"/>
        <v>103.77316558779971</v>
      </c>
      <c r="AE53" s="496">
        <f t="shared" si="27"/>
        <v>114.34666859553597</v>
      </c>
      <c r="AF53" s="496">
        <f t="shared" si="27"/>
        <v>117.74497183262235</v>
      </c>
      <c r="AG53" s="496">
        <f t="shared" si="27"/>
        <v>148.23305476062021</v>
      </c>
      <c r="AH53" s="496">
        <f t="shared" si="27"/>
        <v>103.77316558779971</v>
      </c>
      <c r="AI53" s="496">
        <f t="shared" si="27"/>
        <v>114.34666859553597</v>
      </c>
      <c r="AJ53" s="496">
        <f t="shared" si="27"/>
        <v>117.74497183262235</v>
      </c>
      <c r="AK53" s="496">
        <f t="shared" si="27"/>
        <v>148.23305476062021</v>
      </c>
      <c r="AL53" s="496">
        <f t="shared" si="27"/>
        <v>103.77316558779971</v>
      </c>
      <c r="AM53" s="496">
        <f t="shared" si="27"/>
        <v>114.34666859553597</v>
      </c>
      <c r="AN53" s="496">
        <f t="shared" si="27"/>
        <v>117.74497183262235</v>
      </c>
      <c r="AO53" s="496">
        <f t="shared" si="27"/>
        <v>148.23305476062021</v>
      </c>
      <c r="AP53" s="496">
        <f t="shared" si="27"/>
        <v>103.77316558779971</v>
      </c>
      <c r="AQ53" s="496">
        <f t="shared" si="27"/>
        <v>114.34666859553597</v>
      </c>
      <c r="AR53" s="496">
        <f t="shared" si="27"/>
        <v>117.74497183262238</v>
      </c>
      <c r="AS53" s="496">
        <f t="shared" si="27"/>
        <v>148.23305476062021</v>
      </c>
      <c r="AT53" s="496">
        <f t="shared" si="27"/>
        <v>103.77316558779971</v>
      </c>
      <c r="AU53" s="496">
        <f t="shared" si="27"/>
        <v>114.34666859553597</v>
      </c>
      <c r="AV53" s="496">
        <f t="shared" si="27"/>
        <v>117.74497183262235</v>
      </c>
      <c r="AW53" s="496">
        <f t="shared" si="27"/>
        <v>148.23305476062021</v>
      </c>
      <c r="AX53" s="496">
        <f t="shared" si="27"/>
        <v>103.77316558779971</v>
      </c>
      <c r="AY53" s="496">
        <f t="shared" si="27"/>
        <v>114.34666859553597</v>
      </c>
      <c r="AZ53" s="496">
        <f t="shared" si="27"/>
        <v>117.74497183262235</v>
      </c>
      <c r="BA53" s="496">
        <f t="shared" si="27"/>
        <v>148.23305476062021</v>
      </c>
      <c r="BB53" s="496">
        <f t="shared" si="27"/>
        <v>103.77316558779971</v>
      </c>
      <c r="BC53" s="496">
        <f t="shared" si="27"/>
        <v>114.34666859553597</v>
      </c>
      <c r="BD53" s="496">
        <f t="shared" si="27"/>
        <v>117.74497183262235</v>
      </c>
      <c r="BE53" s="496">
        <f t="shared" si="27"/>
        <v>148.23305476062018</v>
      </c>
      <c r="BF53" s="496">
        <f t="shared" si="27"/>
        <v>103.77316558779971</v>
      </c>
      <c r="BG53" s="496">
        <f t="shared" si="27"/>
        <v>114.34666859553597</v>
      </c>
      <c r="BH53" s="496">
        <f t="shared" si="27"/>
        <v>117.74497183262235</v>
      </c>
      <c r="BI53" s="496">
        <f t="shared" si="27"/>
        <v>148.23305476062021</v>
      </c>
      <c r="BJ53" s="496">
        <f t="shared" si="27"/>
        <v>103.77316558779971</v>
      </c>
      <c r="BK53" s="496">
        <f t="shared" si="27"/>
        <v>114.34666859553597</v>
      </c>
      <c r="BL53" s="496">
        <f t="shared" si="27"/>
        <v>117.74497183262235</v>
      </c>
      <c r="BM53" s="496">
        <f t="shared" si="27"/>
        <v>148.23305476062021</v>
      </c>
      <c r="BN53" s="496">
        <f t="shared" si="27"/>
        <v>103.77316558779971</v>
      </c>
      <c r="BO53" s="496">
        <f t="shared" ref="BO53:CK53" si="28">(BO41/BO18)*90</f>
        <v>114.34666859553597</v>
      </c>
      <c r="BP53" s="496">
        <f t="shared" si="28"/>
        <v>117.74497183262235</v>
      </c>
      <c r="BQ53" s="496">
        <f t="shared" si="28"/>
        <v>148.23305476062021</v>
      </c>
      <c r="BR53" s="496">
        <f t="shared" si="28"/>
        <v>103.77316558779971</v>
      </c>
      <c r="BS53" s="496">
        <f t="shared" si="28"/>
        <v>114.34666859553597</v>
      </c>
      <c r="BT53" s="496">
        <f t="shared" si="28"/>
        <v>117.74497183262235</v>
      </c>
      <c r="BU53" s="496">
        <f t="shared" si="28"/>
        <v>148.23305476062021</v>
      </c>
      <c r="BV53" s="496">
        <f t="shared" si="28"/>
        <v>103.77316558779971</v>
      </c>
      <c r="BW53" s="496">
        <f t="shared" si="28"/>
        <v>114.34666859553597</v>
      </c>
      <c r="BX53" s="496">
        <f t="shared" si="28"/>
        <v>117.74497183262235</v>
      </c>
      <c r="BY53" s="496">
        <f t="shared" si="28"/>
        <v>148.23305476062021</v>
      </c>
      <c r="BZ53" s="496">
        <f t="shared" si="28"/>
        <v>103.77316558779971</v>
      </c>
      <c r="CA53" s="496">
        <f t="shared" si="28"/>
        <v>114.34666859553597</v>
      </c>
      <c r="CB53" s="496">
        <f t="shared" si="28"/>
        <v>117.74497183262235</v>
      </c>
      <c r="CC53" s="496">
        <f t="shared" si="28"/>
        <v>148.23305476062021</v>
      </c>
      <c r="CD53" s="496">
        <f t="shared" si="28"/>
        <v>103.77316558779971</v>
      </c>
      <c r="CE53" s="496">
        <f t="shared" si="28"/>
        <v>114.34666859553597</v>
      </c>
      <c r="CF53" s="496">
        <f t="shared" si="28"/>
        <v>117.74497183262235</v>
      </c>
      <c r="CG53" s="496">
        <f t="shared" si="28"/>
        <v>148.23305476062021</v>
      </c>
      <c r="CH53" s="496">
        <f t="shared" si="28"/>
        <v>103.77316558779971</v>
      </c>
      <c r="CI53" s="496">
        <f t="shared" si="28"/>
        <v>114.34666859553597</v>
      </c>
      <c r="CJ53" s="496">
        <f t="shared" si="28"/>
        <v>117.74497183262235</v>
      </c>
      <c r="CK53" s="496">
        <f t="shared" si="28"/>
        <v>148.23305476062021</v>
      </c>
      <c r="CM53" s="782" t="str">
        <f>CM50</f>
        <v>Implied Exit Multiple</v>
      </c>
      <c r="CN53" s="783"/>
      <c r="CO53" s="788">
        <f ca="1">CO52/CO51</f>
        <v>6.8615629654778418</v>
      </c>
    </row>
    <row r="54" spans="1:93" s="371" customFormat="1" ht="15.75" thickTop="1" x14ac:dyDescent="0.25">
      <c r="A54" s="506" t="s">
        <v>1275</v>
      </c>
      <c r="B54" s="496">
        <f>(B46/B18)*90</f>
        <v>62.381964579527548</v>
      </c>
      <c r="C54" s="496">
        <f t="shared" ref="C54:BN54" si="29">(C46/C18)*90</f>
        <v>59.659709391361112</v>
      </c>
      <c r="D54" s="496">
        <f t="shared" si="29"/>
        <v>84.480188324371213</v>
      </c>
      <c r="E54" s="496">
        <f t="shared" si="29"/>
        <v>208.26089439207084</v>
      </c>
      <c r="F54" s="496">
        <f t="shared" si="29"/>
        <v>94.208065478076946</v>
      </c>
      <c r="G54" s="496">
        <f t="shared" si="29"/>
        <v>98.012040362006744</v>
      </c>
      <c r="H54" s="496">
        <f t="shared" si="29"/>
        <v>116.81389341037485</v>
      </c>
      <c r="I54" s="496">
        <f t="shared" si="29"/>
        <v>126.42255870169035</v>
      </c>
      <c r="J54" s="496">
        <f t="shared" si="29"/>
        <v>98.788021597990493</v>
      </c>
      <c r="K54" s="496">
        <f t="shared" si="29"/>
        <v>114.06730171320861</v>
      </c>
      <c r="L54" s="496">
        <f t="shared" si="29"/>
        <v>89.274233205544618</v>
      </c>
      <c r="M54" s="496">
        <f t="shared" si="29"/>
        <v>182.23435363871849</v>
      </c>
      <c r="N54" s="496">
        <f t="shared" si="29"/>
        <v>91.777515884415095</v>
      </c>
      <c r="O54" s="496">
        <f t="shared" si="29"/>
        <v>100.94701238513608</v>
      </c>
      <c r="P54" s="496">
        <f t="shared" si="29"/>
        <v>111.93818423397634</v>
      </c>
      <c r="Q54" s="496">
        <f t="shared" si="29"/>
        <v>135.71186574003244</v>
      </c>
      <c r="R54" s="496">
        <f t="shared" si="29"/>
        <v>107.49847153088007</v>
      </c>
      <c r="S54" s="496">
        <f t="shared" si="29"/>
        <v>122.97121748820219</v>
      </c>
      <c r="T54" s="496">
        <f t="shared" si="29"/>
        <v>125.92657036201345</v>
      </c>
      <c r="U54" s="496">
        <f t="shared" si="29"/>
        <v>144.68115704588314</v>
      </c>
      <c r="V54" s="496">
        <f t="shared" si="29"/>
        <v>109.45839943601028</v>
      </c>
      <c r="W54" s="496">
        <f t="shared" si="29"/>
        <v>121.17204912091685</v>
      </c>
      <c r="X54" s="496">
        <f t="shared" si="29"/>
        <v>101.31743409765419</v>
      </c>
      <c r="Y54" s="496">
        <f t="shared" si="29"/>
        <v>120.85933112871119</v>
      </c>
      <c r="Z54" s="496">
        <f t="shared" si="29"/>
        <v>95.756486430659834</v>
      </c>
      <c r="AA54" s="496">
        <f t="shared" si="29"/>
        <v>134.01859142533692</v>
      </c>
      <c r="AB54" s="496">
        <f t="shared" si="29"/>
        <v>119.43223872429212</v>
      </c>
      <c r="AC54" s="496">
        <f t="shared" si="29"/>
        <v>151.04743797512756</v>
      </c>
      <c r="AD54" s="496">
        <f t="shared" si="29"/>
        <v>94.266989276794334</v>
      </c>
      <c r="AE54" s="496">
        <f t="shared" si="29"/>
        <v>107.2639888408812</v>
      </c>
      <c r="AF54" s="496">
        <f t="shared" si="29"/>
        <v>107.02610605117525</v>
      </c>
      <c r="AG54" s="496">
        <f t="shared" si="29"/>
        <v>152.7453712317477</v>
      </c>
      <c r="AH54" s="496">
        <f t="shared" si="29"/>
        <v>94.266989276794334</v>
      </c>
      <c r="AI54" s="496">
        <f t="shared" si="29"/>
        <v>107.2639888408812</v>
      </c>
      <c r="AJ54" s="496">
        <f t="shared" si="29"/>
        <v>107.02610605117525</v>
      </c>
      <c r="AK54" s="496">
        <f t="shared" si="29"/>
        <v>152.7453712317477</v>
      </c>
      <c r="AL54" s="496">
        <f t="shared" si="29"/>
        <v>94.266989276794334</v>
      </c>
      <c r="AM54" s="496">
        <f t="shared" si="29"/>
        <v>107.2639888408812</v>
      </c>
      <c r="AN54" s="496">
        <f t="shared" si="29"/>
        <v>107.02610605117525</v>
      </c>
      <c r="AO54" s="496">
        <f t="shared" si="29"/>
        <v>152.7453712317477</v>
      </c>
      <c r="AP54" s="496">
        <f t="shared" si="29"/>
        <v>94.266989276794334</v>
      </c>
      <c r="AQ54" s="496">
        <f t="shared" si="29"/>
        <v>107.2639888408812</v>
      </c>
      <c r="AR54" s="496">
        <f t="shared" si="29"/>
        <v>107.02610605117525</v>
      </c>
      <c r="AS54" s="496">
        <f t="shared" si="29"/>
        <v>152.7453712317477</v>
      </c>
      <c r="AT54" s="496">
        <f t="shared" si="29"/>
        <v>94.266989276794334</v>
      </c>
      <c r="AU54" s="496">
        <f t="shared" si="29"/>
        <v>107.2639888408812</v>
      </c>
      <c r="AV54" s="496">
        <f t="shared" si="29"/>
        <v>107.02610605117525</v>
      </c>
      <c r="AW54" s="496">
        <f t="shared" si="29"/>
        <v>152.7453712317477</v>
      </c>
      <c r="AX54" s="496">
        <f t="shared" si="29"/>
        <v>94.266989276794334</v>
      </c>
      <c r="AY54" s="496">
        <f t="shared" si="29"/>
        <v>107.2639888408812</v>
      </c>
      <c r="AZ54" s="496">
        <f t="shared" si="29"/>
        <v>107.02610605117525</v>
      </c>
      <c r="BA54" s="496">
        <f t="shared" si="29"/>
        <v>152.7453712317477</v>
      </c>
      <c r="BB54" s="496">
        <f t="shared" si="29"/>
        <v>94.266989276794334</v>
      </c>
      <c r="BC54" s="496">
        <f t="shared" si="29"/>
        <v>107.2639888408812</v>
      </c>
      <c r="BD54" s="496">
        <f t="shared" si="29"/>
        <v>107.02610605117525</v>
      </c>
      <c r="BE54" s="496">
        <f t="shared" si="29"/>
        <v>152.7453712317477</v>
      </c>
      <c r="BF54" s="496">
        <f t="shared" si="29"/>
        <v>94.266989276794334</v>
      </c>
      <c r="BG54" s="496">
        <f t="shared" si="29"/>
        <v>107.2639888408812</v>
      </c>
      <c r="BH54" s="496">
        <f t="shared" si="29"/>
        <v>107.02610605117528</v>
      </c>
      <c r="BI54" s="496">
        <f t="shared" si="29"/>
        <v>152.7453712317477</v>
      </c>
      <c r="BJ54" s="496">
        <f t="shared" si="29"/>
        <v>94.266989276794334</v>
      </c>
      <c r="BK54" s="496">
        <f t="shared" si="29"/>
        <v>107.2639888408812</v>
      </c>
      <c r="BL54" s="496">
        <f t="shared" si="29"/>
        <v>107.02610605117525</v>
      </c>
      <c r="BM54" s="496">
        <f t="shared" si="29"/>
        <v>152.74537123174773</v>
      </c>
      <c r="BN54" s="496">
        <f t="shared" si="29"/>
        <v>94.266989276794334</v>
      </c>
      <c r="BO54" s="496">
        <f t="shared" ref="BO54:CK54" si="30">(BO46/BO18)*90</f>
        <v>107.2639888408812</v>
      </c>
      <c r="BP54" s="496">
        <f t="shared" si="30"/>
        <v>107.02610605117525</v>
      </c>
      <c r="BQ54" s="496">
        <f t="shared" si="30"/>
        <v>152.7453712317477</v>
      </c>
      <c r="BR54" s="496">
        <f t="shared" si="30"/>
        <v>94.266989276794334</v>
      </c>
      <c r="BS54" s="496">
        <f t="shared" si="30"/>
        <v>107.2639888408812</v>
      </c>
      <c r="BT54" s="496">
        <f t="shared" si="30"/>
        <v>107.02610605117525</v>
      </c>
      <c r="BU54" s="496">
        <f t="shared" si="30"/>
        <v>152.7453712317477</v>
      </c>
      <c r="BV54" s="496">
        <f t="shared" si="30"/>
        <v>94.266989276794334</v>
      </c>
      <c r="BW54" s="496">
        <f t="shared" si="30"/>
        <v>107.2639888408812</v>
      </c>
      <c r="BX54" s="496">
        <f t="shared" si="30"/>
        <v>107.02610605117525</v>
      </c>
      <c r="BY54" s="496">
        <f t="shared" si="30"/>
        <v>152.7453712317477</v>
      </c>
      <c r="BZ54" s="496">
        <f t="shared" si="30"/>
        <v>94.266989276794334</v>
      </c>
      <c r="CA54" s="496">
        <f t="shared" si="30"/>
        <v>107.2639888408812</v>
      </c>
      <c r="CB54" s="496">
        <f t="shared" si="30"/>
        <v>107.02610605117525</v>
      </c>
      <c r="CC54" s="496">
        <f t="shared" si="30"/>
        <v>152.7453712317477</v>
      </c>
      <c r="CD54" s="496">
        <f t="shared" si="30"/>
        <v>94.266989276794334</v>
      </c>
      <c r="CE54" s="496">
        <f t="shared" si="30"/>
        <v>107.2639888408812</v>
      </c>
      <c r="CF54" s="496">
        <f t="shared" si="30"/>
        <v>107.02610605117525</v>
      </c>
      <c r="CG54" s="496">
        <f t="shared" si="30"/>
        <v>152.7453712317477</v>
      </c>
      <c r="CH54" s="496">
        <f t="shared" si="30"/>
        <v>94.266989276794334</v>
      </c>
      <c r="CI54" s="496">
        <f t="shared" si="30"/>
        <v>107.2639888408812</v>
      </c>
      <c r="CJ54" s="496">
        <f t="shared" si="30"/>
        <v>107.02610605117525</v>
      </c>
      <c r="CK54" s="496">
        <f t="shared" si="30"/>
        <v>152.7453712317477</v>
      </c>
      <c r="CM54" s="766"/>
      <c r="CN54" s="766"/>
      <c r="CO54" s="766"/>
    </row>
    <row r="55" spans="1:93" s="371" customFormat="1" ht="15.75" thickBot="1" x14ac:dyDescent="0.3">
      <c r="A55" s="506" t="s">
        <v>1277</v>
      </c>
      <c r="B55" s="497">
        <f>B42/B9</f>
        <v>4.8491374337596822E-2</v>
      </c>
      <c r="C55" s="497">
        <f t="shared" ref="C55:BN55" si="31">C42/C9</f>
        <v>3.5738236827897417E-2</v>
      </c>
      <c r="D55" s="497">
        <f t="shared" si="31"/>
        <v>4.3745523195285844E-2</v>
      </c>
      <c r="E55" s="497">
        <f t="shared" si="31"/>
        <v>4.9702591544312759E-2</v>
      </c>
      <c r="F55" s="497">
        <f t="shared" si="31"/>
        <v>5.2545489823028237E-2</v>
      </c>
      <c r="G55" s="497">
        <f t="shared" si="31"/>
        <v>5.4007281360949344E-2</v>
      </c>
      <c r="H55" s="497">
        <f t="shared" si="31"/>
        <v>5.1201840516859658E-2</v>
      </c>
      <c r="I55" s="497">
        <f t="shared" si="31"/>
        <v>4.5139304352628244E-2</v>
      </c>
      <c r="J55" s="497">
        <f t="shared" si="31"/>
        <v>4.7801165913422636E-2</v>
      </c>
      <c r="K55" s="497">
        <f t="shared" si="31"/>
        <v>5.6635895907143803E-2</v>
      </c>
      <c r="L55" s="497">
        <f t="shared" si="31"/>
        <v>5.1990943159057251E-2</v>
      </c>
      <c r="M55" s="497">
        <f t="shared" si="31"/>
        <v>6.4784026240408313E-2</v>
      </c>
      <c r="N55" s="497">
        <f t="shared" si="31"/>
        <v>4.963631692399733E-2</v>
      </c>
      <c r="O55" s="497">
        <f t="shared" si="31"/>
        <v>5.4297341175780174E-2</v>
      </c>
      <c r="P55" s="497">
        <f t="shared" si="31"/>
        <v>5.4668163593841253E-2</v>
      </c>
      <c r="Q55" s="497">
        <f t="shared" si="31"/>
        <v>6.9276460752526109E-2</v>
      </c>
      <c r="R55" s="497">
        <f t="shared" si="31"/>
        <v>5.7406769591086385E-2</v>
      </c>
      <c r="S55" s="497">
        <f t="shared" si="31"/>
        <v>5.668991491451314E-2</v>
      </c>
      <c r="T55" s="497">
        <f t="shared" si="31"/>
        <v>5.9962457817923233E-2</v>
      </c>
      <c r="U55" s="497">
        <f t="shared" si="31"/>
        <v>5.6253325460588734E-2</v>
      </c>
      <c r="V55" s="497">
        <f t="shared" si="31"/>
        <v>5.4926104355965538E-2</v>
      </c>
      <c r="W55" s="497">
        <f t="shared" si="31"/>
        <v>6.8193722608316382E-2</v>
      </c>
      <c r="X55" s="497">
        <f t="shared" si="31"/>
        <v>5.9259293825412722E-2</v>
      </c>
      <c r="Y55" s="497">
        <f t="shared" si="31"/>
        <v>7.1729244455073934E-2</v>
      </c>
      <c r="Z55" s="497">
        <f t="shared" si="31"/>
        <v>5.2163128587792422E-2</v>
      </c>
      <c r="AA55" s="497">
        <f t="shared" si="31"/>
        <v>8.907582079331558E-2</v>
      </c>
      <c r="AB55" s="497">
        <f t="shared" si="31"/>
        <v>5.6986550434383415E-2</v>
      </c>
      <c r="AC55" s="497">
        <f t="shared" si="31"/>
        <v>6.7716776582418411E-2</v>
      </c>
      <c r="AD55" s="497">
        <f t="shared" si="31"/>
        <v>5.1852907076127053E-2</v>
      </c>
      <c r="AE55" s="497">
        <f t="shared" si="31"/>
        <v>5.9234030512559391E-2</v>
      </c>
      <c r="AF55" s="497">
        <f t="shared" si="31"/>
        <v>5.3973538934680487E-2</v>
      </c>
      <c r="AG55" s="497">
        <f t="shared" si="31"/>
        <v>6.0657389912565217E-2</v>
      </c>
      <c r="AH55" s="497">
        <f t="shared" si="31"/>
        <v>5.1852907076127053E-2</v>
      </c>
      <c r="AI55" s="497">
        <f t="shared" si="31"/>
        <v>5.9234030512559391E-2</v>
      </c>
      <c r="AJ55" s="497">
        <f t="shared" si="31"/>
        <v>5.3973538934680487E-2</v>
      </c>
      <c r="AK55" s="497">
        <f t="shared" si="31"/>
        <v>6.0657389912565217E-2</v>
      </c>
      <c r="AL55" s="497">
        <f t="shared" si="31"/>
        <v>5.1852907076127046E-2</v>
      </c>
      <c r="AM55" s="497">
        <f t="shared" si="31"/>
        <v>5.9234030512559391E-2</v>
      </c>
      <c r="AN55" s="497">
        <f t="shared" si="31"/>
        <v>5.3973538934680487E-2</v>
      </c>
      <c r="AO55" s="497">
        <f t="shared" si="31"/>
        <v>6.0657389912565217E-2</v>
      </c>
      <c r="AP55" s="497">
        <f t="shared" si="31"/>
        <v>5.1852907076127053E-2</v>
      </c>
      <c r="AQ55" s="497">
        <f t="shared" si="31"/>
        <v>5.9234030512559391E-2</v>
      </c>
      <c r="AR55" s="497">
        <f t="shared" si="31"/>
        <v>5.3973538934680487E-2</v>
      </c>
      <c r="AS55" s="497">
        <f t="shared" si="31"/>
        <v>6.0657389912565217E-2</v>
      </c>
      <c r="AT55" s="497">
        <f t="shared" si="31"/>
        <v>5.185290707612706E-2</v>
      </c>
      <c r="AU55" s="497">
        <f t="shared" si="31"/>
        <v>5.9234030512559391E-2</v>
      </c>
      <c r="AV55" s="497">
        <f t="shared" si="31"/>
        <v>5.3973538934680487E-2</v>
      </c>
      <c r="AW55" s="497">
        <f t="shared" si="31"/>
        <v>6.0657389912565217E-2</v>
      </c>
      <c r="AX55" s="497">
        <f t="shared" si="31"/>
        <v>5.1852907076127053E-2</v>
      </c>
      <c r="AY55" s="497">
        <f t="shared" si="31"/>
        <v>5.9234030512559391E-2</v>
      </c>
      <c r="AZ55" s="497">
        <f t="shared" si="31"/>
        <v>5.3973538934680487E-2</v>
      </c>
      <c r="BA55" s="497">
        <f t="shared" si="31"/>
        <v>6.0657389912565217E-2</v>
      </c>
      <c r="BB55" s="497">
        <f t="shared" si="31"/>
        <v>5.1852907076127053E-2</v>
      </c>
      <c r="BC55" s="497">
        <f t="shared" si="31"/>
        <v>5.9234030512559384E-2</v>
      </c>
      <c r="BD55" s="497">
        <f t="shared" si="31"/>
        <v>5.3973538934680487E-2</v>
      </c>
      <c r="BE55" s="497">
        <f t="shared" si="31"/>
        <v>6.065738991256521E-2</v>
      </c>
      <c r="BF55" s="497">
        <f t="shared" si="31"/>
        <v>5.185290707612706E-2</v>
      </c>
      <c r="BG55" s="497">
        <f t="shared" si="31"/>
        <v>5.9234030512559391E-2</v>
      </c>
      <c r="BH55" s="497">
        <f t="shared" si="31"/>
        <v>5.3973538934680487E-2</v>
      </c>
      <c r="BI55" s="497">
        <f t="shared" si="31"/>
        <v>6.0657389912565224E-2</v>
      </c>
      <c r="BJ55" s="497">
        <f t="shared" si="31"/>
        <v>5.1852907076127053E-2</v>
      </c>
      <c r="BK55" s="497">
        <f t="shared" si="31"/>
        <v>5.9234030512559384E-2</v>
      </c>
      <c r="BL55" s="497">
        <f t="shared" si="31"/>
        <v>5.3973538934680494E-2</v>
      </c>
      <c r="BM55" s="497">
        <f t="shared" si="31"/>
        <v>6.0657389912565217E-2</v>
      </c>
      <c r="BN55" s="497">
        <f t="shared" si="31"/>
        <v>5.1852907076127053E-2</v>
      </c>
      <c r="BO55" s="497">
        <f t="shared" ref="BO55:CK55" si="32">BO42/BO9</f>
        <v>5.9234030512559391E-2</v>
      </c>
      <c r="BP55" s="497">
        <f t="shared" si="32"/>
        <v>5.397353893468048E-2</v>
      </c>
      <c r="BQ55" s="497">
        <f t="shared" si="32"/>
        <v>6.0657389912565217E-2</v>
      </c>
      <c r="BR55" s="497">
        <f t="shared" si="32"/>
        <v>5.1852907076127053E-2</v>
      </c>
      <c r="BS55" s="497">
        <f t="shared" si="32"/>
        <v>5.9234030512559391E-2</v>
      </c>
      <c r="BT55" s="497">
        <f t="shared" si="32"/>
        <v>5.397353893468048E-2</v>
      </c>
      <c r="BU55" s="497">
        <f t="shared" si="32"/>
        <v>6.065738991256521E-2</v>
      </c>
      <c r="BV55" s="497">
        <f t="shared" si="32"/>
        <v>5.1852907076127053E-2</v>
      </c>
      <c r="BW55" s="497">
        <f t="shared" si="32"/>
        <v>5.9234030512559391E-2</v>
      </c>
      <c r="BX55" s="497">
        <f t="shared" si="32"/>
        <v>5.3973538934680487E-2</v>
      </c>
      <c r="BY55" s="497">
        <f t="shared" si="32"/>
        <v>6.0657389912565217E-2</v>
      </c>
      <c r="BZ55" s="497">
        <f t="shared" si="32"/>
        <v>5.1852907076127053E-2</v>
      </c>
      <c r="CA55" s="497">
        <f t="shared" si="32"/>
        <v>5.9234030512559391E-2</v>
      </c>
      <c r="CB55" s="497">
        <f t="shared" si="32"/>
        <v>5.3973538934680494E-2</v>
      </c>
      <c r="CC55" s="497">
        <f t="shared" si="32"/>
        <v>6.0657389912565224E-2</v>
      </c>
      <c r="CD55" s="497">
        <f t="shared" si="32"/>
        <v>5.1852907076127053E-2</v>
      </c>
      <c r="CE55" s="497">
        <f t="shared" si="32"/>
        <v>5.9234030512559391E-2</v>
      </c>
      <c r="CF55" s="497">
        <f t="shared" si="32"/>
        <v>5.3973538934680494E-2</v>
      </c>
      <c r="CG55" s="497">
        <f t="shared" si="32"/>
        <v>6.065738991256521E-2</v>
      </c>
      <c r="CH55" s="497">
        <f t="shared" si="32"/>
        <v>5.1852907076127053E-2</v>
      </c>
      <c r="CI55" s="497">
        <f t="shared" si="32"/>
        <v>5.9234030512559391E-2</v>
      </c>
      <c r="CJ55" s="497">
        <f t="shared" si="32"/>
        <v>5.3973538934680487E-2</v>
      </c>
      <c r="CK55" s="497">
        <f t="shared" si="32"/>
        <v>6.0657389912565217E-2</v>
      </c>
      <c r="CM55" s="789" t="s">
        <v>1482</v>
      </c>
      <c r="CN55" s="789"/>
      <c r="CO55" s="790">
        <f ca="1">CO47*50%+CO24*50%</f>
        <v>51.912469321188283</v>
      </c>
    </row>
    <row r="56" spans="1:93" s="371" customFormat="1" ht="16.5" thickTop="1" thickBot="1" x14ac:dyDescent="0.3">
      <c r="A56" s="506" t="s">
        <v>1278</v>
      </c>
      <c r="B56" s="497">
        <f>B47/B9</f>
        <v>0.51633069012990418</v>
      </c>
      <c r="C56" s="497">
        <f t="shared" ref="C56:BN56" si="33">C47/C9</f>
        <v>0.42780771732218381</v>
      </c>
      <c r="D56" s="497">
        <f t="shared" si="33"/>
        <v>0.61432041016956052</v>
      </c>
      <c r="E56" s="497">
        <f t="shared" si="33"/>
        <v>1.0179090748275252</v>
      </c>
      <c r="F56" s="497">
        <f t="shared" si="33"/>
        <v>0.51696501559512065</v>
      </c>
      <c r="G56" s="497">
        <f t="shared" si="33"/>
        <v>0.50149618406595819</v>
      </c>
      <c r="H56" s="497">
        <f t="shared" si="33"/>
        <v>0.63886858830585624</v>
      </c>
      <c r="I56" s="497">
        <f t="shared" si="33"/>
        <v>0.70211873084392584</v>
      </c>
      <c r="J56" s="497">
        <f t="shared" si="33"/>
        <v>0.4419478092074659</v>
      </c>
      <c r="K56" s="497">
        <f t="shared" si="33"/>
        <v>0.48407464450024573</v>
      </c>
      <c r="L56" s="497">
        <f t="shared" si="33"/>
        <v>0.50270654598647269</v>
      </c>
      <c r="M56" s="497">
        <f t="shared" si="33"/>
        <v>0.85463216661286767</v>
      </c>
      <c r="N56" s="497">
        <f t="shared" si="33"/>
        <v>0.45842818938551144</v>
      </c>
      <c r="O56" s="497">
        <f t="shared" si="33"/>
        <v>0.45886393317225582</v>
      </c>
      <c r="P56" s="497">
        <f t="shared" si="33"/>
        <v>0.59671128868186718</v>
      </c>
      <c r="Q56" s="497">
        <f t="shared" si="33"/>
        <v>0.55848373443328136</v>
      </c>
      <c r="R56" s="497">
        <f t="shared" si="33"/>
        <v>0.44583326791026212</v>
      </c>
      <c r="S56" s="497">
        <f t="shared" si="33"/>
        <v>0.49128104895031338</v>
      </c>
      <c r="T56" s="497">
        <f t="shared" si="33"/>
        <v>0.51676045263687242</v>
      </c>
      <c r="U56" s="497">
        <f t="shared" si="33"/>
        <v>0.52261153976288888</v>
      </c>
      <c r="V56" s="497">
        <f t="shared" si="33"/>
        <v>0.42255192470029879</v>
      </c>
      <c r="W56" s="497">
        <f t="shared" si="33"/>
        <v>0.50545263391387585</v>
      </c>
      <c r="X56" s="497">
        <f t="shared" si="33"/>
        <v>0.48956356396735978</v>
      </c>
      <c r="Y56" s="497">
        <f t="shared" si="33"/>
        <v>0.4996312889629288</v>
      </c>
      <c r="Z56" s="497">
        <f t="shared" si="33"/>
        <v>0.42597308567835229</v>
      </c>
      <c r="AA56" s="497">
        <f t="shared" si="33"/>
        <v>0.53386371355993778</v>
      </c>
      <c r="AB56" s="497">
        <f t="shared" si="33"/>
        <v>0.58599962751581935</v>
      </c>
      <c r="AC56" s="497">
        <f t="shared" si="33"/>
        <v>0.67227710973767607</v>
      </c>
      <c r="AD56" s="497">
        <f t="shared" si="33"/>
        <v>0.46114714037241644</v>
      </c>
      <c r="AE56" s="497">
        <f t="shared" si="33"/>
        <v>0.48611998221211</v>
      </c>
      <c r="AF56" s="497">
        <f t="shared" si="33"/>
        <v>0.56356149675197265</v>
      </c>
      <c r="AG56" s="497">
        <f t="shared" si="33"/>
        <v>0.68966623502587066</v>
      </c>
      <c r="AH56" s="497">
        <f t="shared" si="33"/>
        <v>0.4611471403724165</v>
      </c>
      <c r="AI56" s="497">
        <f t="shared" si="33"/>
        <v>0.48611998221211</v>
      </c>
      <c r="AJ56" s="497">
        <f t="shared" si="33"/>
        <v>0.56356149675197265</v>
      </c>
      <c r="AK56" s="497">
        <f t="shared" si="33"/>
        <v>0.68966623502587066</v>
      </c>
      <c r="AL56" s="497">
        <f t="shared" si="33"/>
        <v>0.46114714037241639</v>
      </c>
      <c r="AM56" s="497">
        <f t="shared" si="33"/>
        <v>0.48611998221211006</v>
      </c>
      <c r="AN56" s="497">
        <f t="shared" si="33"/>
        <v>0.56356149675197265</v>
      </c>
      <c r="AO56" s="497">
        <f t="shared" si="33"/>
        <v>0.68966623502587066</v>
      </c>
      <c r="AP56" s="497">
        <f t="shared" si="33"/>
        <v>0.46114714037241644</v>
      </c>
      <c r="AQ56" s="497">
        <f t="shared" si="33"/>
        <v>0.48611998221211006</v>
      </c>
      <c r="AR56" s="497">
        <f t="shared" si="33"/>
        <v>0.56356149675197265</v>
      </c>
      <c r="AS56" s="497">
        <f t="shared" si="33"/>
        <v>0.68966623502587066</v>
      </c>
      <c r="AT56" s="497">
        <f t="shared" si="33"/>
        <v>0.46114714037241644</v>
      </c>
      <c r="AU56" s="497">
        <f t="shared" si="33"/>
        <v>0.48611998221211006</v>
      </c>
      <c r="AV56" s="497">
        <f t="shared" si="33"/>
        <v>0.56356149675197265</v>
      </c>
      <c r="AW56" s="497">
        <f t="shared" si="33"/>
        <v>0.68966623502587066</v>
      </c>
      <c r="AX56" s="497">
        <f t="shared" si="33"/>
        <v>0.46114714037241644</v>
      </c>
      <c r="AY56" s="497">
        <f t="shared" si="33"/>
        <v>0.48611998221211</v>
      </c>
      <c r="AZ56" s="497">
        <f t="shared" si="33"/>
        <v>0.56356149675197265</v>
      </c>
      <c r="BA56" s="497">
        <f t="shared" si="33"/>
        <v>0.68966623502587066</v>
      </c>
      <c r="BB56" s="497">
        <f t="shared" si="33"/>
        <v>0.46114714037241644</v>
      </c>
      <c r="BC56" s="497">
        <f t="shared" si="33"/>
        <v>0.48611998221210995</v>
      </c>
      <c r="BD56" s="497">
        <f t="shared" si="33"/>
        <v>0.56356149675197265</v>
      </c>
      <c r="BE56" s="497">
        <f t="shared" si="33"/>
        <v>0.68966623502587066</v>
      </c>
      <c r="BF56" s="497">
        <f t="shared" si="33"/>
        <v>0.46114714037241644</v>
      </c>
      <c r="BG56" s="497">
        <f t="shared" si="33"/>
        <v>0.48611998221210995</v>
      </c>
      <c r="BH56" s="497">
        <f t="shared" si="33"/>
        <v>0.56356149675197265</v>
      </c>
      <c r="BI56" s="497">
        <f t="shared" si="33"/>
        <v>0.68966623502587066</v>
      </c>
      <c r="BJ56" s="497">
        <f t="shared" si="33"/>
        <v>0.46114714037241644</v>
      </c>
      <c r="BK56" s="497">
        <f t="shared" si="33"/>
        <v>0.48611998221211</v>
      </c>
      <c r="BL56" s="497">
        <f t="shared" si="33"/>
        <v>0.56356149675197265</v>
      </c>
      <c r="BM56" s="497">
        <f t="shared" si="33"/>
        <v>0.68966623502587066</v>
      </c>
      <c r="BN56" s="497">
        <f t="shared" si="33"/>
        <v>0.46114714037241644</v>
      </c>
      <c r="BO56" s="497">
        <f t="shared" ref="BO56:CK56" si="34">BO47/BO9</f>
        <v>0.48611998221211</v>
      </c>
      <c r="BP56" s="497">
        <f t="shared" si="34"/>
        <v>0.56356149675197265</v>
      </c>
      <c r="BQ56" s="497">
        <f t="shared" si="34"/>
        <v>0.68966623502587066</v>
      </c>
      <c r="BR56" s="497">
        <f t="shared" si="34"/>
        <v>0.46114714037241644</v>
      </c>
      <c r="BS56" s="497">
        <f t="shared" si="34"/>
        <v>0.48611998221211</v>
      </c>
      <c r="BT56" s="497">
        <f t="shared" si="34"/>
        <v>0.56356149675197265</v>
      </c>
      <c r="BU56" s="497">
        <f t="shared" si="34"/>
        <v>0.68966623502587066</v>
      </c>
      <c r="BV56" s="497">
        <f t="shared" si="34"/>
        <v>0.46114714037241644</v>
      </c>
      <c r="BW56" s="497">
        <f t="shared" si="34"/>
        <v>0.48611998221210995</v>
      </c>
      <c r="BX56" s="497">
        <f t="shared" si="34"/>
        <v>0.56356149675197265</v>
      </c>
      <c r="BY56" s="497">
        <f t="shared" si="34"/>
        <v>0.68966623502587066</v>
      </c>
      <c r="BZ56" s="497">
        <f t="shared" si="34"/>
        <v>0.46114714037241644</v>
      </c>
      <c r="CA56" s="497">
        <f t="shared" si="34"/>
        <v>0.48611998221211</v>
      </c>
      <c r="CB56" s="497">
        <f t="shared" si="34"/>
        <v>0.56356149675197265</v>
      </c>
      <c r="CC56" s="497">
        <f t="shared" si="34"/>
        <v>0.68966623502587066</v>
      </c>
      <c r="CD56" s="497">
        <f t="shared" si="34"/>
        <v>0.46114714037241644</v>
      </c>
      <c r="CE56" s="497">
        <f t="shared" si="34"/>
        <v>0.48611998221211</v>
      </c>
      <c r="CF56" s="497">
        <f t="shared" si="34"/>
        <v>0.56356149675197265</v>
      </c>
      <c r="CG56" s="497">
        <f t="shared" si="34"/>
        <v>0.68966623502587066</v>
      </c>
      <c r="CH56" s="497">
        <f t="shared" si="34"/>
        <v>0.46114714037241644</v>
      </c>
      <c r="CI56" s="497">
        <f t="shared" si="34"/>
        <v>0.48611998221211</v>
      </c>
      <c r="CJ56" s="497">
        <f t="shared" si="34"/>
        <v>0.56356149675197265</v>
      </c>
      <c r="CK56" s="497">
        <f t="shared" si="34"/>
        <v>0.68966623502587066</v>
      </c>
      <c r="CM56" s="766"/>
      <c r="CN56" s="766"/>
      <c r="CO56" s="766"/>
    </row>
    <row r="57" spans="1:93" s="371" customFormat="1" x14ac:dyDescent="0.25">
      <c r="A57" s="506" t="s">
        <v>1280</v>
      </c>
      <c r="B57" s="497">
        <f>B48/B9</f>
        <v>3.6197786477361008E-2</v>
      </c>
      <c r="C57" s="497">
        <f t="shared" ref="C57:BN57" si="35">C48/C9</f>
        <v>0.12581961612645062</v>
      </c>
      <c r="D57" s="497">
        <f t="shared" si="35"/>
        <v>7.0688130196355933E-2</v>
      </c>
      <c r="E57" s="497">
        <f t="shared" si="35"/>
        <v>9.8521581461171071E-2</v>
      </c>
      <c r="F57" s="497">
        <f t="shared" si="35"/>
        <v>5.8855537727540361E-2</v>
      </c>
      <c r="G57" s="497">
        <f t="shared" si="35"/>
        <v>5.6143833151052834E-2</v>
      </c>
      <c r="H57" s="497">
        <f t="shared" si="35"/>
        <v>6.451160277323166E-2</v>
      </c>
      <c r="I57" s="497">
        <f t="shared" si="35"/>
        <v>7.0313147164670922E-2</v>
      </c>
      <c r="J57" s="497">
        <f t="shared" si="35"/>
        <v>5.5089660518043516E-2</v>
      </c>
      <c r="K57" s="497">
        <f t="shared" si="35"/>
        <v>6.0509330562530717E-2</v>
      </c>
      <c r="L57" s="497">
        <f t="shared" si="35"/>
        <v>5.0939655705473375E-2</v>
      </c>
      <c r="M57" s="497">
        <f t="shared" si="35"/>
        <v>8.6270997537102337E-2</v>
      </c>
      <c r="N57" s="497">
        <f t="shared" si="35"/>
        <v>6.03939977782477E-2</v>
      </c>
      <c r="O57" s="497">
        <f t="shared" si="35"/>
        <v>5.8689725057469784E-2</v>
      </c>
      <c r="P57" s="497">
        <f t="shared" si="35"/>
        <v>7.2338681119123269E-2</v>
      </c>
      <c r="Q57" s="497">
        <f t="shared" si="35"/>
        <v>0.1302397462147491</v>
      </c>
      <c r="R57" s="497">
        <f t="shared" si="35"/>
        <v>6.5459302882143744E-2</v>
      </c>
      <c r="S57" s="497">
        <f t="shared" si="35"/>
        <v>6.6721853113074728E-2</v>
      </c>
      <c r="T57" s="497">
        <f t="shared" si="35"/>
        <v>6.6329311500650412E-2</v>
      </c>
      <c r="U57" s="497">
        <f t="shared" si="35"/>
        <v>0.12232696580234284</v>
      </c>
      <c r="V57" s="497">
        <f t="shared" si="35"/>
        <v>6.2910956531061851E-2</v>
      </c>
      <c r="W57" s="497">
        <f t="shared" si="35"/>
        <v>7.857516920650981E-2</v>
      </c>
      <c r="X57" s="497">
        <f t="shared" si="35"/>
        <v>6.7090918560048771E-2</v>
      </c>
      <c r="Y57" s="497">
        <f t="shared" si="35"/>
        <v>0.12841183705606626</v>
      </c>
      <c r="Z57" s="497">
        <f t="shared" si="35"/>
        <v>6.6093934442099003E-2</v>
      </c>
      <c r="AA57" s="497">
        <f t="shared" si="35"/>
        <v>0.10277221359228776</v>
      </c>
      <c r="AB57" s="497">
        <f t="shared" si="35"/>
        <v>8.6152080783741175E-2</v>
      </c>
      <c r="AC57" s="497">
        <f t="shared" si="35"/>
        <v>0.16490289112200038</v>
      </c>
      <c r="AD57" s="497">
        <f t="shared" si="35"/>
        <v>5.7857310908071016E-2</v>
      </c>
      <c r="AE57" s="497">
        <f t="shared" si="35"/>
        <v>7.8461677258482312E-2</v>
      </c>
      <c r="AF57" s="497">
        <f t="shared" si="35"/>
        <v>6.8292911519803517E-2</v>
      </c>
      <c r="AG57" s="497">
        <f t="shared" si="35"/>
        <v>0.11442673805115756</v>
      </c>
      <c r="AH57" s="497">
        <f t="shared" si="35"/>
        <v>5.7857310908071016E-2</v>
      </c>
      <c r="AI57" s="497">
        <f t="shared" si="35"/>
        <v>7.8461677258482312E-2</v>
      </c>
      <c r="AJ57" s="497">
        <f t="shared" si="35"/>
        <v>6.8292911519803517E-2</v>
      </c>
      <c r="AK57" s="497">
        <f t="shared" si="35"/>
        <v>0.11442673805115755</v>
      </c>
      <c r="AL57" s="497">
        <f t="shared" si="35"/>
        <v>5.7857310908071016E-2</v>
      </c>
      <c r="AM57" s="497">
        <f t="shared" si="35"/>
        <v>7.8461677258482312E-2</v>
      </c>
      <c r="AN57" s="497">
        <f t="shared" si="35"/>
        <v>6.8292911519803517E-2</v>
      </c>
      <c r="AO57" s="497">
        <f t="shared" si="35"/>
        <v>0.11442673805115756</v>
      </c>
      <c r="AP57" s="497">
        <f t="shared" si="35"/>
        <v>5.7857310908071016E-2</v>
      </c>
      <c r="AQ57" s="497">
        <f t="shared" si="35"/>
        <v>7.8461677258482312E-2</v>
      </c>
      <c r="AR57" s="497">
        <f t="shared" si="35"/>
        <v>6.8292911519803517E-2</v>
      </c>
      <c r="AS57" s="497">
        <f t="shared" si="35"/>
        <v>0.11442673805115756</v>
      </c>
      <c r="AT57" s="497">
        <f t="shared" si="35"/>
        <v>5.7857310908071016E-2</v>
      </c>
      <c r="AU57" s="497">
        <f t="shared" si="35"/>
        <v>7.8461677258482312E-2</v>
      </c>
      <c r="AV57" s="497">
        <f t="shared" si="35"/>
        <v>6.8292911519803517E-2</v>
      </c>
      <c r="AW57" s="497">
        <f t="shared" si="35"/>
        <v>0.11442673805115756</v>
      </c>
      <c r="AX57" s="497">
        <f t="shared" si="35"/>
        <v>5.7857310908071016E-2</v>
      </c>
      <c r="AY57" s="497">
        <f t="shared" si="35"/>
        <v>7.8461677258482312E-2</v>
      </c>
      <c r="AZ57" s="497">
        <f t="shared" si="35"/>
        <v>6.8292911519803517E-2</v>
      </c>
      <c r="BA57" s="497">
        <f t="shared" si="35"/>
        <v>0.11442673805115756</v>
      </c>
      <c r="BB57" s="497">
        <f t="shared" si="35"/>
        <v>5.7857310908071016E-2</v>
      </c>
      <c r="BC57" s="497">
        <f t="shared" si="35"/>
        <v>7.8461677258482312E-2</v>
      </c>
      <c r="BD57" s="497">
        <f t="shared" si="35"/>
        <v>6.8292911519803517E-2</v>
      </c>
      <c r="BE57" s="497">
        <f t="shared" si="35"/>
        <v>0.11442673805115756</v>
      </c>
      <c r="BF57" s="497">
        <f t="shared" si="35"/>
        <v>5.7857310908071016E-2</v>
      </c>
      <c r="BG57" s="497">
        <f t="shared" si="35"/>
        <v>7.8461677258482312E-2</v>
      </c>
      <c r="BH57" s="497">
        <f t="shared" si="35"/>
        <v>6.8292911519803517E-2</v>
      </c>
      <c r="BI57" s="497">
        <f t="shared" si="35"/>
        <v>0.11442673805115756</v>
      </c>
      <c r="BJ57" s="497">
        <f t="shared" si="35"/>
        <v>5.7857310908071016E-2</v>
      </c>
      <c r="BK57" s="497">
        <f t="shared" si="35"/>
        <v>7.8461677258482312E-2</v>
      </c>
      <c r="BL57" s="497">
        <f t="shared" si="35"/>
        <v>6.8292911519803517E-2</v>
      </c>
      <c r="BM57" s="497">
        <f t="shared" si="35"/>
        <v>0.11442673805115756</v>
      </c>
      <c r="BN57" s="497">
        <f t="shared" si="35"/>
        <v>5.7857310908071009E-2</v>
      </c>
      <c r="BO57" s="497">
        <f t="shared" ref="BO57:CK57" si="36">BO48/BO9</f>
        <v>7.8461677258482312E-2</v>
      </c>
      <c r="BP57" s="497">
        <f t="shared" si="36"/>
        <v>6.8292911519803517E-2</v>
      </c>
      <c r="BQ57" s="497">
        <f t="shared" si="36"/>
        <v>0.11442673805115756</v>
      </c>
      <c r="BR57" s="497">
        <f t="shared" si="36"/>
        <v>5.7857310908071009E-2</v>
      </c>
      <c r="BS57" s="497">
        <f t="shared" si="36"/>
        <v>7.8461677258482312E-2</v>
      </c>
      <c r="BT57" s="497">
        <f t="shared" si="36"/>
        <v>6.8292911519803517E-2</v>
      </c>
      <c r="BU57" s="497">
        <f t="shared" si="36"/>
        <v>0.11442673805115756</v>
      </c>
      <c r="BV57" s="497">
        <f t="shared" si="36"/>
        <v>5.7857310908071016E-2</v>
      </c>
      <c r="BW57" s="497">
        <f t="shared" si="36"/>
        <v>7.8461677258482312E-2</v>
      </c>
      <c r="BX57" s="497">
        <f t="shared" si="36"/>
        <v>6.8292911519803517E-2</v>
      </c>
      <c r="BY57" s="497">
        <f t="shared" si="36"/>
        <v>0.11442673805115756</v>
      </c>
      <c r="BZ57" s="497">
        <f t="shared" si="36"/>
        <v>5.7857310908071016E-2</v>
      </c>
      <c r="CA57" s="497">
        <f t="shared" si="36"/>
        <v>7.8461677258482312E-2</v>
      </c>
      <c r="CB57" s="497">
        <f t="shared" si="36"/>
        <v>6.8292911519803517E-2</v>
      </c>
      <c r="CC57" s="497">
        <f t="shared" si="36"/>
        <v>0.11442673805115756</v>
      </c>
      <c r="CD57" s="497">
        <f t="shared" si="36"/>
        <v>5.7857310908071016E-2</v>
      </c>
      <c r="CE57" s="497">
        <f t="shared" si="36"/>
        <v>7.8461677258482312E-2</v>
      </c>
      <c r="CF57" s="497">
        <f t="shared" si="36"/>
        <v>6.8292911519803517E-2</v>
      </c>
      <c r="CG57" s="497">
        <f t="shared" si="36"/>
        <v>0.11442673805115756</v>
      </c>
      <c r="CH57" s="497">
        <f t="shared" si="36"/>
        <v>5.7857310908071016E-2</v>
      </c>
      <c r="CI57" s="497">
        <f t="shared" si="36"/>
        <v>7.8461677258482312E-2</v>
      </c>
      <c r="CJ57" s="497">
        <f t="shared" si="36"/>
        <v>6.8292911519803517E-2</v>
      </c>
      <c r="CK57" s="497">
        <f t="shared" si="36"/>
        <v>0.11442673805115756</v>
      </c>
      <c r="CM57" s="766"/>
      <c r="CN57" s="791" t="s">
        <v>1475</v>
      </c>
      <c r="CO57" s="792">
        <f>_xll.ciqfunctions.udf.CIQ("mjn", "IQ_CLOSEPRICE")</f>
        <v>77.239999999999995</v>
      </c>
    </row>
    <row r="58" spans="1:93" s="372" customFormat="1" ht="15.75" thickBot="1" x14ac:dyDescent="0.3">
      <c r="A58" s="507"/>
      <c r="B58" s="508"/>
      <c r="C58" s="508"/>
      <c r="D58" s="508"/>
      <c r="E58" s="508"/>
      <c r="F58" s="508"/>
      <c r="G58" s="508"/>
      <c r="H58" s="508"/>
      <c r="I58" s="508"/>
      <c r="J58" s="508"/>
      <c r="K58" s="508"/>
      <c r="L58" s="508"/>
      <c r="M58" s="508"/>
      <c r="N58" s="508"/>
      <c r="O58" s="508"/>
      <c r="P58" s="508"/>
      <c r="Q58" s="508"/>
      <c r="R58" s="508"/>
      <c r="S58" s="508"/>
      <c r="T58" s="508"/>
      <c r="U58" s="508"/>
      <c r="V58" s="508"/>
      <c r="W58" s="508"/>
      <c r="X58" s="508"/>
      <c r="Y58" s="508"/>
      <c r="Z58" s="508"/>
      <c r="AA58" s="508"/>
      <c r="AB58" s="508"/>
      <c r="AC58" s="508" t="s">
        <v>980</v>
      </c>
      <c r="AD58" s="508"/>
      <c r="AE58" s="508"/>
      <c r="AF58" s="508"/>
      <c r="AG58" s="508"/>
      <c r="AH58" s="508"/>
      <c r="AI58" s="508"/>
      <c r="AJ58" s="508"/>
      <c r="AK58" s="508"/>
      <c r="AL58" s="508"/>
      <c r="AM58" s="508"/>
      <c r="AN58" s="508"/>
      <c r="AO58" s="508"/>
      <c r="AP58" s="508"/>
      <c r="AQ58" s="508"/>
      <c r="AR58" s="508"/>
      <c r="AS58" s="508"/>
      <c r="AT58" s="508"/>
      <c r="AU58" s="508"/>
      <c r="AV58" s="508"/>
      <c r="AW58" s="509"/>
      <c r="AX58" s="509"/>
      <c r="AY58" s="509"/>
      <c r="AZ58" s="509"/>
      <c r="BA58" s="509"/>
      <c r="BB58" s="509"/>
      <c r="BC58" s="509"/>
      <c r="BD58" s="509"/>
      <c r="BE58" s="509"/>
      <c r="BF58" s="509"/>
      <c r="BG58" s="509"/>
      <c r="BH58" s="509"/>
      <c r="BI58" s="509"/>
      <c r="BJ58" s="509"/>
      <c r="BK58" s="509"/>
      <c r="BL58" s="509"/>
      <c r="BM58" s="509"/>
      <c r="BN58" s="509"/>
      <c r="BO58" s="509"/>
      <c r="BP58" s="509"/>
      <c r="BQ58" s="509"/>
      <c r="BR58" s="509"/>
      <c r="BS58" s="509"/>
      <c r="BT58" s="509"/>
      <c r="BU58" s="509"/>
      <c r="BV58" s="509"/>
      <c r="BW58" s="509"/>
      <c r="BX58" s="509"/>
      <c r="BY58" s="509"/>
      <c r="BZ58" s="509"/>
      <c r="CA58" s="509"/>
      <c r="CB58" s="509"/>
      <c r="CC58" s="509"/>
      <c r="CD58" s="509"/>
      <c r="CE58" s="509"/>
      <c r="CF58" s="509"/>
      <c r="CG58" s="509"/>
      <c r="CH58" s="509"/>
      <c r="CI58" s="509"/>
      <c r="CJ58" s="509"/>
      <c r="CK58" s="509"/>
      <c r="CM58" s="766"/>
      <c r="CN58" s="793" t="s">
        <v>1577</v>
      </c>
      <c r="CO58" s="794">
        <f ca="1">CO55/CO57-1</f>
        <v>-0.32790692230465712</v>
      </c>
    </row>
    <row r="59" spans="1:93" x14ac:dyDescent="0.25">
      <c r="A59" s="34"/>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t="s">
        <v>980</v>
      </c>
      <c r="AD59" s="38"/>
      <c r="AE59" s="38"/>
      <c r="AF59" s="38"/>
      <c r="AG59" s="38"/>
      <c r="AH59" s="38"/>
      <c r="AI59" s="38"/>
      <c r="AJ59" s="38"/>
      <c r="AK59" s="38"/>
      <c r="AL59" s="38"/>
      <c r="AM59" s="38"/>
      <c r="AN59" s="38"/>
      <c r="AO59" s="38"/>
      <c r="AP59" s="38"/>
      <c r="AQ59" s="38"/>
      <c r="AR59" s="38"/>
      <c r="AS59" s="38"/>
      <c r="AT59" s="38"/>
      <c r="AU59" s="38"/>
      <c r="AV59" s="38"/>
      <c r="AW59" s="37"/>
    </row>
    <row r="60" spans="1:93" ht="16.5" x14ac:dyDescent="0.35">
      <c r="B60" s="486" t="s">
        <v>1262</v>
      </c>
      <c r="C60" s="486" t="s">
        <v>1263</v>
      </c>
      <c r="D60" s="486" t="s">
        <v>1264</v>
      </c>
      <c r="E60" s="486" t="s">
        <v>1265</v>
      </c>
      <c r="F60" s="486" t="s">
        <v>1238</v>
      </c>
      <c r="G60" s="486" t="s">
        <v>1239</v>
      </c>
      <c r="H60" s="486" t="s">
        <v>1240</v>
      </c>
      <c r="I60" s="486" t="s">
        <v>1241</v>
      </c>
      <c r="J60" s="486" t="s">
        <v>1242</v>
      </c>
      <c r="K60" s="486" t="s">
        <v>1243</v>
      </c>
      <c r="L60" s="486" t="s">
        <v>1244</v>
      </c>
      <c r="M60" s="486" t="s">
        <v>1245</v>
      </c>
      <c r="N60" s="486" t="s">
        <v>1246</v>
      </c>
      <c r="O60" s="486" t="s">
        <v>1247</v>
      </c>
      <c r="P60" s="486" t="s">
        <v>1248</v>
      </c>
      <c r="Q60" s="486" t="s">
        <v>1249</v>
      </c>
      <c r="R60" s="486" t="s">
        <v>1250</v>
      </c>
      <c r="S60" s="486" t="s">
        <v>1251</v>
      </c>
      <c r="T60" s="486" t="s">
        <v>1252</v>
      </c>
      <c r="U60" s="486" t="s">
        <v>1253</v>
      </c>
      <c r="V60" s="486" t="s">
        <v>1254</v>
      </c>
      <c r="W60" s="486" t="s">
        <v>1255</v>
      </c>
      <c r="X60" s="486" t="s">
        <v>1256</v>
      </c>
      <c r="Y60" s="486" t="s">
        <v>1257</v>
      </c>
      <c r="Z60" s="486" t="s">
        <v>1258</v>
      </c>
      <c r="AA60" s="486" t="s">
        <v>1259</v>
      </c>
      <c r="AB60" s="486" t="s">
        <v>1260</v>
      </c>
      <c r="AC60" s="486" t="s">
        <v>1261</v>
      </c>
      <c r="AD60" s="486"/>
      <c r="AE60" s="486"/>
      <c r="AF60" s="486"/>
      <c r="AG60" s="486"/>
      <c r="AH60" s="486"/>
      <c r="AI60" s="486"/>
      <c r="AJ60" s="486"/>
      <c r="AK60" s="486"/>
      <c r="AL60" s="486"/>
      <c r="AM60" s="486"/>
      <c r="AN60" s="486"/>
      <c r="AO60" s="486"/>
      <c r="AP60" s="486"/>
      <c r="AQ60" s="486"/>
      <c r="AR60" s="486"/>
      <c r="AS60" s="486"/>
      <c r="AT60" s="486"/>
      <c r="AU60" s="486"/>
      <c r="AV60" s="486"/>
      <c r="AW60" s="37"/>
    </row>
    <row r="61" spans="1:93" x14ac:dyDescent="0.25">
      <c r="A61" s="34"/>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7"/>
    </row>
    <row r="62" spans="1:93" x14ac:dyDescent="0.25">
      <c r="A62" s="34"/>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7"/>
    </row>
    <row r="63" spans="1:93" x14ac:dyDescent="0.25">
      <c r="A63" s="34"/>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7"/>
    </row>
    <row r="64" spans="1:93" ht="15" hidden="1" customHeight="1" x14ac:dyDescent="0.25">
      <c r="A64" s="36" t="s">
        <v>101</v>
      </c>
      <c r="B64" s="37">
        <v>3.1</v>
      </c>
      <c r="C64" s="37">
        <v>3.5</v>
      </c>
      <c r="D64" s="37">
        <v>1.2</v>
      </c>
      <c r="E64" s="37">
        <v>3.2</v>
      </c>
      <c r="F64" s="37">
        <v>1.9</v>
      </c>
      <c r="G64" s="37">
        <v>1.1000000000000001</v>
      </c>
      <c r="H64" s="37">
        <v>1.3</v>
      </c>
      <c r="I64" s="37">
        <v>1.2</v>
      </c>
      <c r="J64" s="37">
        <v>2.8</v>
      </c>
      <c r="K64" s="37">
        <v>2.8</v>
      </c>
      <c r="L64" s="37">
        <v>1.2</v>
      </c>
      <c r="M64" s="37">
        <v>3.7</v>
      </c>
      <c r="N64" s="37">
        <v>5.6</v>
      </c>
      <c r="O64" s="37">
        <v>5.3</v>
      </c>
      <c r="P64" s="37">
        <v>-1.1000000000000001</v>
      </c>
      <c r="Q64" s="37">
        <v>-1.9</v>
      </c>
      <c r="R64" s="37">
        <v>2</v>
      </c>
      <c r="S64" s="37">
        <v>1.4</v>
      </c>
      <c r="T64" s="37">
        <v>-1.6</v>
      </c>
      <c r="U64" s="37">
        <v>3.6</v>
      </c>
      <c r="V64" s="37">
        <v>5.4</v>
      </c>
      <c r="W64" s="37">
        <v>4.7</v>
      </c>
      <c r="X64" s="37">
        <v>0.7</v>
      </c>
      <c r="Y64" s="37">
        <v>-1.8</v>
      </c>
      <c r="Z64" s="37">
        <v>-0.3</v>
      </c>
      <c r="AA64" s="37">
        <v>-0.3</v>
      </c>
      <c r="AB64" s="37">
        <v>-0.6</v>
      </c>
      <c r="AC64" s="37">
        <v>3</v>
      </c>
      <c r="AD64" s="37"/>
      <c r="AE64" s="37"/>
      <c r="AF64" s="37"/>
      <c r="AG64" s="37"/>
      <c r="AH64" s="37"/>
      <c r="AI64" s="37"/>
      <c r="AJ64" s="37"/>
      <c r="AK64" s="37"/>
      <c r="AL64" s="37"/>
      <c r="AM64" s="37"/>
      <c r="AN64" s="37"/>
      <c r="AO64" s="37"/>
      <c r="AP64" s="37"/>
      <c r="AQ64" s="37"/>
      <c r="AR64" s="37"/>
      <c r="AS64" s="37"/>
      <c r="AT64" s="37"/>
      <c r="AU64" s="37"/>
      <c r="AV64" s="37"/>
      <c r="AW64" s="37" t="s">
        <v>980</v>
      </c>
    </row>
    <row r="65" spans="1:49" ht="15" hidden="1" customHeight="1" x14ac:dyDescent="0.25">
      <c r="A65" s="34" t="s">
        <v>103</v>
      </c>
      <c r="B65" s="38">
        <v>103.5</v>
      </c>
      <c r="C65" s="38">
        <v>134.5</v>
      </c>
      <c r="D65" s="38">
        <v>97.6</v>
      </c>
      <c r="E65" s="38">
        <v>64</v>
      </c>
      <c r="F65" s="38">
        <v>125.6</v>
      </c>
      <c r="G65" s="38">
        <v>121.4</v>
      </c>
      <c r="H65" s="38">
        <v>106.1</v>
      </c>
      <c r="I65" s="38">
        <v>99.6</v>
      </c>
      <c r="J65" s="38">
        <v>146.1</v>
      </c>
      <c r="K65" s="38">
        <v>132.1</v>
      </c>
      <c r="L65" s="38">
        <v>144.69999999999999</v>
      </c>
      <c r="M65" s="38">
        <v>85.6</v>
      </c>
      <c r="N65" s="38">
        <v>164.2</v>
      </c>
      <c r="O65" s="38">
        <v>165.8</v>
      </c>
      <c r="P65" s="38">
        <v>140.30000000000001</v>
      </c>
      <c r="Q65" s="38">
        <v>134.19999999999999</v>
      </c>
      <c r="R65" s="38">
        <v>188</v>
      </c>
      <c r="S65" s="38">
        <v>172</v>
      </c>
      <c r="T65" s="38">
        <v>171.3</v>
      </c>
      <c r="U65" s="38">
        <v>152.5</v>
      </c>
      <c r="V65" s="38">
        <v>202.4</v>
      </c>
      <c r="W65" s="38">
        <v>171.4</v>
      </c>
      <c r="X65" s="38">
        <v>187.6</v>
      </c>
      <c r="Y65" s="38">
        <v>158.4</v>
      </c>
      <c r="Z65" s="38">
        <v>207.4</v>
      </c>
      <c r="AA65" s="38">
        <v>162.9</v>
      </c>
      <c r="AB65" s="38">
        <v>155.19999999999999</v>
      </c>
      <c r="AC65" s="38">
        <v>128</v>
      </c>
      <c r="AD65" s="38">
        <v>150.75</v>
      </c>
      <c r="AE65" s="38">
        <v>154.5</v>
      </c>
      <c r="AF65" s="38">
        <v>154.5</v>
      </c>
      <c r="AG65" s="38">
        <v>154.5</v>
      </c>
      <c r="AH65" s="38">
        <v>154.5</v>
      </c>
      <c r="AI65" s="38">
        <v>154.5</v>
      </c>
      <c r="AJ65" s="38">
        <v>154.5</v>
      </c>
      <c r="AK65" s="38">
        <v>154.5</v>
      </c>
      <c r="AL65" s="38">
        <v>154.5</v>
      </c>
      <c r="AM65" s="38">
        <v>154.5</v>
      </c>
      <c r="AN65" s="38">
        <v>154.5</v>
      </c>
      <c r="AO65" s="38">
        <v>154.5</v>
      </c>
      <c r="AP65" s="38">
        <v>154.5</v>
      </c>
      <c r="AQ65" s="38">
        <v>154.5</v>
      </c>
      <c r="AR65" s="38">
        <v>154.5</v>
      </c>
      <c r="AS65" s="38">
        <v>154.5</v>
      </c>
      <c r="AT65" s="38">
        <v>154.5</v>
      </c>
      <c r="AU65" s="38">
        <v>154.5</v>
      </c>
      <c r="AV65" s="38">
        <v>154.5</v>
      </c>
      <c r="AW65" s="38">
        <v>154.5</v>
      </c>
    </row>
    <row r="66" spans="1:49" ht="15" hidden="1" customHeight="1" x14ac:dyDescent="0.25">
      <c r="A66" s="36" t="s">
        <v>105</v>
      </c>
      <c r="B66" s="37">
        <v>0</v>
      </c>
      <c r="C66" s="37">
        <v>0</v>
      </c>
      <c r="D66" s="37">
        <v>0</v>
      </c>
      <c r="E66" s="37">
        <v>0</v>
      </c>
      <c r="F66" s="37">
        <v>0</v>
      </c>
      <c r="G66" s="37">
        <v>0</v>
      </c>
      <c r="H66" s="37">
        <v>0</v>
      </c>
      <c r="I66" s="37">
        <v>0</v>
      </c>
      <c r="J66" s="37">
        <v>0</v>
      </c>
      <c r="K66" s="37">
        <v>0</v>
      </c>
      <c r="L66" s="37">
        <v>0</v>
      </c>
      <c r="M66" s="37">
        <v>0</v>
      </c>
      <c r="N66" s="37">
        <v>0</v>
      </c>
      <c r="O66" s="37">
        <v>0</v>
      </c>
      <c r="P66" s="37">
        <v>0</v>
      </c>
      <c r="Q66" s="37">
        <v>0</v>
      </c>
      <c r="R66" s="37">
        <v>0</v>
      </c>
      <c r="S66" s="37">
        <v>0</v>
      </c>
      <c r="T66" s="37">
        <v>0</v>
      </c>
      <c r="U66" s="37">
        <v>0</v>
      </c>
      <c r="V66" s="37">
        <v>0</v>
      </c>
      <c r="W66" s="37">
        <v>0</v>
      </c>
      <c r="X66" s="37">
        <v>0</v>
      </c>
      <c r="Y66" s="37">
        <v>0</v>
      </c>
      <c r="Z66" s="37">
        <v>0</v>
      </c>
      <c r="AA66" s="37">
        <v>0</v>
      </c>
      <c r="AB66" s="37">
        <v>0</v>
      </c>
      <c r="AC66" s="37">
        <v>0</v>
      </c>
      <c r="AD66" s="37"/>
      <c r="AE66" s="37"/>
      <c r="AF66" s="37"/>
      <c r="AG66" s="37"/>
      <c r="AH66" s="37"/>
      <c r="AI66" s="37"/>
      <c r="AJ66" s="37"/>
      <c r="AK66" s="37"/>
      <c r="AL66" s="37"/>
      <c r="AM66" s="37"/>
      <c r="AN66" s="37"/>
      <c r="AO66" s="37"/>
      <c r="AP66" s="37"/>
      <c r="AQ66" s="37"/>
      <c r="AR66" s="37"/>
      <c r="AS66" s="37"/>
      <c r="AT66" s="37"/>
      <c r="AU66" s="37"/>
      <c r="AV66" s="37"/>
      <c r="AW66" s="37" t="s">
        <v>980</v>
      </c>
    </row>
    <row r="67" spans="1:49" ht="15" hidden="1" customHeight="1" x14ac:dyDescent="0.25">
      <c r="A67" s="36" t="s">
        <v>107</v>
      </c>
      <c r="B67" s="37">
        <v>0</v>
      </c>
      <c r="C67" s="37">
        <v>0</v>
      </c>
      <c r="D67" s="37">
        <v>0</v>
      </c>
      <c r="E67" s="37">
        <v>0</v>
      </c>
      <c r="F67" s="37">
        <v>0</v>
      </c>
      <c r="G67" s="37">
        <v>0</v>
      </c>
      <c r="H67" s="37">
        <v>0</v>
      </c>
      <c r="I67" s="37">
        <v>0</v>
      </c>
      <c r="J67" s="37">
        <v>0</v>
      </c>
      <c r="K67" s="37">
        <v>0</v>
      </c>
      <c r="L67" s="37">
        <v>0</v>
      </c>
      <c r="M67" s="37">
        <v>0</v>
      </c>
      <c r="N67" s="37">
        <v>0</v>
      </c>
      <c r="O67" s="37">
        <v>0</v>
      </c>
      <c r="P67" s="37">
        <v>0</v>
      </c>
      <c r="Q67" s="37">
        <v>0</v>
      </c>
      <c r="R67" s="37">
        <v>0</v>
      </c>
      <c r="S67" s="37">
        <v>0</v>
      </c>
      <c r="T67" s="37">
        <v>0</v>
      </c>
      <c r="U67" s="37">
        <v>0</v>
      </c>
      <c r="V67" s="37">
        <v>0</v>
      </c>
      <c r="W67" s="37">
        <v>0</v>
      </c>
      <c r="X67" s="37">
        <v>0</v>
      </c>
      <c r="Y67" s="37">
        <v>0</v>
      </c>
      <c r="Z67" s="37">
        <v>0</v>
      </c>
      <c r="AA67" s="37">
        <v>0</v>
      </c>
      <c r="AB67" s="37">
        <v>0</v>
      </c>
      <c r="AC67" s="37">
        <v>0</v>
      </c>
      <c r="AD67" s="37"/>
      <c r="AE67" s="37"/>
      <c r="AF67" s="37"/>
      <c r="AG67" s="37"/>
      <c r="AH67" s="37"/>
      <c r="AI67" s="37"/>
      <c r="AJ67" s="37"/>
      <c r="AK67" s="37"/>
      <c r="AL67" s="37"/>
      <c r="AM67" s="37"/>
      <c r="AN67" s="37"/>
      <c r="AO67" s="37"/>
      <c r="AP67" s="37"/>
      <c r="AQ67" s="37"/>
      <c r="AR67" s="37"/>
      <c r="AS67" s="37"/>
      <c r="AT67" s="37"/>
      <c r="AU67" s="37"/>
      <c r="AV67" s="37"/>
      <c r="AW67" s="37" t="s">
        <v>980</v>
      </c>
    </row>
    <row r="68" spans="1:49" ht="15" hidden="1" customHeight="1" x14ac:dyDescent="0.25">
      <c r="A68" s="34" t="s">
        <v>109</v>
      </c>
      <c r="B68" s="38">
        <v>103.5</v>
      </c>
      <c r="C68" s="38">
        <v>134.5</v>
      </c>
      <c r="D68" s="38">
        <v>97.6</v>
      </c>
      <c r="E68" s="38">
        <v>64</v>
      </c>
      <c r="F68" s="38">
        <v>125.6</v>
      </c>
      <c r="G68" s="38">
        <v>121.4</v>
      </c>
      <c r="H68" s="38">
        <v>106.1</v>
      </c>
      <c r="I68" s="38">
        <v>99.6</v>
      </c>
      <c r="J68" s="38">
        <v>146.1</v>
      </c>
      <c r="K68" s="38">
        <v>132.1</v>
      </c>
      <c r="L68" s="38">
        <v>144.69999999999999</v>
      </c>
      <c r="M68" s="38">
        <v>85.6</v>
      </c>
      <c r="N68" s="38">
        <v>164.2</v>
      </c>
      <c r="O68" s="38">
        <v>165.8</v>
      </c>
      <c r="P68" s="38">
        <v>140.30000000000001</v>
      </c>
      <c r="Q68" s="38">
        <v>134.19999999999999</v>
      </c>
      <c r="R68" s="38">
        <v>188</v>
      </c>
      <c r="S68" s="38">
        <v>172</v>
      </c>
      <c r="T68" s="38">
        <v>171.3</v>
      </c>
      <c r="U68" s="38">
        <v>152.5</v>
      </c>
      <c r="V68" s="38">
        <v>202.4</v>
      </c>
      <c r="W68" s="38">
        <v>171.4</v>
      </c>
      <c r="X68" s="38">
        <v>187.6</v>
      </c>
      <c r="Y68" s="38">
        <v>158.4</v>
      </c>
      <c r="Z68" s="38">
        <v>207.4</v>
      </c>
      <c r="AA68" s="38">
        <v>162.9</v>
      </c>
      <c r="AB68" s="38">
        <v>155.19999999999999</v>
      </c>
      <c r="AC68" s="38">
        <v>128</v>
      </c>
      <c r="AD68" s="38">
        <v>157.375</v>
      </c>
      <c r="AE68" s="38">
        <v>150.143</v>
      </c>
      <c r="AF68" s="38">
        <v>150.143</v>
      </c>
      <c r="AG68" s="38">
        <v>150.143</v>
      </c>
      <c r="AH68" s="38">
        <v>150.143</v>
      </c>
      <c r="AI68" s="38">
        <v>150.143</v>
      </c>
      <c r="AJ68" s="38">
        <v>150.143</v>
      </c>
      <c r="AK68" s="38">
        <v>150.143</v>
      </c>
      <c r="AL68" s="38">
        <v>150.143</v>
      </c>
      <c r="AM68" s="38">
        <v>150.143</v>
      </c>
      <c r="AN68" s="38">
        <v>150.143</v>
      </c>
      <c r="AO68" s="38">
        <v>150.143</v>
      </c>
      <c r="AP68" s="38">
        <v>150.143</v>
      </c>
      <c r="AQ68" s="38">
        <v>150.143</v>
      </c>
      <c r="AR68" s="38">
        <v>150.143</v>
      </c>
      <c r="AS68" s="38">
        <v>150.143</v>
      </c>
      <c r="AT68" s="38">
        <v>150.143</v>
      </c>
      <c r="AU68" s="38">
        <v>150.143</v>
      </c>
      <c r="AV68" s="38">
        <v>150.143</v>
      </c>
      <c r="AW68" s="38">
        <v>150.143</v>
      </c>
    </row>
    <row r="69" spans="1:49" ht="15" hidden="1" customHeight="1" x14ac:dyDescent="0.25">
      <c r="A69" s="34"/>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t="s">
        <v>980</v>
      </c>
    </row>
    <row r="70" spans="1:49" ht="15" hidden="1" customHeight="1" x14ac:dyDescent="0.25">
      <c r="A70" s="34" t="s">
        <v>111</v>
      </c>
      <c r="B70" s="38">
        <v>115.8</v>
      </c>
      <c r="C70" s="38">
        <v>127.545</v>
      </c>
      <c r="D70" s="38">
        <v>107.7</v>
      </c>
      <c r="E70" s="38">
        <v>99.23</v>
      </c>
      <c r="F70" s="38">
        <v>132.4</v>
      </c>
      <c r="G70" s="38">
        <v>130.30000000000001</v>
      </c>
      <c r="H70" s="38">
        <v>118.1</v>
      </c>
      <c r="I70" s="38">
        <v>117.4</v>
      </c>
      <c r="J70" s="38">
        <v>156.80000000000001</v>
      </c>
      <c r="K70" s="38">
        <v>148.69999999999999</v>
      </c>
      <c r="L70" s="38">
        <v>161</v>
      </c>
      <c r="M70" s="38">
        <v>106.5</v>
      </c>
      <c r="N70" s="38">
        <v>167.4</v>
      </c>
      <c r="O70" s="38">
        <v>171.2</v>
      </c>
      <c r="P70" s="38">
        <v>144.80000000000001</v>
      </c>
      <c r="Q70" s="38">
        <v>146.69999999999999</v>
      </c>
      <c r="R70" s="38">
        <v>189.04</v>
      </c>
      <c r="S70" s="38">
        <v>172.69499999999999</v>
      </c>
      <c r="T70" s="38">
        <v>189.76499999999999</v>
      </c>
      <c r="U70" s="38">
        <v>158.13499999999999</v>
      </c>
      <c r="V70" s="38">
        <v>203.5</v>
      </c>
      <c r="W70" s="38">
        <v>174.5</v>
      </c>
      <c r="X70" s="38">
        <v>181.9</v>
      </c>
      <c r="Y70" s="38">
        <v>160</v>
      </c>
      <c r="Z70" s="38">
        <v>210.2</v>
      </c>
      <c r="AA70" s="38">
        <v>166.995</v>
      </c>
      <c r="AB70" s="38">
        <v>162</v>
      </c>
      <c r="AC70" s="38">
        <v>147.80000000000001</v>
      </c>
      <c r="AD70" s="38">
        <v>157.375</v>
      </c>
      <c r="AE70" s="38">
        <v>150.143</v>
      </c>
      <c r="AF70" s="38">
        <v>150.143</v>
      </c>
      <c r="AG70" s="38">
        <v>150.143</v>
      </c>
      <c r="AH70" s="38">
        <v>150.143</v>
      </c>
      <c r="AI70" s="38">
        <v>150.143</v>
      </c>
      <c r="AJ70" s="38">
        <v>150.143</v>
      </c>
      <c r="AK70" s="38">
        <v>150.143</v>
      </c>
      <c r="AL70" s="38">
        <v>150.143</v>
      </c>
      <c r="AM70" s="38">
        <v>150.143</v>
      </c>
      <c r="AN70" s="38">
        <v>150.143</v>
      </c>
      <c r="AO70" s="38">
        <v>150.143</v>
      </c>
      <c r="AP70" s="38">
        <v>150.143</v>
      </c>
      <c r="AQ70" s="38">
        <v>150.143</v>
      </c>
      <c r="AR70" s="38">
        <v>150.143</v>
      </c>
      <c r="AS70" s="38">
        <v>150.143</v>
      </c>
      <c r="AT70" s="38">
        <v>150.143</v>
      </c>
      <c r="AU70" s="38">
        <v>150.143</v>
      </c>
      <c r="AV70" s="38">
        <v>150.143</v>
      </c>
      <c r="AW70" s="38">
        <v>150.143</v>
      </c>
    </row>
    <row r="71" spans="1:49" ht="15" hidden="1" customHeight="1" x14ac:dyDescent="0.25">
      <c r="A71" s="36" t="s">
        <v>112</v>
      </c>
      <c r="B71" s="37">
        <v>12.3</v>
      </c>
      <c r="C71" s="37">
        <v>-6.9550000000000001</v>
      </c>
      <c r="D71" s="37">
        <v>10.1</v>
      </c>
      <c r="E71" s="37">
        <v>35.229999999999997</v>
      </c>
      <c r="F71" s="37">
        <v>6.8</v>
      </c>
      <c r="G71" s="37">
        <v>8.9</v>
      </c>
      <c r="H71" s="37">
        <v>12</v>
      </c>
      <c r="I71" s="37">
        <v>17.8</v>
      </c>
      <c r="J71" s="37">
        <v>10.7</v>
      </c>
      <c r="K71" s="37">
        <v>16.600000000000001</v>
      </c>
      <c r="L71" s="37">
        <v>16.3</v>
      </c>
      <c r="M71" s="37">
        <v>20.9</v>
      </c>
      <c r="N71" s="37">
        <v>3.2</v>
      </c>
      <c r="O71" s="37">
        <v>5.4</v>
      </c>
      <c r="P71" s="37">
        <v>4.5</v>
      </c>
      <c r="Q71" s="37">
        <v>12.5</v>
      </c>
      <c r="R71" s="37">
        <v>1.04</v>
      </c>
      <c r="S71" s="37">
        <v>0.69499999999999995</v>
      </c>
      <c r="T71" s="37">
        <v>18.465</v>
      </c>
      <c r="U71" s="37">
        <v>5.6349999999999998</v>
      </c>
      <c r="V71" s="37">
        <v>1.1000000000000001</v>
      </c>
      <c r="W71" s="37">
        <v>3.1</v>
      </c>
      <c r="X71" s="37">
        <v>-5.7</v>
      </c>
      <c r="Y71" s="37">
        <v>1.6</v>
      </c>
      <c r="Z71" s="37">
        <v>2.8</v>
      </c>
      <c r="AA71" s="37">
        <v>4.0949999999999998</v>
      </c>
      <c r="AB71" s="37">
        <v>6.8</v>
      </c>
      <c r="AC71" s="37">
        <v>19.8</v>
      </c>
      <c r="AD71" s="37"/>
      <c r="AE71" s="37"/>
      <c r="AF71" s="37"/>
      <c r="AG71" s="37"/>
      <c r="AH71" s="37"/>
      <c r="AI71" s="37"/>
      <c r="AJ71" s="37"/>
      <c r="AK71" s="37"/>
      <c r="AL71" s="37"/>
      <c r="AM71" s="37"/>
      <c r="AN71" s="37"/>
      <c r="AO71" s="37"/>
      <c r="AP71" s="37"/>
      <c r="AQ71" s="37"/>
      <c r="AR71" s="37"/>
      <c r="AS71" s="37"/>
      <c r="AT71" s="37"/>
      <c r="AU71" s="37"/>
      <c r="AV71" s="37"/>
      <c r="AW71" s="37" t="s">
        <v>980</v>
      </c>
    </row>
    <row r="72" spans="1:49" ht="15" hidden="1" customHeight="1" x14ac:dyDescent="0.25">
      <c r="A72" s="36" t="s">
        <v>114</v>
      </c>
      <c r="B72" s="37">
        <v>0</v>
      </c>
      <c r="C72" s="37">
        <v>0</v>
      </c>
      <c r="D72" s="37">
        <v>0</v>
      </c>
      <c r="E72" s="37">
        <v>0</v>
      </c>
      <c r="F72" s="37">
        <v>0</v>
      </c>
      <c r="G72" s="37">
        <v>0</v>
      </c>
      <c r="H72" s="37">
        <v>0</v>
      </c>
      <c r="I72" s="37">
        <v>0</v>
      </c>
      <c r="J72" s="37">
        <v>0</v>
      </c>
      <c r="K72" s="37">
        <v>0</v>
      </c>
      <c r="L72" s="37">
        <v>0</v>
      </c>
      <c r="M72" s="37">
        <v>0</v>
      </c>
      <c r="N72" s="37">
        <v>0</v>
      </c>
      <c r="O72" s="37">
        <v>0</v>
      </c>
      <c r="P72" s="37">
        <v>0</v>
      </c>
      <c r="Q72" s="37">
        <v>0</v>
      </c>
      <c r="R72" s="37">
        <v>0</v>
      </c>
      <c r="S72" s="37">
        <v>0</v>
      </c>
      <c r="T72" s="37">
        <v>0</v>
      </c>
      <c r="U72" s="37">
        <v>0</v>
      </c>
      <c r="V72" s="37">
        <v>0</v>
      </c>
      <c r="W72" s="37">
        <v>0</v>
      </c>
      <c r="X72" s="37">
        <v>0</v>
      </c>
      <c r="Y72" s="37">
        <v>0</v>
      </c>
      <c r="Z72" s="37">
        <v>0</v>
      </c>
      <c r="AA72" s="37">
        <v>0</v>
      </c>
      <c r="AB72" s="37">
        <v>0</v>
      </c>
      <c r="AC72" s="37">
        <v>0</v>
      </c>
      <c r="AD72" s="37"/>
      <c r="AE72" s="37"/>
      <c r="AF72" s="37"/>
      <c r="AG72" s="37"/>
      <c r="AH72" s="37"/>
      <c r="AI72" s="37"/>
      <c r="AJ72" s="37"/>
      <c r="AK72" s="37"/>
      <c r="AL72" s="37"/>
      <c r="AM72" s="37"/>
      <c r="AN72" s="37"/>
      <c r="AO72" s="37"/>
      <c r="AP72" s="37"/>
      <c r="AQ72" s="37"/>
      <c r="AR72" s="37"/>
      <c r="AS72" s="37"/>
      <c r="AT72" s="37"/>
      <c r="AU72" s="37"/>
      <c r="AV72" s="37"/>
      <c r="AW72" s="37" t="s">
        <v>980</v>
      </c>
    </row>
    <row r="73" spans="1:49" ht="15" hidden="1" customHeight="1" x14ac:dyDescent="0.25">
      <c r="A73" s="34"/>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7" t="s">
        <v>980</v>
      </c>
    </row>
    <row r="74" spans="1:49" ht="15" hidden="1" customHeight="1" x14ac:dyDescent="0.25">
      <c r="A74" s="36" t="s">
        <v>115</v>
      </c>
      <c r="B74" s="37">
        <v>188.8</v>
      </c>
      <c r="C74" s="37">
        <v>204.5</v>
      </c>
      <c r="D74" s="37">
        <v>204.5</v>
      </c>
      <c r="E74" s="37">
        <v>204.5</v>
      </c>
      <c r="F74" s="37">
        <v>204.5</v>
      </c>
      <c r="G74" s="37">
        <v>204.5</v>
      </c>
      <c r="H74" s="37">
        <v>204.6</v>
      </c>
      <c r="I74" s="37">
        <v>204.7</v>
      </c>
      <c r="J74" s="37">
        <v>204.7</v>
      </c>
      <c r="K74" s="37">
        <v>204.5</v>
      </c>
      <c r="L74" s="37">
        <v>204</v>
      </c>
      <c r="M74" s="37">
        <v>203.8</v>
      </c>
      <c r="N74" s="37">
        <v>203.9</v>
      </c>
      <c r="O74" s="37">
        <v>204</v>
      </c>
      <c r="P74" s="37">
        <v>203.7</v>
      </c>
      <c r="Q74" s="37">
        <v>202.9</v>
      </c>
      <c r="R74" s="37">
        <v>202.7</v>
      </c>
      <c r="S74" s="37">
        <v>202.6</v>
      </c>
      <c r="T74" s="37">
        <v>202.3</v>
      </c>
      <c r="U74" s="37">
        <v>202.7</v>
      </c>
      <c r="V74" s="37">
        <v>201.9</v>
      </c>
      <c r="W74" s="37">
        <v>202.2</v>
      </c>
      <c r="X74" s="37">
        <v>202.2</v>
      </c>
      <c r="Y74" s="37">
        <v>202.9</v>
      </c>
      <c r="Z74" s="37">
        <v>202.4</v>
      </c>
      <c r="AA74" s="37">
        <v>202.7</v>
      </c>
      <c r="AB74" s="37">
        <v>201.4</v>
      </c>
      <c r="AC74" s="37">
        <v>189.8</v>
      </c>
      <c r="AD74" s="37"/>
      <c r="AE74" s="37"/>
      <c r="AF74" s="37"/>
      <c r="AG74" s="37"/>
      <c r="AH74" s="37"/>
      <c r="AI74" s="37"/>
      <c r="AJ74" s="37"/>
      <c r="AK74" s="37"/>
      <c r="AL74" s="37"/>
      <c r="AM74" s="37"/>
      <c r="AN74" s="37"/>
      <c r="AO74" s="37"/>
      <c r="AP74" s="37"/>
      <c r="AQ74" s="37"/>
      <c r="AR74" s="37"/>
      <c r="AS74" s="37"/>
      <c r="AT74" s="37"/>
      <c r="AU74" s="37"/>
      <c r="AV74" s="37"/>
      <c r="AW74" s="37" t="s">
        <v>980</v>
      </c>
    </row>
    <row r="75" spans="1:49" ht="15" hidden="1" customHeight="1" x14ac:dyDescent="0.25">
      <c r="A75" s="34" t="s">
        <v>117</v>
      </c>
      <c r="B75" s="59">
        <v>0.55000000000000004</v>
      </c>
      <c r="C75" s="59">
        <v>0.66</v>
      </c>
      <c r="D75" s="59">
        <v>0.48</v>
      </c>
      <c r="E75" s="59">
        <v>0.31</v>
      </c>
      <c r="F75" s="59">
        <v>0.61</v>
      </c>
      <c r="G75" s="59">
        <v>0.59</v>
      </c>
      <c r="H75" s="59">
        <v>0.52</v>
      </c>
      <c r="I75" s="59">
        <v>0.49</v>
      </c>
      <c r="J75" s="59">
        <v>0.71</v>
      </c>
      <c r="K75" s="59">
        <v>0.64</v>
      </c>
      <c r="L75" s="59">
        <v>0.71</v>
      </c>
      <c r="M75" s="59">
        <v>0.42</v>
      </c>
      <c r="N75" s="59">
        <v>0.8</v>
      </c>
      <c r="O75" s="59">
        <v>0.81</v>
      </c>
      <c r="P75" s="59">
        <v>0.69</v>
      </c>
      <c r="Q75" s="59">
        <v>0.66</v>
      </c>
      <c r="R75" s="59">
        <v>0.93</v>
      </c>
      <c r="S75" s="59">
        <v>0.85</v>
      </c>
      <c r="T75" s="59">
        <v>0.85</v>
      </c>
      <c r="U75" s="59">
        <v>0.75</v>
      </c>
      <c r="V75" s="59">
        <v>1</v>
      </c>
      <c r="W75" s="59">
        <v>0.85</v>
      </c>
      <c r="X75" s="59">
        <v>0.93</v>
      </c>
      <c r="Y75" s="59">
        <v>0.78</v>
      </c>
      <c r="Z75" s="59">
        <v>1.02</v>
      </c>
      <c r="AA75" s="59">
        <v>0.8</v>
      </c>
      <c r="AB75" s="59">
        <v>0.77</v>
      </c>
      <c r="AC75" s="59">
        <v>0.67</v>
      </c>
      <c r="AD75" s="59">
        <v>0.81799999999999995</v>
      </c>
      <c r="AE75" s="59">
        <v>0.82</v>
      </c>
      <c r="AF75" s="59">
        <v>0.82</v>
      </c>
      <c r="AG75" s="59">
        <v>0.82</v>
      </c>
      <c r="AH75" s="59">
        <v>0.82</v>
      </c>
      <c r="AI75" s="59">
        <v>0.82</v>
      </c>
      <c r="AJ75" s="59">
        <v>0.82</v>
      </c>
      <c r="AK75" s="59">
        <v>0.82</v>
      </c>
      <c r="AL75" s="59">
        <v>0.82</v>
      </c>
      <c r="AM75" s="59">
        <v>0.82</v>
      </c>
      <c r="AN75" s="59">
        <v>0.82</v>
      </c>
      <c r="AO75" s="59">
        <v>0.82</v>
      </c>
      <c r="AP75" s="59">
        <v>0.82</v>
      </c>
      <c r="AQ75" s="59">
        <v>0.82</v>
      </c>
      <c r="AR75" s="59">
        <v>0.82</v>
      </c>
      <c r="AS75" s="59">
        <v>0.82</v>
      </c>
      <c r="AT75" s="59">
        <v>0.82</v>
      </c>
      <c r="AU75" s="59">
        <v>0.82</v>
      </c>
      <c r="AV75" s="59">
        <v>0.82</v>
      </c>
      <c r="AW75" s="59">
        <v>0.82</v>
      </c>
    </row>
    <row r="76" spans="1:49" ht="15" hidden="1" customHeight="1" x14ac:dyDescent="0.25">
      <c r="A76" s="34" t="s">
        <v>119</v>
      </c>
      <c r="B76" s="59">
        <v>0.55000000000000004</v>
      </c>
      <c r="C76" s="59">
        <v>0.66</v>
      </c>
      <c r="D76" s="59">
        <v>0.48</v>
      </c>
      <c r="E76" s="59">
        <v>0.31</v>
      </c>
      <c r="F76" s="59">
        <v>0.61</v>
      </c>
      <c r="G76" s="59">
        <v>0.59</v>
      </c>
      <c r="H76" s="59">
        <v>0.52</v>
      </c>
      <c r="I76" s="59">
        <v>0.49</v>
      </c>
      <c r="J76" s="59">
        <v>0.71</v>
      </c>
      <c r="K76" s="59">
        <v>0.64</v>
      </c>
      <c r="L76" s="59">
        <v>0.71</v>
      </c>
      <c r="M76" s="59">
        <v>0.42</v>
      </c>
      <c r="N76" s="59">
        <v>0.8</v>
      </c>
      <c r="O76" s="59">
        <v>0.81</v>
      </c>
      <c r="P76" s="59">
        <v>0.69</v>
      </c>
      <c r="Q76" s="59">
        <v>0.66</v>
      </c>
      <c r="R76" s="59">
        <v>0.93</v>
      </c>
      <c r="S76" s="59">
        <v>0.85</v>
      </c>
      <c r="T76" s="59">
        <v>0.85</v>
      </c>
      <c r="U76" s="59">
        <v>0.75</v>
      </c>
      <c r="V76" s="59">
        <v>1</v>
      </c>
      <c r="W76" s="59">
        <v>0.85</v>
      </c>
      <c r="X76" s="59">
        <v>0.93</v>
      </c>
      <c r="Y76" s="59">
        <v>0.78</v>
      </c>
      <c r="Z76" s="59">
        <v>1.02</v>
      </c>
      <c r="AA76" s="59">
        <v>0.8</v>
      </c>
      <c r="AB76" s="59">
        <v>0.77</v>
      </c>
      <c r="AC76" s="59">
        <v>0.67</v>
      </c>
      <c r="AD76" s="59">
        <v>0.81799999999999995</v>
      </c>
      <c r="AE76" s="59">
        <v>0.82</v>
      </c>
      <c r="AF76" s="59">
        <v>0.82</v>
      </c>
      <c r="AG76" s="59">
        <v>0.82</v>
      </c>
      <c r="AH76" s="59">
        <v>0.82</v>
      </c>
      <c r="AI76" s="59">
        <v>0.82</v>
      </c>
      <c r="AJ76" s="59">
        <v>0.82</v>
      </c>
      <c r="AK76" s="59">
        <v>0.82</v>
      </c>
      <c r="AL76" s="59">
        <v>0.82</v>
      </c>
      <c r="AM76" s="59">
        <v>0.82</v>
      </c>
      <c r="AN76" s="59">
        <v>0.82</v>
      </c>
      <c r="AO76" s="59">
        <v>0.82</v>
      </c>
      <c r="AP76" s="59">
        <v>0.82</v>
      </c>
      <c r="AQ76" s="59">
        <v>0.82</v>
      </c>
      <c r="AR76" s="59">
        <v>0.82</v>
      </c>
      <c r="AS76" s="59">
        <v>0.82</v>
      </c>
      <c r="AT76" s="59">
        <v>0.82</v>
      </c>
      <c r="AU76" s="59">
        <v>0.82</v>
      </c>
      <c r="AV76" s="59">
        <v>0.82</v>
      </c>
      <c r="AW76" s="59">
        <v>0.82</v>
      </c>
    </row>
    <row r="77" spans="1:49" ht="15.75" hidden="1" customHeight="1" thickBot="1" x14ac:dyDescent="0.25">
      <c r="A77" s="34" t="s">
        <v>121</v>
      </c>
      <c r="B77" s="59">
        <v>0.61329999999999996</v>
      </c>
      <c r="C77" s="59">
        <v>0.62370000000000003</v>
      </c>
      <c r="D77" s="59">
        <v>0.52669999999999995</v>
      </c>
      <c r="E77" s="59">
        <v>0.48520000000000002</v>
      </c>
      <c r="F77" s="59">
        <v>0.64739999999999998</v>
      </c>
      <c r="G77" s="59">
        <v>0.63719999999999999</v>
      </c>
      <c r="H77" s="59">
        <v>0.57720000000000005</v>
      </c>
      <c r="I77" s="59">
        <v>0.57350000000000001</v>
      </c>
      <c r="J77" s="59">
        <v>0.76600000000000001</v>
      </c>
      <c r="K77" s="59">
        <v>0.72709999999999997</v>
      </c>
      <c r="L77" s="59">
        <v>0.78920000000000001</v>
      </c>
      <c r="M77" s="59">
        <v>0.52259999999999995</v>
      </c>
      <c r="N77" s="59">
        <v>0.82099999999999995</v>
      </c>
      <c r="O77" s="59">
        <v>0.83919999999999995</v>
      </c>
      <c r="P77" s="59">
        <v>0.71079999999999999</v>
      </c>
      <c r="Q77" s="59">
        <v>0.72299999999999998</v>
      </c>
      <c r="R77" s="59">
        <v>0.93259999999999998</v>
      </c>
      <c r="S77" s="59">
        <v>0.85240000000000005</v>
      </c>
      <c r="T77" s="59">
        <v>0.93799999999999994</v>
      </c>
      <c r="U77" s="59">
        <v>0.78010000000000002</v>
      </c>
      <c r="V77" s="59">
        <v>1.0079</v>
      </c>
      <c r="W77" s="59">
        <v>0.86299999999999999</v>
      </c>
      <c r="X77" s="59">
        <v>0.89959999999999996</v>
      </c>
      <c r="Y77" s="59">
        <v>0.78859999999999997</v>
      </c>
      <c r="Z77" s="59">
        <v>1.0385</v>
      </c>
      <c r="AA77" s="59">
        <v>0.82389999999999997</v>
      </c>
      <c r="AB77" s="59">
        <v>0.8044</v>
      </c>
      <c r="AC77" s="59">
        <v>0.77869999999999995</v>
      </c>
      <c r="AD77" s="59"/>
      <c r="AE77" s="59"/>
      <c r="AF77" s="59"/>
      <c r="AG77" s="59"/>
      <c r="AH77" s="59"/>
      <c r="AI77" s="59"/>
      <c r="AJ77" s="59"/>
      <c r="AK77" s="59"/>
      <c r="AL77" s="59"/>
      <c r="AM77" s="59"/>
      <c r="AN77" s="59"/>
      <c r="AO77" s="59"/>
      <c r="AP77" s="59"/>
      <c r="AQ77" s="59"/>
      <c r="AR77" s="59"/>
      <c r="AS77" s="59"/>
      <c r="AT77" s="59"/>
      <c r="AU77" s="59"/>
      <c r="AV77" s="59"/>
      <c r="AW77" s="59" t="s">
        <v>980</v>
      </c>
    </row>
    <row r="78" spans="1:49" ht="15" hidden="1" customHeight="1" x14ac:dyDescent="0.25">
      <c r="A78" s="34"/>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59" t="s">
        <v>980</v>
      </c>
    </row>
    <row r="79" spans="1:49" ht="15" hidden="1" customHeight="1" x14ac:dyDescent="0.25">
      <c r="A79" s="36" t="s">
        <v>123</v>
      </c>
      <c r="B79" s="37">
        <v>188.8</v>
      </c>
      <c r="C79" s="37">
        <v>204.6</v>
      </c>
      <c r="D79" s="37">
        <v>204.6</v>
      </c>
      <c r="E79" s="37">
        <v>204.7</v>
      </c>
      <c r="F79" s="37">
        <v>204.5</v>
      </c>
      <c r="G79" s="37">
        <v>204.5</v>
      </c>
      <c r="H79" s="37">
        <v>204.9</v>
      </c>
      <c r="I79" s="37">
        <v>204.7</v>
      </c>
      <c r="J79" s="37">
        <v>205.3</v>
      </c>
      <c r="K79" s="37">
        <v>205.1</v>
      </c>
      <c r="L79" s="37">
        <v>204.7</v>
      </c>
      <c r="M79" s="37">
        <v>203.8</v>
      </c>
      <c r="N79" s="37">
        <v>204.6</v>
      </c>
      <c r="O79" s="37">
        <v>204.7</v>
      </c>
      <c r="P79" s="37">
        <v>204.3</v>
      </c>
      <c r="Q79" s="37">
        <v>202.9</v>
      </c>
      <c r="R79" s="37">
        <v>203.2</v>
      </c>
      <c r="S79" s="37">
        <v>203.2</v>
      </c>
      <c r="T79" s="37">
        <v>202.8</v>
      </c>
      <c r="U79" s="37">
        <v>202.7</v>
      </c>
      <c r="V79" s="37">
        <v>202.4</v>
      </c>
      <c r="W79" s="37">
        <v>202.7</v>
      </c>
      <c r="X79" s="37">
        <v>202.7</v>
      </c>
      <c r="Y79" s="37">
        <v>202.9</v>
      </c>
      <c r="Z79" s="37">
        <v>202.9</v>
      </c>
      <c r="AA79" s="37">
        <v>203.1</v>
      </c>
      <c r="AB79" s="37">
        <v>201.7</v>
      </c>
      <c r="AC79" s="37">
        <v>189.8</v>
      </c>
      <c r="AD79" s="37"/>
      <c r="AE79" s="37"/>
      <c r="AF79" s="37"/>
      <c r="AG79" s="37"/>
      <c r="AH79" s="37"/>
      <c r="AI79" s="37"/>
      <c r="AJ79" s="37"/>
      <c r="AK79" s="37"/>
      <c r="AL79" s="37"/>
      <c r="AM79" s="37"/>
      <c r="AN79" s="37"/>
      <c r="AO79" s="37"/>
      <c r="AP79" s="37"/>
      <c r="AQ79" s="37"/>
      <c r="AR79" s="37"/>
      <c r="AS79" s="37"/>
      <c r="AT79" s="37"/>
      <c r="AU79" s="37"/>
      <c r="AV79" s="37"/>
      <c r="AW79" s="59" t="s">
        <v>980</v>
      </c>
    </row>
    <row r="80" spans="1:49" ht="15" hidden="1" customHeight="1" x14ac:dyDescent="0.25">
      <c r="A80" s="34" t="s">
        <v>125</v>
      </c>
      <c r="B80" s="59">
        <v>0.55000000000000004</v>
      </c>
      <c r="C80" s="59">
        <v>0.66</v>
      </c>
      <c r="D80" s="59">
        <v>0.48</v>
      </c>
      <c r="E80" s="59">
        <v>0.31</v>
      </c>
      <c r="F80" s="59">
        <v>0.61</v>
      </c>
      <c r="G80" s="59">
        <v>0.59</v>
      </c>
      <c r="H80" s="59">
        <v>0.52</v>
      </c>
      <c r="I80" s="59">
        <v>0.48</v>
      </c>
      <c r="J80" s="59">
        <v>0.71</v>
      </c>
      <c r="K80" s="59">
        <v>0.64</v>
      </c>
      <c r="L80" s="59">
        <v>0.7</v>
      </c>
      <c r="M80" s="59">
        <v>0.42</v>
      </c>
      <c r="N80" s="59">
        <v>0.8</v>
      </c>
      <c r="O80" s="59">
        <v>0.81</v>
      </c>
      <c r="P80" s="59">
        <v>0.69</v>
      </c>
      <c r="Q80" s="59">
        <v>0.66</v>
      </c>
      <c r="R80" s="59">
        <v>0.92</v>
      </c>
      <c r="S80" s="59">
        <v>0.84</v>
      </c>
      <c r="T80" s="59">
        <v>0.84</v>
      </c>
      <c r="U80" s="59">
        <v>0.75</v>
      </c>
      <c r="V80" s="59">
        <v>1</v>
      </c>
      <c r="W80" s="59">
        <v>0.84</v>
      </c>
      <c r="X80" s="59">
        <v>0.92</v>
      </c>
      <c r="Y80" s="59">
        <v>0.78</v>
      </c>
      <c r="Z80" s="59">
        <v>1.02</v>
      </c>
      <c r="AA80" s="59">
        <v>0.8</v>
      </c>
      <c r="AB80" s="59">
        <v>0.77</v>
      </c>
      <c r="AC80" s="59">
        <v>0.67</v>
      </c>
      <c r="AD80" s="59"/>
      <c r="AE80" s="59"/>
      <c r="AF80" s="59"/>
      <c r="AG80" s="59"/>
      <c r="AH80" s="59"/>
      <c r="AI80" s="59"/>
      <c r="AJ80" s="59"/>
      <c r="AK80" s="59"/>
      <c r="AL80" s="59"/>
      <c r="AM80" s="59"/>
      <c r="AN80" s="59"/>
      <c r="AO80" s="59"/>
      <c r="AP80" s="59"/>
      <c r="AQ80" s="59"/>
      <c r="AR80" s="59"/>
      <c r="AS80" s="59"/>
      <c r="AT80" s="59"/>
      <c r="AU80" s="59"/>
      <c r="AV80" s="59"/>
      <c r="AW80" s="59" t="s">
        <v>980</v>
      </c>
    </row>
    <row r="81" spans="1:49" ht="15" hidden="1" customHeight="1" x14ac:dyDescent="0.25">
      <c r="A81" s="34" t="s">
        <v>127</v>
      </c>
      <c r="B81" s="59">
        <v>0.55000000000000004</v>
      </c>
      <c r="C81" s="59">
        <v>0.66</v>
      </c>
      <c r="D81" s="59">
        <v>0.48</v>
      </c>
      <c r="E81" s="59">
        <v>0.31</v>
      </c>
      <c r="F81" s="59">
        <v>0.61</v>
      </c>
      <c r="G81" s="59">
        <v>0.59</v>
      </c>
      <c r="H81" s="59">
        <v>0.52</v>
      </c>
      <c r="I81" s="59">
        <v>0.48</v>
      </c>
      <c r="J81" s="59">
        <v>0.71</v>
      </c>
      <c r="K81" s="59">
        <v>0.64</v>
      </c>
      <c r="L81" s="59">
        <v>0.7</v>
      </c>
      <c r="M81" s="59">
        <v>0.42</v>
      </c>
      <c r="N81" s="59">
        <v>0.8</v>
      </c>
      <c r="O81" s="59">
        <v>0.81</v>
      </c>
      <c r="P81" s="59">
        <v>0.69</v>
      </c>
      <c r="Q81" s="59">
        <v>0.66</v>
      </c>
      <c r="R81" s="59">
        <v>0.92</v>
      </c>
      <c r="S81" s="59">
        <v>0.84</v>
      </c>
      <c r="T81" s="59">
        <v>0.84</v>
      </c>
      <c r="U81" s="59">
        <v>0.75</v>
      </c>
      <c r="V81" s="59">
        <v>1</v>
      </c>
      <c r="W81" s="59">
        <v>0.84</v>
      </c>
      <c r="X81" s="59">
        <v>0.92</v>
      </c>
      <c r="Y81" s="59">
        <v>0.78</v>
      </c>
      <c r="Z81" s="59">
        <v>1.02</v>
      </c>
      <c r="AA81" s="59">
        <v>0.8</v>
      </c>
      <c r="AB81" s="59">
        <v>0.77</v>
      </c>
      <c r="AC81" s="59">
        <v>0.67</v>
      </c>
      <c r="AD81" s="59"/>
      <c r="AE81" s="59"/>
      <c r="AF81" s="59"/>
      <c r="AG81" s="59"/>
      <c r="AH81" s="59"/>
      <c r="AI81" s="59"/>
      <c r="AJ81" s="59"/>
      <c r="AK81" s="59"/>
      <c r="AL81" s="59"/>
      <c r="AM81" s="59"/>
      <c r="AN81" s="59"/>
      <c r="AO81" s="59"/>
      <c r="AP81" s="59"/>
      <c r="AQ81" s="59"/>
      <c r="AR81" s="59"/>
      <c r="AS81" s="59"/>
      <c r="AT81" s="59"/>
      <c r="AU81" s="59"/>
      <c r="AV81" s="59"/>
      <c r="AW81" s="59" t="s">
        <v>980</v>
      </c>
    </row>
    <row r="82" spans="1:49" ht="15" hidden="1" customHeight="1" x14ac:dyDescent="0.25">
      <c r="A82" s="34" t="s">
        <v>129</v>
      </c>
      <c r="B82" s="59">
        <v>0.61329999999999996</v>
      </c>
      <c r="C82" s="59">
        <v>0.62370000000000003</v>
      </c>
      <c r="D82" s="59">
        <v>0.52669999999999995</v>
      </c>
      <c r="E82" s="59">
        <v>0.48209999999999997</v>
      </c>
      <c r="F82" s="59">
        <v>0.64329999999999998</v>
      </c>
      <c r="G82" s="59">
        <v>0.63349999999999995</v>
      </c>
      <c r="H82" s="59">
        <v>0.57720000000000005</v>
      </c>
      <c r="I82" s="59">
        <v>0.56699999999999995</v>
      </c>
      <c r="J82" s="59">
        <v>0.7621</v>
      </c>
      <c r="K82" s="59">
        <v>0.72089999999999999</v>
      </c>
      <c r="L82" s="59">
        <v>0.77959999999999996</v>
      </c>
      <c r="M82" s="59">
        <v>0.52259999999999995</v>
      </c>
      <c r="N82" s="59">
        <v>0.81559999999999999</v>
      </c>
      <c r="O82" s="59">
        <v>0.83640000000000003</v>
      </c>
      <c r="P82" s="59">
        <v>0.71079999999999999</v>
      </c>
      <c r="Q82" s="59">
        <v>0.72160000000000002</v>
      </c>
      <c r="R82" s="59">
        <v>0.92510000000000003</v>
      </c>
      <c r="S82" s="59">
        <v>0.84340000000000004</v>
      </c>
      <c r="T82" s="59">
        <v>0.93110000000000004</v>
      </c>
      <c r="U82" s="59">
        <v>0.77780000000000005</v>
      </c>
      <c r="V82" s="59">
        <v>1.0054000000000001</v>
      </c>
      <c r="W82" s="59">
        <v>0.85529999999999995</v>
      </c>
      <c r="X82" s="59">
        <v>0.89190000000000003</v>
      </c>
      <c r="Y82" s="59">
        <v>0.78790000000000004</v>
      </c>
      <c r="Z82" s="59">
        <v>1.0338000000000001</v>
      </c>
      <c r="AA82" s="59">
        <v>0.82020000000000004</v>
      </c>
      <c r="AB82" s="59">
        <v>0.80369999999999997</v>
      </c>
      <c r="AC82" s="59">
        <v>0.77429999999999999</v>
      </c>
      <c r="AD82" s="59">
        <v>0.85299999999999998</v>
      </c>
      <c r="AE82" s="59">
        <v>0.81299999999999994</v>
      </c>
      <c r="AF82" s="59">
        <v>0.81299999999999994</v>
      </c>
      <c r="AG82" s="59">
        <v>0.81299999999999994</v>
      </c>
      <c r="AH82" s="59">
        <v>0.81299999999999994</v>
      </c>
      <c r="AI82" s="59">
        <v>0.81299999999999994</v>
      </c>
      <c r="AJ82" s="59">
        <v>0.81299999999999994</v>
      </c>
      <c r="AK82" s="59">
        <v>0.81299999999999994</v>
      </c>
      <c r="AL82" s="59">
        <v>0.81299999999999994</v>
      </c>
      <c r="AM82" s="59">
        <v>0.81299999999999994</v>
      </c>
      <c r="AN82" s="59">
        <v>0.81299999999999994</v>
      </c>
      <c r="AO82" s="59">
        <v>0.81299999999999994</v>
      </c>
      <c r="AP82" s="59">
        <v>0.81299999999999994</v>
      </c>
      <c r="AQ82" s="59">
        <v>0.81299999999999994</v>
      </c>
      <c r="AR82" s="59">
        <v>0.81299999999999994</v>
      </c>
      <c r="AS82" s="59">
        <v>0.81299999999999994</v>
      </c>
      <c r="AT82" s="59">
        <v>0.81299999999999994</v>
      </c>
      <c r="AU82" s="59">
        <v>0.81299999999999994</v>
      </c>
      <c r="AV82" s="59">
        <v>0.81299999999999994</v>
      </c>
      <c r="AW82" s="59">
        <v>0.81299999999999994</v>
      </c>
    </row>
    <row r="83" spans="1:49" ht="15.75" hidden="1" customHeight="1" thickBot="1" x14ac:dyDescent="0.25">
      <c r="A83" s="34"/>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t="s">
        <v>980</v>
      </c>
    </row>
    <row r="84" spans="1:49" ht="15" hidden="1" customHeight="1" x14ac:dyDescent="0.25">
      <c r="A84" s="34" t="s">
        <v>131</v>
      </c>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t="s">
        <v>980</v>
      </c>
    </row>
    <row r="85" spans="1:49" ht="15" hidden="1" customHeight="1" x14ac:dyDescent="0.25">
      <c r="A85" s="36" t="s">
        <v>132</v>
      </c>
      <c r="B85" s="41" t="s">
        <v>134</v>
      </c>
      <c r="C85" s="41" t="s">
        <v>134</v>
      </c>
      <c r="D85" s="41" t="s">
        <v>134</v>
      </c>
      <c r="E85" s="41" t="s">
        <v>134</v>
      </c>
      <c r="F85" s="41" t="s">
        <v>134</v>
      </c>
      <c r="G85" s="41" t="s">
        <v>134</v>
      </c>
      <c r="H85" s="41" t="s">
        <v>134</v>
      </c>
      <c r="I85" s="41" t="s">
        <v>134</v>
      </c>
      <c r="J85" s="41" t="s">
        <v>134</v>
      </c>
      <c r="K85" s="41" t="s">
        <v>134</v>
      </c>
      <c r="L85" s="41" t="s">
        <v>134</v>
      </c>
      <c r="M85" s="41" t="s">
        <v>134</v>
      </c>
      <c r="N85" s="41" t="s">
        <v>134</v>
      </c>
      <c r="O85" s="41" t="s">
        <v>134</v>
      </c>
      <c r="P85" s="41" t="s">
        <v>134</v>
      </c>
      <c r="Q85" s="41" t="s">
        <v>134</v>
      </c>
      <c r="R85" s="41" t="s">
        <v>134</v>
      </c>
      <c r="S85" s="41" t="s">
        <v>134</v>
      </c>
      <c r="T85" s="41" t="s">
        <v>134</v>
      </c>
      <c r="U85" s="41" t="s">
        <v>134</v>
      </c>
      <c r="V85" s="41" t="s">
        <v>134</v>
      </c>
      <c r="W85" s="41" t="s">
        <v>134</v>
      </c>
      <c r="X85" s="41" t="s">
        <v>134</v>
      </c>
      <c r="Y85" s="41" t="s">
        <v>134</v>
      </c>
      <c r="Z85" s="41" t="s">
        <v>134</v>
      </c>
      <c r="AA85" s="41" t="s">
        <v>134</v>
      </c>
      <c r="AB85" s="41" t="s">
        <v>134</v>
      </c>
      <c r="AC85" s="41" t="s">
        <v>134</v>
      </c>
      <c r="AD85" s="41"/>
      <c r="AE85" s="41"/>
      <c r="AF85" s="41"/>
      <c r="AG85" s="41"/>
      <c r="AH85" s="41"/>
      <c r="AI85" s="41"/>
      <c r="AJ85" s="41"/>
      <c r="AK85" s="41"/>
      <c r="AL85" s="41"/>
      <c r="AM85" s="41"/>
      <c r="AN85" s="41"/>
      <c r="AO85" s="41"/>
      <c r="AP85" s="41"/>
      <c r="AQ85" s="41"/>
      <c r="AR85" s="41"/>
      <c r="AS85" s="41"/>
      <c r="AT85" s="41"/>
      <c r="AU85" s="41"/>
      <c r="AV85" s="41"/>
      <c r="AW85" s="35" t="s">
        <v>980</v>
      </c>
    </row>
    <row r="86" spans="1:49" ht="15" hidden="1" customHeight="1" x14ac:dyDescent="0.25">
      <c r="A86" s="36" t="s">
        <v>135</v>
      </c>
      <c r="B86" s="37">
        <v>217.5</v>
      </c>
      <c r="C86" s="37">
        <v>222</v>
      </c>
      <c r="D86" s="37">
        <v>191</v>
      </c>
      <c r="E86" s="37">
        <v>182.2</v>
      </c>
      <c r="F86" s="37">
        <v>224.4</v>
      </c>
      <c r="G86" s="37">
        <v>201.9</v>
      </c>
      <c r="H86" s="37">
        <v>200.7</v>
      </c>
      <c r="I86" s="37">
        <v>192</v>
      </c>
      <c r="J86" s="37">
        <v>256.8</v>
      </c>
      <c r="K86" s="37">
        <v>248.4</v>
      </c>
      <c r="L86" s="37">
        <v>245.7</v>
      </c>
      <c r="M86" s="37">
        <v>192.4</v>
      </c>
      <c r="N86" s="37">
        <v>271.5</v>
      </c>
      <c r="O86" s="37">
        <v>274.7</v>
      </c>
      <c r="P86" s="37">
        <v>210</v>
      </c>
      <c r="Q86" s="37">
        <v>228</v>
      </c>
      <c r="R86" s="37">
        <v>295.2</v>
      </c>
      <c r="S86" s="37">
        <v>269.3</v>
      </c>
      <c r="T86" s="37">
        <v>291</v>
      </c>
      <c r="U86" s="37">
        <v>233.3</v>
      </c>
      <c r="V86" s="37">
        <v>315</v>
      </c>
      <c r="W86" s="37">
        <v>271.7</v>
      </c>
      <c r="X86" s="37">
        <v>260.3</v>
      </c>
      <c r="Y86" s="37">
        <v>235.3</v>
      </c>
      <c r="Z86" s="37">
        <v>312.3</v>
      </c>
      <c r="AA86" s="37">
        <v>246.7</v>
      </c>
      <c r="AB86" s="37">
        <v>263.7</v>
      </c>
      <c r="AC86" s="37">
        <v>245.3</v>
      </c>
      <c r="AD86" s="37">
        <v>256</v>
      </c>
      <c r="AE86" s="37">
        <v>258.2</v>
      </c>
      <c r="AF86" s="37">
        <v>258.2</v>
      </c>
      <c r="AG86" s="37">
        <v>258.2</v>
      </c>
      <c r="AH86" s="37">
        <v>258.2</v>
      </c>
      <c r="AI86" s="37">
        <v>258.2</v>
      </c>
      <c r="AJ86" s="37">
        <v>258.2</v>
      </c>
      <c r="AK86" s="37">
        <v>258.2</v>
      </c>
      <c r="AL86" s="37">
        <v>258.2</v>
      </c>
      <c r="AM86" s="37">
        <v>258.2</v>
      </c>
      <c r="AN86" s="37">
        <v>258.2</v>
      </c>
      <c r="AO86" s="37">
        <v>258.2</v>
      </c>
      <c r="AP86" s="37">
        <v>258.2</v>
      </c>
      <c r="AQ86" s="37">
        <v>258.2</v>
      </c>
      <c r="AR86" s="37">
        <v>258.2</v>
      </c>
      <c r="AS86" s="37">
        <v>258.2</v>
      </c>
      <c r="AT86" s="37">
        <v>258.2</v>
      </c>
      <c r="AU86" s="37">
        <v>258.2</v>
      </c>
      <c r="AV86" s="37">
        <v>258.2</v>
      </c>
      <c r="AW86" s="37">
        <v>258.2</v>
      </c>
    </row>
    <row r="87" spans="1:49" ht="15" hidden="1" customHeight="1" x14ac:dyDescent="0.25">
      <c r="A87" s="36" t="s">
        <v>136</v>
      </c>
      <c r="B87" s="42">
        <v>27.364799999999999</v>
      </c>
      <c r="C87" s="42">
        <v>26.847799999999999</v>
      </c>
      <c r="D87" s="42">
        <v>27.7821</v>
      </c>
      <c r="E87" s="42">
        <v>28.7529</v>
      </c>
      <c r="F87" s="42">
        <v>28.2913</v>
      </c>
      <c r="G87" s="42">
        <v>27.176300000000001</v>
      </c>
      <c r="H87" s="42">
        <v>26.511199999999999</v>
      </c>
      <c r="I87" s="42">
        <v>26.069500000000001</v>
      </c>
      <c r="J87" s="42">
        <v>25.9739</v>
      </c>
      <c r="K87" s="42">
        <v>26.058599999999998</v>
      </c>
      <c r="L87" s="42">
        <v>26.4162</v>
      </c>
      <c r="M87" s="42">
        <v>25.6541</v>
      </c>
      <c r="N87" s="42">
        <v>25.452999999999999</v>
      </c>
      <c r="O87" s="42">
        <v>25.605499999999999</v>
      </c>
      <c r="P87" s="42">
        <v>24.757899999999999</v>
      </c>
      <c r="Q87" s="42">
        <v>25.227499999999999</v>
      </c>
      <c r="R87" s="42">
        <v>25.499700000000001</v>
      </c>
      <c r="S87" s="42">
        <v>25.0901</v>
      </c>
      <c r="T87" s="42">
        <v>26.291499999999999</v>
      </c>
      <c r="U87" s="42">
        <v>25.919499999999999</v>
      </c>
      <c r="V87" s="42">
        <v>25.9255</v>
      </c>
      <c r="W87" s="42">
        <v>25.646899999999999</v>
      </c>
      <c r="X87" s="42">
        <v>24.688099999999999</v>
      </c>
      <c r="Y87" s="42">
        <v>24.5458</v>
      </c>
      <c r="Z87" s="42">
        <v>24.59</v>
      </c>
      <c r="AA87" s="42">
        <v>24.459</v>
      </c>
      <c r="AB87" s="42">
        <v>25.1995</v>
      </c>
      <c r="AC87" s="42">
        <v>26.232399999999998</v>
      </c>
      <c r="AD87" s="42">
        <v>27.5509133956953</v>
      </c>
      <c r="AE87" s="42">
        <v>27.744963263376601</v>
      </c>
      <c r="AF87" s="42">
        <v>27.744963263376601</v>
      </c>
      <c r="AG87" s="42">
        <v>27.744963263376601</v>
      </c>
      <c r="AH87" s="42">
        <v>27.744963263376601</v>
      </c>
      <c r="AI87" s="42">
        <v>27.744963263376601</v>
      </c>
      <c r="AJ87" s="42">
        <v>27.744963263376601</v>
      </c>
      <c r="AK87" s="42">
        <v>27.744963263376601</v>
      </c>
      <c r="AL87" s="42">
        <v>27.744963263376601</v>
      </c>
      <c r="AM87" s="42">
        <v>27.744963263376601</v>
      </c>
      <c r="AN87" s="42">
        <v>27.744963263376601</v>
      </c>
      <c r="AO87" s="42">
        <v>27.744963263376601</v>
      </c>
      <c r="AP87" s="42">
        <v>27.744963263376601</v>
      </c>
      <c r="AQ87" s="42">
        <v>27.744963263376601</v>
      </c>
      <c r="AR87" s="42">
        <v>27.744963263376601</v>
      </c>
      <c r="AS87" s="42">
        <v>27.744963263376601</v>
      </c>
      <c r="AT87" s="42">
        <v>27.744963263376601</v>
      </c>
      <c r="AU87" s="42">
        <v>27.744963263376601</v>
      </c>
      <c r="AV87" s="42">
        <v>27.744963263376601</v>
      </c>
      <c r="AW87" s="42">
        <v>27.744963263376601</v>
      </c>
    </row>
    <row r="88" spans="1:49" ht="15" hidden="1" customHeight="1" x14ac:dyDescent="0.25">
      <c r="A88" s="36" t="s">
        <v>138</v>
      </c>
      <c r="B88" s="37" t="s">
        <v>160</v>
      </c>
      <c r="C88" s="37" t="s">
        <v>160</v>
      </c>
      <c r="D88" s="37" t="s">
        <v>160</v>
      </c>
      <c r="E88" s="37" t="s">
        <v>160</v>
      </c>
      <c r="F88" s="37" t="s">
        <v>160</v>
      </c>
      <c r="G88" s="37" t="s">
        <v>160</v>
      </c>
      <c r="H88" s="37" t="s">
        <v>160</v>
      </c>
      <c r="I88" s="37" t="s">
        <v>160</v>
      </c>
      <c r="J88" s="37" t="s">
        <v>160</v>
      </c>
      <c r="K88" s="37" t="s">
        <v>160</v>
      </c>
      <c r="L88" s="37" t="s">
        <v>160</v>
      </c>
      <c r="M88" s="37" t="s">
        <v>160</v>
      </c>
      <c r="N88" s="37" t="s">
        <v>160</v>
      </c>
      <c r="O88" s="37" t="s">
        <v>160</v>
      </c>
      <c r="P88" s="37" t="s">
        <v>160</v>
      </c>
      <c r="Q88" s="37" t="s">
        <v>160</v>
      </c>
      <c r="R88" s="37" t="s">
        <v>160</v>
      </c>
      <c r="S88" s="37" t="s">
        <v>160</v>
      </c>
      <c r="T88" s="37" t="s">
        <v>160</v>
      </c>
      <c r="U88" s="37" t="s">
        <v>160</v>
      </c>
      <c r="V88" s="37" t="s">
        <v>160</v>
      </c>
      <c r="W88" s="37" t="s">
        <v>160</v>
      </c>
      <c r="X88" s="37" t="s">
        <v>160</v>
      </c>
      <c r="Y88" s="37" t="s">
        <v>160</v>
      </c>
      <c r="Z88" s="37" t="s">
        <v>160</v>
      </c>
      <c r="AA88" s="37" t="s">
        <v>160</v>
      </c>
      <c r="AB88" s="37" t="s">
        <v>160</v>
      </c>
      <c r="AC88" s="37" t="s">
        <v>160</v>
      </c>
      <c r="AD88" s="37"/>
      <c r="AE88" s="37"/>
      <c r="AF88" s="37"/>
      <c r="AG88" s="37"/>
      <c r="AH88" s="37"/>
      <c r="AI88" s="37"/>
      <c r="AJ88" s="37"/>
      <c r="AK88" s="37"/>
      <c r="AL88" s="37"/>
      <c r="AM88" s="37"/>
      <c r="AN88" s="37"/>
      <c r="AO88" s="37"/>
      <c r="AP88" s="37"/>
      <c r="AQ88" s="37"/>
      <c r="AR88" s="37"/>
      <c r="AS88" s="37"/>
      <c r="AT88" s="37"/>
      <c r="AU88" s="37"/>
      <c r="AV88" s="37"/>
      <c r="AW88" s="37" t="s">
        <v>980</v>
      </c>
    </row>
    <row r="89" spans="1:49" ht="15" hidden="1" customHeight="1" x14ac:dyDescent="0.25">
      <c r="A89" s="36" t="s">
        <v>139</v>
      </c>
      <c r="B89" s="37">
        <v>203.6</v>
      </c>
      <c r="C89" s="37">
        <v>207.4</v>
      </c>
      <c r="D89" s="37">
        <v>175.6</v>
      </c>
      <c r="E89" s="37">
        <v>167.2</v>
      </c>
      <c r="F89" s="37">
        <v>208.8</v>
      </c>
      <c r="G89" s="37">
        <v>186</v>
      </c>
      <c r="H89" s="37">
        <v>184.8</v>
      </c>
      <c r="I89" s="37">
        <v>174.7</v>
      </c>
      <c r="J89" s="37">
        <v>239.1</v>
      </c>
      <c r="K89" s="37">
        <v>228.5</v>
      </c>
      <c r="L89" s="37">
        <v>226.2</v>
      </c>
      <c r="M89" s="37">
        <v>174.2</v>
      </c>
      <c r="N89" s="37">
        <v>253</v>
      </c>
      <c r="O89" s="37">
        <v>255.6</v>
      </c>
      <c r="P89" s="37">
        <v>190.9</v>
      </c>
      <c r="Q89" s="37">
        <v>207.8</v>
      </c>
      <c r="R89" s="37">
        <v>275.10000000000002</v>
      </c>
      <c r="S89" s="37">
        <v>247.7</v>
      </c>
      <c r="T89" s="37">
        <v>270.60000000000002</v>
      </c>
      <c r="U89" s="37">
        <v>212.3</v>
      </c>
      <c r="V89" s="37">
        <v>293</v>
      </c>
      <c r="W89" s="37">
        <v>249.5</v>
      </c>
      <c r="X89" s="37">
        <v>236.7</v>
      </c>
      <c r="Y89" s="37">
        <v>211.5</v>
      </c>
      <c r="Z89" s="37">
        <v>288.2</v>
      </c>
      <c r="AA89" s="37">
        <v>222</v>
      </c>
      <c r="AB89" s="37">
        <v>239.1</v>
      </c>
      <c r="AC89" s="37">
        <v>219.6</v>
      </c>
      <c r="AD89" s="37">
        <v>233.4</v>
      </c>
      <c r="AE89" s="37">
        <v>222.5</v>
      </c>
      <c r="AF89" s="37">
        <v>222.5</v>
      </c>
      <c r="AG89" s="37">
        <v>222.5</v>
      </c>
      <c r="AH89" s="37">
        <v>222.5</v>
      </c>
      <c r="AI89" s="37">
        <v>222.5</v>
      </c>
      <c r="AJ89" s="37">
        <v>222.5</v>
      </c>
      <c r="AK89" s="37">
        <v>222.5</v>
      </c>
      <c r="AL89" s="37">
        <v>222.5</v>
      </c>
      <c r="AM89" s="37">
        <v>222.5</v>
      </c>
      <c r="AN89" s="37">
        <v>222.5</v>
      </c>
      <c r="AO89" s="37">
        <v>222.5</v>
      </c>
      <c r="AP89" s="37">
        <v>222.5</v>
      </c>
      <c r="AQ89" s="37">
        <v>222.5</v>
      </c>
      <c r="AR89" s="37">
        <v>222.5</v>
      </c>
      <c r="AS89" s="37">
        <v>222.5</v>
      </c>
      <c r="AT89" s="37">
        <v>222.5</v>
      </c>
      <c r="AU89" s="37">
        <v>222.5</v>
      </c>
      <c r="AV89" s="37">
        <v>222.5</v>
      </c>
      <c r="AW89" s="37">
        <v>222.5</v>
      </c>
    </row>
    <row r="90" spans="1:49" ht="15" hidden="1" customHeight="1" x14ac:dyDescent="0.25">
      <c r="A90" s="36" t="s">
        <v>140</v>
      </c>
      <c r="B90" s="42">
        <v>64.271299999999997</v>
      </c>
      <c r="C90" s="42">
        <v>67.176400000000001</v>
      </c>
      <c r="D90" s="42">
        <v>65.047200000000004</v>
      </c>
      <c r="E90" s="42">
        <v>65.509500000000003</v>
      </c>
      <c r="F90" s="42">
        <v>64.400800000000004</v>
      </c>
      <c r="G90" s="42">
        <v>63.530500000000004</v>
      </c>
      <c r="H90" s="42">
        <v>63.428800000000003</v>
      </c>
      <c r="I90" s="42">
        <v>62.324300000000001</v>
      </c>
      <c r="J90" s="42">
        <v>64.436499999999995</v>
      </c>
      <c r="K90" s="42">
        <v>64.688800000000001</v>
      </c>
      <c r="L90" s="42">
        <v>61.634</v>
      </c>
      <c r="M90" s="42">
        <v>61.055599999999998</v>
      </c>
      <c r="N90" s="42">
        <v>62.142699999999998</v>
      </c>
      <c r="O90" s="42">
        <v>63.2224</v>
      </c>
      <c r="P90" s="42">
        <v>61.196100000000001</v>
      </c>
      <c r="Q90" s="42">
        <v>61.064100000000003</v>
      </c>
      <c r="R90" s="42">
        <v>62.905900000000003</v>
      </c>
      <c r="S90" s="42">
        <v>63.8018</v>
      </c>
      <c r="T90" s="42">
        <v>65.389799999999994</v>
      </c>
      <c r="U90" s="42">
        <v>62.3645</v>
      </c>
      <c r="V90" s="42">
        <v>63.558799999999998</v>
      </c>
      <c r="W90" s="42">
        <v>61.587600000000002</v>
      </c>
      <c r="X90" s="42">
        <v>59.851500000000001</v>
      </c>
      <c r="Y90" s="42">
        <v>60.683599999999998</v>
      </c>
      <c r="Z90" s="42">
        <v>64.044200000000004</v>
      </c>
      <c r="AA90" s="42">
        <v>65.478499999999997</v>
      </c>
      <c r="AB90" s="42">
        <v>64.920699999999997</v>
      </c>
      <c r="AC90" s="42">
        <v>64.022800000000004</v>
      </c>
      <c r="AD90" s="42">
        <v>63.96</v>
      </c>
      <c r="AE90" s="42">
        <v>64.724999999999994</v>
      </c>
      <c r="AF90" s="42">
        <v>64.724999999999994</v>
      </c>
      <c r="AG90" s="42">
        <v>64.724999999999994</v>
      </c>
      <c r="AH90" s="42">
        <v>64.724999999999994</v>
      </c>
      <c r="AI90" s="42">
        <v>64.724999999999994</v>
      </c>
      <c r="AJ90" s="42">
        <v>64.724999999999994</v>
      </c>
      <c r="AK90" s="42">
        <v>64.724999999999994</v>
      </c>
      <c r="AL90" s="42">
        <v>64.724999999999994</v>
      </c>
      <c r="AM90" s="42">
        <v>64.724999999999994</v>
      </c>
      <c r="AN90" s="42">
        <v>64.724999999999994</v>
      </c>
      <c r="AO90" s="42">
        <v>64.724999999999994</v>
      </c>
      <c r="AP90" s="42">
        <v>64.724999999999994</v>
      </c>
      <c r="AQ90" s="42">
        <v>64.724999999999994</v>
      </c>
      <c r="AR90" s="42">
        <v>64.724999999999994</v>
      </c>
      <c r="AS90" s="42">
        <v>64.724999999999994</v>
      </c>
      <c r="AT90" s="42">
        <v>64.724999999999994</v>
      </c>
      <c r="AU90" s="42">
        <v>64.724999999999994</v>
      </c>
      <c r="AV90" s="42">
        <v>64.724999999999994</v>
      </c>
      <c r="AW90" s="42">
        <v>64.724999999999994</v>
      </c>
    </row>
    <row r="91" spans="1:49" ht="15" hidden="1" customHeight="1" x14ac:dyDescent="0.25">
      <c r="A91" s="36" t="s">
        <v>142</v>
      </c>
      <c r="B91" s="42">
        <v>29.3795</v>
      </c>
      <c r="C91" s="42">
        <v>28.833600000000001</v>
      </c>
      <c r="D91" s="42">
        <v>25.0929</v>
      </c>
      <c r="E91" s="42">
        <v>23.404299999999999</v>
      </c>
      <c r="F91" s="42">
        <v>27.3477</v>
      </c>
      <c r="G91" s="42">
        <v>24.339200000000002</v>
      </c>
      <c r="H91" s="42">
        <v>22.809200000000001</v>
      </c>
      <c r="I91" s="42">
        <v>21.736999999999998</v>
      </c>
      <c r="J91" s="42">
        <v>26.572600000000001</v>
      </c>
      <c r="K91" s="42">
        <v>24.517199999999999</v>
      </c>
      <c r="L91" s="42">
        <v>24.221</v>
      </c>
      <c r="M91" s="42">
        <v>19.115500000000001</v>
      </c>
      <c r="N91" s="42">
        <v>25.643599999999999</v>
      </c>
      <c r="O91" s="42">
        <v>25.249400000000001</v>
      </c>
      <c r="P91" s="42">
        <v>20.720700000000001</v>
      </c>
      <c r="Q91" s="42">
        <v>21.180299999999999</v>
      </c>
      <c r="R91" s="42">
        <v>26.505400000000002</v>
      </c>
      <c r="S91" s="42">
        <v>23.472000000000001</v>
      </c>
      <c r="T91" s="42">
        <v>25.850200000000001</v>
      </c>
      <c r="U91" s="42">
        <v>20.0151</v>
      </c>
      <c r="V91" s="42">
        <v>26.318200000000001</v>
      </c>
      <c r="W91" s="42">
        <v>22.455200000000001</v>
      </c>
      <c r="X91" s="42">
        <v>21.701699999999999</v>
      </c>
      <c r="Y91" s="42">
        <v>19.3292</v>
      </c>
      <c r="Z91" s="42">
        <v>26.334099999999999</v>
      </c>
      <c r="AA91" s="42">
        <v>21.503299999999999</v>
      </c>
      <c r="AB91" s="42">
        <v>24.4604</v>
      </c>
      <c r="AC91" s="42">
        <v>22.709399999999999</v>
      </c>
      <c r="AD91" s="42">
        <v>24.4474704095527</v>
      </c>
      <c r="AE91" s="42">
        <v>23.062300342669499</v>
      </c>
      <c r="AF91" s="42">
        <v>23.062300342669499</v>
      </c>
      <c r="AG91" s="42">
        <v>23.062300342669499</v>
      </c>
      <c r="AH91" s="42">
        <v>23.062300342669499</v>
      </c>
      <c r="AI91" s="42">
        <v>23.062300342669499</v>
      </c>
      <c r="AJ91" s="42">
        <v>23.062300342669499</v>
      </c>
      <c r="AK91" s="42">
        <v>23.062300342669499</v>
      </c>
      <c r="AL91" s="42">
        <v>23.062300342669499</v>
      </c>
      <c r="AM91" s="42">
        <v>23.062300342669499</v>
      </c>
      <c r="AN91" s="42">
        <v>23.062300342669499</v>
      </c>
      <c r="AO91" s="42">
        <v>23.062300342669499</v>
      </c>
      <c r="AP91" s="42">
        <v>23.062300342669499</v>
      </c>
      <c r="AQ91" s="42">
        <v>23.062300342669499</v>
      </c>
      <c r="AR91" s="42">
        <v>23.062300342669499</v>
      </c>
      <c r="AS91" s="42">
        <v>23.062300342669499</v>
      </c>
      <c r="AT91" s="42">
        <v>23.062300342669499</v>
      </c>
      <c r="AU91" s="42">
        <v>23.062300342669499</v>
      </c>
      <c r="AV91" s="42">
        <v>23.062300342669499</v>
      </c>
      <c r="AW91" s="42">
        <v>23.062300342669499</v>
      </c>
    </row>
    <row r="92" spans="1:49" ht="15" hidden="1" customHeight="1" x14ac:dyDescent="0.25">
      <c r="A92" s="36" t="s">
        <v>144</v>
      </c>
      <c r="B92" s="42">
        <v>16.71</v>
      </c>
      <c r="C92" s="42">
        <v>17.7318</v>
      </c>
      <c r="D92" s="42">
        <v>15.3901</v>
      </c>
      <c r="E92" s="42">
        <v>13.89</v>
      </c>
      <c r="F92" s="42">
        <v>17.341200000000001</v>
      </c>
      <c r="G92" s="42">
        <v>17.0505</v>
      </c>
      <c r="H92" s="42">
        <v>14.576599999999999</v>
      </c>
      <c r="I92" s="42">
        <v>14.6074</v>
      </c>
      <c r="J92" s="42">
        <v>17.426100000000002</v>
      </c>
      <c r="K92" s="42">
        <v>15.9549</v>
      </c>
      <c r="L92" s="42">
        <v>17.2395</v>
      </c>
      <c r="M92" s="42">
        <v>11.6866</v>
      </c>
      <c r="N92" s="42">
        <v>16.967400000000001</v>
      </c>
      <c r="O92" s="42">
        <v>16.911999999999999</v>
      </c>
      <c r="P92" s="42">
        <v>15.716900000000001</v>
      </c>
      <c r="Q92" s="42">
        <v>14.9526</v>
      </c>
      <c r="R92" s="42">
        <v>18.213699999999999</v>
      </c>
      <c r="S92" s="42">
        <v>16.3645</v>
      </c>
      <c r="T92" s="42">
        <v>18.1281</v>
      </c>
      <c r="U92" s="42">
        <v>14.9086</v>
      </c>
      <c r="V92" s="42">
        <v>18.279</v>
      </c>
      <c r="W92" s="42">
        <v>15.7052</v>
      </c>
      <c r="X92" s="42">
        <v>16.677399999999999</v>
      </c>
      <c r="Y92" s="42">
        <v>14.6226</v>
      </c>
      <c r="Z92" s="42">
        <v>19.206900000000001</v>
      </c>
      <c r="AA92" s="42">
        <v>16.1754</v>
      </c>
      <c r="AB92" s="42">
        <v>16.572900000000001</v>
      </c>
      <c r="AC92" s="42">
        <v>15.2844</v>
      </c>
      <c r="AD92" s="42">
        <v>16.484235885618499</v>
      </c>
      <c r="AE92" s="42">
        <v>15.562440271233401</v>
      </c>
      <c r="AF92" s="42">
        <v>15.562440271233401</v>
      </c>
      <c r="AG92" s="42">
        <v>15.562440271233401</v>
      </c>
      <c r="AH92" s="42">
        <v>15.562440271233401</v>
      </c>
      <c r="AI92" s="42">
        <v>15.562440271233401</v>
      </c>
      <c r="AJ92" s="42">
        <v>15.562440271233401</v>
      </c>
      <c r="AK92" s="42">
        <v>15.562440271233401</v>
      </c>
      <c r="AL92" s="42">
        <v>15.562440271233401</v>
      </c>
      <c r="AM92" s="42">
        <v>15.562440271233401</v>
      </c>
      <c r="AN92" s="42">
        <v>15.562440271233401</v>
      </c>
      <c r="AO92" s="42">
        <v>15.562440271233401</v>
      </c>
      <c r="AP92" s="42">
        <v>15.562440271233401</v>
      </c>
      <c r="AQ92" s="42">
        <v>15.562440271233401</v>
      </c>
      <c r="AR92" s="42">
        <v>15.562440271233401</v>
      </c>
      <c r="AS92" s="42">
        <v>15.562440271233401</v>
      </c>
      <c r="AT92" s="42">
        <v>15.562440271233401</v>
      </c>
      <c r="AU92" s="42">
        <v>15.562440271233401</v>
      </c>
      <c r="AV92" s="42">
        <v>15.562440271233401</v>
      </c>
      <c r="AW92" s="42">
        <v>15.562440271233401</v>
      </c>
    </row>
    <row r="93" spans="1:49" ht="15" hidden="1" customHeight="1" x14ac:dyDescent="0.25">
      <c r="A93" s="36" t="s">
        <v>146</v>
      </c>
      <c r="B93" s="42" t="s">
        <v>160</v>
      </c>
      <c r="C93" s="42" t="s">
        <v>160</v>
      </c>
      <c r="D93" s="42" t="s">
        <v>160</v>
      </c>
      <c r="E93" s="42">
        <v>127571.4286</v>
      </c>
      <c r="F93" s="42" t="s">
        <v>160</v>
      </c>
      <c r="G93" s="42" t="s">
        <v>160</v>
      </c>
      <c r="H93" s="42" t="s">
        <v>160</v>
      </c>
      <c r="I93" s="42" t="s">
        <v>160</v>
      </c>
      <c r="J93" s="42" t="s">
        <v>160</v>
      </c>
      <c r="K93" s="42" t="s">
        <v>160</v>
      </c>
      <c r="L93" s="42" t="s">
        <v>160</v>
      </c>
      <c r="M93" s="42">
        <v>138075.75760000001</v>
      </c>
      <c r="N93" s="42" t="s">
        <v>160</v>
      </c>
      <c r="O93" s="42" t="s">
        <v>160</v>
      </c>
      <c r="P93" s="42" t="s">
        <v>160</v>
      </c>
      <c r="Q93" s="42">
        <v>144279.4118</v>
      </c>
      <c r="R93" s="42" t="s">
        <v>160</v>
      </c>
      <c r="S93" s="42" t="s">
        <v>160</v>
      </c>
      <c r="T93" s="42" t="s">
        <v>160</v>
      </c>
      <c r="U93" s="42">
        <v>147319.44440000001</v>
      </c>
      <c r="V93" s="42" t="s">
        <v>160</v>
      </c>
      <c r="W93" s="42" t="s">
        <v>160</v>
      </c>
      <c r="X93" s="42" t="s">
        <v>160</v>
      </c>
      <c r="Y93" s="42">
        <v>142103.89610000001</v>
      </c>
      <c r="Z93" s="42" t="s">
        <v>160</v>
      </c>
      <c r="AA93" s="42" t="s">
        <v>160</v>
      </c>
      <c r="AB93" s="42" t="s">
        <v>160</v>
      </c>
      <c r="AC93" s="42">
        <v>126240.2089</v>
      </c>
      <c r="AD93" s="42"/>
      <c r="AE93" s="42"/>
      <c r="AF93" s="42"/>
      <c r="AG93" s="42"/>
      <c r="AH93" s="42"/>
      <c r="AI93" s="42"/>
      <c r="AJ93" s="42"/>
      <c r="AK93" s="42"/>
      <c r="AL93" s="42"/>
      <c r="AM93" s="42"/>
      <c r="AN93" s="42"/>
      <c r="AO93" s="42"/>
      <c r="AP93" s="42"/>
      <c r="AQ93" s="42"/>
      <c r="AR93" s="42"/>
      <c r="AS93" s="42"/>
      <c r="AT93" s="42"/>
      <c r="AU93" s="42"/>
      <c r="AV93" s="42"/>
      <c r="AW93" s="42" t="s">
        <v>980</v>
      </c>
    </row>
    <row r="94" spans="1:49" ht="15" hidden="1" customHeight="1" x14ac:dyDescent="0.25">
      <c r="A94" s="36" t="s">
        <v>148</v>
      </c>
      <c r="B94" s="42">
        <v>0</v>
      </c>
      <c r="C94" s="42">
        <v>0.3</v>
      </c>
      <c r="D94" s="42">
        <v>0.2</v>
      </c>
      <c r="E94" s="42">
        <v>0.2</v>
      </c>
      <c r="F94" s="42">
        <v>0.22500000000000001</v>
      </c>
      <c r="G94" s="42">
        <v>0.22500000000000001</v>
      </c>
      <c r="H94" s="42">
        <v>0.22500000000000001</v>
      </c>
      <c r="I94" s="42">
        <v>0.22500000000000001</v>
      </c>
      <c r="J94" s="42">
        <v>0.26</v>
      </c>
      <c r="K94" s="42">
        <v>0.26</v>
      </c>
      <c r="L94" s="42">
        <v>0.26</v>
      </c>
      <c r="M94" s="42">
        <v>0.26</v>
      </c>
      <c r="N94" s="42">
        <v>0.3</v>
      </c>
      <c r="O94" s="42">
        <v>0.3</v>
      </c>
      <c r="P94" s="42">
        <v>0.3</v>
      </c>
      <c r="Q94" s="42">
        <v>0.3</v>
      </c>
      <c r="R94" s="42">
        <v>0.34</v>
      </c>
      <c r="S94" s="42">
        <v>0.34</v>
      </c>
      <c r="T94" s="42">
        <v>0.34</v>
      </c>
      <c r="U94" s="42">
        <v>0.34</v>
      </c>
      <c r="V94" s="42">
        <v>0.38</v>
      </c>
      <c r="W94" s="42">
        <v>0.375</v>
      </c>
      <c r="X94" s="42">
        <v>0.375</v>
      </c>
      <c r="Y94" s="42">
        <v>0.38</v>
      </c>
      <c r="Z94" s="42">
        <v>0.41249999999999998</v>
      </c>
      <c r="AA94" s="42">
        <v>0.41249999999999998</v>
      </c>
      <c r="AB94" s="42">
        <v>0.41249999999999998</v>
      </c>
      <c r="AC94" s="42">
        <v>0.41</v>
      </c>
      <c r="AD94" s="42">
        <v>0.47</v>
      </c>
      <c r="AE94" s="42">
        <v>0.48</v>
      </c>
      <c r="AF94" s="42">
        <v>0.48</v>
      </c>
      <c r="AG94" s="42">
        <v>0.48</v>
      </c>
      <c r="AH94" s="42">
        <v>0.48</v>
      </c>
      <c r="AI94" s="42">
        <v>0.48</v>
      </c>
      <c r="AJ94" s="42">
        <v>0.48</v>
      </c>
      <c r="AK94" s="42">
        <v>0.48</v>
      </c>
      <c r="AL94" s="42">
        <v>0.48</v>
      </c>
      <c r="AM94" s="42">
        <v>0.48</v>
      </c>
      <c r="AN94" s="42">
        <v>0.48</v>
      </c>
      <c r="AO94" s="42">
        <v>0.48</v>
      </c>
      <c r="AP94" s="42">
        <v>0.48</v>
      </c>
      <c r="AQ94" s="42">
        <v>0.48</v>
      </c>
      <c r="AR94" s="42">
        <v>0.48</v>
      </c>
      <c r="AS94" s="42">
        <v>0.48</v>
      </c>
      <c r="AT94" s="42">
        <v>0.48</v>
      </c>
      <c r="AU94" s="42">
        <v>0.48</v>
      </c>
      <c r="AV94" s="42">
        <v>0.48</v>
      </c>
      <c r="AW94" s="42">
        <v>0.48</v>
      </c>
    </row>
    <row r="95" spans="1:49" ht="15" hidden="1" customHeight="1" x14ac:dyDescent="0.25">
      <c r="A95" s="36" t="s">
        <v>150</v>
      </c>
      <c r="B95" s="37">
        <v>0</v>
      </c>
      <c r="C95" s="37">
        <v>61.35</v>
      </c>
      <c r="D95" s="37">
        <v>40.9</v>
      </c>
      <c r="E95" s="37">
        <v>40.9</v>
      </c>
      <c r="F95" s="37">
        <v>46.012500000000003</v>
      </c>
      <c r="G95" s="37">
        <v>46.012500000000003</v>
      </c>
      <c r="H95" s="37">
        <v>46.034999999999997</v>
      </c>
      <c r="I95" s="37">
        <v>46.057499999999997</v>
      </c>
      <c r="J95" s="37">
        <v>53.222000000000001</v>
      </c>
      <c r="K95" s="37">
        <v>53.17</v>
      </c>
      <c r="L95" s="37">
        <v>53.04</v>
      </c>
      <c r="M95" s="37">
        <v>52.988</v>
      </c>
      <c r="N95" s="37">
        <v>61.17</v>
      </c>
      <c r="O95" s="37">
        <v>61.2</v>
      </c>
      <c r="P95" s="37">
        <v>61.11</v>
      </c>
      <c r="Q95" s="37">
        <v>60.87</v>
      </c>
      <c r="R95" s="37">
        <v>69</v>
      </c>
      <c r="S95" s="37">
        <v>69</v>
      </c>
      <c r="T95" s="37">
        <v>68.781999999999996</v>
      </c>
      <c r="U95" s="37">
        <v>68.918000000000006</v>
      </c>
      <c r="V95" s="37">
        <v>76</v>
      </c>
      <c r="W95" s="37">
        <v>75.900000000000006</v>
      </c>
      <c r="X95" s="37">
        <v>75.825000000000003</v>
      </c>
      <c r="Y95" s="37">
        <v>77.102000000000004</v>
      </c>
      <c r="Z95" s="37">
        <v>83.8</v>
      </c>
      <c r="AA95" s="37">
        <v>83.8</v>
      </c>
      <c r="AB95" s="37">
        <v>83.077500000000001</v>
      </c>
      <c r="AC95" s="37">
        <v>77.817999999999998</v>
      </c>
      <c r="AD95" s="37"/>
      <c r="AE95" s="37"/>
      <c r="AF95" s="37"/>
      <c r="AG95" s="37"/>
      <c r="AH95" s="37"/>
      <c r="AI95" s="37"/>
      <c r="AJ95" s="37"/>
      <c r="AK95" s="37"/>
      <c r="AL95" s="37"/>
      <c r="AM95" s="37"/>
      <c r="AN95" s="37"/>
      <c r="AO95" s="37"/>
      <c r="AP95" s="37"/>
      <c r="AQ95" s="37"/>
      <c r="AR95" s="37"/>
      <c r="AS95" s="37"/>
      <c r="AT95" s="37"/>
      <c r="AU95" s="37"/>
      <c r="AV95" s="37"/>
      <c r="AW95" s="37" t="s">
        <v>980</v>
      </c>
    </row>
    <row r="96" spans="1:49" ht="15" hidden="1" customHeight="1" x14ac:dyDescent="0.25">
      <c r="A96" s="36" t="s">
        <v>154</v>
      </c>
      <c r="B96" s="37" t="s">
        <v>160</v>
      </c>
      <c r="C96" s="37" t="s">
        <v>160</v>
      </c>
      <c r="D96" s="37" t="s">
        <v>160</v>
      </c>
      <c r="E96" s="37" t="s">
        <v>160</v>
      </c>
      <c r="F96" s="37" t="s">
        <v>160</v>
      </c>
      <c r="G96" s="37" t="s">
        <v>160</v>
      </c>
      <c r="H96" s="37" t="s">
        <v>160</v>
      </c>
      <c r="I96" s="37" t="s">
        <v>160</v>
      </c>
      <c r="J96" s="37" t="s">
        <v>160</v>
      </c>
      <c r="K96" s="37" t="s">
        <v>160</v>
      </c>
      <c r="L96" s="37" t="s">
        <v>160</v>
      </c>
      <c r="M96" s="37" t="s">
        <v>160</v>
      </c>
      <c r="N96" s="37" t="s">
        <v>160</v>
      </c>
      <c r="O96" s="37" t="s">
        <v>160</v>
      </c>
      <c r="P96" s="37" t="s">
        <v>160</v>
      </c>
      <c r="Q96" s="37" t="s">
        <v>160</v>
      </c>
      <c r="R96" s="37" t="s">
        <v>160</v>
      </c>
      <c r="S96" s="37" t="s">
        <v>160</v>
      </c>
      <c r="T96" s="37" t="s">
        <v>160</v>
      </c>
      <c r="U96" s="37" t="s">
        <v>160</v>
      </c>
      <c r="V96" s="37" t="s">
        <v>160</v>
      </c>
      <c r="W96" s="37" t="s">
        <v>160</v>
      </c>
      <c r="X96" s="37" t="s">
        <v>160</v>
      </c>
      <c r="Y96" s="37" t="s">
        <v>160</v>
      </c>
      <c r="Z96" s="37" t="s">
        <v>160</v>
      </c>
      <c r="AA96" s="37" t="s">
        <v>160</v>
      </c>
      <c r="AB96" s="37" t="s">
        <v>160</v>
      </c>
      <c r="AC96" s="37" t="s">
        <v>160</v>
      </c>
      <c r="AD96" s="37"/>
      <c r="AE96" s="37"/>
      <c r="AF96" s="37"/>
      <c r="AG96" s="37"/>
      <c r="AH96" s="37"/>
      <c r="AI96" s="37"/>
      <c r="AJ96" s="37"/>
      <c r="AK96" s="37"/>
      <c r="AL96" s="37"/>
      <c r="AM96" s="37"/>
      <c r="AN96" s="37"/>
      <c r="AO96" s="37"/>
      <c r="AP96" s="37"/>
      <c r="AQ96" s="37"/>
      <c r="AR96" s="37"/>
      <c r="AS96" s="37"/>
      <c r="AT96" s="37"/>
      <c r="AU96" s="37"/>
      <c r="AV96" s="37"/>
      <c r="AW96" s="37" t="s">
        <v>980</v>
      </c>
    </row>
    <row r="97" spans="1:31" x14ac:dyDescent="0.25">
      <c r="A97" s="43" t="s">
        <v>158</v>
      </c>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sheetData>
  <mergeCells count="6">
    <mergeCell ref="CM32:CO32"/>
    <mergeCell ref="CM9:CO9"/>
    <mergeCell ref="CT10:CX10"/>
    <mergeCell ref="CR12:CR16"/>
    <mergeCell ref="CT21:CX21"/>
    <mergeCell ref="CR23:CR27"/>
  </mergeCells>
  <conditionalFormatting sqref="CT12:CX16">
    <cfRule type="colorScale" priority="2">
      <colorScale>
        <cfvo type="min"/>
        <cfvo type="percentile" val="50"/>
        <cfvo type="max"/>
        <color rgb="FFF8696B"/>
        <color rgb="FFFCFCFF"/>
        <color rgb="FF63BE7B"/>
      </colorScale>
    </cfRule>
    <cfRule type="colorScale" priority="5">
      <colorScale>
        <cfvo type="min"/>
        <cfvo type="max"/>
        <color theme="0" tint="-4.9989318521683403E-2"/>
        <color theme="4" tint="0.79998168889431442"/>
      </colorScale>
    </cfRule>
  </conditionalFormatting>
  <conditionalFormatting sqref="CT23:CX27">
    <cfRule type="colorScale" priority="1">
      <colorScale>
        <cfvo type="min"/>
        <cfvo type="percentile" val="50"/>
        <cfvo type="max"/>
        <color rgb="FFF8696B"/>
        <color rgb="FFFCFCFF"/>
        <color rgb="FF63BE7B"/>
      </colorScale>
    </cfRule>
    <cfRule type="colorScale" priority="3">
      <colorScale>
        <cfvo type="min"/>
        <cfvo type="max"/>
        <color theme="0" tint="-4.9989318521683403E-2"/>
        <color theme="4" tint="0.79998168889431442"/>
      </colorScale>
    </cfRule>
    <cfRule type="colorScale" priority="4">
      <colorScale>
        <cfvo type="min"/>
        <cfvo type="max"/>
        <color theme="0" tint="-4.9989318521683403E-2"/>
        <color theme="4" tint="0.59999389629810485"/>
      </colorScale>
    </cfRule>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X104"/>
  <sheetViews>
    <sheetView showGridLines="0" topLeftCell="A6" workbookViewId="0">
      <pane xSplit="1" ySplit="3" topLeftCell="CK41" activePane="bottomRight" state="frozen"/>
      <selection activeCell="A6" sqref="A6"/>
      <selection pane="topRight" activeCell="B6" sqref="B6"/>
      <selection pane="bottomLeft" activeCell="A9" sqref="A9"/>
      <selection pane="bottomRight" activeCell="CR51" sqref="CR51"/>
    </sheetView>
  </sheetViews>
  <sheetFormatPr defaultRowHeight="15" x14ac:dyDescent="0.25"/>
  <cols>
    <col min="1" max="1" width="33.5703125" customWidth="1"/>
    <col min="5" max="5" width="10.140625" bestFit="1" customWidth="1"/>
    <col min="13" max="13" width="10.140625" bestFit="1" customWidth="1"/>
    <col min="17" max="17" width="10.140625" bestFit="1" customWidth="1"/>
    <col min="30" max="49" width="11.140625" bestFit="1" customWidth="1"/>
    <col min="91" max="91" width="32.28515625" bestFit="1" customWidth="1"/>
    <col min="92" max="92" width="11.5703125" bestFit="1" customWidth="1"/>
    <col min="93" max="93" width="8.85546875" bestFit="1" customWidth="1"/>
  </cols>
  <sheetData>
    <row r="1" spans="1:102" x14ac:dyDescent="0.25">
      <c r="B1" s="31" t="str">
        <f>'Quarterly IS'!F74</f>
        <v>Q1 2009</v>
      </c>
      <c r="C1" s="31" t="str">
        <f>'Quarterly IS'!G74</f>
        <v>Q2 2009</v>
      </c>
      <c r="D1" s="31" t="str">
        <f>'Quarterly IS'!H74</f>
        <v>Q3 2009</v>
      </c>
      <c r="E1" s="31" t="str">
        <f>'Quarterly IS'!I74</f>
        <v>Q4 2009</v>
      </c>
      <c r="F1" s="31" t="str">
        <f>'Quarterly IS'!J74</f>
        <v>Q1 2010</v>
      </c>
      <c r="G1" s="31" t="str">
        <f>'Quarterly IS'!K74</f>
        <v>Q2 2010</v>
      </c>
      <c r="H1" s="31" t="str">
        <f>'Quarterly IS'!L74</f>
        <v>Q3 2010</v>
      </c>
      <c r="I1" s="31" t="str">
        <f>'Quarterly IS'!M74</f>
        <v>Q4 2010</v>
      </c>
      <c r="J1" s="31" t="str">
        <f>'Quarterly IS'!N74</f>
        <v>Q1 2011</v>
      </c>
      <c r="K1" s="31" t="str">
        <f>'Quarterly IS'!O74</f>
        <v>Q2 2011</v>
      </c>
      <c r="L1" s="31" t="str">
        <f>'Quarterly IS'!P74</f>
        <v>Q3 2011</v>
      </c>
      <c r="M1" s="31" t="str">
        <f>'Quarterly IS'!Q74</f>
        <v>Q4 2011</v>
      </c>
      <c r="N1" s="31" t="str">
        <f>'Quarterly IS'!R74</f>
        <v>Q1 2012</v>
      </c>
      <c r="O1" s="31" t="str">
        <f>'Quarterly IS'!S74</f>
        <v>Q2 2012</v>
      </c>
      <c r="P1" s="31" t="str">
        <f>'Quarterly IS'!T74</f>
        <v>Q3 2012</v>
      </c>
      <c r="Q1" s="31" t="str">
        <f>'Quarterly IS'!U74</f>
        <v>Q4 2012</v>
      </c>
      <c r="R1" s="31" t="str">
        <f>'Quarterly IS'!V74</f>
        <v>Q1 2013</v>
      </c>
      <c r="S1" s="31" t="str">
        <f>'Quarterly IS'!W74</f>
        <v>Q2 2013</v>
      </c>
      <c r="T1" s="31" t="str">
        <f>'Quarterly IS'!X74</f>
        <v>Q3 2013</v>
      </c>
      <c r="U1" s="31" t="str">
        <f>'Quarterly IS'!Y74</f>
        <v>Q4 2013</v>
      </c>
      <c r="V1" s="31" t="str">
        <f>'Quarterly IS'!Z74</f>
        <v>Q1 2014</v>
      </c>
      <c r="W1" s="31" t="str">
        <f>'Quarterly IS'!AA74</f>
        <v>Q2 2014</v>
      </c>
      <c r="X1" s="31" t="str">
        <f>'Quarterly IS'!AB74</f>
        <v>Q3 2014</v>
      </c>
      <c r="Y1" s="31" t="str">
        <f>'Quarterly IS'!AC74</f>
        <v>Q4 2014</v>
      </c>
      <c r="Z1" s="31" t="str">
        <f>'Quarterly IS'!AD74</f>
        <v>Q1 2015</v>
      </c>
      <c r="AA1" s="31" t="str">
        <f>'Quarterly IS'!AE74</f>
        <v>Q2 2015</v>
      </c>
      <c r="AB1" s="31" t="str">
        <f>'Quarterly IS'!AF74</f>
        <v>Q3 2015</v>
      </c>
      <c r="AC1" s="31" t="str">
        <f>'Quarterly IS'!AG74</f>
        <v>Q4 2015</v>
      </c>
      <c r="AD1" s="31" t="str">
        <f>'Quarterly IS'!F77</f>
        <v>Q1</v>
      </c>
      <c r="AE1" s="31" t="str">
        <f>'Quarterly IS'!G77</f>
        <v xml:space="preserve">Q2 </v>
      </c>
      <c r="AF1" s="31" t="str">
        <f>'Quarterly IS'!H77</f>
        <v xml:space="preserve">Q3 </v>
      </c>
      <c r="AG1" s="31" t="str">
        <f>'Quarterly IS'!I77</f>
        <v xml:space="preserve">Q4 </v>
      </c>
      <c r="AH1" s="31" t="str">
        <f t="shared" ref="AH1:AW2" si="0">AD1</f>
        <v>Q1</v>
      </c>
      <c r="AI1" s="31" t="str">
        <f t="shared" si="0"/>
        <v xml:space="preserve">Q2 </v>
      </c>
      <c r="AJ1" s="31" t="str">
        <f t="shared" si="0"/>
        <v xml:space="preserve">Q3 </v>
      </c>
      <c r="AK1" s="31" t="str">
        <f t="shared" si="0"/>
        <v xml:space="preserve">Q4 </v>
      </c>
      <c r="AL1" s="31" t="str">
        <f t="shared" si="0"/>
        <v>Q1</v>
      </c>
      <c r="AM1" s="31" t="str">
        <f t="shared" si="0"/>
        <v xml:space="preserve">Q2 </v>
      </c>
      <c r="AN1" s="31" t="str">
        <f t="shared" si="0"/>
        <v xml:space="preserve">Q3 </v>
      </c>
      <c r="AO1" s="31" t="str">
        <f t="shared" si="0"/>
        <v xml:space="preserve">Q4 </v>
      </c>
      <c r="AP1" s="31" t="str">
        <f t="shared" si="0"/>
        <v>Q1</v>
      </c>
      <c r="AQ1" s="31" t="str">
        <f t="shared" si="0"/>
        <v xml:space="preserve">Q2 </v>
      </c>
      <c r="AR1" s="31" t="str">
        <f t="shared" si="0"/>
        <v xml:space="preserve">Q3 </v>
      </c>
      <c r="AS1" s="31" t="str">
        <f t="shared" si="0"/>
        <v xml:space="preserve">Q4 </v>
      </c>
      <c r="AT1" s="31" t="str">
        <f t="shared" si="0"/>
        <v>Q1</v>
      </c>
      <c r="AU1" s="31" t="str">
        <f t="shared" si="0"/>
        <v xml:space="preserve">Q2 </v>
      </c>
      <c r="AV1" s="31" t="str">
        <f t="shared" si="0"/>
        <v xml:space="preserve">Q3 </v>
      </c>
      <c r="AW1" s="31" t="str">
        <f t="shared" si="0"/>
        <v xml:space="preserve">Q4 </v>
      </c>
      <c r="AX1" s="31"/>
      <c r="AY1" s="31"/>
      <c r="AZ1" s="31"/>
      <c r="BA1" s="31"/>
      <c r="BB1" s="31"/>
      <c r="BC1" s="31"/>
      <c r="BD1" s="31"/>
      <c r="BE1" s="31"/>
    </row>
    <row r="2" spans="1:102" x14ac:dyDescent="0.25">
      <c r="B2" s="115">
        <f>'Quarterly IS'!F75</f>
        <v>0.25900900900900897</v>
      </c>
      <c r="C2" s="115">
        <f>'Quarterly IS'!G75</f>
        <v>0.33658658658658658</v>
      </c>
      <c r="D2" s="115">
        <f>'Quarterly IS'!H75</f>
        <v>0.24424424424424421</v>
      </c>
      <c r="E2" s="115">
        <f>'Quarterly IS'!I75</f>
        <v>0.16016016016016016</v>
      </c>
      <c r="F2" s="115">
        <f>'Quarterly IS'!J75</f>
        <v>0.27744643251601497</v>
      </c>
      <c r="G2" s="115">
        <f>'Quarterly IS'!K75</f>
        <v>0.26816876518665783</v>
      </c>
      <c r="H2" s="115">
        <f>'Quarterly IS'!L75</f>
        <v>0.2343715484868566</v>
      </c>
      <c r="I2" s="115">
        <f>'Quarterly IS'!M75</f>
        <v>0.22001325381047049</v>
      </c>
      <c r="J2" s="115">
        <f>'Quarterly IS'!N75</f>
        <v>0.2873156342182891</v>
      </c>
      <c r="K2" s="115">
        <f>'Quarterly IS'!O75</f>
        <v>0.25978367748279252</v>
      </c>
      <c r="L2" s="115">
        <f>'Quarterly IS'!P75</f>
        <v>0.28456243854473939</v>
      </c>
      <c r="M2" s="115">
        <f>'Quarterly IS'!Q75</f>
        <v>0.16833824975417894</v>
      </c>
      <c r="N2" s="115">
        <f>'Quarterly IS'!R75</f>
        <v>0.2716294458229942</v>
      </c>
      <c r="O2" s="115">
        <f>'Quarterly IS'!S75</f>
        <v>0.27427626137303557</v>
      </c>
      <c r="P2" s="115">
        <f>'Quarterly IS'!T75</f>
        <v>0.23209263854425147</v>
      </c>
      <c r="Q2" s="115">
        <f>'Quarterly IS'!U75</f>
        <v>0.22200165425971877</v>
      </c>
      <c r="R2" s="115">
        <f>'Quarterly IS'!V75</f>
        <v>0.27493419128400121</v>
      </c>
      <c r="S2" s="115">
        <f>'Quarterly IS'!W75</f>
        <v>0.25153553670663936</v>
      </c>
      <c r="T2" s="115">
        <f>'Quarterly IS'!X75</f>
        <v>0.25051184556887984</v>
      </c>
      <c r="U2" s="115">
        <f>'Quarterly IS'!Y75</f>
        <v>0.2230184264404797</v>
      </c>
      <c r="V2" s="115">
        <f>'Quarterly IS'!Z75</f>
        <v>0.28118921922756324</v>
      </c>
      <c r="W2" s="115">
        <f>'Quarterly IS'!AA75</f>
        <v>0.23812170047235345</v>
      </c>
      <c r="X2" s="115">
        <f>'Quarterly IS'!AB75</f>
        <v>0.26062795220894691</v>
      </c>
      <c r="Y2" s="115">
        <f>'Quarterly IS'!AC75</f>
        <v>0.22006112809113645</v>
      </c>
      <c r="Z2" s="115">
        <f>'Quarterly IS'!AD75</f>
        <v>0.3173680183626626</v>
      </c>
      <c r="AA2" s="115">
        <f>'Quarterly IS'!AE75</f>
        <v>0.24927314460596786</v>
      </c>
      <c r="AB2" s="115">
        <f>'Quarterly IS'!AF75</f>
        <v>0.23749043611323639</v>
      </c>
      <c r="AC2" s="115">
        <f>'Quarterly IS'!AG75</f>
        <v>0.19586840091813312</v>
      </c>
      <c r="AD2" s="115">
        <f>'Quarterly IS'!F78</f>
        <v>0.28127027863436199</v>
      </c>
      <c r="AE2" s="115">
        <f>'Quarterly IS'!G78</f>
        <v>0.26824938177343333</v>
      </c>
      <c r="AF2" s="115">
        <f>'Quarterly IS'!H78</f>
        <v>0.24912872910159353</v>
      </c>
      <c r="AG2" s="115">
        <f>'Quarterly IS'!I78</f>
        <v>0.20135161049061107</v>
      </c>
      <c r="AH2" s="115">
        <f t="shared" si="0"/>
        <v>0.28127027863436199</v>
      </c>
      <c r="AI2" s="115">
        <f t="shared" si="0"/>
        <v>0.26824938177343333</v>
      </c>
      <c r="AJ2" s="115">
        <f t="shared" si="0"/>
        <v>0.24912872910159353</v>
      </c>
      <c r="AK2" s="115">
        <f t="shared" si="0"/>
        <v>0.20135161049061107</v>
      </c>
      <c r="AL2" s="115">
        <f t="shared" si="0"/>
        <v>0.28127027863436199</v>
      </c>
      <c r="AM2" s="115">
        <f t="shared" si="0"/>
        <v>0.26824938177343333</v>
      </c>
      <c r="AN2" s="115">
        <f t="shared" si="0"/>
        <v>0.24912872910159353</v>
      </c>
      <c r="AO2" s="115">
        <f t="shared" si="0"/>
        <v>0.20135161049061107</v>
      </c>
      <c r="AP2" s="115">
        <f t="shared" si="0"/>
        <v>0.28127027863436199</v>
      </c>
      <c r="AQ2" s="115">
        <f t="shared" si="0"/>
        <v>0.26824938177343333</v>
      </c>
      <c r="AR2" s="115">
        <f t="shared" si="0"/>
        <v>0.24912872910159353</v>
      </c>
      <c r="AS2" s="115">
        <f t="shared" si="0"/>
        <v>0.20135161049061107</v>
      </c>
      <c r="AT2" s="115">
        <f t="shared" si="0"/>
        <v>0.28127027863436199</v>
      </c>
      <c r="AU2" s="115">
        <f t="shared" si="0"/>
        <v>0.26824938177343333</v>
      </c>
      <c r="AV2" s="115">
        <f t="shared" si="0"/>
        <v>0.24912872910159353</v>
      </c>
      <c r="AW2" s="115">
        <f t="shared" si="0"/>
        <v>0.20135161049061107</v>
      </c>
      <c r="AX2" s="115"/>
      <c r="AY2" s="115"/>
      <c r="AZ2" s="115"/>
      <c r="BA2" s="115"/>
      <c r="BB2" s="115"/>
      <c r="BC2" s="115"/>
      <c r="BD2" s="115"/>
      <c r="BE2" s="115"/>
    </row>
    <row r="4" spans="1:102" x14ac:dyDescent="0.2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row>
    <row r="5" spans="1:102" ht="20.25" x14ac:dyDescent="0.25">
      <c r="A5" s="28" t="s">
        <v>0</v>
      </c>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row>
    <row r="6" spans="1:102" x14ac:dyDescent="0.25">
      <c r="A6" s="29" t="s">
        <v>694</v>
      </c>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row>
    <row r="7" spans="1:102" x14ac:dyDescent="0.25">
      <c r="A7" s="30" t="s">
        <v>1</v>
      </c>
      <c r="B7" s="31" t="s">
        <v>634</v>
      </c>
      <c r="C7" s="31" t="s">
        <v>635</v>
      </c>
      <c r="D7" s="31" t="s">
        <v>636</v>
      </c>
      <c r="E7" s="31" t="s">
        <v>637</v>
      </c>
      <c r="F7" s="31" t="s">
        <v>638</v>
      </c>
      <c r="G7" s="31" t="s">
        <v>639</v>
      </c>
      <c r="H7" s="31" t="s">
        <v>640</v>
      </c>
      <c r="I7" s="31" t="s">
        <v>641</v>
      </c>
      <c r="J7" s="31" t="s">
        <v>642</v>
      </c>
      <c r="K7" s="31" t="s">
        <v>643</v>
      </c>
      <c r="L7" s="31" t="s">
        <v>644</v>
      </c>
      <c r="M7" s="31" t="s">
        <v>645</v>
      </c>
      <c r="N7" s="31" t="s">
        <v>646</v>
      </c>
      <c r="O7" s="31" t="s">
        <v>647</v>
      </c>
      <c r="P7" s="31" t="s">
        <v>648</v>
      </c>
      <c r="Q7" s="31" t="s">
        <v>649</v>
      </c>
      <c r="R7" s="31" t="s">
        <v>650</v>
      </c>
      <c r="S7" s="31" t="s">
        <v>651</v>
      </c>
      <c r="T7" s="31" t="s">
        <v>652</v>
      </c>
      <c r="U7" s="31" t="s">
        <v>653</v>
      </c>
      <c r="V7" s="31" t="s">
        <v>654</v>
      </c>
      <c r="W7" s="31" t="s">
        <v>655</v>
      </c>
      <c r="X7" s="31" t="s">
        <v>656</v>
      </c>
      <c r="Y7" s="31" t="s">
        <v>657</v>
      </c>
      <c r="Z7" s="31" t="s">
        <v>658</v>
      </c>
      <c r="AA7" s="31" t="s">
        <v>659</v>
      </c>
      <c r="AB7" s="31" t="s">
        <v>660</v>
      </c>
      <c r="AC7" s="31" t="s">
        <v>661</v>
      </c>
      <c r="AD7" s="480" t="s">
        <v>662</v>
      </c>
      <c r="AE7" s="480" t="s">
        <v>663</v>
      </c>
      <c r="AF7" s="480" t="s">
        <v>1214</v>
      </c>
      <c r="AG7" s="480" t="s">
        <v>1215</v>
      </c>
      <c r="AH7" s="480" t="s">
        <v>1216</v>
      </c>
      <c r="AI7" s="480" t="s">
        <v>1217</v>
      </c>
      <c r="AJ7" s="480" t="s">
        <v>1218</v>
      </c>
      <c r="AK7" s="480" t="s">
        <v>1219</v>
      </c>
      <c r="AL7" s="480" t="s">
        <v>1220</v>
      </c>
      <c r="AM7" s="480" t="s">
        <v>1221</v>
      </c>
      <c r="AN7" s="480" t="s">
        <v>1222</v>
      </c>
      <c r="AO7" s="480" t="s">
        <v>1223</v>
      </c>
      <c r="AP7" s="480" t="s">
        <v>1224</v>
      </c>
      <c r="AQ7" s="480" t="s">
        <v>1225</v>
      </c>
      <c r="AR7" s="480" t="s">
        <v>1226</v>
      </c>
      <c r="AS7" s="480" t="s">
        <v>1227</v>
      </c>
      <c r="AT7" s="480" t="s">
        <v>1228</v>
      </c>
      <c r="AU7" s="480" t="s">
        <v>1229</v>
      </c>
      <c r="AV7" s="480" t="s">
        <v>1230</v>
      </c>
      <c r="AW7" s="480" t="s">
        <v>1231</v>
      </c>
      <c r="AX7" s="511" t="s">
        <v>1300</v>
      </c>
      <c r="AY7" s="511" t="s">
        <v>1301</v>
      </c>
      <c r="AZ7" s="511" t="s">
        <v>1302</v>
      </c>
      <c r="BA7" s="511" t="s">
        <v>1303</v>
      </c>
      <c r="BB7" s="511" t="s">
        <v>1304</v>
      </c>
      <c r="BC7" s="511" t="s">
        <v>1305</v>
      </c>
      <c r="BD7" s="511" t="s">
        <v>1306</v>
      </c>
      <c r="BE7" s="511" t="s">
        <v>1307</v>
      </c>
      <c r="BF7" s="511" t="s">
        <v>1308</v>
      </c>
      <c r="BG7" s="511" t="s">
        <v>1309</v>
      </c>
      <c r="BH7" s="511" t="s">
        <v>1310</v>
      </c>
      <c r="BI7" s="511" t="s">
        <v>1311</v>
      </c>
      <c r="BJ7" s="511" t="s">
        <v>1312</v>
      </c>
      <c r="BK7" s="511" t="s">
        <v>1313</v>
      </c>
      <c r="BL7" s="511" t="s">
        <v>1314</v>
      </c>
      <c r="BM7" s="511" t="s">
        <v>1315</v>
      </c>
      <c r="BN7" s="511" t="s">
        <v>1316</v>
      </c>
      <c r="BO7" s="511" t="s">
        <v>1317</v>
      </c>
      <c r="BP7" s="511" t="s">
        <v>1318</v>
      </c>
      <c r="BQ7" s="511" t="s">
        <v>1319</v>
      </c>
      <c r="BR7" s="511" t="s">
        <v>1320</v>
      </c>
      <c r="BS7" s="511" t="s">
        <v>1321</v>
      </c>
      <c r="BT7" s="511" t="s">
        <v>1322</v>
      </c>
      <c r="BU7" s="511" t="s">
        <v>1323</v>
      </c>
      <c r="BV7" s="511" t="s">
        <v>1324</v>
      </c>
      <c r="BW7" s="511" t="s">
        <v>1325</v>
      </c>
      <c r="BX7" s="511" t="s">
        <v>1326</v>
      </c>
      <c r="BY7" s="511" t="s">
        <v>1327</v>
      </c>
      <c r="BZ7" s="511" t="s">
        <v>1328</v>
      </c>
      <c r="CA7" s="511" t="s">
        <v>1329</v>
      </c>
      <c r="CB7" s="511" t="s">
        <v>1330</v>
      </c>
      <c r="CC7" s="511" t="s">
        <v>1331</v>
      </c>
      <c r="CD7" s="511" t="s">
        <v>1332</v>
      </c>
      <c r="CE7" s="511" t="s">
        <v>1333</v>
      </c>
      <c r="CF7" s="511" t="s">
        <v>1334</v>
      </c>
      <c r="CG7" s="511" t="s">
        <v>1335</v>
      </c>
      <c r="CH7" s="511" t="s">
        <v>1336</v>
      </c>
      <c r="CI7" s="511" t="s">
        <v>1337</v>
      </c>
      <c r="CJ7" s="511" t="s">
        <v>1338</v>
      </c>
      <c r="CK7" s="511" t="s">
        <v>1339</v>
      </c>
    </row>
    <row r="8" spans="1:102" x14ac:dyDescent="0.25">
      <c r="A8" s="32" t="s">
        <v>664</v>
      </c>
      <c r="B8" s="33" t="s">
        <v>667</v>
      </c>
      <c r="C8" s="33" t="s">
        <v>668</v>
      </c>
      <c r="D8" s="33" t="s">
        <v>669</v>
      </c>
      <c r="E8" s="33" t="s">
        <v>21</v>
      </c>
      <c r="F8" s="33" t="s">
        <v>670</v>
      </c>
      <c r="G8" s="33" t="s">
        <v>671</v>
      </c>
      <c r="H8" s="33" t="s">
        <v>672</v>
      </c>
      <c r="I8" s="33" t="s">
        <v>22</v>
      </c>
      <c r="J8" s="33" t="s">
        <v>673</v>
      </c>
      <c r="K8" s="33" t="s">
        <v>674</v>
      </c>
      <c r="L8" s="33" t="s">
        <v>675</v>
      </c>
      <c r="M8" s="33" t="s">
        <v>23</v>
      </c>
      <c r="N8" s="33" t="s">
        <v>676</v>
      </c>
      <c r="O8" s="33" t="s">
        <v>677</v>
      </c>
      <c r="P8" s="33" t="s">
        <v>678</v>
      </c>
      <c r="Q8" s="33" t="s">
        <v>24</v>
      </c>
      <c r="R8" s="33" t="s">
        <v>679</v>
      </c>
      <c r="S8" s="33" t="s">
        <v>680</v>
      </c>
      <c r="T8" s="33" t="s">
        <v>681</v>
      </c>
      <c r="U8" s="33" t="s">
        <v>25</v>
      </c>
      <c r="V8" s="33" t="s">
        <v>682</v>
      </c>
      <c r="W8" s="33" t="s">
        <v>683</v>
      </c>
      <c r="X8" s="33" t="s">
        <v>684</v>
      </c>
      <c r="Y8" s="33" t="s">
        <v>26</v>
      </c>
      <c r="Z8" s="33" t="s">
        <v>685</v>
      </c>
      <c r="AA8" s="33" t="s">
        <v>686</v>
      </c>
      <c r="AB8" s="33" t="s">
        <v>687</v>
      </c>
      <c r="AC8" s="33" t="s">
        <v>27</v>
      </c>
      <c r="AD8" s="481" t="s">
        <v>688</v>
      </c>
      <c r="AE8" s="481" t="s">
        <v>689</v>
      </c>
      <c r="AF8" s="481" t="s">
        <v>1299</v>
      </c>
      <c r="AG8" s="481" t="s">
        <v>28</v>
      </c>
      <c r="AH8" s="481" t="s">
        <v>688</v>
      </c>
      <c r="AI8" s="481" t="s">
        <v>689</v>
      </c>
      <c r="AJ8" s="481" t="s">
        <v>1299</v>
      </c>
      <c r="AK8" s="481" t="s">
        <v>28</v>
      </c>
      <c r="AL8" s="481" t="s">
        <v>688</v>
      </c>
      <c r="AM8" s="481" t="s">
        <v>689</v>
      </c>
      <c r="AN8" s="481" t="s">
        <v>1299</v>
      </c>
      <c r="AO8" s="481" t="s">
        <v>28</v>
      </c>
      <c r="AP8" s="481" t="s">
        <v>688</v>
      </c>
      <c r="AQ8" s="481" t="s">
        <v>689</v>
      </c>
      <c r="AR8" s="481" t="s">
        <v>1299</v>
      </c>
      <c r="AS8" s="481" t="s">
        <v>28</v>
      </c>
      <c r="AT8" s="481" t="s">
        <v>688</v>
      </c>
      <c r="AU8" s="481" t="s">
        <v>689</v>
      </c>
      <c r="AV8" s="481" t="s">
        <v>1299</v>
      </c>
      <c r="AW8" s="481" t="s">
        <v>28</v>
      </c>
      <c r="AX8" s="512" t="s">
        <v>688</v>
      </c>
      <c r="AY8" s="512" t="s">
        <v>689</v>
      </c>
      <c r="AZ8" s="512" t="s">
        <v>1299</v>
      </c>
      <c r="BA8" s="512" t="s">
        <v>28</v>
      </c>
      <c r="BB8" s="512" t="s">
        <v>688</v>
      </c>
      <c r="BC8" s="512" t="s">
        <v>689</v>
      </c>
      <c r="BD8" s="512" t="s">
        <v>1299</v>
      </c>
      <c r="BE8" s="512" t="s">
        <v>28</v>
      </c>
      <c r="BF8" s="512" t="s">
        <v>688</v>
      </c>
      <c r="BG8" s="512" t="s">
        <v>689</v>
      </c>
      <c r="BH8" s="512" t="s">
        <v>1299</v>
      </c>
      <c r="BI8" s="512" t="s">
        <v>28</v>
      </c>
      <c r="BJ8" s="512" t="s">
        <v>688</v>
      </c>
      <c r="BK8" s="512" t="s">
        <v>689</v>
      </c>
      <c r="BL8" s="512" t="s">
        <v>1299</v>
      </c>
      <c r="BM8" s="512" t="s">
        <v>28</v>
      </c>
      <c r="BN8" s="512" t="s">
        <v>688</v>
      </c>
      <c r="BO8" s="512" t="s">
        <v>689</v>
      </c>
      <c r="BP8" s="512" t="s">
        <v>1299</v>
      </c>
      <c r="BQ8" s="512" t="s">
        <v>28</v>
      </c>
      <c r="BR8" s="512" t="s">
        <v>688</v>
      </c>
      <c r="BS8" s="512" t="s">
        <v>689</v>
      </c>
      <c r="BT8" s="512" t="s">
        <v>1299</v>
      </c>
      <c r="BU8" s="512" t="s">
        <v>28</v>
      </c>
      <c r="BV8" s="512" t="s">
        <v>688</v>
      </c>
      <c r="BW8" s="512" t="s">
        <v>689</v>
      </c>
      <c r="BX8" s="512" t="s">
        <v>1299</v>
      </c>
      <c r="BY8" s="512" t="s">
        <v>28</v>
      </c>
      <c r="BZ8" s="512" t="s">
        <v>688</v>
      </c>
      <c r="CA8" s="512" t="s">
        <v>689</v>
      </c>
      <c r="CB8" s="512" t="s">
        <v>1299</v>
      </c>
      <c r="CC8" s="512" t="s">
        <v>28</v>
      </c>
      <c r="CD8" s="512" t="s">
        <v>688</v>
      </c>
      <c r="CE8" s="512" t="s">
        <v>689</v>
      </c>
      <c r="CF8" s="512" t="s">
        <v>1299</v>
      </c>
      <c r="CG8" s="512" t="s">
        <v>28</v>
      </c>
      <c r="CH8" s="512" t="s">
        <v>688</v>
      </c>
      <c r="CI8" s="512" t="s">
        <v>689</v>
      </c>
      <c r="CJ8" s="512" t="s">
        <v>1299</v>
      </c>
      <c r="CK8" s="512" t="s">
        <v>28</v>
      </c>
    </row>
    <row r="9" spans="1:102" x14ac:dyDescent="0.25">
      <c r="A9" s="141" t="s">
        <v>1041</v>
      </c>
      <c r="B9" s="38">
        <f>SUM(B10:B16)</f>
        <v>732.08896396396381</v>
      </c>
      <c r="C9" s="38">
        <f t="shared" ref="C9:BN9" si="1">SUM(C10:C16)</f>
        <v>951.36198698698695</v>
      </c>
      <c r="D9" s="38">
        <f t="shared" si="1"/>
        <v>690.35635635635617</v>
      </c>
      <c r="E9" s="38">
        <f t="shared" si="1"/>
        <v>452.69269269269267</v>
      </c>
      <c r="F9" s="38">
        <f t="shared" si="1"/>
        <v>871.62571239231261</v>
      </c>
      <c r="G9" s="38">
        <f t="shared" si="1"/>
        <v>842.47899271040433</v>
      </c>
      <c r="H9" s="38">
        <f t="shared" si="1"/>
        <v>736.30165672630869</v>
      </c>
      <c r="I9" s="38">
        <f t="shared" si="1"/>
        <v>691.19363817097405</v>
      </c>
      <c r="J9" s="38">
        <f t="shared" si="1"/>
        <v>1056.459587020649</v>
      </c>
      <c r="K9" s="38">
        <f t="shared" si="1"/>
        <v>955.22458210422803</v>
      </c>
      <c r="L9" s="38">
        <f t="shared" si="1"/>
        <v>1046.3360865290067</v>
      </c>
      <c r="M9" s="38">
        <f t="shared" si="1"/>
        <v>618.97974434611592</v>
      </c>
      <c r="N9" s="38">
        <f t="shared" si="1"/>
        <v>1059.7079569892471</v>
      </c>
      <c r="O9" s="38">
        <f t="shared" si="1"/>
        <v>1070.0339784946236</v>
      </c>
      <c r="P9" s="38">
        <f t="shared" si="1"/>
        <v>905.46301075268821</v>
      </c>
      <c r="Q9" s="38">
        <f t="shared" si="1"/>
        <v>866.09505376344077</v>
      </c>
      <c r="R9" s="38">
        <f t="shared" si="1"/>
        <v>1154.9160573267038</v>
      </c>
      <c r="S9" s="38">
        <f t="shared" si="1"/>
        <v>1056.62532904358</v>
      </c>
      <c r="T9" s="38">
        <f t="shared" si="1"/>
        <v>1052.3251096811935</v>
      </c>
      <c r="U9" s="38">
        <f t="shared" si="1"/>
        <v>936.833503948523</v>
      </c>
      <c r="V9" s="38">
        <f t="shared" si="1"/>
        <v>1239.8476243400946</v>
      </c>
      <c r="W9" s="38">
        <f t="shared" si="1"/>
        <v>1049.9500138927481</v>
      </c>
      <c r="X9" s="38">
        <f t="shared" si="1"/>
        <v>1149.1868296749096</v>
      </c>
      <c r="Y9" s="38">
        <f t="shared" si="1"/>
        <v>970.31553209224808</v>
      </c>
      <c r="Z9" s="38">
        <f t="shared" si="1"/>
        <v>1292.1004131599082</v>
      </c>
      <c r="AA9" s="38">
        <f t="shared" si="1"/>
        <v>1014.8657536342769</v>
      </c>
      <c r="AB9" s="38">
        <f t="shared" si="1"/>
        <v>966.89481254781924</v>
      </c>
      <c r="AC9" s="38">
        <f t="shared" si="1"/>
        <v>797.43902065799523</v>
      </c>
      <c r="AD9" s="38">
        <f t="shared" si="1"/>
        <v>1410.0942442998223</v>
      </c>
      <c r="AE9" s="38">
        <f t="shared" si="1"/>
        <v>1107.5426827215092</v>
      </c>
      <c r="AF9" s="38">
        <f t="shared" si="1"/>
        <v>1055.1910642012167</v>
      </c>
      <c r="AG9" s="38">
        <f t="shared" si="1"/>
        <v>870.26067150615836</v>
      </c>
      <c r="AH9" s="38">
        <f t="shared" si="1"/>
        <v>1547.0949694918418</v>
      </c>
      <c r="AI9" s="38">
        <f t="shared" si="1"/>
        <v>1215.1483632122518</v>
      </c>
      <c r="AJ9" s="38">
        <f t="shared" si="1"/>
        <v>1157.7104111144351</v>
      </c>
      <c r="AK9" s="38">
        <f t="shared" si="1"/>
        <v>954.81271019747214</v>
      </c>
      <c r="AL9" s="38">
        <f t="shared" si="1"/>
        <v>1706.3953393220652</v>
      </c>
      <c r="AM9" s="38">
        <f t="shared" si="1"/>
        <v>1340.2690490625091</v>
      </c>
      <c r="AN9" s="38">
        <f t="shared" si="1"/>
        <v>1276.9168595119791</v>
      </c>
      <c r="AO9" s="38">
        <f t="shared" si="1"/>
        <v>1053.1273068140035</v>
      </c>
      <c r="AP9" s="38">
        <f t="shared" si="1"/>
        <v>1891.8786503049382</v>
      </c>
      <c r="AQ9" s="38">
        <f t="shared" si="1"/>
        <v>1485.9548318933191</v>
      </c>
      <c r="AR9" s="38">
        <f t="shared" si="1"/>
        <v>1415.7163284827693</v>
      </c>
      <c r="AS9" s="38">
        <f t="shared" si="1"/>
        <v>1167.6010956558925</v>
      </c>
      <c r="AT9" s="38">
        <f t="shared" si="1"/>
        <v>2108.1265079132954</v>
      </c>
      <c r="AU9" s="38">
        <f t="shared" si="1"/>
        <v>1655.8042822520526</v>
      </c>
      <c r="AV9" s="38">
        <f t="shared" si="1"/>
        <v>1577.5372903960626</v>
      </c>
      <c r="AW9" s="38">
        <f t="shared" si="1"/>
        <v>1301.0616828008763</v>
      </c>
      <c r="AX9" s="38">
        <f t="shared" si="1"/>
        <v>2338.1012466561469</v>
      </c>
      <c r="AY9" s="38">
        <f t="shared" si="1"/>
        <v>1836.4353571855656</v>
      </c>
      <c r="AZ9" s="38">
        <f t="shared" si="1"/>
        <v>1749.6302482209935</v>
      </c>
      <c r="BA9" s="38">
        <f t="shared" si="1"/>
        <v>1442.9940191513349</v>
      </c>
      <c r="BB9" s="38">
        <f t="shared" si="1"/>
        <v>2577.5231701730022</v>
      </c>
      <c r="BC9" s="38">
        <f t="shared" si="1"/>
        <v>2024.4866172670302</v>
      </c>
      <c r="BD9" s="38">
        <f t="shared" si="1"/>
        <v>1928.7926519327384</v>
      </c>
      <c r="BE9" s="38">
        <f t="shared" si="1"/>
        <v>1590.7568263362791</v>
      </c>
      <c r="BF9" s="38">
        <f t="shared" si="1"/>
        <v>2820.8855195784913</v>
      </c>
      <c r="BG9" s="38">
        <f t="shared" si="1"/>
        <v>2215.6328405946788</v>
      </c>
      <c r="BH9" s="38">
        <f t="shared" si="1"/>
        <v>2110.9037253547826</v>
      </c>
      <c r="BI9" s="38">
        <f t="shared" si="1"/>
        <v>1740.9515260657997</v>
      </c>
      <c r="BJ9" s="38">
        <f t="shared" si="1"/>
        <v>3061.5710030331429</v>
      </c>
      <c r="BK9" s="38">
        <f t="shared" si="1"/>
        <v>2404.6765496340354</v>
      </c>
      <c r="BL9" s="38">
        <f t="shared" si="1"/>
        <v>2291.0116666863246</v>
      </c>
      <c r="BM9" s="38">
        <f t="shared" si="1"/>
        <v>1889.4941580918139</v>
      </c>
      <c r="BN9" s="38">
        <f t="shared" si="1"/>
        <v>3292.0780075865864</v>
      </c>
      <c r="BO9" s="38">
        <f t="shared" ref="BO9:CK9" si="2">SUM(BO10:BO16)</f>
        <v>2585.7256867688275</v>
      </c>
      <c r="BP9" s="38">
        <f t="shared" si="2"/>
        <v>2463.5029256385637</v>
      </c>
      <c r="BQ9" s="38">
        <f t="shared" si="2"/>
        <v>2031.7549902173721</v>
      </c>
      <c r="BR9" s="38">
        <f t="shared" si="2"/>
        <v>3504.3554468587049</v>
      </c>
      <c r="BS9" s="38">
        <f t="shared" si="2"/>
        <v>2752.4566166503514</v>
      </c>
      <c r="BT9" s="38">
        <f t="shared" si="2"/>
        <v>2622.3527741199173</v>
      </c>
      <c r="BU9" s="38">
        <f t="shared" si="2"/>
        <v>2162.7651745318908</v>
      </c>
      <c r="BV9" s="38">
        <f t="shared" si="2"/>
        <v>3690.2327896905813</v>
      </c>
      <c r="BW9" s="38">
        <f t="shared" si="2"/>
        <v>2898.4518873702777</v>
      </c>
      <c r="BX9" s="38">
        <f t="shared" si="2"/>
        <v>2761.4471020249675</v>
      </c>
      <c r="BY9" s="38">
        <f t="shared" si="2"/>
        <v>2277.482145999973</v>
      </c>
      <c r="BZ9" s="38">
        <f t="shared" si="2"/>
        <v>3841.9187874349213</v>
      </c>
      <c r="CA9" s="38">
        <f t="shared" si="2"/>
        <v>3017.5919502080451</v>
      </c>
      <c r="CB9" s="38">
        <f t="shared" si="2"/>
        <v>2874.9556210699111</v>
      </c>
      <c r="CC9" s="38">
        <f t="shared" si="2"/>
        <v>2371.0974194391019</v>
      </c>
      <c r="CD9" s="38">
        <f t="shared" si="2"/>
        <v>3952.5305544497987</v>
      </c>
      <c r="CE9" s="38">
        <f t="shared" si="2"/>
        <v>3104.470719960811</v>
      </c>
      <c r="CF9" s="38">
        <f t="shared" si="2"/>
        <v>2957.7277823076597</v>
      </c>
      <c r="CG9" s="38">
        <f t="shared" si="2"/>
        <v>2439.3631194289978</v>
      </c>
      <c r="CH9" s="38">
        <f t="shared" si="2"/>
        <v>4016.6058925084067</v>
      </c>
      <c r="CI9" s="38">
        <f t="shared" si="2"/>
        <v>3154.7979743954638</v>
      </c>
      <c r="CJ9" s="38">
        <f t="shared" si="2"/>
        <v>3005.6761548568197</v>
      </c>
      <c r="CK9" s="38">
        <f t="shared" si="2"/>
        <v>2478.9081689540781</v>
      </c>
      <c r="CM9" s="941" t="s">
        <v>1457</v>
      </c>
      <c r="CN9" s="941"/>
      <c r="CO9" s="941"/>
    </row>
    <row r="10" spans="1:102" x14ac:dyDescent="0.25">
      <c r="A10" s="485" t="s">
        <v>793</v>
      </c>
      <c r="B10" s="479">
        <f>'Segmentation by Geography'!$K17*'DCF Bull'!B$2</f>
        <v>111.89189189189187</v>
      </c>
      <c r="C10" s="479">
        <f>'Segmentation by Geography'!$K17*'DCF Bull'!C$2</f>
        <v>145.40540540540539</v>
      </c>
      <c r="D10" s="479">
        <f>'Segmentation by Geography'!$K17*'DCF Bull'!D$2</f>
        <v>105.5135135135135</v>
      </c>
      <c r="E10" s="479">
        <f>'Segmentation by Geography'!$K17*'DCF Bull'!E$2</f>
        <v>69.189189189189193</v>
      </c>
      <c r="F10" s="479">
        <f>'Segmentation by Geography'!$M17*'DCF Bull'!F$2</f>
        <v>206.78082615418595</v>
      </c>
      <c r="G10" s="479">
        <f>'Segmentation by Geography'!$M17*'DCF Bull'!G$2</f>
        <v>199.86618069361606</v>
      </c>
      <c r="H10" s="479">
        <f>'Segmentation by Geography'!$M17*'DCF Bull'!H$2</f>
        <v>174.67711508725421</v>
      </c>
      <c r="I10" s="479">
        <f>'Segmentation by Geography'!$M17*'DCF Bull'!I$2</f>
        <v>163.97587806494366</v>
      </c>
      <c r="J10" s="479">
        <f>'Segmentation by Geography'!$O17*'DCF Bull'!J$2</f>
        <v>311.30648967551622</v>
      </c>
      <c r="K10" s="479">
        <f>'Segmentation by Geography'!$O17*'DCF Bull'!K$2</f>
        <v>281.47561455260569</v>
      </c>
      <c r="L10" s="479">
        <f>'Segmentation by Geography'!$O17*'DCF Bull'!L$2</f>
        <v>308.32340216322513</v>
      </c>
      <c r="M10" s="479">
        <f>'Segmentation by Geography'!$O17*'DCF Bull'!M$2</f>
        <v>182.39449360865288</v>
      </c>
      <c r="N10" s="479">
        <f>'Segmentation by Geography'!$Q17*'DCF Bull'!N$2</f>
        <v>315.11732009925555</v>
      </c>
      <c r="O10" s="479">
        <f>'Segmentation by Geography'!$Q17*'DCF Bull'!O$2</f>
        <v>318.18789081885853</v>
      </c>
      <c r="P10" s="479">
        <f>'Segmentation by Geography'!$Q17*'DCF Bull'!P$2</f>
        <v>269.2506699751861</v>
      </c>
      <c r="Q10" s="479">
        <f>'Segmentation by Geography'!$Q17*'DCF Bull'!Q$2</f>
        <v>257.54411910669972</v>
      </c>
      <c r="R10" s="479">
        <f>'Segmentation by Geography'!$S17*'DCF Bull'!R$2</f>
        <v>361.75840889148878</v>
      </c>
      <c r="S10" s="479">
        <f>'Segmentation by Geography'!$S17*'DCF Bull'!S$2</f>
        <v>330.97045919859607</v>
      </c>
      <c r="T10" s="479">
        <f>'Segmentation by Geography'!$S17*'DCF Bull'!T$2</f>
        <v>329.62348639953211</v>
      </c>
      <c r="U10" s="479">
        <f>'Segmentation by Geography'!$S17*'DCF Bull'!U$2</f>
        <v>293.44764551038315</v>
      </c>
      <c r="V10" s="479">
        <f>'Segmentation by Geography'!$U17*'DCF Bull'!V$2</f>
        <v>387.95676576826901</v>
      </c>
      <c r="W10" s="479">
        <f>'Segmentation by Geography'!$U17*'DCF Bull'!W$2</f>
        <v>328.53651014170606</v>
      </c>
      <c r="X10" s="479">
        <f>'Segmentation by Geography'!$U17*'DCF Bull'!X$2</f>
        <v>359.58838566268406</v>
      </c>
      <c r="Y10" s="479">
        <f>'Segmentation by Geography'!$U17*'DCF Bull'!Y$2</f>
        <v>303.61833842734097</v>
      </c>
      <c r="Z10" s="479">
        <f>'Segmentation by Geography'!$W17*'DCF Bull'!Z$2</f>
        <v>393.18723794950273</v>
      </c>
      <c r="AA10" s="479">
        <f>'Segmentation by Geography'!$W17*'DCF Bull'!AA$2</f>
        <v>308.82449885233359</v>
      </c>
      <c r="AB10" s="479">
        <f>'Segmentation by Geography'!$W17*'DCF Bull'!AB$2</f>
        <v>294.22690130068861</v>
      </c>
      <c r="AC10" s="479">
        <f>'Segmentation by Geography'!$W17*'DCF Bull'!AC$2</f>
        <v>242.66136189747513</v>
      </c>
      <c r="AD10" s="479">
        <f>('DCF Bull'!Z10)*(1+'Revenue Assumptions Summary'!$AO20)</f>
        <v>467.8928131599082</v>
      </c>
      <c r="AE10" s="479">
        <f>('DCF Bull'!AA10)*(1+'Revenue Assumptions Summary'!$AO20)</f>
        <v>367.50115363427693</v>
      </c>
      <c r="AF10" s="479">
        <f>('DCF Bull'!AB10)*(1+'Revenue Assumptions Summary'!$AO20)</f>
        <v>350.13001254781943</v>
      </c>
      <c r="AG10" s="479">
        <f>('DCF Bull'!AC10)*(1+'Revenue Assumptions Summary'!$AO20)</f>
        <v>288.76702065799537</v>
      </c>
      <c r="AH10" s="479">
        <f>('DCF Bull'!AD10)*(1+'Revenue Assumptions Summary'!$AP20)</f>
        <v>556.79244766029069</v>
      </c>
      <c r="AI10" s="479">
        <f>('DCF Bull'!AE10)*(1+'Revenue Assumptions Summary'!$AP20)</f>
        <v>437.32637282478953</v>
      </c>
      <c r="AJ10" s="479">
        <f>('DCF Bull'!AF10)*(1+'Revenue Assumptions Summary'!$AP20)</f>
        <v>416.65471493190512</v>
      </c>
      <c r="AK10" s="479">
        <f>('DCF Bull'!AG10)*(1+'Revenue Assumptions Summary'!$AP20)</f>
        <v>343.6327545830145</v>
      </c>
      <c r="AL10" s="479">
        <f>('DCF Bull'!AH10)*(1+'Revenue Assumptions Summary'!$AQ20)</f>
        <v>662.58301271574589</v>
      </c>
      <c r="AM10" s="479">
        <f>('DCF Bull'!AI10)*(1+'Revenue Assumptions Summary'!$AQ20)</f>
        <v>520.41838366149955</v>
      </c>
      <c r="AN10" s="479">
        <f>('DCF Bull'!AJ10)*(1+'Revenue Assumptions Summary'!$AQ20)</f>
        <v>495.81911076896705</v>
      </c>
      <c r="AO10" s="479">
        <f>('DCF Bull'!AK10)*(1+'Revenue Assumptions Summary'!$AQ20)</f>
        <v>408.92297795378727</v>
      </c>
      <c r="AP10" s="479">
        <f>('DCF Bull'!AL10)*(1+'Revenue Assumptions Summary'!$AR20)</f>
        <v>788.4737851317376</v>
      </c>
      <c r="AQ10" s="479">
        <f>('DCF Bull'!AM10)*(1+'Revenue Assumptions Summary'!$AR20)</f>
        <v>619.2978765571844</v>
      </c>
      <c r="AR10" s="479">
        <f>('DCF Bull'!AN10)*(1+'Revenue Assumptions Summary'!$AR20)</f>
        <v>590.0247418150708</v>
      </c>
      <c r="AS10" s="479">
        <f>('DCF Bull'!AO10)*(1+'Revenue Assumptions Summary'!$AR20)</f>
        <v>486.61834376500684</v>
      </c>
      <c r="AT10" s="479">
        <f>('DCF Bull'!AP10)*(1+'Revenue Assumptions Summary'!$AS20)</f>
        <v>938.28380430676771</v>
      </c>
      <c r="AU10" s="479">
        <f>('DCF Bull'!AQ10)*(1+'Revenue Assumptions Summary'!$AS20)</f>
        <v>736.96447310304939</v>
      </c>
      <c r="AV10" s="479">
        <f>('DCF Bull'!AR10)*(1+'Revenue Assumptions Summary'!$AS20)</f>
        <v>702.12944275993425</v>
      </c>
      <c r="AW10" s="479">
        <f>('DCF Bull'!AS10)*(1+'Revenue Assumptions Summary'!$AS20)</f>
        <v>579.07582908035806</v>
      </c>
      <c r="AX10" s="479">
        <f>('DCF Bull'!AT10)*(1+'Revenue Assumptions Summary'!$AT20)</f>
        <v>1100.9134223218352</v>
      </c>
      <c r="AY10" s="479">
        <f>('DCF Bull'!AU10)*(1+'Revenue Assumptions Summary'!$AT20)</f>
        <v>864.70007953822062</v>
      </c>
      <c r="AZ10" s="479">
        <f>('DCF Bull'!AV10)*(1+'Revenue Assumptions Summary'!$AT20)</f>
        <v>823.8272089891459</v>
      </c>
      <c r="BA10" s="479">
        <f>('DCF Bull'!AW10)*(1+'Revenue Assumptions Summary'!$AT20)</f>
        <v>679.44512081579035</v>
      </c>
      <c r="BB10" s="479">
        <f>('DCF Bull'!AX10)*(1+'Revenue Assumptions Summary'!$AU20)</f>
        <v>1273.3752120877364</v>
      </c>
      <c r="BC10" s="479">
        <f>('DCF Bull'!AY10)*(1+'Revenue Assumptions Summary'!$AU20)</f>
        <v>1000.158254817224</v>
      </c>
      <c r="BD10" s="479">
        <f>('DCF Bull'!AZ10)*(1+'Revenue Assumptions Summary'!$AU20)</f>
        <v>952.88251164906808</v>
      </c>
      <c r="BE10" s="479">
        <f>('DCF Bull'!BA10)*(1+'Revenue Assumptions Summary'!$AU20)</f>
        <v>785.88248383428288</v>
      </c>
      <c r="BF10" s="479">
        <f>('DCF Bull'!BB10)*(1+'Revenue Assumptions Summary'!$AV20)</f>
        <v>1451.6223305720248</v>
      </c>
      <c r="BG10" s="479">
        <f>('DCF Bull'!BC10)*(1+'Revenue Assumptions Summary'!$AV20)</f>
        <v>1140.1604515437939</v>
      </c>
      <c r="BH10" s="479">
        <f>('DCF Bull'!BD10)*(1+'Revenue Assumptions Summary'!$AV20)</f>
        <v>1086.2670477568865</v>
      </c>
      <c r="BI10" s="479">
        <f>('DCF Bull'!BE10)*(1+'Revenue Assumptions Summary'!$AV20)</f>
        <v>895.89034866547343</v>
      </c>
      <c r="BJ10" s="479">
        <f>('DCF Bull'!BF10)*(1+'Revenue Assumptions Summary'!$AW20)</f>
        <v>1630.6171269825572</v>
      </c>
      <c r="BK10" s="479">
        <f>('DCF Bull'!BG10)*(1+'Revenue Assumptions Summary'!$AW20)</f>
        <v>1280.7499034978716</v>
      </c>
      <c r="BL10" s="479">
        <f>('DCF Bull'!BH10)*(1+'Revenue Assumptions Summary'!$AW20)</f>
        <v>1220.211080557825</v>
      </c>
      <c r="BM10" s="479">
        <f>('DCF Bull'!BI10)*(1+'Revenue Assumptions Summary'!$AW20)</f>
        <v>1006.3596540683092</v>
      </c>
      <c r="BN10" s="479">
        <f>('DCF Bull'!BJ10)*(1+'Revenue Assumptions Summary'!$AX20)</f>
        <v>1804.4953867731381</v>
      </c>
      <c r="BO10" s="479">
        <f>('DCF Bull'!BK10)*(1+'Revenue Assumptions Summary'!$AX20)</f>
        <v>1417.3206292446682</v>
      </c>
      <c r="BP10" s="479">
        <f>('DCF Bull'!BL10)*(1+'Revenue Assumptions Summary'!$AX20)</f>
        <v>1350.3263453577197</v>
      </c>
      <c r="BQ10" s="479">
        <f>('DCF Bull'!BM10)*(1+'Revenue Assumptions Summary'!$AX20)</f>
        <v>1113.6712126661605</v>
      </c>
      <c r="BR10" s="479">
        <f>('DCF Bull'!BN10)*(1+'Revenue Assumptions Summary'!$AY20)</f>
        <v>1966.8279513216642</v>
      </c>
      <c r="BS10" s="479">
        <f>('DCF Bull'!BO10)*(1+'Revenue Assumptions Summary'!$AY20)</f>
        <v>1544.822918371741</v>
      </c>
      <c r="BT10" s="479">
        <f>('DCF Bull'!BP10)*(1+'Revenue Assumptions Summary'!$AY20)</f>
        <v>1471.8018227826533</v>
      </c>
      <c r="BU10" s="479">
        <f>('DCF Bull'!BQ10)*(1+'Revenue Assumptions Summary'!$AY20)</f>
        <v>1213.8571734289924</v>
      </c>
      <c r="BV10" s="479">
        <f>('DCF Bull'!BR10)*(1+'Revenue Assumptions Summary'!$AZ20)</f>
        <v>2110.9704186734593</v>
      </c>
      <c r="BW10" s="479">
        <f>('DCF Bull'!BS10)*(1+'Revenue Assumptions Summary'!$AZ20)</f>
        <v>1658.0380000091925</v>
      </c>
      <c r="BX10" s="479">
        <f>('DCF Bull'!BT10)*(1+'Revenue Assumptions Summary'!$AZ20)</f>
        <v>1579.6654241953756</v>
      </c>
      <c r="BY10" s="479">
        <f>('DCF Bull'!BU10)*(1+'Revenue Assumptions Summary'!$AZ20)</f>
        <v>1302.816844697217</v>
      </c>
      <c r="BZ10" s="479">
        <f>('DCF Bull'!BV10)*(1+'Revenue Assumptions Summary'!$BA20)</f>
        <v>2230.4797395134201</v>
      </c>
      <c r="CA10" s="479">
        <f>('DCF Bull'!BW10)*(1+'Revenue Assumptions Summary'!$BA20)</f>
        <v>1751.9052534558155</v>
      </c>
      <c r="CB10" s="479">
        <f>('DCF Bull'!BX10)*(1+'Revenue Assumptions Summary'!$BA20)</f>
        <v>1669.0957356436006</v>
      </c>
      <c r="CC10" s="479">
        <f>('DCF Bull'!BY10)*(1+'Revenue Assumptions Summary'!$BA20)</f>
        <v>1376.5738025926603</v>
      </c>
      <c r="CD10" s="479">
        <f>('DCF Bull'!BZ10)*(1+'Revenue Assumptions Summary'!$BB20)</f>
        <v>2319.5653961398434</v>
      </c>
      <c r="CE10" s="479">
        <f>('DCF Bull'!CA10)*(1+'Revenue Assumptions Summary'!$BB20)</f>
        <v>1821.8765816353928</v>
      </c>
      <c r="CF10" s="479">
        <f>('DCF Bull'!CB10)*(1+'Revenue Assumptions Summary'!$BB20)</f>
        <v>1735.7596406986675</v>
      </c>
      <c r="CG10" s="479">
        <f>('DCF Bull'!CC10)*(1+'Revenue Assumptions Summary'!$BB20)</f>
        <v>1431.5543428442618</v>
      </c>
      <c r="CH10" s="479">
        <f>('DCF Bull'!CD10)*(1+'Revenue Assumptions Summary'!$BC20)</f>
        <v>2373.5342928519822</v>
      </c>
      <c r="CI10" s="479">
        <f>('DCF Bull'!CE10)*(1+'Revenue Assumptions Summary'!$BC20)</f>
        <v>1864.2658452535579</v>
      </c>
      <c r="CJ10" s="479">
        <f>('DCF Bull'!CF10)*(1+'Revenue Assumptions Summary'!$BC20)</f>
        <v>1776.145237466864</v>
      </c>
      <c r="CK10" s="479">
        <f>('DCF Bull'!CG10)*(1+'Revenue Assumptions Summary'!$BC20)</f>
        <v>1464.862051519063</v>
      </c>
      <c r="CM10" s="746" t="s">
        <v>1458</v>
      </c>
      <c r="CN10" s="80"/>
      <c r="CO10" s="795">
        <f ca="1">SUM(AD35:CK35)</f>
        <v>11391.694024934828</v>
      </c>
      <c r="CR10" s="797"/>
      <c r="CS10" s="798"/>
      <c r="CT10" s="942" t="s">
        <v>1483</v>
      </c>
      <c r="CU10" s="943"/>
      <c r="CV10" s="943"/>
      <c r="CW10" s="943"/>
      <c r="CX10" s="944"/>
    </row>
    <row r="11" spans="1:102" x14ac:dyDescent="0.25">
      <c r="A11" s="485" t="s">
        <v>1005</v>
      </c>
      <c r="B11" s="479">
        <f>'Segmentation by Geography'!$K18*'DCF Bull'!B$2</f>
        <v>256.96283783783781</v>
      </c>
      <c r="C11" s="479">
        <f>'Segmentation by Geography'!$K18*'DCF Bull'!C$2</f>
        <v>333.92755255255253</v>
      </c>
      <c r="D11" s="479">
        <f>'Segmentation by Geography'!$K18*'DCF Bull'!D$2</f>
        <v>242.31471471471468</v>
      </c>
      <c r="E11" s="479">
        <f>'Segmentation by Geography'!$K18*'DCF Bull'!E$2</f>
        <v>158.89489489489489</v>
      </c>
      <c r="F11" s="479">
        <f>'Segmentation by Geography'!$M18*'DCF Bull'!F$2</f>
        <v>275.31009498564163</v>
      </c>
      <c r="G11" s="479">
        <f>'Segmentation by Geography'!$M18*'DCF Bull'!G$2</f>
        <v>266.10386569472058</v>
      </c>
      <c r="H11" s="479">
        <f>'Segmentation by Geography'!$M18*'DCF Bull'!H$2</f>
        <v>232.56688756350778</v>
      </c>
      <c r="I11" s="479">
        <f>'Segmentation by Geography'!$M18*'DCF Bull'!I$2</f>
        <v>218.31915175612986</v>
      </c>
      <c r="J11" s="479">
        <f>'Segmentation by Geography'!$O18*'DCF Bull'!J$2</f>
        <v>292.97575221238941</v>
      </c>
      <c r="K11" s="479">
        <f>'Segmentation by Geography'!$O18*'DCF Bull'!K$2</f>
        <v>264.90141592920355</v>
      </c>
      <c r="L11" s="479">
        <f>'Segmentation by Geography'!$O18*'DCF Bull'!L$2</f>
        <v>290.16831858407079</v>
      </c>
      <c r="M11" s="479">
        <f>'Segmentation by Geography'!$O18*'DCF Bull'!M$2</f>
        <v>171.65451327433627</v>
      </c>
      <c r="N11" s="479">
        <f>'Segmentation by Geography'!$Q18*'DCF Bull'!N$2</f>
        <v>268.94031430934655</v>
      </c>
      <c r="O11" s="479">
        <f>'Segmentation by Geography'!$Q18*'DCF Bull'!O$2</f>
        <v>271.56092638544254</v>
      </c>
      <c r="P11" s="479">
        <f>'Segmentation by Geography'!$Q18*'DCF Bull'!P$2</f>
        <v>229.79492142266338</v>
      </c>
      <c r="Q11" s="479">
        <f>'Segmentation by Geography'!$Q18*'DCF Bull'!Q$2</f>
        <v>219.80383788254755</v>
      </c>
      <c r="R11" s="479">
        <f>'Segmentation by Geography'!$S18*'DCF Bull'!R$2</f>
        <v>260.69260017548993</v>
      </c>
      <c r="S11" s="479">
        <f>'Segmentation by Geography'!$S18*'DCF Bull'!S$2</f>
        <v>238.50599590523547</v>
      </c>
      <c r="T11" s="479">
        <f>'Segmentation by Geography'!$S18*'DCF Bull'!T$2</f>
        <v>237.53533196841187</v>
      </c>
      <c r="U11" s="479">
        <f>'Segmentation by Geography'!$S18*'DCF Bull'!U$2</f>
        <v>211.46607195086287</v>
      </c>
      <c r="V11" s="479">
        <f>'Segmentation by Geography'!$U18*'DCF Bull'!V$2</f>
        <v>293.36471242011669</v>
      </c>
      <c r="W11" s="479">
        <f>'Segmentation by Geography'!$U18*'DCF Bull'!W$2</f>
        <v>248.43237010280635</v>
      </c>
      <c r="X11" s="479">
        <f>'Segmentation by Geography'!$U18*'DCF Bull'!X$2</f>
        <v>271.91314253959428</v>
      </c>
      <c r="Y11" s="479">
        <f>'Segmentation by Geography'!$U18*'DCF Bull'!Y$2</f>
        <v>229.58977493748264</v>
      </c>
      <c r="Z11" s="479">
        <f>'Segmentation by Geography'!$W18*'DCF Bull'!Z$2</f>
        <v>343.55087987758225</v>
      </c>
      <c r="AA11" s="479">
        <f>'Segmentation by Geography'!$W18*'DCF Bull'!AA$2</f>
        <v>269.8381790359602</v>
      </c>
      <c r="AB11" s="479">
        <f>'Segmentation by Geography'!$W18*'DCF Bull'!AB$2</f>
        <v>257.08339709257837</v>
      </c>
      <c r="AC11" s="479">
        <f>'Segmentation by Geography'!$W18*'DCF Bull'!AC$2</f>
        <v>212.02754399387911</v>
      </c>
      <c r="AD11" s="479">
        <f>('DCF Bull'!Z11)*(1+'Revenue Assumptions Summary'!$AO21)</f>
        <v>356.38161734790089</v>
      </c>
      <c r="AE11" s="479">
        <f>('DCF Bull'!AA11)*(1+'Revenue Assumptions Summary'!$AO21)</f>
        <v>279.91593763728571</v>
      </c>
      <c r="AF11" s="479">
        <f>('DCF Bull'!AB11)*(1+'Revenue Assumptions Summary'!$AO21)</f>
        <v>266.68479755252753</v>
      </c>
      <c r="AG11" s="479">
        <f>('DCF Bull'!AC11)*(1+'Revenue Assumptions Summary'!$AO21)</f>
        <v>219.94622478558975</v>
      </c>
      <c r="AH11" s="479">
        <f>('DCF Bull'!AD11)*(1+'Revenue Assumptions Summary'!$AP21)</f>
        <v>369.69154970222303</v>
      </c>
      <c r="AI11" s="479">
        <f>('DCF Bull'!AE11)*(1+'Revenue Assumptions Summary'!$AP21)</f>
        <v>290.37007447681839</v>
      </c>
      <c r="AJ11" s="479">
        <f>('DCF Bull'!AF11)*(1+'Revenue Assumptions Summary'!$AP21)</f>
        <v>276.64478550523148</v>
      </c>
      <c r="AK11" s="479">
        <f>('DCF Bull'!AG11)*(1+'Revenue Assumptions Summary'!$AP21)</f>
        <v>228.16064783936619</v>
      </c>
      <c r="AL11" s="479">
        <f>('DCF Bull'!AH11)*(1+'Revenue Assumptions Summary'!$AQ21)</f>
        <v>383.49857363100676</v>
      </c>
      <c r="AM11" s="479">
        <f>('DCF Bull'!AI11)*(1+'Revenue Assumptions Summary'!$AQ21)</f>
        <v>301.21464630902125</v>
      </c>
      <c r="AN11" s="479">
        <f>('DCF Bull'!AJ11)*(1+'Revenue Assumptions Summary'!$AQ21)</f>
        <v>286.97675326679001</v>
      </c>
      <c r="AO11" s="479">
        <f>('DCF Bull'!AK11)*(1+'Revenue Assumptions Summary'!$AQ21)</f>
        <v>236.68185836436291</v>
      </c>
      <c r="AP11" s="479">
        <f>('DCF Bull'!AL11)*(1+'Revenue Assumptions Summary'!$AR21)</f>
        <v>397.82125421984551</v>
      </c>
      <c r="AQ11" s="479">
        <f>('DCF Bull'!AM11)*(1+'Revenue Assumptions Summary'!$AR21)</f>
        <v>312.46423487180732</v>
      </c>
      <c r="AR11" s="479">
        <f>('DCF Bull'!AN11)*(1+'Revenue Assumptions Summary'!$AR21)</f>
        <v>297.69459332169731</v>
      </c>
      <c r="AS11" s="479">
        <f>('DCF Bull'!AO11)*(1+'Revenue Assumptions Summary'!$AR21)</f>
        <v>245.52131407975037</v>
      </c>
      <c r="AT11" s="479">
        <f>('DCF Bull'!AP11)*(1+'Revenue Assumptions Summary'!$AS21)</f>
        <v>412.67884991229892</v>
      </c>
      <c r="AU11" s="479">
        <f>('DCF Bull'!AQ11)*(1+'Revenue Assumptions Summary'!$AS21)</f>
        <v>324.1339664933148</v>
      </c>
      <c r="AV11" s="479">
        <f>('DCF Bull'!AR11)*(1+'Revenue Assumptions Summary'!$AS21)</f>
        <v>308.81271700283889</v>
      </c>
      <c r="AW11" s="479">
        <f>('DCF Bull'!AS11)*(1+'Revenue Assumptions Summary'!$AS21)</f>
        <v>254.69090062089808</v>
      </c>
      <c r="AX11" s="479">
        <f>('DCF Bull'!AT11)*(1+'Revenue Assumptions Summary'!$AT21)</f>
        <v>427.05431684873037</v>
      </c>
      <c r="AY11" s="479">
        <f>('DCF Bull'!AU11)*(1+'Revenue Assumptions Summary'!$AT21)</f>
        <v>335.42501549979835</v>
      </c>
      <c r="AZ11" s="479">
        <f>('DCF Bull'!AV11)*(1+'Revenue Assumptions Summary'!$AT21)</f>
        <v>319.57005773829775</v>
      </c>
      <c r="BA11" s="479">
        <f>('DCF Bull'!AW11)*(1+'Revenue Assumptions Summary'!$AT21)</f>
        <v>263.56293421715276</v>
      </c>
      <c r="BB11" s="479">
        <f>('DCF Bull'!AX11)*(1+'Revenue Assumptions Summary'!$AU21)</f>
        <v>440.85740048350044</v>
      </c>
      <c r="BC11" s="479">
        <f>('DCF Bull'!AY11)*(1+'Revenue Assumptions Summary'!$AU21)</f>
        <v>346.26649247233473</v>
      </c>
      <c r="BD11" s="479">
        <f>('DCF Bull'!AZ11)*(1+'Revenue Assumptions Summary'!$AU21)</f>
        <v>329.89907692882963</v>
      </c>
      <c r="BE11" s="479">
        <f>('DCF Bull'!BA11)*(1+'Revenue Assumptions Summary'!$AU21)</f>
        <v>272.08171293099349</v>
      </c>
      <c r="BF11" s="479">
        <f>('DCF Bull'!BB11)*(1+'Revenue Assumptions Summary'!$AV21)</f>
        <v>453.99879052658372</v>
      </c>
      <c r="BG11" s="479">
        <f>('DCF Bull'!BC11)*(1+'Revenue Assumptions Summary'!$AV21)</f>
        <v>356.58824964696475</v>
      </c>
      <c r="BH11" s="479">
        <f>('DCF Bull'!BD11)*(1+'Revenue Assumptions Summary'!$AV21)</f>
        <v>339.73294257341269</v>
      </c>
      <c r="BI11" s="479">
        <f>('DCF Bull'!BE11)*(1+'Revenue Assumptions Summary'!$AV21)</f>
        <v>280.19211758631968</v>
      </c>
      <c r="BJ11" s="479">
        <f>('DCF Bull'!BF11)*(1+'Revenue Assumptions Summary'!$AW21)</f>
        <v>466.39105392114334</v>
      </c>
      <c r="BK11" s="479">
        <f>('DCF Bull'!BG11)*(1+'Revenue Assumptions Summary'!$AW21)</f>
        <v>366.3216137114477</v>
      </c>
      <c r="BL11" s="479">
        <f>('DCF Bull'!BH11)*(1+'Revenue Assumptions Summary'!$AW21)</f>
        <v>349.00622742797225</v>
      </c>
      <c r="BM11" s="479">
        <f>('DCF Bull'!BI11)*(1+'Revenue Assumptions Summary'!$AW21)</f>
        <v>287.84018756946159</v>
      </c>
      <c r="BN11" s="479">
        <f>('DCF Bull'!BJ11)*(1+'Revenue Assumptions Summary'!$AX21)</f>
        <v>477.94957907889113</v>
      </c>
      <c r="BO11" s="479">
        <f>('DCF Bull'!BK11)*(1+'Revenue Assumptions Summary'!$AX21)</f>
        <v>375.40012744431715</v>
      </c>
      <c r="BP11" s="479">
        <f>('DCF Bull'!BL11)*(1+'Revenue Assumptions Summary'!$AX21)</f>
        <v>357.65561558844701</v>
      </c>
      <c r="BQ11" s="479">
        <f>('DCF Bull'!BM11)*(1+'Revenue Assumptions Summary'!$AX21)</f>
        <v>294.97370357810053</v>
      </c>
      <c r="BR11" s="479">
        <f>('DCF Bull'!BN11)*(1+'Revenue Assumptions Summary'!$AY21)</f>
        <v>488.59351755705524</v>
      </c>
      <c r="BS11" s="479">
        <f>('DCF Bull'!BO11)*(1+'Revenue Assumptions Summary'!$AY21)</f>
        <v>383.76028934447595</v>
      </c>
      <c r="BT11" s="479">
        <f>('DCF Bull'!BP11)*(1+'Revenue Assumptions Summary'!$AY21)</f>
        <v>365.62060715937793</v>
      </c>
      <c r="BU11" s="479">
        <f>('DCF Bull'!BQ11)*(1+'Revenue Assumptions Summary'!$AY21)</f>
        <v>301.54276879123944</v>
      </c>
      <c r="BV11" s="479">
        <f>('DCF Bull'!BR11)*(1+'Revenue Assumptions Summary'!$AZ21)</f>
        <v>498.24670888978278</v>
      </c>
      <c r="BW11" s="479">
        <f>('DCF Bull'!BS11)*(1+'Revenue Assumptions Summary'!$AZ21)</f>
        <v>391.34228002963181</v>
      </c>
      <c r="BX11" s="479">
        <f>('DCF Bull'!BT11)*(1+'Revenue Assumptions Summary'!$AZ21)</f>
        <v>372.84421031675168</v>
      </c>
      <c r="BY11" s="479">
        <f>('DCF Bull'!BU11)*(1+'Revenue Assumptions Summary'!$AZ21)</f>
        <v>307.50037964268171</v>
      </c>
      <c r="BZ11" s="479">
        <f>('DCF Bull'!BV11)*(1+'Revenue Assumptions Summary'!$BA21)</f>
        <v>506.8385740854377</v>
      </c>
      <c r="CA11" s="479">
        <f>('DCF Bull'!BW11)*(1+'Revenue Assumptions Summary'!$BA21)</f>
        <v>398.09066402371178</v>
      </c>
      <c r="CB11" s="479">
        <f>('DCF Bull'!BX11)*(1+'Revenue Assumptions Summary'!$BA21)</f>
        <v>379.2736099231434</v>
      </c>
      <c r="CC11" s="479">
        <f>('DCF Bull'!BY11)*(1+'Revenue Assumptions Summary'!$BA21)</f>
        <v>312.80297725620062</v>
      </c>
      <c r="CD11" s="479">
        <f>('DCF Bull'!BZ11)*(1+'Revenue Assumptions Summary'!$BB21)</f>
        <v>514.3049633841357</v>
      </c>
      <c r="CE11" s="479">
        <f>('DCF Bull'!CA11)*(1+'Revenue Assumptions Summary'!$BB21)</f>
        <v>403.95505561849433</v>
      </c>
      <c r="CF11" s="479">
        <f>('DCF Bull'!CB11)*(1+'Revenue Assumptions Summary'!$BB21)</f>
        <v>384.86080191522598</v>
      </c>
      <c r="CG11" s="479">
        <f>('DCF Bull'!CC11)*(1+'Revenue Assumptions Summary'!$BB21)</f>
        <v>317.41097065173267</v>
      </c>
      <c r="CH11" s="479">
        <f>('DCF Bull'!CD11)*(1+'Revenue Assumptions Summary'!$BC21)</f>
        <v>520.58894424502421</v>
      </c>
      <c r="CI11" s="479">
        <f>('DCF Bull'!CE11)*(1+'Revenue Assumptions Summary'!$BC21)</f>
        <v>408.89073778936574</v>
      </c>
      <c r="CJ11" s="479">
        <f>('DCF Bull'!CF11)*(1+'Revenue Assumptions Summary'!$BC21)</f>
        <v>389.56318296445397</v>
      </c>
      <c r="CK11" s="479">
        <f>('DCF Bull'!CG11)*(1+'Revenue Assumptions Summary'!$BC21)</f>
        <v>321.28922306346709</v>
      </c>
      <c r="CM11" s="748" t="s">
        <v>1459</v>
      </c>
      <c r="CN11" s="80"/>
      <c r="CO11" s="749">
        <f ca="1">CO10/CO19</f>
        <v>0.39860644152270164</v>
      </c>
      <c r="CR11" s="799"/>
      <c r="CS11" s="800">
        <f ca="1">CO24</f>
        <v>143.83140483184479</v>
      </c>
      <c r="CT11" s="801">
        <f>CU11-1</f>
        <v>14.2</v>
      </c>
      <c r="CU11" s="801">
        <f>CV11-1</f>
        <v>15.2</v>
      </c>
      <c r="CV11" s="801">
        <v>16.2</v>
      </c>
      <c r="CW11" s="801">
        <f>CV11+1</f>
        <v>17.2</v>
      </c>
      <c r="CX11" s="802">
        <f>CW11+1</f>
        <v>18.2</v>
      </c>
    </row>
    <row r="12" spans="1:102" x14ac:dyDescent="0.25">
      <c r="A12" s="485" t="s">
        <v>1010</v>
      </c>
      <c r="B12" s="479">
        <f>'Segmentation by Geography'!$K19*'DCF Bull'!B$2</f>
        <v>54.106981981981967</v>
      </c>
      <c r="C12" s="479">
        <f>'Segmentation by Geography'!$K19*'DCF Bull'!C$2</f>
        <v>70.312937937937932</v>
      </c>
      <c r="D12" s="479">
        <f>'Segmentation by Geography'!$K19*'DCF Bull'!D$2</f>
        <v>51.022622622622606</v>
      </c>
      <c r="E12" s="479">
        <f>'Segmentation by Geography'!$K19*'DCF Bull'!E$2</f>
        <v>33.457457457457451</v>
      </c>
      <c r="F12" s="479">
        <f>'Segmentation by Geography'!$M19*'DCF Bull'!F$2</f>
        <v>61.648597305058537</v>
      </c>
      <c r="G12" s="479">
        <f>'Segmentation by Geography'!$M19*'DCF Bull'!G$2</f>
        <v>59.587099624475385</v>
      </c>
      <c r="H12" s="479">
        <f>'Segmentation by Geography'!$M19*'DCF Bull'!H$2</f>
        <v>52.077358073779543</v>
      </c>
      <c r="I12" s="479">
        <f>'Segmentation by Geography'!$M19*'DCF Bull'!I$2</f>
        <v>48.886944996686552</v>
      </c>
      <c r="J12" s="479">
        <f>'Segmentation by Geography'!$O19*'DCF Bull'!J$2</f>
        <v>67.260589970501456</v>
      </c>
      <c r="K12" s="479">
        <f>'Segmentation by Geography'!$O19*'DCF Bull'!K$2</f>
        <v>60.815358898721705</v>
      </c>
      <c r="L12" s="479">
        <f>'Segmentation by Geography'!$O19*'DCF Bull'!L$2</f>
        <v>66.616066863323468</v>
      </c>
      <c r="M12" s="479">
        <f>'Segmentation by Geography'!$O19*'DCF Bull'!M$2</f>
        <v>39.407984267453273</v>
      </c>
      <c r="N12" s="479">
        <f>'Segmentation by Geography'!$Q19*'DCF Bull'!N$2</f>
        <v>52.071364764267969</v>
      </c>
      <c r="O12" s="479">
        <f>'Segmentation by Geography'!$Q19*'DCF Bull'!O$2</f>
        <v>52.578759305210902</v>
      </c>
      <c r="P12" s="479">
        <f>'Segmentation by Geography'!$Q19*'DCF Bull'!P$2</f>
        <v>44.492158808932992</v>
      </c>
      <c r="Q12" s="479">
        <f>'Segmentation by Geography'!$Q19*'DCF Bull'!Q$2</f>
        <v>42.55771712158807</v>
      </c>
      <c r="R12" s="479">
        <f>'Segmentation by Geography'!$S19*'DCF Bull'!R$2</f>
        <v>58.231061713951441</v>
      </c>
      <c r="S12" s="479">
        <f>'Segmentation by Geography'!$S19*'DCF Bull'!S$2</f>
        <v>53.275226674466204</v>
      </c>
      <c r="T12" s="479">
        <f>'Segmentation by Geography'!$S19*'DCF Bull'!T$2</f>
        <v>53.058408891488739</v>
      </c>
      <c r="U12" s="479">
        <f>'Segmentation by Geography'!$S19*'DCF Bull'!U$2</f>
        <v>47.235302720093593</v>
      </c>
      <c r="V12" s="479">
        <f>'Segmentation by Geography'!$U19*'DCF Bull'!V$2</f>
        <v>61.889747151986704</v>
      </c>
      <c r="W12" s="479">
        <f>'Segmentation by Geography'!$U19*'DCF Bull'!W$2</f>
        <v>52.410586273965031</v>
      </c>
      <c r="X12" s="479">
        <f>'Segmentation by Geography'!$U19*'DCF Bull'!X$2</f>
        <v>57.364212281189253</v>
      </c>
      <c r="Y12" s="479">
        <f>'Segmentation by Geography'!$U19*'DCF Bull'!Y$2</f>
        <v>48.435454292859163</v>
      </c>
      <c r="Z12" s="479">
        <f>'Segmentation by Geography'!$W19*'DCF Bull'!Z$2</f>
        <v>61.156817138485096</v>
      </c>
      <c r="AA12" s="479">
        <f>'Segmentation by Geography'!$W19*'DCF Bull'!AA$2</f>
        <v>48.034934965570017</v>
      </c>
      <c r="AB12" s="479">
        <f>'Segmentation by Geography'!$W19*'DCF Bull'!AB$2</f>
        <v>45.764407039020661</v>
      </c>
      <c r="AC12" s="479">
        <f>'Segmentation by Geography'!$W19*'DCF Bull'!AC$2</f>
        <v>37.743840856924258</v>
      </c>
      <c r="AD12" s="479">
        <f>('DCF Bull'!Z12)*(1+'Revenue Assumptions Summary'!$AO22)</f>
        <v>61.367387491158127</v>
      </c>
      <c r="AE12" s="479">
        <f>('DCF Bull'!AA12)*(1+'Revenue Assumptions Summary'!$AO22)</f>
        <v>48.200325083460264</v>
      </c>
      <c r="AF12" s="479">
        <f>('DCF Bull'!AB12)*(1+'Revenue Assumptions Summary'!$AO22)</f>
        <v>45.921979453364223</v>
      </c>
      <c r="AG12" s="479">
        <f>('DCF Bull'!AC12)*(1+'Revenue Assumptions Summary'!$AO22)</f>
        <v>37.873797487310696</v>
      </c>
      <c r="AH12" s="479">
        <f>('DCF Bull'!AD12)*(1+'Revenue Assumptions Summary'!$AP22)</f>
        <v>61.578682863142156</v>
      </c>
      <c r="AI12" s="479">
        <f>('DCF Bull'!AE12)*(1+'Revenue Assumptions Summary'!$AP22)</f>
        <v>48.366284659623226</v>
      </c>
      <c r="AJ12" s="479">
        <f>('DCF Bull'!AF12)*(1+'Revenue Assumptions Summary'!$AP22)</f>
        <v>46.080094408677247</v>
      </c>
      <c r="AK12" s="479">
        <f>('DCF Bull'!AG12)*(1+'Revenue Assumptions Summary'!$AP22)</f>
        <v>38.0042015741668</v>
      </c>
      <c r="AL12" s="479">
        <f>('DCF Bull'!AH12)*(1+'Revenue Assumptions Summary'!$AQ22)</f>
        <v>61.790705750766776</v>
      </c>
      <c r="AM12" s="479">
        <f>('DCF Bull'!AI12)*(1+'Revenue Assumptions Summary'!$AQ22)</f>
        <v>48.532815654772939</v>
      </c>
      <c r="AN12" s="479">
        <f>('DCF Bull'!AJ12)*(1+'Revenue Assumptions Summary'!$AQ22)</f>
        <v>46.238753772994222</v>
      </c>
      <c r="AO12" s="479">
        <f>('DCF Bull'!AK12)*(1+'Revenue Assumptions Summary'!$AQ22)</f>
        <v>38.135054658139566</v>
      </c>
      <c r="AP12" s="479">
        <f>('DCF Bull'!AL12)*(1+'Revenue Assumptions Summary'!$AR22)</f>
        <v>62.003458658956738</v>
      </c>
      <c r="AQ12" s="479">
        <f>('DCF Bull'!AM12)*(1+'Revenue Assumptions Summary'!$AR22)</f>
        <v>48.699920036374408</v>
      </c>
      <c r="AR12" s="479">
        <f>('DCF Bull'!AN12)*(1+'Revenue Assumptions Summary'!$AR22)</f>
        <v>46.397959420781504</v>
      </c>
      <c r="AS12" s="479">
        <f>('DCF Bull'!AO12)*(1+'Revenue Assumptions Summary'!$AR22)</f>
        <v>38.266358285180623</v>
      </c>
      <c r="AT12" s="479">
        <f>('DCF Bull'!AP12)*(1+'Revenue Assumptions Summary'!$AS22)</f>
        <v>62.216944101261554</v>
      </c>
      <c r="AU12" s="479">
        <f>('DCF Bull'!AQ12)*(1+'Revenue Assumptions Summary'!$AS22)</f>
        <v>48.867599778666857</v>
      </c>
      <c r="AV12" s="479">
        <f>('DCF Bull'!AR12)*(1+'Revenue Assumptions Summary'!$AS22)</f>
        <v>46.557713232959458</v>
      </c>
      <c r="AW12" s="479">
        <f>('DCF Bull'!AS12)*(1+'Revenue Assumptions Summary'!$AS22)</f>
        <v>38.398114006564498</v>
      </c>
      <c r="AX12" s="479">
        <f>('DCF Bull'!AT12)*(1+'Revenue Assumptions Summary'!$AT22)</f>
        <v>62.380563887993567</v>
      </c>
      <c r="AY12" s="479">
        <f>('DCF Bull'!AU12)*(1+'Revenue Assumptions Summary'!$AT22)</f>
        <v>48.996113101996869</v>
      </c>
      <c r="AZ12" s="479">
        <f>('DCF Bull'!AV12)*(1+'Revenue Assumptions Summary'!$AT22)</f>
        <v>46.680151954756994</v>
      </c>
      <c r="BA12" s="479">
        <f>('DCF Bull'!AW12)*(1+'Revenue Assumptions Summary'!$AT22)</f>
        <v>38.499094395675868</v>
      </c>
      <c r="BB12" s="479">
        <f>('DCF Bull'!AX12)*(1+'Revenue Assumptions Summary'!$AU22)</f>
        <v>62.493880183425361</v>
      </c>
      <c r="BC12" s="479">
        <f>('DCF Bull'!AY12)*(1+'Revenue Assumptions Summary'!$AU22)</f>
        <v>49.085116113211136</v>
      </c>
      <c r="BD12" s="479">
        <f>('DCF Bull'!AZ12)*(1+'Revenue Assumptions Summary'!$AU22)</f>
        <v>46.764947948252725</v>
      </c>
      <c r="BE12" s="479">
        <f>('DCF Bull'!BA12)*(1+'Revenue Assumptions Summary'!$AU22)</f>
        <v>38.569029235672346</v>
      </c>
      <c r="BF12" s="479">
        <f>('DCF Bull'!BB12)*(1+'Revenue Assumptions Summary'!$AV22)</f>
        <v>62.556576378998969</v>
      </c>
      <c r="BG12" s="479">
        <f>('DCF Bull'!BC12)*(1+'Revenue Assumptions Summary'!$AV22)</f>
        <v>49.13436013567469</v>
      </c>
      <c r="BH12" s="479">
        <f>('DCF Bull'!BD12)*(1+'Revenue Assumptions Summary'!$AV22)</f>
        <v>46.811864291324198</v>
      </c>
      <c r="BI12" s="479">
        <f>('DCF Bull'!BE12)*(1+'Revenue Assumptions Summary'!$AV22)</f>
        <v>38.607723126865316</v>
      </c>
      <c r="BJ12" s="479">
        <f>('DCF Bull'!BF12)*(1+'Revenue Assumptions Summary'!$AW22)</f>
        <v>62.568458540709962</v>
      </c>
      <c r="BK12" s="479">
        <f>('DCF Bull'!BG12)*(1+'Revenue Assumptions Summary'!$AW22)</f>
        <v>49.143692846102468</v>
      </c>
      <c r="BL12" s="479">
        <f>('DCF Bull'!BH12)*(1+'Revenue Assumptions Summary'!$AW22)</f>
        <v>46.820755860743418</v>
      </c>
      <c r="BM12" s="479">
        <f>('DCF Bull'!BI12)*(1+'Revenue Assumptions Summary'!$AW22)</f>
        <v>38.61505637999457</v>
      </c>
      <c r="BN12" s="479">
        <f>('DCF Bull'!BJ12)*(1+'Revenue Assumptions Summary'!$AX22)</f>
        <v>62.529456362622334</v>
      </c>
      <c r="BO12" s="479">
        <f>('DCF Bull'!BK12)*(1+'Revenue Assumptions Summary'!$AX22)</f>
        <v>49.113059023486869</v>
      </c>
      <c r="BP12" s="479">
        <f>('DCF Bull'!BL12)*(1+'Revenue Assumptions Summary'!$AX22)</f>
        <v>46.791570045703878</v>
      </c>
      <c r="BQ12" s="479">
        <f>('DCF Bull'!BM12)*(1+'Revenue Assumptions Summary'!$AX22)</f>
        <v>38.59098560470423</v>
      </c>
      <c r="BR12" s="479">
        <f>('DCF Bull'!BN12)*(1+'Revenue Assumptions Summary'!$AY22)</f>
        <v>62.439623620160589</v>
      </c>
      <c r="BS12" s="479">
        <f>('DCF Bull'!BO12)*(1+'Revenue Assumptions Summary'!$AY22)</f>
        <v>49.042500905130943</v>
      </c>
      <c r="BT12" s="479">
        <f>('DCF Bull'!BP12)*(1+'Revenue Assumptions Summary'!$AY22)</f>
        <v>46.724347087024697</v>
      </c>
      <c r="BU12" s="479">
        <f>('DCF Bull'!BQ12)*(1+'Revenue Assumptions Summary'!$AY22)</f>
        <v>38.535543989298716</v>
      </c>
      <c r="BV12" s="479">
        <f>('DCF Bull'!BR12)*(1+'Revenue Assumptions Summary'!$AZ22)</f>
        <v>62.299138119651765</v>
      </c>
      <c r="BW12" s="479">
        <f>('DCF Bull'!BS12)*(1+'Revenue Assumptions Summary'!$AZ22)</f>
        <v>48.932158147016729</v>
      </c>
      <c r="BX12" s="479">
        <f>('DCF Bull'!BT12)*(1+'Revenue Assumptions Summary'!$AZ22)</f>
        <v>46.619220039392246</v>
      </c>
      <c r="BY12" s="479">
        <f>('DCF Bull'!BU12)*(1+'Revenue Assumptions Summary'!$AZ22)</f>
        <v>38.44884126960185</v>
      </c>
      <c r="BZ12" s="479">
        <f>('DCF Bull'!BV12)*(1+'Revenue Assumptions Summary'!$BA22)</f>
        <v>62.108301143448379</v>
      </c>
      <c r="CA12" s="479">
        <f>('DCF Bull'!BW12)*(1+'Revenue Assumptions Summary'!$BA22)</f>
        <v>48.78226738798331</v>
      </c>
      <c r="CB12" s="479">
        <f>('DCF Bull'!BX12)*(1+'Revenue Assumptions Summary'!$BA22)</f>
        <v>46.476414356138797</v>
      </c>
      <c r="CC12" s="479">
        <f>('DCF Bull'!BY12)*(1+'Revenue Assumptions Summary'!$BA22)</f>
        <v>38.331063386506223</v>
      </c>
      <c r="CD12" s="479">
        <f>('DCF Bull'!BZ12)*(1+'Revenue Assumptions Summary'!$BB22)</f>
        <v>61.867536392834033</v>
      </c>
      <c r="CE12" s="479">
        <f>('DCF Bull'!CA12)*(1+'Revenue Assumptions Summary'!$BB22)</f>
        <v>48.593161419443881</v>
      </c>
      <c r="CF12" s="479">
        <f>('DCF Bull'!CB12)*(1+'Revenue Assumptions Summary'!$BB22)</f>
        <v>46.29624709820559</v>
      </c>
      <c r="CG12" s="479">
        <f>('DCF Bull'!CC12)*(1+'Revenue Assumptions Summary'!$BB22)</f>
        <v>38.182471833571618</v>
      </c>
      <c r="CH12" s="479">
        <f>('DCF Bull'!CD12)*(1+'Revenue Assumptions Summary'!$BC22)</f>
        <v>61.577388433774566</v>
      </c>
      <c r="CI12" s="479">
        <f>('DCF Bull'!CE12)*(1+'Revenue Assumptions Summary'!$BC22)</f>
        <v>48.365267964618489</v>
      </c>
      <c r="CJ12" s="479">
        <f>('DCF Bull'!CF12)*(1+'Revenue Assumptions Summary'!$BC22)</f>
        <v>46.079125771079127</v>
      </c>
      <c r="CK12" s="479">
        <f>('DCF Bull'!CG12)*(1+'Revenue Assumptions Summary'!$BC22)</f>
        <v>38.003402697797213</v>
      </c>
      <c r="CM12" s="750" t="s">
        <v>1460</v>
      </c>
      <c r="CN12" s="751"/>
      <c r="CO12" s="80"/>
      <c r="CR12" s="945" t="s">
        <v>1377</v>
      </c>
      <c r="CS12" s="803">
        <f>CS13+0.005</f>
        <v>8.5500000000000007E-2</v>
      </c>
      <c r="CT12" s="804">
        <f t="dataTable" ref="CT12:CX16" dt2D="1" dtr="1" r1="CO14" r2="AC32" ca="1"/>
        <v>118.70759409466115</v>
      </c>
      <c r="CU12" s="804">
        <v>123.59305675136302</v>
      </c>
      <c r="CV12" s="804">
        <v>128.4785194080649</v>
      </c>
      <c r="CW12" s="804">
        <v>133.36398206476676</v>
      </c>
      <c r="CX12" s="805">
        <v>138.24944472146859</v>
      </c>
    </row>
    <row r="13" spans="1:102" x14ac:dyDescent="0.25">
      <c r="A13" s="485" t="s">
        <v>1007</v>
      </c>
      <c r="B13" s="479">
        <f>'Segmentation by Geography'!$K20*'DCF Bull'!B$2</f>
        <v>65.347972972972968</v>
      </c>
      <c r="C13" s="479">
        <f>'Segmentation by Geography'!$K20*'DCF Bull'!C$2</f>
        <v>84.920795795795797</v>
      </c>
      <c r="D13" s="479">
        <f>'Segmentation by Geography'!$K20*'DCF Bull'!D$2</f>
        <v>61.622822822822819</v>
      </c>
      <c r="E13" s="479">
        <f>'Segmentation by Geography'!$K20*'DCF Bull'!E$2</f>
        <v>40.408408408408413</v>
      </c>
      <c r="F13" s="479">
        <f>'Segmentation by Geography'!$M20*'DCF Bull'!F$2</f>
        <v>81.846697592224416</v>
      </c>
      <c r="G13" s="479">
        <f>'Segmentation by Geography'!$M20*'DCF Bull'!G$2</f>
        <v>79.109785730064061</v>
      </c>
      <c r="H13" s="479">
        <f>'Segmentation by Geography'!$M20*'DCF Bull'!H$2</f>
        <v>69.139606803622698</v>
      </c>
      <c r="I13" s="479">
        <f>'Segmentation by Geography'!$M20*'DCF Bull'!I$2</f>
        <v>64.903909874088797</v>
      </c>
      <c r="J13" s="479">
        <f>'Segmentation by Geography'!$O20*'DCF Bull'!J$2</f>
        <v>92.228318584070806</v>
      </c>
      <c r="K13" s="479">
        <f>'Segmentation by Geography'!$O20*'DCF Bull'!K$2</f>
        <v>83.3905604719764</v>
      </c>
      <c r="L13" s="479">
        <f>'Segmentation by Geography'!$O20*'DCF Bull'!L$2</f>
        <v>91.344542772861345</v>
      </c>
      <c r="M13" s="479">
        <f>'Segmentation by Geography'!$O20*'DCF Bull'!M$2</f>
        <v>54.036578171091442</v>
      </c>
      <c r="N13" s="479">
        <f>'Segmentation by Geography'!$Q20*'DCF Bull'!N$2</f>
        <v>86.160860215053759</v>
      </c>
      <c r="O13" s="479">
        <f>'Segmentation by Geography'!$Q20*'DCF Bull'!O$2</f>
        <v>87.000430107526881</v>
      </c>
      <c r="P13" s="479">
        <f>'Segmentation by Geography'!$Q20*'DCF Bull'!P$2</f>
        <v>73.619784946236564</v>
      </c>
      <c r="Q13" s="479">
        <f>'Segmentation by Geography'!$Q20*'DCF Bull'!Q$2</f>
        <v>70.418924731182784</v>
      </c>
      <c r="R13" s="479">
        <f>'Segmentation by Geography'!$S20*'DCF Bull'!R$2</f>
        <v>90.23340157940919</v>
      </c>
      <c r="S13" s="479">
        <f>'Segmentation by Geography'!$S20*'DCF Bull'!S$2</f>
        <v>82.553963147119035</v>
      </c>
      <c r="T13" s="479">
        <f>'Segmentation by Geography'!$S20*'DCF Bull'!T$2</f>
        <v>82.217987715706357</v>
      </c>
      <c r="U13" s="479">
        <f>'Segmentation by Geography'!$S20*'DCF Bull'!U$2</f>
        <v>73.194647557765435</v>
      </c>
      <c r="V13" s="479">
        <f>'Segmentation by Geography'!$U20*'DCF Bull'!V$2</f>
        <v>97.150875243123096</v>
      </c>
      <c r="W13" s="479">
        <f>'Segmentation by Geography'!$U20*'DCF Bull'!W$2</f>
        <v>82.271047513198113</v>
      </c>
      <c r="X13" s="479">
        <f>'Segmentation by Geography'!$U20*'DCF Bull'!X$2</f>
        <v>90.046957488191154</v>
      </c>
      <c r="Y13" s="479">
        <f>'Segmentation by Geography'!$U20*'DCF Bull'!Y$2</f>
        <v>76.031119755487651</v>
      </c>
      <c r="Z13" s="479">
        <f>'Segmentation by Geography'!$W20*'DCF Bull'!Z$2</f>
        <v>89.243886763580718</v>
      </c>
      <c r="AA13" s="479">
        <f>'Segmentation by Geography'!$W20*'DCF Bull'!AA$2</f>
        <v>70.095608263198159</v>
      </c>
      <c r="AB13" s="479">
        <f>'Segmentation by Geography'!$W20*'DCF Bull'!AB$2</f>
        <v>66.782310635042066</v>
      </c>
      <c r="AC13" s="479">
        <f>'Segmentation by Geography'!$W20*'DCF Bull'!AC$2</f>
        <v>55.078194338179031</v>
      </c>
      <c r="AD13" s="479">
        <f>('DCF Bull'!Z13)*(1+'Revenue Assumptions Summary'!$AO23)</f>
        <v>88.773608771215976</v>
      </c>
      <c r="AE13" s="479">
        <f>('DCF Bull'!AA13)*(1+'Revenue Assumptions Summary'!$AO23)</f>
        <v>69.726233697353337</v>
      </c>
      <c r="AF13" s="479">
        <f>('DCF Bull'!AB13)*(1+'Revenue Assumptions Summary'!$AO23)</f>
        <v>66.430395763224283</v>
      </c>
      <c r="AG13" s="479">
        <f>('DCF Bull'!AC13)*(1+'Revenue Assumptions Summary'!$AO23)</f>
        <v>54.787955268638591</v>
      </c>
      <c r="AH13" s="479">
        <f>('DCF Bull'!AD13)*(1+'Revenue Assumptions Summary'!$AP23)</f>
        <v>88.305808947363644</v>
      </c>
      <c r="AI13" s="479">
        <f>('DCF Bull'!AE13)*(1+'Revenue Assumptions Summary'!$AP23)</f>
        <v>69.35880558112602</v>
      </c>
      <c r="AJ13" s="479">
        <f>('DCF Bull'!AF13)*(1+'Revenue Assumptions Summary'!$AP23)</f>
        <v>66.080335335732087</v>
      </c>
      <c r="AK13" s="479">
        <f>('DCF Bull'!AG13)*(1+'Revenue Assumptions Summary'!$AP23)</f>
        <v>54.499245637717188</v>
      </c>
      <c r="AL13" s="479">
        <f>('DCF Bull'!AH13)*(1+'Revenue Assumptions Summary'!$AQ23)</f>
        <v>87.840474233111166</v>
      </c>
      <c r="AM13" s="479">
        <f>('DCF Bull'!AI13)*(1+'Revenue Assumptions Summary'!$AQ23)</f>
        <v>68.993313657540057</v>
      </c>
      <c r="AN13" s="479">
        <f>('DCF Bull'!AJ13)*(1+'Revenue Assumptions Summary'!$AQ23)</f>
        <v>65.732119580418768</v>
      </c>
      <c r="AO13" s="479">
        <f>('DCF Bull'!AK13)*(1+'Revenue Assumptions Summary'!$AQ23)</f>
        <v>54.212057385912381</v>
      </c>
      <c r="AP13" s="479">
        <f>('DCF Bull'!AL13)*(1+'Revenue Assumptions Summary'!$AR23)</f>
        <v>87.377591638361025</v>
      </c>
      <c r="AQ13" s="479">
        <f>('DCF Bull'!AM13)*(1+'Revenue Assumptions Summary'!$AR23)</f>
        <v>68.629747723669283</v>
      </c>
      <c r="AR13" s="479">
        <f>('DCF Bull'!AN13)*(1+'Revenue Assumptions Summary'!$AR23)</f>
        <v>65.385738776632735</v>
      </c>
      <c r="AS13" s="479">
        <f>('DCF Bull'!AO13)*(1+'Revenue Assumptions Summary'!$AR23)</f>
        <v>53.926382496191941</v>
      </c>
      <c r="AT13" s="479">
        <f>('DCF Bull'!AP13)*(1+'Revenue Assumptions Summary'!$AS23)</f>
        <v>86.917148241468055</v>
      </c>
      <c r="AU13" s="479">
        <f>('DCF Bull'!AQ13)*(1+'Revenue Assumptions Summary'!$AS23)</f>
        <v>68.268097630352671</v>
      </c>
      <c r="AV13" s="479">
        <f>('DCF Bull'!AR13)*(1+'Revenue Assumptions Summary'!$AS23)</f>
        <v>65.041183254946191</v>
      </c>
      <c r="AW13" s="479">
        <f>('DCF Bull'!AS13)*(1+'Revenue Assumptions Summary'!$AS23)</f>
        <v>53.642212993770052</v>
      </c>
      <c r="AX13" s="479">
        <f>('DCF Bull'!AT13)*(1+'Revenue Assumptions Summary'!$AT23)</f>
        <v>86.443505847721198</v>
      </c>
      <c r="AY13" s="479">
        <f>('DCF Bull'!AU13)*(1+'Revenue Assumptions Summary'!$AT23)</f>
        <v>67.896080533239058</v>
      </c>
      <c r="AZ13" s="479">
        <f>('DCF Bull'!AV13)*(1+'Revenue Assumptions Summary'!$AT23)</f>
        <v>64.686750759721932</v>
      </c>
      <c r="BA13" s="479">
        <f>('DCF Bull'!AW13)*(1+'Revenue Assumptions Summary'!$AT23)</f>
        <v>53.349897533791278</v>
      </c>
      <c r="BB13" s="479">
        <f>('DCF Bull'!AX13)*(1+'Revenue Assumptions Summary'!$AU23)</f>
        <v>85.956904306379613</v>
      </c>
      <c r="BC13" s="479">
        <f>('DCF Bull'!AY13)*(1+'Revenue Assumptions Summary'!$AU23)</f>
        <v>67.513884819234505</v>
      </c>
      <c r="BD13" s="479">
        <f>('DCF Bull'!AZ13)*(1+'Revenue Assumptions Summary'!$AU23)</f>
        <v>64.322620773144237</v>
      </c>
      <c r="BE13" s="479">
        <f>('DCF Bull'!BA13)*(1+'Revenue Assumptions Summary'!$AU23)</f>
        <v>53.049584142799368</v>
      </c>
      <c r="BF13" s="479">
        <f>('DCF Bull'!BB13)*(1+'Revenue Assumptions Summary'!$AV23)</f>
        <v>85.457589191904745</v>
      </c>
      <c r="BG13" s="479">
        <f>('DCF Bull'!BC13)*(1+'Revenue Assumptions Summary'!$AV23)</f>
        <v>67.121703372040898</v>
      </c>
      <c r="BH13" s="479">
        <f>('DCF Bull'!BD13)*(1+'Revenue Assumptions Summary'!$AV23)</f>
        <v>63.948977061637493</v>
      </c>
      <c r="BI13" s="479">
        <f>('DCF Bull'!BE13)*(1+'Revenue Assumptions Summary'!$AV23)</f>
        <v>52.741424380731949</v>
      </c>
      <c r="BJ13" s="479">
        <f>('DCF Bull'!BF13)*(1+'Revenue Assumptions Summary'!$AW23)</f>
        <v>84.945811597200461</v>
      </c>
      <c r="BK13" s="479">
        <f>('DCF Bull'!BG13)*(1+'Revenue Assumptions Summary'!$AW23)</f>
        <v>66.719733409758703</v>
      </c>
      <c r="BL13" s="479">
        <f>('DCF Bull'!BH13)*(1+'Revenue Assumptions Summary'!$AW23)</f>
        <v>63.566007521145188</v>
      </c>
      <c r="BM13" s="479">
        <f>('DCF Bull'!BI13)*(1+'Revenue Assumptions Summary'!$AW23)</f>
        <v>52.425573213315616</v>
      </c>
      <c r="BN13" s="479">
        <f>('DCF Bull'!BJ13)*(1+'Revenue Assumptions Summary'!$AX23)</f>
        <v>84.421827922982359</v>
      </c>
      <c r="BO13" s="479">
        <f>('DCF Bull'!BK13)*(1+'Revenue Assumptions Summary'!$AX23)</f>
        <v>66.308176319449501</v>
      </c>
      <c r="BP13" s="479">
        <f>('DCF Bull'!BL13)*(1+'Revenue Assumptions Summary'!$AX23)</f>
        <v>63.173904019512356</v>
      </c>
      <c r="BQ13" s="479">
        <f>('DCF Bull'!BM13)*(1+'Revenue Assumptions Summary'!$AX23)</f>
        <v>52.102188882072042</v>
      </c>
      <c r="BR13" s="479">
        <f>('DCF Bull'!BN13)*(1+'Revenue Assumptions Summary'!$AY23)</f>
        <v>83.885899663523901</v>
      </c>
      <c r="BS13" s="479">
        <f>('DCF Bull'!BO13)*(1+'Revenue Assumptions Summary'!$AY23)</f>
        <v>65.887237488852662</v>
      </c>
      <c r="BT13" s="479">
        <f>('DCF Bull'!BP13)*(1+'Revenue Assumptions Summary'!$AY23)</f>
        <v>62.772862236156747</v>
      </c>
      <c r="BU13" s="479">
        <f>('DCF Bull'!BQ13)*(1+'Revenue Assumptions Summary'!$AY23)</f>
        <v>51.771432772088033</v>
      </c>
      <c r="BV13" s="479">
        <f>('DCF Bull'!BR13)*(1+'Revenue Assumptions Summary'!$AZ23)</f>
        <v>83.338293189030168</v>
      </c>
      <c r="BW13" s="479">
        <f>('DCF Bull'!BS13)*(1+'Revenue Assumptions Summary'!$AZ23)</f>
        <v>65.457126135453294</v>
      </c>
      <c r="BX13" s="479">
        <f>('DCF Bull'!BT13)*(1+'Revenue Assumptions Summary'!$AZ23)</f>
        <v>62.363081499216399</v>
      </c>
      <c r="BY13" s="479">
        <f>('DCF Bull'!BU13)*(1+'Revenue Assumptions Summary'!$AZ23)</f>
        <v>51.433469277704241</v>
      </c>
      <c r="BZ13" s="479">
        <f>('DCF Bull'!BV13)*(1+'Revenue Assumptions Summary'!$BA23)</f>
        <v>82.779279524893028</v>
      </c>
      <c r="CA13" s="479">
        <f>('DCF Bull'!BW13)*(1+'Revenue Assumptions Summary'!$BA23)</f>
        <v>65.018055133100631</v>
      </c>
      <c r="CB13" s="479">
        <f>('DCF Bull'!BX13)*(1+'Revenue Assumptions Summary'!$BA23)</f>
        <v>61.944764620363529</v>
      </c>
      <c r="CC13" s="479">
        <f>('DCF Bull'!BY13)*(1+'Revenue Assumptions Summary'!$BA23)</f>
        <v>51.088465666279191</v>
      </c>
      <c r="CD13" s="479">
        <f>('DCF Bull'!BZ13)*(1+'Revenue Assumptions Summary'!$BB23)</f>
        <v>82.209134128083861</v>
      </c>
      <c r="CE13" s="479">
        <f>('DCF Bull'!CA13)*(1+'Revenue Assumptions Summary'!$BB23)</f>
        <v>64.570240836378289</v>
      </c>
      <c r="CF13" s="479">
        <f>('DCF Bull'!CB13)*(1+'Revenue Assumptions Summary'!$BB23)</f>
        <v>61.518117727476437</v>
      </c>
      <c r="CG13" s="479">
        <f>('DCF Bull'!CC13)*(1+'Revenue Assumptions Summary'!$BB23)</f>
        <v>50.736591940186742</v>
      </c>
      <c r="CH13" s="479">
        <f>('DCF Bull'!CD13)*(1+'Revenue Assumptions Summary'!$BC23)</f>
        <v>81.628136660942204</v>
      </c>
      <c r="CI13" s="479">
        <f>('DCF Bull'!CE13)*(1+'Revenue Assumptions Summary'!$BC23)</f>
        <v>64.113902902929027</v>
      </c>
      <c r="CJ13" s="479">
        <f>('DCF Bull'!CF13)*(1+'Revenue Assumptions Summary'!$BC23)</f>
        <v>61.083350095362718</v>
      </c>
      <c r="CK13" s="479">
        <f>('DCF Bull'!CG13)*(1+'Revenue Assumptions Summary'!$BC23)</f>
        <v>50.378020697206352</v>
      </c>
      <c r="CM13" s="752" t="s">
        <v>1477</v>
      </c>
      <c r="CN13" s="80"/>
      <c r="CO13" s="753">
        <f>SUM(CH22:CK22)</f>
        <v>3077.3292219794057</v>
      </c>
      <c r="CR13" s="946"/>
      <c r="CS13" s="806">
        <f>CS14+0.005</f>
        <v>8.0500000000000002E-2</v>
      </c>
      <c r="CT13" s="804">
        <v>125.47229797502371</v>
      </c>
      <c r="CU13" s="807">
        <v>130.698872677661</v>
      </c>
      <c r="CV13" s="808">
        <v>135.92544738029827</v>
      </c>
      <c r="CW13" s="809">
        <v>141.15202208293556</v>
      </c>
      <c r="CX13" s="805">
        <v>146.37859678557282</v>
      </c>
    </row>
    <row r="14" spans="1:102" x14ac:dyDescent="0.25">
      <c r="A14" s="485" t="s">
        <v>1008</v>
      </c>
      <c r="B14" s="479">
        <f>'Segmentation by Geography'!$K21*'DCF Bull'!B$2</f>
        <v>243.77927927927925</v>
      </c>
      <c r="C14" s="479">
        <f>'Segmentation by Geography'!$K21*'DCF Bull'!C$2</f>
        <v>316.79529529529532</v>
      </c>
      <c r="D14" s="479">
        <f>'Segmentation by Geography'!$K21*'DCF Bull'!D$2</f>
        <v>229.88268268268266</v>
      </c>
      <c r="E14" s="479">
        <f>'Segmentation by Geography'!$K21*'DCF Bull'!E$2</f>
        <v>150.74274274274273</v>
      </c>
      <c r="F14" s="479">
        <f>'Segmentation by Geography'!$M21*'DCF Bull'!F$2</f>
        <v>246.03949635520206</v>
      </c>
      <c r="G14" s="479">
        <f>'Segmentation by Geography'!$M21*'DCF Bull'!G$2</f>
        <v>237.81206096752814</v>
      </c>
      <c r="H14" s="479">
        <f>'Segmentation by Geography'!$M21*'DCF Bull'!H$2</f>
        <v>207.84068919814442</v>
      </c>
      <c r="I14" s="479">
        <f>'Segmentation by Geography'!$M21*'DCF Bull'!I$2</f>
        <v>195.10775347912522</v>
      </c>
      <c r="J14" s="479">
        <f>'Segmentation by Geography'!$O21*'DCF Bull'!J$2</f>
        <v>292.68843657817104</v>
      </c>
      <c r="K14" s="479">
        <f>'Segmentation by Geography'!$O21*'DCF Bull'!K$2</f>
        <v>264.64163225172069</v>
      </c>
      <c r="L14" s="479">
        <f>'Segmentation by Geography'!$O21*'DCF Bull'!L$2</f>
        <v>289.88375614552598</v>
      </c>
      <c r="M14" s="479">
        <f>'Segmentation by Geography'!$O21*'DCF Bull'!M$2</f>
        <v>171.48617502458205</v>
      </c>
      <c r="N14" s="479">
        <f>'Segmentation by Geography'!$Q21*'DCF Bull'!N$2</f>
        <v>337.41809760132338</v>
      </c>
      <c r="O14" s="479">
        <f>'Segmentation by Geography'!$Q21*'DCF Bull'!O$2</f>
        <v>340.70597187758477</v>
      </c>
      <c r="P14" s="479">
        <f>'Segmentation by Geography'!$Q21*'DCF Bull'!P$2</f>
        <v>288.30547559966919</v>
      </c>
      <c r="Q14" s="479">
        <f>'Segmentation by Geography'!$Q21*'DCF Bull'!Q$2</f>
        <v>275.77045492142264</v>
      </c>
      <c r="R14" s="479">
        <f>'Segmentation by Geography'!$S21*'DCF Bull'!R$2</f>
        <v>384.00058496636444</v>
      </c>
      <c r="S14" s="479">
        <f>'Segmentation by Geography'!$S21*'DCF Bull'!S$2</f>
        <v>351.31968411816314</v>
      </c>
      <c r="T14" s="479">
        <f>'Segmentation by Geography'!$S21*'DCF Bull'!T$2</f>
        <v>349.88989470605441</v>
      </c>
      <c r="U14" s="479">
        <f>'Segmentation by Geography'!$S21*'DCF Bull'!U$2</f>
        <v>311.48983620941794</v>
      </c>
      <c r="V14" s="479">
        <f>'Segmentation by Geography'!$U21*'DCF Bull'!V$2</f>
        <v>146.97760489024731</v>
      </c>
      <c r="W14" s="479">
        <f>'Segmentation by Geography'!$U21*'DCF Bull'!W$2</f>
        <v>124.46621283689916</v>
      </c>
      <c r="X14" s="479">
        <f>'Segmentation by Geography'!$U21*'DCF Bull'!X$2</f>
        <v>136.23023061961655</v>
      </c>
      <c r="Y14" s="479">
        <f>'Segmentation by Geography'!$U21*'DCF Bull'!Y$2</f>
        <v>115.02595165323703</v>
      </c>
      <c r="Z14" s="479">
        <f>'Segmentation by Geography'!$W21*'DCF Bull'!Z$2</f>
        <v>157.41453710788059</v>
      </c>
      <c r="AA14" s="479">
        <f>'Segmentation by Geography'!$W21*'DCF Bull'!AA$2</f>
        <v>123.63947972456002</v>
      </c>
      <c r="AB14" s="479">
        <f>'Segmentation by Geography'!$W21*'DCF Bull'!AB$2</f>
        <v>117.79525631216521</v>
      </c>
      <c r="AC14" s="479">
        <f>'Segmentation by Geography'!$W21*'DCF Bull'!AC$2</f>
        <v>97.150726855393998</v>
      </c>
      <c r="AD14" s="479">
        <f>('DCF Bull'!Z14)*(1+'Revenue Assumptions Summary'!$AO24)</f>
        <v>155.86329464651061</v>
      </c>
      <c r="AE14" s="479">
        <f>('DCF Bull'!AA14)*(1+'Revenue Assumptions Summary'!$AO24)</f>
        <v>122.42107376044638</v>
      </c>
      <c r="AF14" s="479">
        <f>('DCF Bull'!AB14)*(1+'Revenue Assumptions Summary'!$AO24)</f>
        <v>116.63444228128468</v>
      </c>
      <c r="AG14" s="479">
        <f>('DCF Bull'!AC14)*(1+'Revenue Assumptions Summary'!$AO24)</f>
        <v>96.193354458791504</v>
      </c>
      <c r="AH14" s="479">
        <f>('DCF Bull'!AD14)*(1+'Revenue Assumptions Summary'!$AP24)</f>
        <v>154.32733891289885</v>
      </c>
      <c r="AI14" s="479">
        <f>('DCF Bull'!AE14)*(1+'Revenue Assumptions Summary'!$AP24)</f>
        <v>121.21467458491429</v>
      </c>
      <c r="AJ14" s="479">
        <f>('DCF Bull'!AF14)*(1+'Revenue Assumptions Summary'!$AP24)</f>
        <v>115.48506749894841</v>
      </c>
      <c r="AK14" s="479">
        <f>('DCF Bull'!AG14)*(1+'Revenue Assumptions Summary'!$AP24)</f>
        <v>95.245416493978084</v>
      </c>
      <c r="AL14" s="479">
        <f>('DCF Bull'!AH14)*(1+'Revenue Assumptions Summary'!$AQ24)</f>
        <v>152.80651926389874</v>
      </c>
      <c r="AM14" s="479">
        <f>('DCF Bull'!AI14)*(1+'Revenue Assumptions Summary'!$AQ24)</f>
        <v>120.02016387699663</v>
      </c>
      <c r="AN14" s="479">
        <f>('DCF Bull'!AJ14)*(1+'Revenue Assumptions Summary'!$AQ24)</f>
        <v>114.34701923701581</v>
      </c>
      <c r="AO14" s="479">
        <f>('DCF Bull'!AK14)*(1+'Revenue Assumptions Summary'!$AQ24)</f>
        <v>94.306819989291412</v>
      </c>
      <c r="AP14" s="479">
        <f>('DCF Bull'!AL14)*(1+'Revenue Assumptions Summary'!$AR24)</f>
        <v>151.30068654087736</v>
      </c>
      <c r="AQ14" s="479">
        <f>('DCF Bull'!AM14)*(1+'Revenue Assumptions Summary'!$AR24)</f>
        <v>118.83742448172092</v>
      </c>
      <c r="AR14" s="479">
        <f>('DCF Bull'!AN14)*(1+'Revenue Assumptions Summary'!$AR24)</f>
        <v>113.22018587822643</v>
      </c>
      <c r="AS14" s="479">
        <f>('DCF Bull'!AO14)*(1+'Revenue Assumptions Summary'!$AR24)</f>
        <v>93.377472889258925</v>
      </c>
      <c r="AT14" s="479">
        <f>('DCF Bull'!AP14)*(1+'Revenue Assumptions Summary'!$AS24)</f>
        <v>149.80969305508648</v>
      </c>
      <c r="AU14" s="479">
        <f>('DCF Bull'!AQ14)*(1+'Revenue Assumptions Summary'!$AS24)</f>
        <v>117.666340398619</v>
      </c>
      <c r="AV14" s="479">
        <f>('DCF Bull'!AR14)*(1+'Revenue Assumptions Summary'!$AS24)</f>
        <v>112.10445690525272</v>
      </c>
      <c r="AW14" s="479">
        <f>('DCF Bull'!AS14)*(1+'Revenue Assumptions Summary'!$AS24)</f>
        <v>92.457284045569267</v>
      </c>
      <c r="AX14" s="479">
        <f>('DCF Bull'!AT14)*(1+'Revenue Assumptions Summary'!$AT24)</f>
        <v>148.36936705203186</v>
      </c>
      <c r="AY14" s="479">
        <f>('DCF Bull'!AU14)*(1+'Revenue Assumptions Summary'!$AT24)</f>
        <v>116.53505252061709</v>
      </c>
      <c r="AZ14" s="479">
        <f>('DCF Bull'!AV14)*(1+'Revenue Assumptions Summary'!$AT24)</f>
        <v>111.02664303990038</v>
      </c>
      <c r="BA14" s="479">
        <f>('DCF Bull'!AW14)*(1+'Revenue Assumptions Summary'!$AT24)</f>
        <v>91.568365393732279</v>
      </c>
      <c r="BB14" s="479">
        <f>('DCF Bull'!AX14)*(1+'Revenue Assumptions Summary'!$AU24)</f>
        <v>146.97851748472436</v>
      </c>
      <c r="BC14" s="479">
        <f>('DCF Bull'!AY14)*(1+'Revenue Assumptions Summary'!$AU24)</f>
        <v>115.44262535323814</v>
      </c>
      <c r="BD14" s="479">
        <f>('DCF Bull'!AZ14)*(1+'Revenue Assumptions Summary'!$AU24)</f>
        <v>109.98585300689111</v>
      </c>
      <c r="BE14" s="479">
        <f>('DCF Bull'!BA14)*(1+'Revenue Assumptions Summary'!$AU24)</f>
        <v>90.709981861353498</v>
      </c>
      <c r="BF14" s="479">
        <f>('DCF Bull'!BB14)*(1+'Revenue Assumptions Summary'!$AV24)</f>
        <v>145.63600068635481</v>
      </c>
      <c r="BG14" s="479">
        <f>('DCF Bull'!BC14)*(1+'Revenue Assumptions Summary'!$AV24)</f>
        <v>114.38816061623524</v>
      </c>
      <c r="BH14" s="479">
        <f>('DCF Bull'!BD14)*(1+'Revenue Assumptions Summary'!$AV24)</f>
        <v>108.98123098612469</v>
      </c>
      <c r="BI14" s="479">
        <f>('DCF Bull'!BE14)*(1+'Revenue Assumptions Summary'!$AV24)</f>
        <v>89.881427617422432</v>
      </c>
      <c r="BJ14" s="479">
        <f>('DCF Bull'!BF14)*(1+'Revenue Assumptions Summary'!$AW24)</f>
        <v>144.34071880485016</v>
      </c>
      <c r="BK14" s="479">
        <f>('DCF Bull'!BG14)*(1+'Revenue Assumptions Summary'!$AW24)</f>
        <v>113.37079601403126</v>
      </c>
      <c r="BL14" s="479">
        <f>('DCF Bull'!BH14)*(1+'Revenue Assumptions Summary'!$AW24)</f>
        <v>108.01195544123789</v>
      </c>
      <c r="BM14" s="479">
        <f>('DCF Bull'!BI14)*(1+'Revenue Assumptions Summary'!$AW24)</f>
        <v>89.082025106175593</v>
      </c>
      <c r="BN14" s="479">
        <f>('DCF Bull'!BJ14)*(1+'Revenue Assumptions Summary'!$AX24)</f>
        <v>143.09161830786502</v>
      </c>
      <c r="BO14" s="479">
        <f>('DCF Bull'!BK14)*(1+'Revenue Assumptions Summary'!$AX24)</f>
        <v>112.38970406148121</v>
      </c>
      <c r="BP14" s="479">
        <f>('DCF Bull'!BL14)*(1+'Revenue Assumptions Summary'!$AX24)</f>
        <v>107.07723800087099</v>
      </c>
      <c r="BQ14" s="479">
        <f>('DCF Bull'!BM14)*(1+'Revenue Assumptions Summary'!$AX24)</f>
        <v>88.311124124429696</v>
      </c>
      <c r="BR14" s="479">
        <f>('DCF Bull'!BN14)*(1+'Revenue Assumptions Summary'!$AY24)</f>
        <v>141.88768855536</v>
      </c>
      <c r="BS14" s="479">
        <f>('DCF Bull'!BO14)*(1+'Revenue Assumptions Summary'!$AY24)</f>
        <v>111.44409096272003</v>
      </c>
      <c r="BT14" s="479">
        <f>('DCF Bull'!BP14)*(1+'Revenue Assumptions Summary'!$AY24)</f>
        <v>106.17632239051044</v>
      </c>
      <c r="BU14" s="479">
        <f>('DCF Bull'!BQ14)*(1+'Revenue Assumptions Summary'!$AY24)</f>
        <v>87.568100940627176</v>
      </c>
      <c r="BV14" s="479">
        <f>('DCF Bull'!BR14)*(1+'Revenue Assumptions Summary'!$AZ24)</f>
        <v>140.72796043706077</v>
      </c>
      <c r="BW14" s="479">
        <f>('DCF Bull'!BS14)*(1+'Revenue Assumptions Summary'!$AZ24)</f>
        <v>110.53319554097006</v>
      </c>
      <c r="BX14" s="479">
        <f>('DCF Bull'!BT14)*(1+'Revenue Assumptions Summary'!$AZ24)</f>
        <v>105.30848341288248</v>
      </c>
      <c r="BY14" s="479">
        <f>('DCF Bull'!BU14)*(1+'Revenue Assumptions Summary'!$AZ24)</f>
        <v>86.852357453923702</v>
      </c>
      <c r="BZ14" s="479">
        <f>('DCF Bull'!BV14)*(1+'Revenue Assumptions Summary'!$BA24)</f>
        <v>139.61150507222644</v>
      </c>
      <c r="CA14" s="479">
        <f>('DCF Bull'!BW14)*(1+'Revenue Assumptions Summary'!$BA24)</f>
        <v>109.65628821728869</v>
      </c>
      <c r="CB14" s="479">
        <f>('DCF Bull'!BX14)*(1+'Revenue Assumptions Summary'!$BA24)</f>
        <v>104.47302597497365</v>
      </c>
      <c r="CC14" s="479">
        <f>('DCF Bull'!BY14)*(1+'Revenue Assumptions Summary'!$BA24)</f>
        <v>86.163320391730849</v>
      </c>
      <c r="CD14" s="479">
        <f>('DCF Bull'!BZ14)*(1+'Revenue Assumptions Summary'!$BB24)</f>
        <v>138.53743256928436</v>
      </c>
      <c r="CE14" s="479">
        <f>('DCF Bull'!CA14)*(1+'Revenue Assumptions Summary'!$BB24)</f>
        <v>108.81267003633756</v>
      </c>
      <c r="CF14" s="479">
        <f>('DCF Bull'!CB14)*(1+'Revenue Assumptions Summary'!$BB24)</f>
        <v>103.66928415985018</v>
      </c>
      <c r="CG14" s="479">
        <f>('DCF Bull'!CC14)*(1+'Revenue Assumptions Summary'!$BB24)</f>
        <v>85.500440544206327</v>
      </c>
      <c r="CH14" s="479">
        <f>('DCF Bull'!CD14)*(1+'Revenue Assumptions Summary'!$BC24)</f>
        <v>137.5048908430125</v>
      </c>
      <c r="CI14" s="479">
        <f>('DCF Bull'!CE14)*(1+'Revenue Assumptions Summary'!$BC24)</f>
        <v>108.00167173735161</v>
      </c>
      <c r="CJ14" s="479">
        <f>('DCF Bull'!CF14)*(1+'Revenue Assumptions Summary'!$BC24)</f>
        <v>102.89662034154067</v>
      </c>
      <c r="CK14" s="479">
        <f>('DCF Bull'!CG14)*(1+'Revenue Assumptions Summary'!$BC24)</f>
        <v>84.863192034260337</v>
      </c>
      <c r="CM14" s="754" t="s">
        <v>1461</v>
      </c>
      <c r="CN14" s="80"/>
      <c r="CO14" s="755">
        <f>'Comps Anal'!D27</f>
        <v>16.18824</v>
      </c>
      <c r="CR14" s="946"/>
      <c r="CS14" s="806">
        <v>7.5499999999999998E-2</v>
      </c>
      <c r="CT14" s="804">
        <v>132.69905542034229</v>
      </c>
      <c r="CU14" s="810">
        <v>138.2923192825628</v>
      </c>
      <c r="CV14" s="811">
        <v>143.88558314478325</v>
      </c>
      <c r="CW14" s="805">
        <v>149.47884700700374</v>
      </c>
      <c r="CX14" s="805">
        <v>155.07211086922425</v>
      </c>
    </row>
    <row r="15" spans="1:102" x14ac:dyDescent="0.25">
      <c r="A15" s="485" t="s">
        <v>1009</v>
      </c>
      <c r="B15" s="479">
        <f>'Segmentation by Geography'!$K22*'DCF Bull'!B$2</f>
        <v>0</v>
      </c>
      <c r="C15" s="479">
        <f>'Segmentation by Geography'!$K22*'DCF Bull'!C$2</f>
        <v>0</v>
      </c>
      <c r="D15" s="479">
        <f>'Segmentation by Geography'!$K22*'DCF Bull'!D$2</f>
        <v>0</v>
      </c>
      <c r="E15" s="479">
        <f>'Segmentation by Geography'!$K22*'DCF Bull'!E$2</f>
        <v>0</v>
      </c>
      <c r="F15" s="479">
        <f>'Segmentation by Geography'!$M22*'DCF Bull'!F$2</f>
        <v>0</v>
      </c>
      <c r="G15" s="479">
        <f>'Segmentation by Geography'!$M22*'DCF Bull'!G$2</f>
        <v>0</v>
      </c>
      <c r="H15" s="479">
        <f>'Segmentation by Geography'!$M22*'DCF Bull'!H$2</f>
        <v>0</v>
      </c>
      <c r="I15" s="479">
        <f>'Segmentation by Geography'!$M22*'DCF Bull'!I$2</f>
        <v>0</v>
      </c>
      <c r="J15" s="479">
        <f>'Segmentation by Geography'!$O22*'DCF Bull'!J$2</f>
        <v>0</v>
      </c>
      <c r="K15" s="479">
        <f>'Segmentation by Geography'!$O22*'DCF Bull'!K$2</f>
        <v>0</v>
      </c>
      <c r="L15" s="479">
        <f>'Segmentation by Geography'!$O22*'DCF Bull'!L$2</f>
        <v>0</v>
      </c>
      <c r="M15" s="479">
        <f>'Segmentation by Geography'!$O22*'DCF Bull'!M$2</f>
        <v>0</v>
      </c>
      <c r="N15" s="479">
        <f>'Segmentation by Geography'!$Q22*'DCF Bull'!N$2</f>
        <v>0</v>
      </c>
      <c r="O15" s="479">
        <f>'Segmentation by Geography'!$Q22*'DCF Bull'!O$2</f>
        <v>0</v>
      </c>
      <c r="P15" s="479">
        <f>'Segmentation by Geography'!$Q22*'DCF Bull'!P$2</f>
        <v>0</v>
      </c>
      <c r="Q15" s="479">
        <f>'Segmentation by Geography'!$Q22*'DCF Bull'!Q$2</f>
        <v>0</v>
      </c>
      <c r="R15" s="479">
        <f>'Segmentation by Geography'!$S22*'DCF Bull'!R$2</f>
        <v>0</v>
      </c>
      <c r="S15" s="479">
        <f>'Segmentation by Geography'!$S22*'DCF Bull'!S$2</f>
        <v>0</v>
      </c>
      <c r="T15" s="479">
        <f>'Segmentation by Geography'!$S22*'DCF Bull'!T$2</f>
        <v>0</v>
      </c>
      <c r="U15" s="479">
        <f>'Segmentation by Geography'!$S22*'DCF Bull'!U$2</f>
        <v>0</v>
      </c>
      <c r="V15" s="479">
        <f>'Segmentation by Geography'!$U22*'DCF Bull'!V$2</f>
        <v>8.5762711864406782</v>
      </c>
      <c r="W15" s="479">
        <f>'Segmentation by Geography'!$U22*'DCF Bull'!W$2</f>
        <v>7.2627118644067803</v>
      </c>
      <c r="X15" s="479">
        <f>'Segmentation by Geography'!$U22*'DCF Bull'!X$2</f>
        <v>7.9491525423728806</v>
      </c>
      <c r="Y15" s="479">
        <f>'Segmentation by Geography'!$U22*'DCF Bull'!Y$2</f>
        <v>6.7118644067796618</v>
      </c>
      <c r="Z15" s="479">
        <f>'Segmentation by Geography'!$W22*'DCF Bull'!Z$2</f>
        <v>7.2677276205049726</v>
      </c>
      <c r="AA15" s="479">
        <f>'Segmentation by Geography'!$W22*'DCF Bull'!AA$2</f>
        <v>5.7083550114766632</v>
      </c>
      <c r="AB15" s="479">
        <f>'Segmentation by Geography'!$W22*'DCF Bull'!AB$2</f>
        <v>5.4385309869931131</v>
      </c>
      <c r="AC15" s="479">
        <f>'Segmentation by Geography'!$W22*'DCF Bull'!AC$2</f>
        <v>4.4853863810252479</v>
      </c>
      <c r="AD15" s="479">
        <f>('DCF Bull'!Z15)*(1+'Revenue Assumptions Summary'!$AO25)</f>
        <v>7.33876640263873</v>
      </c>
      <c r="AE15" s="479">
        <f>('DCF Bull'!AA15)*(1+'Revenue Assumptions Summary'!$AO25)</f>
        <v>5.7641516248305162</v>
      </c>
      <c r="AF15" s="479">
        <f>('DCF Bull'!AB15)*(1+'Revenue Assumptions Summary'!$AO25)</f>
        <v>5.4916901913670726</v>
      </c>
      <c r="AG15" s="479">
        <f>('DCF Bull'!AC15)*(1+'Revenue Assumptions Summary'!$AO25)</f>
        <v>4.5292290238078943</v>
      </c>
      <c r="AH15" s="479">
        <f>('DCF Bull'!AD15)*(1+'Revenue Assumptions Summary'!$AP25)</f>
        <v>7.4104995570481913</v>
      </c>
      <c r="AI15" s="479">
        <f>('DCF Bull'!AE15)*(1+'Revenue Assumptions Summary'!$AP25)</f>
        <v>5.8204936250875141</v>
      </c>
      <c r="AJ15" s="479">
        <f>('DCF Bull'!AF15)*(1+'Revenue Assumptions Summary'!$AP25)</f>
        <v>5.5453690031527447</v>
      </c>
      <c r="AK15" s="479">
        <f>('DCF Bull'!AG15)*(1+'Revenue Assumptions Summary'!$AP25)</f>
        <v>4.5735002087857684</v>
      </c>
      <c r="AL15" s="479">
        <f>('DCF Bull'!AH15)*(1+'Revenue Assumptions Summary'!$AQ25)</f>
        <v>7.4829338709113289</v>
      </c>
      <c r="AM15" s="479">
        <f>('DCF Bull'!AI15)*(1+'Revenue Assumptions Summary'!$AQ25)</f>
        <v>5.877386343160345</v>
      </c>
      <c r="AN15" s="479">
        <f>('DCF Bull'!AJ15)*(1+'Revenue Assumptions Summary'!$AQ25)</f>
        <v>5.5995725012798374</v>
      </c>
      <c r="AO15" s="479">
        <f>('DCF Bull'!AK15)*(1+'Revenue Assumptions Summary'!$AQ25)</f>
        <v>4.6182041247668755</v>
      </c>
      <c r="AP15" s="479">
        <f>('DCF Bull'!AL15)*(1+'Revenue Assumptions Summary'!$AR25)</f>
        <v>7.5560761977477391</v>
      </c>
      <c r="AQ15" s="479">
        <f>('DCF Bull'!AM15)*(1+'Revenue Assumptions Summary'!$AR25)</f>
        <v>5.9348351620689819</v>
      </c>
      <c r="AR15" s="479">
        <f>('DCF Bull'!AN15)*(1+'Revenue Assumptions Summary'!$AR25)</f>
        <v>5.6543058143223206</v>
      </c>
      <c r="AS15" s="479">
        <f>('DCF Bull'!AO15)*(1+'Revenue Assumptions Summary'!$AR25)</f>
        <v>4.6633450015029441</v>
      </c>
      <c r="AT15" s="479">
        <f>('DCF Bull'!AP15)*(1+'Revenue Assumptions Summary'!$AS25)</f>
        <v>7.6299334580671037</v>
      </c>
      <c r="AU15" s="479">
        <f>('DCF Bull'!AQ15)*(1+'Revenue Assumptions Summary'!$AS25)</f>
        <v>5.9928455174500064</v>
      </c>
      <c r="AV15" s="479">
        <f>('DCF Bull'!AR15)*(1+'Revenue Assumptions Summary'!$AS25)</f>
        <v>5.7095741209836772</v>
      </c>
      <c r="AW15" s="479">
        <f>('DCF Bull'!AS15)*(1+'Revenue Assumptions Summary'!$AS25)</f>
        <v>4.7089271100896299</v>
      </c>
      <c r="AX15" s="479">
        <f>('DCF Bull'!AT15)*(1+'Revenue Assumptions Summary'!$AT25)</f>
        <v>7.6973380743728832</v>
      </c>
      <c r="AY15" s="479">
        <f>('DCF Bull'!AU15)*(1+'Revenue Assumptions Summary'!$AT25)</f>
        <v>6.0457877160816915</v>
      </c>
      <c r="AZ15" s="479">
        <f>('DCF Bull'!AV15)*(1+'Revenue Assumptions Summary'!$AT25)</f>
        <v>5.7600138338605191</v>
      </c>
      <c r="BA15" s="479">
        <f>('DCF Bull'!AW15)*(1+'Revenue Assumptions Summary'!$AT25)</f>
        <v>4.7505268732870247</v>
      </c>
      <c r="BB15" s="479">
        <f>('DCF Bull'!AX15)*(1+'Revenue Assumptions Summary'!$AU25)</f>
        <v>7.7581002113788715</v>
      </c>
      <c r="BC15" s="479">
        <f>('DCF Bull'!AY15)*(1+'Revenue Assumptions Summary'!$AU25)</f>
        <v>6.0935126539711586</v>
      </c>
      <c r="BD15" s="479">
        <f>('DCF Bull'!AZ15)*(1+'Revenue Assumptions Summary'!$AU25)</f>
        <v>5.8054828968466783</v>
      </c>
      <c r="BE15" s="479">
        <f>('DCF Bull'!BA15)*(1+'Revenue Assumptions Summary'!$AU25)</f>
        <v>4.7880271314199394</v>
      </c>
      <c r="BF15" s="479">
        <f>('DCF Bull'!BB15)*(1+'Revenue Assumptions Summary'!$AV25)</f>
        <v>7.8120469163774375</v>
      </c>
      <c r="BG15" s="479">
        <f>('DCF Bull'!BC15)*(1+'Revenue Assumptions Summary'!$AV25)</f>
        <v>6.1358844873572069</v>
      </c>
      <c r="BH15" s="479">
        <f>('DCF Bull'!BD15)*(1+'Revenue Assumptions Summary'!$AV25)</f>
        <v>5.8458518872795491</v>
      </c>
      <c r="BI15" s="479">
        <f>('DCF Bull'!BE15)*(1+'Revenue Assumptions Summary'!$AV25)</f>
        <v>4.8213211441480803</v>
      </c>
      <c r="BJ15" s="479">
        <f>('DCF Bull'!BF15)*(1+'Revenue Assumptions Summary'!$AW25)</f>
        <v>7.8590229347815139</v>
      </c>
      <c r="BK15" s="479">
        <f>('DCF Bull'!BG15)*(1+'Revenue Assumptions Summary'!$AW25)</f>
        <v>6.1727812732686056</v>
      </c>
      <c r="BL15" s="479">
        <f>('DCF Bull'!BH15)*(1+'Revenue Assumptions Summary'!$AW25)</f>
        <v>5.881004626220304</v>
      </c>
      <c r="BM15" s="479">
        <f>('DCF Bull'!BI15)*(1+'Revenue Assumptions Summary'!$AW25)</f>
        <v>4.8503130937899401</v>
      </c>
      <c r="BN15" s="479">
        <f>('DCF Bull'!BJ15)*(1+'Revenue Assumptions Summary'!$AX25)</f>
        <v>7.8988914504288168</v>
      </c>
      <c r="BO15" s="479">
        <f>('DCF Bull'!BK15)*(1+'Revenue Assumptions Summary'!$AX25)</f>
        <v>6.2040955509877262</v>
      </c>
      <c r="BP15" s="479">
        <f>('DCF Bull'!BL15)*(1+'Revenue Assumptions Summary'!$AX25)</f>
        <v>5.91083873243275</v>
      </c>
      <c r="BQ15" s="479">
        <f>('DCF Bull'!BM15)*(1+'Revenue Assumptions Summary'!$AX25)</f>
        <v>4.8749185422125763</v>
      </c>
      <c r="BR15" s="479">
        <f>('DCF Bull'!BN15)*(1+'Revenue Assumptions Summary'!$AY25)</f>
        <v>7.9315347457361494</v>
      </c>
      <c r="BS15" s="479">
        <f>('DCF Bull'!BO15)*(1+'Revenue Assumptions Summary'!$AY25)</f>
        <v>6.2297348605613259</v>
      </c>
      <c r="BT15" s="479">
        <f>('DCF Bull'!BP15)*(1+'Revenue Assumptions Summary'!$AY25)</f>
        <v>5.9352661163850069</v>
      </c>
      <c r="BU15" s="479">
        <f>('DCF Bull'!BQ15)*(1+'Revenue Assumptions Summary'!$AY25)</f>
        <v>4.8950648382556743</v>
      </c>
      <c r="BV15" s="479">
        <f>('DCF Bull'!BR15)*(1+'Revenue Assumptions Summary'!$AZ25)</f>
        <v>7.9568547772711993</v>
      </c>
      <c r="BW15" s="479">
        <f>('DCF Bull'!BS15)*(1+'Revenue Assumptions Summary'!$AZ25)</f>
        <v>6.2496221948769461</v>
      </c>
      <c r="BX15" s="479">
        <f>('DCF Bull'!BT15)*(1+'Revenue Assumptions Summary'!$AZ25)</f>
        <v>5.9542134109570402</v>
      </c>
      <c r="BY15" s="479">
        <f>('DCF Bull'!BU15)*(1+'Revenue Assumptions Summary'!$AZ25)</f>
        <v>4.9106914729542588</v>
      </c>
      <c r="BZ15" s="479">
        <f>('DCF Bull'!BV15)*(1+'Revenue Assumptions Summary'!$BA25)</f>
        <v>7.9747736628268093</v>
      </c>
      <c r="CA15" s="479">
        <f>('DCF Bull'!BW15)*(1+'Revenue Assumptions Summary'!$BA25)</f>
        <v>6.2636963822299299</v>
      </c>
      <c r="CB15" s="479">
        <f>('DCF Bull'!BX15)*(1+'Revenue Assumptions Summary'!$BA25)</f>
        <v>5.9676223359244016</v>
      </c>
      <c r="CC15" s="479">
        <f>('DCF Bull'!BY15)*(1+'Revenue Assumptions Summary'!$BA25)</f>
        <v>4.9217503801438349</v>
      </c>
      <c r="CD15" s="479">
        <f>('DCF Bull'!BZ15)*(1+'Revenue Assumptions Summary'!$BB25)</f>
        <v>7.9852340766343266</v>
      </c>
      <c r="CE15" s="479">
        <f>('DCF Bull'!CA15)*(1+'Revenue Assumptions Summary'!$BB25)</f>
        <v>6.2719123967393058</v>
      </c>
      <c r="CF15" s="479">
        <f>('DCF Bull'!CB15)*(1+'Revenue Assumptions Summary'!$BB25)</f>
        <v>5.9754499937012895</v>
      </c>
      <c r="CG15" s="479">
        <f>('DCF Bull'!CC15)*(1+'Revenue Assumptions Summary'!$BB25)</f>
        <v>4.9282061803721966</v>
      </c>
      <c r="CH15" s="479">
        <f>('DCF Bull'!CD15)*(1+'Revenue Assumptions Summary'!$BC25)</f>
        <v>7.9881995499338796</v>
      </c>
      <c r="CI15" s="479">
        <f>('DCF Bull'!CE15)*(1+'Revenue Assumptions Summary'!$BC25)</f>
        <v>6.2742415944273349</v>
      </c>
      <c r="CJ15" s="479">
        <f>('DCF Bull'!CF15)*(1+'Revenue Assumptions Summary'!$BC25)</f>
        <v>5.9776690942610324</v>
      </c>
      <c r="CK15" s="479">
        <f>('DCF Bull'!CG15)*(1+'Revenue Assumptions Summary'!$BC25)</f>
        <v>4.9300363664008504</v>
      </c>
      <c r="CM15" s="80" t="s">
        <v>1131</v>
      </c>
      <c r="CN15" s="80"/>
      <c r="CO15" s="756">
        <f>CO13*CO14</f>
        <v>49816.544004415897</v>
      </c>
      <c r="CR15" s="946"/>
      <c r="CS15" s="806">
        <f>CS14-0.005</f>
        <v>7.0499999999999993E-2</v>
      </c>
      <c r="CT15" s="804">
        <v>140.42313226676191</v>
      </c>
      <c r="CU15" s="812">
        <v>146.41071340972513</v>
      </c>
      <c r="CV15" s="813">
        <v>152.39829455268833</v>
      </c>
      <c r="CW15" s="814">
        <v>158.38587569565155</v>
      </c>
      <c r="CX15" s="805">
        <v>164.37345683861477</v>
      </c>
    </row>
    <row r="16" spans="1:102" x14ac:dyDescent="0.25">
      <c r="A16" s="485" t="s">
        <v>1014</v>
      </c>
      <c r="B16" s="479">
        <f>'Segmentation by Geography'!$K23*'DCF Bull'!B$2</f>
        <v>0</v>
      </c>
      <c r="C16" s="479">
        <f>'Segmentation by Geography'!$K23*'DCF Bull'!C$2</f>
        <v>0</v>
      </c>
      <c r="D16" s="479">
        <f>'Segmentation by Geography'!$K23*'DCF Bull'!D$2</f>
        <v>0</v>
      </c>
      <c r="E16" s="479">
        <f>'Segmentation by Geography'!$K23*'DCF Bull'!E$2</f>
        <v>0</v>
      </c>
      <c r="F16" s="479">
        <f>'Segmentation by Geography'!$M23*'DCF Bull'!F$2</f>
        <v>0</v>
      </c>
      <c r="G16" s="479">
        <f>'Segmentation by Geography'!$M23*'DCF Bull'!G$2</f>
        <v>0</v>
      </c>
      <c r="H16" s="479">
        <f>'Segmentation by Geography'!$M23*'DCF Bull'!H$2</f>
        <v>0</v>
      </c>
      <c r="I16" s="479">
        <f>'Segmentation by Geography'!$M23*'DCF Bull'!I$2</f>
        <v>0</v>
      </c>
      <c r="J16" s="479">
        <f>'Segmentation by Geography'!$O23*'DCF Bull'!J$2</f>
        <v>0</v>
      </c>
      <c r="K16" s="479">
        <f>'Segmentation by Geography'!$O23*'DCF Bull'!K$2</f>
        <v>0</v>
      </c>
      <c r="L16" s="479">
        <f>'Segmentation by Geography'!$O23*'DCF Bull'!L$2</f>
        <v>0</v>
      </c>
      <c r="M16" s="479">
        <f>'Segmentation by Geography'!$O23*'DCF Bull'!M$2</f>
        <v>0</v>
      </c>
      <c r="N16" s="479">
        <f>'Segmentation by Geography'!$Q23*'DCF Bull'!N$2</f>
        <v>0</v>
      </c>
      <c r="O16" s="479">
        <f>'Segmentation by Geography'!$Q23*'DCF Bull'!O$2</f>
        <v>0</v>
      </c>
      <c r="P16" s="479">
        <f>'Segmentation by Geography'!$Q23*'DCF Bull'!P$2</f>
        <v>0</v>
      </c>
      <c r="Q16" s="479">
        <f>'Segmentation by Geography'!$Q23*'DCF Bull'!Q$2</f>
        <v>0</v>
      </c>
      <c r="R16" s="479">
        <f>'Segmentation by Geography'!$S23*'DCF Bull'!R$2</f>
        <v>0</v>
      </c>
      <c r="S16" s="479">
        <f>'Segmentation by Geography'!$S23*'DCF Bull'!S$2</f>
        <v>0</v>
      </c>
      <c r="T16" s="479">
        <f>'Segmentation by Geography'!$S23*'DCF Bull'!T$2</f>
        <v>0</v>
      </c>
      <c r="U16" s="479">
        <f>'Segmentation by Geography'!$S23*'DCF Bull'!U$2</f>
        <v>0</v>
      </c>
      <c r="V16" s="479">
        <f>'Segmentation by Geography'!$U23*'DCF Bull'!V$2</f>
        <v>243.93164767991109</v>
      </c>
      <c r="W16" s="479">
        <f>'Segmentation by Geography'!$U23*'DCF Bull'!W$2</f>
        <v>206.57057515976663</v>
      </c>
      <c r="X16" s="479">
        <f>'Segmentation by Geography'!$U23*'DCF Bull'!X$2</f>
        <v>226.09474854126145</v>
      </c>
      <c r="Y16" s="479">
        <f>'Segmentation by Geography'!$U23*'DCF Bull'!Y$2</f>
        <v>190.90302861906088</v>
      </c>
      <c r="Z16" s="479">
        <f>'Segmentation by Geography'!$W23*'DCF Bull'!Z$2</f>
        <v>240.27932670237183</v>
      </c>
      <c r="AA16" s="479">
        <f>'Segmentation by Geography'!$W23*'DCF Bull'!AA$2</f>
        <v>188.72469778117824</v>
      </c>
      <c r="AB16" s="479">
        <f>'Segmentation by Geography'!$W23*'DCF Bull'!AB$2</f>
        <v>179.80400918133125</v>
      </c>
      <c r="AC16" s="479">
        <f>'Segmentation by Geography'!$W23*'DCF Bull'!AC$2</f>
        <v>148.29196633511856</v>
      </c>
      <c r="AD16" s="479">
        <f>('DCF Bull'!Z16)*(1+'Revenue Assumptions Summary'!$AO26)</f>
        <v>272.47675648048966</v>
      </c>
      <c r="AE16" s="479">
        <f>('DCF Bull'!AA16)*(1+'Revenue Assumptions Summary'!$AO26)</f>
        <v>214.0138072838561</v>
      </c>
      <c r="AF16" s="479">
        <f>('DCF Bull'!AB16)*(1+'Revenue Assumptions Summary'!$AO26)</f>
        <v>203.89774641162961</v>
      </c>
      <c r="AG16" s="479">
        <f>('DCF Bull'!AC16)*(1+'Revenue Assumptions Summary'!$AO26)</f>
        <v>168.16308982402444</v>
      </c>
      <c r="AH16" s="479">
        <f>('DCF Bull'!AD16)*(1+'Revenue Assumptions Summary'!$AP26)</f>
        <v>308.98864184887526</v>
      </c>
      <c r="AI16" s="479">
        <f>('DCF Bull'!AE16)*(1+'Revenue Assumptions Summary'!$AP26)</f>
        <v>242.69165745989278</v>
      </c>
      <c r="AJ16" s="479">
        <f>('DCF Bull'!AF16)*(1+'Revenue Assumptions Summary'!$AP26)</f>
        <v>231.22004443078796</v>
      </c>
      <c r="AK16" s="479">
        <f>('DCF Bull'!AG16)*(1+'Revenue Assumptions Summary'!$AP26)</f>
        <v>190.6969438604437</v>
      </c>
      <c r="AL16" s="479">
        <f>('DCF Bull'!AH16)*(1+'Revenue Assumptions Summary'!$AQ26)</f>
        <v>350.39311985662454</v>
      </c>
      <c r="AM16" s="479">
        <f>('DCF Bull'!AI16)*(1+'Revenue Assumptions Summary'!$AQ26)</f>
        <v>275.2123395595184</v>
      </c>
      <c r="AN16" s="479">
        <f>('DCF Bull'!AJ16)*(1+'Revenue Assumptions Summary'!$AQ26)</f>
        <v>262.20353038451356</v>
      </c>
      <c r="AO16" s="479">
        <f>('DCF Bull'!AK16)*(1+'Revenue Assumptions Summary'!$AQ26)</f>
        <v>216.25033433774314</v>
      </c>
      <c r="AP16" s="479">
        <f>('DCF Bull'!AL16)*(1+'Revenue Assumptions Summary'!$AR26)</f>
        <v>397.3457979174122</v>
      </c>
      <c r="AQ16" s="479">
        <f>('DCF Bull'!AM16)*(1+'Revenue Assumptions Summary'!$AR26)</f>
        <v>312.09079306049381</v>
      </c>
      <c r="AR16" s="479">
        <f>('DCF Bull'!AN16)*(1+'Revenue Assumptions Summary'!$AR26)</f>
        <v>297.33880345603836</v>
      </c>
      <c r="AS16" s="479">
        <f>('DCF Bull'!AO16)*(1+'Revenue Assumptions Summary'!$AR26)</f>
        <v>245.22787913900069</v>
      </c>
      <c r="AT16" s="479">
        <f>('DCF Bull'!AP16)*(1+'Revenue Assumptions Summary'!$AS26)</f>
        <v>450.59013483834542</v>
      </c>
      <c r="AU16" s="479">
        <f>('DCF Bull'!AQ16)*(1+'Revenue Assumptions Summary'!$AS26)</f>
        <v>353.91095933059995</v>
      </c>
      <c r="AV16" s="479">
        <f>('DCF Bull'!AR16)*(1+'Revenue Assumptions Summary'!$AS26)</f>
        <v>337.18220311914746</v>
      </c>
      <c r="AW16" s="479">
        <f>('DCF Bull'!AS16)*(1+'Revenue Assumptions Summary'!$AS26)</f>
        <v>278.08841494362673</v>
      </c>
      <c r="AX16" s="479">
        <f>('DCF Bull'!AT16)*(1+'Revenue Assumptions Summary'!$AT26)</f>
        <v>505.24273262346208</v>
      </c>
      <c r="AY16" s="479">
        <f>('DCF Bull'!AU16)*(1+'Revenue Assumptions Summary'!$AT26)</f>
        <v>396.83722827561201</v>
      </c>
      <c r="AZ16" s="479">
        <f>('DCF Bull'!AV16)*(1+'Revenue Assumptions Summary'!$AT26)</f>
        <v>378.07942190530991</v>
      </c>
      <c r="BA16" s="479">
        <f>('DCF Bull'!AW16)*(1+'Revenue Assumptions Summary'!$AT26)</f>
        <v>311.81807992190505</v>
      </c>
      <c r="BB16" s="479">
        <f>('DCF Bull'!AX16)*(1+'Revenue Assumptions Summary'!$AU26)</f>
        <v>560.10315541585726</v>
      </c>
      <c r="BC16" s="479">
        <f>('DCF Bull'!AY16)*(1+'Revenue Assumptions Summary'!$AU26)</f>
        <v>439.9267310378163</v>
      </c>
      <c r="BD16" s="479">
        <f>('DCF Bull'!AZ16)*(1+'Revenue Assumptions Summary'!$AU26)</f>
        <v>419.13215872970591</v>
      </c>
      <c r="BE16" s="479">
        <f>('DCF Bull'!BA16)*(1+'Revenue Assumptions Summary'!$AU26)</f>
        <v>345.67600719975741</v>
      </c>
      <c r="BF16" s="479">
        <f>('DCF Bull'!BB16)*(1+'Revenue Assumptions Summary'!$AV26)</f>
        <v>613.80218530624745</v>
      </c>
      <c r="BG16" s="479">
        <f>('DCF Bull'!BC16)*(1+'Revenue Assumptions Summary'!$AV26)</f>
        <v>482.10403079261164</v>
      </c>
      <c r="BH16" s="479">
        <f>('DCF Bull'!BD16)*(1+'Revenue Assumptions Summary'!$AV26)</f>
        <v>459.31581079811741</v>
      </c>
      <c r="BI16" s="479">
        <f>('DCF Bull'!BE16)*(1+'Revenue Assumptions Summary'!$AV26)</f>
        <v>378.81716354483905</v>
      </c>
      <c r="BJ16" s="479">
        <f>('DCF Bull'!BF16)*(1+'Revenue Assumptions Summary'!$AW26)</f>
        <v>664.84881025190032</v>
      </c>
      <c r="BK16" s="479">
        <f>('DCF Bull'!BG16)*(1+'Revenue Assumptions Summary'!$AW26)</f>
        <v>522.19802888155493</v>
      </c>
      <c r="BL16" s="479">
        <f>('DCF Bull'!BH16)*(1+'Revenue Assumptions Summary'!$AW26)</f>
        <v>497.51463525118066</v>
      </c>
      <c r="BM16" s="479">
        <f>('DCF Bull'!BI16)*(1+'Revenue Assumptions Summary'!$AW26)</f>
        <v>410.32134866076751</v>
      </c>
      <c r="BN16" s="479">
        <f>('DCF Bull'!BJ16)*(1+'Revenue Assumptions Summary'!$AX26)</f>
        <v>711.69124769065877</v>
      </c>
      <c r="BO16" s="479">
        <f>('DCF Bull'!BK16)*(1+'Revenue Assumptions Summary'!$AX26)</f>
        <v>558.989895124437</v>
      </c>
      <c r="BP16" s="479">
        <f>('DCF Bull'!BL16)*(1+'Revenue Assumptions Summary'!$AX26)</f>
        <v>532.56741389387741</v>
      </c>
      <c r="BQ16" s="479">
        <f>('DCF Bull'!BM16)*(1+'Revenue Assumptions Summary'!$AX26)</f>
        <v>439.23085681969263</v>
      </c>
      <c r="BR16" s="479">
        <f>('DCF Bull'!BN16)*(1+'Revenue Assumptions Summary'!$AY26)</f>
        <v>752.78923139520475</v>
      </c>
      <c r="BS16" s="479">
        <f>('DCF Bull'!BO16)*(1+'Revenue Assumptions Summary'!$AY26)</f>
        <v>591.26984471686967</v>
      </c>
      <c r="BT16" s="479">
        <f>('DCF Bull'!BP16)*(1+'Revenue Assumptions Summary'!$AY26)</f>
        <v>563.32154634780954</v>
      </c>
      <c r="BU16" s="479">
        <f>('DCF Bull'!BQ16)*(1+'Revenue Assumptions Summary'!$AY26)</f>
        <v>464.59508977138927</v>
      </c>
      <c r="BV16" s="479">
        <f>('DCF Bull'!BR16)*(1+'Revenue Assumptions Summary'!$AZ26)</f>
        <v>786.69341560432565</v>
      </c>
      <c r="BW16" s="479">
        <f>('DCF Bull'!BS16)*(1+'Revenue Assumptions Summary'!$AZ26)</f>
        <v>617.89950531313673</v>
      </c>
      <c r="BX16" s="479">
        <f>('DCF Bull'!BT16)*(1+'Revenue Assumptions Summary'!$AZ26)</f>
        <v>588.69246915039184</v>
      </c>
      <c r="BY16" s="479">
        <f>('DCF Bull'!BU16)*(1+'Revenue Assumptions Summary'!$AZ26)</f>
        <v>485.51956218589009</v>
      </c>
      <c r="BZ16" s="479">
        <f>('DCF Bull'!BV16)*(1+'Revenue Assumptions Summary'!$BA26)</f>
        <v>812.12661443266859</v>
      </c>
      <c r="CA16" s="479">
        <f>('DCF Bull'!BW16)*(1+'Revenue Assumptions Summary'!$BA26)</f>
        <v>637.87572560791523</v>
      </c>
      <c r="CB16" s="479">
        <f>('DCF Bull'!BX16)*(1+'Revenue Assumptions Summary'!$BA26)</f>
        <v>607.7244482157671</v>
      </c>
      <c r="CC16" s="479">
        <f>('DCF Bull'!BY16)*(1+'Revenue Assumptions Summary'!$BA26)</f>
        <v>501.216039765581</v>
      </c>
      <c r="CD16" s="479">
        <f>('DCF Bull'!BZ16)*(1+'Revenue Assumptions Summary'!$BB26)</f>
        <v>828.0608577589835</v>
      </c>
      <c r="CE16" s="479">
        <f>('DCF Bull'!CA16)*(1+'Revenue Assumptions Summary'!$BB26)</f>
        <v>650.39109801802465</v>
      </c>
      <c r="CF16" s="479">
        <f>('DCF Bull'!CB16)*(1+'Revenue Assumptions Summary'!$BB26)</f>
        <v>619.64824071453313</v>
      </c>
      <c r="CG16" s="479">
        <f>('DCF Bull'!CC16)*(1+'Revenue Assumptions Summary'!$BB26)</f>
        <v>511.05009543466633</v>
      </c>
      <c r="CH16" s="479">
        <f>('DCF Bull'!CD16)*(1+'Revenue Assumptions Summary'!$BC26)</f>
        <v>833.7840399237366</v>
      </c>
      <c r="CI16" s="479">
        <f>('DCF Bull'!CE16)*(1+'Revenue Assumptions Summary'!$BC26)</f>
        <v>654.88630715321403</v>
      </c>
      <c r="CJ16" s="479">
        <f>('DCF Bull'!CF16)*(1+'Revenue Assumptions Summary'!$BC26)</f>
        <v>623.93096912325871</v>
      </c>
      <c r="CK16" s="479">
        <f>('DCF Bull'!CG16)*(1+'Revenue Assumptions Summary'!$BC26)</f>
        <v>514.58224257588324</v>
      </c>
      <c r="CM16" s="748" t="s">
        <v>1455</v>
      </c>
      <c r="CN16" s="80"/>
      <c r="CO16" s="757">
        <f ca="1">AVERAGE(CH34:CK34)</f>
        <v>0.34500800799480968</v>
      </c>
      <c r="CR16" s="947"/>
      <c r="CS16" s="815">
        <f>CS15-0.005</f>
        <v>6.5499999999999989E-2</v>
      </c>
      <c r="CT16" s="813">
        <v>148.68271719043625</v>
      </c>
      <c r="CU16" s="813">
        <v>155.09446999228894</v>
      </c>
      <c r="CV16" s="813">
        <v>161.50622279414154</v>
      </c>
      <c r="CW16" s="813">
        <v>167.91797559599419</v>
      </c>
      <c r="CX16" s="814">
        <v>174.32972839784685</v>
      </c>
    </row>
    <row r="17" spans="1:102" x14ac:dyDescent="0.25">
      <c r="A17" s="351"/>
      <c r="B17" s="479"/>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t="s">
        <v>980</v>
      </c>
      <c r="CM17" s="80" t="s">
        <v>1462</v>
      </c>
      <c r="CN17" s="80"/>
      <c r="CO17" s="747">
        <f ca="1">CO15*CO16</f>
        <v>17187.10661214931</v>
      </c>
    </row>
    <row r="18" spans="1:102" x14ac:dyDescent="0.25">
      <c r="A18" s="478" t="s">
        <v>1211</v>
      </c>
      <c r="B18" s="38">
        <f>B9*'IS Assumptions'!B12</f>
        <v>261.56598481598473</v>
      </c>
      <c r="C18" s="38">
        <f>C9*'IS Assumptions'!C12</f>
        <v>312.27104841877883</v>
      </c>
      <c r="D18" s="38">
        <f>D9*'IS Assumptions'!D12</f>
        <v>241.29917800052118</v>
      </c>
      <c r="E18" s="38">
        <f>E9*'IS Assumptions'!E12</f>
        <v>156.13588952894665</v>
      </c>
      <c r="F18" s="38">
        <f>F9*'IS Assumptions'!F12</f>
        <v>310.29190390076042</v>
      </c>
      <c r="G18" s="38">
        <f>G9*'IS Assumptions'!G12</f>
        <v>307.24796554356146</v>
      </c>
      <c r="H18" s="38">
        <f>H9*'IS Assumptions'!H12</f>
        <v>269.27447653419557</v>
      </c>
      <c r="I18" s="38">
        <f>I9*'IS Assumptions'!I12</f>
        <v>260.41238476816096</v>
      </c>
      <c r="J18" s="38">
        <f>J9*'IS Assumptions'!J12</f>
        <v>375.71356728896166</v>
      </c>
      <c r="K18" s="38">
        <f>K9*'IS Assumptions'!K12</f>
        <v>337.30086906706168</v>
      </c>
      <c r="L18" s="38">
        <f>L9*'IS Assumptions'!L12</f>
        <v>401.43722004855243</v>
      </c>
      <c r="M18" s="38">
        <f>M9*'IS Assumptions'!M12</f>
        <v>241.05773210626197</v>
      </c>
      <c r="N18" s="38">
        <f>N9*'IS Assumptions'!N12</f>
        <v>401.17668957579951</v>
      </c>
      <c r="O18" s="38">
        <f>O9*'IS Assumptions'!O12</f>
        <v>393.53319193277531</v>
      </c>
      <c r="P18" s="38">
        <f>P9*'IS Assumptions'!P12</f>
        <v>351.35463621413874</v>
      </c>
      <c r="Q18" s="38">
        <f>Q9*'IS Assumptions'!Q12</f>
        <v>337.22180260690487</v>
      </c>
      <c r="R18" s="38">
        <f>R9*'IS Assumptions'!R12</f>
        <v>428.40609121377872</v>
      </c>
      <c r="S18" s="38">
        <f>S9*'IS Assumptions'!S12</f>
        <v>382.47974575442771</v>
      </c>
      <c r="T18" s="38">
        <f>T9*'IS Assumptions'!T12</f>
        <v>364.21225376146009</v>
      </c>
      <c r="U18" s="38">
        <f>U9*'IS Assumptions'!U12</f>
        <v>352.58219550886241</v>
      </c>
      <c r="V18" s="38">
        <f>V9*'IS Assumptions'!V12</f>
        <v>451.81548656676222</v>
      </c>
      <c r="W18" s="38">
        <f>W9*'IS Assumptions'!W12</f>
        <v>403.31083244480686</v>
      </c>
      <c r="X18" s="38">
        <f>X9*'IS Assumptions'!X12</f>
        <v>461.3816014620362</v>
      </c>
      <c r="Y18" s="38">
        <f>Y9*'IS Assumptions'!Y12</f>
        <v>381.49309258461443</v>
      </c>
      <c r="Z18" s="38">
        <f>Z9*'IS Assumptions'!Z12</f>
        <v>464.58471544081124</v>
      </c>
      <c r="AA18" s="38">
        <f>AA9*'IS Assumptions'!AA12</f>
        <v>350.34691456340204</v>
      </c>
      <c r="AB18" s="38">
        <f>AB9*'IS Assumptions'!AB12</f>
        <v>339.17977618685131</v>
      </c>
      <c r="AC18" s="38">
        <f>AC9*'IS Assumptions'!AC12</f>
        <v>286.89662387478444</v>
      </c>
      <c r="AD18" s="38">
        <f>(AD$9*'IS Assumptions'!$B95)*(1-('Projection Assumptions'!B30))*(1+('Projection Assumptions'!B30*'Projection Assumptions'!G36))</f>
        <v>355.35163130411809</v>
      </c>
      <c r="AE18" s="38">
        <f>(AE9*'IS Assumptions'!$C$95)*(1-('Projection Assumptions'!B30))*(1+('Projection Assumptions'!B30*'Projection Assumptions'!G36))</f>
        <v>275.01674185017157</v>
      </c>
      <c r="AF18" s="38">
        <f>(AF9*'IS Assumptions'!$D$95)*(1-('Projection Assumptions'!B30))*(1+('Projection Assumptions'!B30*'Projection Assumptions'!G36))</f>
        <v>270.40331127684601</v>
      </c>
      <c r="AG18" s="38">
        <f>(AG9*'IS Assumptions'!$E$95)*(1-('Projection Assumptions'!B30))*(1+('Projection Assumptions'!B30*'Projection Assumptions'!G36))</f>
        <v>226.84621917181084</v>
      </c>
      <c r="AH18" s="38">
        <f>AH9*'IS Assumptions'!$B$95</f>
        <v>561.9044379104206</v>
      </c>
      <c r="AI18" s="38">
        <f>AI9*'IS Assumptions'!$C$95</f>
        <v>434.87383800138781</v>
      </c>
      <c r="AJ18" s="38">
        <f>AJ9*'IS Assumptions'!$D$95</f>
        <v>427.57879026619219</v>
      </c>
      <c r="AK18" s="38">
        <f>AK9*'IS Assumptions'!$E$95</f>
        <v>358.70356583997847</v>
      </c>
      <c r="AL18" s="38">
        <f>AL9*'IS Assumptions'!$B$95</f>
        <v>619.7622853816556</v>
      </c>
      <c r="AM18" s="38">
        <f>AM9*'IS Assumptions'!$C$95</f>
        <v>479.65167296898773</v>
      </c>
      <c r="AN18" s="38">
        <f>AN9*'IS Assumptions'!$D$95</f>
        <v>471.60547302590425</v>
      </c>
      <c r="AO18" s="38">
        <f>AO9*'IS Assumptions'!$E$95</f>
        <v>395.63834478021198</v>
      </c>
      <c r="AP18" s="38">
        <f>AP9*'IS Assumptions'!$B$95</f>
        <v>687.12976937898793</v>
      </c>
      <c r="AQ18" s="38">
        <f>AQ9*'IS Assumptions'!$C$95</f>
        <v>531.78928631719805</v>
      </c>
      <c r="AR18" s="38">
        <f>AR9*'IS Assumptions'!$D$95</f>
        <v>522.86847322212009</v>
      </c>
      <c r="AS18" s="38">
        <f>AS9*'IS Assumptions'!$E$95</f>
        <v>438.64380104849516</v>
      </c>
      <c r="AT18" s="38">
        <f>AT9*'IS Assumptions'!$B$95</f>
        <v>765.67092766267615</v>
      </c>
      <c r="AU18" s="38">
        <f>AU9*'IS Assumptions'!$C$95</f>
        <v>592.57452423223845</v>
      </c>
      <c r="AV18" s="38">
        <f>AV9*'IS Assumptions'!$D$95</f>
        <v>582.63403330548556</v>
      </c>
      <c r="AW18" s="38">
        <f>AW9*'IS Assumptions'!$E$95</f>
        <v>488.78220829498218</v>
      </c>
      <c r="AX18" s="38">
        <f>AX9*'IS Assumptions'!$B$95</f>
        <v>849.19768513726262</v>
      </c>
      <c r="AY18" s="38">
        <f>AY9*'IS Assumptions'!$C$95</f>
        <v>657.21825926637132</v>
      </c>
      <c r="AZ18" s="38">
        <f>AZ9*'IS Assumptions'!$D$95</f>
        <v>646.19336387182466</v>
      </c>
      <c r="BA18" s="38">
        <f>BA9*'IS Assumptions'!$E$95</f>
        <v>542.10327808507668</v>
      </c>
      <c r="BB18" s="38">
        <f>BB9*'IS Assumptions'!$B$95</f>
        <v>936.15565734329903</v>
      </c>
      <c r="BC18" s="38">
        <f>BC9*'IS Assumptions'!$C$95</f>
        <v>724.51750904393884</v>
      </c>
      <c r="BD18" s="38">
        <f>BD9*'IS Assumptions'!$D$95</f>
        <v>712.36366268300014</v>
      </c>
      <c r="BE18" s="38">
        <f>BE9*'IS Assumptions'!$E$95</f>
        <v>597.61473626916677</v>
      </c>
      <c r="BF18" s="38">
        <f>BF9*'IS Assumptions'!$B$95</f>
        <v>1024.5447910731866</v>
      </c>
      <c r="BG18" s="38">
        <f>BG9*'IS Assumptions'!$C$95</f>
        <v>792.92437546000747</v>
      </c>
      <c r="BH18" s="38">
        <f>BH9*'IS Assumptions'!$D$95</f>
        <v>779.62299776397197</v>
      </c>
      <c r="BI18" s="38">
        <f>BI9*'IS Assumptions'!$E$95</f>
        <v>654.03980663935647</v>
      </c>
      <c r="BJ18" s="38">
        <f>BJ9*'IS Assumptions'!$B$95</f>
        <v>1111.9616878770107</v>
      </c>
      <c r="BK18" s="38">
        <f>BK9*'IS Assumptions'!$C$95</f>
        <v>860.57880004618698</v>
      </c>
      <c r="BL18" s="38">
        <f>BL9*'IS Assumptions'!$D$95</f>
        <v>846.14251329440867</v>
      </c>
      <c r="BM18" s="38">
        <f>BM9*'IS Assumptions'!$E$95</f>
        <v>709.84422903332234</v>
      </c>
      <c r="BN18" s="38">
        <f>BN9*'IS Assumptions'!$B$95</f>
        <v>1195.6817641374621</v>
      </c>
      <c r="BO18" s="38">
        <f>BO9*'IS Assumptions'!$C$95</f>
        <v>925.3721499911386</v>
      </c>
      <c r="BP18" s="38">
        <f>BP9*'IS Assumptions'!$D$95</f>
        <v>909.8489489679846</v>
      </c>
      <c r="BQ18" s="38">
        <f>BQ9*'IS Assumptions'!$E$95</f>
        <v>763.28870795343062</v>
      </c>
      <c r="BR18" s="38">
        <f>BR9*'IS Assumptions'!$B$95</f>
        <v>1272.78086764915</v>
      </c>
      <c r="BS18" s="38">
        <f>BS9*'IS Assumptions'!$C$95</f>
        <v>985.04134067288066</v>
      </c>
      <c r="BT18" s="38">
        <f>BT9*'IS Assumptions'!$D$95</f>
        <v>968.51718361074222</v>
      </c>
      <c r="BU18" s="38">
        <f>BU9*'IS Assumptions'!$E$95</f>
        <v>812.50654907878754</v>
      </c>
      <c r="BV18" s="38">
        <f>BV9*'IS Assumptions'!$B$95</f>
        <v>1340.2914638981533</v>
      </c>
      <c r="BW18" s="38">
        <f>BW9*'IS Assumptions'!$C$95</f>
        <v>1037.2897126660675</v>
      </c>
      <c r="BX18" s="38">
        <f>BX9*'IS Assumptions'!$D$95</f>
        <v>1019.8890844657063</v>
      </c>
      <c r="BY18" s="38">
        <f>BY9*'IS Assumptions'!$E$95</f>
        <v>855.60336407557759</v>
      </c>
      <c r="BZ18" s="38">
        <f>BZ9*'IS Assumptions'!$B$95</f>
        <v>1395.3837736672235</v>
      </c>
      <c r="CA18" s="38">
        <f>CA9*'IS Assumptions'!$C$95</f>
        <v>1079.9272192903813</v>
      </c>
      <c r="CB18" s="38">
        <f>CB9*'IS Assumptions'!$D$95</f>
        <v>1061.8113430825433</v>
      </c>
      <c r="CC18" s="38">
        <f>CC9*'IS Assumptions'!$E$95</f>
        <v>890.77270361312446</v>
      </c>
      <c r="CD18" s="38">
        <f>CD9*'IS Assumptions'!$B$95</f>
        <v>1435.5579349155068</v>
      </c>
      <c r="CE18" s="38">
        <f>CE9*'IS Assumptions'!$C$95</f>
        <v>1111.019146158759</v>
      </c>
      <c r="CF18" s="38">
        <f>CF9*'IS Assumptions'!$D$95</f>
        <v>1092.3817000819988</v>
      </c>
      <c r="CG18" s="38">
        <f>CG9*'IS Assumptions'!$E$95</f>
        <v>916.41872795843653</v>
      </c>
      <c r="CH18" s="38">
        <f>CH9*'IS Assumptions'!$B$95</f>
        <v>1458.8300788534889</v>
      </c>
      <c r="CI18" s="38">
        <f>CI9*'IS Assumptions'!$C$95</f>
        <v>1129.0301207480793</v>
      </c>
      <c r="CJ18" s="38">
        <f>CJ9*'IS Assumptions'!$D$95</f>
        <v>1110.0905389530833</v>
      </c>
      <c r="CK18" s="38">
        <f>CK9*'IS Assumptions'!$E$95</f>
        <v>931.27499256872977</v>
      </c>
      <c r="CM18" s="748" t="s">
        <v>1459</v>
      </c>
      <c r="CN18" s="80"/>
      <c r="CO18" s="749">
        <f ca="1">CO17/CO19</f>
        <v>0.60139355847729825</v>
      </c>
    </row>
    <row r="19" spans="1:102" x14ac:dyDescent="0.25">
      <c r="A19" s="34"/>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t="s">
        <v>980</v>
      </c>
      <c r="CM19" s="758" t="s">
        <v>1463</v>
      </c>
      <c r="CN19" s="759"/>
      <c r="CO19" s="760">
        <f ca="1">CO10+CO17</f>
        <v>28578.800637084139</v>
      </c>
    </row>
    <row r="20" spans="1:102" x14ac:dyDescent="0.25">
      <c r="A20" s="34" t="s">
        <v>38</v>
      </c>
      <c r="B20" s="38">
        <f>B9-B18</f>
        <v>470.52297914797907</v>
      </c>
      <c r="C20" s="38">
        <f t="shared" ref="C20:BN20" si="3">C9-C18</f>
        <v>639.09093856820812</v>
      </c>
      <c r="D20" s="38">
        <f t="shared" si="3"/>
        <v>449.05717835583499</v>
      </c>
      <c r="E20" s="38">
        <f t="shared" si="3"/>
        <v>296.55680316374605</v>
      </c>
      <c r="F20" s="38">
        <f t="shared" si="3"/>
        <v>561.33380849155219</v>
      </c>
      <c r="G20" s="38">
        <f t="shared" si="3"/>
        <v>535.23102716684286</v>
      </c>
      <c r="H20" s="38">
        <f t="shared" si="3"/>
        <v>467.02718019211312</v>
      </c>
      <c r="I20" s="38">
        <f t="shared" si="3"/>
        <v>430.78125340281309</v>
      </c>
      <c r="J20" s="38">
        <f t="shared" si="3"/>
        <v>680.74601973168728</v>
      </c>
      <c r="K20" s="38">
        <f t="shared" si="3"/>
        <v>617.92371303716641</v>
      </c>
      <c r="L20" s="38">
        <f t="shared" si="3"/>
        <v>644.89886648045422</v>
      </c>
      <c r="M20" s="38">
        <f t="shared" si="3"/>
        <v>377.92201223985398</v>
      </c>
      <c r="N20" s="38">
        <f t="shared" si="3"/>
        <v>658.53126741344761</v>
      </c>
      <c r="O20" s="38">
        <f t="shared" si="3"/>
        <v>676.50078656184837</v>
      </c>
      <c r="P20" s="38">
        <f t="shared" si="3"/>
        <v>554.10837453854947</v>
      </c>
      <c r="Q20" s="38">
        <f t="shared" si="3"/>
        <v>528.87325115653584</v>
      </c>
      <c r="R20" s="38">
        <f t="shared" si="3"/>
        <v>726.5099661129251</v>
      </c>
      <c r="S20" s="38">
        <f t="shared" si="3"/>
        <v>674.14558328915223</v>
      </c>
      <c r="T20" s="38">
        <f t="shared" si="3"/>
        <v>688.11285591973342</v>
      </c>
      <c r="U20" s="38">
        <f t="shared" si="3"/>
        <v>584.25130843966053</v>
      </c>
      <c r="V20" s="38">
        <f t="shared" si="3"/>
        <v>788.03213777333235</v>
      </c>
      <c r="W20" s="38">
        <f t="shared" si="3"/>
        <v>646.63918144794116</v>
      </c>
      <c r="X20" s="38">
        <f t="shared" si="3"/>
        <v>687.80522821287343</v>
      </c>
      <c r="Y20" s="38">
        <f t="shared" si="3"/>
        <v>588.82243950763359</v>
      </c>
      <c r="Z20" s="38">
        <f t="shared" si="3"/>
        <v>827.51569771909692</v>
      </c>
      <c r="AA20" s="38">
        <f t="shared" si="3"/>
        <v>664.51883907087483</v>
      </c>
      <c r="AB20" s="38">
        <f t="shared" si="3"/>
        <v>627.71503636096793</v>
      </c>
      <c r="AC20" s="38">
        <f t="shared" si="3"/>
        <v>510.54239678321079</v>
      </c>
      <c r="AD20" s="38">
        <f t="shared" si="3"/>
        <v>1054.7426129957043</v>
      </c>
      <c r="AE20" s="38">
        <f t="shared" si="3"/>
        <v>832.52594087133764</v>
      </c>
      <c r="AF20" s="38">
        <f t="shared" si="3"/>
        <v>784.78775292437069</v>
      </c>
      <c r="AG20" s="38">
        <f t="shared" si="3"/>
        <v>643.41445233434752</v>
      </c>
      <c r="AH20" s="38">
        <f t="shared" si="3"/>
        <v>985.19053158142117</v>
      </c>
      <c r="AI20" s="38">
        <f t="shared" si="3"/>
        <v>780.27452521086389</v>
      </c>
      <c r="AJ20" s="38">
        <f t="shared" si="3"/>
        <v>730.13162084824296</v>
      </c>
      <c r="AK20" s="38">
        <f t="shared" si="3"/>
        <v>596.10914435749373</v>
      </c>
      <c r="AL20" s="38">
        <f t="shared" si="3"/>
        <v>1086.6330539404096</v>
      </c>
      <c r="AM20" s="38">
        <f t="shared" si="3"/>
        <v>860.61737609352144</v>
      </c>
      <c r="AN20" s="38">
        <f t="shared" si="3"/>
        <v>805.31138648607475</v>
      </c>
      <c r="AO20" s="38">
        <f t="shared" si="3"/>
        <v>657.48896203379149</v>
      </c>
      <c r="AP20" s="38">
        <f t="shared" si="3"/>
        <v>1204.7488809259503</v>
      </c>
      <c r="AQ20" s="38">
        <f t="shared" si="3"/>
        <v>954.16554557612108</v>
      </c>
      <c r="AR20" s="38">
        <f t="shared" si="3"/>
        <v>892.84785526064923</v>
      </c>
      <c r="AS20" s="38">
        <f t="shared" si="3"/>
        <v>728.95729460739744</v>
      </c>
      <c r="AT20" s="38">
        <f t="shared" si="3"/>
        <v>1342.4555802506193</v>
      </c>
      <c r="AU20" s="38">
        <f t="shared" si="3"/>
        <v>1063.2297580198142</v>
      </c>
      <c r="AV20" s="38">
        <f t="shared" si="3"/>
        <v>994.90325709057709</v>
      </c>
      <c r="AW20" s="38">
        <f t="shared" si="3"/>
        <v>812.27947450589409</v>
      </c>
      <c r="AX20" s="38">
        <f t="shared" si="3"/>
        <v>1488.9035615188843</v>
      </c>
      <c r="AY20" s="38">
        <f t="shared" si="3"/>
        <v>1179.2170979191942</v>
      </c>
      <c r="AZ20" s="38">
        <f t="shared" si="3"/>
        <v>1103.4368843491688</v>
      </c>
      <c r="BA20" s="38">
        <f t="shared" si="3"/>
        <v>900.89074106625822</v>
      </c>
      <c r="BB20" s="38">
        <f t="shared" si="3"/>
        <v>1641.3675128297032</v>
      </c>
      <c r="BC20" s="38">
        <f t="shared" si="3"/>
        <v>1299.9691082230913</v>
      </c>
      <c r="BD20" s="38">
        <f t="shared" si="3"/>
        <v>1216.4289892497382</v>
      </c>
      <c r="BE20" s="38">
        <f t="shared" si="3"/>
        <v>993.14209006711235</v>
      </c>
      <c r="BF20" s="38">
        <f t="shared" si="3"/>
        <v>1796.3407285053047</v>
      </c>
      <c r="BG20" s="38">
        <f t="shared" si="3"/>
        <v>1422.7084651346713</v>
      </c>
      <c r="BH20" s="38">
        <f t="shared" si="3"/>
        <v>1331.2807275908108</v>
      </c>
      <c r="BI20" s="38">
        <f t="shared" si="3"/>
        <v>1086.9117194264431</v>
      </c>
      <c r="BJ20" s="38">
        <f t="shared" si="3"/>
        <v>1949.6093151561322</v>
      </c>
      <c r="BK20" s="38">
        <f t="shared" si="3"/>
        <v>1544.0977495878483</v>
      </c>
      <c r="BL20" s="38">
        <f t="shared" si="3"/>
        <v>1444.8691533919159</v>
      </c>
      <c r="BM20" s="38">
        <f t="shared" si="3"/>
        <v>1179.6499290584916</v>
      </c>
      <c r="BN20" s="38">
        <f t="shared" si="3"/>
        <v>2096.3962434491241</v>
      </c>
      <c r="BO20" s="38">
        <f t="shared" ref="BO20:CK20" si="4">BO9-BO18</f>
        <v>1660.353536777689</v>
      </c>
      <c r="BP20" s="38">
        <f t="shared" si="4"/>
        <v>1553.6539766705791</v>
      </c>
      <c r="BQ20" s="38">
        <f t="shared" si="4"/>
        <v>1268.4662822639416</v>
      </c>
      <c r="BR20" s="38">
        <f t="shared" si="4"/>
        <v>2231.5745792095549</v>
      </c>
      <c r="BS20" s="38">
        <f t="shared" si="4"/>
        <v>1767.4152759774706</v>
      </c>
      <c r="BT20" s="38">
        <f t="shared" si="4"/>
        <v>1653.8355905091751</v>
      </c>
      <c r="BU20" s="38">
        <f t="shared" si="4"/>
        <v>1350.2586254531034</v>
      </c>
      <c r="BV20" s="38">
        <f t="shared" si="4"/>
        <v>2349.941325792428</v>
      </c>
      <c r="BW20" s="38">
        <f t="shared" si="4"/>
        <v>1861.1621747042102</v>
      </c>
      <c r="BX20" s="38">
        <f t="shared" si="4"/>
        <v>1741.5580175592613</v>
      </c>
      <c r="BY20" s="38">
        <f t="shared" si="4"/>
        <v>1421.8787819243953</v>
      </c>
      <c r="BZ20" s="38">
        <f t="shared" si="4"/>
        <v>2446.5350137676978</v>
      </c>
      <c r="CA20" s="38">
        <f t="shared" si="4"/>
        <v>1937.6647309176637</v>
      </c>
      <c r="CB20" s="38">
        <f t="shared" si="4"/>
        <v>1813.1442779873678</v>
      </c>
      <c r="CC20" s="38">
        <f t="shared" si="4"/>
        <v>1480.3247158259774</v>
      </c>
      <c r="CD20" s="38">
        <f t="shared" si="4"/>
        <v>2516.9726195342919</v>
      </c>
      <c r="CE20" s="38">
        <f t="shared" si="4"/>
        <v>1993.4515738020521</v>
      </c>
      <c r="CF20" s="38">
        <f t="shared" si="4"/>
        <v>1865.3460822256609</v>
      </c>
      <c r="CG20" s="38">
        <f t="shared" si="4"/>
        <v>1522.9443914705612</v>
      </c>
      <c r="CH20" s="38">
        <f t="shared" si="4"/>
        <v>2557.7758136549178</v>
      </c>
      <c r="CI20" s="38">
        <f t="shared" si="4"/>
        <v>2025.7678536473845</v>
      </c>
      <c r="CJ20" s="38">
        <f t="shared" si="4"/>
        <v>1895.5856159037364</v>
      </c>
      <c r="CK20" s="38">
        <f t="shared" si="4"/>
        <v>1547.6331763853482</v>
      </c>
      <c r="CM20" s="80" t="s">
        <v>1464</v>
      </c>
      <c r="CN20" s="80"/>
      <c r="CO20" s="795">
        <f>'Balance Sheet'!I53</f>
        <v>2981</v>
      </c>
    </row>
    <row r="21" spans="1:102" x14ac:dyDescent="0.25">
      <c r="A21" s="36" t="s">
        <v>42</v>
      </c>
      <c r="B21" s="37">
        <f>B9*'IS Assumptions'!B15</f>
        <v>255.4388333138333</v>
      </c>
      <c r="C21" s="37">
        <f>C9*'IS Assumptions'!C15</f>
        <v>364.77914084667179</v>
      </c>
      <c r="D21" s="37">
        <f>D9*'IS Assumptions'!D15</f>
        <v>275.82686087058761</v>
      </c>
      <c r="E21" s="37">
        <f>E9*'IS Assumptions'!E15</f>
        <v>190.60744955481798</v>
      </c>
      <c r="F21" s="37">
        <f>F9*'IS Assumptions'!F15</f>
        <v>322.96386907110048</v>
      </c>
      <c r="G21" s="37">
        <f>G9*'IS Assumptions'!G15</f>
        <v>330.1785636178567</v>
      </c>
      <c r="H21" s="37">
        <f>H9*'IS Assumptions'!H15</f>
        <v>299.08278848263171</v>
      </c>
      <c r="I21" s="37">
        <f>I9*'IS Assumptions'!I15</f>
        <v>280.5367236174838</v>
      </c>
      <c r="J21" s="37">
        <f>J9*'IS Assumptions'!J15</f>
        <v>400.01753867296634</v>
      </c>
      <c r="K21" s="37">
        <f>K9*'IS Assumptions'!K15</f>
        <v>383.72970336890876</v>
      </c>
      <c r="L21" s="37">
        <f>L9*'IS Assumptions'!L15</f>
        <v>391.46571221033832</v>
      </c>
      <c r="M21" s="37">
        <f>M9*'IS Assumptions'!M15</f>
        <v>259.60063457597442</v>
      </c>
      <c r="N21" s="37">
        <f>N9*'IS Assumptions'!N15</f>
        <v>386.78373739289265</v>
      </c>
      <c r="O21" s="37">
        <f>O9*'IS Assumptions'!O15</f>
        <v>406.32328492871017</v>
      </c>
      <c r="P21" s="37">
        <f>P9*'IS Assumptions'!P15</f>
        <v>366.48991285105552</v>
      </c>
      <c r="Q21" s="37">
        <f>Q9*'IS Assumptions'!Q15</f>
        <v>345.43165277508348</v>
      </c>
      <c r="R21" s="37">
        <f>R9*'IS Assumptions'!R15</f>
        <v>420.39434093653409</v>
      </c>
      <c r="S21" s="37">
        <f>S9*'IS Assumptions'!S15</f>
        <v>426.13450207613727</v>
      </c>
      <c r="T21" s="37">
        <f>T9*'IS Assumptions'!T15</f>
        <v>416.08460345533621</v>
      </c>
      <c r="U21" s="37">
        <f>U9*'IS Assumptions'!U15</f>
        <v>396.74329214073396</v>
      </c>
      <c r="V21" s="37">
        <f>V9*'IS Assumptions'!V15</f>
        <v>461.72714008030476</v>
      </c>
      <c r="W21" s="37">
        <f>W9*'IS Assumptions'!W15</f>
        <v>410.87054814199166</v>
      </c>
      <c r="X21" s="37">
        <f>X9*'IS Assumptions'!X15</f>
        <v>438.41261559340779</v>
      </c>
      <c r="Y21" s="37">
        <f>Y9*'IS Assumptions'!Y15</f>
        <v>401.26830403193401</v>
      </c>
      <c r="Z21" s="37">
        <f>Z9*'IS Assumptions'!Z15</f>
        <v>487.25314374186223</v>
      </c>
      <c r="AA21" s="37">
        <f>AA9*'IS Assumptions'!AA15</f>
        <v>446.2892794943449</v>
      </c>
      <c r="AB21" s="37">
        <f>AB9*'IS Assumptions'!AB15</f>
        <v>391.20910318430947</v>
      </c>
      <c r="AC21" s="37">
        <f>AC9*'IS Assumptions'!AC15</f>
        <v>329.44869571134342</v>
      </c>
      <c r="AD21" s="479">
        <f>AD$9*'IS Assumptions'!$B96</f>
        <v>519.03373076983087</v>
      </c>
      <c r="AE21" s="479">
        <f>AE$9*'IS Assumptions'!$C96</f>
        <v>441.6185789614766</v>
      </c>
      <c r="AF21" s="479">
        <f>AF$9*'IS Assumptions'!$D96</f>
        <v>416.96931054455598</v>
      </c>
      <c r="AG21" s="479">
        <f>AG$9*'IS Assumptions'!$E96</f>
        <v>359.95670024597842</v>
      </c>
      <c r="AH21" s="479">
        <f>AH$9*'IS Assumptions'!$B96</f>
        <v>569.46156408808872</v>
      </c>
      <c r="AI21" s="479">
        <f>AI$9*'IS Assumptions'!$C96</f>
        <v>484.52497746680035</v>
      </c>
      <c r="AJ21" s="479">
        <f>AJ$9*'IS Assumptions'!$D96</f>
        <v>457.48085660493018</v>
      </c>
      <c r="AK21" s="479">
        <f>AK$9*'IS Assumptions'!$E96</f>
        <v>394.92906409383761</v>
      </c>
      <c r="AL21" s="479">
        <f>AL$9*'IS Assumptions'!$B96</f>
        <v>628.09754930697056</v>
      </c>
      <c r="AM21" s="479">
        <f>AM$9*'IS Assumptions'!$C96</f>
        <v>534.41526191895264</v>
      </c>
      <c r="AN21" s="479">
        <f>AN$9*'IS Assumptions'!$D96</f>
        <v>504.58647783990176</v>
      </c>
      <c r="AO21" s="479">
        <f>AO$9*'IS Assumptions'!$E96</f>
        <v>435.59388894781313</v>
      </c>
      <c r="AP21" s="479">
        <f>AP$9*'IS Assumptions'!$B96</f>
        <v>696.37106739567457</v>
      </c>
      <c r="AQ21" s="479">
        <f>AQ$9*'IS Assumptions'!$C96</f>
        <v>592.50561761570941</v>
      </c>
      <c r="AR21" s="479">
        <f>AR$9*'IS Assumptions'!$D96</f>
        <v>559.43447726312718</v>
      </c>
      <c r="AS21" s="479">
        <f>AS$9*'IS Assumptions'!$E96</f>
        <v>482.94246925866048</v>
      </c>
      <c r="AT21" s="479">
        <f>AT$9*'IS Assumptions'!$B96</f>
        <v>775.96853597564257</v>
      </c>
      <c r="AU21" s="479">
        <f>AU$9*'IS Assumptions'!$C96</f>
        <v>660.23092886104826</v>
      </c>
      <c r="AV21" s="479">
        <f>AV$9*'IS Assumptions'!$D96</f>
        <v>623.37965004728176</v>
      </c>
      <c r="AW21" s="479">
        <f>AW$9*'IS Assumptions'!$E96</f>
        <v>538.14435776691209</v>
      </c>
      <c r="AX21" s="479">
        <f>AX$9*'IS Assumptions'!$B96</f>
        <v>860.6186557212128</v>
      </c>
      <c r="AY21" s="479">
        <f>AY$9*'IS Assumptions'!$C96</f>
        <v>732.25527597912685</v>
      </c>
      <c r="AZ21" s="479">
        <f>AZ$9*'IS Assumptions'!$D96</f>
        <v>691.38390482947648</v>
      </c>
      <c r="BA21" s="479">
        <f>BA$9*'IS Assumptions'!$E96</f>
        <v>596.8503261321066</v>
      </c>
      <c r="BB21" s="479">
        <f>BB$9*'IS Assumptions'!$B96</f>
        <v>948.74613705331865</v>
      </c>
      <c r="BC21" s="479">
        <f>BC$9*'IS Assumptions'!$C96</f>
        <v>807.23832768872262</v>
      </c>
      <c r="BD21" s="479">
        <f>BD$9*'IS Assumptions'!$D96</f>
        <v>762.18172191272083</v>
      </c>
      <c r="BE21" s="479">
        <f>BE$9*'IS Assumptions'!$E96</f>
        <v>657.96789036871928</v>
      </c>
      <c r="BF21" s="479">
        <f>BF$9*'IS Assumptions'!$B96</f>
        <v>1038.3240277875389</v>
      </c>
      <c r="BG21" s="479">
        <f>BG$9*'IS Assumptions'!$C96</f>
        <v>883.45545668675243</v>
      </c>
      <c r="BH21" s="479">
        <f>BH$9*'IS Assumptions'!$D96</f>
        <v>834.14473534555509</v>
      </c>
      <c r="BI21" s="479">
        <f>BI$9*'IS Assumptions'!$E96</f>
        <v>720.09133255013603</v>
      </c>
      <c r="BJ21" s="479">
        <f>BJ$9*'IS Assumptions'!$B96</f>
        <v>1126.9166058542899</v>
      </c>
      <c r="BK21" s="479">
        <f>BK$9*'IS Assumptions'!$C96</f>
        <v>958.83423481422244</v>
      </c>
      <c r="BL21" s="479">
        <f>BL$9*'IS Assumptions'!$D96</f>
        <v>905.31619108325413</v>
      </c>
      <c r="BM21" s="479">
        <f>BM$9*'IS Assumptions'!$E96</f>
        <v>781.53144747271222</v>
      </c>
      <c r="BN21" s="479">
        <f>BN$9*'IS Assumptions'!$B96</f>
        <v>1211.7626443553258</v>
      </c>
      <c r="BO21" s="479">
        <f>BO$9*'IS Assumptions'!$C96</f>
        <v>1031.0252789256781</v>
      </c>
      <c r="BP21" s="479">
        <f>BP$9*'IS Assumptions'!$D96</f>
        <v>973.47783854254521</v>
      </c>
      <c r="BQ21" s="479">
        <f>BQ$9*'IS Assumptions'!$E96</f>
        <v>840.3732880646096</v>
      </c>
      <c r="BR21" s="479">
        <f>BR$9*'IS Assumptions'!$B96</f>
        <v>1289.8986637803134</v>
      </c>
      <c r="BS21" s="479">
        <f>BS$9*'IS Assumptions'!$C96</f>
        <v>1097.507119735888</v>
      </c>
      <c r="BT21" s="479">
        <f>BT$9*'IS Assumptions'!$D96</f>
        <v>1036.2489461158621</v>
      </c>
      <c r="BU21" s="479">
        <f>BU$9*'IS Assumptions'!$E96</f>
        <v>894.56164241464057</v>
      </c>
      <c r="BV21" s="479">
        <f>BV$9*'IS Assumptions'!$B96</f>
        <v>1358.3172188560536</v>
      </c>
      <c r="BW21" s="479">
        <f>BW$9*'IS Assumptions'!$C96</f>
        <v>1155.7208797979388</v>
      </c>
      <c r="BX21" s="479">
        <f>BX$9*'IS Assumptions'!$D96</f>
        <v>1091.2134619982364</v>
      </c>
      <c r="BY21" s="479">
        <f>BY$9*'IS Assumptions'!$E96</f>
        <v>942.01080777838956</v>
      </c>
      <c r="BZ21" s="479">
        <f>BZ$9*'IS Assumptions'!$B96</f>
        <v>1414.1504722949981</v>
      </c>
      <c r="CA21" s="479">
        <f>CA$9*'IS Assumptions'!$C96</f>
        <v>1203.226466777674</v>
      </c>
      <c r="CB21" s="479">
        <f>CB$9*'IS Assumptions'!$D96</f>
        <v>1136.0674894183153</v>
      </c>
      <c r="CC21" s="479">
        <f>CC$9*'IS Assumptions'!$E96</f>
        <v>980.73190138067048</v>
      </c>
      <c r="CD21" s="479">
        <f>CD$9*'IS Assumptions'!$B96</f>
        <v>1454.8649410851906</v>
      </c>
      <c r="CE21" s="479">
        <f>CE$9*'IS Assumptions'!$C96</f>
        <v>1237.8682728576525</v>
      </c>
      <c r="CF21" s="479">
        <f>CF$9*'IS Assumptions'!$D96</f>
        <v>1168.7757374072364</v>
      </c>
      <c r="CG21" s="479">
        <f>CG$9*'IS Assumptions'!$E96</f>
        <v>1008.9679195220131</v>
      </c>
      <c r="CH21" s="479">
        <f>CH$9*'IS Assumptions'!$B96</f>
        <v>1478.4500751266469</v>
      </c>
      <c r="CI21" s="479">
        <f>CI$9*'IS Assumptions'!$C96</f>
        <v>1257.9356264081725</v>
      </c>
      <c r="CJ21" s="479">
        <f>CJ$9*'IS Assumptions'!$D96</f>
        <v>1187.7230167406635</v>
      </c>
      <c r="CK21" s="479">
        <f>CK$9*'IS Assumptions'!$E96</f>
        <v>1025.3245193364985</v>
      </c>
      <c r="CM21" s="751" t="s">
        <v>1465</v>
      </c>
      <c r="CN21" s="751"/>
      <c r="CO21" s="796">
        <f>'Balance Sheet'!I7</f>
        <v>1701.4</v>
      </c>
      <c r="CR21" s="797"/>
      <c r="CS21" s="798"/>
      <c r="CT21" s="942" t="s">
        <v>1054</v>
      </c>
      <c r="CU21" s="943"/>
      <c r="CV21" s="943"/>
      <c r="CW21" s="943"/>
      <c r="CX21" s="943"/>
    </row>
    <row r="22" spans="1:102" x14ac:dyDescent="0.25">
      <c r="A22" s="34" t="s">
        <v>135</v>
      </c>
      <c r="B22" s="38">
        <f>B20-B21</f>
        <v>215.08414583414577</v>
      </c>
      <c r="C22" s="38">
        <f t="shared" ref="C22:BN22" si="5">C20-C21</f>
        <v>274.31179772153632</v>
      </c>
      <c r="D22" s="38">
        <f t="shared" si="5"/>
        <v>173.23031748524738</v>
      </c>
      <c r="E22" s="38">
        <f t="shared" si="5"/>
        <v>105.94935360892808</v>
      </c>
      <c r="F22" s="38">
        <f t="shared" si="5"/>
        <v>238.36993942045171</v>
      </c>
      <c r="G22" s="38">
        <f t="shared" si="5"/>
        <v>205.05246354898617</v>
      </c>
      <c r="H22" s="38">
        <f t="shared" si="5"/>
        <v>167.94439170948141</v>
      </c>
      <c r="I22" s="38">
        <f t="shared" si="5"/>
        <v>150.24452978532929</v>
      </c>
      <c r="J22" s="38">
        <f t="shared" si="5"/>
        <v>280.72848105872094</v>
      </c>
      <c r="K22" s="38">
        <f t="shared" si="5"/>
        <v>234.19400966825765</v>
      </c>
      <c r="L22" s="38">
        <f t="shared" si="5"/>
        <v>253.43315427011589</v>
      </c>
      <c r="M22" s="38">
        <f t="shared" si="5"/>
        <v>118.32137766387956</v>
      </c>
      <c r="N22" s="38">
        <f t="shared" si="5"/>
        <v>271.74753002055496</v>
      </c>
      <c r="O22" s="38">
        <f t="shared" si="5"/>
        <v>270.17750163313821</v>
      </c>
      <c r="P22" s="38">
        <f t="shared" si="5"/>
        <v>187.61846168749395</v>
      </c>
      <c r="Q22" s="38">
        <f t="shared" si="5"/>
        <v>183.44159838145237</v>
      </c>
      <c r="R22" s="38">
        <f t="shared" si="5"/>
        <v>306.11562517639101</v>
      </c>
      <c r="S22" s="38">
        <f t="shared" si="5"/>
        <v>248.01108121301496</v>
      </c>
      <c r="T22" s="38">
        <f t="shared" si="5"/>
        <v>272.02825246439721</v>
      </c>
      <c r="U22" s="38">
        <f t="shared" si="5"/>
        <v>187.50801629892658</v>
      </c>
      <c r="V22" s="38">
        <f t="shared" si="5"/>
        <v>326.30499769302759</v>
      </c>
      <c r="W22" s="38">
        <f t="shared" si="5"/>
        <v>235.76863330594949</v>
      </c>
      <c r="X22" s="38">
        <f t="shared" si="5"/>
        <v>249.39261261946564</v>
      </c>
      <c r="Y22" s="38">
        <f t="shared" si="5"/>
        <v>187.55413547569958</v>
      </c>
      <c r="Z22" s="38">
        <f t="shared" si="5"/>
        <v>340.26255397723469</v>
      </c>
      <c r="AA22" s="38">
        <f t="shared" si="5"/>
        <v>218.22955957652994</v>
      </c>
      <c r="AB22" s="38">
        <f t="shared" si="5"/>
        <v>236.50593317665846</v>
      </c>
      <c r="AC22" s="38">
        <f t="shared" si="5"/>
        <v>181.09370107186737</v>
      </c>
      <c r="AD22" s="38">
        <f t="shared" si="5"/>
        <v>535.70888222587348</v>
      </c>
      <c r="AE22" s="38">
        <f t="shared" si="5"/>
        <v>390.90736190986104</v>
      </c>
      <c r="AF22" s="38">
        <f t="shared" si="5"/>
        <v>367.81844237981471</v>
      </c>
      <c r="AG22" s="38">
        <f t="shared" si="5"/>
        <v>283.45775208836909</v>
      </c>
      <c r="AH22" s="38">
        <f t="shared" si="5"/>
        <v>415.72896749333245</v>
      </c>
      <c r="AI22" s="38">
        <f t="shared" si="5"/>
        <v>295.74954774406353</v>
      </c>
      <c r="AJ22" s="38">
        <f t="shared" si="5"/>
        <v>272.65076424331278</v>
      </c>
      <c r="AK22" s="38">
        <f t="shared" si="5"/>
        <v>201.18008026365612</v>
      </c>
      <c r="AL22" s="38">
        <f t="shared" si="5"/>
        <v>458.53550463343902</v>
      </c>
      <c r="AM22" s="38">
        <f t="shared" si="5"/>
        <v>326.20211417456881</v>
      </c>
      <c r="AN22" s="38">
        <f t="shared" si="5"/>
        <v>300.72490864617299</v>
      </c>
      <c r="AO22" s="38">
        <f t="shared" si="5"/>
        <v>221.89507308597837</v>
      </c>
      <c r="AP22" s="38">
        <f t="shared" si="5"/>
        <v>508.37781353027572</v>
      </c>
      <c r="AQ22" s="38">
        <f t="shared" si="5"/>
        <v>361.65992796041166</v>
      </c>
      <c r="AR22" s="38">
        <f t="shared" si="5"/>
        <v>333.41337799752205</v>
      </c>
      <c r="AS22" s="38">
        <f t="shared" si="5"/>
        <v>246.01482534873696</v>
      </c>
      <c r="AT22" s="38">
        <f t="shared" si="5"/>
        <v>566.48704427497671</v>
      </c>
      <c r="AU22" s="38">
        <f t="shared" si="5"/>
        <v>402.99882915876594</v>
      </c>
      <c r="AV22" s="38">
        <f t="shared" si="5"/>
        <v>371.52360704329533</v>
      </c>
      <c r="AW22" s="38">
        <f t="shared" si="5"/>
        <v>274.13511673898199</v>
      </c>
      <c r="AX22" s="38">
        <f t="shared" si="5"/>
        <v>628.28490579767151</v>
      </c>
      <c r="AY22" s="38">
        <f t="shared" si="5"/>
        <v>446.96182194006735</v>
      </c>
      <c r="AZ22" s="38">
        <f t="shared" si="5"/>
        <v>412.05297951969237</v>
      </c>
      <c r="BA22" s="38">
        <f t="shared" si="5"/>
        <v>304.04041493415161</v>
      </c>
      <c r="BB22" s="38">
        <f t="shared" si="5"/>
        <v>692.62137577638453</v>
      </c>
      <c r="BC22" s="38">
        <f t="shared" si="5"/>
        <v>492.73078053436871</v>
      </c>
      <c r="BD22" s="38">
        <f t="shared" si="5"/>
        <v>454.24726733701732</v>
      </c>
      <c r="BE22" s="38">
        <f t="shared" si="5"/>
        <v>335.17419969839307</v>
      </c>
      <c r="BF22" s="38">
        <f t="shared" si="5"/>
        <v>758.01670071776584</v>
      </c>
      <c r="BG22" s="38">
        <f t="shared" si="5"/>
        <v>539.25300844791889</v>
      </c>
      <c r="BH22" s="38">
        <f t="shared" si="5"/>
        <v>497.13599224525569</v>
      </c>
      <c r="BI22" s="38">
        <f t="shared" si="5"/>
        <v>366.82038687630711</v>
      </c>
      <c r="BJ22" s="38">
        <f t="shared" si="5"/>
        <v>822.69270930184234</v>
      </c>
      <c r="BK22" s="38">
        <f t="shared" si="5"/>
        <v>585.26351477362584</v>
      </c>
      <c r="BL22" s="38">
        <f t="shared" si="5"/>
        <v>539.55296230866179</v>
      </c>
      <c r="BM22" s="38">
        <f t="shared" si="5"/>
        <v>398.11848158577936</v>
      </c>
      <c r="BN22" s="38">
        <f t="shared" si="5"/>
        <v>884.63359909379824</v>
      </c>
      <c r="BO22" s="38">
        <f t="shared" ref="BO22:CK22" si="6">BO20-BO21</f>
        <v>629.32825785201089</v>
      </c>
      <c r="BP22" s="38">
        <f t="shared" si="6"/>
        <v>580.17613812803393</v>
      </c>
      <c r="BQ22" s="38">
        <f t="shared" si="6"/>
        <v>428.092994199332</v>
      </c>
      <c r="BR22" s="38">
        <f t="shared" si="6"/>
        <v>941.67591542924151</v>
      </c>
      <c r="BS22" s="38">
        <f t="shared" si="6"/>
        <v>669.90815624158267</v>
      </c>
      <c r="BT22" s="38">
        <f t="shared" si="6"/>
        <v>617.58664439331301</v>
      </c>
      <c r="BU22" s="38">
        <f t="shared" si="6"/>
        <v>455.6969830384628</v>
      </c>
      <c r="BV22" s="38">
        <f t="shared" si="6"/>
        <v>991.62410693637435</v>
      </c>
      <c r="BW22" s="38">
        <f t="shared" si="6"/>
        <v>705.44129490627142</v>
      </c>
      <c r="BX22" s="38">
        <f t="shared" si="6"/>
        <v>650.34455556102489</v>
      </c>
      <c r="BY22" s="38">
        <f t="shared" si="6"/>
        <v>479.86797414600574</v>
      </c>
      <c r="BZ22" s="38">
        <f t="shared" si="6"/>
        <v>1032.3845414726998</v>
      </c>
      <c r="CA22" s="38">
        <f t="shared" si="6"/>
        <v>734.43826413998977</v>
      </c>
      <c r="CB22" s="38">
        <f t="shared" si="6"/>
        <v>677.0767885690525</v>
      </c>
      <c r="CC22" s="38">
        <f t="shared" si="6"/>
        <v>499.59281444530689</v>
      </c>
      <c r="CD22" s="38">
        <f t="shared" si="6"/>
        <v>1062.1076784491013</v>
      </c>
      <c r="CE22" s="38">
        <f t="shared" si="6"/>
        <v>755.58330094439953</v>
      </c>
      <c r="CF22" s="38">
        <f t="shared" si="6"/>
        <v>696.57034481842447</v>
      </c>
      <c r="CG22" s="38">
        <f t="shared" si="6"/>
        <v>513.97647194854812</v>
      </c>
      <c r="CH22" s="38">
        <f t="shared" si="6"/>
        <v>1079.3257385282709</v>
      </c>
      <c r="CI22" s="38">
        <f t="shared" si="6"/>
        <v>767.83222723921199</v>
      </c>
      <c r="CJ22" s="38">
        <f t="shared" si="6"/>
        <v>707.8625991630729</v>
      </c>
      <c r="CK22" s="38">
        <f t="shared" si="6"/>
        <v>522.30865704884968</v>
      </c>
      <c r="CM22" s="746" t="s">
        <v>1466</v>
      </c>
      <c r="CN22" s="80"/>
      <c r="CO22" s="747">
        <f ca="1">CO19-CO20+CO21</f>
        <v>27299.200637084141</v>
      </c>
      <c r="CR22" s="799"/>
      <c r="CS22" s="800">
        <f ca="1">CO47</f>
        <v>105.65859163060279</v>
      </c>
      <c r="CT22" s="816">
        <f>CU22-0.005</f>
        <v>0</v>
      </c>
      <c r="CU22" s="816">
        <f>CV22-0.005</f>
        <v>5.0000000000000001E-3</v>
      </c>
      <c r="CV22" s="816">
        <v>0.01</v>
      </c>
      <c r="CW22" s="816">
        <f>CV22+0.005</f>
        <v>1.4999999999999999E-2</v>
      </c>
      <c r="CX22" s="817">
        <f>CW22+0.005</f>
        <v>0.02</v>
      </c>
    </row>
    <row r="23" spans="1:102" x14ac:dyDescent="0.25">
      <c r="A23" s="485" t="s">
        <v>1232</v>
      </c>
      <c r="B23" s="37">
        <f>_xll.ciqfunctions.udf.CIQ($A$6,"IQ_DA_SUPPL_CF",B60)</f>
        <v>13.9</v>
      </c>
      <c r="C23" s="37">
        <f>_xll.ciqfunctions.udf.CIQ($A$6,"IQ_DA_SUPPL_CF",C60)</f>
        <v>14.6</v>
      </c>
      <c r="D23" s="37">
        <f>_xll.ciqfunctions.udf.CIQ($A$6,"IQ_DA_SUPPL_CF",D60)</f>
        <v>15.4</v>
      </c>
      <c r="E23" s="37">
        <f>_xll.ciqfunctions.udf.CIQ($A$6,"IQ_DA_SUPPL_CF",E60)</f>
        <v>6.4</v>
      </c>
      <c r="F23" s="37">
        <f>_xll.ciqfunctions.udf.CIQ($A$6,"IQ_DA_SUPPL_CF",F60)</f>
        <v>15.6</v>
      </c>
      <c r="G23" s="37">
        <f>_xll.ciqfunctions.udf.CIQ($A$6,"IQ_DA_SUPPL_CF",G60)</f>
        <v>15.9</v>
      </c>
      <c r="H23" s="37">
        <f>_xll.ciqfunctions.udf.CIQ($A$6,"IQ_DA_SUPPL_CF",H60)</f>
        <v>15.9</v>
      </c>
      <c r="I23" s="37">
        <f>_xll.ciqfunctions.udf.CIQ($A$6,"IQ_DA_SUPPL_CF",I60)</f>
        <v>7.2</v>
      </c>
      <c r="J23" s="37">
        <f>_xll.ciqfunctions.udf.CIQ($A$6,"IQ_DA_SUPPL_CF",J60)</f>
        <v>17.7</v>
      </c>
      <c r="K23" s="37">
        <f>_xll.ciqfunctions.udf.CIQ($A$6,"IQ_DA_SUPPL_CF",K60)</f>
        <v>19.899999999999999</v>
      </c>
      <c r="L23" s="37">
        <f>_xll.ciqfunctions.udf.CIQ($A$6,"IQ_DA_SUPPL_CF",L60)</f>
        <v>19.5</v>
      </c>
      <c r="M23" s="37">
        <f>_xll.ciqfunctions.udf.CIQ($A$6,"IQ_DA_SUPPL_CF",M60)</f>
        <v>0.1</v>
      </c>
      <c r="N23" s="37">
        <f>_xll.ciqfunctions.udf.CIQ($A$6,"IQ_DA_SUPPL_CF",N60)</f>
        <v>18.5</v>
      </c>
      <c r="O23" s="37">
        <f>_xll.ciqfunctions.udf.CIQ($A$6,"IQ_DA_SUPPL_CF",O60)</f>
        <v>19.100000000000001</v>
      </c>
      <c r="P23" s="37">
        <f>_xll.ciqfunctions.udf.CIQ($A$6,"IQ_DA_SUPPL_CF",P60)</f>
        <v>19.100000000000001</v>
      </c>
      <c r="Q23" s="37">
        <f>_xll.ciqfunctions.udf.CIQ($A$6,"IQ_DA_SUPPL_CF",Q60)</f>
        <v>-0.2</v>
      </c>
      <c r="R23" s="37">
        <f>_xll.ciqfunctions.udf.CIQ($A$6,"IQ_DA_SUPPL_CF",R60)</f>
        <v>20.100000000000001</v>
      </c>
      <c r="S23" s="37">
        <f>_xll.ciqfunctions.udf.CIQ($A$6,"IQ_DA_SUPPL_CF",S60)</f>
        <v>21.6</v>
      </c>
      <c r="T23" s="37">
        <f>_xll.ciqfunctions.udf.CIQ($A$6,"IQ_DA_SUPPL_CF",T60)</f>
        <v>20.399999999999999</v>
      </c>
      <c r="U23" s="37">
        <f>_xll.ciqfunctions.udf.CIQ($A$6,"IQ_DA_SUPPL_CF",U60)</f>
        <v>1.6</v>
      </c>
      <c r="V23" s="37">
        <f>_xll.ciqfunctions.udf.CIQ($A$6,"IQ_DA_SUPPL_CF",V60)</f>
        <v>22</v>
      </c>
      <c r="W23" s="37">
        <f>_xll.ciqfunctions.udf.CIQ($A$6,"IQ_DA_SUPPL_CF",W60)</f>
        <v>22.2</v>
      </c>
      <c r="X23" s="37">
        <f>_xll.ciqfunctions.udf.CIQ($A$6,"IQ_DA_SUPPL_CF",X60)</f>
        <v>23.6</v>
      </c>
      <c r="Y23" s="37">
        <f>_xll.ciqfunctions.udf.CIQ($A$6,"IQ_DA_SUPPL_CF",Y60)</f>
        <v>8.1</v>
      </c>
      <c r="Z23" s="37">
        <f>_xll.ciqfunctions.udf.CIQ($A$6,"IQ_DA_SUPPL_CF",Z60)</f>
        <v>24.1</v>
      </c>
      <c r="AA23" s="37">
        <f>_xll.ciqfunctions.udf.CIQ($A$6,"IQ_DA_SUPPL_CF",AA60)</f>
        <v>24.7</v>
      </c>
      <c r="AB23" s="37">
        <f>_xll.ciqfunctions.udf.CIQ($A$6,"IQ_DA_SUPPL_CF",AB60)</f>
        <v>24.6</v>
      </c>
      <c r="AC23" s="37">
        <f>_xll.ciqfunctions.udf.CIQ($A$6,"IQ_DA_SUPPL_CF",AC60)</f>
        <v>10.3</v>
      </c>
      <c r="AD23" s="479">
        <f>AD$9*'IS Assumptions'!$B97</f>
        <v>28.214080621853203</v>
      </c>
      <c r="AE23" s="479">
        <f>AE$9*'IS Assumptions'!$C97</f>
        <v>23.052169912993715</v>
      </c>
      <c r="AF23" s="479">
        <f>AF$9*'IS Assumptions'!$D97</f>
        <v>22.541068481660883</v>
      </c>
      <c r="AG23" s="479">
        <f>AG$9*'IS Assumptions'!$E97</f>
        <v>4.64789064500106</v>
      </c>
      <c r="AH23" s="479">
        <f>AH$9*'IS Assumptions'!$B97</f>
        <v>30.955280028520747</v>
      </c>
      <c r="AI23" s="479">
        <f>AI$9*'IS Assumptions'!$C97</f>
        <v>25.291852833547704</v>
      </c>
      <c r="AJ23" s="479">
        <f>AJ$9*'IS Assumptions'!$D97</f>
        <v>24.731094248430775</v>
      </c>
      <c r="AK23" s="479">
        <f>AK$9*'IS Assumptions'!$E97</f>
        <v>5.0994664113389554</v>
      </c>
      <c r="AL23" s="479">
        <f>AL$9*'IS Assumptions'!$B97</f>
        <v>34.142665194902087</v>
      </c>
      <c r="AM23" s="479">
        <f>AM$9*'IS Assumptions'!$C97</f>
        <v>27.896089541394474</v>
      </c>
      <c r="AN23" s="479">
        <f>AN$9*'IS Assumptions'!$D97</f>
        <v>27.277591094306466</v>
      </c>
      <c r="AO23" s="479">
        <f>AO$9*'IS Assumptions'!$E97</f>
        <v>5.6245452857986935</v>
      </c>
      <c r="AP23" s="479">
        <f>AP$9*'IS Assumptions'!$B97</f>
        <v>37.853935637451542</v>
      </c>
      <c r="AQ23" s="479">
        <f>AQ$9*'IS Assumptions'!$C97</f>
        <v>30.928364028072469</v>
      </c>
      <c r="AR23" s="479">
        <f>AR$9*'IS Assumptions'!$D97</f>
        <v>30.242635474830266</v>
      </c>
      <c r="AS23" s="479">
        <f>AS$9*'IS Assumptions'!$E97</f>
        <v>6.2359272195992919</v>
      </c>
      <c r="AT23" s="479">
        <f>AT$9*'IS Assumptions'!$B97</f>
        <v>42.1807630913816</v>
      </c>
      <c r="AU23" s="479">
        <f>AU$9*'IS Assumptions'!$C97</f>
        <v>34.463576214818183</v>
      </c>
      <c r="AV23" s="479">
        <f>AV$9*'IS Assumptions'!$D97</f>
        <v>33.699466666835328</v>
      </c>
      <c r="AW23" s="479">
        <f>AW$9*'IS Assumptions'!$E97</f>
        <v>6.9487138992431614</v>
      </c>
      <c r="AX23" s="479">
        <f>AX$9*'IS Assumptions'!$B97</f>
        <v>46.782246890148748</v>
      </c>
      <c r="AY23" s="479">
        <f>AY$9*'IS Assumptions'!$C97</f>
        <v>38.223194959896432</v>
      </c>
      <c r="AZ23" s="479">
        <f>AZ$9*'IS Assumptions'!$D97</f>
        <v>37.375728984769076</v>
      </c>
      <c r="BA23" s="479">
        <f>BA$9*'IS Assumptions'!$E97</f>
        <v>7.7067465208997543</v>
      </c>
      <c r="BB23" s="479">
        <f>BB$9*'IS Assumptions'!$B97</f>
        <v>51.572756091963079</v>
      </c>
      <c r="BC23" s="479">
        <f>BC$9*'IS Assumptions'!$C97</f>
        <v>42.137255941364288</v>
      </c>
      <c r="BD23" s="479">
        <f>BD$9*'IS Assumptions'!$D97</f>
        <v>41.20300932139947</v>
      </c>
      <c r="BE23" s="479">
        <f>BE$9*'IS Assumptions'!$E97</f>
        <v>8.4959185376075528</v>
      </c>
      <c r="BF23" s="479">
        <f>BF$9*'IS Assumptions'!$B97</f>
        <v>56.442107891820605</v>
      </c>
      <c r="BG23" s="479">
        <f>BG$9*'IS Assumptions'!$C97</f>
        <v>46.115734863321983</v>
      </c>
      <c r="BH23" s="479">
        <f>BH$9*'IS Assumptions'!$D97</f>
        <v>45.093279355464396</v>
      </c>
      <c r="BI23" s="479">
        <f>BI$9*'IS Assumptions'!$E97</f>
        <v>9.2980788128655405</v>
      </c>
      <c r="BJ23" s="479">
        <f>BJ$9*'IS Assumptions'!$B97</f>
        <v>61.25789922076909</v>
      </c>
      <c r="BK23" s="479">
        <f>BK$9*'IS Assumptions'!$C97</f>
        <v>50.050452477138386</v>
      </c>
      <c r="BL23" s="479">
        <f>BL$9*'IS Assumptions'!$D97</f>
        <v>48.940758335698703</v>
      </c>
      <c r="BM23" s="479">
        <f>BM$9*'IS Assumptions'!$E97</f>
        <v>10.091415720280484</v>
      </c>
      <c r="BN23" s="479">
        <f>BN$9*'IS Assumptions'!$B97</f>
        <v>65.870032939251189</v>
      </c>
      <c r="BO23" s="479">
        <f>BO$9*'IS Assumptions'!$C97</f>
        <v>53.818772684515501</v>
      </c>
      <c r="BP23" s="479">
        <f>BP$9*'IS Assumptions'!$D97</f>
        <v>52.625529191367058</v>
      </c>
      <c r="BQ23" s="479">
        <f>BQ$9*'IS Assumptions'!$E97</f>
        <v>10.851202773097759</v>
      </c>
      <c r="BR23" s="479">
        <f>BR$9*'IS Assumptions'!$B97</f>
        <v>70.117417686784876</v>
      </c>
      <c r="BS23" s="479">
        <f>BS$9*'IS Assumptions'!$C97</f>
        <v>57.289076615318301</v>
      </c>
      <c r="BT23" s="479">
        <f>BT$9*'IS Assumptions'!$D97</f>
        <v>56.018891241518808</v>
      </c>
      <c r="BU23" s="479">
        <f>BU$9*'IS Assumptions'!$E97</f>
        <v>11.550902334404441</v>
      </c>
      <c r="BV23" s="479">
        <f>BV$9*'IS Assumptions'!$B97</f>
        <v>73.836572174248559</v>
      </c>
      <c r="BW23" s="479">
        <f>BW$9*'IS Assumptions'!$C97</f>
        <v>60.327792720470441</v>
      </c>
      <c r="BX23" s="479">
        <f>BX$9*'IS Assumptions'!$D97</f>
        <v>58.990234420103995</v>
      </c>
      <c r="BY23" s="479">
        <f>BY$9*'IS Assumptions'!$E97</f>
        <v>12.163583058659805</v>
      </c>
      <c r="BZ23" s="479">
        <f>BZ$9*'IS Assumptions'!$B97</f>
        <v>76.871604043122062</v>
      </c>
      <c r="CA23" s="479">
        <f>CA$9*'IS Assumptions'!$C97</f>
        <v>62.807549947733484</v>
      </c>
      <c r="CB23" s="479">
        <f>CB$9*'IS Assumptions'!$D97</f>
        <v>61.415011683528661</v>
      </c>
      <c r="CC23" s="479">
        <f>CC$9*'IS Assumptions'!$E97</f>
        <v>12.663563774660556</v>
      </c>
      <c r="CD23" s="479">
        <f>CD$9*'IS Assumptions'!$B97</f>
        <v>79.084796051315109</v>
      </c>
      <c r="CE23" s="479">
        <f>CE$9*'IS Assumptions'!$C97</f>
        <v>64.61582713056076</v>
      </c>
      <c r="CF23" s="479">
        <f>CF$9*'IS Assumptions'!$D97</f>
        <v>63.183196629491562</v>
      </c>
      <c r="CG23" s="479">
        <f>CG$9*'IS Assumptions'!$E97</f>
        <v>13.028157417400207</v>
      </c>
      <c r="CH23" s="479">
        <f>CH$9*'IS Assumptions'!$B97</f>
        <v>80.366856992394787</v>
      </c>
      <c r="CI23" s="479">
        <f>CI$9*'IS Assumptions'!$C97</f>
        <v>65.663328449093513</v>
      </c>
      <c r="CJ23" s="479">
        <f>CJ$9*'IS Assumptions'!$D97</f>
        <v>64.207473261357265</v>
      </c>
      <c r="CK23" s="479">
        <f>CK$9*'IS Assumptions'!$E97</f>
        <v>13.239359729261112</v>
      </c>
      <c r="CM23" s="80" t="s">
        <v>1467</v>
      </c>
      <c r="CN23" s="80"/>
      <c r="CO23" s="757">
        <f>'IS Assumptions'!AC55</f>
        <v>189.8</v>
      </c>
      <c r="CR23" s="945" t="s">
        <v>1377</v>
      </c>
      <c r="CS23" s="803">
        <f>CS24+0.005</f>
        <v>8.5500000000000007E-2</v>
      </c>
      <c r="CT23" s="818">
        <f t="dataTable" ref="CT23:CX27" dt2D="1" dtr="1" r1="CO37" r2="AC32" ca="1"/>
        <v>84.031113454416399</v>
      </c>
      <c r="CU23" s="818">
        <v>86.370473094272455</v>
      </c>
      <c r="CV23" s="818">
        <v>89.019681693049847</v>
      </c>
      <c r="CW23" s="818">
        <v>92.044664561157362</v>
      </c>
      <c r="CX23" s="819">
        <v>95.531476874777468</v>
      </c>
    </row>
    <row r="24" spans="1:102" ht="15.75" thickBot="1" x14ac:dyDescent="0.3">
      <c r="A24" s="34" t="s">
        <v>139</v>
      </c>
      <c r="B24" s="38">
        <f>B22-B23</f>
        <v>201.18414583414577</v>
      </c>
      <c r="C24" s="38">
        <f t="shared" ref="C24:AW24" si="7">C22-C23</f>
        <v>259.7117977215363</v>
      </c>
      <c r="D24" s="38">
        <f t="shared" si="7"/>
        <v>157.83031748524738</v>
      </c>
      <c r="E24" s="38">
        <f t="shared" si="7"/>
        <v>99.549353608928072</v>
      </c>
      <c r="F24" s="38">
        <f t="shared" si="7"/>
        <v>222.76993942045172</v>
      </c>
      <c r="G24" s="38">
        <f t="shared" si="7"/>
        <v>189.15246354898616</v>
      </c>
      <c r="H24" s="38">
        <f t="shared" si="7"/>
        <v>152.0443917094814</v>
      </c>
      <c r="I24" s="38">
        <f t="shared" si="7"/>
        <v>143.0445297853293</v>
      </c>
      <c r="J24" s="38">
        <f t="shared" si="7"/>
        <v>263.02848105872096</v>
      </c>
      <c r="K24" s="38">
        <f t="shared" si="7"/>
        <v>214.29400966825764</v>
      </c>
      <c r="L24" s="38">
        <f t="shared" si="7"/>
        <v>233.93315427011589</v>
      </c>
      <c r="M24" s="38">
        <f t="shared" si="7"/>
        <v>118.22137766387957</v>
      </c>
      <c r="N24" s="38">
        <f t="shared" si="7"/>
        <v>253.24753002055496</v>
      </c>
      <c r="O24" s="38">
        <f t="shared" si="7"/>
        <v>251.07750163313821</v>
      </c>
      <c r="P24" s="38">
        <f t="shared" si="7"/>
        <v>168.51846168749395</v>
      </c>
      <c r="Q24" s="38">
        <f t="shared" si="7"/>
        <v>183.64159838145235</v>
      </c>
      <c r="R24" s="38">
        <f t="shared" si="7"/>
        <v>286.01562517639098</v>
      </c>
      <c r="S24" s="38">
        <f t="shared" si="7"/>
        <v>226.41108121301497</v>
      </c>
      <c r="T24" s="38">
        <f t="shared" si="7"/>
        <v>251.62825246439721</v>
      </c>
      <c r="U24" s="38">
        <f t="shared" si="7"/>
        <v>185.90801629892658</v>
      </c>
      <c r="V24" s="38">
        <f t="shared" si="7"/>
        <v>304.30499769302759</v>
      </c>
      <c r="W24" s="38">
        <f t="shared" si="7"/>
        <v>213.5686333059495</v>
      </c>
      <c r="X24" s="38">
        <f t="shared" si="7"/>
        <v>225.79261261946564</v>
      </c>
      <c r="Y24" s="38">
        <f t="shared" si="7"/>
        <v>179.45413547569959</v>
      </c>
      <c r="Z24" s="38">
        <f t="shared" si="7"/>
        <v>316.16255397723467</v>
      </c>
      <c r="AA24" s="38">
        <f t="shared" si="7"/>
        <v>193.52955957652995</v>
      </c>
      <c r="AB24" s="38">
        <f t="shared" si="7"/>
        <v>211.90593317665846</v>
      </c>
      <c r="AC24" s="38">
        <f t="shared" si="7"/>
        <v>170.79370107186736</v>
      </c>
      <c r="AD24" s="38">
        <f t="shared" si="7"/>
        <v>507.49480160402027</v>
      </c>
      <c r="AE24" s="38">
        <f t="shared" si="7"/>
        <v>367.85519199686735</v>
      </c>
      <c r="AF24" s="38">
        <f t="shared" si="7"/>
        <v>345.27737389815383</v>
      </c>
      <c r="AG24" s="38">
        <f t="shared" si="7"/>
        <v>278.80986144336805</v>
      </c>
      <c r="AH24" s="38">
        <f t="shared" si="7"/>
        <v>384.7736874648117</v>
      </c>
      <c r="AI24" s="38">
        <f t="shared" si="7"/>
        <v>270.45769491051584</v>
      </c>
      <c r="AJ24" s="38">
        <f t="shared" si="7"/>
        <v>247.91966999488201</v>
      </c>
      <c r="AK24" s="38">
        <f t="shared" si="7"/>
        <v>196.08061385231716</v>
      </c>
      <c r="AL24" s="38">
        <f t="shared" si="7"/>
        <v>424.39283943853695</v>
      </c>
      <c r="AM24" s="38">
        <f t="shared" si="7"/>
        <v>298.30602463317433</v>
      </c>
      <c r="AN24" s="38">
        <f t="shared" si="7"/>
        <v>273.44731755186655</v>
      </c>
      <c r="AO24" s="38">
        <f t="shared" si="7"/>
        <v>216.27052780017968</v>
      </c>
      <c r="AP24" s="38">
        <f t="shared" si="7"/>
        <v>470.5238778928242</v>
      </c>
      <c r="AQ24" s="38">
        <f t="shared" si="7"/>
        <v>330.73156393233921</v>
      </c>
      <c r="AR24" s="38">
        <f t="shared" si="7"/>
        <v>303.1707425226918</v>
      </c>
      <c r="AS24" s="38">
        <f t="shared" si="7"/>
        <v>239.77889812913767</v>
      </c>
      <c r="AT24" s="38">
        <f t="shared" si="7"/>
        <v>524.30628118359516</v>
      </c>
      <c r="AU24" s="38">
        <f t="shared" si="7"/>
        <v>368.53525294394774</v>
      </c>
      <c r="AV24" s="38">
        <f t="shared" si="7"/>
        <v>337.82414037645998</v>
      </c>
      <c r="AW24" s="38">
        <f t="shared" si="7"/>
        <v>267.18640283973883</v>
      </c>
      <c r="AX24" s="510">
        <f>AX22-AX23</f>
        <v>581.5026589075228</v>
      </c>
      <c r="AY24" s="510">
        <f t="shared" ref="AY24:CK24" si="8">AY22-AY23</f>
        <v>408.73862698017092</v>
      </c>
      <c r="AZ24" s="510">
        <f t="shared" si="8"/>
        <v>374.6772505349233</v>
      </c>
      <c r="BA24" s="510">
        <f t="shared" si="8"/>
        <v>296.33366841325187</v>
      </c>
      <c r="BB24" s="510">
        <f t="shared" si="8"/>
        <v>641.0486196844214</v>
      </c>
      <c r="BC24" s="510">
        <f t="shared" si="8"/>
        <v>450.59352459300442</v>
      </c>
      <c r="BD24" s="510">
        <f t="shared" si="8"/>
        <v>413.04425801561786</v>
      </c>
      <c r="BE24" s="510">
        <f t="shared" si="8"/>
        <v>326.6782811607855</v>
      </c>
      <c r="BF24" s="510">
        <f t="shared" si="8"/>
        <v>701.57459282594527</v>
      </c>
      <c r="BG24" s="510">
        <f t="shared" si="8"/>
        <v>493.13727358459693</v>
      </c>
      <c r="BH24" s="510">
        <f t="shared" si="8"/>
        <v>452.04271288979129</v>
      </c>
      <c r="BI24" s="510">
        <f t="shared" si="8"/>
        <v>357.52230806344159</v>
      </c>
      <c r="BJ24" s="510">
        <f t="shared" si="8"/>
        <v>761.43481008107324</v>
      </c>
      <c r="BK24" s="510">
        <f t="shared" si="8"/>
        <v>535.21306229648746</v>
      </c>
      <c r="BL24" s="510">
        <f t="shared" si="8"/>
        <v>490.61220397296307</v>
      </c>
      <c r="BM24" s="510">
        <f t="shared" si="8"/>
        <v>388.02706586549886</v>
      </c>
      <c r="BN24" s="510">
        <f t="shared" si="8"/>
        <v>818.76356615454711</v>
      </c>
      <c r="BO24" s="510">
        <f t="shared" si="8"/>
        <v>575.50948516749543</v>
      </c>
      <c r="BP24" s="510">
        <f t="shared" si="8"/>
        <v>527.55060893666689</v>
      </c>
      <c r="BQ24" s="510">
        <f t="shared" si="8"/>
        <v>417.24179142623422</v>
      </c>
      <c r="BR24" s="510">
        <f t="shared" si="8"/>
        <v>871.55849774245667</v>
      </c>
      <c r="BS24" s="510">
        <f t="shared" si="8"/>
        <v>612.61907962626435</v>
      </c>
      <c r="BT24" s="510">
        <f t="shared" si="8"/>
        <v>561.56775315179425</v>
      </c>
      <c r="BU24" s="510">
        <f t="shared" si="8"/>
        <v>444.14608070405836</v>
      </c>
      <c r="BV24" s="510">
        <f t="shared" si="8"/>
        <v>917.7875347621258</v>
      </c>
      <c r="BW24" s="510">
        <f t="shared" si="8"/>
        <v>645.11350218580094</v>
      </c>
      <c r="BX24" s="510">
        <f t="shared" si="8"/>
        <v>591.35432114092089</v>
      </c>
      <c r="BY24" s="510">
        <f t="shared" si="8"/>
        <v>467.70439108734593</v>
      </c>
      <c r="BZ24" s="510">
        <f t="shared" si="8"/>
        <v>955.51293742957773</v>
      </c>
      <c r="CA24" s="510">
        <f t="shared" si="8"/>
        <v>671.63071419225628</v>
      </c>
      <c r="CB24" s="510">
        <f t="shared" si="8"/>
        <v>615.66177688552386</v>
      </c>
      <c r="CC24" s="510">
        <f t="shared" si="8"/>
        <v>486.92925067064635</v>
      </c>
      <c r="CD24" s="510">
        <f t="shared" si="8"/>
        <v>983.02288239778613</v>
      </c>
      <c r="CE24" s="510">
        <f t="shared" si="8"/>
        <v>690.96747381383875</v>
      </c>
      <c r="CF24" s="510">
        <f t="shared" si="8"/>
        <v>633.38714818893288</v>
      </c>
      <c r="CG24" s="510">
        <f t="shared" si="8"/>
        <v>500.9483145311479</v>
      </c>
      <c r="CH24" s="510">
        <f t="shared" si="8"/>
        <v>998.95888153587612</v>
      </c>
      <c r="CI24" s="510">
        <f t="shared" si="8"/>
        <v>702.16889879011842</v>
      </c>
      <c r="CJ24" s="510">
        <f t="shared" si="8"/>
        <v>643.65512590171568</v>
      </c>
      <c r="CK24" s="510">
        <f t="shared" si="8"/>
        <v>509.06929731958854</v>
      </c>
      <c r="CM24" s="761" t="s">
        <v>715</v>
      </c>
      <c r="CN24" s="761"/>
      <c r="CO24" s="762">
        <f ca="1">CO22/CO23</f>
        <v>143.83140483184479</v>
      </c>
      <c r="CR24" s="946"/>
      <c r="CS24" s="806">
        <f>CS25+0.005</f>
        <v>8.0500000000000002E-2</v>
      </c>
      <c r="CT24" s="818">
        <v>90.680212949939744</v>
      </c>
      <c r="CU24" s="820">
        <v>93.501339469835813</v>
      </c>
      <c r="CV24" s="821">
        <v>96.722625779788075</v>
      </c>
      <c r="CW24" s="822">
        <v>100.43571152637423</v>
      </c>
      <c r="CX24" s="819">
        <v>104.76253045421436</v>
      </c>
    </row>
    <row r="25" spans="1:102" ht="15.75" thickTop="1" x14ac:dyDescent="0.25">
      <c r="A25" s="36" t="s">
        <v>83</v>
      </c>
      <c r="B25" s="37">
        <f>B24*'IS Assumptions'!B34</f>
        <v>62.096701049035886</v>
      </c>
      <c r="C25" s="37">
        <f>C24*'IS Assumptions'!C34</f>
        <v>79.147560419780035</v>
      </c>
      <c r="D25" s="37">
        <f>D24*'IS Assumptions'!D34</f>
        <v>39.199010699153838</v>
      </c>
      <c r="E25" s="37">
        <f>E24*'IS Assumptions'!E34</f>
        <v>18.926995182484657</v>
      </c>
      <c r="F25" s="37">
        <f>F24*'IS Assumptions'!F34</f>
        <v>66.026880875507558</v>
      </c>
      <c r="G25" s="37">
        <f>G24*'IS Assumptions'!G34</f>
        <v>42.082084780393707</v>
      </c>
      <c r="H25" s="37">
        <f>H24*'IS Assumptions'!H34</f>
        <v>40.562768853050301</v>
      </c>
      <c r="I25" s="37">
        <f>I24*'IS Assumptions'!I34</f>
        <v>29.086310444606511</v>
      </c>
      <c r="J25" s="37">
        <f>J24*'IS Assumptions'!J34</f>
        <v>70.528875894506598</v>
      </c>
      <c r="K25" s="37">
        <f>K24*'IS Assumptions'!K34</f>
        <v>56.075085285360061</v>
      </c>
      <c r="L25" s="37">
        <f>L24*'IS Assumptions'!L34</f>
        <v>46.874451841079065</v>
      </c>
      <c r="M25" s="37">
        <f>M24*'IS Assumptions'!M34</f>
        <v>31.692763338820583</v>
      </c>
      <c r="N25" s="37">
        <f>N24*'IS Assumptions'!N34</f>
        <v>68.488325728829324</v>
      </c>
      <c r="O25" s="37">
        <f>O24*'IS Assumptions'!O34</f>
        <v>62.874870156869903</v>
      </c>
      <c r="P25" s="37">
        <f>P24*'IS Assumptions'!P34</f>
        <v>26.246266159374059</v>
      </c>
      <c r="Q25" s="37">
        <f>Q24*'IS Assumptions'!Q34</f>
        <v>39.639010286715994</v>
      </c>
      <c r="R25" s="37">
        <f>R24*'IS Assumptions'!R34</f>
        <v>75.971187522897267</v>
      </c>
      <c r="S25" s="37">
        <f>S24*'IS Assumptions'!S34</f>
        <v>58.695605414338765</v>
      </c>
      <c r="T25" s="37">
        <f>T24*'IS Assumptions'!T34</f>
        <v>66.925516625257785</v>
      </c>
      <c r="U25" s="37">
        <f>U24*'IS Assumptions'!U34</f>
        <v>33.45602885539008</v>
      </c>
      <c r="V25" s="37">
        <f>V24*'IS Assumptions'!V34</f>
        <v>76.998057149696933</v>
      </c>
      <c r="W25" s="37">
        <f>W24*'IS Assumptions'!W34</f>
        <v>48.787027676636633</v>
      </c>
      <c r="X25" s="37">
        <f>X24*'IS Assumptions'!X34</f>
        <v>37.218562519692135</v>
      </c>
      <c r="Y25" s="37">
        <f>Y24*'IS Assumptions'!Y34</f>
        <v>35.217419081691553</v>
      </c>
      <c r="Z25" s="37">
        <f>Z24*'IS Assumptions'!Z34</f>
        <v>74.086196139709145</v>
      </c>
      <c r="AA25" s="37">
        <f>AA24*'IS Assumptions'!AA34</f>
        <v>49.010128734661841</v>
      </c>
      <c r="AB25" s="37">
        <f>AB24*'IS Assumptions'!AB34</f>
        <v>53.472473552380151</v>
      </c>
      <c r="AC25" s="37">
        <f>AC24*'IS Assumptions'!AC34</f>
        <v>36.654355937798016</v>
      </c>
      <c r="AD25" s="37">
        <f>AD24*'IS Assumptions'!$B98</f>
        <v>137.50252678175346</v>
      </c>
      <c r="AE25" s="37">
        <f>AE24*'IS Assumptions'!$C98</f>
        <v>93.553285600804628</v>
      </c>
      <c r="AF25" s="37">
        <f>AF24*'IS Assumptions'!$D98</f>
        <v>76.671911726676143</v>
      </c>
      <c r="AG25" s="37">
        <f>AG24*'IS Assumptions'!$E98</f>
        <v>58.478906884189804</v>
      </c>
      <c r="AH25" s="37">
        <f>AH24*'IS Assumptions'!$B98</f>
        <v>104.25201223406026</v>
      </c>
      <c r="AI25" s="37">
        <f>AI24*'IS Assumptions'!$C98</f>
        <v>68.783060631951727</v>
      </c>
      <c r="AJ25" s="37">
        <f>AJ24*'IS Assumptions'!$D98</f>
        <v>55.05276768804778</v>
      </c>
      <c r="AK25" s="37">
        <f>AK24*'IS Assumptions'!$E98</f>
        <v>41.126880878255903</v>
      </c>
      <c r="AL25" s="37">
        <f>AL24*'IS Assumptions'!$B98</f>
        <v>114.98657244653744</v>
      </c>
      <c r="AM25" s="37">
        <f>AM24*'IS Assumptions'!$C98</f>
        <v>75.865474583775011</v>
      </c>
      <c r="AN25" s="37">
        <f>AN24*'IS Assumptions'!$D98</f>
        <v>60.721408867692951</v>
      </c>
      <c r="AO25" s="37">
        <f>AO24*'IS Assumptions'!$E98</f>
        <v>45.361609490954848</v>
      </c>
      <c r="AP25" s="37">
        <f>AP24*'IS Assumptions'!$B98</f>
        <v>127.48548737233021</v>
      </c>
      <c r="AQ25" s="37">
        <f>AQ24*'IS Assumptions'!$C98</f>
        <v>84.111968869604524</v>
      </c>
      <c r="AR25" s="37">
        <f>AR24*'IS Assumptions'!$D98</f>
        <v>67.321759738786568</v>
      </c>
      <c r="AS25" s="37">
        <f>AS24*'IS Assumptions'!$E98</f>
        <v>50.292366933856208</v>
      </c>
      <c r="AT25" s="37">
        <f>AT24*'IS Assumptions'!$B98</f>
        <v>142.05749151011153</v>
      </c>
      <c r="AU25" s="37">
        <f>AU24*'IS Assumptions'!$C98</f>
        <v>93.726239353782262</v>
      </c>
      <c r="AV25" s="37">
        <f>AV24*'IS Assumptions'!$D98</f>
        <v>75.016854935082918</v>
      </c>
      <c r="AW25" s="37">
        <f>AW24*'IS Assumptions'!$E98</f>
        <v>56.040947373593603</v>
      </c>
      <c r="AX25" s="37">
        <f>AX24*'IS Assumptions'!$B98</f>
        <v>157.55449056300066</v>
      </c>
      <c r="AY25" s="37">
        <f>AY24*'IS Assumptions'!$C98</f>
        <v>103.95080003732099</v>
      </c>
      <c r="AZ25" s="37">
        <f>AZ24*'IS Assumptions'!$D98</f>
        <v>83.200415812595367</v>
      </c>
      <c r="BA25" s="37">
        <f>BA24*'IS Assumptions'!$E98</f>
        <v>62.154433534299002</v>
      </c>
      <c r="BB25" s="37">
        <f>BB24*'IS Assumptions'!$B98</f>
        <v>173.6880943764626</v>
      </c>
      <c r="BC25" s="37">
        <f>BC24*'IS Assumptions'!$C98</f>
        <v>114.59537778246586</v>
      </c>
      <c r="BD25" s="37">
        <f>BD24*'IS Assumptions'!$D98</f>
        <v>91.720151054917494</v>
      </c>
      <c r="BE25" s="37">
        <f>BE24*'IS Assumptions'!$E98</f>
        <v>68.519056988122784</v>
      </c>
      <c r="BF25" s="37">
        <f>BF24*'IS Assumptions'!$B98</f>
        <v>190.08722638053345</v>
      </c>
      <c r="BG25" s="37">
        <f>BG24*'IS Assumptions'!$C98</f>
        <v>125.41514487161243</v>
      </c>
      <c r="BH25" s="37">
        <f>BH24*'IS Assumptions'!$D98</f>
        <v>100.38010480697358</v>
      </c>
      <c r="BI25" s="37">
        <f>BI24*'IS Assumptions'!$E98</f>
        <v>74.988429942996703</v>
      </c>
      <c r="BJ25" s="37">
        <f>BJ24*'IS Assumptions'!$B98</f>
        <v>206.30597601160281</v>
      </c>
      <c r="BK25" s="37">
        <f>BK24*'IS Assumptions'!$C98</f>
        <v>136.11589985314365</v>
      </c>
      <c r="BL25" s="37">
        <f>BL24*'IS Assumptions'!$D98</f>
        <v>108.94480333408892</v>
      </c>
      <c r="BM25" s="37">
        <f>BM24*'IS Assumptions'!$E98</f>
        <v>81.386642982507908</v>
      </c>
      <c r="BN25" s="37">
        <f>BN24*'IS Assumptions'!$B98</f>
        <v>221.83884214627534</v>
      </c>
      <c r="BO25" s="37">
        <f>BO24*'IS Assumptions'!$C98</f>
        <v>146.36412480567961</v>
      </c>
      <c r="BP25" s="37">
        <f>BP24*'IS Assumptions'!$D98</f>
        <v>117.14730468170606</v>
      </c>
      <c r="BQ25" s="37">
        <f>BQ24*'IS Assumptions'!$E98</f>
        <v>87.514278521900124</v>
      </c>
      <c r="BR25" s="37">
        <f>BR24*'IS Assumptions'!$B98</f>
        <v>236.14329703263624</v>
      </c>
      <c r="BS25" s="37">
        <f>BS24*'IS Assumptions'!$C98</f>
        <v>155.80187249678957</v>
      </c>
      <c r="BT25" s="37">
        <f>BT24*'IS Assumptions'!$D98</f>
        <v>124.70111409878413</v>
      </c>
      <c r="BU25" s="37">
        <f>BU24*'IS Assumptions'!$E98</f>
        <v>93.157312162526068</v>
      </c>
      <c r="BV25" s="37">
        <f>BV24*'IS Assumptions'!$B98</f>
        <v>248.66876405377738</v>
      </c>
      <c r="BW25" s="37">
        <f>BW24*'IS Assumptions'!$C98</f>
        <v>164.06588523953059</v>
      </c>
      <c r="BX25" s="37">
        <f>BX24*'IS Assumptions'!$D98</f>
        <v>131.31548643867745</v>
      </c>
      <c r="BY25" s="37">
        <f>BY24*'IS Assumptions'!$E98</f>
        <v>98.09854427003151</v>
      </c>
      <c r="BZ25" s="37">
        <f>BZ24*'IS Assumptions'!$B98</f>
        <v>258.89022479433731</v>
      </c>
      <c r="CA25" s="37">
        <f>CA24*'IS Assumptions'!$C98</f>
        <v>170.80976805578328</v>
      </c>
      <c r="CB25" s="37">
        <f>CB24*'IS Assumptions'!$D98</f>
        <v>136.71317317415412</v>
      </c>
      <c r="CC25" s="37">
        <f>CC24*'IS Assumptions'!$E98</f>
        <v>102.13085778869021</v>
      </c>
      <c r="CD25" s="37">
        <f>CD24*'IS Assumptions'!$B98</f>
        <v>266.34387147761333</v>
      </c>
      <c r="CE25" s="37">
        <f>CE24*'IS Assumptions'!$C98</f>
        <v>175.72751132767223</v>
      </c>
      <c r="CF25" s="37">
        <f>CF24*'IS Assumptions'!$D98</f>
        <v>140.64924951925056</v>
      </c>
      <c r="CG25" s="37">
        <f>CG24*'IS Assumptions'!$E98</f>
        <v>105.0712829438754</v>
      </c>
      <c r="CH25" s="37">
        <f>CH24*'IS Assumptions'!$B98</f>
        <v>270.66163028293204</v>
      </c>
      <c r="CI25" s="37">
        <f>CI24*'IS Assumptions'!$C98</f>
        <v>178.57626848195702</v>
      </c>
      <c r="CJ25" s="37">
        <f>CJ24*'IS Assumptions'!$D98</f>
        <v>142.92934529244818</v>
      </c>
      <c r="CK25" s="37">
        <f>CK24*'IS Assumptions'!$E98</f>
        <v>106.77461651261932</v>
      </c>
      <c r="CM25" s="80"/>
      <c r="CN25" s="80"/>
      <c r="CO25" s="80"/>
      <c r="CR25" s="946"/>
      <c r="CS25" s="806">
        <v>7.5499999999999998E-2</v>
      </c>
      <c r="CT25" s="818">
        <v>98.260132134587735</v>
      </c>
      <c r="CU25" s="823">
        <v>101.69146710170749</v>
      </c>
      <c r="CV25" s="824">
        <v>105.64667000273865</v>
      </c>
      <c r="CW25" s="819">
        <v>110.2556254493948</v>
      </c>
      <c r="CX25" s="819">
        <v>115.69502331887186</v>
      </c>
    </row>
    <row r="26" spans="1:102" x14ac:dyDescent="0.25">
      <c r="A26" s="34" t="s">
        <v>1233</v>
      </c>
      <c r="B26" s="38">
        <f>B24-B25</f>
        <v>139.08744478510988</v>
      </c>
      <c r="C26" s="38">
        <f t="shared" ref="C26:BN26" si="9">C24-C25</f>
        <v>180.56423730175626</v>
      </c>
      <c r="D26" s="38">
        <f t="shared" si="9"/>
        <v>118.63130678609355</v>
      </c>
      <c r="E26" s="38">
        <f t="shared" si="9"/>
        <v>80.622358426443412</v>
      </c>
      <c r="F26" s="38">
        <f t="shared" si="9"/>
        <v>156.74305854494418</v>
      </c>
      <c r="G26" s="38">
        <f t="shared" si="9"/>
        <v>147.07037876859246</v>
      </c>
      <c r="H26" s="38">
        <f t="shared" si="9"/>
        <v>111.4816228564311</v>
      </c>
      <c r="I26" s="38">
        <f t="shared" si="9"/>
        <v>113.95821934072279</v>
      </c>
      <c r="J26" s="38">
        <f t="shared" si="9"/>
        <v>192.49960516421436</v>
      </c>
      <c r="K26" s="38">
        <f t="shared" si="9"/>
        <v>158.21892438289757</v>
      </c>
      <c r="L26" s="38">
        <f t="shared" si="9"/>
        <v>187.05870242903683</v>
      </c>
      <c r="M26" s="38">
        <f t="shared" si="9"/>
        <v>86.528614325058982</v>
      </c>
      <c r="N26" s="38">
        <f t="shared" si="9"/>
        <v>184.75920429172564</v>
      </c>
      <c r="O26" s="38">
        <f t="shared" si="9"/>
        <v>188.20263147626832</v>
      </c>
      <c r="P26" s="38">
        <f t="shared" si="9"/>
        <v>142.27219552811988</v>
      </c>
      <c r="Q26" s="38">
        <f t="shared" si="9"/>
        <v>144.00258809473635</v>
      </c>
      <c r="R26" s="38">
        <f t="shared" si="9"/>
        <v>210.04443765349373</v>
      </c>
      <c r="S26" s="38">
        <f t="shared" si="9"/>
        <v>167.71547579867621</v>
      </c>
      <c r="T26" s="38">
        <f t="shared" si="9"/>
        <v>184.70273583913942</v>
      </c>
      <c r="U26" s="38">
        <f t="shared" si="9"/>
        <v>152.4519874435365</v>
      </c>
      <c r="V26" s="38">
        <f t="shared" si="9"/>
        <v>227.30694054333065</v>
      </c>
      <c r="W26" s="38">
        <f t="shared" si="9"/>
        <v>164.78160562931288</v>
      </c>
      <c r="X26" s="38">
        <f t="shared" si="9"/>
        <v>188.5740500997735</v>
      </c>
      <c r="Y26" s="38">
        <f t="shared" si="9"/>
        <v>144.23671639400803</v>
      </c>
      <c r="Z26" s="38">
        <f t="shared" si="9"/>
        <v>242.07635783752551</v>
      </c>
      <c r="AA26" s="38">
        <f t="shared" si="9"/>
        <v>144.51943084186811</v>
      </c>
      <c r="AB26" s="38">
        <f t="shared" si="9"/>
        <v>158.43345962427833</v>
      </c>
      <c r="AC26" s="38">
        <f t="shared" si="9"/>
        <v>134.13934513406934</v>
      </c>
      <c r="AD26" s="38">
        <f t="shared" si="9"/>
        <v>369.99227482226684</v>
      </c>
      <c r="AE26" s="38">
        <f t="shared" si="9"/>
        <v>274.30190639606269</v>
      </c>
      <c r="AF26" s="38">
        <f t="shared" si="9"/>
        <v>268.60546217147771</v>
      </c>
      <c r="AG26" s="38">
        <f t="shared" si="9"/>
        <v>220.33095455917825</v>
      </c>
      <c r="AH26" s="38">
        <f t="shared" si="9"/>
        <v>280.52167523075144</v>
      </c>
      <c r="AI26" s="38">
        <f t="shared" si="9"/>
        <v>201.6746342785641</v>
      </c>
      <c r="AJ26" s="38">
        <f t="shared" si="9"/>
        <v>192.86690230683422</v>
      </c>
      <c r="AK26" s="38">
        <f t="shared" si="9"/>
        <v>154.95373297406127</v>
      </c>
      <c r="AL26" s="38">
        <f t="shared" si="9"/>
        <v>309.40626699199953</v>
      </c>
      <c r="AM26" s="38">
        <f t="shared" si="9"/>
        <v>222.44055004939932</v>
      </c>
      <c r="AN26" s="38">
        <f t="shared" si="9"/>
        <v>212.72590868417359</v>
      </c>
      <c r="AO26" s="38">
        <f t="shared" si="9"/>
        <v>170.90891830922482</v>
      </c>
      <c r="AP26" s="38">
        <f t="shared" si="9"/>
        <v>343.03839052049398</v>
      </c>
      <c r="AQ26" s="38">
        <f t="shared" si="9"/>
        <v>246.61959506273467</v>
      </c>
      <c r="AR26" s="38">
        <f t="shared" si="9"/>
        <v>235.84898278390523</v>
      </c>
      <c r="AS26" s="38">
        <f t="shared" si="9"/>
        <v>189.48653119528146</v>
      </c>
      <c r="AT26" s="38">
        <f t="shared" si="9"/>
        <v>382.24878967348366</v>
      </c>
      <c r="AU26" s="38">
        <f t="shared" si="9"/>
        <v>274.80901359016548</v>
      </c>
      <c r="AV26" s="38">
        <f t="shared" si="9"/>
        <v>262.80728544137708</v>
      </c>
      <c r="AW26" s="38">
        <f t="shared" si="9"/>
        <v>211.14545546614522</v>
      </c>
      <c r="AX26" s="38">
        <f t="shared" si="9"/>
        <v>423.94816834452217</v>
      </c>
      <c r="AY26" s="38">
        <f t="shared" si="9"/>
        <v>304.78782694284996</v>
      </c>
      <c r="AZ26" s="38">
        <f t="shared" si="9"/>
        <v>291.47683472232791</v>
      </c>
      <c r="BA26" s="38">
        <f t="shared" si="9"/>
        <v>234.17923487895285</v>
      </c>
      <c r="BB26" s="38">
        <f t="shared" si="9"/>
        <v>467.36052530795882</v>
      </c>
      <c r="BC26" s="38">
        <f t="shared" si="9"/>
        <v>335.99814681053857</v>
      </c>
      <c r="BD26" s="38">
        <f t="shared" si="9"/>
        <v>321.32410696070036</v>
      </c>
      <c r="BE26" s="38">
        <f t="shared" si="9"/>
        <v>258.15922417266273</v>
      </c>
      <c r="BF26" s="38">
        <f t="shared" si="9"/>
        <v>511.48736644541179</v>
      </c>
      <c r="BG26" s="38">
        <f t="shared" si="9"/>
        <v>367.7221287129845</v>
      </c>
      <c r="BH26" s="38">
        <f t="shared" si="9"/>
        <v>351.66260808281771</v>
      </c>
      <c r="BI26" s="38">
        <f t="shared" si="9"/>
        <v>282.53387812044491</v>
      </c>
      <c r="BJ26" s="38">
        <f t="shared" si="9"/>
        <v>555.12883406947049</v>
      </c>
      <c r="BK26" s="38">
        <f t="shared" si="9"/>
        <v>399.09716244334379</v>
      </c>
      <c r="BL26" s="38">
        <f t="shared" si="9"/>
        <v>381.66740063887414</v>
      </c>
      <c r="BM26" s="38">
        <f t="shared" si="9"/>
        <v>306.64042288299095</v>
      </c>
      <c r="BN26" s="38">
        <f t="shared" si="9"/>
        <v>596.92472400827182</v>
      </c>
      <c r="BO26" s="38">
        <f t="shared" ref="BO26:CK26" si="10">BO24-BO25</f>
        <v>429.14536036181585</v>
      </c>
      <c r="BP26" s="38">
        <f t="shared" si="10"/>
        <v>410.40330425496086</v>
      </c>
      <c r="BQ26" s="38">
        <f t="shared" si="10"/>
        <v>329.72751290433411</v>
      </c>
      <c r="BR26" s="38">
        <f t="shared" si="10"/>
        <v>635.4152007098204</v>
      </c>
      <c r="BS26" s="38">
        <f t="shared" si="10"/>
        <v>456.81720712947481</v>
      </c>
      <c r="BT26" s="38">
        <f t="shared" si="10"/>
        <v>436.86663905301009</v>
      </c>
      <c r="BU26" s="38">
        <f t="shared" si="10"/>
        <v>350.98876854153229</v>
      </c>
      <c r="BV26" s="38">
        <f t="shared" si="10"/>
        <v>669.11877070834839</v>
      </c>
      <c r="BW26" s="38">
        <f t="shared" si="10"/>
        <v>481.04761694627035</v>
      </c>
      <c r="BX26" s="38">
        <f t="shared" si="10"/>
        <v>460.03883470224343</v>
      </c>
      <c r="BY26" s="38">
        <f t="shared" si="10"/>
        <v>369.60584681731439</v>
      </c>
      <c r="BZ26" s="38">
        <f t="shared" si="10"/>
        <v>696.62271263524042</v>
      </c>
      <c r="CA26" s="38">
        <f t="shared" si="10"/>
        <v>500.82094613647303</v>
      </c>
      <c r="CB26" s="38">
        <f t="shared" si="10"/>
        <v>478.94860371136974</v>
      </c>
      <c r="CC26" s="38">
        <f t="shared" si="10"/>
        <v>384.79839288195615</v>
      </c>
      <c r="CD26" s="38">
        <f t="shared" si="10"/>
        <v>716.6790109201728</v>
      </c>
      <c r="CE26" s="38">
        <f t="shared" si="10"/>
        <v>515.23996248616652</v>
      </c>
      <c r="CF26" s="38">
        <f t="shared" si="10"/>
        <v>492.73789866968229</v>
      </c>
      <c r="CG26" s="38">
        <f t="shared" si="10"/>
        <v>395.87703158727248</v>
      </c>
      <c r="CH26" s="38">
        <f t="shared" si="10"/>
        <v>728.29725125294408</v>
      </c>
      <c r="CI26" s="38">
        <f t="shared" si="10"/>
        <v>523.59263030816146</v>
      </c>
      <c r="CJ26" s="38">
        <f t="shared" si="10"/>
        <v>500.72578060926753</v>
      </c>
      <c r="CK26" s="38">
        <f t="shared" si="10"/>
        <v>402.29468080696921</v>
      </c>
      <c r="CM26" s="750" t="s">
        <v>1468</v>
      </c>
      <c r="CN26" s="750"/>
      <c r="CO26" s="750"/>
      <c r="CR26" s="946"/>
      <c r="CS26" s="806">
        <f>CS25-0.005</f>
        <v>7.0499999999999993E-2</v>
      </c>
      <c r="CT26" s="818">
        <v>106.97169127605461</v>
      </c>
      <c r="CU26" s="825">
        <v>111.18604640061537</v>
      </c>
      <c r="CV26" s="826">
        <v>116.09698914907048</v>
      </c>
      <c r="CW26" s="827">
        <v>121.89278644679673</v>
      </c>
      <c r="CX26" s="819">
        <v>128.83626637773617</v>
      </c>
    </row>
    <row r="27" spans="1:102" x14ac:dyDescent="0.25">
      <c r="A27" s="485" t="s">
        <v>1234</v>
      </c>
      <c r="B27" s="37">
        <f>B23</f>
        <v>13.9</v>
      </c>
      <c r="C27" s="37">
        <f t="shared" ref="C27:AC27" si="11">C23</f>
        <v>14.6</v>
      </c>
      <c r="D27" s="37">
        <f t="shared" si="11"/>
        <v>15.4</v>
      </c>
      <c r="E27" s="37">
        <f t="shared" si="11"/>
        <v>6.4</v>
      </c>
      <c r="F27" s="37">
        <f t="shared" si="11"/>
        <v>15.6</v>
      </c>
      <c r="G27" s="37">
        <f t="shared" si="11"/>
        <v>15.9</v>
      </c>
      <c r="H27" s="37">
        <f t="shared" si="11"/>
        <v>15.9</v>
      </c>
      <c r="I27" s="37">
        <f t="shared" si="11"/>
        <v>7.2</v>
      </c>
      <c r="J27" s="37">
        <f t="shared" si="11"/>
        <v>17.7</v>
      </c>
      <c r="K27" s="37">
        <f t="shared" si="11"/>
        <v>19.899999999999999</v>
      </c>
      <c r="L27" s="37">
        <f t="shared" si="11"/>
        <v>19.5</v>
      </c>
      <c r="M27" s="37">
        <f t="shared" si="11"/>
        <v>0.1</v>
      </c>
      <c r="N27" s="37">
        <f t="shared" si="11"/>
        <v>18.5</v>
      </c>
      <c r="O27" s="37">
        <f t="shared" si="11"/>
        <v>19.100000000000001</v>
      </c>
      <c r="P27" s="37">
        <f t="shared" si="11"/>
        <v>19.100000000000001</v>
      </c>
      <c r="Q27" s="37">
        <f t="shared" si="11"/>
        <v>-0.2</v>
      </c>
      <c r="R27" s="37">
        <f t="shared" si="11"/>
        <v>20.100000000000001</v>
      </c>
      <c r="S27" s="37">
        <f t="shared" si="11"/>
        <v>21.6</v>
      </c>
      <c r="T27" s="37">
        <f t="shared" si="11"/>
        <v>20.399999999999999</v>
      </c>
      <c r="U27" s="37">
        <f t="shared" si="11"/>
        <v>1.6</v>
      </c>
      <c r="V27" s="37">
        <f t="shared" si="11"/>
        <v>22</v>
      </c>
      <c r="W27" s="37">
        <f t="shared" si="11"/>
        <v>22.2</v>
      </c>
      <c r="X27" s="37">
        <f t="shared" si="11"/>
        <v>23.6</v>
      </c>
      <c r="Y27" s="37">
        <f t="shared" si="11"/>
        <v>8.1</v>
      </c>
      <c r="Z27" s="37">
        <f t="shared" si="11"/>
        <v>24.1</v>
      </c>
      <c r="AA27" s="37">
        <f t="shared" si="11"/>
        <v>24.7</v>
      </c>
      <c r="AB27" s="37">
        <f t="shared" si="11"/>
        <v>24.6</v>
      </c>
      <c r="AC27" s="37">
        <f t="shared" si="11"/>
        <v>10.3</v>
      </c>
      <c r="AD27" s="37">
        <f>AD23</f>
        <v>28.214080621853203</v>
      </c>
      <c r="AE27" s="37">
        <f t="shared" ref="AE27:CK27" si="12">AE23</f>
        <v>23.052169912993715</v>
      </c>
      <c r="AF27" s="37">
        <f t="shared" si="12"/>
        <v>22.541068481660883</v>
      </c>
      <c r="AG27" s="37">
        <f t="shared" si="12"/>
        <v>4.64789064500106</v>
      </c>
      <c r="AH27" s="37">
        <f t="shared" si="12"/>
        <v>30.955280028520747</v>
      </c>
      <c r="AI27" s="37">
        <f t="shared" si="12"/>
        <v>25.291852833547704</v>
      </c>
      <c r="AJ27" s="37">
        <f t="shared" si="12"/>
        <v>24.731094248430775</v>
      </c>
      <c r="AK27" s="37">
        <f t="shared" si="12"/>
        <v>5.0994664113389554</v>
      </c>
      <c r="AL27" s="37">
        <f t="shared" si="12"/>
        <v>34.142665194902087</v>
      </c>
      <c r="AM27" s="37">
        <f t="shared" si="12"/>
        <v>27.896089541394474</v>
      </c>
      <c r="AN27" s="37">
        <f t="shared" si="12"/>
        <v>27.277591094306466</v>
      </c>
      <c r="AO27" s="37">
        <f t="shared" si="12"/>
        <v>5.6245452857986935</v>
      </c>
      <c r="AP27" s="37">
        <f t="shared" si="12"/>
        <v>37.853935637451542</v>
      </c>
      <c r="AQ27" s="37">
        <f t="shared" si="12"/>
        <v>30.928364028072469</v>
      </c>
      <c r="AR27" s="37">
        <f t="shared" si="12"/>
        <v>30.242635474830266</v>
      </c>
      <c r="AS27" s="37">
        <f t="shared" si="12"/>
        <v>6.2359272195992919</v>
      </c>
      <c r="AT27" s="37">
        <f t="shared" si="12"/>
        <v>42.1807630913816</v>
      </c>
      <c r="AU27" s="37">
        <f t="shared" si="12"/>
        <v>34.463576214818183</v>
      </c>
      <c r="AV27" s="37">
        <f t="shared" si="12"/>
        <v>33.699466666835328</v>
      </c>
      <c r="AW27" s="37">
        <f t="shared" si="12"/>
        <v>6.9487138992431614</v>
      </c>
      <c r="AX27" s="37">
        <f t="shared" si="12"/>
        <v>46.782246890148748</v>
      </c>
      <c r="AY27" s="37">
        <f t="shared" si="12"/>
        <v>38.223194959896432</v>
      </c>
      <c r="AZ27" s="37">
        <f t="shared" si="12"/>
        <v>37.375728984769076</v>
      </c>
      <c r="BA27" s="37">
        <f t="shared" si="12"/>
        <v>7.7067465208997543</v>
      </c>
      <c r="BB27" s="37">
        <f t="shared" si="12"/>
        <v>51.572756091963079</v>
      </c>
      <c r="BC27" s="37">
        <f t="shared" si="12"/>
        <v>42.137255941364288</v>
      </c>
      <c r="BD27" s="37">
        <f t="shared" si="12"/>
        <v>41.20300932139947</v>
      </c>
      <c r="BE27" s="37">
        <f t="shared" si="12"/>
        <v>8.4959185376075528</v>
      </c>
      <c r="BF27" s="37">
        <f t="shared" si="12"/>
        <v>56.442107891820605</v>
      </c>
      <c r="BG27" s="37">
        <f t="shared" si="12"/>
        <v>46.115734863321983</v>
      </c>
      <c r="BH27" s="37">
        <f t="shared" si="12"/>
        <v>45.093279355464396</v>
      </c>
      <c r="BI27" s="37">
        <f t="shared" si="12"/>
        <v>9.2980788128655405</v>
      </c>
      <c r="BJ27" s="37">
        <f t="shared" si="12"/>
        <v>61.25789922076909</v>
      </c>
      <c r="BK27" s="37">
        <f t="shared" si="12"/>
        <v>50.050452477138386</v>
      </c>
      <c r="BL27" s="37">
        <f t="shared" si="12"/>
        <v>48.940758335698703</v>
      </c>
      <c r="BM27" s="37">
        <f t="shared" si="12"/>
        <v>10.091415720280484</v>
      </c>
      <c r="BN27" s="37">
        <f t="shared" si="12"/>
        <v>65.870032939251189</v>
      </c>
      <c r="BO27" s="37">
        <f t="shared" si="12"/>
        <v>53.818772684515501</v>
      </c>
      <c r="BP27" s="37">
        <f t="shared" si="12"/>
        <v>52.625529191367058</v>
      </c>
      <c r="BQ27" s="37">
        <f t="shared" si="12"/>
        <v>10.851202773097759</v>
      </c>
      <c r="BR27" s="37">
        <f t="shared" si="12"/>
        <v>70.117417686784876</v>
      </c>
      <c r="BS27" s="37">
        <f t="shared" si="12"/>
        <v>57.289076615318301</v>
      </c>
      <c r="BT27" s="37">
        <f t="shared" si="12"/>
        <v>56.018891241518808</v>
      </c>
      <c r="BU27" s="37">
        <f t="shared" si="12"/>
        <v>11.550902334404441</v>
      </c>
      <c r="BV27" s="37">
        <f t="shared" si="12"/>
        <v>73.836572174248559</v>
      </c>
      <c r="BW27" s="37">
        <f t="shared" si="12"/>
        <v>60.327792720470441</v>
      </c>
      <c r="BX27" s="37">
        <f t="shared" si="12"/>
        <v>58.990234420103995</v>
      </c>
      <c r="BY27" s="37">
        <f t="shared" si="12"/>
        <v>12.163583058659805</v>
      </c>
      <c r="BZ27" s="37">
        <f t="shared" si="12"/>
        <v>76.871604043122062</v>
      </c>
      <c r="CA27" s="37">
        <f t="shared" si="12"/>
        <v>62.807549947733484</v>
      </c>
      <c r="CB27" s="37">
        <f t="shared" si="12"/>
        <v>61.415011683528661</v>
      </c>
      <c r="CC27" s="37">
        <f t="shared" si="12"/>
        <v>12.663563774660556</v>
      </c>
      <c r="CD27" s="37">
        <f t="shared" si="12"/>
        <v>79.084796051315109</v>
      </c>
      <c r="CE27" s="37">
        <f t="shared" si="12"/>
        <v>64.61582713056076</v>
      </c>
      <c r="CF27" s="37">
        <f t="shared" si="12"/>
        <v>63.183196629491562</v>
      </c>
      <c r="CG27" s="37">
        <f t="shared" si="12"/>
        <v>13.028157417400207</v>
      </c>
      <c r="CH27" s="37">
        <f t="shared" si="12"/>
        <v>80.366856992394787</v>
      </c>
      <c r="CI27" s="37">
        <f t="shared" si="12"/>
        <v>65.663328449093513</v>
      </c>
      <c r="CJ27" s="37">
        <f t="shared" si="12"/>
        <v>64.207473261357265</v>
      </c>
      <c r="CK27" s="37">
        <f t="shared" si="12"/>
        <v>13.239359729261112</v>
      </c>
      <c r="CM27" s="752" t="s">
        <v>1478</v>
      </c>
      <c r="CN27" s="80"/>
      <c r="CO27" s="747">
        <f>SUM(CH30:CK30)</f>
        <v>1868.647648762875</v>
      </c>
      <c r="CR27" s="947"/>
      <c r="CS27" s="815">
        <f>CS26-0.005</f>
        <v>6.5499999999999989E-2</v>
      </c>
      <c r="CT27" s="826">
        <v>117.07721351295264</v>
      </c>
      <c r="CU27" s="826">
        <v>122.31149424840319</v>
      </c>
      <c r="CV27" s="826">
        <v>128.48888862988093</v>
      </c>
      <c r="CW27" s="826">
        <v>135.88952942353239</v>
      </c>
      <c r="CX27" s="827">
        <v>144.91668467732711</v>
      </c>
    </row>
    <row r="28" spans="1:102" x14ac:dyDescent="0.25">
      <c r="A28" s="485" t="s">
        <v>1235</v>
      </c>
      <c r="B28" s="37">
        <f>_xll.ciqfunctions.udf.CIQ($A$6,"IQ_CAPEX",B$60)</f>
        <v>-22.4</v>
      </c>
      <c r="C28" s="37">
        <f>_xll.ciqfunctions.udf.CIQ($A$6,"IQ_CAPEX",C$60)</f>
        <v>-19.399999999999999</v>
      </c>
      <c r="D28" s="37">
        <f>_xll.ciqfunctions.udf.CIQ($A$6,"IQ_CAPEX",D$60)</f>
        <v>-17.5</v>
      </c>
      <c r="E28" s="37">
        <f>_xll.ciqfunctions.udf.CIQ($A$6,"IQ_CAPEX",E$60)</f>
        <v>-36.5</v>
      </c>
      <c r="F28" s="37">
        <f>_xll.ciqfunctions.udf.CIQ($A$6,"IQ_CAPEX",F$60)</f>
        <v>-57.4</v>
      </c>
      <c r="G28" s="37">
        <f>_xll.ciqfunctions.udf.CIQ($A$6,"IQ_CAPEX",G$60)</f>
        <v>-35.5</v>
      </c>
      <c r="H28" s="37">
        <f>_xll.ciqfunctions.udf.CIQ($A$6,"IQ_CAPEX",H$60)</f>
        <v>-49.4</v>
      </c>
      <c r="I28" s="37">
        <f>_xll.ciqfunctions.udf.CIQ($A$6,"IQ_CAPEX",I$60)</f>
        <v>-30.1</v>
      </c>
      <c r="J28" s="37">
        <f>_xll.ciqfunctions.udf.CIQ($A$6,"IQ_CAPEX",J$60)</f>
        <v>-32.6</v>
      </c>
      <c r="K28" s="37">
        <f>_xll.ciqfunctions.udf.CIQ($A$6,"IQ_CAPEX",K$60)</f>
        <v>-16.899999999999999</v>
      </c>
      <c r="L28" s="37">
        <f>_xll.ciqfunctions.udf.CIQ($A$6,"IQ_CAPEX",L$60)</f>
        <v>-27.9</v>
      </c>
      <c r="M28" s="37">
        <f>_xll.ciqfunctions.udf.CIQ($A$6,"IQ_CAPEX",M$60)</f>
        <v>-32.1</v>
      </c>
      <c r="N28" s="37">
        <f>_xll.ciqfunctions.udf.CIQ($A$6,"IQ_CAPEX",N$60)</f>
        <v>-30.4</v>
      </c>
      <c r="O28" s="37">
        <f>_xll.ciqfunctions.udf.CIQ($A$6,"IQ_CAPEX",O$60)</f>
        <v>-19.600000000000001</v>
      </c>
      <c r="P28" s="37">
        <f>_xll.ciqfunctions.udf.CIQ($A$6,"IQ_CAPEX",P$60)</f>
        <v>-35.700000000000003</v>
      </c>
      <c r="Q28" s="37">
        <f>_xll.ciqfunctions.udf.CIQ($A$6,"IQ_CAPEX",Q$60)</f>
        <v>-38.700000000000003</v>
      </c>
      <c r="R28" s="37">
        <f>_xll.ciqfunctions.udf.CIQ($A$6,"IQ_CAPEX",R$60)</f>
        <v>-77.5</v>
      </c>
      <c r="S28" s="37">
        <f>_xll.ciqfunctions.udf.CIQ($A$6,"IQ_CAPEX",S$60)</f>
        <v>-39.5</v>
      </c>
      <c r="T28" s="37">
        <f>_xll.ciqfunctions.udf.CIQ($A$6,"IQ_CAPEX",T$60)</f>
        <v>-60.3</v>
      </c>
      <c r="U28" s="37">
        <f>_xll.ciqfunctions.udf.CIQ($A$6,"IQ_CAPEX",U$60)</f>
        <v>-63.1</v>
      </c>
      <c r="V28" s="37">
        <f>_xll.ciqfunctions.udf.CIQ($A$6,"IQ_CAPEX",V$60)</f>
        <v>-63.1</v>
      </c>
      <c r="W28" s="37">
        <f>_xll.ciqfunctions.udf.CIQ($A$6,"IQ_CAPEX",W$60)</f>
        <v>-31.7</v>
      </c>
      <c r="X28" s="37">
        <f>_xll.ciqfunctions.udf.CIQ($A$6,"IQ_CAPEX",X$60)</f>
        <v>-49.2</v>
      </c>
      <c r="Y28" s="37">
        <f>_xll.ciqfunctions.udf.CIQ($A$6,"IQ_CAPEX",Y$60)</f>
        <v>-42.6</v>
      </c>
      <c r="Z28" s="37">
        <f>_xll.ciqfunctions.udf.CIQ($A$6,"IQ_CAPEX",Z$60)</f>
        <v>-46.1</v>
      </c>
      <c r="AA28" s="37">
        <f>_xll.ciqfunctions.udf.CIQ($A$6,"IQ_CAPEX",AA$60)</f>
        <v>-33.9</v>
      </c>
      <c r="AB28" s="37">
        <f>_xll.ciqfunctions.udf.CIQ($A$6,"IQ_CAPEX",AB$60)</f>
        <v>-45.2</v>
      </c>
      <c r="AC28" s="37">
        <f>_xll.ciqfunctions.udf.CIQ($A$6,"IQ_CAPEX",AC$60)</f>
        <v>-48.5</v>
      </c>
      <c r="AD28" s="479">
        <f>-AD$9*'IS Assumptions'!$B99</f>
        <v>-70.105530364238589</v>
      </c>
      <c r="AE28" s="479">
        <f>-AE$9*'IS Assumptions'!$C99</f>
        <v>-33.181326952309561</v>
      </c>
      <c r="AF28" s="479">
        <f>-AF$9*'IS Assumptions'!$D99</f>
        <v>-45.758697864411836</v>
      </c>
      <c r="AG28" s="479">
        <f>-AG$9*'IS Assumptions'!$E99</f>
        <v>-38.76268149942738</v>
      </c>
      <c r="AH28" s="479">
        <f>-AH$9*'IS Assumptions'!$B99</f>
        <v>-76.916783256516652</v>
      </c>
      <c r="AI28" s="479">
        <f>-AI$9*'IS Assumptions'!$C99</f>
        <v>-36.405129810647693</v>
      </c>
      <c r="AJ28" s="479">
        <f>-AJ$9*'IS Assumptions'!$D99</f>
        <v>-50.204482120754079</v>
      </c>
      <c r="AK28" s="479">
        <f>-AK$9*'IS Assumptions'!$E99</f>
        <v>-42.528752807977213</v>
      </c>
      <c r="AL28" s="479">
        <f>-AL$9*'IS Assumptions'!$B99</f>
        <v>-84.836705601645093</v>
      </c>
      <c r="AM28" s="479">
        <f>-AM$9*'IS Assumptions'!$C99</f>
        <v>-40.153671921451867</v>
      </c>
      <c r="AN28" s="479">
        <f>-AN$9*'IS Assumptions'!$D99</f>
        <v>-55.373907868158476</v>
      </c>
      <c r="AO28" s="479">
        <f>-AO$9*'IS Assumptions'!$E99</f>
        <v>-46.907828549496941</v>
      </c>
      <c r="AP28" s="479">
        <f>-AP$9*'IS Assumptions'!$B99</f>
        <v>-94.058362907697074</v>
      </c>
      <c r="AQ28" s="479">
        <f>-AQ$9*'IS Assumptions'!$C99</f>
        <v>-44.518332234618143</v>
      </c>
      <c r="AR28" s="479">
        <f>-AR$9*'IS Assumptions'!$D99</f>
        <v>-61.392991216995533</v>
      </c>
      <c r="AS28" s="479">
        <f>-AS$9*'IS Assumptions'!$E99</f>
        <v>-52.006658316480674</v>
      </c>
      <c r="AT28" s="479">
        <f>-AT$9*'IS Assumptions'!$B99</f>
        <v>-104.80953844723838</v>
      </c>
      <c r="AU28" s="479">
        <f>-AU$9*'IS Assumptions'!$C99</f>
        <v>-49.606921805879239</v>
      </c>
      <c r="AV28" s="479">
        <f>-AV$9*'IS Assumptions'!$D99</f>
        <v>-68.410408967708079</v>
      </c>
      <c r="AW28" s="479">
        <f>-AW$9*'IS Assumptions'!$E99</f>
        <v>-57.951187813917542</v>
      </c>
      <c r="AX28" s="479">
        <f>-AX$9*'IS Assumptions'!$B99</f>
        <v>-116.24317211755408</v>
      </c>
      <c r="AY28" s="479">
        <f>-AY$9*'IS Assumptions'!$C99</f>
        <v>-55.018522504091877</v>
      </c>
      <c r="AZ28" s="479">
        <f>-AZ$9*'IS Assumptions'!$D99</f>
        <v>-75.873275105287817</v>
      </c>
      <c r="BA28" s="479">
        <f>-BA$9*'IS Assumptions'!$E99</f>
        <v>-64.273061395657919</v>
      </c>
      <c r="BB28" s="479">
        <f>-BB$9*'IS Assumptions'!$B99</f>
        <v>-128.14649063461513</v>
      </c>
      <c r="BC28" s="479">
        <f>-BC$9*'IS Assumptions'!$C99</f>
        <v>-60.652427582336045</v>
      </c>
      <c r="BD28" s="479">
        <f>-BD$9*'IS Assumptions'!$D99</f>
        <v>-83.642710023990048</v>
      </c>
      <c r="BE28" s="479">
        <f>-BE$9*'IS Assumptions'!$E99</f>
        <v>-70.854632664940269</v>
      </c>
      <c r="BF28" s="479">
        <f>-BF$9*'IS Assumptions'!$B99</f>
        <v>-140.2457149557743</v>
      </c>
      <c r="BG28" s="479">
        <f>-BG$9*'IS Assumptions'!$C99</f>
        <v>-66.379055937957347</v>
      </c>
      <c r="BH28" s="479">
        <f>-BH$9*'IS Assumptions'!$D99</f>
        <v>-91.540014947427096</v>
      </c>
      <c r="BI28" s="479">
        <f>-BI$9*'IS Assumptions'!$E99</f>
        <v>-77.544523980425666</v>
      </c>
      <c r="BJ28" s="479">
        <f>-BJ$9*'IS Assumptions'!$B99</f>
        <v>-152.21185377009161</v>
      </c>
      <c r="BK28" s="479">
        <f>-BK$9*'IS Assumptions'!$C99</f>
        <v>-72.04269420289404</v>
      </c>
      <c r="BL28" s="479">
        <f>-BL$9*'IS Assumptions'!$D99</f>
        <v>-99.35045340731881</v>
      </c>
      <c r="BM28" s="479">
        <f>-BM$9*'IS Assumptions'!$E99</f>
        <v>-84.160829787220109</v>
      </c>
      <c r="BN28" s="479">
        <f>-BN$9*'IS Assumptions'!$B99</f>
        <v>-163.67195005246117</v>
      </c>
      <c r="BO28" s="479">
        <f>-BO$9*'IS Assumptions'!$C99</f>
        <v>-77.466819798614878</v>
      </c>
      <c r="BP28" s="479">
        <f>-BP$9*'IS Assumptions'!$D99</f>
        <v>-106.83059200062895</v>
      </c>
      <c r="BQ28" s="479">
        <f>-BQ$9*'IS Assumptions'!$E99</f>
        <v>-90.497335050617494</v>
      </c>
      <c r="BR28" s="479">
        <f>-BR$9*'IS Assumptions'!$B99</f>
        <v>-174.22572865604934</v>
      </c>
      <c r="BS28" s="479">
        <f>-BS$9*'IS Assumptions'!$C99</f>
        <v>-82.461980331721435</v>
      </c>
      <c r="BT28" s="479">
        <f>-BT$9*'IS Assumptions'!$D99</f>
        <v>-113.71916646744207</v>
      </c>
      <c r="BU28" s="479">
        <f>-BU$9*'IS Assumptions'!$E99</f>
        <v>-96.332720026679851</v>
      </c>
      <c r="BV28" s="479">
        <f>-BV$9*'IS Assumptions'!$B99</f>
        <v>-183.46697600855848</v>
      </c>
      <c r="BW28" s="479">
        <f>-BW$9*'IS Assumptions'!$C99</f>
        <v>-86.835912719902751</v>
      </c>
      <c r="BX28" s="479">
        <f>-BX$9*'IS Assumptions'!$D99</f>
        <v>-119.75103646823551</v>
      </c>
      <c r="BY28" s="479">
        <f>-BY$9*'IS Assumptions'!$E99</f>
        <v>-101.44238150305129</v>
      </c>
      <c r="BZ28" s="479">
        <f>-BZ$9*'IS Assumptions'!$B99</f>
        <v>-191.00833529265083</v>
      </c>
      <c r="CA28" s="479">
        <f>-CA$9*'IS Assumptions'!$C99</f>
        <v>-90.405278885028409</v>
      </c>
      <c r="CB28" s="479">
        <f>-CB$9*'IS Assumptions'!$D99</f>
        <v>-124.67336968752437</v>
      </c>
      <c r="CC28" s="479">
        <f>-CC$9*'IS Assumptions'!$E99</f>
        <v>-105.61214252594394</v>
      </c>
      <c r="CD28" s="479">
        <f>-CD$9*'IS Assumptions'!$B99</f>
        <v>-196.50761069388761</v>
      </c>
      <c r="CE28" s="479">
        <f>-CE$9*'IS Assumptions'!$C99</f>
        <v>-93.008115696064266</v>
      </c>
      <c r="CF28" s="479">
        <f>-CF$9*'IS Assumptions'!$D99</f>
        <v>-128.2628109234864</v>
      </c>
      <c r="CG28" s="479">
        <f>-CG$9*'IS Assumptions'!$E99</f>
        <v>-108.65279651926308</v>
      </c>
      <c r="CH28" s="479">
        <f>-CH$9*'IS Assumptions'!$B99</f>
        <v>-199.69323858792748</v>
      </c>
      <c r="CI28" s="479">
        <f>-CI$9*'IS Assumptions'!$C99</f>
        <v>-94.515890619830515</v>
      </c>
      <c r="CJ28" s="479">
        <f>-CJ$9*'IS Assumptions'!$D99</f>
        <v>-130.34210742911802</v>
      </c>
      <c r="CK28" s="479">
        <f>-CK$9*'IS Assumptions'!$E99</f>
        <v>-110.41419078859946</v>
      </c>
      <c r="CM28" s="752" t="s">
        <v>1377</v>
      </c>
      <c r="CN28" s="80"/>
      <c r="CO28" s="763">
        <f ca="1">AC32</f>
        <v>7.5492949701837217E-2</v>
      </c>
    </row>
    <row r="29" spans="1:102" x14ac:dyDescent="0.25">
      <c r="A29" s="485" t="s">
        <v>1236</v>
      </c>
      <c r="B29" s="37" t="s">
        <v>980</v>
      </c>
      <c r="C29" s="37" t="s">
        <v>980</v>
      </c>
      <c r="D29" s="37" t="s">
        <v>980</v>
      </c>
      <c r="E29" s="37" t="s">
        <v>980</v>
      </c>
      <c r="F29" s="37">
        <f>-(F37-B37)</f>
        <v>172.50000000000023</v>
      </c>
      <c r="G29" s="37">
        <f>-(G37-C37)</f>
        <v>-11.600000000000023</v>
      </c>
      <c r="H29" s="37">
        <f>-(H37-D37)</f>
        <v>33.700000000000045</v>
      </c>
      <c r="I29" s="37">
        <f>-(I37-E37)</f>
        <v>-36.900000000000091</v>
      </c>
      <c r="J29" s="37">
        <f t="shared" ref="J29:BU29" si="13">-(J37-F37)</f>
        <v>10.899999999999864</v>
      </c>
      <c r="K29" s="37">
        <f t="shared" si="13"/>
        <v>3.1999999999999318</v>
      </c>
      <c r="L29" s="37">
        <f t="shared" si="13"/>
        <v>5.1000000000001364</v>
      </c>
      <c r="M29" s="37">
        <f t="shared" si="13"/>
        <v>-4.6000000000000227</v>
      </c>
      <c r="N29" s="37">
        <f t="shared" si="13"/>
        <v>-164.69999999999993</v>
      </c>
      <c r="O29" s="37">
        <f t="shared" si="13"/>
        <v>-30.399999999999977</v>
      </c>
      <c r="P29" s="37">
        <f t="shared" si="13"/>
        <v>17.699999999999932</v>
      </c>
      <c r="Q29" s="37">
        <f t="shared" si="13"/>
        <v>78.899999999999977</v>
      </c>
      <c r="R29" s="37">
        <f t="shared" si="13"/>
        <v>166.99999999999977</v>
      </c>
      <c r="S29" s="37">
        <f t="shared" si="13"/>
        <v>94.700000000000045</v>
      </c>
      <c r="T29" s="37">
        <f t="shared" si="13"/>
        <v>-17.899999999999977</v>
      </c>
      <c r="U29" s="37">
        <f t="shared" si="13"/>
        <v>-35.299999999999955</v>
      </c>
      <c r="V29" s="37">
        <f t="shared" si="13"/>
        <v>-53.999999999999659</v>
      </c>
      <c r="W29" s="37">
        <f t="shared" si="13"/>
        <v>-106.99999999999989</v>
      </c>
      <c r="X29" s="37">
        <f t="shared" si="13"/>
        <v>-9.3000000000000682</v>
      </c>
      <c r="Y29" s="37">
        <f t="shared" si="13"/>
        <v>-82.10000000000025</v>
      </c>
      <c r="Z29" s="37">
        <f t="shared" si="13"/>
        <v>23.100000000000023</v>
      </c>
      <c r="AA29" s="37">
        <f t="shared" si="13"/>
        <v>55.399999999999864</v>
      </c>
      <c r="AB29" s="37">
        <f t="shared" si="13"/>
        <v>15.600000000000023</v>
      </c>
      <c r="AC29" s="37">
        <f t="shared" si="13"/>
        <v>153.4000000000002</v>
      </c>
      <c r="AD29" s="37">
        <f t="shared" si="13"/>
        <v>3.7599649312645624</v>
      </c>
      <c r="AE29" s="37">
        <f t="shared" si="13"/>
        <v>9.0802431594892141</v>
      </c>
      <c r="AF29" s="37">
        <f t="shared" si="13"/>
        <v>19.264158862870431</v>
      </c>
      <c r="AG29" s="37">
        <f t="shared" si="13"/>
        <v>-46.064279963161994</v>
      </c>
      <c r="AH29" s="37">
        <f t="shared" si="13"/>
        <v>-6.4959030153920594</v>
      </c>
      <c r="AI29" s="37">
        <f t="shared" si="13"/>
        <v>1.4126862370211484</v>
      </c>
      <c r="AJ29" s="37">
        <f t="shared" si="13"/>
        <v>-2.0405163310379066</v>
      </c>
      <c r="AK29" s="37">
        <f t="shared" si="13"/>
        <v>25.756927957563335</v>
      </c>
      <c r="AL29" s="37">
        <f t="shared" si="13"/>
        <v>11.703694638443039</v>
      </c>
      <c r="AM29" s="37">
        <f t="shared" si="13"/>
        <v>12.746637940208757</v>
      </c>
      <c r="AN29" s="37">
        <f t="shared" si="13"/>
        <v>14.150157236906807</v>
      </c>
      <c r="AO29" s="37">
        <f t="shared" si="13"/>
        <v>24.114211585395424</v>
      </c>
      <c r="AP29" s="37">
        <f t="shared" si="13"/>
        <v>13.627338308031085</v>
      </c>
      <c r="AQ29" s="37">
        <f t="shared" si="13"/>
        <v>14.841701946891817</v>
      </c>
      <c r="AR29" s="37">
        <f t="shared" si="13"/>
        <v>16.475906603525118</v>
      </c>
      <c r="AS29" s="37">
        <f t="shared" si="13"/>
        <v>28.077673713925833</v>
      </c>
      <c r="AT29" s="37">
        <f t="shared" si="13"/>
        <v>15.887589554017495</v>
      </c>
      <c r="AU29" s="37">
        <f t="shared" si="13"/>
        <v>17.303369409733477</v>
      </c>
      <c r="AV29" s="37">
        <f t="shared" si="13"/>
        <v>19.208625758770268</v>
      </c>
      <c r="AW29" s="37">
        <f t="shared" si="13"/>
        <v>32.734679767623902</v>
      </c>
      <c r="AX29" s="37">
        <f t="shared" si="13"/>
        <v>16.896094589551694</v>
      </c>
      <c r="AY29" s="37">
        <f t="shared" si="13"/>
        <v>18.401744661819976</v>
      </c>
      <c r="AZ29" s="37">
        <f t="shared" si="13"/>
        <v>20.427941989062674</v>
      </c>
      <c r="BA29" s="37">
        <f t="shared" si="13"/>
        <v>34.812596576213991</v>
      </c>
      <c r="BB29" s="37">
        <f t="shared" si="13"/>
        <v>17.590173114955178</v>
      </c>
      <c r="BC29" s="37">
        <f t="shared" si="13"/>
        <v>19.157674130136911</v>
      </c>
      <c r="BD29" s="37">
        <f t="shared" si="13"/>
        <v>21.267106079771338</v>
      </c>
      <c r="BE29" s="37">
        <f t="shared" si="13"/>
        <v>36.242671175346231</v>
      </c>
      <c r="BF29" s="37">
        <f t="shared" si="13"/>
        <v>17.879673644018567</v>
      </c>
      <c r="BG29" s="37">
        <f t="shared" si="13"/>
        <v>19.472972721007636</v>
      </c>
      <c r="BH29" s="37">
        <f t="shared" si="13"/>
        <v>21.617121876746751</v>
      </c>
      <c r="BI29" s="37">
        <f t="shared" si="13"/>
        <v>36.839156065597535</v>
      </c>
      <c r="BJ29" s="37">
        <f t="shared" si="13"/>
        <v>17.683006042368561</v>
      </c>
      <c r="BK29" s="37">
        <f t="shared" si="13"/>
        <v>19.258779614449622</v>
      </c>
      <c r="BL29" s="37">
        <f t="shared" si="13"/>
        <v>21.379344185791524</v>
      </c>
      <c r="BM29" s="37">
        <f t="shared" si="13"/>
        <v>36.433943497709606</v>
      </c>
      <c r="BN29" s="37">
        <f t="shared" si="13"/>
        <v>16.935199812724477</v>
      </c>
      <c r="BO29" s="37">
        <f t="shared" si="13"/>
        <v>18.444334641885689</v>
      </c>
      <c r="BP29" s="37">
        <f t="shared" si="13"/>
        <v>20.475221508374034</v>
      </c>
      <c r="BQ29" s="37">
        <f t="shared" si="13"/>
        <v>34.893168707904806</v>
      </c>
      <c r="BR29" s="37">
        <f t="shared" si="13"/>
        <v>15.595885499319593</v>
      </c>
      <c r="BS29" s="37">
        <f t="shared" si="13"/>
        <v>16.98567093196425</v>
      </c>
      <c r="BT29" s="37">
        <f t="shared" si="13"/>
        <v>18.855945825799608</v>
      </c>
      <c r="BU29" s="37">
        <f t="shared" si="13"/>
        <v>32.133654748380195</v>
      </c>
      <c r="BV29" s="37">
        <f t="shared" ref="BV29:CK29" si="14">-(BV37-BR37)</f>
        <v>13.656287571887333</v>
      </c>
      <c r="BW29" s="37">
        <f t="shared" si="14"/>
        <v>14.873230946613148</v>
      </c>
      <c r="BX29" s="37">
        <f t="shared" si="14"/>
        <v>16.510907229233908</v>
      </c>
      <c r="BY29" s="37">
        <f t="shared" si="14"/>
        <v>28.137320577197443</v>
      </c>
      <c r="BZ29" s="37">
        <f t="shared" si="14"/>
        <v>11.144271670048965</v>
      </c>
      <c r="CA29" s="37">
        <f t="shared" si="14"/>
        <v>12.137363497066417</v>
      </c>
      <c r="CB29" s="37">
        <f t="shared" si="14"/>
        <v>13.473796206543284</v>
      </c>
      <c r="CC29" s="37">
        <f t="shared" si="14"/>
        <v>22.961580365740247</v>
      </c>
      <c r="CD29" s="37">
        <f t="shared" si="14"/>
        <v>8.1265746334447613</v>
      </c>
      <c r="CE29" s="37">
        <f t="shared" si="14"/>
        <v>8.8507524971096245</v>
      </c>
      <c r="CF29" s="37">
        <f t="shared" si="14"/>
        <v>9.8252998231005222</v>
      </c>
      <c r="CG29" s="37">
        <f t="shared" si="14"/>
        <v>16.743938237393195</v>
      </c>
      <c r="CH29" s="37">
        <f t="shared" si="14"/>
        <v>4.7075734431259662</v>
      </c>
      <c r="CI29" s="37">
        <f t="shared" si="14"/>
        <v>5.127076202020362</v>
      </c>
      <c r="CJ29" s="37">
        <f t="shared" si="14"/>
        <v>5.6916133308632197</v>
      </c>
      <c r="CK29" s="37">
        <f t="shared" si="14"/>
        <v>9.6994518028918719</v>
      </c>
      <c r="CM29" s="752" t="s">
        <v>1131</v>
      </c>
      <c r="CN29" s="80"/>
      <c r="CO29" s="756">
        <f>CO15</f>
        <v>49816.544004415897</v>
      </c>
    </row>
    <row r="30" spans="1:102" ht="15.75" thickBot="1" x14ac:dyDescent="0.3">
      <c r="A30" s="34" t="s">
        <v>1237</v>
      </c>
      <c r="B30" s="38">
        <f>SUM(B26:B29)</f>
        <v>130.58744478510988</v>
      </c>
      <c r="C30" s="38">
        <f t="shared" ref="C30:BN30" si="15">SUM(C26:C29)</f>
        <v>175.76423730175625</v>
      </c>
      <c r="D30" s="38">
        <f t="shared" si="15"/>
        <v>116.53130678609355</v>
      </c>
      <c r="E30" s="38">
        <f t="shared" si="15"/>
        <v>50.522358426443418</v>
      </c>
      <c r="F30" s="38">
        <f t="shared" si="15"/>
        <v>287.44305854494439</v>
      </c>
      <c r="G30" s="38">
        <f t="shared" si="15"/>
        <v>115.87037876859245</v>
      </c>
      <c r="H30" s="38">
        <f t="shared" si="15"/>
        <v>111.68162285643115</v>
      </c>
      <c r="I30" s="38">
        <f t="shared" si="15"/>
        <v>54.158219340722695</v>
      </c>
      <c r="J30" s="38">
        <f t="shared" si="15"/>
        <v>188.49960516421422</v>
      </c>
      <c r="K30" s="38">
        <f t="shared" si="15"/>
        <v>164.4189243828975</v>
      </c>
      <c r="L30" s="38">
        <f t="shared" si="15"/>
        <v>183.75870242903696</v>
      </c>
      <c r="M30" s="38">
        <f t="shared" si="15"/>
        <v>49.928614325058952</v>
      </c>
      <c r="N30" s="38">
        <f t="shared" si="15"/>
        <v>8.1592042917257004</v>
      </c>
      <c r="O30" s="38">
        <f t="shared" si="15"/>
        <v>157.30263147626835</v>
      </c>
      <c r="P30" s="38">
        <f t="shared" si="15"/>
        <v>143.37219552811979</v>
      </c>
      <c r="Q30" s="38">
        <f t="shared" si="15"/>
        <v>184.00258809473632</v>
      </c>
      <c r="R30" s="38">
        <f t="shared" si="15"/>
        <v>319.64443765349347</v>
      </c>
      <c r="S30" s="38">
        <f t="shared" si="15"/>
        <v>244.51547579867625</v>
      </c>
      <c r="T30" s="38">
        <f t="shared" si="15"/>
        <v>126.90273583913944</v>
      </c>
      <c r="U30" s="38">
        <f t="shared" si="15"/>
        <v>55.651987443536541</v>
      </c>
      <c r="V30" s="38">
        <f t="shared" si="15"/>
        <v>132.206940543331</v>
      </c>
      <c r="W30" s="38">
        <f t="shared" si="15"/>
        <v>48.281605629312992</v>
      </c>
      <c r="X30" s="38">
        <f t="shared" si="15"/>
        <v>153.67405009977341</v>
      </c>
      <c r="Y30" s="38">
        <f t="shared" si="15"/>
        <v>27.636716394007777</v>
      </c>
      <c r="Z30" s="38">
        <f t="shared" si="15"/>
        <v>243.17635783752556</v>
      </c>
      <c r="AA30" s="38">
        <f t="shared" si="15"/>
        <v>190.71943084186796</v>
      </c>
      <c r="AB30" s="38">
        <f t="shared" si="15"/>
        <v>153.43345962427833</v>
      </c>
      <c r="AC30" s="38">
        <f t="shared" si="15"/>
        <v>249.33934513406956</v>
      </c>
      <c r="AD30" s="38">
        <f t="shared" si="15"/>
        <v>331.86079001114604</v>
      </c>
      <c r="AE30" s="38">
        <f t="shared" si="15"/>
        <v>273.25299251623602</v>
      </c>
      <c r="AF30" s="38">
        <f t="shared" si="15"/>
        <v>264.6519916515972</v>
      </c>
      <c r="AG30" s="38">
        <f t="shared" si="15"/>
        <v>140.15188374158996</v>
      </c>
      <c r="AH30" s="38">
        <f t="shared" si="15"/>
        <v>228.06426898736348</v>
      </c>
      <c r="AI30" s="38">
        <f t="shared" si="15"/>
        <v>191.97404353848526</v>
      </c>
      <c r="AJ30" s="38">
        <f t="shared" si="15"/>
        <v>165.352998103473</v>
      </c>
      <c r="AK30" s="38">
        <f t="shared" si="15"/>
        <v>143.28137453498636</v>
      </c>
      <c r="AL30" s="38">
        <f t="shared" si="15"/>
        <v>270.41592122369957</v>
      </c>
      <c r="AM30" s="38">
        <f t="shared" si="15"/>
        <v>222.92960560955069</v>
      </c>
      <c r="AN30" s="38">
        <f t="shared" si="15"/>
        <v>198.77974914722839</v>
      </c>
      <c r="AO30" s="38">
        <f t="shared" si="15"/>
        <v>153.73984663092199</v>
      </c>
      <c r="AP30" s="38">
        <f t="shared" si="15"/>
        <v>300.4613015582795</v>
      </c>
      <c r="AQ30" s="38">
        <f t="shared" si="15"/>
        <v>247.87132880308081</v>
      </c>
      <c r="AR30" s="38">
        <f t="shared" si="15"/>
        <v>221.17453364526506</v>
      </c>
      <c r="AS30" s="38">
        <f t="shared" si="15"/>
        <v>171.79347381232591</v>
      </c>
      <c r="AT30" s="38">
        <f t="shared" si="15"/>
        <v>335.50760387164439</v>
      </c>
      <c r="AU30" s="38">
        <f t="shared" si="15"/>
        <v>276.96903740883795</v>
      </c>
      <c r="AV30" s="38">
        <f t="shared" si="15"/>
        <v>247.30496889927463</v>
      </c>
      <c r="AW30" s="38">
        <f t="shared" si="15"/>
        <v>192.87766131909473</v>
      </c>
      <c r="AX30" s="38">
        <f t="shared" si="15"/>
        <v>371.38333770666856</v>
      </c>
      <c r="AY30" s="38">
        <f t="shared" si="15"/>
        <v>306.39424406047448</v>
      </c>
      <c r="AZ30" s="38">
        <f t="shared" si="15"/>
        <v>273.40723059087185</v>
      </c>
      <c r="BA30" s="38">
        <f t="shared" si="15"/>
        <v>212.42551658040867</v>
      </c>
      <c r="BB30" s="38">
        <f t="shared" si="15"/>
        <v>408.376963880262</v>
      </c>
      <c r="BC30" s="38">
        <f t="shared" si="15"/>
        <v>336.64064929970374</v>
      </c>
      <c r="BD30" s="38">
        <f t="shared" si="15"/>
        <v>300.15151233788112</v>
      </c>
      <c r="BE30" s="38">
        <f t="shared" si="15"/>
        <v>232.04318122067627</v>
      </c>
      <c r="BF30" s="38">
        <f t="shared" si="15"/>
        <v>445.56343302547663</v>
      </c>
      <c r="BG30" s="38">
        <f t="shared" si="15"/>
        <v>366.93178035935676</v>
      </c>
      <c r="BH30" s="38">
        <f t="shared" si="15"/>
        <v>326.83299436760177</v>
      </c>
      <c r="BI30" s="38">
        <f t="shared" si="15"/>
        <v>251.12658901848232</v>
      </c>
      <c r="BJ30" s="38">
        <f t="shared" si="15"/>
        <v>481.85788556251657</v>
      </c>
      <c r="BK30" s="38">
        <f t="shared" si="15"/>
        <v>396.36370033203775</v>
      </c>
      <c r="BL30" s="38">
        <f t="shared" si="15"/>
        <v>352.63704975304557</v>
      </c>
      <c r="BM30" s="38">
        <f t="shared" si="15"/>
        <v>269.00495231376095</v>
      </c>
      <c r="BN30" s="38">
        <f t="shared" si="15"/>
        <v>516.05800670778626</v>
      </c>
      <c r="BO30" s="38">
        <f t="shared" ref="BO30:CK30" si="16">SUM(BO26:BO29)</f>
        <v>423.94164788960217</v>
      </c>
      <c r="BP30" s="38">
        <f t="shared" si="16"/>
        <v>376.67346295407299</v>
      </c>
      <c r="BQ30" s="38">
        <f t="shared" si="16"/>
        <v>284.9745493347192</v>
      </c>
      <c r="BR30" s="38">
        <f t="shared" si="16"/>
        <v>546.9027752398755</v>
      </c>
      <c r="BS30" s="38">
        <f t="shared" si="16"/>
        <v>448.62997434503598</v>
      </c>
      <c r="BT30" s="38">
        <f t="shared" si="16"/>
        <v>398.02230965288646</v>
      </c>
      <c r="BU30" s="38">
        <f t="shared" si="16"/>
        <v>298.34060559763708</v>
      </c>
      <c r="BV30" s="38">
        <f t="shared" si="16"/>
        <v>573.14465444592577</v>
      </c>
      <c r="BW30" s="38">
        <f t="shared" si="16"/>
        <v>469.41272789345118</v>
      </c>
      <c r="BX30" s="38">
        <f t="shared" si="16"/>
        <v>415.78893988334585</v>
      </c>
      <c r="BY30" s="38">
        <f t="shared" si="16"/>
        <v>308.46436895012033</v>
      </c>
      <c r="BZ30" s="38">
        <f t="shared" si="16"/>
        <v>593.63025305576059</v>
      </c>
      <c r="CA30" s="38">
        <f t="shared" si="16"/>
        <v>485.36058069624454</v>
      </c>
      <c r="CB30" s="38">
        <f t="shared" si="16"/>
        <v>429.16404191391729</v>
      </c>
      <c r="CC30" s="38">
        <f t="shared" si="16"/>
        <v>314.81139449641296</v>
      </c>
      <c r="CD30" s="38">
        <f t="shared" si="16"/>
        <v>607.3827709110451</v>
      </c>
      <c r="CE30" s="38">
        <f t="shared" si="16"/>
        <v>495.69842641777268</v>
      </c>
      <c r="CF30" s="38">
        <f t="shared" si="16"/>
        <v>437.48358419878798</v>
      </c>
      <c r="CG30" s="38">
        <f t="shared" si="16"/>
        <v>316.99633072280284</v>
      </c>
      <c r="CH30" s="38">
        <f t="shared" si="16"/>
        <v>613.67844310053738</v>
      </c>
      <c r="CI30" s="38">
        <f t="shared" si="16"/>
        <v>499.86714433944485</v>
      </c>
      <c r="CJ30" s="38">
        <f t="shared" si="16"/>
        <v>440.28275977236996</v>
      </c>
      <c r="CK30" s="38">
        <f t="shared" si="16"/>
        <v>314.81930155052277</v>
      </c>
      <c r="CM30" s="761" t="s">
        <v>1468</v>
      </c>
      <c r="CN30" s="761"/>
      <c r="CO30" s="764">
        <f ca="1">(CO29*CO28-CO27)/(CO27+CO29)</f>
        <v>3.6609135838726881E-2</v>
      </c>
    </row>
    <row r="31" spans="1:102" ht="15.75" thickTop="1" x14ac:dyDescent="0.25">
      <c r="A31" s="34"/>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744"/>
      <c r="AY31" s="744"/>
      <c r="AZ31" s="744"/>
      <c r="BA31" s="744"/>
      <c r="BB31" s="744"/>
      <c r="BC31" s="744"/>
      <c r="BD31" s="744"/>
      <c r="BE31" s="744"/>
      <c r="BF31" s="744"/>
      <c r="BG31" s="744"/>
      <c r="BH31" s="744"/>
      <c r="BI31" s="744"/>
      <c r="BJ31" s="744"/>
      <c r="BK31" s="744"/>
      <c r="BL31" s="744"/>
      <c r="BM31" s="744"/>
      <c r="BN31" s="744"/>
      <c r="BO31" s="744"/>
      <c r="BP31" s="744"/>
      <c r="BQ31" s="744"/>
      <c r="BR31" s="744"/>
      <c r="BS31" s="744"/>
      <c r="BT31" s="744"/>
      <c r="BU31" s="744"/>
      <c r="BV31" s="744"/>
      <c r="BW31" s="744"/>
      <c r="BX31" s="744"/>
      <c r="BY31" s="744"/>
      <c r="BZ31" s="744"/>
      <c r="CA31" s="744"/>
      <c r="CB31" s="744"/>
      <c r="CC31" s="744"/>
      <c r="CD31" s="744"/>
      <c r="CE31" s="744"/>
      <c r="CF31" s="744"/>
      <c r="CG31" s="744"/>
      <c r="CH31" s="744"/>
      <c r="CI31" s="744"/>
      <c r="CJ31" s="744"/>
      <c r="CK31" s="744"/>
      <c r="CM31" s="80"/>
      <c r="CN31" s="80"/>
      <c r="CO31" s="80"/>
    </row>
    <row r="32" spans="1:102" x14ac:dyDescent="0.25">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4" t="s">
        <v>1377</v>
      </c>
      <c r="AC32" s="487">
        <f ca="1">WACC!D98</f>
        <v>7.5492949701837217E-2</v>
      </c>
      <c r="AD32" s="38"/>
      <c r="AE32" s="38"/>
      <c r="AF32" s="38"/>
      <c r="AG32" s="38"/>
      <c r="AH32" s="38"/>
      <c r="AI32" s="38"/>
      <c r="AJ32" s="38"/>
      <c r="AK32" s="38"/>
      <c r="AL32" s="38"/>
      <c r="AM32" s="38"/>
      <c r="AN32" s="38"/>
      <c r="AO32" s="38"/>
      <c r="AP32" s="38"/>
      <c r="AQ32" s="38"/>
      <c r="AR32" s="38"/>
      <c r="AS32" s="38"/>
      <c r="AT32" s="38"/>
      <c r="AU32" s="38"/>
      <c r="AV32" s="38"/>
      <c r="AW32" s="37"/>
      <c r="CM32" s="941" t="s">
        <v>1469</v>
      </c>
      <c r="CN32" s="941"/>
      <c r="CO32" s="941"/>
    </row>
    <row r="33" spans="1:93" x14ac:dyDescent="0.25">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4" t="s">
        <v>1454</v>
      </c>
      <c r="AC33" s="487"/>
      <c r="AD33" s="745">
        <v>0.25</v>
      </c>
      <c r="AE33" s="745">
        <v>0.5</v>
      </c>
      <c r="AF33" s="745">
        <v>0.75</v>
      </c>
      <c r="AG33" s="745">
        <v>1</v>
      </c>
      <c r="AH33" s="745">
        <v>1.25</v>
      </c>
      <c r="AI33" s="745">
        <v>1.5</v>
      </c>
      <c r="AJ33" s="745">
        <v>1.75</v>
      </c>
      <c r="AK33" s="745">
        <v>2</v>
      </c>
      <c r="AL33" s="745">
        <v>2.25</v>
      </c>
      <c r="AM33" s="745">
        <v>2.5</v>
      </c>
      <c r="AN33" s="745">
        <v>2.75</v>
      </c>
      <c r="AO33" s="745">
        <v>3</v>
      </c>
      <c r="AP33" s="745">
        <v>3.25</v>
      </c>
      <c r="AQ33" s="745">
        <v>3.5</v>
      </c>
      <c r="AR33" s="745">
        <v>3.75</v>
      </c>
      <c r="AS33" s="745">
        <v>4</v>
      </c>
      <c r="AT33" s="745">
        <v>4.25</v>
      </c>
      <c r="AU33" s="745">
        <v>4.5</v>
      </c>
      <c r="AV33" s="745">
        <v>4.75</v>
      </c>
      <c r="AW33" s="745">
        <v>5</v>
      </c>
      <c r="AX33" s="745">
        <v>5.25</v>
      </c>
      <c r="AY33" s="745">
        <v>5.5</v>
      </c>
      <c r="AZ33" s="745">
        <v>5.75</v>
      </c>
      <c r="BA33" s="745">
        <v>6</v>
      </c>
      <c r="BB33" s="745">
        <v>6.25</v>
      </c>
      <c r="BC33" s="745">
        <v>6.5</v>
      </c>
      <c r="BD33" s="745">
        <v>6.75</v>
      </c>
      <c r="BE33" s="745">
        <v>7</v>
      </c>
      <c r="BF33" s="745">
        <v>7.25</v>
      </c>
      <c r="BG33" s="745">
        <v>7.5</v>
      </c>
      <c r="BH33" s="745">
        <v>7.75</v>
      </c>
      <c r="BI33" s="745">
        <v>8</v>
      </c>
      <c r="BJ33" s="745">
        <v>8.25</v>
      </c>
      <c r="BK33" s="745">
        <v>8.5</v>
      </c>
      <c r="BL33" s="745">
        <v>8.75</v>
      </c>
      <c r="BM33" s="745">
        <v>9</v>
      </c>
      <c r="BN33" s="745">
        <v>9.25</v>
      </c>
      <c r="BO33" s="745">
        <v>9.5</v>
      </c>
      <c r="BP33" s="745">
        <v>9.75</v>
      </c>
      <c r="BQ33" s="745">
        <v>10</v>
      </c>
      <c r="BR33" s="745">
        <v>10.25</v>
      </c>
      <c r="BS33" s="745">
        <v>10.5</v>
      </c>
      <c r="BT33" s="745">
        <v>10.75</v>
      </c>
      <c r="BU33" s="745">
        <v>11</v>
      </c>
      <c r="BV33" s="745">
        <v>11.25</v>
      </c>
      <c r="BW33" s="745">
        <v>11.5</v>
      </c>
      <c r="BX33" s="745">
        <v>11.75</v>
      </c>
      <c r="BY33" s="745">
        <v>12</v>
      </c>
      <c r="BZ33" s="745">
        <v>12.25</v>
      </c>
      <c r="CA33" s="745">
        <v>12.5</v>
      </c>
      <c r="CB33" s="745">
        <v>12.75</v>
      </c>
      <c r="CC33" s="745">
        <v>13</v>
      </c>
      <c r="CD33" s="745">
        <v>13.25</v>
      </c>
      <c r="CE33" s="745">
        <v>13.5</v>
      </c>
      <c r="CF33" s="745">
        <v>13.75</v>
      </c>
      <c r="CG33" s="745">
        <v>14</v>
      </c>
      <c r="CH33" s="745">
        <v>14.25</v>
      </c>
      <c r="CI33" s="745">
        <v>14.5</v>
      </c>
      <c r="CJ33" s="745">
        <v>14.75</v>
      </c>
      <c r="CK33" s="745">
        <v>15</v>
      </c>
      <c r="CM33" s="765" t="s">
        <v>1470</v>
      </c>
      <c r="CN33" s="766"/>
      <c r="CO33" s="767">
        <f ca="1">CO10</f>
        <v>11391.694024934828</v>
      </c>
    </row>
    <row r="34" spans="1:93" x14ac:dyDescent="0.25">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4" t="s">
        <v>1455</v>
      </c>
      <c r="AC34" s="487"/>
      <c r="AD34" s="745">
        <f ca="1">1/(1+$AC$32)^(AD33)</f>
        <v>0.98196974705283602</v>
      </c>
      <c r="AE34" s="745">
        <f t="shared" ref="AE34:CK34" ca="1" si="17">1/(1+$AC$32)^(AE33)</f>
        <v>0.96426458412701055</v>
      </c>
      <c r="AF34" s="745">
        <f t="shared" ca="1" si="17"/>
        <v>0.9468786497672087</v>
      </c>
      <c r="AG34" s="745">
        <f t="shared" ca="1" si="17"/>
        <v>0.92980618820163674</v>
      </c>
      <c r="AH34" s="745">
        <f t="shared" ca="1" si="17"/>
        <v>0.91304154743652288</v>
      </c>
      <c r="AI34" s="745">
        <f t="shared" ca="1" si="17"/>
        <v>0.89657917738497228</v>
      </c>
      <c r="AJ34" s="745">
        <f t="shared" ca="1" si="17"/>
        <v>0.88041362802956091</v>
      </c>
      <c r="AK34" s="745">
        <f t="shared" ca="1" si="17"/>
        <v>0.86453954761805751</v>
      </c>
      <c r="AL34" s="745">
        <f t="shared" ca="1" si="17"/>
        <v>0.84895168089167727</v>
      </c>
      <c r="AM34" s="745">
        <f t="shared" ca="1" si="17"/>
        <v>0.8336448673452802</v>
      </c>
      <c r="AN34" s="745">
        <f t="shared" ca="1" si="17"/>
        <v>0.81861403951893985</v>
      </c>
      <c r="AO34" s="745">
        <f t="shared" ca="1" si="17"/>
        <v>0.80385422132031359</v>
      </c>
      <c r="AP34" s="745">
        <f t="shared" ca="1" si="17"/>
        <v>0.78936052637726273</v>
      </c>
      <c r="AQ34" s="745">
        <f t="shared" ca="1" si="17"/>
        <v>0.77512815642017419</v>
      </c>
      <c r="AR34" s="745">
        <f t="shared" ca="1" si="17"/>
        <v>0.76115239969344939</v>
      </c>
      <c r="AS34" s="745">
        <f t="shared" ca="1" si="17"/>
        <v>0.74742862939563559</v>
      </c>
      <c r="AT34" s="745">
        <f t="shared" ca="1" si="17"/>
        <v>0.73395230214768026</v>
      </c>
      <c r="AU34" s="745">
        <f t="shared" ca="1" si="17"/>
        <v>0.72071895648880413</v>
      </c>
      <c r="AV34" s="745">
        <f t="shared" ca="1" si="17"/>
        <v>0.70772421139949493</v>
      </c>
      <c r="AW34" s="745">
        <f t="shared" ca="1" si="17"/>
        <v>0.69496376485112976</v>
      </c>
      <c r="AX34" s="745">
        <f t="shared" ca="1" si="17"/>
        <v>0.6824333923817506</v>
      </c>
      <c r="AY34" s="745">
        <f t="shared" ca="1" si="17"/>
        <v>0.67012894569751635</v>
      </c>
      <c r="AZ34" s="745">
        <f t="shared" ca="1" si="17"/>
        <v>0.65804635129937383</v>
      </c>
      <c r="BA34" s="745">
        <f t="shared" ca="1" si="17"/>
        <v>0.64618160913448763</v>
      </c>
      <c r="BB34" s="745">
        <f t="shared" ca="1" si="17"/>
        <v>0.63453079127198742</v>
      </c>
      <c r="BC34" s="745">
        <f t="shared" ca="1" si="17"/>
        <v>0.62309004060258932</v>
      </c>
      <c r="BD34" s="745">
        <f t="shared" ca="1" si="17"/>
        <v>0.61185556956166587</v>
      </c>
      <c r="BE34" s="745">
        <f t="shared" ca="1" si="17"/>
        <v>0.60082365887533784</v>
      </c>
      <c r="BF34" s="745">
        <f t="shared" ca="1" si="17"/>
        <v>0.58999065632917502</v>
      </c>
      <c r="BG34" s="745">
        <f t="shared" ca="1" si="17"/>
        <v>0.57935297555909659</v>
      </c>
      <c r="BH34" s="745">
        <f t="shared" ca="1" si="17"/>
        <v>0.56890709486407398</v>
      </c>
      <c r="BI34" s="745">
        <f t="shared" ca="1" si="17"/>
        <v>0.55864955604023836</v>
      </c>
      <c r="BJ34" s="745">
        <f t="shared" ca="1" si="17"/>
        <v>0.54857696323601213</v>
      </c>
      <c r="BK34" s="745">
        <f t="shared" ca="1" si="17"/>
        <v>0.53868598182787975</v>
      </c>
      <c r="BL34" s="745">
        <f t="shared" ca="1" si="17"/>
        <v>0.52897333731643159</v>
      </c>
      <c r="BM34" s="745">
        <f t="shared" ca="1" si="17"/>
        <v>0.51943581424231078</v>
      </c>
      <c r="BN34" s="745">
        <f t="shared" ca="1" si="17"/>
        <v>0.5100702551217059</v>
      </c>
      <c r="BO34" s="745">
        <f t="shared" ca="1" si="17"/>
        <v>0.50087355940103695</v>
      </c>
      <c r="BP34" s="745">
        <f t="shared" ca="1" si="17"/>
        <v>0.49184268243048995</v>
      </c>
      <c r="BQ34" s="745">
        <f t="shared" ca="1" si="17"/>
        <v>0.48297463445605643</v>
      </c>
      <c r="BR34" s="745">
        <f t="shared" ca="1" si="17"/>
        <v>0.47426647962974972</v>
      </c>
      <c r="BS34" s="745">
        <f t="shared" ca="1" si="17"/>
        <v>0.46571533503766432</v>
      </c>
      <c r="BT34" s="745">
        <f t="shared" ca="1" si="17"/>
        <v>0.457318369745562</v>
      </c>
      <c r="BU34" s="745">
        <f t="shared" ca="1" si="17"/>
        <v>0.4490728038616647</v>
      </c>
      <c r="BV34" s="745">
        <f t="shared" ca="1" si="17"/>
        <v>0.44097590761634686</v>
      </c>
      <c r="BW34" s="745">
        <f t="shared" ca="1" si="17"/>
        <v>0.43302500045841885</v>
      </c>
      <c r="BX34" s="745">
        <f t="shared" ca="1" si="17"/>
        <v>0.42521745016770773</v>
      </c>
      <c r="BY34" s="745">
        <f t="shared" ca="1" si="17"/>
        <v>0.41755067198363571</v>
      </c>
      <c r="BZ34" s="745">
        <f t="shared" ca="1" si="17"/>
        <v>0.41002212774951252</v>
      </c>
      <c r="CA34" s="745">
        <f t="shared" ca="1" si="17"/>
        <v>0.40262932507225441</v>
      </c>
      <c r="CB34" s="745">
        <f t="shared" ca="1" si="17"/>
        <v>0.39536981649725572</v>
      </c>
      <c r="CC34" s="745">
        <f t="shared" ca="1" si="17"/>
        <v>0.38824119869813628</v>
      </c>
      <c r="CD34" s="745">
        <f t="shared" ca="1" si="17"/>
        <v>0.38124111168109881</v>
      </c>
      <c r="CE34" s="745">
        <f t="shared" ca="1" si="17"/>
        <v>0.37436723800363059</v>
      </c>
      <c r="CF34" s="745">
        <f t="shared" ca="1" si="17"/>
        <v>0.36761730200729403</v>
      </c>
      <c r="CG34" s="745">
        <f t="shared" ca="1" si="17"/>
        <v>0.36098906906434836</v>
      </c>
      <c r="CH34" s="745">
        <f t="shared" ca="1" si="17"/>
        <v>0.35448034483795704</v>
      </c>
      <c r="CI34" s="745">
        <f t="shared" ca="1" si="17"/>
        <v>0.34808897455573068</v>
      </c>
      <c r="CJ34" s="745">
        <f t="shared" ca="1" si="17"/>
        <v>0.34181284229637199</v>
      </c>
      <c r="CK34" s="745">
        <f t="shared" ca="1" si="17"/>
        <v>0.33564987028917909</v>
      </c>
      <c r="CM34" s="768" t="s">
        <v>1459</v>
      </c>
      <c r="CN34" s="766"/>
      <c r="CO34" s="769">
        <f ca="1">CO33/CO42</f>
        <v>0.53397896537361544</v>
      </c>
    </row>
    <row r="35" spans="1:93" x14ac:dyDescent="0.25">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4" t="s">
        <v>1456</v>
      </c>
      <c r="AC35" s="487"/>
      <c r="AD35" s="745">
        <f ca="1">AD30*AD34</f>
        <v>325.87725602399939</v>
      </c>
      <c r="AE35" s="745">
        <f t="shared" ref="AE35:CK35" ca="1" si="18">AE30*AE34</f>
        <v>263.48818319012946</v>
      </c>
      <c r="AF35" s="745">
        <f t="shared" ca="1" si="18"/>
        <v>250.59332051326695</v>
      </c>
      <c r="AG35" s="745">
        <f t="shared" ca="1" si="18"/>
        <v>130.31408879104671</v>
      </c>
      <c r="AH35" s="745">
        <f t="shared" ca="1" si="18"/>
        <v>208.23215307120174</v>
      </c>
      <c r="AI35" s="745">
        <f t="shared" ca="1" si="18"/>
        <v>172.11993003500197</v>
      </c>
      <c r="AJ35" s="745">
        <f t="shared" ca="1" si="18"/>
        <v>145.57903296584377</v>
      </c>
      <c r="AK35" s="745">
        <f t="shared" ca="1" si="18"/>
        <v>123.87241472257057</v>
      </c>
      <c r="AL35" s="745">
        <f t="shared" ca="1" si="18"/>
        <v>229.57005086273114</v>
      </c>
      <c r="AM35" s="745">
        <f t="shared" ca="1" si="18"/>
        <v>185.84412149570952</v>
      </c>
      <c r="AN35" s="745">
        <f t="shared" ca="1" si="18"/>
        <v>162.72389342397418</v>
      </c>
      <c r="AO35" s="745">
        <f t="shared" ca="1" si="18"/>
        <v>123.58442469940424</v>
      </c>
      <c r="AP35" s="745">
        <f t="shared" ca="1" si="18"/>
        <v>237.17229115404098</v>
      </c>
      <c r="AQ35" s="745">
        <f t="shared" ca="1" si="18"/>
        <v>192.13204612455084</v>
      </c>
      <c r="AR35" s="745">
        <f t="shared" ca="1" si="18"/>
        <v>168.34752703517307</v>
      </c>
      <c r="AS35" s="745">
        <f t="shared" ca="1" si="18"/>
        <v>128.40336067066178</v>
      </c>
      <c r="AT35" s="745">
        <f t="shared" ca="1" si="18"/>
        <v>246.24657824964535</v>
      </c>
      <c r="AU35" s="745">
        <f t="shared" ca="1" si="18"/>
        <v>199.61683562100623</v>
      </c>
      <c r="AV35" s="745">
        <f t="shared" ca="1" si="18"/>
        <v>175.02371408941576</v>
      </c>
      <c r="AW35" s="745">
        <f t="shared" ca="1" si="18"/>
        <v>134.0429856659992</v>
      </c>
      <c r="AX35" s="745">
        <f t="shared" ca="1" si="18"/>
        <v>253.44439102521915</v>
      </c>
      <c r="AY35" s="745">
        <f t="shared" ca="1" si="18"/>
        <v>205.32365174003328</v>
      </c>
      <c r="AZ35" s="745">
        <f t="shared" ca="1" si="18"/>
        <v>179.91463050918978</v>
      </c>
      <c r="BA35" s="745">
        <f t="shared" ca="1" si="18"/>
        <v>137.26546212515325</v>
      </c>
      <c r="BB35" s="745">
        <f t="shared" ca="1" si="18"/>
        <v>259.12775802819448</v>
      </c>
      <c r="BC35" s="745">
        <f t="shared" ca="1" si="18"/>
        <v>209.75743584063443</v>
      </c>
      <c r="BD35" s="745">
        <f t="shared" ca="1" si="18"/>
        <v>183.64937453628963</v>
      </c>
      <c r="BE35" s="745">
        <f t="shared" ca="1" si="18"/>
        <v>139.41703315807979</v>
      </c>
      <c r="BF35" s="745">
        <f t="shared" ca="1" si="18"/>
        <v>262.8782622869814</v>
      </c>
      <c r="BG35" s="745">
        <f t="shared" ca="1" si="18"/>
        <v>212.58301877839023</v>
      </c>
      <c r="BH35" s="745">
        <f t="shared" ca="1" si="18"/>
        <v>185.93760933139859</v>
      </c>
      <c r="BI35" s="745">
        <f t="shared" ca="1" si="18"/>
        <v>140.29175746507454</v>
      </c>
      <c r="BJ35" s="745">
        <f t="shared" ca="1" si="18"/>
        <v>264.33613557321121</v>
      </c>
      <c r="BK35" s="745">
        <f t="shared" ca="1" si="18"/>
        <v>213.51556907429526</v>
      </c>
      <c r="BL35" s="745">
        <f t="shared" ca="1" si="18"/>
        <v>186.53559706928905</v>
      </c>
      <c r="BM35" s="745">
        <f t="shared" ca="1" si="18"/>
        <v>139.73080644031239</v>
      </c>
      <c r="BN35" s="745">
        <f t="shared" ca="1" si="18"/>
        <v>263.22583913903958</v>
      </c>
      <c r="BO35" s="745">
        <f t="shared" ca="1" si="18"/>
        <v>212.34116215680615</v>
      </c>
      <c r="BP35" s="745">
        <f t="shared" ca="1" si="18"/>
        <v>185.26408641971304</v>
      </c>
      <c r="BQ35" s="745">
        <f t="shared" ca="1" si="18"/>
        <v>137.63547879421543</v>
      </c>
      <c r="BR35" s="745">
        <f t="shared" ca="1" si="18"/>
        <v>259.37765391275599</v>
      </c>
      <c r="BS35" s="745">
        <f t="shared" ca="1" si="18"/>
        <v>208.93385881003718</v>
      </c>
      <c r="BT35" s="745">
        <f t="shared" ca="1" si="18"/>
        <v>182.02291377282131</v>
      </c>
      <c r="BU35" s="745">
        <f t="shared" ca="1" si="18"/>
        <v>133.97665226151796</v>
      </c>
      <c r="BV35" s="745">
        <f t="shared" ca="1" si="18"/>
        <v>252.74298418974962</v>
      </c>
      <c r="BW35" s="745">
        <f t="shared" ca="1" si="18"/>
        <v>203.26744671124933</v>
      </c>
      <c r="BX35" s="745">
        <f t="shared" ca="1" si="18"/>
        <v>176.80071282513063</v>
      </c>
      <c r="BY35" s="745">
        <f t="shared" ca="1" si="18"/>
        <v>128.79950453813089</v>
      </c>
      <c r="BZ35" s="745">
        <f t="shared" ca="1" si="18"/>
        <v>243.40153945440451</v>
      </c>
      <c r="CA35" s="745">
        <f t="shared" ca="1" si="18"/>
        <v>195.42040302240642</v>
      </c>
      <c r="CB35" s="745">
        <f t="shared" ca="1" si="18"/>
        <v>169.67850849872605</v>
      </c>
      <c r="CC35" s="745">
        <f t="shared" ca="1" si="18"/>
        <v>122.22275316311924</v>
      </c>
      <c r="CD35" s="745">
        <f t="shared" ca="1" si="18"/>
        <v>231.55928279807299</v>
      </c>
      <c r="CE35" s="745">
        <f t="shared" ca="1" si="18"/>
        <v>185.57325078076747</v>
      </c>
      <c r="CF35" s="745">
        <f t="shared" ca="1" si="18"/>
        <v>160.8265348956393</v>
      </c>
      <c r="CG35" s="745">
        <f t="shared" ca="1" si="18"/>
        <v>114.43221032443888</v>
      </c>
      <c r="CH35" s="745">
        <f t="shared" ca="1" si="18"/>
        <v>217.53694612989909</v>
      </c>
      <c r="CI35" s="745">
        <f t="shared" ca="1" si="18"/>
        <v>173.99824168721878</v>
      </c>
      <c r="CJ35" s="745">
        <f t="shared" ca="1" si="18"/>
        <v>150.49430153188453</v>
      </c>
      <c r="CK35" s="745">
        <f t="shared" ca="1" si="18"/>
        <v>105.66905772996293</v>
      </c>
      <c r="CM35" s="770" t="s">
        <v>1131</v>
      </c>
      <c r="CN35" s="771"/>
      <c r="CO35" s="772"/>
    </row>
    <row r="36" spans="1:93" ht="15.75" thickBot="1" x14ac:dyDescent="0.3">
      <c r="A36" s="34"/>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t="s">
        <v>980</v>
      </c>
      <c r="AD36" s="38"/>
      <c r="AE36" s="38"/>
      <c r="AF36" s="38"/>
      <c r="AG36" s="38"/>
      <c r="AH36" s="38"/>
      <c r="AI36" s="38"/>
      <c r="AJ36" s="38"/>
      <c r="AK36" s="38"/>
      <c r="AL36" s="38"/>
      <c r="AM36" s="38"/>
      <c r="AN36" s="38"/>
      <c r="AO36" s="38"/>
      <c r="AP36" s="38"/>
      <c r="AQ36" s="38"/>
      <c r="AR36" s="38"/>
      <c r="AS36" s="38"/>
      <c r="AT36" s="38"/>
      <c r="AU36" s="38"/>
      <c r="AV36" s="38"/>
      <c r="AW36" s="37"/>
      <c r="CM36" s="773" t="s">
        <v>1479</v>
      </c>
      <c r="CN36" s="766"/>
      <c r="CO36" s="767">
        <f>SUM(CH30:CK30)</f>
        <v>1868.647648762875</v>
      </c>
    </row>
    <row r="37" spans="1:93" s="370" customFormat="1" x14ac:dyDescent="0.25">
      <c r="A37" s="502" t="s">
        <v>1273</v>
      </c>
      <c r="B37" s="503">
        <f>B43-B49</f>
        <v>38.400000000000091</v>
      </c>
      <c r="C37" s="503">
        <f t="shared" ref="C37:BN37" si="19">C43-C49</f>
        <v>-109</v>
      </c>
      <c r="D37" s="503">
        <f t="shared" si="19"/>
        <v>-75.299999999999841</v>
      </c>
      <c r="E37" s="503">
        <f t="shared" si="19"/>
        <v>-181.10000000000014</v>
      </c>
      <c r="F37" s="503">
        <f t="shared" si="19"/>
        <v>-134.10000000000014</v>
      </c>
      <c r="G37" s="503">
        <f t="shared" si="19"/>
        <v>-97.399999999999977</v>
      </c>
      <c r="H37" s="503">
        <f t="shared" si="19"/>
        <v>-108.99999999999989</v>
      </c>
      <c r="I37" s="503">
        <f t="shared" si="19"/>
        <v>-144.20000000000005</v>
      </c>
      <c r="J37" s="503">
        <f t="shared" si="19"/>
        <v>-145</v>
      </c>
      <c r="K37" s="503">
        <f t="shared" si="19"/>
        <v>-100.59999999999991</v>
      </c>
      <c r="L37" s="503">
        <f t="shared" si="19"/>
        <v>-114.10000000000002</v>
      </c>
      <c r="M37" s="503">
        <f t="shared" si="19"/>
        <v>-139.60000000000002</v>
      </c>
      <c r="N37" s="503">
        <f t="shared" si="19"/>
        <v>19.699999999999932</v>
      </c>
      <c r="O37" s="503">
        <f t="shared" si="19"/>
        <v>-70.199999999999932</v>
      </c>
      <c r="P37" s="503">
        <f t="shared" si="19"/>
        <v>-131.79999999999995</v>
      </c>
      <c r="Q37" s="503">
        <f t="shared" si="19"/>
        <v>-218.5</v>
      </c>
      <c r="R37" s="503">
        <f t="shared" si="19"/>
        <v>-147.29999999999984</v>
      </c>
      <c r="S37" s="503">
        <f t="shared" si="19"/>
        <v>-164.89999999999998</v>
      </c>
      <c r="T37" s="503">
        <f t="shared" si="19"/>
        <v>-113.89999999999998</v>
      </c>
      <c r="U37" s="503">
        <f t="shared" si="19"/>
        <v>-183.20000000000005</v>
      </c>
      <c r="V37" s="503">
        <f t="shared" si="19"/>
        <v>-93.300000000000182</v>
      </c>
      <c r="W37" s="503">
        <f t="shared" si="19"/>
        <v>-57.900000000000091</v>
      </c>
      <c r="X37" s="503">
        <f t="shared" si="19"/>
        <v>-104.59999999999991</v>
      </c>
      <c r="Y37" s="503">
        <f t="shared" si="19"/>
        <v>-101.0999999999998</v>
      </c>
      <c r="Z37" s="503">
        <f t="shared" si="19"/>
        <v>-116.4000000000002</v>
      </c>
      <c r="AA37" s="503">
        <f t="shared" si="19"/>
        <v>-113.29999999999995</v>
      </c>
      <c r="AB37" s="503">
        <f t="shared" si="19"/>
        <v>-120.19999999999993</v>
      </c>
      <c r="AC37" s="503">
        <f t="shared" si="19"/>
        <v>-254.5</v>
      </c>
      <c r="AD37" s="503">
        <f t="shared" si="19"/>
        <v>-120.15996493126477</v>
      </c>
      <c r="AE37" s="503">
        <f t="shared" si="19"/>
        <v>-122.38024315948917</v>
      </c>
      <c r="AF37" s="503">
        <f t="shared" si="19"/>
        <v>-139.46415886287036</v>
      </c>
      <c r="AG37" s="503">
        <f t="shared" si="19"/>
        <v>-208.43572003683801</v>
      </c>
      <c r="AH37" s="503">
        <f t="shared" si="19"/>
        <v>-113.66406191587271</v>
      </c>
      <c r="AI37" s="503">
        <f t="shared" si="19"/>
        <v>-123.79292939651032</v>
      </c>
      <c r="AJ37" s="503">
        <f t="shared" si="19"/>
        <v>-137.42364253183246</v>
      </c>
      <c r="AK37" s="503">
        <f t="shared" si="19"/>
        <v>-234.19264799440134</v>
      </c>
      <c r="AL37" s="503">
        <f t="shared" si="19"/>
        <v>-125.36775655431575</v>
      </c>
      <c r="AM37" s="503">
        <f t="shared" si="19"/>
        <v>-136.53956733671907</v>
      </c>
      <c r="AN37" s="503">
        <f t="shared" si="19"/>
        <v>-151.57379976873926</v>
      </c>
      <c r="AO37" s="503">
        <f t="shared" si="19"/>
        <v>-258.30685957979676</v>
      </c>
      <c r="AP37" s="503">
        <f t="shared" si="19"/>
        <v>-138.99509486234683</v>
      </c>
      <c r="AQ37" s="503">
        <f t="shared" si="19"/>
        <v>-151.38126928361089</v>
      </c>
      <c r="AR37" s="503">
        <f t="shared" si="19"/>
        <v>-168.04970637226438</v>
      </c>
      <c r="AS37" s="503">
        <f t="shared" si="19"/>
        <v>-286.3845332937226</v>
      </c>
      <c r="AT37" s="503">
        <f t="shared" si="19"/>
        <v>-154.88268441636433</v>
      </c>
      <c r="AU37" s="503">
        <f t="shared" si="19"/>
        <v>-168.68463869334437</v>
      </c>
      <c r="AV37" s="503">
        <f t="shared" si="19"/>
        <v>-187.25833213103465</v>
      </c>
      <c r="AW37" s="503">
        <f t="shared" si="19"/>
        <v>-319.1192130613465</v>
      </c>
      <c r="AX37" s="503">
        <f t="shared" si="19"/>
        <v>-171.77877900591602</v>
      </c>
      <c r="AY37" s="503">
        <f t="shared" si="19"/>
        <v>-187.08638335516434</v>
      </c>
      <c r="AZ37" s="503">
        <f t="shared" si="19"/>
        <v>-207.68627412009732</v>
      </c>
      <c r="BA37" s="503">
        <f t="shared" si="19"/>
        <v>-353.93180963756049</v>
      </c>
      <c r="BB37" s="503">
        <f t="shared" si="19"/>
        <v>-189.3689521208712</v>
      </c>
      <c r="BC37" s="503">
        <f t="shared" si="19"/>
        <v>-206.24405748530125</v>
      </c>
      <c r="BD37" s="503">
        <f t="shared" si="19"/>
        <v>-228.95338019986866</v>
      </c>
      <c r="BE37" s="503">
        <f t="shared" si="19"/>
        <v>-390.17448081290672</v>
      </c>
      <c r="BF37" s="503">
        <f t="shared" si="19"/>
        <v>-207.24862576488977</v>
      </c>
      <c r="BG37" s="503">
        <f t="shared" si="19"/>
        <v>-225.71703020630889</v>
      </c>
      <c r="BH37" s="503">
        <f t="shared" si="19"/>
        <v>-250.57050207661541</v>
      </c>
      <c r="BI37" s="503">
        <f t="shared" si="19"/>
        <v>-427.01363687850426</v>
      </c>
      <c r="BJ37" s="503">
        <f t="shared" si="19"/>
        <v>-224.93163180725833</v>
      </c>
      <c r="BK37" s="503">
        <f t="shared" si="19"/>
        <v>-244.97580982075851</v>
      </c>
      <c r="BL37" s="503">
        <f t="shared" si="19"/>
        <v>-271.94984626240694</v>
      </c>
      <c r="BM37" s="503">
        <f t="shared" si="19"/>
        <v>-463.44758037621386</v>
      </c>
      <c r="BN37" s="503">
        <f t="shared" si="19"/>
        <v>-241.8668316199828</v>
      </c>
      <c r="BO37" s="503">
        <f t="shared" ref="BO37:CK37" si="20">BO43-BO49</f>
        <v>-263.4201444626442</v>
      </c>
      <c r="BP37" s="503">
        <f t="shared" si="20"/>
        <v>-292.42506777078097</v>
      </c>
      <c r="BQ37" s="503">
        <f t="shared" si="20"/>
        <v>-498.34074908411867</v>
      </c>
      <c r="BR37" s="503">
        <f t="shared" si="20"/>
        <v>-257.4627171193024</v>
      </c>
      <c r="BS37" s="503">
        <f t="shared" si="20"/>
        <v>-280.40581539460845</v>
      </c>
      <c r="BT37" s="503">
        <f t="shared" si="20"/>
        <v>-311.28101359658058</v>
      </c>
      <c r="BU37" s="503">
        <f t="shared" si="20"/>
        <v>-530.47440383249887</v>
      </c>
      <c r="BV37" s="503">
        <f t="shared" si="20"/>
        <v>-271.11900469118973</v>
      </c>
      <c r="BW37" s="503">
        <f t="shared" si="20"/>
        <v>-295.2790463412216</v>
      </c>
      <c r="BX37" s="503">
        <f t="shared" si="20"/>
        <v>-327.79192082581449</v>
      </c>
      <c r="BY37" s="503">
        <f t="shared" si="20"/>
        <v>-558.61172440969631</v>
      </c>
      <c r="BZ37" s="503">
        <f t="shared" si="20"/>
        <v>-282.2632763612387</v>
      </c>
      <c r="CA37" s="503">
        <f t="shared" si="20"/>
        <v>-307.41640983828802</v>
      </c>
      <c r="CB37" s="503">
        <f t="shared" si="20"/>
        <v>-341.26571703235777</v>
      </c>
      <c r="CC37" s="503">
        <f t="shared" si="20"/>
        <v>-581.57330477543655</v>
      </c>
      <c r="CD37" s="503">
        <f t="shared" si="20"/>
        <v>-290.38985099468346</v>
      </c>
      <c r="CE37" s="503">
        <f t="shared" si="20"/>
        <v>-316.26716233539764</v>
      </c>
      <c r="CF37" s="503">
        <f t="shared" si="20"/>
        <v>-351.09101685545829</v>
      </c>
      <c r="CG37" s="503">
        <f t="shared" si="20"/>
        <v>-598.31724301282975</v>
      </c>
      <c r="CH37" s="503">
        <f t="shared" si="20"/>
        <v>-295.09742443780942</v>
      </c>
      <c r="CI37" s="503">
        <f t="shared" si="20"/>
        <v>-321.394238537418</v>
      </c>
      <c r="CJ37" s="503">
        <f t="shared" si="20"/>
        <v>-356.78263018632151</v>
      </c>
      <c r="CK37" s="503">
        <f t="shared" si="20"/>
        <v>-608.01669481572162</v>
      </c>
      <c r="CM37" s="768" t="s">
        <v>1054</v>
      </c>
      <c r="CN37" s="766"/>
      <c r="CO37" s="774">
        <f>'Revenue Assumptions Summary'!BC27</f>
        <v>9.9980547380190618E-3</v>
      </c>
    </row>
    <row r="38" spans="1:93" s="371" customFormat="1" x14ac:dyDescent="0.25">
      <c r="A38" s="504"/>
      <c r="B38" s="494"/>
      <c r="C38" s="494"/>
      <c r="D38" s="494"/>
      <c r="E38" s="494"/>
      <c r="F38" s="494"/>
      <c r="G38" s="494"/>
      <c r="H38" s="494"/>
      <c r="I38" s="494"/>
      <c r="J38" s="494"/>
      <c r="K38" s="494"/>
      <c r="L38" s="494"/>
      <c r="M38" s="494"/>
      <c r="N38" s="494"/>
      <c r="O38" s="494"/>
      <c r="P38" s="494"/>
      <c r="Q38" s="494"/>
      <c r="R38" s="494"/>
      <c r="S38" s="494"/>
      <c r="T38" s="494"/>
      <c r="U38" s="494"/>
      <c r="V38" s="494"/>
      <c r="W38" s="494"/>
      <c r="X38" s="494"/>
      <c r="Y38" s="494"/>
      <c r="Z38" s="494"/>
      <c r="AA38" s="494"/>
      <c r="AB38" s="494"/>
      <c r="AC38" s="494" t="s">
        <v>980</v>
      </c>
      <c r="AD38" s="494"/>
      <c r="AE38" s="494"/>
      <c r="AF38" s="494"/>
      <c r="AG38" s="494"/>
      <c r="AH38" s="494"/>
      <c r="AI38" s="494"/>
      <c r="AJ38" s="494"/>
      <c r="AK38" s="494"/>
      <c r="AL38" s="494"/>
      <c r="AM38" s="494"/>
      <c r="AN38" s="494"/>
      <c r="AO38" s="494"/>
      <c r="AP38" s="494"/>
      <c r="AQ38" s="494"/>
      <c r="AR38" s="494"/>
      <c r="AS38" s="494"/>
      <c r="AT38" s="494"/>
      <c r="AU38" s="494"/>
      <c r="AV38" s="494"/>
      <c r="AW38" s="495"/>
      <c r="AX38" s="495"/>
      <c r="AY38" s="495"/>
      <c r="AZ38" s="495"/>
      <c r="BA38" s="495"/>
      <c r="BB38" s="495"/>
      <c r="BC38" s="495"/>
      <c r="BD38" s="495"/>
      <c r="BE38" s="495"/>
      <c r="BF38" s="495"/>
      <c r="BG38" s="495"/>
      <c r="BH38" s="495"/>
      <c r="BI38" s="495"/>
      <c r="BJ38" s="495"/>
      <c r="BK38" s="495"/>
      <c r="BL38" s="495"/>
      <c r="BM38" s="495"/>
      <c r="BN38" s="495"/>
      <c r="BO38" s="495"/>
      <c r="BP38" s="495"/>
      <c r="BQ38" s="495"/>
      <c r="BR38" s="495"/>
      <c r="BS38" s="495"/>
      <c r="BT38" s="495"/>
      <c r="BU38" s="495"/>
      <c r="BV38" s="495"/>
      <c r="BW38" s="495"/>
      <c r="BX38" s="495"/>
      <c r="BY38" s="495"/>
      <c r="BZ38" s="495"/>
      <c r="CA38" s="495"/>
      <c r="CB38" s="495"/>
      <c r="CC38" s="495"/>
      <c r="CD38" s="495"/>
      <c r="CE38" s="495"/>
      <c r="CF38" s="495"/>
      <c r="CG38" s="495"/>
      <c r="CH38" s="495"/>
      <c r="CI38" s="495"/>
      <c r="CJ38" s="495"/>
      <c r="CK38" s="495"/>
      <c r="CM38" s="766" t="s">
        <v>1131</v>
      </c>
      <c r="CN38" s="766"/>
      <c r="CO38" s="775">
        <f ca="1">(CO36*(1+CO37))/(CO28-CO37)</f>
        <v>28816.451897264797</v>
      </c>
    </row>
    <row r="39" spans="1:93" s="371" customFormat="1" x14ac:dyDescent="0.25">
      <c r="A39" s="504" t="s">
        <v>1266</v>
      </c>
      <c r="B39" s="494"/>
      <c r="C39" s="494"/>
      <c r="D39" s="494"/>
      <c r="E39" s="494"/>
      <c r="F39" s="494"/>
      <c r="G39" s="494"/>
      <c r="H39" s="494"/>
      <c r="I39" s="494"/>
      <c r="J39" s="494"/>
      <c r="K39" s="494"/>
      <c r="L39" s="494"/>
      <c r="M39" s="494"/>
      <c r="N39" s="494"/>
      <c r="O39" s="494"/>
      <c r="P39" s="494"/>
      <c r="Q39" s="494"/>
      <c r="R39" s="494"/>
      <c r="S39" s="494"/>
      <c r="T39" s="494"/>
      <c r="U39" s="494"/>
      <c r="V39" s="494"/>
      <c r="W39" s="494"/>
      <c r="X39" s="494"/>
      <c r="Y39" s="494"/>
      <c r="Z39" s="494"/>
      <c r="AA39" s="494"/>
      <c r="AB39" s="494"/>
      <c r="AC39" s="494" t="s">
        <v>980</v>
      </c>
      <c r="AD39" s="494"/>
      <c r="AE39" s="494"/>
      <c r="AF39" s="494"/>
      <c r="AG39" s="494"/>
      <c r="AH39" s="494"/>
      <c r="AI39" s="494"/>
      <c r="AJ39" s="494"/>
      <c r="AK39" s="494"/>
      <c r="AL39" s="494"/>
      <c r="AM39" s="494"/>
      <c r="AN39" s="494"/>
      <c r="AO39" s="494"/>
      <c r="AP39" s="494"/>
      <c r="AQ39" s="494"/>
      <c r="AR39" s="494"/>
      <c r="AS39" s="494"/>
      <c r="AT39" s="494"/>
      <c r="AU39" s="494"/>
      <c r="AV39" s="494"/>
      <c r="AW39" s="495"/>
      <c r="AX39" s="495"/>
      <c r="AY39" s="495"/>
      <c r="AZ39" s="495"/>
      <c r="BA39" s="495"/>
      <c r="BB39" s="495"/>
      <c r="BC39" s="495"/>
      <c r="BD39" s="495"/>
      <c r="BE39" s="495"/>
      <c r="BF39" s="495"/>
      <c r="BG39" s="495"/>
      <c r="BH39" s="495"/>
      <c r="BI39" s="495"/>
      <c r="BJ39" s="495"/>
      <c r="BK39" s="495"/>
      <c r="BL39" s="495"/>
      <c r="BM39" s="495"/>
      <c r="BN39" s="495"/>
      <c r="BO39" s="495"/>
      <c r="BP39" s="495"/>
      <c r="BQ39" s="495"/>
      <c r="BR39" s="495"/>
      <c r="BS39" s="495"/>
      <c r="BT39" s="495"/>
      <c r="BU39" s="495"/>
      <c r="BV39" s="495"/>
      <c r="BW39" s="495"/>
      <c r="BX39" s="495"/>
      <c r="BY39" s="495"/>
      <c r="BZ39" s="495"/>
      <c r="CA39" s="495"/>
      <c r="CB39" s="495"/>
      <c r="CC39" s="495"/>
      <c r="CD39" s="495"/>
      <c r="CE39" s="495"/>
      <c r="CF39" s="495"/>
      <c r="CG39" s="495"/>
      <c r="CH39" s="495"/>
      <c r="CI39" s="495"/>
      <c r="CJ39" s="495"/>
      <c r="CK39" s="495"/>
      <c r="CM39" s="768" t="s">
        <v>1455</v>
      </c>
      <c r="CN39" s="766"/>
      <c r="CO39" s="776">
        <f ca="1">CO16</f>
        <v>0.34500800799480968</v>
      </c>
    </row>
    <row r="40" spans="1:93" s="371" customFormat="1" x14ac:dyDescent="0.25">
      <c r="A40" s="505" t="s">
        <v>1272</v>
      </c>
      <c r="B40" s="496">
        <f>_xll.ciqfunctions.udf.CIQ($A$6, "IQ_TOTAL_RECEIV",B60)</f>
        <v>267.5</v>
      </c>
      <c r="C40" s="496">
        <f>_xll.ciqfunctions.udf.CIQ($A$6, "IQ_TOTAL_RECEIV",C60)</f>
        <v>261.39999999999998</v>
      </c>
      <c r="D40" s="496">
        <f>_xll.ciqfunctions.udf.CIQ($A$6, "IQ_TOTAL_RECEIV",D60)</f>
        <v>275.60000000000002</v>
      </c>
      <c r="E40" s="496">
        <f>_xll.ciqfunctions.udf.CIQ($A$6, "IQ_TOTAL_RECEIV",E60)</f>
        <v>353.2</v>
      </c>
      <c r="F40" s="496">
        <f>_xll.ciqfunctions.udf.CIQ($A$6, "IQ_TOTAL_RECEIV",F60)</f>
        <v>328.7</v>
      </c>
      <c r="G40" s="496">
        <f>_xll.ciqfunctions.udf.CIQ($A$6, "IQ_TOTAL_RECEIV",G60)</f>
        <v>331.5</v>
      </c>
      <c r="H40" s="496">
        <f>_xll.ciqfunctions.udf.CIQ($A$6, "IQ_TOTAL_RECEIV",H60)</f>
        <v>375.6</v>
      </c>
      <c r="I40" s="496">
        <f>_xll.ciqfunctions.udf.CIQ($A$6, "IQ_TOTAL_RECEIV",I60)</f>
        <v>367.6</v>
      </c>
      <c r="J40" s="496">
        <f>_xll.ciqfunctions.udf.CIQ($A$6, "IQ_TOTAL_RECEIV",J60)</f>
        <v>372.5</v>
      </c>
      <c r="K40" s="496">
        <f>_xll.ciqfunctions.udf.CIQ($A$6, "IQ_TOTAL_RECEIV",K60)</f>
        <v>369.8</v>
      </c>
      <c r="L40" s="496">
        <f>_xll.ciqfunctions.udf.CIQ($A$6, "IQ_TOTAL_RECEIV",L60)</f>
        <v>367.9</v>
      </c>
      <c r="M40" s="496">
        <f>_xll.ciqfunctions.udf.CIQ($A$6, "IQ_TOTAL_RECEIV",M60)</f>
        <v>355.9</v>
      </c>
      <c r="N40" s="496">
        <f>_xll.ciqfunctions.udf.CIQ($A$6, "IQ_TOTAL_RECEIV",N60)</f>
        <v>384</v>
      </c>
      <c r="O40" s="496">
        <f>_xll.ciqfunctions.udf.CIQ($A$6, "IQ_TOTAL_RECEIV",O60)</f>
        <v>372.4</v>
      </c>
      <c r="P40" s="496">
        <f>_xll.ciqfunctions.udf.CIQ($A$6, "IQ_TOTAL_RECEIV",P60)</f>
        <v>388.6</v>
      </c>
      <c r="Q40" s="496">
        <f>_xll.ciqfunctions.udf.CIQ($A$6, "IQ_TOTAL_RECEIV",Q60)</f>
        <v>390.6</v>
      </c>
      <c r="R40" s="496">
        <f>_xll.ciqfunctions.udf.CIQ($A$6, "IQ_TOTAL_RECEIV",R60)</f>
        <v>444.6</v>
      </c>
      <c r="S40" s="496">
        <f>_xll.ciqfunctions.udf.CIQ($A$6, "IQ_TOTAL_RECEIV",S60)</f>
        <v>431.3</v>
      </c>
      <c r="T40" s="496">
        <f>_xll.ciqfunctions.udf.CIQ($A$6, "IQ_TOTAL_RECEIV",T60)</f>
        <v>446.6</v>
      </c>
      <c r="U40" s="496">
        <f>_xll.ciqfunctions.udf.CIQ($A$6, "IQ_TOTAL_RECEIV",U60)</f>
        <v>400.3</v>
      </c>
      <c r="V40" s="496">
        <f>_xll.ciqfunctions.udf.CIQ($A$6, "IQ_TOTAL_RECEIV",V60)</f>
        <v>419.1</v>
      </c>
      <c r="W40" s="496">
        <f>_xll.ciqfunctions.udf.CIQ($A$6, "IQ_TOTAL_RECEIV",W60)</f>
        <v>452</v>
      </c>
      <c r="X40" s="496">
        <f>_xll.ciqfunctions.udf.CIQ($A$6, "IQ_TOTAL_RECEIV",X60)</f>
        <v>427.3</v>
      </c>
      <c r="Y40" s="496">
        <f>_xll.ciqfunctions.udf.CIQ($A$6, "IQ_TOTAL_RECEIV",Y60)</f>
        <v>395.5</v>
      </c>
      <c r="Z40" s="496">
        <f>_xll.ciqfunctions.udf.CIQ($A$6, "IQ_TOTAL_RECEIV",Z60)</f>
        <v>396.4</v>
      </c>
      <c r="AA40" s="496">
        <f>_xll.ciqfunctions.udf.CIQ($A$6, "IQ_TOTAL_RECEIV",AA60)</f>
        <v>390.8</v>
      </c>
      <c r="AB40" s="496">
        <f>_xll.ciqfunctions.udf.CIQ($A$6, "IQ_TOTAL_RECEIV",AB60)</f>
        <v>406.1</v>
      </c>
      <c r="AC40" s="496">
        <f>_xll.ciqfunctions.udf.CIQ($A$6, "IQ_TOTAL_RECEIV",AC60)</f>
        <v>355.7</v>
      </c>
      <c r="AD40" s="496">
        <f>('IS Assumptions'!$B87/90)*'DCF Bull'!AD9</f>
        <v>501.03401366062985</v>
      </c>
      <c r="AE40" s="496">
        <f>('IS Assumptions'!$C87/90)*'DCF Bull'!AE9</f>
        <v>415.67098652705192</v>
      </c>
      <c r="AF40" s="496">
        <f>('IS Assumptions'!$D87/90)*'DCF Bull'!AF9</f>
        <v>438.1059395185153</v>
      </c>
      <c r="AG40" s="496">
        <f>('IS Assumptions'!$E87/90)*'DCF Bull'!AG9</f>
        <v>449.92038458035086</v>
      </c>
      <c r="AH40" s="496">
        <f>('IS Assumptions'!$B87/90)*'DCF Bull'!AH9</f>
        <v>549.71304592734089</v>
      </c>
      <c r="AI40" s="496">
        <f>('IS Assumptions'!$C87/90)*'DCF Bull'!AI9</f>
        <v>456.05639113790846</v>
      </c>
      <c r="AJ40" s="496">
        <f>('IS Assumptions'!$D87/90)*'DCF Bull'!AJ9</f>
        <v>480.67106001850789</v>
      </c>
      <c r="AK40" s="496">
        <f>('IS Assumptions'!$E87/90)*'DCF Bull'!AK9</f>
        <v>493.63336278400783</v>
      </c>
      <c r="AL40" s="496">
        <f>('IS Assumptions'!$B87/90)*'DCF Bull'!AL9</f>
        <v>606.31557728033658</v>
      </c>
      <c r="AM40" s="496">
        <f>('IS Assumptions'!$C87/90)*'DCF Bull'!AM9</f>
        <v>503.01533884592692</v>
      </c>
      <c r="AN40" s="496">
        <f>('IS Assumptions'!$D87/90)*'DCF Bull'!AN9</f>
        <v>530.16451655323124</v>
      </c>
      <c r="AO40" s="496">
        <f>('IS Assumptions'!$E87/90)*'DCF Bull'!AO9</f>
        <v>544.46151412746292</v>
      </c>
      <c r="AP40" s="496">
        <f>('IS Assumptions'!$B87/90)*'DCF Bull'!AP9</f>
        <v>672.22141878312027</v>
      </c>
      <c r="AQ40" s="496">
        <f>('IS Assumptions'!$C87/90)*'DCF Bull'!AQ9</f>
        <v>557.69255717528654</v>
      </c>
      <c r="AR40" s="496">
        <f>('IS Assumptions'!$D87/90)*'DCF Bull'!AR9</f>
        <v>587.7928208681011</v>
      </c>
      <c r="AS40" s="496">
        <f>('IS Assumptions'!$E87/90)*'DCF Bull'!AS9</f>
        <v>603.64388647456042</v>
      </c>
      <c r="AT40" s="496">
        <f>('IS Assumptions'!$B87/90)*'DCF Bull'!AT9</f>
        <v>749.05850430489488</v>
      </c>
      <c r="AU40" s="496">
        <f>('IS Assumptions'!$C87/90)*'DCF Bull'!AU9</f>
        <v>621.43862285124476</v>
      </c>
      <c r="AV40" s="496">
        <f>('IS Assumptions'!$D87/90)*'DCF Bull'!AV9</f>
        <v>654.97944418023155</v>
      </c>
      <c r="AW40" s="496">
        <f>('IS Assumptions'!$E87/90)*'DCF Bull'!AW9</f>
        <v>672.64233792781056</v>
      </c>
      <c r="AX40" s="496">
        <f>('IS Assumptions'!$B87/90)*'DCF Bull'!AX9</f>
        <v>830.77301867772701</v>
      </c>
      <c r="AY40" s="496">
        <f>('IS Assumptions'!$C87/90)*'DCF Bull'!AY9</f>
        <v>689.23113169664407</v>
      </c>
      <c r="AZ40" s="496">
        <f>('IS Assumptions'!$D87/90)*'DCF Bull'!AZ9</f>
        <v>726.43090878250791</v>
      </c>
      <c r="BA40" s="496">
        <f>('IS Assumptions'!$E87/90)*'DCF Bull'!BA9</f>
        <v>746.02064105699446</v>
      </c>
      <c r="BB40" s="496">
        <f>('IS Assumptions'!$B87/90)*'DCF Bull'!BB9</f>
        <v>915.84430223407071</v>
      </c>
      <c r="BC40" s="496">
        <f>('IS Assumptions'!$C87/90)*'DCF Bull'!BC9</f>
        <v>759.80850448343426</v>
      </c>
      <c r="BD40" s="496">
        <f>('IS Assumptions'!$D87/90)*'DCF Bull'!BD9</f>
        <v>800.81754440470047</v>
      </c>
      <c r="BE40" s="496">
        <f>('IS Assumptions'!$E87/90)*'DCF Bull'!BE9</f>
        <v>822.41326824565385</v>
      </c>
      <c r="BF40" s="496">
        <f>('IS Assumptions'!$B87/90)*'DCF Bull'!BF9</f>
        <v>1002.3156960358788</v>
      </c>
      <c r="BG40" s="496">
        <f>('IS Assumptions'!$C87/90)*'DCF Bull'!BG9</f>
        <v>831.54744552928696</v>
      </c>
      <c r="BH40" s="496">
        <f>('IS Assumptions'!$D87/90)*'DCF Bull'!BH9</f>
        <v>876.42844144985952</v>
      </c>
      <c r="BI40" s="496">
        <f>('IS Assumptions'!$E87/90)*'DCF Bull'!BI9</f>
        <v>900.06317163297251</v>
      </c>
      <c r="BJ40" s="496">
        <f>('IS Assumptions'!$B87/90)*'DCF Bull'!BJ9</f>
        <v>1087.8359471060564</v>
      </c>
      <c r="BK40" s="496">
        <f>('IS Assumptions'!$C87/90)*'DCF Bull'!BK9</f>
        <v>902.49729356587147</v>
      </c>
      <c r="BL40" s="496">
        <f>('IS Assumptions'!$D87/90)*'DCF Bull'!BL9</f>
        <v>951.2076558772801</v>
      </c>
      <c r="BM40" s="496">
        <f>('IS Assumptions'!$E87/90)*'DCF Bull'!BM9</f>
        <v>976.85896433730693</v>
      </c>
      <c r="BN40" s="496">
        <f>('IS Assumptions'!$B87/90)*'DCF Bull'!BN9</f>
        <v>1169.7395859125872</v>
      </c>
      <c r="BO40" s="496">
        <f>('IS Assumptions'!$C87/90)*'DCF Bull'!BO9</f>
        <v>970.44670501226881</v>
      </c>
      <c r="BP40" s="496">
        <f>('IS Assumptions'!$D87/90)*'DCF Bull'!BP9</f>
        <v>1022.8244915630604</v>
      </c>
      <c r="BQ40" s="496">
        <f>('IS Assumptions'!$E87/90)*'DCF Bull'!BQ9</f>
        <v>1050.4070981279294</v>
      </c>
      <c r="BR40" s="496">
        <f>('IS Assumptions'!$B87/90)*'DCF Bull'!BR9</f>
        <v>1245.1659042867341</v>
      </c>
      <c r="BS40" s="496">
        <f>('IS Assumptions'!$C87/90)*'DCF Bull'!BS9</f>
        <v>1033.022361183032</v>
      </c>
      <c r="BT40" s="496">
        <f>('IS Assumptions'!$D87/90)*'DCF Bull'!BT9</f>
        <v>1088.7775350187301</v>
      </c>
      <c r="BU40" s="496">
        <f>('IS Assumptions'!$E87/90)*'DCF Bull'!BU9</f>
        <v>1118.1387036579326</v>
      </c>
      <c r="BV40" s="496">
        <f>('IS Assumptions'!$B87/90)*'DCF Bull'!BV9</f>
        <v>1311.2117529979821</v>
      </c>
      <c r="BW40" s="496">
        <f>('IS Assumptions'!$C87/90)*'DCF Bull'!BW9</f>
        <v>1087.8157331723762</v>
      </c>
      <c r="BX40" s="496">
        <f>('IS Assumptions'!$D87/90)*'DCF Bull'!BX9</f>
        <v>1146.5282621391013</v>
      </c>
      <c r="BY40" s="496">
        <f>('IS Assumptions'!$E87/90)*'DCF Bull'!BY9</f>
        <v>1177.4468001981168</v>
      </c>
      <c r="BZ40" s="496">
        <f>('IS Assumptions'!$B87/90)*'DCF Bull'!BZ9</f>
        <v>1365.1087492967661</v>
      </c>
      <c r="CA40" s="496">
        <f>('IS Assumptions'!$C87/90)*'DCF Bull'!CA9</f>
        <v>1132.5300978892096</v>
      </c>
      <c r="CB40" s="496">
        <f>('IS Assumptions'!$D87/90)*'DCF Bull'!CB9</f>
        <v>1193.655989113538</v>
      </c>
      <c r="CC40" s="496">
        <f>('IS Assumptions'!$E87/90)*'DCF Bull'!CC9</f>
        <v>1225.8454251244066</v>
      </c>
      <c r="CD40" s="496">
        <f>('IS Assumptions'!$B87/90)*'DCF Bull'!CD9</f>
        <v>1404.4112695429055</v>
      </c>
      <c r="CE40" s="496">
        <f>('IS Assumptions'!$C87/90)*'DCF Bull'!CE9</f>
        <v>1165.1365016827413</v>
      </c>
      <c r="CF40" s="496">
        <f>('IS Assumptions'!$D87/90)*'DCF Bull'!CF9</f>
        <v>1228.0222538548842</v>
      </c>
      <c r="CG40" s="496">
        <f>('IS Assumptions'!$E87/90)*'DCF Bull'!CG9</f>
        <v>1261.1384482366011</v>
      </c>
      <c r="CH40" s="496">
        <f>('IS Assumptions'!$B87/90)*'DCF Bull'!CH9</f>
        <v>1427.1784880702794</v>
      </c>
      <c r="CI40" s="496">
        <f>('IS Assumptions'!$C87/90)*'DCF Bull'!CI9</f>
        <v>1184.0247845691808</v>
      </c>
      <c r="CJ40" s="496">
        <f>('IS Assumptions'!$D87/90)*'DCF Bull'!CJ9</f>
        <v>1247.9299914359785</v>
      </c>
      <c r="CK40" s="496">
        <f>('IS Assumptions'!$E87/90)*'DCF Bull'!CK9</f>
        <v>1281.5830396942163</v>
      </c>
      <c r="CM40" s="766" t="s">
        <v>1471</v>
      </c>
      <c r="CN40" s="766"/>
      <c r="CO40" s="775">
        <f ca="1">CO38*CO39</f>
        <v>9941.9066665535811</v>
      </c>
    </row>
    <row r="41" spans="1:93" s="371" customFormat="1" x14ac:dyDescent="0.25">
      <c r="A41" s="505" t="s">
        <v>1267</v>
      </c>
      <c r="B41" s="496">
        <f>_xll.ciqfunctions.udf.CIQ($A$6, "IQ_INVENTORY", , B60, , , "USD")</f>
        <v>321.2</v>
      </c>
      <c r="C41" s="496">
        <f>_xll.ciqfunctions.udf.CIQ($A$6, "IQ_INVENTORY", , C60, , , "USD")</f>
        <v>329.3</v>
      </c>
      <c r="D41" s="496">
        <f>_xll.ciqfunctions.udf.CIQ($A$6, "IQ_INVENTORY", , D60, , , "USD")</f>
        <v>318.3</v>
      </c>
      <c r="E41" s="496">
        <f>_xll.ciqfunctions.udf.CIQ($A$6, "IQ_INVENTORY", , E60, , , "USD")</f>
        <v>309.89999999999998</v>
      </c>
      <c r="F41" s="496">
        <f>_xll.ciqfunctions.udf.CIQ($A$6, "IQ_INVENTORY", , F60, , , "USD")</f>
        <v>318.10000000000002</v>
      </c>
      <c r="G41" s="496">
        <f>_xll.ciqfunctions.udf.CIQ($A$6, "IQ_INVENTORY", , G60, , , "USD")</f>
        <v>330</v>
      </c>
      <c r="H41" s="496">
        <f>_xll.ciqfunctions.udf.CIQ($A$6, "IQ_INVENTORY", , H60, , , "USD")</f>
        <v>345.1</v>
      </c>
      <c r="I41" s="496">
        <f>_xll.ciqfunctions.udf.CIQ($A$6, "IQ_INVENTORY", , I60, , , "USD")</f>
        <v>356.7</v>
      </c>
      <c r="J41" s="496">
        <f>_xll.ciqfunctions.udf.CIQ($A$6, "IQ_INVENTORY", , J60, , , "USD")</f>
        <v>369.5</v>
      </c>
      <c r="K41" s="496">
        <f>_xll.ciqfunctions.udf.CIQ($A$6, "IQ_INVENTORY", , K60, , , "USD")</f>
        <v>423.2</v>
      </c>
      <c r="L41" s="496">
        <f>_xll.ciqfunctions.udf.CIQ($A$6, "IQ_INVENTORY", , L60, , , "USD")</f>
        <v>441.1</v>
      </c>
      <c r="M41" s="496">
        <f>_xll.ciqfunctions.udf.CIQ($A$6, "IQ_INVENTORY", , M60, , , "USD")</f>
        <v>534.9</v>
      </c>
      <c r="N41" s="496">
        <f>_xll.ciqfunctions.udf.CIQ($A$6, "IQ_INVENTORY", , N60, , , "USD")</f>
        <v>542</v>
      </c>
      <c r="O41" s="496">
        <f>_xll.ciqfunctions.udf.CIQ($A$6, "IQ_INVENTORY", , O60, , , "USD")</f>
        <v>494.5</v>
      </c>
      <c r="P41" s="496">
        <f>_xll.ciqfunctions.udf.CIQ($A$6, "IQ_INVENTORY", , P60, , , "USD")</f>
        <v>472.9</v>
      </c>
      <c r="Q41" s="496">
        <f>_xll.ciqfunctions.udf.CIQ($A$6, "IQ_INVENTORY", , Q60, , , "USD")</f>
        <v>435.9</v>
      </c>
      <c r="R41" s="496">
        <f>_xll.ciqfunctions.udf.CIQ($A$6, "IQ_INVENTORY", , R60, , , "USD")</f>
        <v>444</v>
      </c>
      <c r="S41" s="496">
        <f>_xll.ciqfunctions.udf.CIQ($A$6, "IQ_INVENTORY", , S60, , , "USD")</f>
        <v>456.1</v>
      </c>
      <c r="T41" s="496">
        <f>_xll.ciqfunctions.udf.CIQ($A$6, "IQ_INVENTORY", , T60, , , "USD")</f>
        <v>499.6</v>
      </c>
      <c r="U41" s="496">
        <f>_xll.ciqfunctions.udf.CIQ($A$6, "IQ_INVENTORY", , U60, , , "USD")</f>
        <v>534.79999999999995</v>
      </c>
      <c r="V41" s="496">
        <f>_xll.ciqfunctions.udf.CIQ($A$6, "IQ_INVENTORY", , V60, , , "USD")</f>
        <v>570.9</v>
      </c>
      <c r="W41" s="496">
        <f>_xll.ciqfunctions.udf.CIQ($A$6, "IQ_INVENTORY", , W60, , , "USD")</f>
        <v>574.70000000000005</v>
      </c>
      <c r="X41" s="496">
        <f>_xll.ciqfunctions.udf.CIQ($A$6, "IQ_INVENTORY", , X60, , , "USD")</f>
        <v>559.1</v>
      </c>
      <c r="Y41" s="496">
        <f>_xll.ciqfunctions.udf.CIQ($A$6, "IQ_INVENTORY", , Y60, , , "USD")</f>
        <v>555.5</v>
      </c>
      <c r="Z41" s="496">
        <f>_xll.ciqfunctions.udf.CIQ($A$6, "IQ_INVENTORY", , Z60, , , "USD")</f>
        <v>549.9</v>
      </c>
      <c r="AA41" s="496">
        <f>_xll.ciqfunctions.udf.CIQ($A$6, "IQ_INVENTORY", , AA60, , , "USD")</f>
        <v>573.29999999999995</v>
      </c>
      <c r="AB41" s="496">
        <f>_xll.ciqfunctions.udf.CIQ($A$6, "IQ_INVENTORY", , AB60, , , "USD")</f>
        <v>518.6</v>
      </c>
      <c r="AC41" s="496">
        <f>_xll.ciqfunctions.udf.CIQ($A$6, "IQ_INVENTORY", , AC60, , , "USD")</f>
        <v>484.9</v>
      </c>
      <c r="AD41" s="496">
        <f>('IS Assumptions'!$B88/90)*'DCF Bull'!AD18</f>
        <v>409.73292974685552</v>
      </c>
      <c r="AE41" s="496">
        <f>('IS Assumptions'!$C88/90)*'DCF Bull'!AE18</f>
        <v>349.41386931739601</v>
      </c>
      <c r="AF41" s="496">
        <f>('IS Assumptions'!$D88/90)*'DCF Bull'!AF18</f>
        <v>353.7625585526672</v>
      </c>
      <c r="AG41" s="496">
        <f>('IS Assumptions'!$E88/90)*'DCF Bull'!AG18</f>
        <v>373.62342254149655</v>
      </c>
      <c r="AH41" s="496">
        <f>('IS Assumptions'!$B88/90)*'DCF Bull'!AH18</f>
        <v>647.89558088664</v>
      </c>
      <c r="AI41" s="496">
        <f>('IS Assumptions'!$C88/90)*'DCF Bull'!AI18</f>
        <v>552.51527372014993</v>
      </c>
      <c r="AJ41" s="496">
        <f>('IS Assumptions'!$D88/90)*'DCF Bull'!AJ18</f>
        <v>559.39169573466154</v>
      </c>
      <c r="AK41" s="496">
        <f>('IS Assumptions'!$E88/90)*'DCF Bull'!AK18</f>
        <v>590.79694797763625</v>
      </c>
      <c r="AL41" s="496">
        <f>('IS Assumptions'!$B88/90)*'DCF Bull'!AL18</f>
        <v>714.60771406648587</v>
      </c>
      <c r="AM41" s="496">
        <f>('IS Assumptions'!$C88/90)*'DCF Bull'!AM18</f>
        <v>609.40634322532492</v>
      </c>
      <c r="AN41" s="496">
        <f>('IS Assumptions'!$D88/90)*'DCF Bull'!AN18</f>
        <v>616.99081263939604</v>
      </c>
      <c r="AO41" s="496">
        <f>('IS Assumptions'!$E88/90)*'DCF Bull'!AO18</f>
        <v>651.62978252451444</v>
      </c>
      <c r="AP41" s="496">
        <f>('IS Assumptions'!$B88/90)*'DCF Bull'!AP18</f>
        <v>792.28479264524822</v>
      </c>
      <c r="AQ41" s="496">
        <f>('IS Assumptions'!$C88/90)*'DCF Bull'!AQ18</f>
        <v>675.64814761299158</v>
      </c>
      <c r="AR41" s="496">
        <f>('IS Assumptions'!$D88/90)*'DCF Bull'!AR18</f>
        <v>684.05704057449759</v>
      </c>
      <c r="AS41" s="496">
        <f>('IS Assumptions'!$E88/90)*'DCF Bull'!AS18</f>
        <v>722.46122868031307</v>
      </c>
      <c r="AT41" s="496">
        <f>('IS Assumptions'!$B88/90)*'DCF Bull'!AT18</f>
        <v>882.84551069003453</v>
      </c>
      <c r="AU41" s="496">
        <f>('IS Assumptions'!$C88/90)*'DCF Bull'!AU18</f>
        <v>752.87691933934639</v>
      </c>
      <c r="AV41" s="496">
        <f>('IS Assumptions'!$D88/90)*'DCF Bull'!AV18</f>
        <v>762.24697600312834</v>
      </c>
      <c r="AW41" s="496">
        <f>('IS Assumptions'!$E88/90)*'DCF Bull'!AW18</f>
        <v>805.04088720229959</v>
      </c>
      <c r="AX41" s="496">
        <f>('IS Assumptions'!$B88/90)*'DCF Bull'!AX18</f>
        <v>979.15479996139288</v>
      </c>
      <c r="AY41" s="496">
        <f>('IS Assumptions'!$C88/90)*'DCF Bull'!AY18</f>
        <v>835.00798319185333</v>
      </c>
      <c r="AZ41" s="496">
        <f>('IS Assumptions'!$D88/90)*'DCF Bull'!AZ18</f>
        <v>845.40021586128319</v>
      </c>
      <c r="BA41" s="496">
        <f>('IS Assumptions'!$E88/90)*'DCF Bull'!BA18</f>
        <v>892.8624989588543</v>
      </c>
      <c r="BB41" s="496">
        <f>('IS Assumptions'!$B88/90)*'DCF Bull'!BB18</f>
        <v>1079.4204005049073</v>
      </c>
      <c r="BC41" s="496">
        <f>('IS Assumptions'!$C88/90)*'DCF Bull'!BC18</f>
        <v>920.51292775900572</v>
      </c>
      <c r="BD41" s="496">
        <f>('IS Assumptions'!$D88/90)*'DCF Bull'!BD18</f>
        <v>931.96932663548387</v>
      </c>
      <c r="BE41" s="496">
        <f>('IS Assumptions'!$E88/90)*'DCF Bull'!BE18</f>
        <v>984.29175474601107</v>
      </c>
      <c r="BF41" s="496">
        <f>('IS Assumptions'!$B88/90)*'DCF Bull'!BF18</f>
        <v>1181.3361806239495</v>
      </c>
      <c r="BG41" s="496">
        <f>('IS Assumptions'!$C88/90)*'DCF Bull'!BG18</f>
        <v>1007.4251198005313</v>
      </c>
      <c r="BH41" s="496">
        <f>('IS Assumptions'!$D88/90)*'DCF Bull'!BH18</f>
        <v>1019.9631990198164</v>
      </c>
      <c r="BI41" s="496">
        <f>('IS Assumptions'!$E88/90)*'DCF Bull'!BI18</f>
        <v>1077.225760813302</v>
      </c>
      <c r="BJ41" s="496">
        <f>('IS Assumptions'!$B88/90)*'DCF Bull'!BJ18</f>
        <v>1282.1309373705587</v>
      </c>
      <c r="BK41" s="496">
        <f>('IS Assumptions'!$C88/90)*'DCF Bull'!BK18</f>
        <v>1093.3813205469485</v>
      </c>
      <c r="BL41" s="496">
        <f>('IS Assumptions'!$D88/90)*'DCF Bull'!BL18</f>
        <v>1106.9891821581605</v>
      </c>
      <c r="BM41" s="496">
        <f>('IS Assumptions'!$E88/90)*'DCF Bull'!BM18</f>
        <v>1169.1375385978522</v>
      </c>
      <c r="BN41" s="496">
        <f>('IS Assumptions'!$B88/90)*'DCF Bull'!BN18</f>
        <v>1378.6631300016593</v>
      </c>
      <c r="BO41" s="496">
        <f>('IS Assumptions'!$C88/90)*'DCF Bull'!BO18</f>
        <v>1175.7024729175037</v>
      </c>
      <c r="BP41" s="496">
        <f>('IS Assumptions'!$D88/90)*'DCF Bull'!BP18</f>
        <v>1190.3348763130712</v>
      </c>
      <c r="BQ41" s="496">
        <f>('IS Assumptions'!$E88/90)*'DCF Bull'!BQ18</f>
        <v>1257.1624093802657</v>
      </c>
      <c r="BR41" s="496">
        <f>('IS Assumptions'!$B88/90)*'DCF Bull'!BR18</f>
        <v>1467.5611081726515</v>
      </c>
      <c r="BS41" s="496">
        <f>('IS Assumptions'!$C88/90)*'DCF Bull'!BS18</f>
        <v>1251.5132859424928</v>
      </c>
      <c r="BT41" s="496">
        <f>('IS Assumptions'!$D88/90)*'DCF Bull'!BT18</f>
        <v>1267.0892055961954</v>
      </c>
      <c r="BU41" s="496">
        <f>('IS Assumptions'!$E88/90)*'DCF Bull'!BU18</f>
        <v>1338.2258642550939</v>
      </c>
      <c r="BV41" s="496">
        <f>('IS Assumptions'!$B88/90)*'DCF Bull'!BV18</f>
        <v>1545.4032002113061</v>
      </c>
      <c r="BW41" s="496">
        <f>('IS Assumptions'!$C88/90)*'DCF Bull'!BW18</f>
        <v>1317.8958112420619</v>
      </c>
      <c r="BX41" s="496">
        <f>('IS Assumptions'!$D88/90)*'DCF Bull'!BX18</f>
        <v>1334.29790580904</v>
      </c>
      <c r="BY41" s="496">
        <f>('IS Assumptions'!$E88/90)*'DCF Bull'!BY18</f>
        <v>1409.2077813376218</v>
      </c>
      <c r="BZ41" s="496">
        <f>('IS Assumptions'!$B88/90)*'DCF Bull'!BZ18</f>
        <v>1608.9265711477515</v>
      </c>
      <c r="CA41" s="496">
        <f>('IS Assumptions'!$C88/90)*'DCF Bull'!CA18</f>
        <v>1372.0675539055105</v>
      </c>
      <c r="CB41" s="496">
        <f>('IS Assumptions'!$D88/90)*'DCF Bull'!CB18</f>
        <v>1389.1438520312554</v>
      </c>
      <c r="CC41" s="496">
        <f>('IS Assumptions'!$E88/90)*'DCF Bull'!CC18</f>
        <v>1467.1328772661109</v>
      </c>
      <c r="CD41" s="496">
        <f>('IS Assumptions'!$B88/90)*'DCF Bull'!CD18</f>
        <v>1655.248792120741</v>
      </c>
      <c r="CE41" s="496">
        <f>('IS Assumptions'!$C88/90)*'DCF Bull'!CE18</f>
        <v>1411.5704234345662</v>
      </c>
      <c r="CF41" s="496">
        <f>('IS Assumptions'!$D88/90)*'DCF Bull'!CF18</f>
        <v>1429.1383611847452</v>
      </c>
      <c r="CG41" s="496">
        <f>('IS Assumptions'!$E88/90)*'DCF Bull'!CG18</f>
        <v>1509.3727498346759</v>
      </c>
      <c r="CH41" s="496">
        <f>('IS Assumptions'!$B88/90)*'DCF Bull'!CH18</f>
        <v>1682.0823926369558</v>
      </c>
      <c r="CI41" s="496">
        <f>('IS Assumptions'!$C88/90)*'DCF Bull'!CI18</f>
        <v>1434.4537005728732</v>
      </c>
      <c r="CJ41" s="496">
        <f>('IS Assumptions'!$D88/90)*'DCF Bull'!CJ18</f>
        <v>1452.3064360076819</v>
      </c>
      <c r="CK41" s="496">
        <f>('IS Assumptions'!$E88/90)*'DCF Bull'!CK18</f>
        <v>1533.8415218959633</v>
      </c>
      <c r="CM41" s="768" t="s">
        <v>1459</v>
      </c>
      <c r="CN41" s="766"/>
      <c r="CO41" s="777">
        <f ca="1">CO40/CO42</f>
        <v>0.46602103462638456</v>
      </c>
    </row>
    <row r="42" spans="1:93" s="371" customFormat="1" x14ac:dyDescent="0.25">
      <c r="A42" s="505" t="s">
        <v>1268</v>
      </c>
      <c r="B42" s="496">
        <f>_xll.ciqfunctions.udf.CIQ($A$6, "IQ_PREPAID_EXP", , B60, , , "USD")</f>
        <v>35.5</v>
      </c>
      <c r="C42" s="496">
        <f>_xll.ciqfunctions.udf.CIQ($A$6, "IQ_PREPAID_EXP", , C60, , , "USD")</f>
        <v>34</v>
      </c>
      <c r="D42" s="496">
        <f>_xll.ciqfunctions.udf.CIQ($A$6, "IQ_PREPAID_EXP", , D60, , , "USD")</f>
        <v>30.2</v>
      </c>
      <c r="E42" s="496">
        <f>_xll.ciqfunctions.udf.CIQ($A$6, "IQ_PREPAID_EXP", , E60, , , "USD")</f>
        <v>22.5</v>
      </c>
      <c r="F42" s="496">
        <f>_xll.ciqfunctions.udf.CIQ($A$6, "IQ_PREPAID_EXP", , F60, , , "USD")</f>
        <v>45.8</v>
      </c>
      <c r="G42" s="496">
        <f>_xll.ciqfunctions.udf.CIQ($A$6, "IQ_PREPAID_EXP", , G60, , , "USD")</f>
        <v>45.5</v>
      </c>
      <c r="H42" s="496">
        <f>_xll.ciqfunctions.udf.CIQ($A$6, "IQ_PREPAID_EXP", , H60, , , "USD")</f>
        <v>37.700000000000003</v>
      </c>
      <c r="I42" s="496">
        <f>_xll.ciqfunctions.udf.CIQ($A$6, "IQ_PREPAID_EXP", , I60, , , "USD")</f>
        <v>31.2</v>
      </c>
      <c r="J42" s="496">
        <f>_xll.ciqfunctions.udf.CIQ($A$6, "IQ_PREPAID_EXP", , J60, , , "USD")</f>
        <v>50.5</v>
      </c>
      <c r="K42" s="496">
        <f>_xll.ciqfunctions.udf.CIQ($A$6, "IQ_PREPAID_EXP", , K60, , , "USD")</f>
        <v>54.1</v>
      </c>
      <c r="L42" s="496">
        <f>_xll.ciqfunctions.udf.CIQ($A$6, "IQ_PREPAID_EXP", , L60, , , "USD")</f>
        <v>54.4</v>
      </c>
      <c r="M42" s="496">
        <f>_xll.ciqfunctions.udf.CIQ($A$6, "IQ_PREPAID_EXP", , M60, , , "USD")</f>
        <v>40.1</v>
      </c>
      <c r="N42" s="496">
        <f>_xll.ciqfunctions.udf.CIQ($A$6, "IQ_PREPAID_EXP", , N60, , , "USD")</f>
        <v>52.6</v>
      </c>
      <c r="O42" s="496">
        <f>_xll.ciqfunctions.udf.CIQ($A$6, "IQ_PREPAID_EXP", , O60, , , "USD")</f>
        <v>58.1</v>
      </c>
      <c r="P42" s="496">
        <f>_xll.ciqfunctions.udf.CIQ($A$6, "IQ_PREPAID_EXP", , P60, , , "USD")</f>
        <v>49.5</v>
      </c>
      <c r="Q42" s="496">
        <f>_xll.ciqfunctions.udf.CIQ($A$6, "IQ_PREPAID_EXP", , Q60, , , "USD")</f>
        <v>60</v>
      </c>
      <c r="R42" s="496">
        <f>_xll.ciqfunctions.udf.CIQ($A$6, "IQ_PREPAID_EXP", , R60, , , "USD")</f>
        <v>66.3</v>
      </c>
      <c r="S42" s="496">
        <f>_xll.ciqfunctions.udf.CIQ($A$6, "IQ_PREPAID_EXP", , S60, , , "USD")</f>
        <v>59.9</v>
      </c>
      <c r="T42" s="496">
        <f>_xll.ciqfunctions.udf.CIQ($A$6, "IQ_PREPAID_EXP", , T60, , , "USD")</f>
        <v>63.1</v>
      </c>
      <c r="U42" s="496">
        <f>_xll.ciqfunctions.udf.CIQ($A$6, "IQ_PREPAID_EXP", , U60, , , "USD")</f>
        <v>52.7</v>
      </c>
      <c r="V42" s="496">
        <f>_xll.ciqfunctions.udf.CIQ($A$6, "IQ_PREPAID_EXP", , V60, , , "USD")</f>
        <v>68.099999999999994</v>
      </c>
      <c r="W42" s="496">
        <f>_xll.ciqfunctions.udf.CIQ($A$6, "IQ_PREPAID_EXP", , W60, , , "USD")</f>
        <v>71.599999999999994</v>
      </c>
      <c r="X42" s="496">
        <f>_xll.ciqfunctions.udf.CIQ($A$6, "IQ_PREPAID_EXP", , X60, , , "USD")</f>
        <v>68.099999999999994</v>
      </c>
      <c r="Y42" s="496">
        <f>_xll.ciqfunctions.udf.CIQ($A$6, "IQ_PREPAID_EXP", , Y60, , , "USD")</f>
        <v>69.599999999999994</v>
      </c>
      <c r="Z42" s="496">
        <f>_xll.ciqfunctions.udf.CIQ($A$6, "IQ_PREPAID_EXP", , Z60, , , "USD")</f>
        <v>67.400000000000006</v>
      </c>
      <c r="AA42" s="496">
        <f>_xll.ciqfunctions.udf.CIQ($A$6, "IQ_PREPAID_EXP", , AA60, , , "USD")</f>
        <v>90.4</v>
      </c>
      <c r="AB42" s="496">
        <f>_xll.ciqfunctions.udf.CIQ($A$6, "IQ_PREPAID_EXP", , AB60, , , "USD")</f>
        <v>55.1</v>
      </c>
      <c r="AC42" s="496">
        <f>_xll.ciqfunctions.udf.CIQ($A$6, "IQ_PREPAID_EXP", , AC60, , , "USD")</f>
        <v>54</v>
      </c>
      <c r="AD42" s="496">
        <f>AD9*'IS Assumptions'!$B90</f>
        <v>73.117485818260292</v>
      </c>
      <c r="AE42" s="496">
        <f>AE9*'IS Assumptions'!$C90</f>
        <v>65.604217062287759</v>
      </c>
      <c r="AF42" s="496">
        <f>AF9*'IS Assumptions'!$D90</f>
        <v>56.952395987191309</v>
      </c>
      <c r="AG42" s="496">
        <f>AG9*'IS Assumptions'!$E90</f>
        <v>52.78774087711988</v>
      </c>
      <c r="AH42" s="496">
        <f>AH9*'IS Assumptions'!$B90</f>
        <v>80.221371691004094</v>
      </c>
      <c r="AI42" s="496">
        <f>AI9*'IS Assumptions'!$C90</f>
        <v>71.978135223801118</v>
      </c>
      <c r="AJ42" s="496">
        <f>AJ9*'IS Assumptions'!$D90</f>
        <v>62.485727949369917</v>
      </c>
      <c r="AK42" s="496">
        <f>AK9*'IS Assumptions'!$E90</f>
        <v>57.916446855921201</v>
      </c>
      <c r="AL42" s="496">
        <f>AL9*'IS Assumptions'!$B90</f>
        <v>88.48155896500333</v>
      </c>
      <c r="AM42" s="496">
        <f>AM9*'IS Assumptions'!$C90</f>
        <v>79.389537747207626</v>
      </c>
      <c r="AN42" s="496">
        <f>AN9*'IS Assumptions'!$D90</f>
        <v>68.919721833219739</v>
      </c>
      <c r="AO42" s="496">
        <f>AO9*'IS Assumptions'!$E90</f>
        <v>63.879953676986709</v>
      </c>
      <c r="AP42" s="496">
        <f>AP9*'IS Assumptions'!$B90</f>
        <v>98.099407853570625</v>
      </c>
      <c r="AQ42" s="496">
        <f>AQ9*'IS Assumptions'!$C90</f>
        <v>88.019093852653924</v>
      </c>
      <c r="AR42" s="496">
        <f>AR9*'IS Assumptions'!$D90</f>
        <v>76.411220375827654</v>
      </c>
      <c r="AS42" s="496">
        <f>AS9*'IS Assumptions'!$E90</f>
        <v>70.823634921537831</v>
      </c>
      <c r="AT42" s="496">
        <f>AT9*'IS Assumptions'!$B90</f>
        <v>109.31248791954833</v>
      </c>
      <c r="AU42" s="496">
        <f>AU9*'IS Assumptions'!$C90</f>
        <v>98.079961377744581</v>
      </c>
      <c r="AV42" s="496">
        <f>AV9*'IS Assumptions'!$D90</f>
        <v>85.145270364102245</v>
      </c>
      <c r="AW42" s="496">
        <f>AW9*'IS Assumptions'!$E90</f>
        <v>78.919005793951001</v>
      </c>
      <c r="AX42" s="496">
        <f>AX9*'IS Assumptions'!$B90</f>
        <v>121.23734667743801</v>
      </c>
      <c r="AY42" s="496">
        <f>AY9*'IS Assumptions'!$C90</f>
        <v>108.7794679818727</v>
      </c>
      <c r="AZ42" s="496">
        <f>AZ9*'IS Assumptions'!$D90</f>
        <v>94.433736323650479</v>
      </c>
      <c r="BA42" s="496">
        <f>BA9*'IS Assumptions'!$E90</f>
        <v>87.528250861162121</v>
      </c>
      <c r="BB42" s="496">
        <f>BB9*'IS Assumptions'!$B90</f>
        <v>133.65206942954509</v>
      </c>
      <c r="BC42" s="496">
        <f>BC9*'IS Assumptions'!$C90</f>
        <v>119.91850205946341</v>
      </c>
      <c r="BD42" s="496">
        <f>BD9*'IS Assumptions'!$D90</f>
        <v>104.10376529601729</v>
      </c>
      <c r="BE42" s="496">
        <f>BE9*'IS Assumptions'!$E90</f>
        <v>96.491157071154475</v>
      </c>
      <c r="BF42" s="496">
        <f>BF9*'IS Assumptions'!$B90</f>
        <v>146.27111471909589</v>
      </c>
      <c r="BG42" s="496">
        <f>BG9*'IS Assumptions'!$C90</f>
        <v>131.24086328441385</v>
      </c>
      <c r="BH42" s="496">
        <f>BH9*'IS Assumptions'!$D90</f>
        <v>113.93294440779844</v>
      </c>
      <c r="BI42" s="496">
        <f>BI9*'IS Assumptions'!$E90</f>
        <v>105.60157553544866</v>
      </c>
      <c r="BJ42" s="496">
        <f>BJ9*'IS Assumptions'!$B90</f>
        <v>158.75135672724267</v>
      </c>
      <c r="BK42" s="496">
        <f>BK9*'IS Assumptions'!$C90</f>
        <v>142.4386841138585</v>
      </c>
      <c r="BL42" s="496">
        <f>BL9*'IS Assumptions'!$D90</f>
        <v>123.65400739170157</v>
      </c>
      <c r="BM42" s="496">
        <f>BM9*'IS Assumptions'!$E90</f>
        <v>114.61178388488931</v>
      </c>
      <c r="BN42" s="496">
        <f>BN9*'IS Assumptions'!$B90</f>
        <v>170.70381501474876</v>
      </c>
      <c r="BO42" s="496">
        <f>BO9*'IS Assumptions'!$C90</f>
        <v>153.16295422717332</v>
      </c>
      <c r="BP42" s="496">
        <f>BP9*'IS Assumptions'!$D90</f>
        <v>132.9639710726523</v>
      </c>
      <c r="BQ42" s="496">
        <f>BQ9*'IS Assumptions'!$E90</f>
        <v>123.24095464841527</v>
      </c>
      <c r="BR42" s="496">
        <f>BR9*'IS Assumptions'!$B90</f>
        <v>181.71101734768411</v>
      </c>
      <c r="BS42" s="496">
        <f>BS9*'IS Assumptions'!$C90</f>
        <v>163.03909921516291</v>
      </c>
      <c r="BT42" s="496">
        <f>BT9*'IS Assumptions'!$D90</f>
        <v>141.53765955442873</v>
      </c>
      <c r="BU42" s="496">
        <f>BU9*'IS Assumptions'!$E90</f>
        <v>131.18769048089806</v>
      </c>
      <c r="BV42" s="496">
        <f>BV9*'IS Assumptions'!$B90</f>
        <v>191.3492979331028</v>
      </c>
      <c r="BW42" s="496">
        <f>BW9*'IS Assumptions'!$C90</f>
        <v>171.68698753567639</v>
      </c>
      <c r="BX42" s="496">
        <f>BX9*'IS Assumptions'!$D90</f>
        <v>149.04507267720518</v>
      </c>
      <c r="BY42" s="496">
        <f>BY9*'IS Assumptions'!$E90</f>
        <v>138.14612254882616</v>
      </c>
      <c r="BZ42" s="496">
        <f>BZ9*'IS Assumptions'!$B90</f>
        <v>199.21465787888971</v>
      </c>
      <c r="CA42" s="496">
        <f>CA9*'IS Assumptions'!$C90</f>
        <v>178.74413365307694</v>
      </c>
      <c r="CB42" s="496">
        <f>CB9*'IS Assumptions'!$D90</f>
        <v>155.17152914929537</v>
      </c>
      <c r="CC42" s="496">
        <f>CC9*'IS Assumptions'!$E90</f>
        <v>143.8245806915948</v>
      </c>
      <c r="CD42" s="496">
        <f>CD9*'IS Assumptions'!$B90</f>
        <v>204.95019955543836</v>
      </c>
      <c r="CE42" s="496">
        <f>CE9*'IS Assumptions'!$C90</f>
        <v>183.89031335150591</v>
      </c>
      <c r="CF42" s="496">
        <f>CF9*'IS Assumptions'!$D90</f>
        <v>159.63903561656863</v>
      </c>
      <c r="CG42" s="496">
        <f>CG9*'IS Assumptions'!$E90</f>
        <v>147.96539987353611</v>
      </c>
      <c r="CH42" s="496">
        <f>CH9*'IS Assumptions'!$B90</f>
        <v>208.27269210566277</v>
      </c>
      <c r="CI42" s="496">
        <f>CI9*'IS Assumptions'!$C90</f>
        <v>186.87139947630146</v>
      </c>
      <c r="CJ42" s="496">
        <f>CJ9*'IS Assumptions'!$D90</f>
        <v>162.22697896920531</v>
      </c>
      <c r="CK42" s="496">
        <f>CK9*'IS Assumptions'!$E90</f>
        <v>150.36409936169062</v>
      </c>
      <c r="CM42" s="778" t="s">
        <v>1463</v>
      </c>
      <c r="CN42" s="779"/>
      <c r="CO42" s="780">
        <f ca="1">CO33+CO40</f>
        <v>21333.600691488409</v>
      </c>
    </row>
    <row r="43" spans="1:93" s="371" customFormat="1" x14ac:dyDescent="0.25">
      <c r="A43" s="504" t="s">
        <v>195</v>
      </c>
      <c r="B43" s="494">
        <f t="shared" ref="B43:AD43" si="21">SUM(B40:B42)</f>
        <v>624.20000000000005</v>
      </c>
      <c r="C43" s="494">
        <f t="shared" si="21"/>
        <v>624.70000000000005</v>
      </c>
      <c r="D43" s="494">
        <f t="shared" si="21"/>
        <v>624.10000000000014</v>
      </c>
      <c r="E43" s="494">
        <f t="shared" si="21"/>
        <v>685.59999999999991</v>
      </c>
      <c r="F43" s="494">
        <f t="shared" si="21"/>
        <v>692.59999999999991</v>
      </c>
      <c r="G43" s="494">
        <f t="shared" si="21"/>
        <v>707</v>
      </c>
      <c r="H43" s="494">
        <f t="shared" si="21"/>
        <v>758.40000000000009</v>
      </c>
      <c r="I43" s="494">
        <f t="shared" si="21"/>
        <v>755.5</v>
      </c>
      <c r="J43" s="494">
        <f t="shared" si="21"/>
        <v>792.5</v>
      </c>
      <c r="K43" s="494">
        <f t="shared" si="21"/>
        <v>847.1</v>
      </c>
      <c r="L43" s="494">
        <f t="shared" si="21"/>
        <v>863.4</v>
      </c>
      <c r="M43" s="494">
        <f t="shared" si="21"/>
        <v>930.9</v>
      </c>
      <c r="N43" s="494">
        <f t="shared" si="21"/>
        <v>978.6</v>
      </c>
      <c r="O43" s="494">
        <f t="shared" si="21"/>
        <v>925</v>
      </c>
      <c r="P43" s="494">
        <f t="shared" si="21"/>
        <v>911</v>
      </c>
      <c r="Q43" s="494">
        <f t="shared" si="21"/>
        <v>886.5</v>
      </c>
      <c r="R43" s="494">
        <f t="shared" si="21"/>
        <v>954.9</v>
      </c>
      <c r="S43" s="494">
        <f t="shared" si="21"/>
        <v>947.30000000000007</v>
      </c>
      <c r="T43" s="494">
        <f t="shared" si="21"/>
        <v>1009.3000000000001</v>
      </c>
      <c r="U43" s="494">
        <f t="shared" si="21"/>
        <v>987.8</v>
      </c>
      <c r="V43" s="494">
        <f t="shared" si="21"/>
        <v>1058.0999999999999</v>
      </c>
      <c r="W43" s="494">
        <f t="shared" si="21"/>
        <v>1098.3</v>
      </c>
      <c r="X43" s="494">
        <f t="shared" si="21"/>
        <v>1054.5</v>
      </c>
      <c r="Y43" s="494">
        <f t="shared" si="21"/>
        <v>1020.6</v>
      </c>
      <c r="Z43" s="494">
        <f t="shared" si="21"/>
        <v>1013.6999999999999</v>
      </c>
      <c r="AA43" s="494">
        <f t="shared" si="21"/>
        <v>1054.5</v>
      </c>
      <c r="AB43" s="494">
        <f t="shared" si="21"/>
        <v>979.80000000000007</v>
      </c>
      <c r="AC43" s="494">
        <f t="shared" si="21"/>
        <v>894.59999999999991</v>
      </c>
      <c r="AD43" s="494">
        <f t="shared" si="21"/>
        <v>983.88442922574563</v>
      </c>
      <c r="AE43" s="494">
        <f t="shared" ref="AE43:CK43" si="22">SUM(AE40:AE42)</f>
        <v>830.68907290673565</v>
      </c>
      <c r="AF43" s="494">
        <f t="shared" si="22"/>
        <v>848.82089405837382</v>
      </c>
      <c r="AG43" s="494">
        <f t="shared" si="22"/>
        <v>876.33154799896727</v>
      </c>
      <c r="AH43" s="494">
        <f t="shared" si="22"/>
        <v>1277.829998504985</v>
      </c>
      <c r="AI43" s="494">
        <f t="shared" si="22"/>
        <v>1080.5498000818595</v>
      </c>
      <c r="AJ43" s="494">
        <f t="shared" si="22"/>
        <v>1102.5484837025392</v>
      </c>
      <c r="AK43" s="494">
        <f t="shared" si="22"/>
        <v>1142.3467576175651</v>
      </c>
      <c r="AL43" s="494">
        <f t="shared" si="22"/>
        <v>1409.4048503118258</v>
      </c>
      <c r="AM43" s="494">
        <f t="shared" si="22"/>
        <v>1191.8112198184594</v>
      </c>
      <c r="AN43" s="494">
        <f t="shared" si="22"/>
        <v>1216.075051025847</v>
      </c>
      <c r="AO43" s="494">
        <f t="shared" si="22"/>
        <v>1259.9712503289641</v>
      </c>
      <c r="AP43" s="494">
        <f t="shared" si="22"/>
        <v>1562.6056192819392</v>
      </c>
      <c r="AQ43" s="494">
        <f t="shared" si="22"/>
        <v>1321.359798640932</v>
      </c>
      <c r="AR43" s="494">
        <f t="shared" si="22"/>
        <v>1348.2610818184264</v>
      </c>
      <c r="AS43" s="494">
        <f t="shared" si="22"/>
        <v>1396.9287500764115</v>
      </c>
      <c r="AT43" s="494">
        <f t="shared" si="22"/>
        <v>1741.2165029144778</v>
      </c>
      <c r="AU43" s="494">
        <f t="shared" si="22"/>
        <v>1472.3955035683359</v>
      </c>
      <c r="AV43" s="494">
        <f t="shared" si="22"/>
        <v>1502.3716905474623</v>
      </c>
      <c r="AW43" s="494">
        <f t="shared" si="22"/>
        <v>1556.6022309240614</v>
      </c>
      <c r="AX43" s="494">
        <f t="shared" si="22"/>
        <v>1931.1651653165577</v>
      </c>
      <c r="AY43" s="494">
        <f t="shared" si="22"/>
        <v>1633.0185828703702</v>
      </c>
      <c r="AZ43" s="494">
        <f t="shared" si="22"/>
        <v>1666.2648609674416</v>
      </c>
      <c r="BA43" s="494">
        <f t="shared" si="22"/>
        <v>1726.4113908770109</v>
      </c>
      <c r="BB43" s="494">
        <f t="shared" si="22"/>
        <v>2128.916772168523</v>
      </c>
      <c r="BC43" s="494">
        <f t="shared" si="22"/>
        <v>1800.2399343019035</v>
      </c>
      <c r="BD43" s="494">
        <f t="shared" si="22"/>
        <v>1836.8906363362016</v>
      </c>
      <c r="BE43" s="494">
        <f t="shared" si="22"/>
        <v>1903.1961800628194</v>
      </c>
      <c r="BF43" s="494">
        <f t="shared" si="22"/>
        <v>2329.9229913789241</v>
      </c>
      <c r="BG43" s="494">
        <f t="shared" si="22"/>
        <v>1970.213428614232</v>
      </c>
      <c r="BH43" s="494">
        <f t="shared" si="22"/>
        <v>2010.3245848774745</v>
      </c>
      <c r="BI43" s="494">
        <f t="shared" si="22"/>
        <v>2082.8905079817232</v>
      </c>
      <c r="BJ43" s="494">
        <f t="shared" si="22"/>
        <v>2528.7182412038578</v>
      </c>
      <c r="BK43" s="494">
        <f t="shared" si="22"/>
        <v>2138.3172982266783</v>
      </c>
      <c r="BL43" s="494">
        <f t="shared" si="22"/>
        <v>2181.8508454271423</v>
      </c>
      <c r="BM43" s="494">
        <f t="shared" si="22"/>
        <v>2260.6082868200488</v>
      </c>
      <c r="BN43" s="494">
        <f t="shared" si="22"/>
        <v>2719.1065309289952</v>
      </c>
      <c r="BO43" s="494">
        <f t="shared" si="22"/>
        <v>2299.3121321569461</v>
      </c>
      <c r="BP43" s="494">
        <f t="shared" si="22"/>
        <v>2346.1233389487838</v>
      </c>
      <c r="BQ43" s="494">
        <f t="shared" si="22"/>
        <v>2430.8104621566104</v>
      </c>
      <c r="BR43" s="494">
        <f t="shared" si="22"/>
        <v>2894.4380298070696</v>
      </c>
      <c r="BS43" s="494">
        <f t="shared" si="22"/>
        <v>2447.5747463406874</v>
      </c>
      <c r="BT43" s="494">
        <f t="shared" si="22"/>
        <v>2497.4044001693537</v>
      </c>
      <c r="BU43" s="494">
        <f t="shared" si="22"/>
        <v>2587.5522583939251</v>
      </c>
      <c r="BV43" s="494">
        <f t="shared" si="22"/>
        <v>3047.9642511423908</v>
      </c>
      <c r="BW43" s="494">
        <f t="shared" si="22"/>
        <v>2577.3985319501148</v>
      </c>
      <c r="BX43" s="494">
        <f t="shared" si="22"/>
        <v>2629.8712406253462</v>
      </c>
      <c r="BY43" s="494">
        <f t="shared" si="22"/>
        <v>2724.8007040845646</v>
      </c>
      <c r="BZ43" s="494">
        <f t="shared" si="22"/>
        <v>3173.249978323407</v>
      </c>
      <c r="CA43" s="494">
        <f t="shared" si="22"/>
        <v>2683.3417854477971</v>
      </c>
      <c r="CB43" s="494">
        <f t="shared" si="22"/>
        <v>2737.971370294089</v>
      </c>
      <c r="CC43" s="494">
        <f t="shared" si="22"/>
        <v>2836.8028830821122</v>
      </c>
      <c r="CD43" s="494">
        <f t="shared" si="22"/>
        <v>3264.6102612190848</v>
      </c>
      <c r="CE43" s="494">
        <f t="shared" si="22"/>
        <v>2760.5972384688134</v>
      </c>
      <c r="CF43" s="494">
        <f t="shared" si="22"/>
        <v>2816.7996506561976</v>
      </c>
      <c r="CG43" s="494">
        <f t="shared" si="22"/>
        <v>2918.4765979448134</v>
      </c>
      <c r="CH43" s="494">
        <f t="shared" si="22"/>
        <v>3317.533572812898</v>
      </c>
      <c r="CI43" s="494">
        <f t="shared" si="22"/>
        <v>2805.3498846183556</v>
      </c>
      <c r="CJ43" s="494">
        <f t="shared" si="22"/>
        <v>2862.4634064128659</v>
      </c>
      <c r="CK43" s="494">
        <f t="shared" si="22"/>
        <v>2965.78866095187</v>
      </c>
      <c r="CM43" s="766" t="s">
        <v>1464</v>
      </c>
      <c r="CN43" s="766"/>
      <c r="CO43" s="775">
        <f>CO20</f>
        <v>2981</v>
      </c>
    </row>
    <row r="44" spans="1:93" s="371" customFormat="1" x14ac:dyDescent="0.25">
      <c r="A44" s="504"/>
      <c r="B44" s="494"/>
      <c r="C44" s="494"/>
      <c r="D44" s="494"/>
      <c r="E44" s="494"/>
      <c r="F44" s="494"/>
      <c r="G44" s="494"/>
      <c r="H44" s="494"/>
      <c r="I44" s="494"/>
      <c r="J44" s="494"/>
      <c r="K44" s="494"/>
      <c r="L44" s="494"/>
      <c r="M44" s="494"/>
      <c r="N44" s="494"/>
      <c r="O44" s="494"/>
      <c r="P44" s="494"/>
      <c r="Q44" s="494"/>
      <c r="R44" s="494"/>
      <c r="S44" s="494"/>
      <c r="T44" s="494"/>
      <c r="U44" s="494"/>
      <c r="V44" s="494"/>
      <c r="W44" s="494"/>
      <c r="X44" s="494"/>
      <c r="Y44" s="494"/>
      <c r="Z44" s="494"/>
      <c r="AA44" s="494"/>
      <c r="AB44" s="494"/>
      <c r="AC44" s="494" t="s">
        <v>980</v>
      </c>
      <c r="AD44" s="494"/>
      <c r="AE44" s="494"/>
      <c r="AF44" s="494"/>
      <c r="AG44" s="494"/>
      <c r="AH44" s="494"/>
      <c r="AI44" s="494"/>
      <c r="AJ44" s="494"/>
      <c r="AK44" s="494"/>
      <c r="AL44" s="494"/>
      <c r="AM44" s="494"/>
      <c r="AN44" s="494"/>
      <c r="AO44" s="494"/>
      <c r="AP44" s="494"/>
      <c r="AQ44" s="494"/>
      <c r="AR44" s="494"/>
      <c r="AS44" s="494"/>
      <c r="AT44" s="494"/>
      <c r="AU44" s="494"/>
      <c r="AV44" s="494"/>
      <c r="AW44" s="495"/>
      <c r="AX44" s="495"/>
      <c r="AY44" s="495"/>
      <c r="AZ44" s="495"/>
      <c r="BA44" s="495"/>
      <c r="BB44" s="495"/>
      <c r="BC44" s="495"/>
      <c r="BD44" s="495"/>
      <c r="BE44" s="495"/>
      <c r="BF44" s="495"/>
      <c r="BG44" s="495"/>
      <c r="BH44" s="495"/>
      <c r="BI44" s="495"/>
      <c r="BJ44" s="495"/>
      <c r="BK44" s="495"/>
      <c r="BL44" s="495"/>
      <c r="BM44" s="495"/>
      <c r="BN44" s="495"/>
      <c r="BO44" s="495"/>
      <c r="BP44" s="495"/>
      <c r="BQ44" s="495"/>
      <c r="BR44" s="495"/>
      <c r="BS44" s="495"/>
      <c r="BT44" s="495"/>
      <c r="BU44" s="495"/>
      <c r="BV44" s="495"/>
      <c r="BW44" s="495"/>
      <c r="BX44" s="495"/>
      <c r="BY44" s="495"/>
      <c r="BZ44" s="495"/>
      <c r="CA44" s="495"/>
      <c r="CB44" s="495"/>
      <c r="CC44" s="495"/>
      <c r="CD44" s="495"/>
      <c r="CE44" s="495"/>
      <c r="CF44" s="495"/>
      <c r="CG44" s="495"/>
      <c r="CH44" s="495"/>
      <c r="CI44" s="495"/>
      <c r="CJ44" s="495"/>
      <c r="CK44" s="495"/>
      <c r="CM44" s="766" t="s">
        <v>1472</v>
      </c>
      <c r="CN44" s="766"/>
      <c r="CO44" s="775">
        <f>CO21</f>
        <v>1701.4</v>
      </c>
    </row>
    <row r="45" spans="1:93" s="371" customFormat="1" x14ac:dyDescent="0.25">
      <c r="A45" s="504" t="s">
        <v>1269</v>
      </c>
      <c r="B45" s="494"/>
      <c r="C45" s="494"/>
      <c r="D45" s="494"/>
      <c r="E45" s="494"/>
      <c r="F45" s="494"/>
      <c r="G45" s="494"/>
      <c r="H45" s="494"/>
      <c r="I45" s="494"/>
      <c r="J45" s="494"/>
      <c r="K45" s="494"/>
      <c r="L45" s="494"/>
      <c r="M45" s="494"/>
      <c r="N45" s="494"/>
      <c r="O45" s="494"/>
      <c r="P45" s="494"/>
      <c r="Q45" s="494"/>
      <c r="R45" s="494"/>
      <c r="S45" s="494"/>
      <c r="T45" s="494"/>
      <c r="U45" s="494"/>
      <c r="V45" s="494"/>
      <c r="W45" s="494"/>
      <c r="X45" s="494"/>
      <c r="Y45" s="494"/>
      <c r="Z45" s="494"/>
      <c r="AA45" s="494"/>
      <c r="AB45" s="494"/>
      <c r="AC45" s="494" t="s">
        <v>980</v>
      </c>
      <c r="AD45" s="494"/>
      <c r="AE45" s="494"/>
      <c r="AF45" s="494"/>
      <c r="AG45" s="494"/>
      <c r="AH45" s="494"/>
      <c r="AI45" s="494"/>
      <c r="AJ45" s="494"/>
      <c r="AK45" s="494"/>
      <c r="AL45" s="494"/>
      <c r="AM45" s="494"/>
      <c r="AN45" s="494"/>
      <c r="AO45" s="494"/>
      <c r="AP45" s="494"/>
      <c r="AQ45" s="494"/>
      <c r="AR45" s="494"/>
      <c r="AS45" s="494"/>
      <c r="AT45" s="494"/>
      <c r="AU45" s="494"/>
      <c r="AV45" s="494"/>
      <c r="AW45" s="495"/>
      <c r="AX45" s="495"/>
      <c r="AY45" s="495"/>
      <c r="AZ45" s="495"/>
      <c r="BA45" s="495"/>
      <c r="BB45" s="495"/>
      <c r="BC45" s="495"/>
      <c r="BD45" s="495"/>
      <c r="BE45" s="495"/>
      <c r="BF45" s="495"/>
      <c r="BG45" s="495"/>
      <c r="BH45" s="495"/>
      <c r="BI45" s="495"/>
      <c r="BJ45" s="495"/>
      <c r="BK45" s="495"/>
      <c r="BL45" s="495"/>
      <c r="BM45" s="495"/>
      <c r="BN45" s="495"/>
      <c r="BO45" s="495"/>
      <c r="BP45" s="495"/>
      <c r="BQ45" s="495"/>
      <c r="BR45" s="495"/>
      <c r="BS45" s="495"/>
      <c r="BT45" s="495"/>
      <c r="BU45" s="495"/>
      <c r="BV45" s="495"/>
      <c r="BW45" s="495"/>
      <c r="BX45" s="495"/>
      <c r="BY45" s="495"/>
      <c r="BZ45" s="495"/>
      <c r="CA45" s="495"/>
      <c r="CB45" s="495"/>
      <c r="CC45" s="495"/>
      <c r="CD45" s="495"/>
      <c r="CE45" s="495"/>
      <c r="CF45" s="495"/>
      <c r="CG45" s="495"/>
      <c r="CH45" s="495"/>
      <c r="CI45" s="495"/>
      <c r="CJ45" s="495"/>
      <c r="CK45" s="495"/>
      <c r="CM45" s="778" t="s">
        <v>1466</v>
      </c>
      <c r="CN45" s="779"/>
      <c r="CO45" s="780">
        <f ca="1">CO42-CO43+CO44</f>
        <v>20054.000691488411</v>
      </c>
    </row>
    <row r="46" spans="1:93" s="371" customFormat="1" x14ac:dyDescent="0.25">
      <c r="A46" s="505" t="s">
        <v>510</v>
      </c>
      <c r="B46" s="496">
        <f>_xll.ciqfunctions.udf.CIQ($A$6, "IQ_AP", , B60, , , "USD")</f>
        <v>181.3</v>
      </c>
      <c r="C46" s="496">
        <f>_xll.ciqfunctions.udf.CIQ($A$6, "IQ_AP", , C60, , , "USD")</f>
        <v>207</v>
      </c>
      <c r="D46" s="496">
        <f>_xll.ciqfunctions.udf.CIQ($A$6, "IQ_AP", , D60, , , "USD")</f>
        <v>226.5</v>
      </c>
      <c r="E46" s="496">
        <f>_xll.ciqfunctions.udf.CIQ($A$6, "IQ_AP", , E60, , , "USD")</f>
        <v>361.3</v>
      </c>
      <c r="F46" s="496">
        <f>_xll.ciqfunctions.udf.CIQ($A$6, "IQ_AP", , F60, , , "USD")</f>
        <v>324.8</v>
      </c>
      <c r="G46" s="496">
        <f>_xll.ciqfunctions.udf.CIQ($A$6, "IQ_AP", , G60, , , "USD")</f>
        <v>334.6</v>
      </c>
      <c r="H46" s="496">
        <f>_xll.ciqfunctions.udf.CIQ($A$6, "IQ_AP", , H60, , , "USD")</f>
        <v>349.5</v>
      </c>
      <c r="I46" s="496">
        <f>_xll.ciqfunctions.udf.CIQ($A$6, "IQ_AP", , I60, , , "USD")</f>
        <v>365.8</v>
      </c>
      <c r="J46" s="496">
        <f>_xll.ciqfunctions.udf.CIQ($A$6, "IQ_AP", , J60, , , "USD")</f>
        <v>412.4</v>
      </c>
      <c r="K46" s="496">
        <f>_xll.ciqfunctions.udf.CIQ($A$6, "IQ_AP", , K60, , , "USD")</f>
        <v>427.5</v>
      </c>
      <c r="L46" s="496">
        <f>_xll.ciqfunctions.udf.CIQ($A$6, "IQ_AP", , L60, , , "USD")</f>
        <v>398.2</v>
      </c>
      <c r="M46" s="496">
        <f>_xll.ciqfunctions.udf.CIQ($A$6, "IQ_AP", , M60, , , "USD")</f>
        <v>488.1</v>
      </c>
      <c r="N46" s="496">
        <f>_xll.ciqfunctions.udf.CIQ($A$6, "IQ_AP", , N60, , , "USD")</f>
        <v>409.1</v>
      </c>
      <c r="O46" s="496">
        <f>_xll.ciqfunctions.udf.CIQ($A$6, "IQ_AP", , O60, , , "USD")</f>
        <v>441.4</v>
      </c>
      <c r="P46" s="496">
        <f>_xll.ciqfunctions.udf.CIQ($A$6, "IQ_AP", , P60, , , "USD")</f>
        <v>437</v>
      </c>
      <c r="Q46" s="496">
        <f>_xll.ciqfunctions.udf.CIQ($A$6, "IQ_AP", , Q60, , , "USD")</f>
        <v>508.5</v>
      </c>
      <c r="R46" s="496">
        <f>_xll.ciqfunctions.udf.CIQ($A$6, "IQ_AP", , R60, , , "USD")</f>
        <v>511.7</v>
      </c>
      <c r="S46" s="496">
        <f>_xll.ciqfunctions.udf.CIQ($A$6, "IQ_AP", , S60, , , "USD")</f>
        <v>522.6</v>
      </c>
      <c r="T46" s="496">
        <f>_xll.ciqfunctions.udf.CIQ($A$6, "IQ_AP", , T60, , , "USD")</f>
        <v>509.6</v>
      </c>
      <c r="U46" s="496">
        <f>_xll.ciqfunctions.udf.CIQ($A$6, "IQ_AP", , U60, , , "USD")</f>
        <v>566.79999999999995</v>
      </c>
      <c r="V46" s="496">
        <f>_xll.ciqfunctions.udf.CIQ($A$6, "IQ_AP", , V60, , , "USD")</f>
        <v>549.5</v>
      </c>
      <c r="W46" s="496">
        <f>_xll.ciqfunctions.udf.CIQ($A$6, "IQ_AP", , W60, , , "USD")</f>
        <v>543</v>
      </c>
      <c r="X46" s="496">
        <f>_xll.ciqfunctions.udf.CIQ($A$6, "IQ_AP", , X60, , , "USD")</f>
        <v>519.4</v>
      </c>
      <c r="Y46" s="496">
        <f>_xll.ciqfunctions.udf.CIQ($A$6, "IQ_AP", , Y60, , , "USD")</f>
        <v>512.29999999999995</v>
      </c>
      <c r="Z46" s="496">
        <f>_xll.ciqfunctions.udf.CIQ($A$6, "IQ_AP", , Z60, , , "USD")</f>
        <v>494.3</v>
      </c>
      <c r="AA46" s="496">
        <f>_xll.ciqfunctions.udf.CIQ($A$6, "IQ_AP", , AA60, , , "USD")</f>
        <v>521.70000000000005</v>
      </c>
      <c r="AB46" s="496">
        <f>_xll.ciqfunctions.udf.CIQ($A$6, "IQ_AP", , AB60, , , "USD")</f>
        <v>450.1</v>
      </c>
      <c r="AC46" s="496">
        <f>_xll.ciqfunctions.udf.CIQ($A$6, "IQ_AP", , AC60, , , "USD")</f>
        <v>481.5</v>
      </c>
      <c r="AD46" s="496">
        <f>('IS Assumptions'!$B89/90)*'DCF Bull'!AD18</f>
        <v>372.19920464040746</v>
      </c>
      <c r="AE46" s="496">
        <f>('IS Assumptions'!$C89/90)*'DCF Bull'!AE18</f>
        <v>327.77103032080345</v>
      </c>
      <c r="AF46" s="496">
        <f>('IS Assumptions'!$D89/90)*'DCF Bull'!AF18</f>
        <v>321.55792743671861</v>
      </c>
      <c r="AG46" s="496">
        <f>('IS Assumptions'!$E89/90)*'DCF Bull'!AG18</f>
        <v>384.99677733240725</v>
      </c>
      <c r="AH46" s="496">
        <f>('IS Assumptions'!$B89/90)*'DCF Bull'!AH18</f>
        <v>588.54488470094179</v>
      </c>
      <c r="AI46" s="496">
        <f>('IS Assumptions'!$C89/90)*'DCF Bull'!AI18</f>
        <v>518.29225007302273</v>
      </c>
      <c r="AJ46" s="496">
        <f>('IS Assumptions'!$D89/90)*'DCF Bull'!AJ18</f>
        <v>508.46769946958563</v>
      </c>
      <c r="AK46" s="496">
        <f>('IS Assumptions'!$E89/90)*'DCF Bull'!AK18</f>
        <v>608.78121473754629</v>
      </c>
      <c r="AL46" s="496">
        <f>('IS Assumptions'!$B89/90)*'DCF Bull'!AL18</f>
        <v>649.14583011371201</v>
      </c>
      <c r="AM46" s="496">
        <f>('IS Assumptions'!$C89/90)*'DCF Bull'!AM18</f>
        <v>571.65946329839448</v>
      </c>
      <c r="AN46" s="496">
        <f>('IS Assumptions'!$D89/90)*'DCF Bull'!AN18</f>
        <v>560.82330411538999</v>
      </c>
      <c r="AO46" s="496">
        <f>('IS Assumptions'!$E89/90)*'DCF Bull'!AO18</f>
        <v>671.46584274408519</v>
      </c>
      <c r="AP46" s="496">
        <f>('IS Assumptions'!$B89/90)*'DCF Bull'!AP18</f>
        <v>719.70727335350239</v>
      </c>
      <c r="AQ46" s="496">
        <f>('IS Assumptions'!$C89/90)*'DCF Bull'!AQ18</f>
        <v>633.79822303586786</v>
      </c>
      <c r="AR46" s="496">
        <f>('IS Assumptions'!$D89/90)*'DCF Bull'!AR18</f>
        <v>621.78418517651903</v>
      </c>
      <c r="AS46" s="496">
        <f>('IS Assumptions'!$E89/90)*'DCF Bull'!AS18</f>
        <v>744.45344699619193</v>
      </c>
      <c r="AT46" s="496">
        <f>('IS Assumptions'!$B89/90)*'DCF Bull'!AT18</f>
        <v>801.97214586145185</v>
      </c>
      <c r="AU46" s="496">
        <f>('IS Assumptions'!$C89/90)*'DCF Bull'!AU18</f>
        <v>706.24341282930345</v>
      </c>
      <c r="AV46" s="496">
        <f>('IS Assumptions'!$D89/90)*'DCF Bull'!AV18</f>
        <v>692.85613152863186</v>
      </c>
      <c r="AW46" s="496">
        <f>('IS Assumptions'!$E89/90)*'DCF Bull'!AW18</f>
        <v>829.5468873054499</v>
      </c>
      <c r="AX46" s="496">
        <f>('IS Assumptions'!$B89/90)*'DCF Bull'!AX18</f>
        <v>889.45898976347678</v>
      </c>
      <c r="AY46" s="496">
        <f>('IS Assumptions'!$C89/90)*'DCF Bull'!AY18</f>
        <v>783.28724475523802</v>
      </c>
      <c r="AZ46" s="496">
        <f>('IS Assumptions'!$D89/90)*'DCF Bull'!AZ18</f>
        <v>768.43954990346208</v>
      </c>
      <c r="BA46" s="496">
        <f>('IS Assumptions'!$E89/90)*'DCF Bull'!BA18</f>
        <v>920.04184952280445</v>
      </c>
      <c r="BB46" s="496">
        <f>('IS Assumptions'!$B89/90)*'DCF Bull'!BB18</f>
        <v>980.53972569101245</v>
      </c>
      <c r="BC46" s="496">
        <f>('IS Assumptions'!$C89/90)*'DCF Bull'!BC18</f>
        <v>863.49597783457887</v>
      </c>
      <c r="BD46" s="496">
        <f>('IS Assumptions'!$D89/90)*'DCF Bull'!BD18</f>
        <v>847.12787677016013</v>
      </c>
      <c r="BE46" s="496">
        <f>('IS Assumptions'!$E89/90)*'DCF Bull'!BE18</f>
        <v>1014.2542749444098</v>
      </c>
      <c r="BF46" s="496">
        <f>('IS Assumptions'!$B89/90)*'DCF Bull'!BF18</f>
        <v>1073.1194759299065</v>
      </c>
      <c r="BG46" s="496">
        <f>('IS Assumptions'!$C89/90)*'DCF Bull'!BG18</f>
        <v>945.02479290005488</v>
      </c>
      <c r="BH46" s="496">
        <f>('IS Assumptions'!$D89/90)*'DCF Bull'!BH18</f>
        <v>927.1112626513559</v>
      </c>
      <c r="BI46" s="496">
        <f>('IS Assumptions'!$E89/90)*'DCF Bull'!BI18</f>
        <v>1110.0172562829889</v>
      </c>
      <c r="BJ46" s="496">
        <f>('IS Assumptions'!$B89/90)*'DCF Bull'!BJ18</f>
        <v>1164.6808945256478</v>
      </c>
      <c r="BK46" s="496">
        <f>('IS Assumptions'!$C89/90)*'DCF Bull'!BK18</f>
        <v>1025.6568311650349</v>
      </c>
      <c r="BL46" s="496">
        <f>('IS Assumptions'!$D89/90)*'DCF Bull'!BL18</f>
        <v>1006.2148706917261</v>
      </c>
      <c r="BM46" s="496">
        <f>('IS Assumptions'!$E89/90)*'DCF Bull'!BM18</f>
        <v>1204.7268920045396</v>
      </c>
      <c r="BN46" s="496">
        <f>('IS Assumptions'!$B89/90)*'DCF Bull'!BN18</f>
        <v>1252.3702226489409</v>
      </c>
      <c r="BO46" s="496">
        <f>('IS Assumptions'!$C89/90)*'DCF Bull'!BO18</f>
        <v>1102.8789774479083</v>
      </c>
      <c r="BP46" s="496">
        <f>('IS Assumptions'!$D89/90)*'DCF Bull'!BP18</f>
        <v>1081.9732233644206</v>
      </c>
      <c r="BQ46" s="496">
        <f>('IS Assumptions'!$E89/90)*'DCF Bull'!BQ18</f>
        <v>1295.4313005927536</v>
      </c>
      <c r="BR46" s="496">
        <f>('IS Assumptions'!$B89/90)*'DCF Bull'!BR18</f>
        <v>1333.1246711376823</v>
      </c>
      <c r="BS46" s="496">
        <f>('IS Assumptions'!$C89/90)*'DCF Bull'!BS18</f>
        <v>1173.9940374860282</v>
      </c>
      <c r="BT46" s="496">
        <f>('IS Assumptions'!$D89/90)*'DCF Bull'!BT18</f>
        <v>1151.7402533945431</v>
      </c>
      <c r="BU46" s="496">
        <f>('IS Assumptions'!$E89/90)*'DCF Bull'!BU18</f>
        <v>1378.9623829696181</v>
      </c>
      <c r="BV46" s="496">
        <f>('IS Assumptions'!$B89/90)*'DCF Bull'!BV18</f>
        <v>1403.8360117229577</v>
      </c>
      <c r="BW46" s="496">
        <f>('IS Assumptions'!$C89/90)*'DCF Bull'!BW18</f>
        <v>1236.2648018241548</v>
      </c>
      <c r="BX46" s="496">
        <f>('IS Assumptions'!$D89/90)*'DCF Bull'!BX18</f>
        <v>1212.8306368273636</v>
      </c>
      <c r="BY46" s="496">
        <f>('IS Assumptions'!$E89/90)*'DCF Bull'!BY18</f>
        <v>1452.105038587292</v>
      </c>
      <c r="BZ46" s="496">
        <f>('IS Assumptions'!$B89/90)*'DCF Bull'!BZ18</f>
        <v>1461.5403025477885</v>
      </c>
      <c r="CA46" s="496">
        <f>('IS Assumptions'!$C89/90)*'DCF Bull'!CA18</f>
        <v>1287.0811244325259</v>
      </c>
      <c r="CB46" s="496">
        <f>('IS Assumptions'!$D89/90)*'DCF Bull'!CB18</f>
        <v>1262.6837045677012</v>
      </c>
      <c r="CC46" s="496">
        <f>('IS Assumptions'!$E89/90)*'DCF Bull'!CC18</f>
        <v>1511.7934144054918</v>
      </c>
      <c r="CD46" s="496">
        <f>('IS Assumptions'!$B89/90)*'DCF Bull'!CD18</f>
        <v>1503.61916063219</v>
      </c>
      <c r="CE46" s="496">
        <f>('IS Assumptions'!$C89/90)*'DCF Bull'!CE18</f>
        <v>1324.137169950872</v>
      </c>
      <c r="CF46" s="496">
        <f>('IS Assumptions'!$D89/90)*'DCF Bull'!CF18</f>
        <v>1299.0373297926569</v>
      </c>
      <c r="CG46" s="496">
        <f>('IS Assumptions'!$E89/90)*'DCF Bull'!CG18</f>
        <v>1555.3190978415266</v>
      </c>
      <c r="CH46" s="496">
        <f>('IS Assumptions'!$B89/90)*'DCF Bull'!CH18</f>
        <v>1527.9946599994096</v>
      </c>
      <c r="CI46" s="496">
        <f>('IS Assumptions'!$C89/90)*'DCF Bull'!CI18</f>
        <v>1345.6030474771192</v>
      </c>
      <c r="CJ46" s="496">
        <f>('IS Assumptions'!$D89/90)*'DCF Bull'!CJ18</f>
        <v>1320.0963083155443</v>
      </c>
      <c r="CK46" s="496">
        <f>('IS Assumptions'!$E89/90)*'DCF Bull'!CK18</f>
        <v>1580.5327162083747</v>
      </c>
      <c r="CM46" s="766" t="s">
        <v>1473</v>
      </c>
      <c r="CN46" s="766"/>
      <c r="CO46" s="781">
        <f>CO23</f>
        <v>189.8</v>
      </c>
    </row>
    <row r="47" spans="1:93" s="371" customFormat="1" ht="15.75" thickBot="1" x14ac:dyDescent="0.3">
      <c r="A47" s="505" t="s">
        <v>1270</v>
      </c>
      <c r="B47" s="496">
        <f>_xll.ciqfunctions.udf.CIQ($A$6, "IQ_AE", , B60, , , "USD")</f>
        <v>378</v>
      </c>
      <c r="C47" s="496">
        <f>_xll.ciqfunctions.udf.CIQ($A$6, "IQ_AE", , C60, , , "USD")</f>
        <v>407</v>
      </c>
      <c r="D47" s="496">
        <f>_xll.ciqfunctions.udf.CIQ($A$6, "IQ_AE", , D60, , , "USD")</f>
        <v>424.1</v>
      </c>
      <c r="E47" s="496">
        <f>_xll.ciqfunctions.udf.CIQ($A$6, "IQ_AE", , E60, , , "USD")</f>
        <v>460.8</v>
      </c>
      <c r="F47" s="496">
        <f>_xll.ciqfunctions.udf.CIQ($A$6, "IQ_AE", , F60, , , "USD")</f>
        <v>450.6</v>
      </c>
      <c r="G47" s="496">
        <f>_xll.ciqfunctions.udf.CIQ($A$6, "IQ_AE", , G60, , , "USD")</f>
        <v>422.5</v>
      </c>
      <c r="H47" s="496">
        <f>_xll.ciqfunctions.udf.CIQ($A$6, "IQ_AE", , H60, , , "USD")</f>
        <v>470.4</v>
      </c>
      <c r="I47" s="496">
        <f>_xll.ciqfunctions.udf.CIQ($A$6, "IQ_AE", , I60, , , "USD")</f>
        <v>485.3</v>
      </c>
      <c r="J47" s="496">
        <f>_xll.ciqfunctions.udf.CIQ($A$6, "IQ_AE", , J60, , , "USD")</f>
        <v>466.9</v>
      </c>
      <c r="K47" s="496">
        <f>_xll.ciqfunctions.udf.CIQ($A$6, "IQ_AE", , K60, , , "USD")</f>
        <v>462.4</v>
      </c>
      <c r="L47" s="496">
        <f>_xll.ciqfunctions.udf.CIQ($A$6, "IQ_AE", , L60, , , "USD")</f>
        <v>526</v>
      </c>
      <c r="M47" s="496">
        <f>_xll.ciqfunctions.udf.CIQ($A$6, "IQ_AE", , M60, , , "USD")</f>
        <v>529</v>
      </c>
      <c r="N47" s="496">
        <f>_xll.ciqfunctions.udf.CIQ($A$6, "IQ_AE", , N60, , , "USD")</f>
        <v>485.8</v>
      </c>
      <c r="O47" s="496">
        <f>_xll.ciqfunctions.udf.CIQ($A$6, "IQ_AE", , O60, , , "USD")</f>
        <v>491</v>
      </c>
      <c r="P47" s="496">
        <f>_xll.ciqfunctions.udf.CIQ($A$6, "IQ_AE", , P60, , , "USD")</f>
        <v>540.29999999999995</v>
      </c>
      <c r="Q47" s="496">
        <f>_xll.ciqfunctions.udf.CIQ($A$6, "IQ_AE", , Q60, , , "USD")</f>
        <v>483.7</v>
      </c>
      <c r="R47" s="496">
        <f>_xll.ciqfunctions.udf.CIQ($A$6, "IQ_AE", , R60, , , "USD")</f>
        <v>514.9</v>
      </c>
      <c r="S47" s="496">
        <f>_xll.ciqfunctions.udf.CIQ($A$6, "IQ_AE", , S60, , , "USD")</f>
        <v>519.1</v>
      </c>
      <c r="T47" s="496">
        <f>_xll.ciqfunctions.udf.CIQ($A$6, "IQ_AE", , T60, , , "USD")</f>
        <v>543.79999999999995</v>
      </c>
      <c r="U47" s="496">
        <f>_xll.ciqfunctions.udf.CIQ($A$6, "IQ_AE", , U60, , , "USD")</f>
        <v>489.6</v>
      </c>
      <c r="V47" s="496">
        <f>_xll.ciqfunctions.udf.CIQ($A$6, "IQ_AE", , V60, , , "USD")</f>
        <v>523.9</v>
      </c>
      <c r="W47" s="496">
        <f>_xll.ciqfunctions.udf.CIQ($A$6, "IQ_AE", , W60, , , "USD")</f>
        <v>530.70000000000005</v>
      </c>
      <c r="X47" s="496">
        <f>_xll.ciqfunctions.udf.CIQ($A$6, "IQ_AE", , X60, , , "USD")</f>
        <v>562.6</v>
      </c>
      <c r="Y47" s="496">
        <f>_xll.ciqfunctions.udf.CIQ($A$6, "IQ_AE", , Y60, , , "USD")</f>
        <v>484.8</v>
      </c>
      <c r="Z47" s="496">
        <f>_xll.ciqfunctions.udf.CIQ($A$6, "IQ_AE", , Z60, , , "USD")</f>
        <v>550.4</v>
      </c>
      <c r="AA47" s="496">
        <f>_xll.ciqfunctions.udf.CIQ($A$6, "IQ_AE", , AA60, , , "USD")</f>
        <v>541.79999999999995</v>
      </c>
      <c r="AB47" s="496">
        <f>_xll.ciqfunctions.udf.CIQ($A$6, "IQ_AE", , AB60, , , "USD")</f>
        <v>566.6</v>
      </c>
      <c r="AC47" s="496">
        <f>_xll.ciqfunctions.udf.CIQ($A$6, "IQ_AE", , AC60, , , "USD")</f>
        <v>536.1</v>
      </c>
      <c r="AD47" s="496">
        <f>AD$9*'IS Assumptions'!$B91</f>
        <v>650.26092841446666</v>
      </c>
      <c r="AE47" s="496">
        <f>AE9*'IS Assumptions'!$C91</f>
        <v>538.39862922373266</v>
      </c>
      <c r="AF47" s="496">
        <f>AF9*'IS Assumptions'!$D91</f>
        <v>594.66505550054455</v>
      </c>
      <c r="AG47" s="496">
        <f>AG9*'IS Assumptions'!$E91</f>
        <v>600.18940080873824</v>
      </c>
      <c r="AH47" s="496">
        <f>AH9*'IS Assumptions'!$B91</f>
        <v>713.43842106571367</v>
      </c>
      <c r="AI47" s="496">
        <f>AI9*'IS Assumptions'!$C91</f>
        <v>590.70790070981445</v>
      </c>
      <c r="AJ47" s="496">
        <f>AJ9*'IS Assumptions'!$D91</f>
        <v>652.44101209299265</v>
      </c>
      <c r="AK47" s="496">
        <f>AK9*'IS Assumptions'!$E91</f>
        <v>658.5020869967384</v>
      </c>
      <c r="AL47" s="496">
        <f>AL9*'IS Assumptions'!$B91</f>
        <v>786.89933107318961</v>
      </c>
      <c r="AM47" s="496">
        <f>AM9*'IS Assumptions'!$C91</f>
        <v>651.53156628970851</v>
      </c>
      <c r="AN47" s="496">
        <f>AN9*'IS Assumptions'!$D91</f>
        <v>719.62117657439933</v>
      </c>
      <c r="AO47" s="496">
        <f>AO9*'IS Assumptions'!$E91</f>
        <v>726.30634469334871</v>
      </c>
      <c r="AP47" s="496">
        <f>AP9*'IS Assumptions'!$B91</f>
        <v>872.43442951974907</v>
      </c>
      <c r="AQ47" s="496">
        <f>AQ9*'IS Assumptions'!$C91</f>
        <v>722.35233644797916</v>
      </c>
      <c r="AR47" s="496">
        <f>AR9*'IS Assumptions'!$D91</f>
        <v>797.84321305595688</v>
      </c>
      <c r="AS47" s="496">
        <f>AS9*'IS Assumptions'!$E91</f>
        <v>805.25505165308084</v>
      </c>
      <c r="AT47" s="496">
        <f>AT9*'IS Assumptions'!$B91</f>
        <v>972.15651066750456</v>
      </c>
      <c r="AU47" s="496">
        <f>AU9*'IS Assumptions'!$C91</f>
        <v>804.91954823510343</v>
      </c>
      <c r="AV47" s="496">
        <f>AV9*'IS Assumptions'!$D91</f>
        <v>889.03927655765642</v>
      </c>
      <c r="AW47" s="496">
        <f>AW9*'IS Assumptions'!$E91</f>
        <v>897.29831231370395</v>
      </c>
      <c r="AX47" s="496">
        <f>AX9*'IS Assumptions'!$B91</f>
        <v>1078.2087037966642</v>
      </c>
      <c r="AY47" s="496">
        <f>AY9*'IS Assumptions'!$C91</f>
        <v>892.72792316873699</v>
      </c>
      <c r="AZ47" s="496">
        <f>AZ9*'IS Assumptions'!$D91</f>
        <v>986.02424144994848</v>
      </c>
      <c r="BA47" s="496">
        <f>BA9*'IS Assumptions'!$E91</f>
        <v>995.18425235295024</v>
      </c>
      <c r="BB47" s="496">
        <f>BB9*'IS Assumptions'!$B91</f>
        <v>1188.6174391689253</v>
      </c>
      <c r="BC47" s="496">
        <f>BC9*'IS Assumptions'!$C91</f>
        <v>984.14339837450348</v>
      </c>
      <c r="BD47" s="496">
        <f>BD9*'IS Assumptions'!$D91</f>
        <v>1086.9932738474206</v>
      </c>
      <c r="BE47" s="496">
        <f>BE9*'IS Assumptions'!$E91</f>
        <v>1097.0912712610443</v>
      </c>
      <c r="BF47" s="496">
        <f>BF9*'IS Assumptions'!$B91</f>
        <v>1300.8432906715793</v>
      </c>
      <c r="BG47" s="496">
        <f>BG9*'IS Assumptions'!$C91</f>
        <v>1077.063397058452</v>
      </c>
      <c r="BH47" s="496">
        <f>BH9*'IS Assumptions'!$D91</f>
        <v>1189.6240629602562</v>
      </c>
      <c r="BI47" s="496">
        <f>BI9*'IS Assumptions'!$E91</f>
        <v>1200.6754843443441</v>
      </c>
      <c r="BJ47" s="496">
        <f>BJ9*'IS Assumptions'!$B91</f>
        <v>1411.8347130958446</v>
      </c>
      <c r="BK47" s="496">
        <f>BK9*'IS Assumptions'!$C91</f>
        <v>1168.9613215339753</v>
      </c>
      <c r="BL47" s="496">
        <f>BL9*'IS Assumptions'!$D91</f>
        <v>1291.1259639539765</v>
      </c>
      <c r="BM47" s="496">
        <f>BM9*'IS Assumptions'!$E91</f>
        <v>1303.1203221145586</v>
      </c>
      <c r="BN47" s="496">
        <f>BN9*'IS Assumptions'!$B91</f>
        <v>1518.1323590814766</v>
      </c>
      <c r="BO47" s="496">
        <f>BO9*'IS Assumptions'!$C91</f>
        <v>1256.9729248574583</v>
      </c>
      <c r="BP47" s="496">
        <f>BP9*'IS Assumptions'!$D91</f>
        <v>1388.3353960257325</v>
      </c>
      <c r="BQ47" s="496">
        <f>BQ9*'IS Assumptions'!$E91</f>
        <v>1401.2328145982397</v>
      </c>
      <c r="BR47" s="496">
        <f>BR9*'IS Assumptions'!$B91</f>
        <v>1616.0234931673933</v>
      </c>
      <c r="BS47" s="496">
        <f>BS9*'IS Assumptions'!$C91</f>
        <v>1338.0241615256732</v>
      </c>
      <c r="BT47" s="496">
        <f>BT9*'IS Assumptions'!$D91</f>
        <v>1477.8570543947083</v>
      </c>
      <c r="BU47" s="496">
        <f>BU9*'IS Assumptions'!$E91</f>
        <v>1491.5861151644792</v>
      </c>
      <c r="BV47" s="496">
        <f>BV9*'IS Assumptions'!$B91</f>
        <v>1701.7402982743365</v>
      </c>
      <c r="BW47" s="496">
        <f>BW9*'IS Assumptions'!$C91</f>
        <v>1408.9953799310961</v>
      </c>
      <c r="BX47" s="496">
        <f>BX9*'IS Assumptions'!$D91</f>
        <v>1556.2452620185879</v>
      </c>
      <c r="BY47" s="496">
        <f>BY9*'IS Assumptions'!$E91</f>
        <v>1570.7025369704415</v>
      </c>
      <c r="BZ47" s="496">
        <f>BZ9*'IS Assumptions'!$B91</f>
        <v>1771.6898623686757</v>
      </c>
      <c r="CA47" s="496">
        <f>CA9*'IS Assumptions'!$C91</f>
        <v>1466.9117451585412</v>
      </c>
      <c r="CB47" s="496">
        <f>CB9*'IS Assumptions'!$D91</f>
        <v>1620.2142929056563</v>
      </c>
      <c r="CC47" s="496">
        <f>CC9*'IS Assumptions'!$E91</f>
        <v>1635.2658301441231</v>
      </c>
      <c r="CD47" s="496">
        <f>CD9*'IS Assumptions'!$B91</f>
        <v>1822.6981624191262</v>
      </c>
      <c r="CE47" s="496">
        <f>CE9*'IS Assumptions'!$C91</f>
        <v>1509.1452511653658</v>
      </c>
      <c r="CF47" s="496">
        <f>CF9*'IS Assumptions'!$D91</f>
        <v>1666.8614959821973</v>
      </c>
      <c r="CG47" s="496">
        <f>CG9*'IS Assumptions'!$E91</f>
        <v>1682.3463784375601</v>
      </c>
      <c r="CH47" s="496">
        <f>CH9*'IS Assumptions'!$B91</f>
        <v>1852.2463213332492</v>
      </c>
      <c r="CI47" s="496">
        <f>CI9*'IS Assumptions'!$C91</f>
        <v>1533.6103351959237</v>
      </c>
      <c r="CJ47" s="496">
        <f>CJ9*'IS Assumptions'!$D91</f>
        <v>1693.8833525828231</v>
      </c>
      <c r="CK47" s="496">
        <f>CK9*'IS Assumptions'!$E91</f>
        <v>1709.6192638574339</v>
      </c>
      <c r="CM47" s="782" t="s">
        <v>1480</v>
      </c>
      <c r="CN47" s="783"/>
      <c r="CO47" s="784">
        <f ca="1">CO45/CO46</f>
        <v>105.65859163060279</v>
      </c>
    </row>
    <row r="48" spans="1:93" s="371" customFormat="1" ht="15.75" thickTop="1" x14ac:dyDescent="0.25">
      <c r="A48" s="505" t="s">
        <v>1279</v>
      </c>
      <c r="B48" s="496">
        <f>_xll.ciqfunctions.udf.CIQ($A$6, "IQ_OTHER_CL_SUPPL", , B60, , , "USD")</f>
        <v>26.5</v>
      </c>
      <c r="C48" s="496">
        <f>_xll.ciqfunctions.udf.CIQ($A$6, "IQ_OTHER_CL_SUPPL", , C60, , , "USD")</f>
        <v>119.7</v>
      </c>
      <c r="D48" s="496">
        <f>_xll.ciqfunctions.udf.CIQ($A$6, "IQ_OTHER_CL_SUPPL", , D60, , , "USD")</f>
        <v>48.8</v>
      </c>
      <c r="E48" s="496">
        <f>_xll.ciqfunctions.udf.CIQ($A$6, "IQ_OTHER_CL_SUPPL", , E60, , , "USD")</f>
        <v>44.6</v>
      </c>
      <c r="F48" s="496">
        <f>_xll.ciqfunctions.udf.CIQ($A$6, "IQ_OTHER_CL_SUPPL", , F60, , , "USD")</f>
        <v>51.3</v>
      </c>
      <c r="G48" s="496">
        <f>_xll.ciqfunctions.udf.CIQ($A$6, "IQ_OTHER_CL_SUPPL", , G60, , , "USD")</f>
        <v>47.3</v>
      </c>
      <c r="H48" s="496">
        <f>_xll.ciqfunctions.udf.CIQ($A$6, "IQ_OTHER_CL_SUPPL", , H60, , , "USD")</f>
        <v>47.5</v>
      </c>
      <c r="I48" s="496">
        <f>_xll.ciqfunctions.udf.CIQ($A$6, "IQ_OTHER_CL_SUPPL", , I60, , , "USD")</f>
        <v>48.6</v>
      </c>
      <c r="J48" s="496">
        <f>_xll.ciqfunctions.udf.CIQ($A$6, "IQ_OTHER_CL_SUPPL", , J60, , , "USD")</f>
        <v>58.2</v>
      </c>
      <c r="K48" s="496">
        <f>_xll.ciqfunctions.udf.CIQ($A$6, "IQ_OTHER_CL_SUPPL", , K60, , , "USD")</f>
        <v>57.8</v>
      </c>
      <c r="L48" s="496">
        <f>_xll.ciqfunctions.udf.CIQ($A$6, "IQ_OTHER_CL_SUPPL", , L60, , , "USD")</f>
        <v>53.3</v>
      </c>
      <c r="M48" s="496">
        <f>_xll.ciqfunctions.udf.CIQ($A$6, "IQ_OTHER_CL_SUPPL", , M60, , , "USD")</f>
        <v>53.4</v>
      </c>
      <c r="N48" s="496">
        <f>_xll.ciqfunctions.udf.CIQ($A$6, "IQ_OTHER_CL_SUPPL", , N60, , , "USD")</f>
        <v>64</v>
      </c>
      <c r="O48" s="496">
        <f>_xll.ciqfunctions.udf.CIQ($A$6, "IQ_OTHER_CL_SUPPL", , O60, , , "USD")</f>
        <v>62.8</v>
      </c>
      <c r="P48" s="496">
        <f>_xll.ciqfunctions.udf.CIQ($A$6, "IQ_OTHER_CL_SUPPL", , P60, , , "USD")</f>
        <v>65.5</v>
      </c>
      <c r="Q48" s="496">
        <f>_xll.ciqfunctions.udf.CIQ($A$6, "IQ_OTHER_CL_SUPPL", , Q60, , , "USD")</f>
        <v>112.8</v>
      </c>
      <c r="R48" s="496">
        <f>_xll.ciqfunctions.udf.CIQ($A$6, "IQ_OTHER_CL_SUPPL", , R60, , , "USD")</f>
        <v>75.599999999999994</v>
      </c>
      <c r="S48" s="496">
        <f>_xll.ciqfunctions.udf.CIQ($A$6, "IQ_OTHER_CL_SUPPL", , S60, , , "USD")</f>
        <v>70.5</v>
      </c>
      <c r="T48" s="496">
        <f>_xll.ciqfunctions.udf.CIQ($A$6, "IQ_OTHER_CL_SUPPL", , T60, , , "USD")</f>
        <v>69.8</v>
      </c>
      <c r="U48" s="496">
        <f>_xll.ciqfunctions.udf.CIQ($A$6, "IQ_OTHER_CL_SUPPL", , U60, , , "USD")</f>
        <v>114.6</v>
      </c>
      <c r="V48" s="496">
        <f>_xll.ciqfunctions.udf.CIQ($A$6, "IQ_OTHER_CL_SUPPL", , V60, , , "USD")</f>
        <v>78</v>
      </c>
      <c r="W48" s="496">
        <f>_xll.ciqfunctions.udf.CIQ($A$6, "IQ_OTHER_CL_SUPPL", , W60, , , "USD")</f>
        <v>82.5</v>
      </c>
      <c r="X48" s="496">
        <f>_xll.ciqfunctions.udf.CIQ($A$6, "IQ_OTHER_CL_SUPPL", , X60, , , "USD")</f>
        <v>77.099999999999994</v>
      </c>
      <c r="Y48" s="496">
        <f>_xll.ciqfunctions.udf.CIQ($A$6, "IQ_OTHER_CL_SUPPL", , Y60, , , "USD")</f>
        <v>124.6</v>
      </c>
      <c r="Z48" s="496">
        <f>_xll.ciqfunctions.udf.CIQ($A$6, "IQ_OTHER_CL_SUPPL", , Z60, , , "USD")</f>
        <v>85.4</v>
      </c>
      <c r="AA48" s="496">
        <f>_xll.ciqfunctions.udf.CIQ($A$6, "IQ_OTHER_CL_SUPPL", , AA60, , , "USD")</f>
        <v>104.3</v>
      </c>
      <c r="AB48" s="496">
        <f>_xll.ciqfunctions.udf.CIQ($A$6, "IQ_OTHER_CL_SUPPL", , AB60, , , "USD")</f>
        <v>83.3</v>
      </c>
      <c r="AC48" s="496">
        <f>_xll.ciqfunctions.udf.CIQ($A$6, "IQ_OTHER_CL_SUPPL", , AC60, , , "USD")</f>
        <v>131.5</v>
      </c>
      <c r="AD48" s="496">
        <f>AD$9*'IS Assumptions'!$B92</f>
        <v>81.584261102136267</v>
      </c>
      <c r="AE48" s="496">
        <f>AE$9*'IS Assumptions'!$C92</f>
        <v>86.899656521688726</v>
      </c>
      <c r="AF48" s="496">
        <f>AF$9*'IS Assumptions'!$D92</f>
        <v>72.062069983981004</v>
      </c>
      <c r="AG48" s="496">
        <f>AG$9*'IS Assumptions'!$E92</f>
        <v>99.581089894659669</v>
      </c>
      <c r="AH48" s="496">
        <f>AH$9*'IS Assumptions'!$B92</f>
        <v>89.510754654202131</v>
      </c>
      <c r="AI48" s="496">
        <f>AI$9*'IS Assumptions'!$C92</f>
        <v>95.342578695532737</v>
      </c>
      <c r="AJ48" s="496">
        <f>AJ$9*'IS Assumptions'!$D92</f>
        <v>79.063414671793481</v>
      </c>
      <c r="AK48" s="496">
        <f>AK$9*'IS Assumptions'!$E92</f>
        <v>109.25610387768197</v>
      </c>
      <c r="AL48" s="496">
        <f>AL$9*'IS Assumptions'!$B92</f>
        <v>98.727445679240063</v>
      </c>
      <c r="AM48" s="496">
        <f>AM$9*'IS Assumptions'!$C92</f>
        <v>105.15975756707559</v>
      </c>
      <c r="AN48" s="496">
        <f>AN$9*'IS Assumptions'!$D92</f>
        <v>87.204370104796965</v>
      </c>
      <c r="AO48" s="496">
        <f>AO$9*'IS Assumptions'!$E92</f>
        <v>120.50592247132703</v>
      </c>
      <c r="AP48" s="496">
        <f>AP$9*'IS Assumptions'!$B92</f>
        <v>109.45901127103457</v>
      </c>
      <c r="AQ48" s="496">
        <f>AQ$9*'IS Assumptions'!$C92</f>
        <v>116.59050844069594</v>
      </c>
      <c r="AR48" s="496">
        <f>AR$9*'IS Assumptions'!$D92</f>
        <v>96.68338995821486</v>
      </c>
      <c r="AS48" s="496">
        <f>AS$9*'IS Assumptions'!$E92</f>
        <v>133.60478472086137</v>
      </c>
      <c r="AT48" s="496">
        <f>AT$9*'IS Assumptions'!$B92</f>
        <v>121.97053080188557</v>
      </c>
      <c r="AU48" s="496">
        <f>AU$9*'IS Assumptions'!$C92</f>
        <v>129.91718119727349</v>
      </c>
      <c r="AV48" s="496">
        <f>AV$9*'IS Assumptions'!$D92</f>
        <v>107.7346145922089</v>
      </c>
      <c r="AW48" s="496">
        <f>AW$9*'IS Assumptions'!$E92</f>
        <v>148.87624436625413</v>
      </c>
      <c r="AX48" s="496">
        <f>AX$9*'IS Assumptions'!$B92</f>
        <v>135.27625076233312</v>
      </c>
      <c r="AY48" s="496">
        <f>AY$9*'IS Assumptions'!$C92</f>
        <v>144.08979830155954</v>
      </c>
      <c r="AZ48" s="496">
        <f>AZ$9*'IS Assumptions'!$D92</f>
        <v>119.48734373412817</v>
      </c>
      <c r="BA48" s="496">
        <f>BA$9*'IS Assumptions'!$E92</f>
        <v>165.11709863881683</v>
      </c>
      <c r="BB48" s="496">
        <f>BB$9*'IS Assumptions'!$B92</f>
        <v>149.12855942945623</v>
      </c>
      <c r="BC48" s="496">
        <f>BC$9*'IS Assumptions'!$C92</f>
        <v>158.84461557812233</v>
      </c>
      <c r="BD48" s="496">
        <f>BD$9*'IS Assumptions'!$D92</f>
        <v>131.72286591848967</v>
      </c>
      <c r="BE48" s="496">
        <f>BE$9*'IS Assumptions'!$E92</f>
        <v>182.02511467027216</v>
      </c>
      <c r="BF48" s="496">
        <f>BF$9*'IS Assumptions'!$B92</f>
        <v>163.20885054232824</v>
      </c>
      <c r="BG48" s="496">
        <f>BG$9*'IS Assumptions'!$C92</f>
        <v>173.84226886203408</v>
      </c>
      <c r="BH48" s="496">
        <f>BH$9*'IS Assumptions'!$D92</f>
        <v>144.15976134247779</v>
      </c>
      <c r="BI48" s="496">
        <f>BI$9*'IS Assumptions'!$E92</f>
        <v>199.21140423289427</v>
      </c>
      <c r="BJ48" s="496">
        <f>BJ$9*'IS Assumptions'!$B92</f>
        <v>177.13426538962338</v>
      </c>
      <c r="BK48" s="496">
        <f>BK$9*'IS Assumptions'!$C92</f>
        <v>188.67495534842649</v>
      </c>
      <c r="BL48" s="496">
        <f>BL$9*'IS Assumptions'!$D92</f>
        <v>156.45985704384674</v>
      </c>
      <c r="BM48" s="496">
        <f>BM$9*'IS Assumptions'!$E92</f>
        <v>216.20865307716448</v>
      </c>
      <c r="BN48" s="496">
        <f>BN$9*'IS Assumptions'!$B92</f>
        <v>190.47078081856012</v>
      </c>
      <c r="BO48" s="496">
        <f>BO$9*'IS Assumptions'!$C92</f>
        <v>202.88037431422327</v>
      </c>
      <c r="BP48" s="496">
        <f>BP$9*'IS Assumptions'!$D92</f>
        <v>168.23978732941154</v>
      </c>
      <c r="BQ48" s="496">
        <f>BQ$9*'IS Assumptions'!$E92</f>
        <v>232.48709604973544</v>
      </c>
      <c r="BR48" s="496">
        <f>BR$9*'IS Assumptions'!$B92</f>
        <v>202.75258262129623</v>
      </c>
      <c r="BS48" s="496">
        <f>BS$9*'IS Assumptions'!$C92</f>
        <v>215.96236272359405</v>
      </c>
      <c r="BT48" s="496">
        <f>BT$9*'IS Assumptions'!$D92</f>
        <v>179.08810597668281</v>
      </c>
      <c r="BU48" s="496">
        <f>BU$9*'IS Assumptions'!$E92</f>
        <v>247.47816409232675</v>
      </c>
      <c r="BV48" s="496">
        <f>BV$9*'IS Assumptions'!$B92</f>
        <v>213.50694583628621</v>
      </c>
      <c r="BW48" s="496">
        <f>BW$9*'IS Assumptions'!$C92</f>
        <v>227.41739653608565</v>
      </c>
      <c r="BX48" s="496">
        <f>BX$9*'IS Assumptions'!$D92</f>
        <v>188.58726260520893</v>
      </c>
      <c r="BY48" s="496">
        <f>BY$9*'IS Assumptions'!$E92</f>
        <v>260.6048529365271</v>
      </c>
      <c r="BZ48" s="496">
        <f>BZ$9*'IS Assumptions'!$B92</f>
        <v>222.28308976818144</v>
      </c>
      <c r="CA48" s="496">
        <f>CA$9*'IS Assumptions'!$C92</f>
        <v>236.76532569501785</v>
      </c>
      <c r="CB48" s="496">
        <f>CB$9*'IS Assumptions'!$D92</f>
        <v>196.33908985308921</v>
      </c>
      <c r="CC48" s="496">
        <f>CC$9*'IS Assumptions'!$E92</f>
        <v>271.3169433079338</v>
      </c>
      <c r="CD48" s="496">
        <f>CD$9*'IS Assumptions'!$B92</f>
        <v>228.68278916245231</v>
      </c>
      <c r="CE48" s="496">
        <f>CE$9*'IS Assumptions'!$C92</f>
        <v>243.58197968797339</v>
      </c>
      <c r="CF48" s="496">
        <f>CF$9*'IS Assumptions'!$D92</f>
        <v>201.99184173680169</v>
      </c>
      <c r="CG48" s="496">
        <f>CG$9*'IS Assumptions'!$E92</f>
        <v>279.12836467855652</v>
      </c>
      <c r="CH48" s="496">
        <f>CH$9*'IS Assumptions'!$B92</f>
        <v>232.39001591804896</v>
      </c>
      <c r="CI48" s="496">
        <f>CI$9*'IS Assumptions'!$C92</f>
        <v>247.53074048273064</v>
      </c>
      <c r="CJ48" s="496">
        <f>CJ$9*'IS Assumptions'!$D92</f>
        <v>205.26637570082005</v>
      </c>
      <c r="CK48" s="496">
        <f>CK$9*'IS Assumptions'!$E92</f>
        <v>283.65337570178292</v>
      </c>
      <c r="CM48" s="80"/>
      <c r="CN48" s="80"/>
      <c r="CO48" s="80"/>
    </row>
    <row r="49" spans="1:93" s="371" customFormat="1" x14ac:dyDescent="0.25">
      <c r="A49" s="504" t="s">
        <v>1271</v>
      </c>
      <c r="B49" s="494">
        <f>SUM(B46:B48)</f>
        <v>585.79999999999995</v>
      </c>
      <c r="C49" s="494">
        <f t="shared" ref="C49:AC49" si="23">SUM(C46:C48)</f>
        <v>733.7</v>
      </c>
      <c r="D49" s="494">
        <f t="shared" si="23"/>
        <v>699.4</v>
      </c>
      <c r="E49" s="494">
        <f t="shared" si="23"/>
        <v>866.7</v>
      </c>
      <c r="F49" s="494">
        <f t="shared" si="23"/>
        <v>826.7</v>
      </c>
      <c r="G49" s="494">
        <f t="shared" si="23"/>
        <v>804.4</v>
      </c>
      <c r="H49" s="494">
        <f t="shared" si="23"/>
        <v>867.4</v>
      </c>
      <c r="I49" s="494">
        <f t="shared" si="23"/>
        <v>899.7</v>
      </c>
      <c r="J49" s="494">
        <f t="shared" si="23"/>
        <v>937.5</v>
      </c>
      <c r="K49" s="494">
        <f t="shared" si="23"/>
        <v>947.69999999999993</v>
      </c>
      <c r="L49" s="494">
        <f t="shared" si="23"/>
        <v>977.5</v>
      </c>
      <c r="M49" s="494">
        <f t="shared" si="23"/>
        <v>1070.5</v>
      </c>
      <c r="N49" s="494">
        <f t="shared" si="23"/>
        <v>958.90000000000009</v>
      </c>
      <c r="O49" s="494">
        <f t="shared" si="23"/>
        <v>995.19999999999993</v>
      </c>
      <c r="P49" s="494">
        <f t="shared" si="23"/>
        <v>1042.8</v>
      </c>
      <c r="Q49" s="494">
        <f t="shared" si="23"/>
        <v>1105</v>
      </c>
      <c r="R49" s="494">
        <f t="shared" si="23"/>
        <v>1102.1999999999998</v>
      </c>
      <c r="S49" s="494">
        <f t="shared" si="23"/>
        <v>1112.2</v>
      </c>
      <c r="T49" s="494">
        <f t="shared" si="23"/>
        <v>1123.2</v>
      </c>
      <c r="U49" s="494">
        <f t="shared" si="23"/>
        <v>1171</v>
      </c>
      <c r="V49" s="494">
        <f t="shared" si="23"/>
        <v>1151.4000000000001</v>
      </c>
      <c r="W49" s="494">
        <f t="shared" si="23"/>
        <v>1156.2</v>
      </c>
      <c r="X49" s="494">
        <f t="shared" si="23"/>
        <v>1159.0999999999999</v>
      </c>
      <c r="Y49" s="494">
        <f t="shared" si="23"/>
        <v>1121.6999999999998</v>
      </c>
      <c r="Z49" s="494">
        <f t="shared" si="23"/>
        <v>1130.1000000000001</v>
      </c>
      <c r="AA49" s="494">
        <f t="shared" si="23"/>
        <v>1167.8</v>
      </c>
      <c r="AB49" s="494">
        <f t="shared" si="23"/>
        <v>1100</v>
      </c>
      <c r="AC49" s="494">
        <f t="shared" si="23"/>
        <v>1149.0999999999999</v>
      </c>
      <c r="AD49" s="494">
        <f>SUM(AD46:AD48)</f>
        <v>1104.0443941570104</v>
      </c>
      <c r="AE49" s="494">
        <f t="shared" ref="AE49:CK49" si="24">SUM(AE46:AE48)</f>
        <v>953.06931606622481</v>
      </c>
      <c r="AF49" s="494">
        <f t="shared" si="24"/>
        <v>988.28505292124419</v>
      </c>
      <c r="AG49" s="494">
        <f t="shared" si="24"/>
        <v>1084.7672680358053</v>
      </c>
      <c r="AH49" s="494">
        <f t="shared" si="24"/>
        <v>1391.4940604208577</v>
      </c>
      <c r="AI49" s="494">
        <f t="shared" si="24"/>
        <v>1204.3427294783698</v>
      </c>
      <c r="AJ49" s="494">
        <f t="shared" si="24"/>
        <v>1239.9721262343717</v>
      </c>
      <c r="AK49" s="494">
        <f t="shared" si="24"/>
        <v>1376.5394056119665</v>
      </c>
      <c r="AL49" s="494">
        <f t="shared" si="24"/>
        <v>1534.7726068661416</v>
      </c>
      <c r="AM49" s="494">
        <f t="shared" si="24"/>
        <v>1328.3507871551785</v>
      </c>
      <c r="AN49" s="494">
        <f t="shared" si="24"/>
        <v>1367.6488507945862</v>
      </c>
      <c r="AO49" s="494">
        <f t="shared" si="24"/>
        <v>1518.2781099087608</v>
      </c>
      <c r="AP49" s="494">
        <f t="shared" si="24"/>
        <v>1701.600714144286</v>
      </c>
      <c r="AQ49" s="494">
        <f t="shared" si="24"/>
        <v>1472.7410679245429</v>
      </c>
      <c r="AR49" s="494">
        <f t="shared" si="24"/>
        <v>1516.3107881906908</v>
      </c>
      <c r="AS49" s="494">
        <f t="shared" si="24"/>
        <v>1683.3132833701341</v>
      </c>
      <c r="AT49" s="494">
        <f t="shared" si="24"/>
        <v>1896.0991873308421</v>
      </c>
      <c r="AU49" s="494">
        <f t="shared" si="24"/>
        <v>1641.0801422616803</v>
      </c>
      <c r="AV49" s="494">
        <f t="shared" si="24"/>
        <v>1689.630022678497</v>
      </c>
      <c r="AW49" s="494">
        <f t="shared" si="24"/>
        <v>1875.7214439854079</v>
      </c>
      <c r="AX49" s="494">
        <f t="shared" si="24"/>
        <v>2102.9439443224737</v>
      </c>
      <c r="AY49" s="494">
        <f t="shared" si="24"/>
        <v>1820.1049662255346</v>
      </c>
      <c r="AZ49" s="494">
        <f t="shared" si="24"/>
        <v>1873.9511350875389</v>
      </c>
      <c r="BA49" s="494">
        <f t="shared" si="24"/>
        <v>2080.3432005145714</v>
      </c>
      <c r="BB49" s="494">
        <f t="shared" si="24"/>
        <v>2318.2857242893942</v>
      </c>
      <c r="BC49" s="494">
        <f t="shared" si="24"/>
        <v>2006.4839917872048</v>
      </c>
      <c r="BD49" s="494">
        <f t="shared" si="24"/>
        <v>2065.8440165360703</v>
      </c>
      <c r="BE49" s="494">
        <f t="shared" si="24"/>
        <v>2293.3706608757261</v>
      </c>
      <c r="BF49" s="494">
        <f t="shared" si="24"/>
        <v>2537.1716171438138</v>
      </c>
      <c r="BG49" s="494">
        <f t="shared" si="24"/>
        <v>2195.9304588205409</v>
      </c>
      <c r="BH49" s="494">
        <f t="shared" si="24"/>
        <v>2260.8950869540899</v>
      </c>
      <c r="BI49" s="494">
        <f t="shared" si="24"/>
        <v>2509.9041448602275</v>
      </c>
      <c r="BJ49" s="494">
        <f t="shared" si="24"/>
        <v>2753.6498730111161</v>
      </c>
      <c r="BK49" s="494">
        <f t="shared" si="24"/>
        <v>2383.2931080474368</v>
      </c>
      <c r="BL49" s="494">
        <f t="shared" si="24"/>
        <v>2453.8006916895492</v>
      </c>
      <c r="BM49" s="494">
        <f t="shared" si="24"/>
        <v>2724.0558671962626</v>
      </c>
      <c r="BN49" s="494">
        <f t="shared" si="24"/>
        <v>2960.973362548978</v>
      </c>
      <c r="BO49" s="494">
        <f t="shared" si="24"/>
        <v>2562.7322766195903</v>
      </c>
      <c r="BP49" s="494">
        <f t="shared" si="24"/>
        <v>2638.5484067195648</v>
      </c>
      <c r="BQ49" s="494">
        <f t="shared" si="24"/>
        <v>2929.151211240729</v>
      </c>
      <c r="BR49" s="494">
        <f t="shared" si="24"/>
        <v>3151.900746926372</v>
      </c>
      <c r="BS49" s="494">
        <f t="shared" si="24"/>
        <v>2727.9805617352959</v>
      </c>
      <c r="BT49" s="494">
        <f t="shared" si="24"/>
        <v>2808.6854137659343</v>
      </c>
      <c r="BU49" s="494">
        <f t="shared" si="24"/>
        <v>3118.0266622264239</v>
      </c>
      <c r="BV49" s="494">
        <f t="shared" si="24"/>
        <v>3319.0832558335806</v>
      </c>
      <c r="BW49" s="494">
        <f t="shared" si="24"/>
        <v>2872.6775782913364</v>
      </c>
      <c r="BX49" s="494">
        <f t="shared" si="24"/>
        <v>2957.6631614511607</v>
      </c>
      <c r="BY49" s="494">
        <f t="shared" si="24"/>
        <v>3283.4124284942609</v>
      </c>
      <c r="BZ49" s="494">
        <f t="shared" si="24"/>
        <v>3455.5132546846457</v>
      </c>
      <c r="CA49" s="494">
        <f t="shared" si="24"/>
        <v>2990.7581952860851</v>
      </c>
      <c r="CB49" s="494">
        <f t="shared" si="24"/>
        <v>3079.2370873264467</v>
      </c>
      <c r="CC49" s="494">
        <f t="shared" si="24"/>
        <v>3418.3761878575488</v>
      </c>
      <c r="CD49" s="494">
        <f t="shared" si="24"/>
        <v>3555.0001122137683</v>
      </c>
      <c r="CE49" s="494">
        <f t="shared" si="24"/>
        <v>3076.8644008042111</v>
      </c>
      <c r="CF49" s="494">
        <f t="shared" si="24"/>
        <v>3167.8906675116559</v>
      </c>
      <c r="CG49" s="494">
        <f t="shared" si="24"/>
        <v>3516.7938409576432</v>
      </c>
      <c r="CH49" s="494">
        <f t="shared" si="24"/>
        <v>3612.6309972507074</v>
      </c>
      <c r="CI49" s="494">
        <f t="shared" si="24"/>
        <v>3126.7441231557737</v>
      </c>
      <c r="CJ49" s="494">
        <f t="shared" si="24"/>
        <v>3219.2460365991874</v>
      </c>
      <c r="CK49" s="494">
        <f t="shared" si="24"/>
        <v>3573.8053557675917</v>
      </c>
      <c r="CM49" s="80"/>
      <c r="CN49" s="80"/>
      <c r="CO49" s="80"/>
    </row>
    <row r="50" spans="1:93" s="371" customFormat="1" x14ac:dyDescent="0.25">
      <c r="A50" s="504"/>
      <c r="B50" s="494"/>
      <c r="C50" s="494"/>
      <c r="D50" s="494"/>
      <c r="E50" s="494"/>
      <c r="F50" s="494"/>
      <c r="G50" s="494"/>
      <c r="H50" s="494"/>
      <c r="I50" s="494"/>
      <c r="J50" s="494"/>
      <c r="K50" s="494"/>
      <c r="L50" s="494"/>
      <c r="M50" s="494"/>
      <c r="N50" s="494"/>
      <c r="O50" s="494"/>
      <c r="P50" s="494"/>
      <c r="Q50" s="494"/>
      <c r="R50" s="494"/>
      <c r="S50" s="494"/>
      <c r="T50" s="494"/>
      <c r="U50" s="494"/>
      <c r="V50" s="494"/>
      <c r="W50" s="494"/>
      <c r="X50" s="494"/>
      <c r="Y50" s="494"/>
      <c r="Z50" s="494"/>
      <c r="AA50" s="494"/>
      <c r="AB50" s="494"/>
      <c r="AC50" s="494" t="s">
        <v>980</v>
      </c>
      <c r="AD50" s="494"/>
      <c r="AE50" s="494"/>
      <c r="AF50" s="494"/>
      <c r="AG50" s="494"/>
      <c r="AH50" s="494"/>
      <c r="AI50" s="494"/>
      <c r="AJ50" s="494"/>
      <c r="AK50" s="494"/>
      <c r="AL50" s="494"/>
      <c r="AM50" s="494"/>
      <c r="AN50" s="494"/>
      <c r="AO50" s="494"/>
      <c r="AP50" s="494"/>
      <c r="AQ50" s="494"/>
      <c r="AR50" s="494"/>
      <c r="AS50" s="494"/>
      <c r="AT50" s="494"/>
      <c r="AU50" s="494"/>
      <c r="AV50" s="494"/>
      <c r="AW50" s="495"/>
      <c r="AX50" s="495"/>
      <c r="AY50" s="495"/>
      <c r="AZ50" s="495"/>
      <c r="BA50" s="495"/>
      <c r="BB50" s="495"/>
      <c r="BC50" s="495"/>
      <c r="BD50" s="495"/>
      <c r="BE50" s="495"/>
      <c r="BF50" s="495"/>
      <c r="BG50" s="495"/>
      <c r="BH50" s="495"/>
      <c r="BI50" s="495"/>
      <c r="BJ50" s="495"/>
      <c r="BK50" s="495"/>
      <c r="BL50" s="495"/>
      <c r="BM50" s="495"/>
      <c r="BN50" s="495"/>
      <c r="BO50" s="495"/>
      <c r="BP50" s="495"/>
      <c r="BQ50" s="495"/>
      <c r="BR50" s="495"/>
      <c r="BS50" s="495"/>
      <c r="BT50" s="495"/>
      <c r="BU50" s="495"/>
      <c r="BV50" s="495"/>
      <c r="BW50" s="495"/>
      <c r="BX50" s="495"/>
      <c r="BY50" s="495"/>
      <c r="BZ50" s="495"/>
      <c r="CA50" s="495"/>
      <c r="CB50" s="495"/>
      <c r="CC50" s="495"/>
      <c r="CD50" s="495"/>
      <c r="CE50" s="495"/>
      <c r="CF50" s="495"/>
      <c r="CG50" s="495"/>
      <c r="CH50" s="495"/>
      <c r="CI50" s="495"/>
      <c r="CJ50" s="495"/>
      <c r="CK50" s="495"/>
      <c r="CM50" s="770" t="s">
        <v>1474</v>
      </c>
      <c r="CN50" s="771"/>
      <c r="CO50" s="771"/>
    </row>
    <row r="51" spans="1:93" s="371" customFormat="1" x14ac:dyDescent="0.25">
      <c r="A51" s="504"/>
      <c r="B51" s="494"/>
      <c r="C51" s="494"/>
      <c r="D51" s="494"/>
      <c r="E51" s="494"/>
      <c r="F51" s="494"/>
      <c r="G51" s="494"/>
      <c r="H51" s="494"/>
      <c r="I51" s="494"/>
      <c r="J51" s="494"/>
      <c r="K51" s="494"/>
      <c r="L51" s="494"/>
      <c r="M51" s="494"/>
      <c r="N51" s="494"/>
      <c r="O51" s="494"/>
      <c r="P51" s="494"/>
      <c r="Q51" s="494"/>
      <c r="R51" s="494"/>
      <c r="S51" s="494"/>
      <c r="T51" s="494"/>
      <c r="U51" s="494"/>
      <c r="V51" s="494"/>
      <c r="W51" s="494"/>
      <c r="X51" s="494"/>
      <c r="Y51" s="494"/>
      <c r="Z51" s="494"/>
      <c r="AA51" s="494"/>
      <c r="AB51" s="494"/>
      <c r="AC51" s="494" t="s">
        <v>980</v>
      </c>
      <c r="AD51" s="494"/>
      <c r="AE51" s="494"/>
      <c r="AF51" s="494"/>
      <c r="AG51" s="494"/>
      <c r="AH51" s="494"/>
      <c r="AI51" s="494"/>
      <c r="AJ51" s="494"/>
      <c r="AK51" s="494"/>
      <c r="AL51" s="494"/>
      <c r="AM51" s="494"/>
      <c r="AN51" s="494"/>
      <c r="AO51" s="494"/>
      <c r="AP51" s="494"/>
      <c r="AQ51" s="494"/>
      <c r="AR51" s="494"/>
      <c r="AS51" s="494"/>
      <c r="AT51" s="494"/>
      <c r="AU51" s="494"/>
      <c r="AV51" s="494"/>
      <c r="AW51" s="495"/>
      <c r="AX51" s="495"/>
      <c r="AY51" s="495"/>
      <c r="AZ51" s="495"/>
      <c r="BA51" s="495"/>
      <c r="BB51" s="495"/>
      <c r="BC51" s="495"/>
      <c r="BD51" s="495"/>
      <c r="BE51" s="495"/>
      <c r="BF51" s="495"/>
      <c r="BG51" s="495"/>
      <c r="BH51" s="495"/>
      <c r="BI51" s="495"/>
      <c r="BJ51" s="495"/>
      <c r="BK51" s="495"/>
      <c r="BL51" s="495"/>
      <c r="BM51" s="495"/>
      <c r="BN51" s="495"/>
      <c r="BO51" s="495"/>
      <c r="BP51" s="495"/>
      <c r="BQ51" s="495"/>
      <c r="BR51" s="495"/>
      <c r="BS51" s="495"/>
      <c r="BT51" s="495"/>
      <c r="BU51" s="495"/>
      <c r="BV51" s="495"/>
      <c r="BW51" s="495"/>
      <c r="BX51" s="495"/>
      <c r="BY51" s="495"/>
      <c r="BZ51" s="495"/>
      <c r="CA51" s="495"/>
      <c r="CB51" s="495"/>
      <c r="CC51" s="495"/>
      <c r="CD51" s="495"/>
      <c r="CE51" s="495"/>
      <c r="CF51" s="495"/>
      <c r="CG51" s="495"/>
      <c r="CH51" s="495"/>
      <c r="CI51" s="495"/>
      <c r="CJ51" s="495"/>
      <c r="CK51" s="495"/>
      <c r="CM51" s="785" t="s">
        <v>1481</v>
      </c>
      <c r="CN51" s="766"/>
      <c r="CO51" s="786">
        <f>CO13</f>
        <v>3077.3292219794057</v>
      </c>
    </row>
    <row r="52" spans="1:93" s="371" customFormat="1" x14ac:dyDescent="0.25">
      <c r="A52" s="506" t="s">
        <v>1274</v>
      </c>
      <c r="B52" s="496">
        <f>(B40/B9)*90</f>
        <v>32.885347526130801</v>
      </c>
      <c r="C52" s="496">
        <f t="shared" ref="C52:BN52" si="25">(C40/C9)*90</f>
        <v>24.728757635679841</v>
      </c>
      <c r="D52" s="496">
        <f t="shared" si="25"/>
        <v>35.929270110459278</v>
      </c>
      <c r="E52" s="496">
        <f t="shared" si="25"/>
        <v>70.219821333805058</v>
      </c>
      <c r="F52" s="496">
        <f t="shared" si="25"/>
        <v>33.940026756214941</v>
      </c>
      <c r="G52" s="496">
        <f t="shared" si="25"/>
        <v>35.413345920965355</v>
      </c>
      <c r="H52" s="496">
        <f t="shared" si="25"/>
        <v>45.910530950448901</v>
      </c>
      <c r="I52" s="496">
        <f t="shared" si="25"/>
        <v>47.8650238846908</v>
      </c>
      <c r="J52" s="496">
        <f t="shared" si="25"/>
        <v>31.733348262326608</v>
      </c>
      <c r="K52" s="496">
        <f t="shared" si="25"/>
        <v>34.842068162320892</v>
      </c>
      <c r="L52" s="496">
        <f t="shared" si="25"/>
        <v>31.644708068741632</v>
      </c>
      <c r="M52" s="496">
        <f t="shared" si="25"/>
        <v>51.748058466496715</v>
      </c>
      <c r="N52" s="496">
        <f t="shared" si="25"/>
        <v>32.612758800253758</v>
      </c>
      <c r="O52" s="496">
        <f t="shared" si="25"/>
        <v>31.32236982525728</v>
      </c>
      <c r="P52" s="496">
        <f t="shared" si="25"/>
        <v>38.625542495575836</v>
      </c>
      <c r="Q52" s="496">
        <f t="shared" si="25"/>
        <v>40.589078354905055</v>
      </c>
      <c r="R52" s="496">
        <f t="shared" si="25"/>
        <v>34.64667388262037</v>
      </c>
      <c r="S52" s="496">
        <f t="shared" si="25"/>
        <v>36.73676840127974</v>
      </c>
      <c r="T52" s="496">
        <f t="shared" si="25"/>
        <v>38.195420436348755</v>
      </c>
      <c r="U52" s="496">
        <f t="shared" si="25"/>
        <v>38.456139589537571</v>
      </c>
      <c r="V52" s="496">
        <f t="shared" si="25"/>
        <v>30.422286787116949</v>
      </c>
      <c r="W52" s="496">
        <f t="shared" si="25"/>
        <v>38.744701616009927</v>
      </c>
      <c r="X52" s="496">
        <f t="shared" si="25"/>
        <v>33.464532491099817</v>
      </c>
      <c r="Y52" s="496">
        <f t="shared" si="25"/>
        <v>36.683943338769495</v>
      </c>
      <c r="Z52" s="496">
        <f t="shared" si="25"/>
        <v>27.610857203235643</v>
      </c>
      <c r="AA52" s="496">
        <f t="shared" si="25"/>
        <v>34.656800541399285</v>
      </c>
      <c r="AB52" s="496">
        <f t="shared" si="25"/>
        <v>37.800388962364423</v>
      </c>
      <c r="AC52" s="496">
        <f t="shared" si="25"/>
        <v>40.144762383943714</v>
      </c>
      <c r="AD52" s="496">
        <f t="shared" si="25"/>
        <v>31.978757031128442</v>
      </c>
      <c r="AE52" s="496">
        <f t="shared" si="25"/>
        <v>33.777830300416049</v>
      </c>
      <c r="AF52" s="496">
        <f t="shared" si="25"/>
        <v>37.367199073576948</v>
      </c>
      <c r="AG52" s="496">
        <f t="shared" si="25"/>
        <v>46.529546764592624</v>
      </c>
      <c r="AH52" s="496">
        <f t="shared" si="25"/>
        <v>31.978757031128442</v>
      </c>
      <c r="AI52" s="496">
        <f t="shared" si="25"/>
        <v>33.777830300416049</v>
      </c>
      <c r="AJ52" s="496">
        <f t="shared" si="25"/>
        <v>37.367199073576948</v>
      </c>
      <c r="AK52" s="496">
        <f t="shared" si="25"/>
        <v>46.529546764592624</v>
      </c>
      <c r="AL52" s="496">
        <f t="shared" si="25"/>
        <v>31.978757031128442</v>
      </c>
      <c r="AM52" s="496">
        <f t="shared" si="25"/>
        <v>33.777830300416049</v>
      </c>
      <c r="AN52" s="496">
        <f t="shared" si="25"/>
        <v>37.367199073576948</v>
      </c>
      <c r="AO52" s="496">
        <f t="shared" si="25"/>
        <v>46.529546764592624</v>
      </c>
      <c r="AP52" s="496">
        <f t="shared" si="25"/>
        <v>31.978757031128442</v>
      </c>
      <c r="AQ52" s="496">
        <f t="shared" si="25"/>
        <v>33.777830300416049</v>
      </c>
      <c r="AR52" s="496">
        <f t="shared" si="25"/>
        <v>37.367199073576955</v>
      </c>
      <c r="AS52" s="496">
        <f t="shared" si="25"/>
        <v>46.529546764592624</v>
      </c>
      <c r="AT52" s="496">
        <f t="shared" si="25"/>
        <v>31.978757031128442</v>
      </c>
      <c r="AU52" s="496">
        <f t="shared" si="25"/>
        <v>33.777830300416049</v>
      </c>
      <c r="AV52" s="496">
        <f t="shared" si="25"/>
        <v>37.367199073576948</v>
      </c>
      <c r="AW52" s="496">
        <f t="shared" si="25"/>
        <v>46.529546764592624</v>
      </c>
      <c r="AX52" s="496">
        <f t="shared" si="25"/>
        <v>31.978757031128442</v>
      </c>
      <c r="AY52" s="496">
        <f t="shared" si="25"/>
        <v>33.777830300416049</v>
      </c>
      <c r="AZ52" s="496">
        <f t="shared" si="25"/>
        <v>37.367199073576948</v>
      </c>
      <c r="BA52" s="496">
        <f t="shared" si="25"/>
        <v>46.529546764592624</v>
      </c>
      <c r="BB52" s="496">
        <f t="shared" si="25"/>
        <v>31.978757031128442</v>
      </c>
      <c r="BC52" s="496">
        <f t="shared" si="25"/>
        <v>33.777830300416049</v>
      </c>
      <c r="BD52" s="496">
        <f t="shared" si="25"/>
        <v>37.367199073576948</v>
      </c>
      <c r="BE52" s="496">
        <f t="shared" si="25"/>
        <v>46.529546764592624</v>
      </c>
      <c r="BF52" s="496">
        <f t="shared" si="25"/>
        <v>31.978757031128442</v>
      </c>
      <c r="BG52" s="496">
        <f t="shared" si="25"/>
        <v>33.777830300416049</v>
      </c>
      <c r="BH52" s="496">
        <f t="shared" si="25"/>
        <v>37.367199073576948</v>
      </c>
      <c r="BI52" s="496">
        <f t="shared" si="25"/>
        <v>46.529546764592624</v>
      </c>
      <c r="BJ52" s="496">
        <f t="shared" si="25"/>
        <v>31.978757031128442</v>
      </c>
      <c r="BK52" s="496">
        <f t="shared" si="25"/>
        <v>33.777830300416049</v>
      </c>
      <c r="BL52" s="496">
        <f t="shared" si="25"/>
        <v>37.367199073576948</v>
      </c>
      <c r="BM52" s="496">
        <f t="shared" si="25"/>
        <v>46.529546764592624</v>
      </c>
      <c r="BN52" s="496">
        <f t="shared" si="25"/>
        <v>31.978757031128435</v>
      </c>
      <c r="BO52" s="496">
        <f t="shared" ref="BO52:CK52" si="26">(BO40/BO9)*90</f>
        <v>33.777830300416049</v>
      </c>
      <c r="BP52" s="496">
        <f t="shared" si="26"/>
        <v>37.367199073576948</v>
      </c>
      <c r="BQ52" s="496">
        <f t="shared" si="26"/>
        <v>46.529546764592624</v>
      </c>
      <c r="BR52" s="496">
        <f t="shared" si="26"/>
        <v>31.978757031128442</v>
      </c>
      <c r="BS52" s="496">
        <f t="shared" si="26"/>
        <v>33.777830300416049</v>
      </c>
      <c r="BT52" s="496">
        <f t="shared" si="26"/>
        <v>37.367199073576948</v>
      </c>
      <c r="BU52" s="496">
        <f t="shared" si="26"/>
        <v>46.529546764592624</v>
      </c>
      <c r="BV52" s="496">
        <f t="shared" si="26"/>
        <v>31.978757031128435</v>
      </c>
      <c r="BW52" s="496">
        <f t="shared" si="26"/>
        <v>33.777830300416056</v>
      </c>
      <c r="BX52" s="496">
        <f t="shared" si="26"/>
        <v>37.367199073576955</v>
      </c>
      <c r="BY52" s="496">
        <f t="shared" si="26"/>
        <v>46.529546764592624</v>
      </c>
      <c r="BZ52" s="496">
        <f t="shared" si="26"/>
        <v>31.978757031128442</v>
      </c>
      <c r="CA52" s="496">
        <f t="shared" si="26"/>
        <v>33.777830300416049</v>
      </c>
      <c r="CB52" s="496">
        <f t="shared" si="26"/>
        <v>37.367199073576948</v>
      </c>
      <c r="CC52" s="496">
        <f t="shared" si="26"/>
        <v>46.529546764592624</v>
      </c>
      <c r="CD52" s="496">
        <f t="shared" si="26"/>
        <v>31.978757031128442</v>
      </c>
      <c r="CE52" s="496">
        <f t="shared" si="26"/>
        <v>33.777830300416049</v>
      </c>
      <c r="CF52" s="496">
        <f t="shared" si="26"/>
        <v>37.367199073576948</v>
      </c>
      <c r="CG52" s="496">
        <f t="shared" si="26"/>
        <v>46.529546764592624</v>
      </c>
      <c r="CH52" s="496">
        <f t="shared" si="26"/>
        <v>31.978757031128442</v>
      </c>
      <c r="CI52" s="496">
        <f t="shared" si="26"/>
        <v>33.777830300416049</v>
      </c>
      <c r="CJ52" s="496">
        <f t="shared" si="26"/>
        <v>37.367199073576941</v>
      </c>
      <c r="CK52" s="496">
        <f t="shared" si="26"/>
        <v>46.529546764592624</v>
      </c>
      <c r="CM52" s="785" t="s">
        <v>1131</v>
      </c>
      <c r="CN52" s="766"/>
      <c r="CO52" s="787">
        <f ca="1">CO38</f>
        <v>28816.451897264797</v>
      </c>
    </row>
    <row r="53" spans="1:93" s="371" customFormat="1" ht="15.75" thickBot="1" x14ac:dyDescent="0.3">
      <c r="A53" s="506" t="s">
        <v>1276</v>
      </c>
      <c r="B53" s="496">
        <f>(B41/B18)*90</f>
        <v>110.51895765551157</v>
      </c>
      <c r="C53" s="496">
        <f t="shared" ref="C53:BN53" si="27">(C41/C18)*90</f>
        <v>94.907933828865765</v>
      </c>
      <c r="D53" s="496">
        <f t="shared" si="27"/>
        <v>118.71984081080511</v>
      </c>
      <c r="E53" s="496">
        <f t="shared" si="27"/>
        <v>178.63285682840507</v>
      </c>
      <c r="F53" s="496">
        <f t="shared" si="27"/>
        <v>92.264734078128953</v>
      </c>
      <c r="G53" s="496">
        <f t="shared" si="27"/>
        <v>96.664594499289365</v>
      </c>
      <c r="H53" s="496">
        <f t="shared" si="27"/>
        <v>115.34327500978642</v>
      </c>
      <c r="I53" s="496">
        <f t="shared" si="27"/>
        <v>123.27754698986588</v>
      </c>
      <c r="J53" s="496">
        <f t="shared" si="27"/>
        <v>88.511576092282951</v>
      </c>
      <c r="K53" s="496">
        <f t="shared" si="27"/>
        <v>112.91995809363715</v>
      </c>
      <c r="L53" s="496">
        <f t="shared" si="27"/>
        <v>98.892175456970691</v>
      </c>
      <c r="M53" s="496">
        <f t="shared" si="27"/>
        <v>199.70734636621697</v>
      </c>
      <c r="N53" s="496">
        <f t="shared" si="27"/>
        <v>121.59230899377408</v>
      </c>
      <c r="O53" s="496">
        <f t="shared" si="27"/>
        <v>113.09084192217894</v>
      </c>
      <c r="P53" s="496">
        <f t="shared" si="27"/>
        <v>121.1340213369506</v>
      </c>
      <c r="Q53" s="496">
        <f t="shared" si="27"/>
        <v>116.3358943482402</v>
      </c>
      <c r="R53" s="496">
        <f t="shared" si="27"/>
        <v>93.275984677957311</v>
      </c>
      <c r="S53" s="496">
        <f t="shared" si="27"/>
        <v>107.32333007341946</v>
      </c>
      <c r="T53" s="496">
        <f t="shared" si="27"/>
        <v>123.45548381644804</v>
      </c>
      <c r="U53" s="496">
        <f t="shared" si="27"/>
        <v>136.51284895578388</v>
      </c>
      <c r="V53" s="496">
        <f t="shared" si="27"/>
        <v>113.721201525056</v>
      </c>
      <c r="W53" s="496">
        <f t="shared" si="27"/>
        <v>128.24599747659468</v>
      </c>
      <c r="X53" s="496">
        <f t="shared" si="27"/>
        <v>109.06156604543408</v>
      </c>
      <c r="Y53" s="496">
        <f t="shared" si="27"/>
        <v>131.05086559047254</v>
      </c>
      <c r="Z53" s="496">
        <f t="shared" si="27"/>
        <v>106.52739609188718</v>
      </c>
      <c r="AA53" s="496">
        <f t="shared" si="27"/>
        <v>147.27402427476642</v>
      </c>
      <c r="AB53" s="496">
        <f t="shared" si="27"/>
        <v>137.60844035196155</v>
      </c>
      <c r="AC53" s="496">
        <f t="shared" si="27"/>
        <v>152.11402424535689</v>
      </c>
      <c r="AD53" s="496">
        <f t="shared" si="27"/>
        <v>103.77316558779971</v>
      </c>
      <c r="AE53" s="496">
        <f t="shared" si="27"/>
        <v>114.34666859553597</v>
      </c>
      <c r="AF53" s="496">
        <f t="shared" si="27"/>
        <v>117.74497183262235</v>
      </c>
      <c r="AG53" s="496">
        <f t="shared" si="27"/>
        <v>148.23305476062021</v>
      </c>
      <c r="AH53" s="496">
        <f t="shared" si="27"/>
        <v>103.77316558779971</v>
      </c>
      <c r="AI53" s="496">
        <f t="shared" si="27"/>
        <v>114.34666859553597</v>
      </c>
      <c r="AJ53" s="496">
        <f t="shared" si="27"/>
        <v>117.74497183262235</v>
      </c>
      <c r="AK53" s="496">
        <f t="shared" si="27"/>
        <v>148.23305476062021</v>
      </c>
      <c r="AL53" s="496">
        <f t="shared" si="27"/>
        <v>103.77316558779971</v>
      </c>
      <c r="AM53" s="496">
        <f t="shared" si="27"/>
        <v>114.34666859553597</v>
      </c>
      <c r="AN53" s="496">
        <f t="shared" si="27"/>
        <v>117.74497183262238</v>
      </c>
      <c r="AO53" s="496">
        <f t="shared" si="27"/>
        <v>148.23305476062021</v>
      </c>
      <c r="AP53" s="496">
        <f t="shared" si="27"/>
        <v>103.77316558779971</v>
      </c>
      <c r="AQ53" s="496">
        <f t="shared" si="27"/>
        <v>114.34666859553597</v>
      </c>
      <c r="AR53" s="496">
        <f t="shared" si="27"/>
        <v>117.74497183262235</v>
      </c>
      <c r="AS53" s="496">
        <f t="shared" si="27"/>
        <v>148.23305476062021</v>
      </c>
      <c r="AT53" s="496">
        <f t="shared" si="27"/>
        <v>103.77316558779971</v>
      </c>
      <c r="AU53" s="496">
        <f t="shared" si="27"/>
        <v>114.34666859553597</v>
      </c>
      <c r="AV53" s="496">
        <f t="shared" si="27"/>
        <v>117.74497183262235</v>
      </c>
      <c r="AW53" s="496">
        <f t="shared" si="27"/>
        <v>148.23305476062021</v>
      </c>
      <c r="AX53" s="496">
        <f t="shared" si="27"/>
        <v>103.77316558779971</v>
      </c>
      <c r="AY53" s="496">
        <f t="shared" si="27"/>
        <v>114.34666859553597</v>
      </c>
      <c r="AZ53" s="496">
        <f t="shared" si="27"/>
        <v>117.74497183262235</v>
      </c>
      <c r="BA53" s="496">
        <f t="shared" si="27"/>
        <v>148.23305476062021</v>
      </c>
      <c r="BB53" s="496">
        <f t="shared" si="27"/>
        <v>103.77316558779971</v>
      </c>
      <c r="BC53" s="496">
        <f t="shared" si="27"/>
        <v>114.34666859553597</v>
      </c>
      <c r="BD53" s="496">
        <f t="shared" si="27"/>
        <v>117.74497183262235</v>
      </c>
      <c r="BE53" s="496">
        <f t="shared" si="27"/>
        <v>148.23305476062021</v>
      </c>
      <c r="BF53" s="496">
        <f t="shared" si="27"/>
        <v>103.77316558779971</v>
      </c>
      <c r="BG53" s="496">
        <f t="shared" si="27"/>
        <v>114.34666859553597</v>
      </c>
      <c r="BH53" s="496">
        <f t="shared" si="27"/>
        <v>117.74497183262235</v>
      </c>
      <c r="BI53" s="496">
        <f t="shared" si="27"/>
        <v>148.23305476062021</v>
      </c>
      <c r="BJ53" s="496">
        <f t="shared" si="27"/>
        <v>103.77316558779971</v>
      </c>
      <c r="BK53" s="496">
        <f t="shared" si="27"/>
        <v>114.34666859553597</v>
      </c>
      <c r="BL53" s="496">
        <f t="shared" si="27"/>
        <v>117.74497183262235</v>
      </c>
      <c r="BM53" s="496">
        <f t="shared" si="27"/>
        <v>148.23305476062021</v>
      </c>
      <c r="BN53" s="496">
        <f t="shared" si="27"/>
        <v>103.77316558779971</v>
      </c>
      <c r="BO53" s="496">
        <f t="shared" ref="BO53:CK53" si="28">(BO41/BO18)*90</f>
        <v>114.34666859553597</v>
      </c>
      <c r="BP53" s="496">
        <f t="shared" si="28"/>
        <v>117.74497183262235</v>
      </c>
      <c r="BQ53" s="496">
        <f t="shared" si="28"/>
        <v>148.23305476062018</v>
      </c>
      <c r="BR53" s="496">
        <f t="shared" si="28"/>
        <v>103.77316558779971</v>
      </c>
      <c r="BS53" s="496">
        <f t="shared" si="28"/>
        <v>114.34666859553597</v>
      </c>
      <c r="BT53" s="496">
        <f t="shared" si="28"/>
        <v>117.74497183262235</v>
      </c>
      <c r="BU53" s="496">
        <f t="shared" si="28"/>
        <v>148.23305476062021</v>
      </c>
      <c r="BV53" s="496">
        <f t="shared" si="28"/>
        <v>103.77316558779971</v>
      </c>
      <c r="BW53" s="496">
        <f t="shared" si="28"/>
        <v>114.34666859553597</v>
      </c>
      <c r="BX53" s="496">
        <f t="shared" si="28"/>
        <v>117.74497183262235</v>
      </c>
      <c r="BY53" s="496">
        <f t="shared" si="28"/>
        <v>148.23305476062021</v>
      </c>
      <c r="BZ53" s="496">
        <f t="shared" si="28"/>
        <v>103.77316558779971</v>
      </c>
      <c r="CA53" s="496">
        <f t="shared" si="28"/>
        <v>114.34666859553597</v>
      </c>
      <c r="CB53" s="496">
        <f t="shared" si="28"/>
        <v>117.74497183262235</v>
      </c>
      <c r="CC53" s="496">
        <f t="shared" si="28"/>
        <v>148.23305476062021</v>
      </c>
      <c r="CD53" s="496">
        <f t="shared" si="28"/>
        <v>103.77316558779971</v>
      </c>
      <c r="CE53" s="496">
        <f t="shared" si="28"/>
        <v>114.34666859553597</v>
      </c>
      <c r="CF53" s="496">
        <f t="shared" si="28"/>
        <v>117.74497183262235</v>
      </c>
      <c r="CG53" s="496">
        <f t="shared" si="28"/>
        <v>148.23305476062021</v>
      </c>
      <c r="CH53" s="496">
        <f t="shared" si="28"/>
        <v>103.77316558779971</v>
      </c>
      <c r="CI53" s="496">
        <f t="shared" si="28"/>
        <v>114.34666859553597</v>
      </c>
      <c r="CJ53" s="496">
        <f t="shared" si="28"/>
        <v>117.74497183262235</v>
      </c>
      <c r="CK53" s="496">
        <f t="shared" si="28"/>
        <v>148.23305476062021</v>
      </c>
      <c r="CM53" s="782" t="str">
        <f>CM50</f>
        <v>Implied Exit Multiple</v>
      </c>
      <c r="CN53" s="783"/>
      <c r="CO53" s="788">
        <f ca="1">CO52/CO51</f>
        <v>9.3641108307317928</v>
      </c>
    </row>
    <row r="54" spans="1:93" s="371" customFormat="1" ht="15.75" thickTop="1" x14ac:dyDescent="0.25">
      <c r="A54" s="506" t="s">
        <v>1275</v>
      </c>
      <c r="B54" s="496">
        <f>(B46/B18)*90</f>
        <v>62.381964579527548</v>
      </c>
      <c r="C54" s="496">
        <f t="shared" ref="C54:BN54" si="29">(C46/C18)*90</f>
        <v>59.659709391361112</v>
      </c>
      <c r="D54" s="496">
        <f t="shared" si="29"/>
        <v>84.480188324371213</v>
      </c>
      <c r="E54" s="496">
        <f t="shared" si="29"/>
        <v>208.26089439207084</v>
      </c>
      <c r="F54" s="496">
        <f t="shared" si="29"/>
        <v>94.208065478076946</v>
      </c>
      <c r="G54" s="496">
        <f t="shared" si="29"/>
        <v>98.012040362006744</v>
      </c>
      <c r="H54" s="496">
        <f t="shared" si="29"/>
        <v>116.81389341037485</v>
      </c>
      <c r="I54" s="496">
        <f t="shared" si="29"/>
        <v>126.42255870169035</v>
      </c>
      <c r="J54" s="496">
        <f t="shared" si="29"/>
        <v>98.788021597990493</v>
      </c>
      <c r="K54" s="496">
        <f t="shared" si="29"/>
        <v>114.06730171320861</v>
      </c>
      <c r="L54" s="496">
        <f t="shared" si="29"/>
        <v>89.274233205544618</v>
      </c>
      <c r="M54" s="496">
        <f t="shared" si="29"/>
        <v>182.23435363871849</v>
      </c>
      <c r="N54" s="496">
        <f t="shared" si="29"/>
        <v>91.777515884415095</v>
      </c>
      <c r="O54" s="496">
        <f t="shared" si="29"/>
        <v>100.94701238513608</v>
      </c>
      <c r="P54" s="496">
        <f t="shared" si="29"/>
        <v>111.93818423397634</v>
      </c>
      <c r="Q54" s="496">
        <f t="shared" si="29"/>
        <v>135.71186574003244</v>
      </c>
      <c r="R54" s="496">
        <f t="shared" si="29"/>
        <v>107.49847153088007</v>
      </c>
      <c r="S54" s="496">
        <f t="shared" si="29"/>
        <v>122.97121748820219</v>
      </c>
      <c r="T54" s="496">
        <f t="shared" si="29"/>
        <v>125.92657036201345</v>
      </c>
      <c r="U54" s="496">
        <f t="shared" si="29"/>
        <v>144.68115704588314</v>
      </c>
      <c r="V54" s="496">
        <f t="shared" si="29"/>
        <v>109.45839943601028</v>
      </c>
      <c r="W54" s="496">
        <f t="shared" si="29"/>
        <v>121.17204912091685</v>
      </c>
      <c r="X54" s="496">
        <f t="shared" si="29"/>
        <v>101.31743409765419</v>
      </c>
      <c r="Y54" s="496">
        <f t="shared" si="29"/>
        <v>120.85933112871119</v>
      </c>
      <c r="Z54" s="496">
        <f t="shared" si="29"/>
        <v>95.756486430659834</v>
      </c>
      <c r="AA54" s="496">
        <f t="shared" si="29"/>
        <v>134.01859142533692</v>
      </c>
      <c r="AB54" s="496">
        <f t="shared" si="29"/>
        <v>119.43223872429212</v>
      </c>
      <c r="AC54" s="496">
        <f t="shared" si="29"/>
        <v>151.04743797512756</v>
      </c>
      <c r="AD54" s="496">
        <f t="shared" si="29"/>
        <v>94.266989276794334</v>
      </c>
      <c r="AE54" s="496">
        <f t="shared" si="29"/>
        <v>107.2639888408812</v>
      </c>
      <c r="AF54" s="496">
        <f t="shared" si="29"/>
        <v>107.02610605117525</v>
      </c>
      <c r="AG54" s="496">
        <f t="shared" si="29"/>
        <v>152.7453712317477</v>
      </c>
      <c r="AH54" s="496">
        <f t="shared" si="29"/>
        <v>94.266989276794334</v>
      </c>
      <c r="AI54" s="496">
        <f t="shared" si="29"/>
        <v>107.2639888408812</v>
      </c>
      <c r="AJ54" s="496">
        <f t="shared" si="29"/>
        <v>107.02610605117525</v>
      </c>
      <c r="AK54" s="496">
        <f t="shared" si="29"/>
        <v>152.7453712317477</v>
      </c>
      <c r="AL54" s="496">
        <f t="shared" si="29"/>
        <v>94.266989276794334</v>
      </c>
      <c r="AM54" s="496">
        <f t="shared" si="29"/>
        <v>107.26398884088123</v>
      </c>
      <c r="AN54" s="496">
        <f t="shared" si="29"/>
        <v>107.02610605117525</v>
      </c>
      <c r="AO54" s="496">
        <f t="shared" si="29"/>
        <v>152.7453712317477</v>
      </c>
      <c r="AP54" s="496">
        <f t="shared" si="29"/>
        <v>94.266989276794334</v>
      </c>
      <c r="AQ54" s="496">
        <f t="shared" si="29"/>
        <v>107.2639888408812</v>
      </c>
      <c r="AR54" s="496">
        <f t="shared" si="29"/>
        <v>107.02610605117525</v>
      </c>
      <c r="AS54" s="496">
        <f t="shared" si="29"/>
        <v>152.7453712317477</v>
      </c>
      <c r="AT54" s="496">
        <f t="shared" si="29"/>
        <v>94.266989276794334</v>
      </c>
      <c r="AU54" s="496">
        <f t="shared" si="29"/>
        <v>107.2639888408812</v>
      </c>
      <c r="AV54" s="496">
        <f t="shared" si="29"/>
        <v>107.02610605117525</v>
      </c>
      <c r="AW54" s="496">
        <f t="shared" si="29"/>
        <v>152.7453712317477</v>
      </c>
      <c r="AX54" s="496">
        <f t="shared" si="29"/>
        <v>94.266989276794334</v>
      </c>
      <c r="AY54" s="496">
        <f t="shared" si="29"/>
        <v>107.2639888408812</v>
      </c>
      <c r="AZ54" s="496">
        <f t="shared" si="29"/>
        <v>107.02610605117525</v>
      </c>
      <c r="BA54" s="496">
        <f t="shared" si="29"/>
        <v>152.7453712317477</v>
      </c>
      <c r="BB54" s="496">
        <f t="shared" si="29"/>
        <v>94.266989276794334</v>
      </c>
      <c r="BC54" s="496">
        <f t="shared" si="29"/>
        <v>107.2639888408812</v>
      </c>
      <c r="BD54" s="496">
        <f t="shared" si="29"/>
        <v>107.02610605117525</v>
      </c>
      <c r="BE54" s="496">
        <f t="shared" si="29"/>
        <v>152.7453712317477</v>
      </c>
      <c r="BF54" s="496">
        <f t="shared" si="29"/>
        <v>94.266989276794334</v>
      </c>
      <c r="BG54" s="496">
        <f t="shared" si="29"/>
        <v>107.2639888408812</v>
      </c>
      <c r="BH54" s="496">
        <f t="shared" si="29"/>
        <v>107.02610605117525</v>
      </c>
      <c r="BI54" s="496">
        <f t="shared" si="29"/>
        <v>152.74537123174773</v>
      </c>
      <c r="BJ54" s="496">
        <f t="shared" si="29"/>
        <v>94.266989276794334</v>
      </c>
      <c r="BK54" s="496">
        <f t="shared" si="29"/>
        <v>107.2639888408812</v>
      </c>
      <c r="BL54" s="496">
        <f t="shared" si="29"/>
        <v>107.02610605117525</v>
      </c>
      <c r="BM54" s="496">
        <f t="shared" si="29"/>
        <v>152.7453712317477</v>
      </c>
      <c r="BN54" s="496">
        <f t="shared" si="29"/>
        <v>94.266989276794334</v>
      </c>
      <c r="BO54" s="496">
        <f t="shared" ref="BO54:CK54" si="30">(BO46/BO18)*90</f>
        <v>107.2639888408812</v>
      </c>
      <c r="BP54" s="496">
        <f t="shared" si="30"/>
        <v>107.02610605117525</v>
      </c>
      <c r="BQ54" s="496">
        <f t="shared" si="30"/>
        <v>152.7453712317477</v>
      </c>
      <c r="BR54" s="496">
        <f t="shared" si="30"/>
        <v>94.266989276794334</v>
      </c>
      <c r="BS54" s="496">
        <f t="shared" si="30"/>
        <v>107.26398884088123</v>
      </c>
      <c r="BT54" s="496">
        <f t="shared" si="30"/>
        <v>107.02610605117525</v>
      </c>
      <c r="BU54" s="496">
        <f t="shared" si="30"/>
        <v>152.7453712317477</v>
      </c>
      <c r="BV54" s="496">
        <f t="shared" si="30"/>
        <v>94.266989276794334</v>
      </c>
      <c r="BW54" s="496">
        <f t="shared" si="30"/>
        <v>107.2639888408812</v>
      </c>
      <c r="BX54" s="496">
        <f t="shared" si="30"/>
        <v>107.02610605117525</v>
      </c>
      <c r="BY54" s="496">
        <f t="shared" si="30"/>
        <v>152.7453712317477</v>
      </c>
      <c r="BZ54" s="496">
        <f t="shared" si="30"/>
        <v>94.266989276794334</v>
      </c>
      <c r="CA54" s="496">
        <f t="shared" si="30"/>
        <v>107.2639888408812</v>
      </c>
      <c r="CB54" s="496">
        <f t="shared" si="30"/>
        <v>107.02610605117525</v>
      </c>
      <c r="CC54" s="496">
        <f t="shared" si="30"/>
        <v>152.7453712317477</v>
      </c>
      <c r="CD54" s="496">
        <f t="shared" si="30"/>
        <v>94.266989276794334</v>
      </c>
      <c r="CE54" s="496">
        <f t="shared" si="30"/>
        <v>107.2639888408812</v>
      </c>
      <c r="CF54" s="496">
        <f t="shared" si="30"/>
        <v>107.02610605117525</v>
      </c>
      <c r="CG54" s="496">
        <f t="shared" si="30"/>
        <v>152.7453712317477</v>
      </c>
      <c r="CH54" s="496">
        <f t="shared" si="30"/>
        <v>94.266989276794334</v>
      </c>
      <c r="CI54" s="496">
        <f t="shared" si="30"/>
        <v>107.2639888408812</v>
      </c>
      <c r="CJ54" s="496">
        <f t="shared" si="30"/>
        <v>107.02610605117525</v>
      </c>
      <c r="CK54" s="496">
        <f t="shared" si="30"/>
        <v>152.74537123174773</v>
      </c>
      <c r="CM54" s="766"/>
      <c r="CN54" s="766"/>
      <c r="CO54" s="766"/>
    </row>
    <row r="55" spans="1:93" s="371" customFormat="1" ht="15.75" thickBot="1" x14ac:dyDescent="0.3">
      <c r="A55" s="506" t="s">
        <v>1277</v>
      </c>
      <c r="B55" s="497">
        <f>B42/B9</f>
        <v>4.8491374337596822E-2</v>
      </c>
      <c r="C55" s="497">
        <f t="shared" ref="C55:BN55" si="31">C42/C9</f>
        <v>3.5738236827897417E-2</v>
      </c>
      <c r="D55" s="497">
        <f t="shared" si="31"/>
        <v>4.3745523195285844E-2</v>
      </c>
      <c r="E55" s="497">
        <f t="shared" si="31"/>
        <v>4.9702591544312759E-2</v>
      </c>
      <c r="F55" s="497">
        <f t="shared" si="31"/>
        <v>5.2545489823028237E-2</v>
      </c>
      <c r="G55" s="497">
        <f t="shared" si="31"/>
        <v>5.4007281360949344E-2</v>
      </c>
      <c r="H55" s="497">
        <f t="shared" si="31"/>
        <v>5.1201840516859658E-2</v>
      </c>
      <c r="I55" s="497">
        <f t="shared" si="31"/>
        <v>4.5139304352628244E-2</v>
      </c>
      <c r="J55" s="497">
        <f t="shared" si="31"/>
        <v>4.7801165913422636E-2</v>
      </c>
      <c r="K55" s="497">
        <f t="shared" si="31"/>
        <v>5.6635895907143803E-2</v>
      </c>
      <c r="L55" s="497">
        <f t="shared" si="31"/>
        <v>5.1990943159057251E-2</v>
      </c>
      <c r="M55" s="497">
        <f t="shared" si="31"/>
        <v>6.4784026240408313E-2</v>
      </c>
      <c r="N55" s="497">
        <f t="shared" si="31"/>
        <v>4.963631692399733E-2</v>
      </c>
      <c r="O55" s="497">
        <f t="shared" si="31"/>
        <v>5.4297341175780174E-2</v>
      </c>
      <c r="P55" s="497">
        <f t="shared" si="31"/>
        <v>5.4668163593841253E-2</v>
      </c>
      <c r="Q55" s="497">
        <f t="shared" si="31"/>
        <v>6.9276460752526109E-2</v>
      </c>
      <c r="R55" s="497">
        <f t="shared" si="31"/>
        <v>5.7406769591086385E-2</v>
      </c>
      <c r="S55" s="497">
        <f t="shared" si="31"/>
        <v>5.668991491451314E-2</v>
      </c>
      <c r="T55" s="497">
        <f t="shared" si="31"/>
        <v>5.9962457817923233E-2</v>
      </c>
      <c r="U55" s="497">
        <f t="shared" si="31"/>
        <v>5.6253325460588734E-2</v>
      </c>
      <c r="V55" s="497">
        <f t="shared" si="31"/>
        <v>5.4926104355965538E-2</v>
      </c>
      <c r="W55" s="497">
        <f t="shared" si="31"/>
        <v>6.8193722608316382E-2</v>
      </c>
      <c r="X55" s="497">
        <f t="shared" si="31"/>
        <v>5.9259293825412722E-2</v>
      </c>
      <c r="Y55" s="497">
        <f t="shared" si="31"/>
        <v>7.1729244455073934E-2</v>
      </c>
      <c r="Z55" s="497">
        <f t="shared" si="31"/>
        <v>5.2163128587792422E-2</v>
      </c>
      <c r="AA55" s="497">
        <f t="shared" si="31"/>
        <v>8.907582079331558E-2</v>
      </c>
      <c r="AB55" s="497">
        <f t="shared" si="31"/>
        <v>5.6986550434383415E-2</v>
      </c>
      <c r="AC55" s="497">
        <f t="shared" si="31"/>
        <v>6.7716776582418411E-2</v>
      </c>
      <c r="AD55" s="497">
        <f t="shared" si="31"/>
        <v>5.185290707612706E-2</v>
      </c>
      <c r="AE55" s="497">
        <f t="shared" si="31"/>
        <v>5.9234030512559391E-2</v>
      </c>
      <c r="AF55" s="497">
        <f t="shared" si="31"/>
        <v>5.3973538934680487E-2</v>
      </c>
      <c r="AG55" s="497">
        <f t="shared" si="31"/>
        <v>6.0657389912565217E-2</v>
      </c>
      <c r="AH55" s="497">
        <f t="shared" si="31"/>
        <v>5.185290707612706E-2</v>
      </c>
      <c r="AI55" s="497">
        <f t="shared" si="31"/>
        <v>5.9234030512559391E-2</v>
      </c>
      <c r="AJ55" s="497">
        <f t="shared" si="31"/>
        <v>5.3973538934680487E-2</v>
      </c>
      <c r="AK55" s="497">
        <f t="shared" si="31"/>
        <v>6.0657389912565217E-2</v>
      </c>
      <c r="AL55" s="497">
        <f t="shared" si="31"/>
        <v>5.1852907076127046E-2</v>
      </c>
      <c r="AM55" s="497">
        <f t="shared" si="31"/>
        <v>5.9234030512559391E-2</v>
      </c>
      <c r="AN55" s="497">
        <f t="shared" si="31"/>
        <v>5.3973538934680487E-2</v>
      </c>
      <c r="AO55" s="497">
        <f t="shared" si="31"/>
        <v>6.0657389912565217E-2</v>
      </c>
      <c r="AP55" s="497">
        <f t="shared" si="31"/>
        <v>5.1852907076127053E-2</v>
      </c>
      <c r="AQ55" s="497">
        <f t="shared" si="31"/>
        <v>5.9234030512559391E-2</v>
      </c>
      <c r="AR55" s="497">
        <f t="shared" si="31"/>
        <v>5.397353893468048E-2</v>
      </c>
      <c r="AS55" s="497">
        <f t="shared" si="31"/>
        <v>6.0657389912565217E-2</v>
      </c>
      <c r="AT55" s="497">
        <f t="shared" si="31"/>
        <v>5.1852907076127053E-2</v>
      </c>
      <c r="AU55" s="497">
        <f t="shared" si="31"/>
        <v>5.9234030512559384E-2</v>
      </c>
      <c r="AV55" s="497">
        <f t="shared" si="31"/>
        <v>5.3973538934680487E-2</v>
      </c>
      <c r="AW55" s="497">
        <f t="shared" si="31"/>
        <v>6.0657389912565217E-2</v>
      </c>
      <c r="AX55" s="497">
        <f t="shared" si="31"/>
        <v>5.1852907076127053E-2</v>
      </c>
      <c r="AY55" s="497">
        <f t="shared" si="31"/>
        <v>5.9234030512559391E-2</v>
      </c>
      <c r="AZ55" s="497">
        <f t="shared" si="31"/>
        <v>5.3973538934680487E-2</v>
      </c>
      <c r="BA55" s="497">
        <f t="shared" si="31"/>
        <v>6.0657389912565217E-2</v>
      </c>
      <c r="BB55" s="497">
        <f t="shared" si="31"/>
        <v>5.1852907076127053E-2</v>
      </c>
      <c r="BC55" s="497">
        <f t="shared" si="31"/>
        <v>5.9234030512559391E-2</v>
      </c>
      <c r="BD55" s="497">
        <f t="shared" si="31"/>
        <v>5.3973538934680487E-2</v>
      </c>
      <c r="BE55" s="497">
        <f t="shared" si="31"/>
        <v>6.0657389912565217E-2</v>
      </c>
      <c r="BF55" s="497">
        <f t="shared" si="31"/>
        <v>5.1852907076127053E-2</v>
      </c>
      <c r="BG55" s="497">
        <f t="shared" si="31"/>
        <v>5.9234030512559398E-2</v>
      </c>
      <c r="BH55" s="497">
        <f t="shared" si="31"/>
        <v>5.3973538934680487E-2</v>
      </c>
      <c r="BI55" s="497">
        <f t="shared" si="31"/>
        <v>6.0657389912565217E-2</v>
      </c>
      <c r="BJ55" s="497">
        <f t="shared" si="31"/>
        <v>5.185290707612706E-2</v>
      </c>
      <c r="BK55" s="497">
        <f t="shared" si="31"/>
        <v>5.9234030512559398E-2</v>
      </c>
      <c r="BL55" s="497">
        <f t="shared" si="31"/>
        <v>5.3973538934680487E-2</v>
      </c>
      <c r="BM55" s="497">
        <f t="shared" si="31"/>
        <v>6.0657389912565217E-2</v>
      </c>
      <c r="BN55" s="497">
        <f t="shared" si="31"/>
        <v>5.1852907076127053E-2</v>
      </c>
      <c r="BO55" s="497">
        <f t="shared" ref="BO55:CK55" si="32">BO42/BO9</f>
        <v>5.9234030512559391E-2</v>
      </c>
      <c r="BP55" s="497">
        <f t="shared" si="32"/>
        <v>5.397353893468048E-2</v>
      </c>
      <c r="BQ55" s="497">
        <f t="shared" si="32"/>
        <v>6.0657389912565217E-2</v>
      </c>
      <c r="BR55" s="497">
        <f t="shared" si="32"/>
        <v>5.1852907076127046E-2</v>
      </c>
      <c r="BS55" s="497">
        <f t="shared" si="32"/>
        <v>5.9234030512559391E-2</v>
      </c>
      <c r="BT55" s="497">
        <f t="shared" si="32"/>
        <v>5.397353893468048E-2</v>
      </c>
      <c r="BU55" s="497">
        <f t="shared" si="32"/>
        <v>6.065738991256521E-2</v>
      </c>
      <c r="BV55" s="497">
        <f t="shared" si="32"/>
        <v>5.1852907076127053E-2</v>
      </c>
      <c r="BW55" s="497">
        <f t="shared" si="32"/>
        <v>5.9234030512559391E-2</v>
      </c>
      <c r="BX55" s="497">
        <f t="shared" si="32"/>
        <v>5.3973538934680487E-2</v>
      </c>
      <c r="BY55" s="497">
        <f t="shared" si="32"/>
        <v>6.0657389912565224E-2</v>
      </c>
      <c r="BZ55" s="497">
        <f t="shared" si="32"/>
        <v>5.1852907076127053E-2</v>
      </c>
      <c r="CA55" s="497">
        <f t="shared" si="32"/>
        <v>5.9234030512559391E-2</v>
      </c>
      <c r="CB55" s="497">
        <f t="shared" si="32"/>
        <v>5.3973538934680487E-2</v>
      </c>
      <c r="CC55" s="497">
        <f t="shared" si="32"/>
        <v>6.0657389912565217E-2</v>
      </c>
      <c r="CD55" s="497">
        <f t="shared" si="32"/>
        <v>5.1852907076127053E-2</v>
      </c>
      <c r="CE55" s="497">
        <f t="shared" si="32"/>
        <v>5.9234030512559391E-2</v>
      </c>
      <c r="CF55" s="497">
        <f t="shared" si="32"/>
        <v>5.3973538934680487E-2</v>
      </c>
      <c r="CG55" s="497">
        <f t="shared" si="32"/>
        <v>6.0657389912565217E-2</v>
      </c>
      <c r="CH55" s="497">
        <f t="shared" si="32"/>
        <v>5.1852907076127053E-2</v>
      </c>
      <c r="CI55" s="497">
        <f t="shared" si="32"/>
        <v>5.9234030512559391E-2</v>
      </c>
      <c r="CJ55" s="497">
        <f t="shared" si="32"/>
        <v>5.3973538934680487E-2</v>
      </c>
      <c r="CK55" s="497">
        <f t="shared" si="32"/>
        <v>6.0657389912565224E-2</v>
      </c>
      <c r="CM55" s="789" t="s">
        <v>1482</v>
      </c>
      <c r="CN55" s="789"/>
      <c r="CO55" s="790">
        <f ca="1">CO47*50%+CO24*50%</f>
        <v>124.74499823122379</v>
      </c>
    </row>
    <row r="56" spans="1:93" s="371" customFormat="1" ht="16.5" thickTop="1" thickBot="1" x14ac:dyDescent="0.3">
      <c r="A56" s="506" t="s">
        <v>1278</v>
      </c>
      <c r="B56" s="497">
        <f>B47/B9</f>
        <v>0.51633069012990418</v>
      </c>
      <c r="C56" s="497">
        <f t="shared" ref="C56:BN56" si="33">C47/C9</f>
        <v>0.42780771732218381</v>
      </c>
      <c r="D56" s="497">
        <f t="shared" si="33"/>
        <v>0.61432041016956052</v>
      </c>
      <c r="E56" s="497">
        <f t="shared" si="33"/>
        <v>1.0179090748275252</v>
      </c>
      <c r="F56" s="497">
        <f t="shared" si="33"/>
        <v>0.51696501559512065</v>
      </c>
      <c r="G56" s="497">
        <f t="shared" si="33"/>
        <v>0.50149618406595819</v>
      </c>
      <c r="H56" s="497">
        <f t="shared" si="33"/>
        <v>0.63886858830585624</v>
      </c>
      <c r="I56" s="497">
        <f t="shared" si="33"/>
        <v>0.70211873084392584</v>
      </c>
      <c r="J56" s="497">
        <f t="shared" si="33"/>
        <v>0.4419478092074659</v>
      </c>
      <c r="K56" s="497">
        <f t="shared" si="33"/>
        <v>0.48407464450024573</v>
      </c>
      <c r="L56" s="497">
        <f t="shared" si="33"/>
        <v>0.50270654598647269</v>
      </c>
      <c r="M56" s="497">
        <f t="shared" si="33"/>
        <v>0.85463216661286767</v>
      </c>
      <c r="N56" s="497">
        <f t="shared" si="33"/>
        <v>0.45842818938551144</v>
      </c>
      <c r="O56" s="497">
        <f t="shared" si="33"/>
        <v>0.45886393317225582</v>
      </c>
      <c r="P56" s="497">
        <f t="shared" si="33"/>
        <v>0.59671128868186718</v>
      </c>
      <c r="Q56" s="497">
        <f t="shared" si="33"/>
        <v>0.55848373443328136</v>
      </c>
      <c r="R56" s="497">
        <f t="shared" si="33"/>
        <v>0.44583326791026212</v>
      </c>
      <c r="S56" s="497">
        <f t="shared" si="33"/>
        <v>0.49128104895031338</v>
      </c>
      <c r="T56" s="497">
        <f t="shared" si="33"/>
        <v>0.51676045263687242</v>
      </c>
      <c r="U56" s="497">
        <f t="shared" si="33"/>
        <v>0.52261153976288888</v>
      </c>
      <c r="V56" s="497">
        <f t="shared" si="33"/>
        <v>0.42255192470029879</v>
      </c>
      <c r="W56" s="497">
        <f t="shared" si="33"/>
        <v>0.50545263391387585</v>
      </c>
      <c r="X56" s="497">
        <f t="shared" si="33"/>
        <v>0.48956356396735978</v>
      </c>
      <c r="Y56" s="497">
        <f t="shared" si="33"/>
        <v>0.4996312889629288</v>
      </c>
      <c r="Z56" s="497">
        <f t="shared" si="33"/>
        <v>0.42597308567835229</v>
      </c>
      <c r="AA56" s="497">
        <f t="shared" si="33"/>
        <v>0.53386371355993778</v>
      </c>
      <c r="AB56" s="497">
        <f t="shared" si="33"/>
        <v>0.58599962751581935</v>
      </c>
      <c r="AC56" s="497">
        <f t="shared" si="33"/>
        <v>0.67227710973767607</v>
      </c>
      <c r="AD56" s="497">
        <f t="shared" si="33"/>
        <v>0.46114714037241644</v>
      </c>
      <c r="AE56" s="497">
        <f t="shared" si="33"/>
        <v>0.48611998221211</v>
      </c>
      <c r="AF56" s="497">
        <f t="shared" si="33"/>
        <v>0.56356149675197265</v>
      </c>
      <c r="AG56" s="497">
        <f t="shared" si="33"/>
        <v>0.68966623502587066</v>
      </c>
      <c r="AH56" s="497">
        <f t="shared" si="33"/>
        <v>0.46114714037241644</v>
      </c>
      <c r="AI56" s="497">
        <f t="shared" si="33"/>
        <v>0.48611998221211006</v>
      </c>
      <c r="AJ56" s="497">
        <f t="shared" si="33"/>
        <v>0.56356149675197265</v>
      </c>
      <c r="AK56" s="497">
        <f t="shared" si="33"/>
        <v>0.68966623502587066</v>
      </c>
      <c r="AL56" s="497">
        <f t="shared" si="33"/>
        <v>0.46114714037241644</v>
      </c>
      <c r="AM56" s="497">
        <f t="shared" si="33"/>
        <v>0.48611998221211</v>
      </c>
      <c r="AN56" s="497">
        <f t="shared" si="33"/>
        <v>0.56356149675197265</v>
      </c>
      <c r="AO56" s="497">
        <f t="shared" si="33"/>
        <v>0.68966623502587066</v>
      </c>
      <c r="AP56" s="497">
        <f t="shared" si="33"/>
        <v>0.46114714037241644</v>
      </c>
      <c r="AQ56" s="497">
        <f t="shared" si="33"/>
        <v>0.48611998221210995</v>
      </c>
      <c r="AR56" s="497">
        <f t="shared" si="33"/>
        <v>0.56356149675197265</v>
      </c>
      <c r="AS56" s="497">
        <f t="shared" si="33"/>
        <v>0.68966623502587066</v>
      </c>
      <c r="AT56" s="497">
        <f t="shared" si="33"/>
        <v>0.46114714037241644</v>
      </c>
      <c r="AU56" s="497">
        <f t="shared" si="33"/>
        <v>0.48611998221211</v>
      </c>
      <c r="AV56" s="497">
        <f t="shared" si="33"/>
        <v>0.56356149675197265</v>
      </c>
      <c r="AW56" s="497">
        <f t="shared" si="33"/>
        <v>0.68966623502587066</v>
      </c>
      <c r="AX56" s="497">
        <f t="shared" si="33"/>
        <v>0.4611471403724165</v>
      </c>
      <c r="AY56" s="497">
        <f t="shared" si="33"/>
        <v>0.48611998221210995</v>
      </c>
      <c r="AZ56" s="497">
        <f t="shared" si="33"/>
        <v>0.56356149675197265</v>
      </c>
      <c r="BA56" s="497">
        <f t="shared" si="33"/>
        <v>0.68966623502587066</v>
      </c>
      <c r="BB56" s="497">
        <f t="shared" si="33"/>
        <v>0.46114714037241644</v>
      </c>
      <c r="BC56" s="497">
        <f t="shared" si="33"/>
        <v>0.48611998221211</v>
      </c>
      <c r="BD56" s="497">
        <f t="shared" si="33"/>
        <v>0.56356149675197265</v>
      </c>
      <c r="BE56" s="497">
        <f t="shared" si="33"/>
        <v>0.68966623502587066</v>
      </c>
      <c r="BF56" s="497">
        <f t="shared" si="33"/>
        <v>0.46114714037241639</v>
      </c>
      <c r="BG56" s="497">
        <f t="shared" si="33"/>
        <v>0.48611998221211</v>
      </c>
      <c r="BH56" s="497">
        <f t="shared" si="33"/>
        <v>0.56356149675197265</v>
      </c>
      <c r="BI56" s="497">
        <f t="shared" si="33"/>
        <v>0.68966623502587077</v>
      </c>
      <c r="BJ56" s="497">
        <f t="shared" si="33"/>
        <v>0.46114714037241644</v>
      </c>
      <c r="BK56" s="497">
        <f t="shared" si="33"/>
        <v>0.48611998221210995</v>
      </c>
      <c r="BL56" s="497">
        <f t="shared" si="33"/>
        <v>0.56356149675197265</v>
      </c>
      <c r="BM56" s="497">
        <f t="shared" si="33"/>
        <v>0.68966623502587066</v>
      </c>
      <c r="BN56" s="497">
        <f t="shared" si="33"/>
        <v>0.46114714037241644</v>
      </c>
      <c r="BO56" s="497">
        <f t="shared" ref="BO56:CK56" si="34">BO47/BO9</f>
        <v>0.48611998221211</v>
      </c>
      <c r="BP56" s="497">
        <f t="shared" si="34"/>
        <v>0.56356149675197265</v>
      </c>
      <c r="BQ56" s="497">
        <f t="shared" si="34"/>
        <v>0.68966623502587066</v>
      </c>
      <c r="BR56" s="497">
        <f t="shared" si="34"/>
        <v>0.46114714037241644</v>
      </c>
      <c r="BS56" s="497">
        <f t="shared" si="34"/>
        <v>0.48611998221210995</v>
      </c>
      <c r="BT56" s="497">
        <f t="shared" si="34"/>
        <v>0.56356149675197265</v>
      </c>
      <c r="BU56" s="497">
        <f t="shared" si="34"/>
        <v>0.68966623502587066</v>
      </c>
      <c r="BV56" s="497">
        <f t="shared" si="34"/>
        <v>0.46114714037241644</v>
      </c>
      <c r="BW56" s="497">
        <f t="shared" si="34"/>
        <v>0.48611998221211</v>
      </c>
      <c r="BX56" s="497">
        <f t="shared" si="34"/>
        <v>0.56356149675197265</v>
      </c>
      <c r="BY56" s="497">
        <f t="shared" si="34"/>
        <v>0.68966623502587066</v>
      </c>
      <c r="BZ56" s="497">
        <f t="shared" si="34"/>
        <v>0.46114714037241644</v>
      </c>
      <c r="CA56" s="497">
        <f t="shared" si="34"/>
        <v>0.48611998221211</v>
      </c>
      <c r="CB56" s="497">
        <f t="shared" si="34"/>
        <v>0.56356149675197265</v>
      </c>
      <c r="CC56" s="497">
        <f t="shared" si="34"/>
        <v>0.68966623502587066</v>
      </c>
      <c r="CD56" s="497">
        <f t="shared" si="34"/>
        <v>0.46114714037241644</v>
      </c>
      <c r="CE56" s="497">
        <f t="shared" si="34"/>
        <v>0.48611998221211</v>
      </c>
      <c r="CF56" s="497">
        <f t="shared" si="34"/>
        <v>0.56356149675197265</v>
      </c>
      <c r="CG56" s="497">
        <f t="shared" si="34"/>
        <v>0.68966623502587066</v>
      </c>
      <c r="CH56" s="497">
        <f t="shared" si="34"/>
        <v>0.46114714037241644</v>
      </c>
      <c r="CI56" s="497">
        <f t="shared" si="34"/>
        <v>0.48611998221211006</v>
      </c>
      <c r="CJ56" s="497">
        <f t="shared" si="34"/>
        <v>0.56356149675197265</v>
      </c>
      <c r="CK56" s="497">
        <f t="shared" si="34"/>
        <v>0.68966623502587066</v>
      </c>
      <c r="CM56" s="766"/>
      <c r="CN56" s="766"/>
      <c r="CO56" s="766"/>
    </row>
    <row r="57" spans="1:93" s="371" customFormat="1" x14ac:dyDescent="0.25">
      <c r="A57" s="506" t="s">
        <v>1280</v>
      </c>
      <c r="B57" s="497">
        <f>B48/B9</f>
        <v>3.6197786477361008E-2</v>
      </c>
      <c r="C57" s="497">
        <f t="shared" ref="C57:BN57" si="35">C48/C9</f>
        <v>0.12581961612645062</v>
      </c>
      <c r="D57" s="497">
        <f t="shared" si="35"/>
        <v>7.0688130196355933E-2</v>
      </c>
      <c r="E57" s="497">
        <f t="shared" si="35"/>
        <v>9.8521581461171071E-2</v>
      </c>
      <c r="F57" s="497">
        <f t="shared" si="35"/>
        <v>5.8855537727540361E-2</v>
      </c>
      <c r="G57" s="497">
        <f t="shared" si="35"/>
        <v>5.6143833151052834E-2</v>
      </c>
      <c r="H57" s="497">
        <f t="shared" si="35"/>
        <v>6.451160277323166E-2</v>
      </c>
      <c r="I57" s="497">
        <f t="shared" si="35"/>
        <v>7.0313147164670922E-2</v>
      </c>
      <c r="J57" s="497">
        <f t="shared" si="35"/>
        <v>5.5089660518043516E-2</v>
      </c>
      <c r="K57" s="497">
        <f t="shared" si="35"/>
        <v>6.0509330562530717E-2</v>
      </c>
      <c r="L57" s="497">
        <f t="shared" si="35"/>
        <v>5.0939655705473375E-2</v>
      </c>
      <c r="M57" s="497">
        <f t="shared" si="35"/>
        <v>8.6270997537102337E-2</v>
      </c>
      <c r="N57" s="497">
        <f t="shared" si="35"/>
        <v>6.03939977782477E-2</v>
      </c>
      <c r="O57" s="497">
        <f t="shared" si="35"/>
        <v>5.8689725057469784E-2</v>
      </c>
      <c r="P57" s="497">
        <f t="shared" si="35"/>
        <v>7.2338681119123269E-2</v>
      </c>
      <c r="Q57" s="497">
        <f t="shared" si="35"/>
        <v>0.1302397462147491</v>
      </c>
      <c r="R57" s="497">
        <f t="shared" si="35"/>
        <v>6.5459302882143744E-2</v>
      </c>
      <c r="S57" s="497">
        <f t="shared" si="35"/>
        <v>6.6721853113074728E-2</v>
      </c>
      <c r="T57" s="497">
        <f t="shared" si="35"/>
        <v>6.6329311500650412E-2</v>
      </c>
      <c r="U57" s="497">
        <f t="shared" si="35"/>
        <v>0.12232696580234284</v>
      </c>
      <c r="V57" s="497">
        <f t="shared" si="35"/>
        <v>6.2910956531061851E-2</v>
      </c>
      <c r="W57" s="497">
        <f t="shared" si="35"/>
        <v>7.857516920650981E-2</v>
      </c>
      <c r="X57" s="497">
        <f t="shared" si="35"/>
        <v>6.7090918560048771E-2</v>
      </c>
      <c r="Y57" s="497">
        <f t="shared" si="35"/>
        <v>0.12841183705606626</v>
      </c>
      <c r="Z57" s="497">
        <f t="shared" si="35"/>
        <v>6.6093934442099003E-2</v>
      </c>
      <c r="AA57" s="497">
        <f t="shared" si="35"/>
        <v>0.10277221359228776</v>
      </c>
      <c r="AB57" s="497">
        <f t="shared" si="35"/>
        <v>8.6152080783741175E-2</v>
      </c>
      <c r="AC57" s="497">
        <f t="shared" si="35"/>
        <v>0.16490289112200038</v>
      </c>
      <c r="AD57" s="497">
        <f t="shared" si="35"/>
        <v>5.7857310908071016E-2</v>
      </c>
      <c r="AE57" s="497">
        <f t="shared" si="35"/>
        <v>7.8461677258482312E-2</v>
      </c>
      <c r="AF57" s="497">
        <f t="shared" si="35"/>
        <v>6.8292911519803517E-2</v>
      </c>
      <c r="AG57" s="497">
        <f t="shared" si="35"/>
        <v>0.11442673805115756</v>
      </c>
      <c r="AH57" s="497">
        <f t="shared" si="35"/>
        <v>5.7857310908071016E-2</v>
      </c>
      <c r="AI57" s="497">
        <f t="shared" si="35"/>
        <v>7.8461677258482312E-2</v>
      </c>
      <c r="AJ57" s="497">
        <f t="shared" si="35"/>
        <v>6.8292911519803517E-2</v>
      </c>
      <c r="AK57" s="497">
        <f t="shared" si="35"/>
        <v>0.11442673805115756</v>
      </c>
      <c r="AL57" s="497">
        <f t="shared" si="35"/>
        <v>5.7857310908071016E-2</v>
      </c>
      <c r="AM57" s="497">
        <f t="shared" si="35"/>
        <v>7.8461677258482312E-2</v>
      </c>
      <c r="AN57" s="497">
        <f t="shared" si="35"/>
        <v>6.8292911519803517E-2</v>
      </c>
      <c r="AO57" s="497">
        <f t="shared" si="35"/>
        <v>0.11442673805115756</v>
      </c>
      <c r="AP57" s="497">
        <f t="shared" si="35"/>
        <v>5.7857310908071016E-2</v>
      </c>
      <c r="AQ57" s="497">
        <f t="shared" si="35"/>
        <v>7.8461677258482312E-2</v>
      </c>
      <c r="AR57" s="497">
        <f t="shared" si="35"/>
        <v>6.8292911519803517E-2</v>
      </c>
      <c r="AS57" s="497">
        <f t="shared" si="35"/>
        <v>0.11442673805115755</v>
      </c>
      <c r="AT57" s="497">
        <f t="shared" si="35"/>
        <v>5.7857310908071016E-2</v>
      </c>
      <c r="AU57" s="497">
        <f t="shared" si="35"/>
        <v>7.8461677258482299E-2</v>
      </c>
      <c r="AV57" s="497">
        <f t="shared" si="35"/>
        <v>6.8292911519803517E-2</v>
      </c>
      <c r="AW57" s="497">
        <f t="shared" si="35"/>
        <v>0.11442673805115756</v>
      </c>
      <c r="AX57" s="497">
        <f t="shared" si="35"/>
        <v>5.7857310908071009E-2</v>
      </c>
      <c r="AY57" s="497">
        <f t="shared" si="35"/>
        <v>7.8461677258482312E-2</v>
      </c>
      <c r="AZ57" s="497">
        <f t="shared" si="35"/>
        <v>6.8292911519803517E-2</v>
      </c>
      <c r="BA57" s="497">
        <f t="shared" si="35"/>
        <v>0.11442673805115755</v>
      </c>
      <c r="BB57" s="497">
        <f t="shared" si="35"/>
        <v>5.7857310908071016E-2</v>
      </c>
      <c r="BC57" s="497">
        <f t="shared" si="35"/>
        <v>7.8461677258482312E-2</v>
      </c>
      <c r="BD57" s="497">
        <f t="shared" si="35"/>
        <v>6.8292911519803517E-2</v>
      </c>
      <c r="BE57" s="497">
        <f t="shared" si="35"/>
        <v>0.11442673805115756</v>
      </c>
      <c r="BF57" s="497">
        <f t="shared" si="35"/>
        <v>5.7857310908071023E-2</v>
      </c>
      <c r="BG57" s="497">
        <f t="shared" si="35"/>
        <v>7.8461677258482312E-2</v>
      </c>
      <c r="BH57" s="497">
        <f t="shared" si="35"/>
        <v>6.8292911519803517E-2</v>
      </c>
      <c r="BI57" s="497">
        <f t="shared" si="35"/>
        <v>0.11442673805115756</v>
      </c>
      <c r="BJ57" s="497">
        <f t="shared" si="35"/>
        <v>5.7857310908071016E-2</v>
      </c>
      <c r="BK57" s="497">
        <f t="shared" si="35"/>
        <v>7.8461677258482312E-2</v>
      </c>
      <c r="BL57" s="497">
        <f t="shared" si="35"/>
        <v>6.8292911519803517E-2</v>
      </c>
      <c r="BM57" s="497">
        <f t="shared" si="35"/>
        <v>0.11442673805115756</v>
      </c>
      <c r="BN57" s="497">
        <f t="shared" si="35"/>
        <v>5.7857310908071023E-2</v>
      </c>
      <c r="BO57" s="497">
        <f t="shared" ref="BO57:CK57" si="36">BO48/BO9</f>
        <v>7.8461677258482312E-2</v>
      </c>
      <c r="BP57" s="497">
        <f t="shared" si="36"/>
        <v>6.8292911519803517E-2</v>
      </c>
      <c r="BQ57" s="497">
        <f t="shared" si="36"/>
        <v>0.11442673805115756</v>
      </c>
      <c r="BR57" s="497">
        <f t="shared" si="36"/>
        <v>5.7857310908071016E-2</v>
      </c>
      <c r="BS57" s="497">
        <f t="shared" si="36"/>
        <v>7.8461677258482312E-2</v>
      </c>
      <c r="BT57" s="497">
        <f t="shared" si="36"/>
        <v>6.8292911519803517E-2</v>
      </c>
      <c r="BU57" s="497">
        <f t="shared" si="36"/>
        <v>0.11442673805115756</v>
      </c>
      <c r="BV57" s="497">
        <f t="shared" si="36"/>
        <v>5.7857310908071016E-2</v>
      </c>
      <c r="BW57" s="497">
        <f t="shared" si="36"/>
        <v>7.8461677258482312E-2</v>
      </c>
      <c r="BX57" s="497">
        <f t="shared" si="36"/>
        <v>6.8292911519803517E-2</v>
      </c>
      <c r="BY57" s="497">
        <f t="shared" si="36"/>
        <v>0.11442673805115756</v>
      </c>
      <c r="BZ57" s="497">
        <f t="shared" si="36"/>
        <v>5.7857310908071016E-2</v>
      </c>
      <c r="CA57" s="497">
        <f t="shared" si="36"/>
        <v>7.8461677258482312E-2</v>
      </c>
      <c r="CB57" s="497">
        <f t="shared" si="36"/>
        <v>6.8292911519803517E-2</v>
      </c>
      <c r="CC57" s="497">
        <f t="shared" si="36"/>
        <v>0.11442673805115756</v>
      </c>
      <c r="CD57" s="497">
        <f t="shared" si="36"/>
        <v>5.7857310908071016E-2</v>
      </c>
      <c r="CE57" s="497">
        <f t="shared" si="36"/>
        <v>7.8461677258482312E-2</v>
      </c>
      <c r="CF57" s="497">
        <f t="shared" si="36"/>
        <v>6.8292911519803517E-2</v>
      </c>
      <c r="CG57" s="497">
        <f t="shared" si="36"/>
        <v>0.11442673805115756</v>
      </c>
      <c r="CH57" s="497">
        <f t="shared" si="36"/>
        <v>5.7857310908071016E-2</v>
      </c>
      <c r="CI57" s="497">
        <f t="shared" si="36"/>
        <v>7.8461677258482312E-2</v>
      </c>
      <c r="CJ57" s="497">
        <f t="shared" si="36"/>
        <v>6.8292911519803517E-2</v>
      </c>
      <c r="CK57" s="497">
        <f t="shared" si="36"/>
        <v>0.11442673805115756</v>
      </c>
      <c r="CM57" s="766"/>
      <c r="CN57" s="791" t="s">
        <v>1475</v>
      </c>
      <c r="CO57" s="792">
        <f>_xll.ciqfunctions.udf.CIQ("mjn", "IQ_CLOSEPRICE")</f>
        <v>77.239999999999995</v>
      </c>
    </row>
    <row r="58" spans="1:93" s="372" customFormat="1" ht="15.75" thickBot="1" x14ac:dyDescent="0.3">
      <c r="A58" s="507"/>
      <c r="B58" s="508"/>
      <c r="C58" s="508"/>
      <c r="D58" s="508"/>
      <c r="E58" s="508"/>
      <c r="F58" s="508"/>
      <c r="G58" s="508"/>
      <c r="H58" s="508"/>
      <c r="I58" s="508"/>
      <c r="J58" s="508"/>
      <c r="K58" s="508"/>
      <c r="L58" s="508"/>
      <c r="M58" s="508"/>
      <c r="N58" s="508"/>
      <c r="O58" s="508"/>
      <c r="P58" s="508"/>
      <c r="Q58" s="508"/>
      <c r="R58" s="508"/>
      <c r="S58" s="508"/>
      <c r="T58" s="508"/>
      <c r="U58" s="508"/>
      <c r="V58" s="508"/>
      <c r="W58" s="508"/>
      <c r="X58" s="508"/>
      <c r="Y58" s="508"/>
      <c r="Z58" s="508"/>
      <c r="AA58" s="508"/>
      <c r="AB58" s="508"/>
      <c r="AC58" s="508" t="s">
        <v>980</v>
      </c>
      <c r="AD58" s="508"/>
      <c r="AE58" s="508"/>
      <c r="AF58" s="508"/>
      <c r="AG58" s="508"/>
      <c r="AH58" s="508"/>
      <c r="AI58" s="508"/>
      <c r="AJ58" s="508"/>
      <c r="AK58" s="508"/>
      <c r="AL58" s="508"/>
      <c r="AM58" s="508"/>
      <c r="AN58" s="508"/>
      <c r="AO58" s="508"/>
      <c r="AP58" s="508"/>
      <c r="AQ58" s="508"/>
      <c r="AR58" s="508"/>
      <c r="AS58" s="508"/>
      <c r="AT58" s="508"/>
      <c r="AU58" s="508"/>
      <c r="AV58" s="508"/>
      <c r="AW58" s="509"/>
      <c r="AX58" s="509"/>
      <c r="AY58" s="509"/>
      <c r="AZ58" s="509"/>
      <c r="BA58" s="509"/>
      <c r="BB58" s="509"/>
      <c r="BC58" s="509"/>
      <c r="BD58" s="509"/>
      <c r="BE58" s="509"/>
      <c r="BF58" s="509"/>
      <c r="BG58" s="509"/>
      <c r="BH58" s="509"/>
      <c r="BI58" s="509"/>
      <c r="BJ58" s="509"/>
      <c r="BK58" s="509"/>
      <c r="BL58" s="509"/>
      <c r="BM58" s="509"/>
      <c r="BN58" s="509"/>
      <c r="BO58" s="509"/>
      <c r="BP58" s="509"/>
      <c r="BQ58" s="509"/>
      <c r="BR58" s="509"/>
      <c r="BS58" s="509"/>
      <c r="BT58" s="509"/>
      <c r="BU58" s="509"/>
      <c r="BV58" s="509"/>
      <c r="BW58" s="509"/>
      <c r="BX58" s="509"/>
      <c r="BY58" s="509"/>
      <c r="BZ58" s="509"/>
      <c r="CA58" s="509"/>
      <c r="CB58" s="509"/>
      <c r="CC58" s="509"/>
      <c r="CD58" s="509"/>
      <c r="CE58" s="509"/>
      <c r="CF58" s="509"/>
      <c r="CG58" s="509"/>
      <c r="CH58" s="509"/>
      <c r="CI58" s="509"/>
      <c r="CJ58" s="509"/>
      <c r="CK58" s="509"/>
      <c r="CM58" s="766"/>
      <c r="CN58" s="793" t="s">
        <v>1476</v>
      </c>
      <c r="CO58" s="794">
        <f ca="1">CO55/CO57-1</f>
        <v>0.61503104908368456</v>
      </c>
    </row>
    <row r="59" spans="1:93" x14ac:dyDescent="0.25">
      <c r="A59" s="34"/>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t="s">
        <v>980</v>
      </c>
      <c r="AD59" s="38"/>
      <c r="AE59" s="38"/>
      <c r="AF59" s="38"/>
      <c r="AG59" s="38"/>
      <c r="AH59" s="38"/>
      <c r="AI59" s="38"/>
      <c r="AJ59" s="38"/>
      <c r="AK59" s="38"/>
      <c r="AL59" s="38"/>
      <c r="AM59" s="38"/>
      <c r="AN59" s="38"/>
      <c r="AO59" s="38"/>
      <c r="AP59" s="38"/>
      <c r="AQ59" s="38"/>
      <c r="AR59" s="38"/>
      <c r="AS59" s="38"/>
      <c r="AT59" s="38"/>
      <c r="AU59" s="38"/>
      <c r="AV59" s="38"/>
      <c r="AW59" s="37"/>
    </row>
    <row r="60" spans="1:93" ht="16.5" x14ac:dyDescent="0.35">
      <c r="B60" s="486" t="s">
        <v>1262</v>
      </c>
      <c r="C60" s="486" t="s">
        <v>1263</v>
      </c>
      <c r="D60" s="486" t="s">
        <v>1264</v>
      </c>
      <c r="E60" s="486" t="s">
        <v>1265</v>
      </c>
      <c r="F60" s="486" t="s">
        <v>1238</v>
      </c>
      <c r="G60" s="486" t="s">
        <v>1239</v>
      </c>
      <c r="H60" s="486" t="s">
        <v>1240</v>
      </c>
      <c r="I60" s="486" t="s">
        <v>1241</v>
      </c>
      <c r="J60" s="486" t="s">
        <v>1242</v>
      </c>
      <c r="K60" s="486" t="s">
        <v>1243</v>
      </c>
      <c r="L60" s="486" t="s">
        <v>1244</v>
      </c>
      <c r="M60" s="486" t="s">
        <v>1245</v>
      </c>
      <c r="N60" s="486" t="s">
        <v>1246</v>
      </c>
      <c r="O60" s="486" t="s">
        <v>1247</v>
      </c>
      <c r="P60" s="486" t="s">
        <v>1248</v>
      </c>
      <c r="Q60" s="486" t="s">
        <v>1249</v>
      </c>
      <c r="R60" s="486" t="s">
        <v>1250</v>
      </c>
      <c r="S60" s="486" t="s">
        <v>1251</v>
      </c>
      <c r="T60" s="486" t="s">
        <v>1252</v>
      </c>
      <c r="U60" s="486" t="s">
        <v>1253</v>
      </c>
      <c r="V60" s="486" t="s">
        <v>1254</v>
      </c>
      <c r="W60" s="486" t="s">
        <v>1255</v>
      </c>
      <c r="X60" s="486" t="s">
        <v>1256</v>
      </c>
      <c r="Y60" s="486" t="s">
        <v>1257</v>
      </c>
      <c r="Z60" s="486" t="s">
        <v>1258</v>
      </c>
      <c r="AA60" s="486" t="s">
        <v>1259</v>
      </c>
      <c r="AB60" s="486" t="s">
        <v>1260</v>
      </c>
      <c r="AC60" s="486" t="s">
        <v>1261</v>
      </c>
      <c r="AD60" s="486"/>
      <c r="AE60" s="486"/>
      <c r="AF60" s="486"/>
      <c r="AG60" s="486"/>
      <c r="AH60" s="486"/>
      <c r="AI60" s="486"/>
      <c r="AJ60" s="486"/>
      <c r="AK60" s="486"/>
      <c r="AL60" s="486"/>
      <c r="AM60" s="486"/>
      <c r="AN60" s="486"/>
      <c r="AO60" s="486"/>
      <c r="AP60" s="486"/>
      <c r="AQ60" s="486"/>
      <c r="AR60" s="486"/>
      <c r="AS60" s="486"/>
      <c r="AT60" s="486"/>
      <c r="AU60" s="486"/>
      <c r="AV60" s="486"/>
      <c r="AW60" s="37"/>
    </row>
    <row r="61" spans="1:93" x14ac:dyDescent="0.25">
      <c r="A61" s="34"/>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7"/>
    </row>
    <row r="62" spans="1:93" x14ac:dyDescent="0.25">
      <c r="A62" s="34"/>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7"/>
    </row>
    <row r="63" spans="1:93" x14ac:dyDescent="0.25">
      <c r="A63" s="34"/>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7"/>
    </row>
    <row r="64" spans="1:93" ht="15" hidden="1" customHeight="1" x14ac:dyDescent="0.25">
      <c r="A64" s="36" t="s">
        <v>101</v>
      </c>
      <c r="B64" s="37">
        <v>3.1</v>
      </c>
      <c r="C64" s="37">
        <v>3.5</v>
      </c>
      <c r="D64" s="37">
        <v>1.2</v>
      </c>
      <c r="E64" s="37">
        <v>3.2</v>
      </c>
      <c r="F64" s="37">
        <v>1.9</v>
      </c>
      <c r="G64" s="37">
        <v>1.1000000000000001</v>
      </c>
      <c r="H64" s="37">
        <v>1.3</v>
      </c>
      <c r="I64" s="37">
        <v>1.2</v>
      </c>
      <c r="J64" s="37">
        <v>2.8</v>
      </c>
      <c r="K64" s="37">
        <v>2.8</v>
      </c>
      <c r="L64" s="37">
        <v>1.2</v>
      </c>
      <c r="M64" s="37">
        <v>3.7</v>
      </c>
      <c r="N64" s="37">
        <v>5.6</v>
      </c>
      <c r="O64" s="37">
        <v>5.3</v>
      </c>
      <c r="P64" s="37">
        <v>-1.1000000000000001</v>
      </c>
      <c r="Q64" s="37">
        <v>-1.9</v>
      </c>
      <c r="R64" s="37">
        <v>2</v>
      </c>
      <c r="S64" s="37">
        <v>1.4</v>
      </c>
      <c r="T64" s="37">
        <v>-1.6</v>
      </c>
      <c r="U64" s="37">
        <v>3.6</v>
      </c>
      <c r="V64" s="37">
        <v>5.4</v>
      </c>
      <c r="W64" s="37">
        <v>4.7</v>
      </c>
      <c r="X64" s="37">
        <v>0.7</v>
      </c>
      <c r="Y64" s="37">
        <v>-1.8</v>
      </c>
      <c r="Z64" s="37">
        <v>-0.3</v>
      </c>
      <c r="AA64" s="37">
        <v>-0.3</v>
      </c>
      <c r="AB64" s="37">
        <v>-0.6</v>
      </c>
      <c r="AC64" s="37">
        <v>3</v>
      </c>
      <c r="AD64" s="37"/>
      <c r="AE64" s="37"/>
      <c r="AF64" s="37"/>
      <c r="AG64" s="37"/>
      <c r="AH64" s="37"/>
      <c r="AI64" s="37"/>
      <c r="AJ64" s="37"/>
      <c r="AK64" s="37"/>
      <c r="AL64" s="37"/>
      <c r="AM64" s="37"/>
      <c r="AN64" s="37"/>
      <c r="AO64" s="37"/>
      <c r="AP64" s="37"/>
      <c r="AQ64" s="37"/>
      <c r="AR64" s="37"/>
      <c r="AS64" s="37"/>
      <c r="AT64" s="37"/>
      <c r="AU64" s="37"/>
      <c r="AV64" s="37"/>
      <c r="AW64" s="37" t="s">
        <v>980</v>
      </c>
    </row>
    <row r="65" spans="1:49" ht="15" hidden="1" customHeight="1" x14ac:dyDescent="0.25">
      <c r="A65" s="34" t="s">
        <v>103</v>
      </c>
      <c r="B65" s="38">
        <v>103.5</v>
      </c>
      <c r="C65" s="38">
        <v>134.5</v>
      </c>
      <c r="D65" s="38">
        <v>97.6</v>
      </c>
      <c r="E65" s="38">
        <v>64</v>
      </c>
      <c r="F65" s="38">
        <v>125.6</v>
      </c>
      <c r="G65" s="38">
        <v>121.4</v>
      </c>
      <c r="H65" s="38">
        <v>106.1</v>
      </c>
      <c r="I65" s="38">
        <v>99.6</v>
      </c>
      <c r="J65" s="38">
        <v>146.1</v>
      </c>
      <c r="K65" s="38">
        <v>132.1</v>
      </c>
      <c r="L65" s="38">
        <v>144.69999999999999</v>
      </c>
      <c r="M65" s="38">
        <v>85.6</v>
      </c>
      <c r="N65" s="38">
        <v>164.2</v>
      </c>
      <c r="O65" s="38">
        <v>165.8</v>
      </c>
      <c r="P65" s="38">
        <v>140.30000000000001</v>
      </c>
      <c r="Q65" s="38">
        <v>134.19999999999999</v>
      </c>
      <c r="R65" s="38">
        <v>188</v>
      </c>
      <c r="S65" s="38">
        <v>172</v>
      </c>
      <c r="T65" s="38">
        <v>171.3</v>
      </c>
      <c r="U65" s="38">
        <v>152.5</v>
      </c>
      <c r="V65" s="38">
        <v>202.4</v>
      </c>
      <c r="W65" s="38">
        <v>171.4</v>
      </c>
      <c r="X65" s="38">
        <v>187.6</v>
      </c>
      <c r="Y65" s="38">
        <v>158.4</v>
      </c>
      <c r="Z65" s="38">
        <v>207.4</v>
      </c>
      <c r="AA65" s="38">
        <v>162.9</v>
      </c>
      <c r="AB65" s="38">
        <v>155.19999999999999</v>
      </c>
      <c r="AC65" s="38">
        <v>128</v>
      </c>
      <c r="AD65" s="38">
        <v>150.75</v>
      </c>
      <c r="AE65" s="38">
        <v>154.5</v>
      </c>
      <c r="AF65" s="38">
        <v>154.5</v>
      </c>
      <c r="AG65" s="38">
        <v>154.5</v>
      </c>
      <c r="AH65" s="38">
        <v>154.5</v>
      </c>
      <c r="AI65" s="38">
        <v>154.5</v>
      </c>
      <c r="AJ65" s="38">
        <v>154.5</v>
      </c>
      <c r="AK65" s="38">
        <v>154.5</v>
      </c>
      <c r="AL65" s="38">
        <v>154.5</v>
      </c>
      <c r="AM65" s="38">
        <v>154.5</v>
      </c>
      <c r="AN65" s="38">
        <v>154.5</v>
      </c>
      <c r="AO65" s="38">
        <v>154.5</v>
      </c>
      <c r="AP65" s="38">
        <v>154.5</v>
      </c>
      <c r="AQ65" s="38">
        <v>154.5</v>
      </c>
      <c r="AR65" s="38">
        <v>154.5</v>
      </c>
      <c r="AS65" s="38">
        <v>154.5</v>
      </c>
      <c r="AT65" s="38">
        <v>154.5</v>
      </c>
      <c r="AU65" s="38">
        <v>154.5</v>
      </c>
      <c r="AV65" s="38">
        <v>154.5</v>
      </c>
      <c r="AW65" s="38">
        <v>154.5</v>
      </c>
    </row>
    <row r="66" spans="1:49" ht="15" hidden="1" customHeight="1" x14ac:dyDescent="0.25">
      <c r="A66" s="36" t="s">
        <v>105</v>
      </c>
      <c r="B66" s="37">
        <v>0</v>
      </c>
      <c r="C66" s="37">
        <v>0</v>
      </c>
      <c r="D66" s="37">
        <v>0</v>
      </c>
      <c r="E66" s="37">
        <v>0</v>
      </c>
      <c r="F66" s="37">
        <v>0</v>
      </c>
      <c r="G66" s="37">
        <v>0</v>
      </c>
      <c r="H66" s="37">
        <v>0</v>
      </c>
      <c r="I66" s="37">
        <v>0</v>
      </c>
      <c r="J66" s="37">
        <v>0</v>
      </c>
      <c r="K66" s="37">
        <v>0</v>
      </c>
      <c r="L66" s="37">
        <v>0</v>
      </c>
      <c r="M66" s="37">
        <v>0</v>
      </c>
      <c r="N66" s="37">
        <v>0</v>
      </c>
      <c r="O66" s="37">
        <v>0</v>
      </c>
      <c r="P66" s="37">
        <v>0</v>
      </c>
      <c r="Q66" s="37">
        <v>0</v>
      </c>
      <c r="R66" s="37">
        <v>0</v>
      </c>
      <c r="S66" s="37">
        <v>0</v>
      </c>
      <c r="T66" s="37">
        <v>0</v>
      </c>
      <c r="U66" s="37">
        <v>0</v>
      </c>
      <c r="V66" s="37">
        <v>0</v>
      </c>
      <c r="W66" s="37">
        <v>0</v>
      </c>
      <c r="X66" s="37">
        <v>0</v>
      </c>
      <c r="Y66" s="37">
        <v>0</v>
      </c>
      <c r="Z66" s="37">
        <v>0</v>
      </c>
      <c r="AA66" s="37">
        <v>0</v>
      </c>
      <c r="AB66" s="37">
        <v>0</v>
      </c>
      <c r="AC66" s="37">
        <v>0</v>
      </c>
      <c r="AD66" s="37"/>
      <c r="AE66" s="37"/>
      <c r="AF66" s="37"/>
      <c r="AG66" s="37"/>
      <c r="AH66" s="37"/>
      <c r="AI66" s="37"/>
      <c r="AJ66" s="37"/>
      <c r="AK66" s="37"/>
      <c r="AL66" s="37"/>
      <c r="AM66" s="37"/>
      <c r="AN66" s="37"/>
      <c r="AO66" s="37"/>
      <c r="AP66" s="37"/>
      <c r="AQ66" s="37"/>
      <c r="AR66" s="37"/>
      <c r="AS66" s="37"/>
      <c r="AT66" s="37"/>
      <c r="AU66" s="37"/>
      <c r="AV66" s="37"/>
      <c r="AW66" s="37" t="s">
        <v>980</v>
      </c>
    </row>
    <row r="67" spans="1:49" ht="15" hidden="1" customHeight="1" x14ac:dyDescent="0.25">
      <c r="A67" s="36" t="s">
        <v>107</v>
      </c>
      <c r="B67" s="37">
        <v>0</v>
      </c>
      <c r="C67" s="37">
        <v>0</v>
      </c>
      <c r="D67" s="37">
        <v>0</v>
      </c>
      <c r="E67" s="37">
        <v>0</v>
      </c>
      <c r="F67" s="37">
        <v>0</v>
      </c>
      <c r="G67" s="37">
        <v>0</v>
      </c>
      <c r="H67" s="37">
        <v>0</v>
      </c>
      <c r="I67" s="37">
        <v>0</v>
      </c>
      <c r="J67" s="37">
        <v>0</v>
      </c>
      <c r="K67" s="37">
        <v>0</v>
      </c>
      <c r="L67" s="37">
        <v>0</v>
      </c>
      <c r="M67" s="37">
        <v>0</v>
      </c>
      <c r="N67" s="37">
        <v>0</v>
      </c>
      <c r="O67" s="37">
        <v>0</v>
      </c>
      <c r="P67" s="37">
        <v>0</v>
      </c>
      <c r="Q67" s="37">
        <v>0</v>
      </c>
      <c r="R67" s="37">
        <v>0</v>
      </c>
      <c r="S67" s="37">
        <v>0</v>
      </c>
      <c r="T67" s="37">
        <v>0</v>
      </c>
      <c r="U67" s="37">
        <v>0</v>
      </c>
      <c r="V67" s="37">
        <v>0</v>
      </c>
      <c r="W67" s="37">
        <v>0</v>
      </c>
      <c r="X67" s="37">
        <v>0</v>
      </c>
      <c r="Y67" s="37">
        <v>0</v>
      </c>
      <c r="Z67" s="37">
        <v>0</v>
      </c>
      <c r="AA67" s="37">
        <v>0</v>
      </c>
      <c r="AB67" s="37">
        <v>0</v>
      </c>
      <c r="AC67" s="37">
        <v>0</v>
      </c>
      <c r="AD67" s="37"/>
      <c r="AE67" s="37"/>
      <c r="AF67" s="37"/>
      <c r="AG67" s="37"/>
      <c r="AH67" s="37"/>
      <c r="AI67" s="37"/>
      <c r="AJ67" s="37"/>
      <c r="AK67" s="37"/>
      <c r="AL67" s="37"/>
      <c r="AM67" s="37"/>
      <c r="AN67" s="37"/>
      <c r="AO67" s="37"/>
      <c r="AP67" s="37"/>
      <c r="AQ67" s="37"/>
      <c r="AR67" s="37"/>
      <c r="AS67" s="37"/>
      <c r="AT67" s="37"/>
      <c r="AU67" s="37"/>
      <c r="AV67" s="37"/>
      <c r="AW67" s="37" t="s">
        <v>980</v>
      </c>
    </row>
    <row r="68" spans="1:49" ht="15" hidden="1" customHeight="1" x14ac:dyDescent="0.25">
      <c r="A68" s="34" t="s">
        <v>109</v>
      </c>
      <c r="B68" s="38">
        <v>103.5</v>
      </c>
      <c r="C68" s="38">
        <v>134.5</v>
      </c>
      <c r="D68" s="38">
        <v>97.6</v>
      </c>
      <c r="E68" s="38">
        <v>64</v>
      </c>
      <c r="F68" s="38">
        <v>125.6</v>
      </c>
      <c r="G68" s="38">
        <v>121.4</v>
      </c>
      <c r="H68" s="38">
        <v>106.1</v>
      </c>
      <c r="I68" s="38">
        <v>99.6</v>
      </c>
      <c r="J68" s="38">
        <v>146.1</v>
      </c>
      <c r="K68" s="38">
        <v>132.1</v>
      </c>
      <c r="L68" s="38">
        <v>144.69999999999999</v>
      </c>
      <c r="M68" s="38">
        <v>85.6</v>
      </c>
      <c r="N68" s="38">
        <v>164.2</v>
      </c>
      <c r="O68" s="38">
        <v>165.8</v>
      </c>
      <c r="P68" s="38">
        <v>140.30000000000001</v>
      </c>
      <c r="Q68" s="38">
        <v>134.19999999999999</v>
      </c>
      <c r="R68" s="38">
        <v>188</v>
      </c>
      <c r="S68" s="38">
        <v>172</v>
      </c>
      <c r="T68" s="38">
        <v>171.3</v>
      </c>
      <c r="U68" s="38">
        <v>152.5</v>
      </c>
      <c r="V68" s="38">
        <v>202.4</v>
      </c>
      <c r="W68" s="38">
        <v>171.4</v>
      </c>
      <c r="X68" s="38">
        <v>187.6</v>
      </c>
      <c r="Y68" s="38">
        <v>158.4</v>
      </c>
      <c r="Z68" s="38">
        <v>207.4</v>
      </c>
      <c r="AA68" s="38">
        <v>162.9</v>
      </c>
      <c r="AB68" s="38">
        <v>155.19999999999999</v>
      </c>
      <c r="AC68" s="38">
        <v>128</v>
      </c>
      <c r="AD68" s="38">
        <v>157.375</v>
      </c>
      <c r="AE68" s="38">
        <v>150.143</v>
      </c>
      <c r="AF68" s="38">
        <v>150.143</v>
      </c>
      <c r="AG68" s="38">
        <v>150.143</v>
      </c>
      <c r="AH68" s="38">
        <v>150.143</v>
      </c>
      <c r="AI68" s="38">
        <v>150.143</v>
      </c>
      <c r="AJ68" s="38">
        <v>150.143</v>
      </c>
      <c r="AK68" s="38">
        <v>150.143</v>
      </c>
      <c r="AL68" s="38">
        <v>150.143</v>
      </c>
      <c r="AM68" s="38">
        <v>150.143</v>
      </c>
      <c r="AN68" s="38">
        <v>150.143</v>
      </c>
      <c r="AO68" s="38">
        <v>150.143</v>
      </c>
      <c r="AP68" s="38">
        <v>150.143</v>
      </c>
      <c r="AQ68" s="38">
        <v>150.143</v>
      </c>
      <c r="AR68" s="38">
        <v>150.143</v>
      </c>
      <c r="AS68" s="38">
        <v>150.143</v>
      </c>
      <c r="AT68" s="38">
        <v>150.143</v>
      </c>
      <c r="AU68" s="38">
        <v>150.143</v>
      </c>
      <c r="AV68" s="38">
        <v>150.143</v>
      </c>
      <c r="AW68" s="38">
        <v>150.143</v>
      </c>
    </row>
    <row r="69" spans="1:49" ht="15" hidden="1" customHeight="1" x14ac:dyDescent="0.25">
      <c r="A69" s="34"/>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t="s">
        <v>980</v>
      </c>
    </row>
    <row r="70" spans="1:49" ht="15" hidden="1" customHeight="1" x14ac:dyDescent="0.25">
      <c r="A70" s="34" t="s">
        <v>111</v>
      </c>
      <c r="B70" s="38">
        <v>115.8</v>
      </c>
      <c r="C70" s="38">
        <v>127.545</v>
      </c>
      <c r="D70" s="38">
        <v>107.7</v>
      </c>
      <c r="E70" s="38">
        <v>99.23</v>
      </c>
      <c r="F70" s="38">
        <v>132.4</v>
      </c>
      <c r="G70" s="38">
        <v>130.30000000000001</v>
      </c>
      <c r="H70" s="38">
        <v>118.1</v>
      </c>
      <c r="I70" s="38">
        <v>117.4</v>
      </c>
      <c r="J70" s="38">
        <v>156.80000000000001</v>
      </c>
      <c r="K70" s="38">
        <v>148.69999999999999</v>
      </c>
      <c r="L70" s="38">
        <v>161</v>
      </c>
      <c r="M70" s="38">
        <v>106.5</v>
      </c>
      <c r="N70" s="38">
        <v>167.4</v>
      </c>
      <c r="O70" s="38">
        <v>171.2</v>
      </c>
      <c r="P70" s="38">
        <v>144.80000000000001</v>
      </c>
      <c r="Q70" s="38">
        <v>146.69999999999999</v>
      </c>
      <c r="R70" s="38">
        <v>189.04</v>
      </c>
      <c r="S70" s="38">
        <v>172.69499999999999</v>
      </c>
      <c r="T70" s="38">
        <v>189.76499999999999</v>
      </c>
      <c r="U70" s="38">
        <v>158.13499999999999</v>
      </c>
      <c r="V70" s="38">
        <v>203.5</v>
      </c>
      <c r="W70" s="38">
        <v>174.5</v>
      </c>
      <c r="X70" s="38">
        <v>181.9</v>
      </c>
      <c r="Y70" s="38">
        <v>160</v>
      </c>
      <c r="Z70" s="38">
        <v>210.2</v>
      </c>
      <c r="AA70" s="38">
        <v>166.995</v>
      </c>
      <c r="AB70" s="38">
        <v>162</v>
      </c>
      <c r="AC70" s="38">
        <v>147.80000000000001</v>
      </c>
      <c r="AD70" s="38">
        <v>157.375</v>
      </c>
      <c r="AE70" s="38">
        <v>150.143</v>
      </c>
      <c r="AF70" s="38">
        <v>150.143</v>
      </c>
      <c r="AG70" s="38">
        <v>150.143</v>
      </c>
      <c r="AH70" s="38">
        <v>150.143</v>
      </c>
      <c r="AI70" s="38">
        <v>150.143</v>
      </c>
      <c r="AJ70" s="38">
        <v>150.143</v>
      </c>
      <c r="AK70" s="38">
        <v>150.143</v>
      </c>
      <c r="AL70" s="38">
        <v>150.143</v>
      </c>
      <c r="AM70" s="38">
        <v>150.143</v>
      </c>
      <c r="AN70" s="38">
        <v>150.143</v>
      </c>
      <c r="AO70" s="38">
        <v>150.143</v>
      </c>
      <c r="AP70" s="38">
        <v>150.143</v>
      </c>
      <c r="AQ70" s="38">
        <v>150.143</v>
      </c>
      <c r="AR70" s="38">
        <v>150.143</v>
      </c>
      <c r="AS70" s="38">
        <v>150.143</v>
      </c>
      <c r="AT70" s="38">
        <v>150.143</v>
      </c>
      <c r="AU70" s="38">
        <v>150.143</v>
      </c>
      <c r="AV70" s="38">
        <v>150.143</v>
      </c>
      <c r="AW70" s="38">
        <v>150.143</v>
      </c>
    </row>
    <row r="71" spans="1:49" ht="15" hidden="1" customHeight="1" x14ac:dyDescent="0.25">
      <c r="A71" s="36" t="s">
        <v>112</v>
      </c>
      <c r="B71" s="37">
        <v>12.3</v>
      </c>
      <c r="C71" s="37">
        <v>-6.9550000000000001</v>
      </c>
      <c r="D71" s="37">
        <v>10.1</v>
      </c>
      <c r="E71" s="37">
        <v>35.229999999999997</v>
      </c>
      <c r="F71" s="37">
        <v>6.8</v>
      </c>
      <c r="G71" s="37">
        <v>8.9</v>
      </c>
      <c r="H71" s="37">
        <v>12</v>
      </c>
      <c r="I71" s="37">
        <v>17.8</v>
      </c>
      <c r="J71" s="37">
        <v>10.7</v>
      </c>
      <c r="K71" s="37">
        <v>16.600000000000001</v>
      </c>
      <c r="L71" s="37">
        <v>16.3</v>
      </c>
      <c r="M71" s="37">
        <v>20.9</v>
      </c>
      <c r="N71" s="37">
        <v>3.2</v>
      </c>
      <c r="O71" s="37">
        <v>5.4</v>
      </c>
      <c r="P71" s="37">
        <v>4.5</v>
      </c>
      <c r="Q71" s="37">
        <v>12.5</v>
      </c>
      <c r="R71" s="37">
        <v>1.04</v>
      </c>
      <c r="S71" s="37">
        <v>0.69499999999999995</v>
      </c>
      <c r="T71" s="37">
        <v>18.465</v>
      </c>
      <c r="U71" s="37">
        <v>5.6349999999999998</v>
      </c>
      <c r="V71" s="37">
        <v>1.1000000000000001</v>
      </c>
      <c r="W71" s="37">
        <v>3.1</v>
      </c>
      <c r="X71" s="37">
        <v>-5.7</v>
      </c>
      <c r="Y71" s="37">
        <v>1.6</v>
      </c>
      <c r="Z71" s="37">
        <v>2.8</v>
      </c>
      <c r="AA71" s="37">
        <v>4.0949999999999998</v>
      </c>
      <c r="AB71" s="37">
        <v>6.8</v>
      </c>
      <c r="AC71" s="37">
        <v>19.8</v>
      </c>
      <c r="AD71" s="37"/>
      <c r="AE71" s="37"/>
      <c r="AF71" s="37"/>
      <c r="AG71" s="37"/>
      <c r="AH71" s="37"/>
      <c r="AI71" s="37"/>
      <c r="AJ71" s="37"/>
      <c r="AK71" s="37"/>
      <c r="AL71" s="37"/>
      <c r="AM71" s="37"/>
      <c r="AN71" s="37"/>
      <c r="AO71" s="37"/>
      <c r="AP71" s="37"/>
      <c r="AQ71" s="37"/>
      <c r="AR71" s="37"/>
      <c r="AS71" s="37"/>
      <c r="AT71" s="37"/>
      <c r="AU71" s="37"/>
      <c r="AV71" s="37"/>
      <c r="AW71" s="37" t="s">
        <v>980</v>
      </c>
    </row>
    <row r="72" spans="1:49" ht="15" hidden="1" customHeight="1" x14ac:dyDescent="0.25">
      <c r="A72" s="36" t="s">
        <v>114</v>
      </c>
      <c r="B72" s="37">
        <v>0</v>
      </c>
      <c r="C72" s="37">
        <v>0</v>
      </c>
      <c r="D72" s="37">
        <v>0</v>
      </c>
      <c r="E72" s="37">
        <v>0</v>
      </c>
      <c r="F72" s="37">
        <v>0</v>
      </c>
      <c r="G72" s="37">
        <v>0</v>
      </c>
      <c r="H72" s="37">
        <v>0</v>
      </c>
      <c r="I72" s="37">
        <v>0</v>
      </c>
      <c r="J72" s="37">
        <v>0</v>
      </c>
      <c r="K72" s="37">
        <v>0</v>
      </c>
      <c r="L72" s="37">
        <v>0</v>
      </c>
      <c r="M72" s="37">
        <v>0</v>
      </c>
      <c r="N72" s="37">
        <v>0</v>
      </c>
      <c r="O72" s="37">
        <v>0</v>
      </c>
      <c r="P72" s="37">
        <v>0</v>
      </c>
      <c r="Q72" s="37">
        <v>0</v>
      </c>
      <c r="R72" s="37">
        <v>0</v>
      </c>
      <c r="S72" s="37">
        <v>0</v>
      </c>
      <c r="T72" s="37">
        <v>0</v>
      </c>
      <c r="U72" s="37">
        <v>0</v>
      </c>
      <c r="V72" s="37">
        <v>0</v>
      </c>
      <c r="W72" s="37">
        <v>0</v>
      </c>
      <c r="X72" s="37">
        <v>0</v>
      </c>
      <c r="Y72" s="37">
        <v>0</v>
      </c>
      <c r="Z72" s="37">
        <v>0</v>
      </c>
      <c r="AA72" s="37">
        <v>0</v>
      </c>
      <c r="AB72" s="37">
        <v>0</v>
      </c>
      <c r="AC72" s="37">
        <v>0</v>
      </c>
      <c r="AD72" s="37"/>
      <c r="AE72" s="37"/>
      <c r="AF72" s="37"/>
      <c r="AG72" s="37"/>
      <c r="AH72" s="37"/>
      <c r="AI72" s="37"/>
      <c r="AJ72" s="37"/>
      <c r="AK72" s="37"/>
      <c r="AL72" s="37"/>
      <c r="AM72" s="37"/>
      <c r="AN72" s="37"/>
      <c r="AO72" s="37"/>
      <c r="AP72" s="37"/>
      <c r="AQ72" s="37"/>
      <c r="AR72" s="37"/>
      <c r="AS72" s="37"/>
      <c r="AT72" s="37"/>
      <c r="AU72" s="37"/>
      <c r="AV72" s="37"/>
      <c r="AW72" s="37" t="s">
        <v>980</v>
      </c>
    </row>
    <row r="73" spans="1:49" ht="15" hidden="1" customHeight="1" x14ac:dyDescent="0.25">
      <c r="A73" s="34"/>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7" t="s">
        <v>980</v>
      </c>
    </row>
    <row r="74" spans="1:49" ht="15" hidden="1" customHeight="1" x14ac:dyDescent="0.25">
      <c r="A74" s="36" t="s">
        <v>115</v>
      </c>
      <c r="B74" s="37">
        <v>188.8</v>
      </c>
      <c r="C74" s="37">
        <v>204.5</v>
      </c>
      <c r="D74" s="37">
        <v>204.5</v>
      </c>
      <c r="E74" s="37">
        <v>204.5</v>
      </c>
      <c r="F74" s="37">
        <v>204.5</v>
      </c>
      <c r="G74" s="37">
        <v>204.5</v>
      </c>
      <c r="H74" s="37">
        <v>204.6</v>
      </c>
      <c r="I74" s="37">
        <v>204.7</v>
      </c>
      <c r="J74" s="37">
        <v>204.7</v>
      </c>
      <c r="K74" s="37">
        <v>204.5</v>
      </c>
      <c r="L74" s="37">
        <v>204</v>
      </c>
      <c r="M74" s="37">
        <v>203.8</v>
      </c>
      <c r="N74" s="37">
        <v>203.9</v>
      </c>
      <c r="O74" s="37">
        <v>204</v>
      </c>
      <c r="P74" s="37">
        <v>203.7</v>
      </c>
      <c r="Q74" s="37">
        <v>202.9</v>
      </c>
      <c r="R74" s="37">
        <v>202.7</v>
      </c>
      <c r="S74" s="37">
        <v>202.6</v>
      </c>
      <c r="T74" s="37">
        <v>202.3</v>
      </c>
      <c r="U74" s="37">
        <v>202.7</v>
      </c>
      <c r="V74" s="37">
        <v>201.9</v>
      </c>
      <c r="W74" s="37">
        <v>202.2</v>
      </c>
      <c r="X74" s="37">
        <v>202.2</v>
      </c>
      <c r="Y74" s="37">
        <v>202.9</v>
      </c>
      <c r="Z74" s="37">
        <v>202.4</v>
      </c>
      <c r="AA74" s="37">
        <v>202.7</v>
      </c>
      <c r="AB74" s="37">
        <v>201.4</v>
      </c>
      <c r="AC74" s="37">
        <v>189.8</v>
      </c>
      <c r="AD74" s="37"/>
      <c r="AE74" s="37"/>
      <c r="AF74" s="37"/>
      <c r="AG74" s="37"/>
      <c r="AH74" s="37"/>
      <c r="AI74" s="37"/>
      <c r="AJ74" s="37"/>
      <c r="AK74" s="37"/>
      <c r="AL74" s="37"/>
      <c r="AM74" s="37"/>
      <c r="AN74" s="37"/>
      <c r="AO74" s="37"/>
      <c r="AP74" s="37"/>
      <c r="AQ74" s="37"/>
      <c r="AR74" s="37"/>
      <c r="AS74" s="37"/>
      <c r="AT74" s="37"/>
      <c r="AU74" s="37"/>
      <c r="AV74" s="37"/>
      <c r="AW74" s="37" t="s">
        <v>980</v>
      </c>
    </row>
    <row r="75" spans="1:49" ht="15" hidden="1" customHeight="1" x14ac:dyDescent="0.25">
      <c r="A75" s="34" t="s">
        <v>117</v>
      </c>
      <c r="B75" s="59">
        <v>0.55000000000000004</v>
      </c>
      <c r="C75" s="59">
        <v>0.66</v>
      </c>
      <c r="D75" s="59">
        <v>0.48</v>
      </c>
      <c r="E75" s="59">
        <v>0.31</v>
      </c>
      <c r="F75" s="59">
        <v>0.61</v>
      </c>
      <c r="G75" s="59">
        <v>0.59</v>
      </c>
      <c r="H75" s="59">
        <v>0.52</v>
      </c>
      <c r="I75" s="59">
        <v>0.49</v>
      </c>
      <c r="J75" s="59">
        <v>0.71</v>
      </c>
      <c r="K75" s="59">
        <v>0.64</v>
      </c>
      <c r="L75" s="59">
        <v>0.71</v>
      </c>
      <c r="M75" s="59">
        <v>0.42</v>
      </c>
      <c r="N75" s="59">
        <v>0.8</v>
      </c>
      <c r="O75" s="59">
        <v>0.81</v>
      </c>
      <c r="P75" s="59">
        <v>0.69</v>
      </c>
      <c r="Q75" s="59">
        <v>0.66</v>
      </c>
      <c r="R75" s="59">
        <v>0.93</v>
      </c>
      <c r="S75" s="59">
        <v>0.85</v>
      </c>
      <c r="T75" s="59">
        <v>0.85</v>
      </c>
      <c r="U75" s="59">
        <v>0.75</v>
      </c>
      <c r="V75" s="59">
        <v>1</v>
      </c>
      <c r="W75" s="59">
        <v>0.85</v>
      </c>
      <c r="X75" s="59">
        <v>0.93</v>
      </c>
      <c r="Y75" s="59">
        <v>0.78</v>
      </c>
      <c r="Z75" s="59">
        <v>1.02</v>
      </c>
      <c r="AA75" s="59">
        <v>0.8</v>
      </c>
      <c r="AB75" s="59">
        <v>0.77</v>
      </c>
      <c r="AC75" s="59">
        <v>0.67</v>
      </c>
      <c r="AD75" s="59">
        <v>0.81799999999999995</v>
      </c>
      <c r="AE75" s="59">
        <v>0.82</v>
      </c>
      <c r="AF75" s="59">
        <v>0.82</v>
      </c>
      <c r="AG75" s="59">
        <v>0.82</v>
      </c>
      <c r="AH75" s="59">
        <v>0.82</v>
      </c>
      <c r="AI75" s="59">
        <v>0.82</v>
      </c>
      <c r="AJ75" s="59">
        <v>0.82</v>
      </c>
      <c r="AK75" s="59">
        <v>0.82</v>
      </c>
      <c r="AL75" s="59">
        <v>0.82</v>
      </c>
      <c r="AM75" s="59">
        <v>0.82</v>
      </c>
      <c r="AN75" s="59">
        <v>0.82</v>
      </c>
      <c r="AO75" s="59">
        <v>0.82</v>
      </c>
      <c r="AP75" s="59">
        <v>0.82</v>
      </c>
      <c r="AQ75" s="59">
        <v>0.82</v>
      </c>
      <c r="AR75" s="59">
        <v>0.82</v>
      </c>
      <c r="AS75" s="59">
        <v>0.82</v>
      </c>
      <c r="AT75" s="59">
        <v>0.82</v>
      </c>
      <c r="AU75" s="59">
        <v>0.82</v>
      </c>
      <c r="AV75" s="59">
        <v>0.82</v>
      </c>
      <c r="AW75" s="59">
        <v>0.82</v>
      </c>
    </row>
    <row r="76" spans="1:49" ht="15" hidden="1" customHeight="1" x14ac:dyDescent="0.25">
      <c r="A76" s="34" t="s">
        <v>119</v>
      </c>
      <c r="B76" s="59">
        <v>0.55000000000000004</v>
      </c>
      <c r="C76" s="59">
        <v>0.66</v>
      </c>
      <c r="D76" s="59">
        <v>0.48</v>
      </c>
      <c r="E76" s="59">
        <v>0.31</v>
      </c>
      <c r="F76" s="59">
        <v>0.61</v>
      </c>
      <c r="G76" s="59">
        <v>0.59</v>
      </c>
      <c r="H76" s="59">
        <v>0.52</v>
      </c>
      <c r="I76" s="59">
        <v>0.49</v>
      </c>
      <c r="J76" s="59">
        <v>0.71</v>
      </c>
      <c r="K76" s="59">
        <v>0.64</v>
      </c>
      <c r="L76" s="59">
        <v>0.71</v>
      </c>
      <c r="M76" s="59">
        <v>0.42</v>
      </c>
      <c r="N76" s="59">
        <v>0.8</v>
      </c>
      <c r="O76" s="59">
        <v>0.81</v>
      </c>
      <c r="P76" s="59">
        <v>0.69</v>
      </c>
      <c r="Q76" s="59">
        <v>0.66</v>
      </c>
      <c r="R76" s="59">
        <v>0.93</v>
      </c>
      <c r="S76" s="59">
        <v>0.85</v>
      </c>
      <c r="T76" s="59">
        <v>0.85</v>
      </c>
      <c r="U76" s="59">
        <v>0.75</v>
      </c>
      <c r="V76" s="59">
        <v>1</v>
      </c>
      <c r="W76" s="59">
        <v>0.85</v>
      </c>
      <c r="X76" s="59">
        <v>0.93</v>
      </c>
      <c r="Y76" s="59">
        <v>0.78</v>
      </c>
      <c r="Z76" s="59">
        <v>1.02</v>
      </c>
      <c r="AA76" s="59">
        <v>0.8</v>
      </c>
      <c r="AB76" s="59">
        <v>0.77</v>
      </c>
      <c r="AC76" s="59">
        <v>0.67</v>
      </c>
      <c r="AD76" s="59">
        <v>0.81799999999999995</v>
      </c>
      <c r="AE76" s="59">
        <v>0.82</v>
      </c>
      <c r="AF76" s="59">
        <v>0.82</v>
      </c>
      <c r="AG76" s="59">
        <v>0.82</v>
      </c>
      <c r="AH76" s="59">
        <v>0.82</v>
      </c>
      <c r="AI76" s="59">
        <v>0.82</v>
      </c>
      <c r="AJ76" s="59">
        <v>0.82</v>
      </c>
      <c r="AK76" s="59">
        <v>0.82</v>
      </c>
      <c r="AL76" s="59">
        <v>0.82</v>
      </c>
      <c r="AM76" s="59">
        <v>0.82</v>
      </c>
      <c r="AN76" s="59">
        <v>0.82</v>
      </c>
      <c r="AO76" s="59">
        <v>0.82</v>
      </c>
      <c r="AP76" s="59">
        <v>0.82</v>
      </c>
      <c r="AQ76" s="59">
        <v>0.82</v>
      </c>
      <c r="AR76" s="59">
        <v>0.82</v>
      </c>
      <c r="AS76" s="59">
        <v>0.82</v>
      </c>
      <c r="AT76" s="59">
        <v>0.82</v>
      </c>
      <c r="AU76" s="59">
        <v>0.82</v>
      </c>
      <c r="AV76" s="59">
        <v>0.82</v>
      </c>
      <c r="AW76" s="59">
        <v>0.82</v>
      </c>
    </row>
    <row r="77" spans="1:49" ht="15.75" hidden="1" customHeight="1" thickBot="1" x14ac:dyDescent="0.25">
      <c r="A77" s="34" t="s">
        <v>121</v>
      </c>
      <c r="B77" s="59">
        <v>0.61329999999999996</v>
      </c>
      <c r="C77" s="59">
        <v>0.62370000000000003</v>
      </c>
      <c r="D77" s="59">
        <v>0.52669999999999995</v>
      </c>
      <c r="E77" s="59">
        <v>0.48520000000000002</v>
      </c>
      <c r="F77" s="59">
        <v>0.64739999999999998</v>
      </c>
      <c r="G77" s="59">
        <v>0.63719999999999999</v>
      </c>
      <c r="H77" s="59">
        <v>0.57720000000000005</v>
      </c>
      <c r="I77" s="59">
        <v>0.57350000000000001</v>
      </c>
      <c r="J77" s="59">
        <v>0.76600000000000001</v>
      </c>
      <c r="K77" s="59">
        <v>0.72709999999999997</v>
      </c>
      <c r="L77" s="59">
        <v>0.78920000000000001</v>
      </c>
      <c r="M77" s="59">
        <v>0.52259999999999995</v>
      </c>
      <c r="N77" s="59">
        <v>0.82099999999999995</v>
      </c>
      <c r="O77" s="59">
        <v>0.83919999999999995</v>
      </c>
      <c r="P77" s="59">
        <v>0.71079999999999999</v>
      </c>
      <c r="Q77" s="59">
        <v>0.72299999999999998</v>
      </c>
      <c r="R77" s="59">
        <v>0.93259999999999998</v>
      </c>
      <c r="S77" s="59">
        <v>0.85240000000000005</v>
      </c>
      <c r="T77" s="59">
        <v>0.93799999999999994</v>
      </c>
      <c r="U77" s="59">
        <v>0.78010000000000002</v>
      </c>
      <c r="V77" s="59">
        <v>1.0079</v>
      </c>
      <c r="W77" s="59">
        <v>0.86299999999999999</v>
      </c>
      <c r="X77" s="59">
        <v>0.89959999999999996</v>
      </c>
      <c r="Y77" s="59">
        <v>0.78859999999999997</v>
      </c>
      <c r="Z77" s="59">
        <v>1.0385</v>
      </c>
      <c r="AA77" s="59">
        <v>0.82389999999999997</v>
      </c>
      <c r="AB77" s="59">
        <v>0.8044</v>
      </c>
      <c r="AC77" s="59">
        <v>0.77869999999999995</v>
      </c>
      <c r="AD77" s="59"/>
      <c r="AE77" s="59"/>
      <c r="AF77" s="59"/>
      <c r="AG77" s="59"/>
      <c r="AH77" s="59"/>
      <c r="AI77" s="59"/>
      <c r="AJ77" s="59"/>
      <c r="AK77" s="59"/>
      <c r="AL77" s="59"/>
      <c r="AM77" s="59"/>
      <c r="AN77" s="59"/>
      <c r="AO77" s="59"/>
      <c r="AP77" s="59"/>
      <c r="AQ77" s="59"/>
      <c r="AR77" s="59"/>
      <c r="AS77" s="59"/>
      <c r="AT77" s="59"/>
      <c r="AU77" s="59"/>
      <c r="AV77" s="59"/>
      <c r="AW77" s="59" t="s">
        <v>980</v>
      </c>
    </row>
    <row r="78" spans="1:49" ht="15" hidden="1" customHeight="1" x14ac:dyDescent="0.25">
      <c r="A78" s="34"/>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59" t="s">
        <v>980</v>
      </c>
    </row>
    <row r="79" spans="1:49" ht="15" hidden="1" customHeight="1" x14ac:dyDescent="0.25">
      <c r="A79" s="36" t="s">
        <v>123</v>
      </c>
      <c r="B79" s="37">
        <v>188.8</v>
      </c>
      <c r="C79" s="37">
        <v>204.6</v>
      </c>
      <c r="D79" s="37">
        <v>204.6</v>
      </c>
      <c r="E79" s="37">
        <v>204.7</v>
      </c>
      <c r="F79" s="37">
        <v>204.5</v>
      </c>
      <c r="G79" s="37">
        <v>204.5</v>
      </c>
      <c r="H79" s="37">
        <v>204.9</v>
      </c>
      <c r="I79" s="37">
        <v>204.7</v>
      </c>
      <c r="J79" s="37">
        <v>205.3</v>
      </c>
      <c r="K79" s="37">
        <v>205.1</v>
      </c>
      <c r="L79" s="37">
        <v>204.7</v>
      </c>
      <c r="M79" s="37">
        <v>203.8</v>
      </c>
      <c r="N79" s="37">
        <v>204.6</v>
      </c>
      <c r="O79" s="37">
        <v>204.7</v>
      </c>
      <c r="P79" s="37">
        <v>204.3</v>
      </c>
      <c r="Q79" s="37">
        <v>202.9</v>
      </c>
      <c r="R79" s="37">
        <v>203.2</v>
      </c>
      <c r="S79" s="37">
        <v>203.2</v>
      </c>
      <c r="T79" s="37">
        <v>202.8</v>
      </c>
      <c r="U79" s="37">
        <v>202.7</v>
      </c>
      <c r="V79" s="37">
        <v>202.4</v>
      </c>
      <c r="W79" s="37">
        <v>202.7</v>
      </c>
      <c r="X79" s="37">
        <v>202.7</v>
      </c>
      <c r="Y79" s="37">
        <v>202.9</v>
      </c>
      <c r="Z79" s="37">
        <v>202.9</v>
      </c>
      <c r="AA79" s="37">
        <v>203.1</v>
      </c>
      <c r="AB79" s="37">
        <v>201.7</v>
      </c>
      <c r="AC79" s="37">
        <v>189.8</v>
      </c>
      <c r="AD79" s="37"/>
      <c r="AE79" s="37"/>
      <c r="AF79" s="37"/>
      <c r="AG79" s="37"/>
      <c r="AH79" s="37"/>
      <c r="AI79" s="37"/>
      <c r="AJ79" s="37"/>
      <c r="AK79" s="37"/>
      <c r="AL79" s="37"/>
      <c r="AM79" s="37"/>
      <c r="AN79" s="37"/>
      <c r="AO79" s="37"/>
      <c r="AP79" s="37"/>
      <c r="AQ79" s="37"/>
      <c r="AR79" s="37"/>
      <c r="AS79" s="37"/>
      <c r="AT79" s="37"/>
      <c r="AU79" s="37"/>
      <c r="AV79" s="37"/>
      <c r="AW79" s="59" t="s">
        <v>980</v>
      </c>
    </row>
    <row r="80" spans="1:49" ht="15" hidden="1" customHeight="1" x14ac:dyDescent="0.25">
      <c r="A80" s="34" t="s">
        <v>125</v>
      </c>
      <c r="B80" s="59">
        <v>0.55000000000000004</v>
      </c>
      <c r="C80" s="59">
        <v>0.66</v>
      </c>
      <c r="D80" s="59">
        <v>0.48</v>
      </c>
      <c r="E80" s="59">
        <v>0.31</v>
      </c>
      <c r="F80" s="59">
        <v>0.61</v>
      </c>
      <c r="G80" s="59">
        <v>0.59</v>
      </c>
      <c r="H80" s="59">
        <v>0.52</v>
      </c>
      <c r="I80" s="59">
        <v>0.48</v>
      </c>
      <c r="J80" s="59">
        <v>0.71</v>
      </c>
      <c r="K80" s="59">
        <v>0.64</v>
      </c>
      <c r="L80" s="59">
        <v>0.7</v>
      </c>
      <c r="M80" s="59">
        <v>0.42</v>
      </c>
      <c r="N80" s="59">
        <v>0.8</v>
      </c>
      <c r="O80" s="59">
        <v>0.81</v>
      </c>
      <c r="P80" s="59">
        <v>0.69</v>
      </c>
      <c r="Q80" s="59">
        <v>0.66</v>
      </c>
      <c r="R80" s="59">
        <v>0.92</v>
      </c>
      <c r="S80" s="59">
        <v>0.84</v>
      </c>
      <c r="T80" s="59">
        <v>0.84</v>
      </c>
      <c r="U80" s="59">
        <v>0.75</v>
      </c>
      <c r="V80" s="59">
        <v>1</v>
      </c>
      <c r="W80" s="59">
        <v>0.84</v>
      </c>
      <c r="X80" s="59">
        <v>0.92</v>
      </c>
      <c r="Y80" s="59">
        <v>0.78</v>
      </c>
      <c r="Z80" s="59">
        <v>1.02</v>
      </c>
      <c r="AA80" s="59">
        <v>0.8</v>
      </c>
      <c r="AB80" s="59">
        <v>0.77</v>
      </c>
      <c r="AC80" s="59">
        <v>0.67</v>
      </c>
      <c r="AD80" s="59"/>
      <c r="AE80" s="59"/>
      <c r="AF80" s="59"/>
      <c r="AG80" s="59"/>
      <c r="AH80" s="59"/>
      <c r="AI80" s="59"/>
      <c r="AJ80" s="59"/>
      <c r="AK80" s="59"/>
      <c r="AL80" s="59"/>
      <c r="AM80" s="59"/>
      <c r="AN80" s="59"/>
      <c r="AO80" s="59"/>
      <c r="AP80" s="59"/>
      <c r="AQ80" s="59"/>
      <c r="AR80" s="59"/>
      <c r="AS80" s="59"/>
      <c r="AT80" s="59"/>
      <c r="AU80" s="59"/>
      <c r="AV80" s="59"/>
      <c r="AW80" s="59" t="s">
        <v>980</v>
      </c>
    </row>
    <row r="81" spans="1:49" ht="15" hidden="1" customHeight="1" x14ac:dyDescent="0.25">
      <c r="A81" s="34" t="s">
        <v>127</v>
      </c>
      <c r="B81" s="59">
        <v>0.55000000000000004</v>
      </c>
      <c r="C81" s="59">
        <v>0.66</v>
      </c>
      <c r="D81" s="59">
        <v>0.48</v>
      </c>
      <c r="E81" s="59">
        <v>0.31</v>
      </c>
      <c r="F81" s="59">
        <v>0.61</v>
      </c>
      <c r="G81" s="59">
        <v>0.59</v>
      </c>
      <c r="H81" s="59">
        <v>0.52</v>
      </c>
      <c r="I81" s="59">
        <v>0.48</v>
      </c>
      <c r="J81" s="59">
        <v>0.71</v>
      </c>
      <c r="K81" s="59">
        <v>0.64</v>
      </c>
      <c r="L81" s="59">
        <v>0.7</v>
      </c>
      <c r="M81" s="59">
        <v>0.42</v>
      </c>
      <c r="N81" s="59">
        <v>0.8</v>
      </c>
      <c r="O81" s="59">
        <v>0.81</v>
      </c>
      <c r="P81" s="59">
        <v>0.69</v>
      </c>
      <c r="Q81" s="59">
        <v>0.66</v>
      </c>
      <c r="R81" s="59">
        <v>0.92</v>
      </c>
      <c r="S81" s="59">
        <v>0.84</v>
      </c>
      <c r="T81" s="59">
        <v>0.84</v>
      </c>
      <c r="U81" s="59">
        <v>0.75</v>
      </c>
      <c r="V81" s="59">
        <v>1</v>
      </c>
      <c r="W81" s="59">
        <v>0.84</v>
      </c>
      <c r="X81" s="59">
        <v>0.92</v>
      </c>
      <c r="Y81" s="59">
        <v>0.78</v>
      </c>
      <c r="Z81" s="59">
        <v>1.02</v>
      </c>
      <c r="AA81" s="59">
        <v>0.8</v>
      </c>
      <c r="AB81" s="59">
        <v>0.77</v>
      </c>
      <c r="AC81" s="59">
        <v>0.67</v>
      </c>
      <c r="AD81" s="59"/>
      <c r="AE81" s="59"/>
      <c r="AF81" s="59"/>
      <c r="AG81" s="59"/>
      <c r="AH81" s="59"/>
      <c r="AI81" s="59"/>
      <c r="AJ81" s="59"/>
      <c r="AK81" s="59"/>
      <c r="AL81" s="59"/>
      <c r="AM81" s="59"/>
      <c r="AN81" s="59"/>
      <c r="AO81" s="59"/>
      <c r="AP81" s="59"/>
      <c r="AQ81" s="59"/>
      <c r="AR81" s="59"/>
      <c r="AS81" s="59"/>
      <c r="AT81" s="59"/>
      <c r="AU81" s="59"/>
      <c r="AV81" s="59"/>
      <c r="AW81" s="59" t="s">
        <v>980</v>
      </c>
    </row>
    <row r="82" spans="1:49" ht="15" hidden="1" customHeight="1" x14ac:dyDescent="0.25">
      <c r="A82" s="34" t="s">
        <v>129</v>
      </c>
      <c r="B82" s="59">
        <v>0.61329999999999996</v>
      </c>
      <c r="C82" s="59">
        <v>0.62370000000000003</v>
      </c>
      <c r="D82" s="59">
        <v>0.52669999999999995</v>
      </c>
      <c r="E82" s="59">
        <v>0.48209999999999997</v>
      </c>
      <c r="F82" s="59">
        <v>0.64329999999999998</v>
      </c>
      <c r="G82" s="59">
        <v>0.63349999999999995</v>
      </c>
      <c r="H82" s="59">
        <v>0.57720000000000005</v>
      </c>
      <c r="I82" s="59">
        <v>0.56699999999999995</v>
      </c>
      <c r="J82" s="59">
        <v>0.7621</v>
      </c>
      <c r="K82" s="59">
        <v>0.72089999999999999</v>
      </c>
      <c r="L82" s="59">
        <v>0.77959999999999996</v>
      </c>
      <c r="M82" s="59">
        <v>0.52259999999999995</v>
      </c>
      <c r="N82" s="59">
        <v>0.81559999999999999</v>
      </c>
      <c r="O82" s="59">
        <v>0.83640000000000003</v>
      </c>
      <c r="P82" s="59">
        <v>0.71079999999999999</v>
      </c>
      <c r="Q82" s="59">
        <v>0.72160000000000002</v>
      </c>
      <c r="R82" s="59">
        <v>0.92510000000000003</v>
      </c>
      <c r="S82" s="59">
        <v>0.84340000000000004</v>
      </c>
      <c r="T82" s="59">
        <v>0.93110000000000004</v>
      </c>
      <c r="U82" s="59">
        <v>0.77780000000000005</v>
      </c>
      <c r="V82" s="59">
        <v>1.0054000000000001</v>
      </c>
      <c r="W82" s="59">
        <v>0.85529999999999995</v>
      </c>
      <c r="X82" s="59">
        <v>0.89190000000000003</v>
      </c>
      <c r="Y82" s="59">
        <v>0.78790000000000004</v>
      </c>
      <c r="Z82" s="59">
        <v>1.0338000000000001</v>
      </c>
      <c r="AA82" s="59">
        <v>0.82020000000000004</v>
      </c>
      <c r="AB82" s="59">
        <v>0.80369999999999997</v>
      </c>
      <c r="AC82" s="59">
        <v>0.77429999999999999</v>
      </c>
      <c r="AD82" s="59">
        <v>0.85299999999999998</v>
      </c>
      <c r="AE82" s="59">
        <v>0.81299999999999994</v>
      </c>
      <c r="AF82" s="59">
        <v>0.81299999999999994</v>
      </c>
      <c r="AG82" s="59">
        <v>0.81299999999999994</v>
      </c>
      <c r="AH82" s="59">
        <v>0.81299999999999994</v>
      </c>
      <c r="AI82" s="59">
        <v>0.81299999999999994</v>
      </c>
      <c r="AJ82" s="59">
        <v>0.81299999999999994</v>
      </c>
      <c r="AK82" s="59">
        <v>0.81299999999999994</v>
      </c>
      <c r="AL82" s="59">
        <v>0.81299999999999994</v>
      </c>
      <c r="AM82" s="59">
        <v>0.81299999999999994</v>
      </c>
      <c r="AN82" s="59">
        <v>0.81299999999999994</v>
      </c>
      <c r="AO82" s="59">
        <v>0.81299999999999994</v>
      </c>
      <c r="AP82" s="59">
        <v>0.81299999999999994</v>
      </c>
      <c r="AQ82" s="59">
        <v>0.81299999999999994</v>
      </c>
      <c r="AR82" s="59">
        <v>0.81299999999999994</v>
      </c>
      <c r="AS82" s="59">
        <v>0.81299999999999994</v>
      </c>
      <c r="AT82" s="59">
        <v>0.81299999999999994</v>
      </c>
      <c r="AU82" s="59">
        <v>0.81299999999999994</v>
      </c>
      <c r="AV82" s="59">
        <v>0.81299999999999994</v>
      </c>
      <c r="AW82" s="59">
        <v>0.81299999999999994</v>
      </c>
    </row>
    <row r="83" spans="1:49" ht="15.75" hidden="1" customHeight="1" thickBot="1" x14ac:dyDescent="0.25">
      <c r="A83" s="34"/>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t="s">
        <v>980</v>
      </c>
    </row>
    <row r="84" spans="1:49" ht="15" hidden="1" customHeight="1" x14ac:dyDescent="0.25">
      <c r="A84" s="34" t="s">
        <v>131</v>
      </c>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t="s">
        <v>980</v>
      </c>
    </row>
    <row r="85" spans="1:49" ht="15" hidden="1" customHeight="1" x14ac:dyDescent="0.25">
      <c r="A85" s="36" t="s">
        <v>132</v>
      </c>
      <c r="B85" s="41" t="s">
        <v>134</v>
      </c>
      <c r="C85" s="41" t="s">
        <v>134</v>
      </c>
      <c r="D85" s="41" t="s">
        <v>134</v>
      </c>
      <c r="E85" s="41" t="s">
        <v>134</v>
      </c>
      <c r="F85" s="41" t="s">
        <v>134</v>
      </c>
      <c r="G85" s="41" t="s">
        <v>134</v>
      </c>
      <c r="H85" s="41" t="s">
        <v>134</v>
      </c>
      <c r="I85" s="41" t="s">
        <v>134</v>
      </c>
      <c r="J85" s="41" t="s">
        <v>134</v>
      </c>
      <c r="K85" s="41" t="s">
        <v>134</v>
      </c>
      <c r="L85" s="41" t="s">
        <v>134</v>
      </c>
      <c r="M85" s="41" t="s">
        <v>134</v>
      </c>
      <c r="N85" s="41" t="s">
        <v>134</v>
      </c>
      <c r="O85" s="41" t="s">
        <v>134</v>
      </c>
      <c r="P85" s="41" t="s">
        <v>134</v>
      </c>
      <c r="Q85" s="41" t="s">
        <v>134</v>
      </c>
      <c r="R85" s="41" t="s">
        <v>134</v>
      </c>
      <c r="S85" s="41" t="s">
        <v>134</v>
      </c>
      <c r="T85" s="41" t="s">
        <v>134</v>
      </c>
      <c r="U85" s="41" t="s">
        <v>134</v>
      </c>
      <c r="V85" s="41" t="s">
        <v>134</v>
      </c>
      <c r="W85" s="41" t="s">
        <v>134</v>
      </c>
      <c r="X85" s="41" t="s">
        <v>134</v>
      </c>
      <c r="Y85" s="41" t="s">
        <v>134</v>
      </c>
      <c r="Z85" s="41" t="s">
        <v>134</v>
      </c>
      <c r="AA85" s="41" t="s">
        <v>134</v>
      </c>
      <c r="AB85" s="41" t="s">
        <v>134</v>
      </c>
      <c r="AC85" s="41" t="s">
        <v>134</v>
      </c>
      <c r="AD85" s="41"/>
      <c r="AE85" s="41"/>
      <c r="AF85" s="41"/>
      <c r="AG85" s="41"/>
      <c r="AH85" s="41"/>
      <c r="AI85" s="41"/>
      <c r="AJ85" s="41"/>
      <c r="AK85" s="41"/>
      <c r="AL85" s="41"/>
      <c r="AM85" s="41"/>
      <c r="AN85" s="41"/>
      <c r="AO85" s="41"/>
      <c r="AP85" s="41"/>
      <c r="AQ85" s="41"/>
      <c r="AR85" s="41"/>
      <c r="AS85" s="41"/>
      <c r="AT85" s="41"/>
      <c r="AU85" s="41"/>
      <c r="AV85" s="41"/>
      <c r="AW85" s="35" t="s">
        <v>980</v>
      </c>
    </row>
    <row r="86" spans="1:49" ht="15" hidden="1" customHeight="1" x14ac:dyDescent="0.25">
      <c r="A86" s="36" t="s">
        <v>135</v>
      </c>
      <c r="B86" s="37">
        <v>217.5</v>
      </c>
      <c r="C86" s="37">
        <v>222</v>
      </c>
      <c r="D86" s="37">
        <v>191</v>
      </c>
      <c r="E86" s="37">
        <v>182.2</v>
      </c>
      <c r="F86" s="37">
        <v>224.4</v>
      </c>
      <c r="G86" s="37">
        <v>201.9</v>
      </c>
      <c r="H86" s="37">
        <v>200.7</v>
      </c>
      <c r="I86" s="37">
        <v>192</v>
      </c>
      <c r="J86" s="37">
        <v>256.8</v>
      </c>
      <c r="K86" s="37">
        <v>248.4</v>
      </c>
      <c r="L86" s="37">
        <v>245.7</v>
      </c>
      <c r="M86" s="37">
        <v>192.4</v>
      </c>
      <c r="N86" s="37">
        <v>271.5</v>
      </c>
      <c r="O86" s="37">
        <v>274.7</v>
      </c>
      <c r="P86" s="37">
        <v>210</v>
      </c>
      <c r="Q86" s="37">
        <v>228</v>
      </c>
      <c r="R86" s="37">
        <v>295.2</v>
      </c>
      <c r="S86" s="37">
        <v>269.3</v>
      </c>
      <c r="T86" s="37">
        <v>291</v>
      </c>
      <c r="U86" s="37">
        <v>233.3</v>
      </c>
      <c r="V86" s="37">
        <v>315</v>
      </c>
      <c r="W86" s="37">
        <v>271.7</v>
      </c>
      <c r="X86" s="37">
        <v>260.3</v>
      </c>
      <c r="Y86" s="37">
        <v>235.3</v>
      </c>
      <c r="Z86" s="37">
        <v>312.3</v>
      </c>
      <c r="AA86" s="37">
        <v>246.7</v>
      </c>
      <c r="AB86" s="37">
        <v>263.7</v>
      </c>
      <c r="AC86" s="37">
        <v>245.3</v>
      </c>
      <c r="AD86" s="37">
        <v>256</v>
      </c>
      <c r="AE86" s="37">
        <v>258.2</v>
      </c>
      <c r="AF86" s="37">
        <v>258.2</v>
      </c>
      <c r="AG86" s="37">
        <v>258.2</v>
      </c>
      <c r="AH86" s="37">
        <v>258.2</v>
      </c>
      <c r="AI86" s="37">
        <v>258.2</v>
      </c>
      <c r="AJ86" s="37">
        <v>258.2</v>
      </c>
      <c r="AK86" s="37">
        <v>258.2</v>
      </c>
      <c r="AL86" s="37">
        <v>258.2</v>
      </c>
      <c r="AM86" s="37">
        <v>258.2</v>
      </c>
      <c r="AN86" s="37">
        <v>258.2</v>
      </c>
      <c r="AO86" s="37">
        <v>258.2</v>
      </c>
      <c r="AP86" s="37">
        <v>258.2</v>
      </c>
      <c r="AQ86" s="37">
        <v>258.2</v>
      </c>
      <c r="AR86" s="37">
        <v>258.2</v>
      </c>
      <c r="AS86" s="37">
        <v>258.2</v>
      </c>
      <c r="AT86" s="37">
        <v>258.2</v>
      </c>
      <c r="AU86" s="37">
        <v>258.2</v>
      </c>
      <c r="AV86" s="37">
        <v>258.2</v>
      </c>
      <c r="AW86" s="37">
        <v>258.2</v>
      </c>
    </row>
    <row r="87" spans="1:49" ht="15" hidden="1" customHeight="1" x14ac:dyDescent="0.25">
      <c r="A87" s="36" t="s">
        <v>136</v>
      </c>
      <c r="B87" s="42">
        <v>27.364799999999999</v>
      </c>
      <c r="C87" s="42">
        <v>26.847799999999999</v>
      </c>
      <c r="D87" s="42">
        <v>27.7821</v>
      </c>
      <c r="E87" s="42">
        <v>28.7529</v>
      </c>
      <c r="F87" s="42">
        <v>28.2913</v>
      </c>
      <c r="G87" s="42">
        <v>27.176300000000001</v>
      </c>
      <c r="H87" s="42">
        <v>26.511199999999999</v>
      </c>
      <c r="I87" s="42">
        <v>26.069500000000001</v>
      </c>
      <c r="J87" s="42">
        <v>25.9739</v>
      </c>
      <c r="K87" s="42">
        <v>26.058599999999998</v>
      </c>
      <c r="L87" s="42">
        <v>26.4162</v>
      </c>
      <c r="M87" s="42">
        <v>25.6541</v>
      </c>
      <c r="N87" s="42">
        <v>25.452999999999999</v>
      </c>
      <c r="O87" s="42">
        <v>25.605499999999999</v>
      </c>
      <c r="P87" s="42">
        <v>24.757899999999999</v>
      </c>
      <c r="Q87" s="42">
        <v>25.227499999999999</v>
      </c>
      <c r="R87" s="42">
        <v>25.499700000000001</v>
      </c>
      <c r="S87" s="42">
        <v>25.0901</v>
      </c>
      <c r="T87" s="42">
        <v>26.291499999999999</v>
      </c>
      <c r="U87" s="42">
        <v>25.919499999999999</v>
      </c>
      <c r="V87" s="42">
        <v>25.9255</v>
      </c>
      <c r="W87" s="42">
        <v>25.646899999999999</v>
      </c>
      <c r="X87" s="42">
        <v>24.688099999999999</v>
      </c>
      <c r="Y87" s="42">
        <v>24.5458</v>
      </c>
      <c r="Z87" s="42">
        <v>24.59</v>
      </c>
      <c r="AA87" s="42">
        <v>24.459</v>
      </c>
      <c r="AB87" s="42">
        <v>25.1995</v>
      </c>
      <c r="AC87" s="42">
        <v>26.232399999999998</v>
      </c>
      <c r="AD87" s="42">
        <v>27.5509133956953</v>
      </c>
      <c r="AE87" s="42">
        <v>27.744963263376601</v>
      </c>
      <c r="AF87" s="42">
        <v>27.744963263376601</v>
      </c>
      <c r="AG87" s="42">
        <v>27.744963263376601</v>
      </c>
      <c r="AH87" s="42">
        <v>27.744963263376601</v>
      </c>
      <c r="AI87" s="42">
        <v>27.744963263376601</v>
      </c>
      <c r="AJ87" s="42">
        <v>27.744963263376601</v>
      </c>
      <c r="AK87" s="42">
        <v>27.744963263376601</v>
      </c>
      <c r="AL87" s="42">
        <v>27.744963263376601</v>
      </c>
      <c r="AM87" s="42">
        <v>27.744963263376601</v>
      </c>
      <c r="AN87" s="42">
        <v>27.744963263376601</v>
      </c>
      <c r="AO87" s="42">
        <v>27.744963263376601</v>
      </c>
      <c r="AP87" s="42">
        <v>27.744963263376601</v>
      </c>
      <c r="AQ87" s="42">
        <v>27.744963263376601</v>
      </c>
      <c r="AR87" s="42">
        <v>27.744963263376601</v>
      </c>
      <c r="AS87" s="42">
        <v>27.744963263376601</v>
      </c>
      <c r="AT87" s="42">
        <v>27.744963263376601</v>
      </c>
      <c r="AU87" s="42">
        <v>27.744963263376601</v>
      </c>
      <c r="AV87" s="42">
        <v>27.744963263376601</v>
      </c>
      <c r="AW87" s="42">
        <v>27.744963263376601</v>
      </c>
    </row>
    <row r="88" spans="1:49" ht="15" hidden="1" customHeight="1" x14ac:dyDescent="0.25">
      <c r="A88" s="36" t="s">
        <v>138</v>
      </c>
      <c r="B88" s="37" t="s">
        <v>160</v>
      </c>
      <c r="C88" s="37" t="s">
        <v>160</v>
      </c>
      <c r="D88" s="37" t="s">
        <v>160</v>
      </c>
      <c r="E88" s="37" t="s">
        <v>160</v>
      </c>
      <c r="F88" s="37" t="s">
        <v>160</v>
      </c>
      <c r="G88" s="37" t="s">
        <v>160</v>
      </c>
      <c r="H88" s="37" t="s">
        <v>160</v>
      </c>
      <c r="I88" s="37" t="s">
        <v>160</v>
      </c>
      <c r="J88" s="37" t="s">
        <v>160</v>
      </c>
      <c r="K88" s="37" t="s">
        <v>160</v>
      </c>
      <c r="L88" s="37" t="s">
        <v>160</v>
      </c>
      <c r="M88" s="37" t="s">
        <v>160</v>
      </c>
      <c r="N88" s="37" t="s">
        <v>160</v>
      </c>
      <c r="O88" s="37" t="s">
        <v>160</v>
      </c>
      <c r="P88" s="37" t="s">
        <v>160</v>
      </c>
      <c r="Q88" s="37" t="s">
        <v>160</v>
      </c>
      <c r="R88" s="37" t="s">
        <v>160</v>
      </c>
      <c r="S88" s="37" t="s">
        <v>160</v>
      </c>
      <c r="T88" s="37" t="s">
        <v>160</v>
      </c>
      <c r="U88" s="37" t="s">
        <v>160</v>
      </c>
      <c r="V88" s="37" t="s">
        <v>160</v>
      </c>
      <c r="W88" s="37" t="s">
        <v>160</v>
      </c>
      <c r="X88" s="37" t="s">
        <v>160</v>
      </c>
      <c r="Y88" s="37" t="s">
        <v>160</v>
      </c>
      <c r="Z88" s="37" t="s">
        <v>160</v>
      </c>
      <c r="AA88" s="37" t="s">
        <v>160</v>
      </c>
      <c r="AB88" s="37" t="s">
        <v>160</v>
      </c>
      <c r="AC88" s="37" t="s">
        <v>160</v>
      </c>
      <c r="AD88" s="37"/>
      <c r="AE88" s="37"/>
      <c r="AF88" s="37"/>
      <c r="AG88" s="37"/>
      <c r="AH88" s="37"/>
      <c r="AI88" s="37"/>
      <c r="AJ88" s="37"/>
      <c r="AK88" s="37"/>
      <c r="AL88" s="37"/>
      <c r="AM88" s="37"/>
      <c r="AN88" s="37"/>
      <c r="AO88" s="37"/>
      <c r="AP88" s="37"/>
      <c r="AQ88" s="37"/>
      <c r="AR88" s="37"/>
      <c r="AS88" s="37"/>
      <c r="AT88" s="37"/>
      <c r="AU88" s="37"/>
      <c r="AV88" s="37"/>
      <c r="AW88" s="37" t="s">
        <v>980</v>
      </c>
    </row>
    <row r="89" spans="1:49" ht="15" hidden="1" customHeight="1" x14ac:dyDescent="0.25">
      <c r="A89" s="36" t="s">
        <v>139</v>
      </c>
      <c r="B89" s="37">
        <v>203.6</v>
      </c>
      <c r="C89" s="37">
        <v>207.4</v>
      </c>
      <c r="D89" s="37">
        <v>175.6</v>
      </c>
      <c r="E89" s="37">
        <v>167.2</v>
      </c>
      <c r="F89" s="37">
        <v>208.8</v>
      </c>
      <c r="G89" s="37">
        <v>186</v>
      </c>
      <c r="H89" s="37">
        <v>184.8</v>
      </c>
      <c r="I89" s="37">
        <v>174.7</v>
      </c>
      <c r="J89" s="37">
        <v>239.1</v>
      </c>
      <c r="K89" s="37">
        <v>228.5</v>
      </c>
      <c r="L89" s="37">
        <v>226.2</v>
      </c>
      <c r="M89" s="37">
        <v>174.2</v>
      </c>
      <c r="N89" s="37">
        <v>253</v>
      </c>
      <c r="O89" s="37">
        <v>255.6</v>
      </c>
      <c r="P89" s="37">
        <v>190.9</v>
      </c>
      <c r="Q89" s="37">
        <v>207.8</v>
      </c>
      <c r="R89" s="37">
        <v>275.10000000000002</v>
      </c>
      <c r="S89" s="37">
        <v>247.7</v>
      </c>
      <c r="T89" s="37">
        <v>270.60000000000002</v>
      </c>
      <c r="U89" s="37">
        <v>212.3</v>
      </c>
      <c r="V89" s="37">
        <v>293</v>
      </c>
      <c r="W89" s="37">
        <v>249.5</v>
      </c>
      <c r="X89" s="37">
        <v>236.7</v>
      </c>
      <c r="Y89" s="37">
        <v>211.5</v>
      </c>
      <c r="Z89" s="37">
        <v>288.2</v>
      </c>
      <c r="AA89" s="37">
        <v>222</v>
      </c>
      <c r="AB89" s="37">
        <v>239.1</v>
      </c>
      <c r="AC89" s="37">
        <v>219.6</v>
      </c>
      <c r="AD89" s="37">
        <v>233.4</v>
      </c>
      <c r="AE89" s="37">
        <v>222.5</v>
      </c>
      <c r="AF89" s="37">
        <v>222.5</v>
      </c>
      <c r="AG89" s="37">
        <v>222.5</v>
      </c>
      <c r="AH89" s="37">
        <v>222.5</v>
      </c>
      <c r="AI89" s="37">
        <v>222.5</v>
      </c>
      <c r="AJ89" s="37">
        <v>222.5</v>
      </c>
      <c r="AK89" s="37">
        <v>222.5</v>
      </c>
      <c r="AL89" s="37">
        <v>222.5</v>
      </c>
      <c r="AM89" s="37">
        <v>222.5</v>
      </c>
      <c r="AN89" s="37">
        <v>222.5</v>
      </c>
      <c r="AO89" s="37">
        <v>222.5</v>
      </c>
      <c r="AP89" s="37">
        <v>222.5</v>
      </c>
      <c r="AQ89" s="37">
        <v>222.5</v>
      </c>
      <c r="AR89" s="37">
        <v>222.5</v>
      </c>
      <c r="AS89" s="37">
        <v>222.5</v>
      </c>
      <c r="AT89" s="37">
        <v>222.5</v>
      </c>
      <c r="AU89" s="37">
        <v>222.5</v>
      </c>
      <c r="AV89" s="37">
        <v>222.5</v>
      </c>
      <c r="AW89" s="37">
        <v>222.5</v>
      </c>
    </row>
    <row r="90" spans="1:49" ht="15" hidden="1" customHeight="1" x14ac:dyDescent="0.25">
      <c r="A90" s="36" t="s">
        <v>140</v>
      </c>
      <c r="B90" s="42">
        <v>64.271299999999997</v>
      </c>
      <c r="C90" s="42">
        <v>67.176400000000001</v>
      </c>
      <c r="D90" s="42">
        <v>65.047200000000004</v>
      </c>
      <c r="E90" s="42">
        <v>65.509500000000003</v>
      </c>
      <c r="F90" s="42">
        <v>64.400800000000004</v>
      </c>
      <c r="G90" s="42">
        <v>63.530500000000004</v>
      </c>
      <c r="H90" s="42">
        <v>63.428800000000003</v>
      </c>
      <c r="I90" s="42">
        <v>62.324300000000001</v>
      </c>
      <c r="J90" s="42">
        <v>64.436499999999995</v>
      </c>
      <c r="K90" s="42">
        <v>64.688800000000001</v>
      </c>
      <c r="L90" s="42">
        <v>61.634</v>
      </c>
      <c r="M90" s="42">
        <v>61.055599999999998</v>
      </c>
      <c r="N90" s="42">
        <v>62.142699999999998</v>
      </c>
      <c r="O90" s="42">
        <v>63.2224</v>
      </c>
      <c r="P90" s="42">
        <v>61.196100000000001</v>
      </c>
      <c r="Q90" s="42">
        <v>61.064100000000003</v>
      </c>
      <c r="R90" s="42">
        <v>62.905900000000003</v>
      </c>
      <c r="S90" s="42">
        <v>63.8018</v>
      </c>
      <c r="T90" s="42">
        <v>65.389799999999994</v>
      </c>
      <c r="U90" s="42">
        <v>62.3645</v>
      </c>
      <c r="V90" s="42">
        <v>63.558799999999998</v>
      </c>
      <c r="W90" s="42">
        <v>61.587600000000002</v>
      </c>
      <c r="X90" s="42">
        <v>59.851500000000001</v>
      </c>
      <c r="Y90" s="42">
        <v>60.683599999999998</v>
      </c>
      <c r="Z90" s="42">
        <v>64.044200000000004</v>
      </c>
      <c r="AA90" s="42">
        <v>65.478499999999997</v>
      </c>
      <c r="AB90" s="42">
        <v>64.920699999999997</v>
      </c>
      <c r="AC90" s="42">
        <v>64.022800000000004</v>
      </c>
      <c r="AD90" s="42">
        <v>63.96</v>
      </c>
      <c r="AE90" s="42">
        <v>64.724999999999994</v>
      </c>
      <c r="AF90" s="42">
        <v>64.724999999999994</v>
      </c>
      <c r="AG90" s="42">
        <v>64.724999999999994</v>
      </c>
      <c r="AH90" s="42">
        <v>64.724999999999994</v>
      </c>
      <c r="AI90" s="42">
        <v>64.724999999999994</v>
      </c>
      <c r="AJ90" s="42">
        <v>64.724999999999994</v>
      </c>
      <c r="AK90" s="42">
        <v>64.724999999999994</v>
      </c>
      <c r="AL90" s="42">
        <v>64.724999999999994</v>
      </c>
      <c r="AM90" s="42">
        <v>64.724999999999994</v>
      </c>
      <c r="AN90" s="42">
        <v>64.724999999999994</v>
      </c>
      <c r="AO90" s="42">
        <v>64.724999999999994</v>
      </c>
      <c r="AP90" s="42">
        <v>64.724999999999994</v>
      </c>
      <c r="AQ90" s="42">
        <v>64.724999999999994</v>
      </c>
      <c r="AR90" s="42">
        <v>64.724999999999994</v>
      </c>
      <c r="AS90" s="42">
        <v>64.724999999999994</v>
      </c>
      <c r="AT90" s="42">
        <v>64.724999999999994</v>
      </c>
      <c r="AU90" s="42">
        <v>64.724999999999994</v>
      </c>
      <c r="AV90" s="42">
        <v>64.724999999999994</v>
      </c>
      <c r="AW90" s="42">
        <v>64.724999999999994</v>
      </c>
    </row>
    <row r="91" spans="1:49" ht="15" hidden="1" customHeight="1" x14ac:dyDescent="0.25">
      <c r="A91" s="36" t="s">
        <v>142</v>
      </c>
      <c r="B91" s="42">
        <v>29.3795</v>
      </c>
      <c r="C91" s="42">
        <v>28.833600000000001</v>
      </c>
      <c r="D91" s="42">
        <v>25.0929</v>
      </c>
      <c r="E91" s="42">
        <v>23.404299999999999</v>
      </c>
      <c r="F91" s="42">
        <v>27.3477</v>
      </c>
      <c r="G91" s="42">
        <v>24.339200000000002</v>
      </c>
      <c r="H91" s="42">
        <v>22.809200000000001</v>
      </c>
      <c r="I91" s="42">
        <v>21.736999999999998</v>
      </c>
      <c r="J91" s="42">
        <v>26.572600000000001</v>
      </c>
      <c r="K91" s="42">
        <v>24.517199999999999</v>
      </c>
      <c r="L91" s="42">
        <v>24.221</v>
      </c>
      <c r="M91" s="42">
        <v>19.115500000000001</v>
      </c>
      <c r="N91" s="42">
        <v>25.643599999999999</v>
      </c>
      <c r="O91" s="42">
        <v>25.249400000000001</v>
      </c>
      <c r="P91" s="42">
        <v>20.720700000000001</v>
      </c>
      <c r="Q91" s="42">
        <v>21.180299999999999</v>
      </c>
      <c r="R91" s="42">
        <v>26.505400000000002</v>
      </c>
      <c r="S91" s="42">
        <v>23.472000000000001</v>
      </c>
      <c r="T91" s="42">
        <v>25.850200000000001</v>
      </c>
      <c r="U91" s="42">
        <v>20.0151</v>
      </c>
      <c r="V91" s="42">
        <v>26.318200000000001</v>
      </c>
      <c r="W91" s="42">
        <v>22.455200000000001</v>
      </c>
      <c r="X91" s="42">
        <v>21.701699999999999</v>
      </c>
      <c r="Y91" s="42">
        <v>19.3292</v>
      </c>
      <c r="Z91" s="42">
        <v>26.334099999999999</v>
      </c>
      <c r="AA91" s="42">
        <v>21.503299999999999</v>
      </c>
      <c r="AB91" s="42">
        <v>24.4604</v>
      </c>
      <c r="AC91" s="42">
        <v>22.709399999999999</v>
      </c>
      <c r="AD91" s="42">
        <v>24.4474704095527</v>
      </c>
      <c r="AE91" s="42">
        <v>23.062300342669499</v>
      </c>
      <c r="AF91" s="42">
        <v>23.062300342669499</v>
      </c>
      <c r="AG91" s="42">
        <v>23.062300342669499</v>
      </c>
      <c r="AH91" s="42">
        <v>23.062300342669499</v>
      </c>
      <c r="AI91" s="42">
        <v>23.062300342669499</v>
      </c>
      <c r="AJ91" s="42">
        <v>23.062300342669499</v>
      </c>
      <c r="AK91" s="42">
        <v>23.062300342669499</v>
      </c>
      <c r="AL91" s="42">
        <v>23.062300342669499</v>
      </c>
      <c r="AM91" s="42">
        <v>23.062300342669499</v>
      </c>
      <c r="AN91" s="42">
        <v>23.062300342669499</v>
      </c>
      <c r="AO91" s="42">
        <v>23.062300342669499</v>
      </c>
      <c r="AP91" s="42">
        <v>23.062300342669499</v>
      </c>
      <c r="AQ91" s="42">
        <v>23.062300342669499</v>
      </c>
      <c r="AR91" s="42">
        <v>23.062300342669499</v>
      </c>
      <c r="AS91" s="42">
        <v>23.062300342669499</v>
      </c>
      <c r="AT91" s="42">
        <v>23.062300342669499</v>
      </c>
      <c r="AU91" s="42">
        <v>23.062300342669499</v>
      </c>
      <c r="AV91" s="42">
        <v>23.062300342669499</v>
      </c>
      <c r="AW91" s="42">
        <v>23.062300342669499</v>
      </c>
    </row>
    <row r="92" spans="1:49" ht="15" hidden="1" customHeight="1" x14ac:dyDescent="0.25">
      <c r="A92" s="36" t="s">
        <v>144</v>
      </c>
      <c r="B92" s="42">
        <v>16.71</v>
      </c>
      <c r="C92" s="42">
        <v>17.7318</v>
      </c>
      <c r="D92" s="42">
        <v>15.3901</v>
      </c>
      <c r="E92" s="42">
        <v>13.89</v>
      </c>
      <c r="F92" s="42">
        <v>17.341200000000001</v>
      </c>
      <c r="G92" s="42">
        <v>17.0505</v>
      </c>
      <c r="H92" s="42">
        <v>14.576599999999999</v>
      </c>
      <c r="I92" s="42">
        <v>14.6074</v>
      </c>
      <c r="J92" s="42">
        <v>17.426100000000002</v>
      </c>
      <c r="K92" s="42">
        <v>15.9549</v>
      </c>
      <c r="L92" s="42">
        <v>17.2395</v>
      </c>
      <c r="M92" s="42">
        <v>11.6866</v>
      </c>
      <c r="N92" s="42">
        <v>16.967400000000001</v>
      </c>
      <c r="O92" s="42">
        <v>16.911999999999999</v>
      </c>
      <c r="P92" s="42">
        <v>15.716900000000001</v>
      </c>
      <c r="Q92" s="42">
        <v>14.9526</v>
      </c>
      <c r="R92" s="42">
        <v>18.213699999999999</v>
      </c>
      <c r="S92" s="42">
        <v>16.3645</v>
      </c>
      <c r="T92" s="42">
        <v>18.1281</v>
      </c>
      <c r="U92" s="42">
        <v>14.9086</v>
      </c>
      <c r="V92" s="42">
        <v>18.279</v>
      </c>
      <c r="W92" s="42">
        <v>15.7052</v>
      </c>
      <c r="X92" s="42">
        <v>16.677399999999999</v>
      </c>
      <c r="Y92" s="42">
        <v>14.6226</v>
      </c>
      <c r="Z92" s="42">
        <v>19.206900000000001</v>
      </c>
      <c r="AA92" s="42">
        <v>16.1754</v>
      </c>
      <c r="AB92" s="42">
        <v>16.572900000000001</v>
      </c>
      <c r="AC92" s="42">
        <v>15.2844</v>
      </c>
      <c r="AD92" s="42">
        <v>16.484235885618499</v>
      </c>
      <c r="AE92" s="42">
        <v>15.562440271233401</v>
      </c>
      <c r="AF92" s="42">
        <v>15.562440271233401</v>
      </c>
      <c r="AG92" s="42">
        <v>15.562440271233401</v>
      </c>
      <c r="AH92" s="42">
        <v>15.562440271233401</v>
      </c>
      <c r="AI92" s="42">
        <v>15.562440271233401</v>
      </c>
      <c r="AJ92" s="42">
        <v>15.562440271233401</v>
      </c>
      <c r="AK92" s="42">
        <v>15.562440271233401</v>
      </c>
      <c r="AL92" s="42">
        <v>15.562440271233401</v>
      </c>
      <c r="AM92" s="42">
        <v>15.562440271233401</v>
      </c>
      <c r="AN92" s="42">
        <v>15.562440271233401</v>
      </c>
      <c r="AO92" s="42">
        <v>15.562440271233401</v>
      </c>
      <c r="AP92" s="42">
        <v>15.562440271233401</v>
      </c>
      <c r="AQ92" s="42">
        <v>15.562440271233401</v>
      </c>
      <c r="AR92" s="42">
        <v>15.562440271233401</v>
      </c>
      <c r="AS92" s="42">
        <v>15.562440271233401</v>
      </c>
      <c r="AT92" s="42">
        <v>15.562440271233401</v>
      </c>
      <c r="AU92" s="42">
        <v>15.562440271233401</v>
      </c>
      <c r="AV92" s="42">
        <v>15.562440271233401</v>
      </c>
      <c r="AW92" s="42">
        <v>15.562440271233401</v>
      </c>
    </row>
    <row r="93" spans="1:49" ht="15" hidden="1" customHeight="1" x14ac:dyDescent="0.25">
      <c r="A93" s="36" t="s">
        <v>146</v>
      </c>
      <c r="B93" s="42" t="s">
        <v>160</v>
      </c>
      <c r="C93" s="42" t="s">
        <v>160</v>
      </c>
      <c r="D93" s="42" t="s">
        <v>160</v>
      </c>
      <c r="E93" s="42">
        <v>127571.4286</v>
      </c>
      <c r="F93" s="42" t="s">
        <v>160</v>
      </c>
      <c r="G93" s="42" t="s">
        <v>160</v>
      </c>
      <c r="H93" s="42" t="s">
        <v>160</v>
      </c>
      <c r="I93" s="42" t="s">
        <v>160</v>
      </c>
      <c r="J93" s="42" t="s">
        <v>160</v>
      </c>
      <c r="K93" s="42" t="s">
        <v>160</v>
      </c>
      <c r="L93" s="42" t="s">
        <v>160</v>
      </c>
      <c r="M93" s="42">
        <v>138075.75760000001</v>
      </c>
      <c r="N93" s="42" t="s">
        <v>160</v>
      </c>
      <c r="O93" s="42" t="s">
        <v>160</v>
      </c>
      <c r="P93" s="42" t="s">
        <v>160</v>
      </c>
      <c r="Q93" s="42">
        <v>144279.4118</v>
      </c>
      <c r="R93" s="42" t="s">
        <v>160</v>
      </c>
      <c r="S93" s="42" t="s">
        <v>160</v>
      </c>
      <c r="T93" s="42" t="s">
        <v>160</v>
      </c>
      <c r="U93" s="42">
        <v>147319.44440000001</v>
      </c>
      <c r="V93" s="42" t="s">
        <v>160</v>
      </c>
      <c r="W93" s="42" t="s">
        <v>160</v>
      </c>
      <c r="X93" s="42" t="s">
        <v>160</v>
      </c>
      <c r="Y93" s="42">
        <v>142103.89610000001</v>
      </c>
      <c r="Z93" s="42" t="s">
        <v>160</v>
      </c>
      <c r="AA93" s="42" t="s">
        <v>160</v>
      </c>
      <c r="AB93" s="42" t="s">
        <v>160</v>
      </c>
      <c r="AC93" s="42">
        <v>126240.2089</v>
      </c>
      <c r="AD93" s="42"/>
      <c r="AE93" s="42"/>
      <c r="AF93" s="42"/>
      <c r="AG93" s="42"/>
      <c r="AH93" s="42"/>
      <c r="AI93" s="42"/>
      <c r="AJ93" s="42"/>
      <c r="AK93" s="42"/>
      <c r="AL93" s="42"/>
      <c r="AM93" s="42"/>
      <c r="AN93" s="42"/>
      <c r="AO93" s="42"/>
      <c r="AP93" s="42"/>
      <c r="AQ93" s="42"/>
      <c r="AR93" s="42"/>
      <c r="AS93" s="42"/>
      <c r="AT93" s="42"/>
      <c r="AU93" s="42"/>
      <c r="AV93" s="42"/>
      <c r="AW93" s="42" t="s">
        <v>980</v>
      </c>
    </row>
    <row r="94" spans="1:49" ht="15" hidden="1" customHeight="1" x14ac:dyDescent="0.25">
      <c r="A94" s="36" t="s">
        <v>148</v>
      </c>
      <c r="B94" s="42">
        <v>0</v>
      </c>
      <c r="C94" s="42">
        <v>0.3</v>
      </c>
      <c r="D94" s="42">
        <v>0.2</v>
      </c>
      <c r="E94" s="42">
        <v>0.2</v>
      </c>
      <c r="F94" s="42">
        <v>0.22500000000000001</v>
      </c>
      <c r="G94" s="42">
        <v>0.22500000000000001</v>
      </c>
      <c r="H94" s="42">
        <v>0.22500000000000001</v>
      </c>
      <c r="I94" s="42">
        <v>0.22500000000000001</v>
      </c>
      <c r="J94" s="42">
        <v>0.26</v>
      </c>
      <c r="K94" s="42">
        <v>0.26</v>
      </c>
      <c r="L94" s="42">
        <v>0.26</v>
      </c>
      <c r="M94" s="42">
        <v>0.26</v>
      </c>
      <c r="N94" s="42">
        <v>0.3</v>
      </c>
      <c r="O94" s="42">
        <v>0.3</v>
      </c>
      <c r="P94" s="42">
        <v>0.3</v>
      </c>
      <c r="Q94" s="42">
        <v>0.3</v>
      </c>
      <c r="R94" s="42">
        <v>0.34</v>
      </c>
      <c r="S94" s="42">
        <v>0.34</v>
      </c>
      <c r="T94" s="42">
        <v>0.34</v>
      </c>
      <c r="U94" s="42">
        <v>0.34</v>
      </c>
      <c r="V94" s="42">
        <v>0.38</v>
      </c>
      <c r="W94" s="42">
        <v>0.375</v>
      </c>
      <c r="X94" s="42">
        <v>0.375</v>
      </c>
      <c r="Y94" s="42">
        <v>0.38</v>
      </c>
      <c r="Z94" s="42">
        <v>0.41249999999999998</v>
      </c>
      <c r="AA94" s="42">
        <v>0.41249999999999998</v>
      </c>
      <c r="AB94" s="42">
        <v>0.41249999999999998</v>
      </c>
      <c r="AC94" s="42">
        <v>0.41</v>
      </c>
      <c r="AD94" s="42">
        <v>0.47</v>
      </c>
      <c r="AE94" s="42">
        <v>0.48</v>
      </c>
      <c r="AF94" s="42">
        <v>0.48</v>
      </c>
      <c r="AG94" s="42">
        <v>0.48</v>
      </c>
      <c r="AH94" s="42">
        <v>0.48</v>
      </c>
      <c r="AI94" s="42">
        <v>0.48</v>
      </c>
      <c r="AJ94" s="42">
        <v>0.48</v>
      </c>
      <c r="AK94" s="42">
        <v>0.48</v>
      </c>
      <c r="AL94" s="42">
        <v>0.48</v>
      </c>
      <c r="AM94" s="42">
        <v>0.48</v>
      </c>
      <c r="AN94" s="42">
        <v>0.48</v>
      </c>
      <c r="AO94" s="42">
        <v>0.48</v>
      </c>
      <c r="AP94" s="42">
        <v>0.48</v>
      </c>
      <c r="AQ94" s="42">
        <v>0.48</v>
      </c>
      <c r="AR94" s="42">
        <v>0.48</v>
      </c>
      <c r="AS94" s="42">
        <v>0.48</v>
      </c>
      <c r="AT94" s="42">
        <v>0.48</v>
      </c>
      <c r="AU94" s="42">
        <v>0.48</v>
      </c>
      <c r="AV94" s="42">
        <v>0.48</v>
      </c>
      <c r="AW94" s="42">
        <v>0.48</v>
      </c>
    </row>
    <row r="95" spans="1:49" ht="15" hidden="1" customHeight="1" x14ac:dyDescent="0.25">
      <c r="A95" s="36" t="s">
        <v>150</v>
      </c>
      <c r="B95" s="37">
        <v>0</v>
      </c>
      <c r="C95" s="37">
        <v>61.35</v>
      </c>
      <c r="D95" s="37">
        <v>40.9</v>
      </c>
      <c r="E95" s="37">
        <v>40.9</v>
      </c>
      <c r="F95" s="37">
        <v>46.012500000000003</v>
      </c>
      <c r="G95" s="37">
        <v>46.012500000000003</v>
      </c>
      <c r="H95" s="37">
        <v>46.034999999999997</v>
      </c>
      <c r="I95" s="37">
        <v>46.057499999999997</v>
      </c>
      <c r="J95" s="37">
        <v>53.222000000000001</v>
      </c>
      <c r="K95" s="37">
        <v>53.17</v>
      </c>
      <c r="L95" s="37">
        <v>53.04</v>
      </c>
      <c r="M95" s="37">
        <v>52.988</v>
      </c>
      <c r="N95" s="37">
        <v>61.17</v>
      </c>
      <c r="O95" s="37">
        <v>61.2</v>
      </c>
      <c r="P95" s="37">
        <v>61.11</v>
      </c>
      <c r="Q95" s="37">
        <v>60.87</v>
      </c>
      <c r="R95" s="37">
        <v>69</v>
      </c>
      <c r="S95" s="37">
        <v>69</v>
      </c>
      <c r="T95" s="37">
        <v>68.781999999999996</v>
      </c>
      <c r="U95" s="37">
        <v>68.918000000000006</v>
      </c>
      <c r="V95" s="37">
        <v>76</v>
      </c>
      <c r="W95" s="37">
        <v>75.900000000000006</v>
      </c>
      <c r="X95" s="37">
        <v>75.825000000000003</v>
      </c>
      <c r="Y95" s="37">
        <v>77.102000000000004</v>
      </c>
      <c r="Z95" s="37">
        <v>83.8</v>
      </c>
      <c r="AA95" s="37">
        <v>83.8</v>
      </c>
      <c r="AB95" s="37">
        <v>83.077500000000001</v>
      </c>
      <c r="AC95" s="37">
        <v>77.817999999999998</v>
      </c>
      <c r="AD95" s="37"/>
      <c r="AE95" s="37"/>
      <c r="AF95" s="37"/>
      <c r="AG95" s="37"/>
      <c r="AH95" s="37"/>
      <c r="AI95" s="37"/>
      <c r="AJ95" s="37"/>
      <c r="AK95" s="37"/>
      <c r="AL95" s="37"/>
      <c r="AM95" s="37"/>
      <c r="AN95" s="37"/>
      <c r="AO95" s="37"/>
      <c r="AP95" s="37"/>
      <c r="AQ95" s="37"/>
      <c r="AR95" s="37"/>
      <c r="AS95" s="37"/>
      <c r="AT95" s="37"/>
      <c r="AU95" s="37"/>
      <c r="AV95" s="37"/>
      <c r="AW95" s="37" t="s">
        <v>980</v>
      </c>
    </row>
    <row r="96" spans="1:49" ht="15" hidden="1" customHeight="1" x14ac:dyDescent="0.25">
      <c r="A96" s="36" t="s">
        <v>154</v>
      </c>
      <c r="B96" s="37" t="s">
        <v>160</v>
      </c>
      <c r="C96" s="37" t="s">
        <v>160</v>
      </c>
      <c r="D96" s="37" t="s">
        <v>160</v>
      </c>
      <c r="E96" s="37" t="s">
        <v>160</v>
      </c>
      <c r="F96" s="37" t="s">
        <v>160</v>
      </c>
      <c r="G96" s="37" t="s">
        <v>160</v>
      </c>
      <c r="H96" s="37" t="s">
        <v>160</v>
      </c>
      <c r="I96" s="37" t="s">
        <v>160</v>
      </c>
      <c r="J96" s="37" t="s">
        <v>160</v>
      </c>
      <c r="K96" s="37" t="s">
        <v>160</v>
      </c>
      <c r="L96" s="37" t="s">
        <v>160</v>
      </c>
      <c r="M96" s="37" t="s">
        <v>160</v>
      </c>
      <c r="N96" s="37" t="s">
        <v>160</v>
      </c>
      <c r="O96" s="37" t="s">
        <v>160</v>
      </c>
      <c r="P96" s="37" t="s">
        <v>160</v>
      </c>
      <c r="Q96" s="37" t="s">
        <v>160</v>
      </c>
      <c r="R96" s="37" t="s">
        <v>160</v>
      </c>
      <c r="S96" s="37" t="s">
        <v>160</v>
      </c>
      <c r="T96" s="37" t="s">
        <v>160</v>
      </c>
      <c r="U96" s="37" t="s">
        <v>160</v>
      </c>
      <c r="V96" s="37" t="s">
        <v>160</v>
      </c>
      <c r="W96" s="37" t="s">
        <v>160</v>
      </c>
      <c r="X96" s="37" t="s">
        <v>160</v>
      </c>
      <c r="Y96" s="37" t="s">
        <v>160</v>
      </c>
      <c r="Z96" s="37" t="s">
        <v>160</v>
      </c>
      <c r="AA96" s="37" t="s">
        <v>160</v>
      </c>
      <c r="AB96" s="37" t="s">
        <v>160</v>
      </c>
      <c r="AC96" s="37" t="s">
        <v>160</v>
      </c>
      <c r="AD96" s="37"/>
      <c r="AE96" s="37"/>
      <c r="AF96" s="37"/>
      <c r="AG96" s="37"/>
      <c r="AH96" s="37"/>
      <c r="AI96" s="37"/>
      <c r="AJ96" s="37"/>
      <c r="AK96" s="37"/>
      <c r="AL96" s="37"/>
      <c r="AM96" s="37"/>
      <c r="AN96" s="37"/>
      <c r="AO96" s="37"/>
      <c r="AP96" s="37"/>
      <c r="AQ96" s="37"/>
      <c r="AR96" s="37"/>
      <c r="AS96" s="37"/>
      <c r="AT96" s="37"/>
      <c r="AU96" s="37"/>
      <c r="AV96" s="37"/>
      <c r="AW96" s="37" t="s">
        <v>980</v>
      </c>
    </row>
    <row r="97" spans="1:31" x14ac:dyDescent="0.25">
      <c r="A97" s="43" t="s">
        <v>158</v>
      </c>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104" spans="1:31" ht="13.5" customHeight="1" x14ac:dyDescent="0.25"/>
  </sheetData>
  <mergeCells count="6">
    <mergeCell ref="CM32:CO32"/>
    <mergeCell ref="CM9:CO9"/>
    <mergeCell ref="CT10:CX10"/>
    <mergeCell ref="CR12:CR16"/>
    <mergeCell ref="CT21:CX21"/>
    <mergeCell ref="CR23:CR27"/>
  </mergeCells>
  <conditionalFormatting sqref="CT12:CX16">
    <cfRule type="colorScale" priority="2">
      <colorScale>
        <cfvo type="min"/>
        <cfvo type="percentile" val="50"/>
        <cfvo type="max"/>
        <color rgb="FFF8696B"/>
        <color rgb="FFFCFCFF"/>
        <color rgb="FF63BE7B"/>
      </colorScale>
    </cfRule>
    <cfRule type="colorScale" priority="5">
      <colorScale>
        <cfvo type="min"/>
        <cfvo type="max"/>
        <color theme="0" tint="-4.9989318521683403E-2"/>
        <color theme="4" tint="0.79998168889431442"/>
      </colorScale>
    </cfRule>
  </conditionalFormatting>
  <conditionalFormatting sqref="CT23:CX27">
    <cfRule type="colorScale" priority="1">
      <colorScale>
        <cfvo type="min"/>
        <cfvo type="percentile" val="50"/>
        <cfvo type="max"/>
        <color rgb="FFF8696B"/>
        <color rgb="FFFCFCFF"/>
        <color rgb="FF63BE7B"/>
      </colorScale>
    </cfRule>
    <cfRule type="colorScale" priority="3">
      <colorScale>
        <cfvo type="min"/>
        <cfvo type="max"/>
        <color theme="0" tint="-4.9989318521683403E-2"/>
        <color theme="4" tint="0.79998168889431442"/>
      </colorScale>
    </cfRule>
    <cfRule type="colorScale" priority="4">
      <colorScale>
        <cfvo type="min"/>
        <cfvo type="max"/>
        <color theme="0" tint="-4.9989318521683403E-2"/>
        <color theme="4" tint="0.59999389629810485"/>
      </colorScale>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7"/>
  <sheetViews>
    <sheetView workbookViewId="0">
      <selection activeCell="H19" sqref="H19"/>
    </sheetView>
  </sheetViews>
  <sheetFormatPr defaultRowHeight="15" x14ac:dyDescent="0.25"/>
  <cols>
    <col min="1" max="1" width="31.7109375" bestFit="1" customWidth="1"/>
    <col min="2" max="2" width="6" bestFit="1" customWidth="1"/>
    <col min="3" max="3" width="30" bestFit="1" customWidth="1"/>
    <col min="4" max="5" width="6" bestFit="1" customWidth="1"/>
    <col min="7" max="7" width="20.28515625" bestFit="1" customWidth="1"/>
    <col min="8" max="8" width="18.85546875" bestFit="1" customWidth="1"/>
    <col min="9" max="9" width="13.42578125" bestFit="1" customWidth="1"/>
  </cols>
  <sheetData>
    <row r="1" spans="1:13" x14ac:dyDescent="0.25">
      <c r="A1" s="120"/>
      <c r="B1" s="361" t="s">
        <v>741</v>
      </c>
      <c r="C1" s="361" t="s">
        <v>1492</v>
      </c>
      <c r="D1" s="361"/>
      <c r="E1" s="493"/>
      <c r="G1" s="138" t="s">
        <v>1584</v>
      </c>
      <c r="H1" s="493" t="s">
        <v>1586</v>
      </c>
    </row>
    <row r="2" spans="1:13" x14ac:dyDescent="0.25">
      <c r="A2" s="123"/>
      <c r="B2" s="134" t="s">
        <v>718</v>
      </c>
      <c r="C2" s="134" t="s">
        <v>1485</v>
      </c>
      <c r="D2" s="134" t="s">
        <v>719</v>
      </c>
      <c r="E2" s="416" t="s">
        <v>1486</v>
      </c>
      <c r="G2" s="911" t="s">
        <v>1585</v>
      </c>
      <c r="H2" s="912" t="s">
        <v>1587</v>
      </c>
    </row>
    <row r="3" spans="1:13" x14ac:dyDescent="0.25">
      <c r="A3" s="123"/>
      <c r="B3" s="124"/>
      <c r="C3" s="124"/>
      <c r="D3" s="124"/>
      <c r="E3" s="125"/>
      <c r="G3" s="123"/>
      <c r="H3" s="125"/>
      <c r="J3" t="s">
        <v>1493</v>
      </c>
    </row>
    <row r="4" spans="1:13" x14ac:dyDescent="0.25">
      <c r="A4" s="123" t="s">
        <v>1041</v>
      </c>
      <c r="B4" s="899">
        <f>'DCF Base'!AD9</f>
        <v>1357.0377641345215</v>
      </c>
      <c r="C4" s="899">
        <f>'DCF Base'!AE9</f>
        <v>1065.8700664296698</v>
      </c>
      <c r="D4" s="899">
        <f>'DCF Base'!AF9</f>
        <v>1015.4882400852348</v>
      </c>
      <c r="E4" s="900">
        <f>'DCF Base'!AG9</f>
        <v>837.51607429710089</v>
      </c>
      <c r="F4" s="100"/>
      <c r="G4" s="913">
        <f>AVERAGE(B4,E4)</f>
        <v>1097.2769192158112</v>
      </c>
      <c r="H4" s="900">
        <f>AVERAGE(B4:E4)</f>
        <v>1068.9780362366319</v>
      </c>
      <c r="I4">
        <f>B4</f>
        <v>1357.0377641345215</v>
      </c>
      <c r="J4">
        <f>C4</f>
        <v>1065.8700664296698</v>
      </c>
      <c r="K4">
        <f>D4</f>
        <v>1015.4882400852348</v>
      </c>
      <c r="L4">
        <f>E4</f>
        <v>837.51607429710089</v>
      </c>
    </row>
    <row r="5" spans="1:13" x14ac:dyDescent="0.25">
      <c r="A5" s="123" t="s">
        <v>1211</v>
      </c>
      <c r="B5" s="899">
        <f>'IS Assumptions'!B95*'DCF Base'!AD9</f>
        <v>492.87571682149616</v>
      </c>
      <c r="C5" s="899">
        <f>'IS Assumptions'!C95*'DCF Base'!AE9</f>
        <v>381.45054598415419</v>
      </c>
      <c r="D5" s="899">
        <f>'IS Assumptions'!D95*'DCF Base'!AF9</f>
        <v>375.05167877623074</v>
      </c>
      <c r="E5" s="900">
        <f>'IS Assumptions'!E95*'DCF Base'!AG9</f>
        <v>314.63762378753654</v>
      </c>
      <c r="G5" s="913">
        <f>AVERAGE(B5,E5)</f>
        <v>403.75667030451632</v>
      </c>
      <c r="H5" s="900">
        <f>AVERAGE(B5:E5)</f>
        <v>391.00389134235439</v>
      </c>
      <c r="I5">
        <f>'DCF Base'!AD18</f>
        <v>345.96143034291089</v>
      </c>
      <c r="J5">
        <f>'DCF Base'!AE18</f>
        <v>267.74939805272771</v>
      </c>
      <c r="K5">
        <f>'DCF Base'!AF18</f>
        <v>263.25787782506495</v>
      </c>
      <c r="L5">
        <f>'DCF Base'!AG18</f>
        <v>220.85178605918969</v>
      </c>
    </row>
    <row r="6" spans="1:13" x14ac:dyDescent="0.25">
      <c r="A6" s="123" t="s">
        <v>38</v>
      </c>
      <c r="B6" s="899">
        <f>B4-B5</f>
        <v>864.16204731302537</v>
      </c>
      <c r="C6" s="899">
        <f t="shared" ref="C6:E6" si="0">C4-C5</f>
        <v>684.41952044551567</v>
      </c>
      <c r="D6" s="899">
        <f t="shared" si="0"/>
        <v>640.43656130900399</v>
      </c>
      <c r="E6" s="900">
        <f t="shared" si="0"/>
        <v>522.87845050956435</v>
      </c>
      <c r="G6" s="913">
        <f>G4-G5</f>
        <v>693.52024891129486</v>
      </c>
      <c r="H6" s="900">
        <f>H4-H5</f>
        <v>677.97414489427752</v>
      </c>
      <c r="I6">
        <f>I4-I5</f>
        <v>1011.0763337916105</v>
      </c>
      <c r="J6">
        <f t="shared" ref="J6:L6" si="1">J4-J5</f>
        <v>798.12066837694215</v>
      </c>
      <c r="K6">
        <f t="shared" si="1"/>
        <v>752.23036226016984</v>
      </c>
      <c r="L6">
        <f t="shared" si="1"/>
        <v>616.66428823791125</v>
      </c>
    </row>
    <row r="7" spans="1:13" x14ac:dyDescent="0.25">
      <c r="A7" s="123" t="s">
        <v>1287</v>
      </c>
      <c r="B7" s="899">
        <f>'DCF Base'!AD21</f>
        <v>499.50446671316809</v>
      </c>
      <c r="C7" s="899">
        <f>'DCF Base'!AE21</f>
        <v>425.00215245664231</v>
      </c>
      <c r="D7" s="899">
        <f>'DCF Base'!AF21</f>
        <v>401.28034220511614</v>
      </c>
      <c r="E7" s="900">
        <f>'DCF Base'!AG21</f>
        <v>346.41289946516537</v>
      </c>
      <c r="G7" s="913">
        <f>AVERAGE(B7,E7)</f>
        <v>422.9586830891667</v>
      </c>
      <c r="H7" s="900">
        <f>AVERAGE(B7:E7)</f>
        <v>418.04996521002295</v>
      </c>
      <c r="I7">
        <f>B7</f>
        <v>499.50446671316809</v>
      </c>
      <c r="J7">
        <f>C7</f>
        <v>425.00215245664231</v>
      </c>
      <c r="K7">
        <f>D7</f>
        <v>401.28034220511614</v>
      </c>
      <c r="L7">
        <f>E7</f>
        <v>346.41289946516537</v>
      </c>
    </row>
    <row r="8" spans="1:13" x14ac:dyDescent="0.25">
      <c r="A8" s="123" t="s">
        <v>135</v>
      </c>
      <c r="B8" s="899">
        <f>B6-B7</f>
        <v>364.65758059985728</v>
      </c>
      <c r="C8" s="899">
        <f t="shared" ref="C8:E8" si="2">C6-C7</f>
        <v>259.41736798887337</v>
      </c>
      <c r="D8" s="899">
        <f t="shared" si="2"/>
        <v>239.15621910388785</v>
      </c>
      <c r="E8" s="900">
        <f t="shared" si="2"/>
        <v>176.46555104439898</v>
      </c>
      <c r="G8" s="913">
        <f>G6-G7</f>
        <v>270.56156582212816</v>
      </c>
      <c r="H8" s="900">
        <f>H6-H7</f>
        <v>259.92417968425457</v>
      </c>
      <c r="I8">
        <f>I6-I7</f>
        <v>511.57186707844244</v>
      </c>
      <c r="J8">
        <f t="shared" ref="J8:L8" si="3">J6-J7</f>
        <v>373.11851592029984</v>
      </c>
      <c r="K8">
        <f t="shared" si="3"/>
        <v>350.9500200550537</v>
      </c>
      <c r="L8">
        <f t="shared" si="3"/>
        <v>270.25138877274588</v>
      </c>
    </row>
    <row r="9" spans="1:13" x14ac:dyDescent="0.25">
      <c r="A9" s="123" t="s">
        <v>1232</v>
      </c>
      <c r="B9" s="899">
        <f>'DCF Base'!AD23</f>
        <v>27.152492139418928</v>
      </c>
      <c r="C9" s="899">
        <f>'DCF Base'!AE23</f>
        <v>22.18480448639189</v>
      </c>
      <c r="D9" s="899">
        <f>'DCF Base'!AF23</f>
        <v>21.69293385687503</v>
      </c>
      <c r="E9" s="900">
        <f>'DCF Base'!AG23</f>
        <v>4.4730082080193849</v>
      </c>
      <c r="G9" s="913">
        <f>AVERAGE(B9,E9)</f>
        <v>15.812750173719156</v>
      </c>
      <c r="H9" s="900">
        <f>AVERAGE(B9:E9)</f>
        <v>18.875809672676308</v>
      </c>
      <c r="I9">
        <f>B9</f>
        <v>27.152492139418928</v>
      </c>
      <c r="J9">
        <f>C9</f>
        <v>22.18480448639189</v>
      </c>
      <c r="K9">
        <f>D9</f>
        <v>21.69293385687503</v>
      </c>
      <c r="L9">
        <f>E9</f>
        <v>4.4730082080193849</v>
      </c>
    </row>
    <row r="10" spans="1:13" x14ac:dyDescent="0.25">
      <c r="A10" s="123" t="s">
        <v>139</v>
      </c>
      <c r="B10" s="899">
        <f>B8-B9</f>
        <v>337.50508846043834</v>
      </c>
      <c r="C10" s="899">
        <f t="shared" ref="C10:E10" si="4">C8-C9</f>
        <v>237.23256350248147</v>
      </c>
      <c r="D10" s="899">
        <f t="shared" si="4"/>
        <v>217.46328524701283</v>
      </c>
      <c r="E10" s="900">
        <f t="shared" si="4"/>
        <v>171.99254283637958</v>
      </c>
      <c r="G10" s="913">
        <f>G8-G9</f>
        <v>254.74881564840899</v>
      </c>
      <c r="H10" s="900">
        <f>H8-H9</f>
        <v>241.04837001157827</v>
      </c>
      <c r="I10" s="909">
        <f>I8-I9</f>
        <v>484.4193749390235</v>
      </c>
      <c r="J10" s="34">
        <f t="shared" ref="J10:L10" si="5">J8-J9</f>
        <v>350.93371143390794</v>
      </c>
      <c r="K10" s="34">
        <f t="shared" si="5"/>
        <v>329.25708619817868</v>
      </c>
      <c r="L10" s="34">
        <f t="shared" si="5"/>
        <v>265.77838056472649</v>
      </c>
    </row>
    <row r="11" spans="1:13" x14ac:dyDescent="0.25">
      <c r="A11" s="123" t="s">
        <v>1487</v>
      </c>
      <c r="B11" s="899">
        <f>'IS Assumptions'!AD20*'DCF Base'!AD9</f>
        <v>20.335726728624039</v>
      </c>
      <c r="C11" s="899">
        <f>'IS Assumptions'!AE20*'DCF Base'!AE9</f>
        <v>17.034924540962368</v>
      </c>
      <c r="D11" s="899">
        <f>'IS Assumptions'!AF20*'DCF Base'!AF9</f>
        <v>17.452892515019894</v>
      </c>
      <c r="E11" s="900">
        <f>'IS Assumptions'!AG20*'DCF Base'!AG9</f>
        <v>21.565822388829172</v>
      </c>
      <c r="G11" s="913">
        <f>AVERAGE(B11,E11)</f>
        <v>20.950774558726607</v>
      </c>
      <c r="H11" s="900">
        <f>AVERAGE(B11:E11)</f>
        <v>19.097341543358869</v>
      </c>
      <c r="I11" s="910">
        <f>B11</f>
        <v>20.335726728624039</v>
      </c>
      <c r="J11">
        <f>C11</f>
        <v>17.034924540962368</v>
      </c>
      <c r="K11">
        <f>D11</f>
        <v>17.452892515019894</v>
      </c>
      <c r="L11">
        <f>E11</f>
        <v>21.565822388829172</v>
      </c>
    </row>
    <row r="12" spans="1:13" x14ac:dyDescent="0.25">
      <c r="A12" s="123" t="s">
        <v>1488</v>
      </c>
      <c r="B12" s="899">
        <f>B10-B11</f>
        <v>317.16936173181432</v>
      </c>
      <c r="C12" s="899">
        <f t="shared" ref="C12:E12" si="6">C10-C11</f>
        <v>220.19763896151909</v>
      </c>
      <c r="D12" s="899">
        <f t="shared" si="6"/>
        <v>200.01039273199294</v>
      </c>
      <c r="E12" s="900">
        <f t="shared" si="6"/>
        <v>150.42672044755042</v>
      </c>
      <c r="G12" s="913">
        <f>G10-G11</f>
        <v>233.79804108968239</v>
      </c>
      <c r="H12" s="900">
        <f>H10-H11</f>
        <v>221.95102846821939</v>
      </c>
      <c r="I12">
        <f>I10-I11</f>
        <v>464.08364821039947</v>
      </c>
      <c r="J12">
        <f t="shared" ref="J12:L12" si="7">J10-J11</f>
        <v>333.89878689294557</v>
      </c>
      <c r="K12">
        <f t="shared" si="7"/>
        <v>311.80419368315881</v>
      </c>
      <c r="L12">
        <f t="shared" si="7"/>
        <v>244.21255817589733</v>
      </c>
    </row>
    <row r="13" spans="1:13" x14ac:dyDescent="0.25">
      <c r="A13" s="123" t="s">
        <v>1489</v>
      </c>
      <c r="B13" s="899">
        <f>B12*'IS Assumptions'!B98</f>
        <v>85.935045084282422</v>
      </c>
      <c r="C13" s="899">
        <f>C12*'IS Assumptions'!C98</f>
        <v>56.00087494908945</v>
      </c>
      <c r="D13" s="899">
        <f>D12*'IS Assumptions'!D98</f>
        <v>44.414086572868207</v>
      </c>
      <c r="E13" s="900">
        <f>E12*'IS Assumptions'!E98</f>
        <v>31.551216059598229</v>
      </c>
      <c r="G13" s="913">
        <f>AVERAGE(B13,E13)</f>
        <v>58.743130571940327</v>
      </c>
      <c r="H13" s="900">
        <f>AVERAGE(B13:E13)</f>
        <v>54.475305666459576</v>
      </c>
      <c r="I13">
        <f>I12*'IS Assumptions'!B98</f>
        <v>125.74054761809168</v>
      </c>
      <c r="J13">
        <f>J12*'IS Assumptions'!C98</f>
        <v>84.917460053748414</v>
      </c>
      <c r="K13">
        <f>K12*'IS Assumptions'!D98</f>
        <v>69.238894353773389</v>
      </c>
      <c r="L13">
        <f>L12*'IS Assumptions'!E98</f>
        <v>51.222303886905031</v>
      </c>
    </row>
    <row r="14" spans="1:13" x14ac:dyDescent="0.25">
      <c r="A14" s="123" t="s">
        <v>1490</v>
      </c>
      <c r="B14" s="899">
        <f>B12-B13</f>
        <v>231.2343166475319</v>
      </c>
      <c r="C14" s="899">
        <f t="shared" ref="C14:E14" si="8">C12-C13</f>
        <v>164.19676401242964</v>
      </c>
      <c r="D14" s="899">
        <f t="shared" si="8"/>
        <v>155.59630615912474</v>
      </c>
      <c r="E14" s="900">
        <f t="shared" si="8"/>
        <v>118.87550438795219</v>
      </c>
      <c r="G14" s="913">
        <f>G12-G13</f>
        <v>175.05491051774206</v>
      </c>
      <c r="H14" s="900">
        <f>H12-H13</f>
        <v>167.47572280175982</v>
      </c>
      <c r="I14">
        <f>I12-I13</f>
        <v>338.34310059230779</v>
      </c>
      <c r="J14">
        <f t="shared" ref="J14:L14" si="9">J12-J13</f>
        <v>248.98132683919715</v>
      </c>
      <c r="K14">
        <f t="shared" si="9"/>
        <v>242.56529932938543</v>
      </c>
      <c r="L14">
        <f t="shared" si="9"/>
        <v>192.9902542889923</v>
      </c>
    </row>
    <row r="15" spans="1:13" x14ac:dyDescent="0.25">
      <c r="A15" s="123" t="s">
        <v>1491</v>
      </c>
      <c r="B15" s="124">
        <f>'IS Assumptions'!$AC$55</f>
        <v>189.8</v>
      </c>
      <c r="C15" s="124">
        <f>'IS Assumptions'!$AC$55</f>
        <v>189.8</v>
      </c>
      <c r="D15" s="124">
        <f>'IS Assumptions'!$AC$55</f>
        <v>189.8</v>
      </c>
      <c r="E15" s="125">
        <f>'IS Assumptions'!$AC$55</f>
        <v>189.8</v>
      </c>
      <c r="G15" s="123">
        <f>E15</f>
        <v>189.8</v>
      </c>
      <c r="H15" s="125">
        <f>G15</f>
        <v>189.8</v>
      </c>
      <c r="I15">
        <f>B15</f>
        <v>189.8</v>
      </c>
      <c r="J15">
        <f>C15</f>
        <v>189.8</v>
      </c>
      <c r="K15">
        <f>D15</f>
        <v>189.8</v>
      </c>
      <c r="L15">
        <f>E15</f>
        <v>189.8</v>
      </c>
    </row>
    <row r="16" spans="1:13" ht="15.75" thickBot="1" x14ac:dyDescent="0.3">
      <c r="A16" s="135" t="s">
        <v>734</v>
      </c>
      <c r="B16" s="829">
        <f>B14/B15</f>
        <v>1.2183051456666589</v>
      </c>
      <c r="C16" s="829">
        <f t="shared" ref="C16:E16" si="10">C14/C15</f>
        <v>0.86510413072934478</v>
      </c>
      <c r="D16" s="830">
        <f t="shared" si="10"/>
        <v>0.81979086490582043</v>
      </c>
      <c r="E16" s="831">
        <f t="shared" si="10"/>
        <v>0.62631983344548037</v>
      </c>
      <c r="G16" s="914">
        <f>G14/G15</f>
        <v>0.92231248955606981</v>
      </c>
      <c r="H16" s="831">
        <f>H14/H15</f>
        <v>0.88237999368682718</v>
      </c>
      <c r="I16">
        <f>I14/I15</f>
        <v>1.7826296132366057</v>
      </c>
      <c r="J16">
        <f t="shared" ref="J16:L16" si="11">J14/J15</f>
        <v>1.3118088874562546</v>
      </c>
      <c r="K16">
        <f t="shared" si="11"/>
        <v>1.2780047383002393</v>
      </c>
      <c r="L16">
        <f t="shared" si="11"/>
        <v>1.0168085052107076</v>
      </c>
    </row>
    <row r="17" spans="2:2" x14ac:dyDescent="0.25">
      <c r="B17" s="98"/>
    </row>
  </sheetData>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A21" sqref="A21"/>
    </sheetView>
  </sheetViews>
  <sheetFormatPr defaultRowHeight="15" x14ac:dyDescent="0.25"/>
  <sheetData>
    <row r="1" spans="1:15" ht="23.25" x14ac:dyDescent="0.35">
      <c r="A1" s="130" t="s">
        <v>1502</v>
      </c>
    </row>
    <row r="3" spans="1:15" x14ac:dyDescent="0.25">
      <c r="A3" s="119" t="s">
        <v>1503</v>
      </c>
    </row>
    <row r="4" spans="1:15" x14ac:dyDescent="0.25">
      <c r="A4" t="s">
        <v>1530</v>
      </c>
    </row>
    <row r="6" spans="1:15" x14ac:dyDescent="0.25">
      <c r="A6" t="s">
        <v>1519</v>
      </c>
      <c r="D6" t="s">
        <v>1504</v>
      </c>
    </row>
    <row r="7" spans="1:15" x14ac:dyDescent="0.25">
      <c r="A7">
        <f>D7*80%</f>
        <v>9.48</v>
      </c>
      <c r="B7" t="s">
        <v>1505</v>
      </c>
      <c r="D7">
        <v>11.85</v>
      </c>
      <c r="E7" t="s">
        <v>1505</v>
      </c>
    </row>
    <row r="9" spans="1:15" x14ac:dyDescent="0.25">
      <c r="A9" t="s">
        <v>1520</v>
      </c>
      <c r="C9" s="892">
        <v>19.8</v>
      </c>
      <c r="D9" t="s">
        <v>135</v>
      </c>
      <c r="K9" t="s">
        <v>1531</v>
      </c>
      <c r="O9" s="892">
        <v>14.9</v>
      </c>
    </row>
    <row r="10" spans="1:15" x14ac:dyDescent="0.25">
      <c r="M10" t="s">
        <v>1532</v>
      </c>
      <c r="O10" s="109">
        <f>C9/O9-1</f>
        <v>0.32885906040268464</v>
      </c>
    </row>
    <row r="11" spans="1:15" x14ac:dyDescent="0.25">
      <c r="A11" t="s">
        <v>1521</v>
      </c>
      <c r="C11" s="892">
        <v>22</v>
      </c>
      <c r="D11" t="s">
        <v>135</v>
      </c>
      <c r="E11" t="s">
        <v>1522</v>
      </c>
    </row>
    <row r="13" spans="1:15" x14ac:dyDescent="0.25">
      <c r="A13" t="s">
        <v>1528</v>
      </c>
    </row>
    <row r="14" spans="1:15" x14ac:dyDescent="0.25">
      <c r="A14" t="s">
        <v>1529</v>
      </c>
    </row>
    <row r="16" spans="1:15" x14ac:dyDescent="0.25">
      <c r="A16" t="s">
        <v>1533</v>
      </c>
    </row>
    <row r="18" spans="1:4" x14ac:dyDescent="0.25">
      <c r="A18" t="s">
        <v>1534</v>
      </c>
      <c r="C18" s="892">
        <v>15.7</v>
      </c>
      <c r="D18" t="s">
        <v>1535</v>
      </c>
    </row>
  </sheetData>
  <hyperlinks>
    <hyperlink ref="A3" r:id="rId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80"/>
  <sheetViews>
    <sheetView topLeftCell="E1" workbookViewId="0">
      <selection activeCell="G2" sqref="G2:H23"/>
    </sheetView>
  </sheetViews>
  <sheetFormatPr defaultRowHeight="15" x14ac:dyDescent="0.25"/>
  <cols>
    <col min="2" max="2" width="12.140625" bestFit="1" customWidth="1"/>
    <col min="7" max="8" width="20.140625" customWidth="1"/>
  </cols>
  <sheetData>
    <row r="1" spans="1:8" x14ac:dyDescent="0.25">
      <c r="A1" s="184" t="s">
        <v>1494</v>
      </c>
    </row>
    <row r="2" spans="1:8" x14ac:dyDescent="0.25">
      <c r="A2" s="187" t="s">
        <v>1495</v>
      </c>
      <c r="B2" s="184" t="s">
        <v>966</v>
      </c>
      <c r="C2" s="184" t="s">
        <v>1437</v>
      </c>
      <c r="G2" s="948" t="s">
        <v>1500</v>
      </c>
      <c r="H2" s="949"/>
    </row>
    <row r="3" spans="1:8" ht="38.25" x14ac:dyDescent="0.25">
      <c r="A3" s="832">
        <v>0.11518708730741012</v>
      </c>
      <c r="B3" s="185">
        <v>41305</v>
      </c>
      <c r="C3">
        <v>76</v>
      </c>
      <c r="G3" s="834" t="s">
        <v>1498</v>
      </c>
      <c r="H3" s="835" t="s">
        <v>1499</v>
      </c>
    </row>
    <row r="4" spans="1:8" x14ac:dyDescent="0.25">
      <c r="A4" s="832">
        <v>9.8892665277930281E-2</v>
      </c>
      <c r="B4" s="185">
        <v>41929</v>
      </c>
      <c r="C4">
        <v>100.23</v>
      </c>
      <c r="G4" s="836">
        <v>0.05</v>
      </c>
      <c r="H4" s="840">
        <f>_xlfn.PERCENTILE.INC($A$3:$A$1779,G4)</f>
        <v>-2.2409969488791346E-2</v>
      </c>
    </row>
    <row r="5" spans="1:8" x14ac:dyDescent="0.25">
      <c r="A5" s="832">
        <v>8.457142857142852E-2</v>
      </c>
      <c r="B5" s="185">
        <v>39931</v>
      </c>
      <c r="C5">
        <v>28.47</v>
      </c>
      <c r="G5" s="837">
        <v>0.1</v>
      </c>
      <c r="H5" s="841">
        <f t="shared" ref="H5:H23" si="0">_xlfn.PERCENTILE.INC($A$3:$A$1779,G5)</f>
        <v>-1.6474641180212024E-2</v>
      </c>
    </row>
    <row r="6" spans="1:8" x14ac:dyDescent="0.25">
      <c r="A6" s="832">
        <v>7.3192239858906438E-2</v>
      </c>
      <c r="B6" s="185">
        <v>40017</v>
      </c>
      <c r="C6">
        <v>36.51</v>
      </c>
      <c r="G6" s="838">
        <f t="shared" ref="G6:G22" si="1">G5+0.05</f>
        <v>0.15000000000000002</v>
      </c>
      <c r="H6" s="842">
        <f t="shared" si="0"/>
        <v>-1.218281278606923E-2</v>
      </c>
    </row>
    <row r="7" spans="1:8" x14ac:dyDescent="0.25">
      <c r="A7" s="832">
        <v>6.3426200355660933E-2</v>
      </c>
      <c r="B7" s="185">
        <v>40752</v>
      </c>
      <c r="C7">
        <v>71.760000000000005</v>
      </c>
      <c r="G7" s="838">
        <f t="shared" si="1"/>
        <v>0.2</v>
      </c>
      <c r="H7" s="842">
        <f t="shared" si="0"/>
        <v>-9.9918795733370484E-3</v>
      </c>
    </row>
    <row r="8" spans="1:8" x14ac:dyDescent="0.25">
      <c r="A8" s="832">
        <v>6.2673542245140768E-2</v>
      </c>
      <c r="B8" s="185">
        <v>40297</v>
      </c>
      <c r="C8">
        <v>53.58</v>
      </c>
      <c r="G8" s="838">
        <f t="shared" si="1"/>
        <v>0.25</v>
      </c>
      <c r="H8" s="842">
        <f t="shared" si="0"/>
        <v>-7.7883711561702595E-3</v>
      </c>
    </row>
    <row r="9" spans="1:8" x14ac:dyDescent="0.25">
      <c r="A9" s="832">
        <v>6.2461348175633979E-2</v>
      </c>
      <c r="B9" s="185">
        <v>41416</v>
      </c>
      <c r="C9">
        <v>85.9</v>
      </c>
      <c r="G9" s="838">
        <f t="shared" si="1"/>
        <v>0.3</v>
      </c>
      <c r="H9" s="842">
        <f t="shared" si="0"/>
        <v>-5.959776796028016E-3</v>
      </c>
    </row>
    <row r="10" spans="1:8" x14ac:dyDescent="0.25">
      <c r="A10" s="832">
        <v>6.2411847672778631E-2</v>
      </c>
      <c r="B10" s="185">
        <v>39937</v>
      </c>
      <c r="C10">
        <v>30.13</v>
      </c>
      <c r="G10" s="838">
        <f t="shared" si="1"/>
        <v>0.35</v>
      </c>
      <c r="H10" s="842">
        <f t="shared" si="0"/>
        <v>-4.3543469794797415E-3</v>
      </c>
    </row>
    <row r="11" spans="1:8" x14ac:dyDescent="0.25">
      <c r="A11" s="832">
        <v>5.8284457478005924E-2</v>
      </c>
      <c r="B11" s="185">
        <v>39903</v>
      </c>
      <c r="C11">
        <v>28.87</v>
      </c>
      <c r="G11" s="838">
        <f t="shared" si="1"/>
        <v>0.39999999999999997</v>
      </c>
      <c r="H11" s="842">
        <f t="shared" si="0"/>
        <v>-2.4704988186386558E-3</v>
      </c>
    </row>
    <row r="12" spans="1:8" x14ac:dyDescent="0.25">
      <c r="A12" s="832">
        <v>5.8048705774237819E-2</v>
      </c>
      <c r="B12" s="185">
        <v>40904</v>
      </c>
      <c r="C12">
        <v>69.08</v>
      </c>
      <c r="G12" s="838">
        <f t="shared" si="1"/>
        <v>0.44999999999999996</v>
      </c>
      <c r="H12" s="842">
        <f t="shared" si="0"/>
        <v>-8.4984344486644953E-4</v>
      </c>
    </row>
    <row r="13" spans="1:8" x14ac:dyDescent="0.25">
      <c r="A13" s="832">
        <v>5.6303042848271589E-2</v>
      </c>
      <c r="B13" s="185">
        <v>40308</v>
      </c>
      <c r="C13">
        <v>51.03</v>
      </c>
      <c r="G13" s="838">
        <f t="shared" si="1"/>
        <v>0.49999999999999994</v>
      </c>
      <c r="H13" s="842">
        <f t="shared" si="0"/>
        <v>5.5088830739569129E-4</v>
      </c>
    </row>
    <row r="14" spans="1:8" x14ac:dyDescent="0.25">
      <c r="A14" s="832">
        <v>5.5259653794940133E-2</v>
      </c>
      <c r="B14" s="185">
        <v>42299</v>
      </c>
      <c r="C14">
        <v>79.25</v>
      </c>
      <c r="G14" s="838">
        <f t="shared" si="1"/>
        <v>0.54999999999999993</v>
      </c>
      <c r="H14" s="842">
        <f t="shared" si="0"/>
        <v>1.9370284670293886E-3</v>
      </c>
    </row>
    <row r="15" spans="1:8" x14ac:dyDescent="0.25">
      <c r="A15" s="832">
        <v>5.3488043016838738E-2</v>
      </c>
      <c r="B15" s="185">
        <v>41480</v>
      </c>
      <c r="C15">
        <v>74.45</v>
      </c>
      <c r="G15" s="838">
        <f t="shared" si="1"/>
        <v>0.6</v>
      </c>
      <c r="H15" s="842">
        <f t="shared" si="0"/>
        <v>3.1583403301011607E-3</v>
      </c>
    </row>
    <row r="16" spans="1:8" x14ac:dyDescent="0.25">
      <c r="A16" s="832">
        <v>5.2671181339353002E-2</v>
      </c>
      <c r="B16" s="185">
        <v>39884</v>
      </c>
      <c r="C16">
        <v>27.98</v>
      </c>
      <c r="G16" s="838">
        <f t="shared" si="1"/>
        <v>0.65</v>
      </c>
      <c r="H16" s="842">
        <f t="shared" si="0"/>
        <v>4.8101270447751705E-3</v>
      </c>
    </row>
    <row r="17" spans="1:8" x14ac:dyDescent="0.25">
      <c r="A17" s="832">
        <v>5.0975963865139695E-2</v>
      </c>
      <c r="B17" s="185">
        <v>40661</v>
      </c>
      <c r="C17">
        <v>65.150000000000006</v>
      </c>
      <c r="G17" s="838">
        <f t="shared" si="1"/>
        <v>0.70000000000000007</v>
      </c>
      <c r="H17" s="842">
        <f t="shared" si="0"/>
        <v>6.5091165541097508E-3</v>
      </c>
    </row>
    <row r="18" spans="1:8" x14ac:dyDescent="0.25">
      <c r="A18" s="832">
        <v>4.9085064292779368E-2</v>
      </c>
      <c r="B18" s="185">
        <v>41593</v>
      </c>
      <c r="C18">
        <v>84.85</v>
      </c>
      <c r="G18" s="838">
        <f t="shared" si="1"/>
        <v>0.75000000000000011</v>
      </c>
      <c r="H18" s="842">
        <f t="shared" si="0"/>
        <v>8.4781687155575103E-3</v>
      </c>
    </row>
    <row r="19" spans="1:8" x14ac:dyDescent="0.25">
      <c r="A19" s="832">
        <v>4.6873145840750086E-2</v>
      </c>
      <c r="B19" s="185">
        <v>41753</v>
      </c>
      <c r="C19">
        <v>88.22</v>
      </c>
      <c r="G19" s="838">
        <f t="shared" si="1"/>
        <v>0.80000000000000016</v>
      </c>
      <c r="H19" s="842">
        <f t="shared" si="0"/>
        <v>1.1018873336283668E-2</v>
      </c>
    </row>
    <row r="20" spans="1:8" x14ac:dyDescent="0.25">
      <c r="A20" s="832">
        <v>4.6771967489648958E-2</v>
      </c>
      <c r="B20" s="185">
        <v>40764</v>
      </c>
      <c r="C20">
        <v>68.260000000000005</v>
      </c>
      <c r="G20" s="838">
        <f t="shared" si="1"/>
        <v>0.8500000000000002</v>
      </c>
      <c r="H20" s="842">
        <f t="shared" si="0"/>
        <v>1.3964908591917133E-2</v>
      </c>
    </row>
    <row r="21" spans="1:8" x14ac:dyDescent="0.25">
      <c r="A21" s="832">
        <v>4.6352583586626084E-2</v>
      </c>
      <c r="B21" s="185">
        <v>39889</v>
      </c>
      <c r="C21">
        <v>27.54</v>
      </c>
      <c r="G21" s="838">
        <f t="shared" si="1"/>
        <v>0.90000000000000024</v>
      </c>
      <c r="H21" s="842">
        <f t="shared" si="0"/>
        <v>1.8642015087793559E-2</v>
      </c>
    </row>
    <row r="22" spans="1:8" x14ac:dyDescent="0.25">
      <c r="A22" s="832">
        <v>4.5180722891566383E-2</v>
      </c>
      <c r="B22" s="185">
        <v>40086</v>
      </c>
      <c r="C22">
        <v>45.11</v>
      </c>
      <c r="G22" s="838">
        <f t="shared" si="1"/>
        <v>0.95000000000000029</v>
      </c>
      <c r="H22" s="842">
        <f t="shared" si="0"/>
        <v>2.6346212570833635E-2</v>
      </c>
    </row>
    <row r="23" spans="1:8" x14ac:dyDescent="0.25">
      <c r="A23" s="832">
        <v>4.4316284716952481E-2</v>
      </c>
      <c r="B23" s="185">
        <v>41276</v>
      </c>
      <c r="C23">
        <v>68.81</v>
      </c>
      <c r="G23" s="839">
        <f>G22+0.04999</f>
        <v>0.99999000000000027</v>
      </c>
      <c r="H23" s="843">
        <f t="shared" si="0"/>
        <v>0.11489769837217473</v>
      </c>
    </row>
    <row r="24" spans="1:8" x14ac:dyDescent="0.25">
      <c r="A24" s="832">
        <v>4.414237668161447E-2</v>
      </c>
      <c r="B24" s="185">
        <v>42292</v>
      </c>
      <c r="C24">
        <v>74.510000000000005</v>
      </c>
    </row>
    <row r="25" spans="1:8" x14ac:dyDescent="0.25">
      <c r="A25" s="832">
        <v>4.3382756727073035E-2</v>
      </c>
      <c r="B25" s="185">
        <v>41488</v>
      </c>
      <c r="C25">
        <v>76</v>
      </c>
    </row>
    <row r="26" spans="1:8" x14ac:dyDescent="0.25">
      <c r="A26" s="832">
        <v>4.3203115492272071E-2</v>
      </c>
      <c r="B26" s="185">
        <v>41074</v>
      </c>
      <c r="C26">
        <v>85.72</v>
      </c>
    </row>
    <row r="27" spans="1:8" x14ac:dyDescent="0.25">
      <c r="A27" s="832">
        <v>4.1651619116408023E-2</v>
      </c>
      <c r="B27" s="185">
        <v>41025</v>
      </c>
      <c r="C27">
        <v>86.53</v>
      </c>
    </row>
    <row r="28" spans="1:8" x14ac:dyDescent="0.25">
      <c r="A28" s="832">
        <v>4.1224970553592311E-2</v>
      </c>
      <c r="B28" s="185">
        <v>42410</v>
      </c>
      <c r="C28">
        <v>70.72</v>
      </c>
    </row>
    <row r="29" spans="1:8" x14ac:dyDescent="0.25">
      <c r="A29" s="832">
        <v>4.1220556745181991E-2</v>
      </c>
      <c r="B29" s="185">
        <v>40032</v>
      </c>
      <c r="C29">
        <v>38.9</v>
      </c>
    </row>
    <row r="30" spans="1:8" x14ac:dyDescent="0.25">
      <c r="A30" s="832">
        <v>4.0556900726392175E-2</v>
      </c>
      <c r="B30" s="185">
        <v>40339</v>
      </c>
      <c r="C30">
        <v>51.57</v>
      </c>
    </row>
    <row r="31" spans="1:8" x14ac:dyDescent="0.25">
      <c r="A31" s="832">
        <v>4.0237928621413621E-2</v>
      </c>
      <c r="B31" s="185">
        <v>39954</v>
      </c>
      <c r="C31">
        <v>29.73</v>
      </c>
    </row>
    <row r="32" spans="1:8" x14ac:dyDescent="0.25">
      <c r="A32" s="832">
        <v>3.9713109310665295E-2</v>
      </c>
      <c r="B32" s="185">
        <v>41101</v>
      </c>
      <c r="C32">
        <v>78.28</v>
      </c>
    </row>
    <row r="33" spans="1:3" x14ac:dyDescent="0.25">
      <c r="A33" s="832">
        <v>3.9383938393839468E-2</v>
      </c>
      <c r="B33" s="185">
        <v>40088</v>
      </c>
      <c r="C33">
        <v>47.24</v>
      </c>
    </row>
    <row r="34" spans="1:3" x14ac:dyDescent="0.25">
      <c r="A34" s="832">
        <v>3.8446701813038553E-2</v>
      </c>
      <c r="B34" s="185">
        <v>41380</v>
      </c>
      <c r="C34">
        <v>80.760000000000005</v>
      </c>
    </row>
    <row r="35" spans="1:3" x14ac:dyDescent="0.25">
      <c r="A35" s="832">
        <v>3.843416370106767E-2</v>
      </c>
      <c r="B35" s="185">
        <v>41465</v>
      </c>
      <c r="C35">
        <v>72.95</v>
      </c>
    </row>
    <row r="36" spans="1:3" x14ac:dyDescent="0.25">
      <c r="A36" s="832">
        <v>3.8120180416120863E-2</v>
      </c>
      <c r="B36" s="185">
        <v>40911</v>
      </c>
      <c r="C36">
        <v>71.349999999999994</v>
      </c>
    </row>
    <row r="37" spans="1:3" x14ac:dyDescent="0.25">
      <c r="A37" s="832">
        <v>3.7858844177009132E-2</v>
      </c>
      <c r="B37" s="185">
        <v>42306</v>
      </c>
      <c r="C37">
        <v>82.79</v>
      </c>
    </row>
    <row r="38" spans="1:3" x14ac:dyDescent="0.25">
      <c r="A38" s="832">
        <v>3.7659327925839925E-2</v>
      </c>
      <c r="B38" s="185">
        <v>40366</v>
      </c>
      <c r="C38">
        <v>53.73</v>
      </c>
    </row>
    <row r="39" spans="1:3" x14ac:dyDescent="0.25">
      <c r="A39" s="832">
        <v>3.7644787644787625E-2</v>
      </c>
      <c r="B39" s="185">
        <v>40800</v>
      </c>
      <c r="C39">
        <v>75.25</v>
      </c>
    </row>
    <row r="40" spans="1:3" x14ac:dyDescent="0.25">
      <c r="A40" s="832">
        <v>3.7464985994397848E-2</v>
      </c>
      <c r="B40" s="185">
        <v>39864</v>
      </c>
      <c r="C40">
        <v>29.63</v>
      </c>
    </row>
    <row r="41" spans="1:3" x14ac:dyDescent="0.25">
      <c r="A41" s="832">
        <v>3.7256061502069615E-2</v>
      </c>
      <c r="B41" s="185">
        <v>42391</v>
      </c>
      <c r="C41">
        <v>70.16</v>
      </c>
    </row>
    <row r="42" spans="1:3" x14ac:dyDescent="0.25">
      <c r="A42" s="832">
        <v>3.7163120567375918E-2</v>
      </c>
      <c r="B42" s="185">
        <v>42279</v>
      </c>
      <c r="C42">
        <v>73.12</v>
      </c>
    </row>
    <row r="43" spans="1:3" x14ac:dyDescent="0.25">
      <c r="A43" s="832">
        <v>3.6457642847673277E-2</v>
      </c>
      <c r="B43" s="185">
        <v>42242</v>
      </c>
      <c r="C43">
        <v>78.180000000000007</v>
      </c>
    </row>
    <row r="44" spans="1:3" x14ac:dyDescent="0.25">
      <c r="A44" s="832">
        <v>3.6094054215965343E-2</v>
      </c>
      <c r="B44" s="185">
        <v>40767</v>
      </c>
      <c r="C44">
        <v>69.180000000000007</v>
      </c>
    </row>
    <row r="45" spans="1:3" x14ac:dyDescent="0.25">
      <c r="A45" s="832">
        <v>3.5723238906994137E-2</v>
      </c>
      <c r="B45" s="185">
        <v>41432</v>
      </c>
      <c r="C45">
        <v>82.63</v>
      </c>
    </row>
    <row r="46" spans="1:3" x14ac:dyDescent="0.25">
      <c r="A46" s="832">
        <v>3.5255796129526784E-2</v>
      </c>
      <c r="B46" s="185">
        <v>40422</v>
      </c>
      <c r="C46">
        <v>54.03</v>
      </c>
    </row>
    <row r="47" spans="1:3" x14ac:dyDescent="0.25">
      <c r="A47" s="832">
        <v>3.5016835016834946E-2</v>
      </c>
      <c r="B47" s="185">
        <v>39959</v>
      </c>
      <c r="C47">
        <v>30.74</v>
      </c>
    </row>
    <row r="48" spans="1:3" x14ac:dyDescent="0.25">
      <c r="A48" s="832">
        <v>3.4561164165529901E-2</v>
      </c>
      <c r="B48" s="185">
        <v>40127</v>
      </c>
      <c r="C48">
        <v>45.5</v>
      </c>
    </row>
    <row r="49" spans="1:3" x14ac:dyDescent="0.25">
      <c r="A49" s="832">
        <v>3.4425891568748757E-2</v>
      </c>
      <c r="B49" s="185">
        <v>41933</v>
      </c>
      <c r="C49">
        <v>100.36</v>
      </c>
    </row>
    <row r="50" spans="1:3" x14ac:dyDescent="0.25">
      <c r="A50" s="832">
        <v>3.4393404004711359E-2</v>
      </c>
      <c r="B50" s="185">
        <v>40150</v>
      </c>
      <c r="C50">
        <v>43.91</v>
      </c>
    </row>
    <row r="51" spans="1:3" x14ac:dyDescent="0.25">
      <c r="A51" s="832">
        <v>3.4171678512848525E-2</v>
      </c>
      <c r="B51" s="185">
        <v>42432</v>
      </c>
      <c r="C51">
        <v>75.66</v>
      </c>
    </row>
    <row r="52" spans="1:3" x14ac:dyDescent="0.25">
      <c r="A52" s="832">
        <v>3.413894006719409E-2</v>
      </c>
      <c r="B52" s="185">
        <v>41842</v>
      </c>
      <c r="C52">
        <v>95.42</v>
      </c>
    </row>
    <row r="53" spans="1:3" x14ac:dyDescent="0.25">
      <c r="A53" s="832">
        <v>3.391699986212604E-2</v>
      </c>
      <c r="B53" s="185">
        <v>42417</v>
      </c>
      <c r="C53">
        <v>74.989999999999995</v>
      </c>
    </row>
    <row r="54" spans="1:3" x14ac:dyDescent="0.25">
      <c r="A54" s="832">
        <v>3.3409017191047718E-2</v>
      </c>
      <c r="B54" s="185">
        <v>41214</v>
      </c>
      <c r="C54">
        <v>63.72</v>
      </c>
    </row>
    <row r="55" spans="1:3" x14ac:dyDescent="0.25">
      <c r="A55" s="832">
        <v>3.3216224848291231E-2</v>
      </c>
      <c r="B55" s="185">
        <v>41886</v>
      </c>
      <c r="C55">
        <v>97.05</v>
      </c>
    </row>
    <row r="56" spans="1:3" x14ac:dyDescent="0.25">
      <c r="A56" s="832">
        <v>3.3202535466344552E-2</v>
      </c>
      <c r="B56" s="185">
        <v>40778</v>
      </c>
      <c r="C56">
        <v>68.459999999999994</v>
      </c>
    </row>
    <row r="57" spans="1:3" x14ac:dyDescent="0.25">
      <c r="A57" s="832">
        <v>3.3026995979322127E-2</v>
      </c>
      <c r="B57" s="185">
        <v>42405</v>
      </c>
      <c r="C57">
        <v>71.94</v>
      </c>
    </row>
    <row r="58" spans="1:3" x14ac:dyDescent="0.25">
      <c r="A58" s="832">
        <v>3.2792037716081746E-2</v>
      </c>
      <c r="B58" s="185">
        <v>41990</v>
      </c>
      <c r="C58">
        <v>98.58</v>
      </c>
    </row>
    <row r="59" spans="1:3" x14ac:dyDescent="0.25">
      <c r="A59" s="832">
        <v>3.2621082621082431E-2</v>
      </c>
      <c r="B59" s="185">
        <v>42398</v>
      </c>
      <c r="C59">
        <v>72.489999999999995</v>
      </c>
    </row>
    <row r="60" spans="1:3" x14ac:dyDescent="0.25">
      <c r="A60" s="832">
        <v>3.2258064516129004E-2</v>
      </c>
      <c r="B60" s="185">
        <v>41082</v>
      </c>
      <c r="C60">
        <v>88.64</v>
      </c>
    </row>
    <row r="61" spans="1:3" x14ac:dyDescent="0.25">
      <c r="A61" s="832">
        <v>3.2069574670471557E-2</v>
      </c>
      <c r="B61" s="185">
        <v>41157</v>
      </c>
      <c r="C61">
        <v>75.95</v>
      </c>
    </row>
    <row r="62" spans="1:3" x14ac:dyDescent="0.25">
      <c r="A62" s="832">
        <v>3.1925108017282877E-2</v>
      </c>
      <c r="B62" s="185">
        <v>40100</v>
      </c>
      <c r="C62">
        <v>42.99</v>
      </c>
    </row>
    <row r="63" spans="1:3" x14ac:dyDescent="0.25">
      <c r="A63" s="832">
        <v>3.1205673758865293E-2</v>
      </c>
      <c r="B63" s="185">
        <v>41347</v>
      </c>
      <c r="C63">
        <v>72.7</v>
      </c>
    </row>
    <row r="64" spans="1:3" x14ac:dyDescent="0.25">
      <c r="A64" s="832">
        <v>3.1107508359509595E-2</v>
      </c>
      <c r="B64" s="185">
        <v>42033</v>
      </c>
      <c r="C64">
        <v>101.76</v>
      </c>
    </row>
    <row r="65" spans="1:3" x14ac:dyDescent="0.25">
      <c r="A65" s="832">
        <v>3.1088786315503825E-2</v>
      </c>
      <c r="B65" s="185">
        <v>41676</v>
      </c>
      <c r="C65">
        <v>75.95</v>
      </c>
    </row>
    <row r="66" spans="1:3" x14ac:dyDescent="0.25">
      <c r="A66" s="832">
        <v>3.1085906322201318E-2</v>
      </c>
      <c r="B66" s="185">
        <v>40319</v>
      </c>
      <c r="C66">
        <v>49.09</v>
      </c>
    </row>
    <row r="67" spans="1:3" x14ac:dyDescent="0.25">
      <c r="A67" s="832">
        <v>3.0902348578492056E-2</v>
      </c>
      <c r="B67" s="185">
        <v>40078</v>
      </c>
      <c r="C67">
        <v>41.7</v>
      </c>
    </row>
    <row r="68" spans="1:3" x14ac:dyDescent="0.25">
      <c r="A68" s="832">
        <v>3.061934585942927E-2</v>
      </c>
      <c r="B68" s="185">
        <v>40175</v>
      </c>
      <c r="C68">
        <v>44.43</v>
      </c>
    </row>
    <row r="69" spans="1:3" x14ac:dyDescent="0.25">
      <c r="A69" s="832">
        <v>3.0160331875770829E-2</v>
      </c>
      <c r="B69" s="185">
        <v>41808</v>
      </c>
      <c r="C69">
        <v>91.88</v>
      </c>
    </row>
    <row r="70" spans="1:3" x14ac:dyDescent="0.25">
      <c r="A70" s="832">
        <v>2.9519450800915337E-2</v>
      </c>
      <c r="B70" s="185">
        <v>40182</v>
      </c>
      <c r="C70">
        <v>44.99</v>
      </c>
    </row>
    <row r="71" spans="1:3" x14ac:dyDescent="0.25">
      <c r="A71" s="832">
        <v>2.9325513196480912E-2</v>
      </c>
      <c r="B71" s="185">
        <v>42397</v>
      </c>
      <c r="C71">
        <v>70.2</v>
      </c>
    </row>
    <row r="72" spans="1:3" x14ac:dyDescent="0.25">
      <c r="A72" s="832">
        <v>2.9072164948453549E-2</v>
      </c>
      <c r="B72" s="185">
        <v>40242</v>
      </c>
      <c r="C72">
        <v>49.91</v>
      </c>
    </row>
    <row r="73" spans="1:3" x14ac:dyDescent="0.25">
      <c r="A73" s="832">
        <v>2.8632478632478531E-2</v>
      </c>
      <c r="B73" s="185">
        <v>40793</v>
      </c>
      <c r="C73">
        <v>72.209999999999994</v>
      </c>
    </row>
    <row r="74" spans="1:3" x14ac:dyDescent="0.25">
      <c r="A74" s="832">
        <v>2.8586695164306786E-2</v>
      </c>
      <c r="B74" s="185">
        <v>40043</v>
      </c>
      <c r="C74">
        <v>38.5</v>
      </c>
    </row>
    <row r="75" spans="1:3" x14ac:dyDescent="0.25">
      <c r="A75" s="832">
        <v>2.8356727633631174E-2</v>
      </c>
      <c r="B75" s="185">
        <v>42416</v>
      </c>
      <c r="C75">
        <v>72.53</v>
      </c>
    </row>
    <row r="76" spans="1:3" x14ac:dyDescent="0.25">
      <c r="A76" s="832">
        <v>2.8095174082537921E-2</v>
      </c>
      <c r="B76" s="185">
        <v>40898</v>
      </c>
      <c r="C76">
        <v>76.48</v>
      </c>
    </row>
    <row r="77" spans="1:3" x14ac:dyDescent="0.25">
      <c r="A77" s="832">
        <v>2.8094153378891651E-2</v>
      </c>
      <c r="B77" s="185">
        <v>41226</v>
      </c>
      <c r="C77">
        <v>67.7</v>
      </c>
    </row>
    <row r="78" spans="1:3" x14ac:dyDescent="0.25">
      <c r="A78" s="832">
        <v>2.7904738994467104E-2</v>
      </c>
      <c r="B78" s="185">
        <v>41730</v>
      </c>
      <c r="C78">
        <v>85.46</v>
      </c>
    </row>
    <row r="79" spans="1:3" x14ac:dyDescent="0.25">
      <c r="A79" s="832">
        <v>2.7899343544857569E-2</v>
      </c>
      <c r="B79" s="185">
        <v>42282</v>
      </c>
      <c r="C79">
        <v>75.16</v>
      </c>
    </row>
    <row r="80" spans="1:3" x14ac:dyDescent="0.25">
      <c r="A80" s="832">
        <v>2.7640264026402628E-2</v>
      </c>
      <c r="B80" s="185">
        <v>42271</v>
      </c>
      <c r="C80">
        <v>74.73</v>
      </c>
    </row>
    <row r="81" spans="1:3" x14ac:dyDescent="0.25">
      <c r="A81" s="832">
        <v>2.7620128641695052E-2</v>
      </c>
      <c r="B81" s="185">
        <v>39856</v>
      </c>
      <c r="C81">
        <v>27.16</v>
      </c>
    </row>
    <row r="82" spans="1:3" x14ac:dyDescent="0.25">
      <c r="A82" s="832">
        <v>2.7479469361970876E-2</v>
      </c>
      <c r="B82" s="185">
        <v>40000</v>
      </c>
      <c r="C82">
        <v>32.53</v>
      </c>
    </row>
    <row r="83" spans="1:3" x14ac:dyDescent="0.25">
      <c r="A83" s="832">
        <v>2.7121001390820521E-2</v>
      </c>
      <c r="B83" s="185">
        <v>41936</v>
      </c>
      <c r="C83">
        <v>103.39</v>
      </c>
    </row>
    <row r="84" spans="1:3" x14ac:dyDescent="0.25">
      <c r="A84" s="832">
        <v>2.6973684210526372E-2</v>
      </c>
      <c r="B84" s="185">
        <v>41491</v>
      </c>
      <c r="C84">
        <v>78.05</v>
      </c>
    </row>
    <row r="85" spans="1:3" x14ac:dyDescent="0.25">
      <c r="A85" s="832">
        <v>2.6823238566130891E-2</v>
      </c>
      <c r="B85" s="185">
        <v>41024</v>
      </c>
      <c r="C85">
        <v>83.07</v>
      </c>
    </row>
    <row r="86" spans="1:3" x14ac:dyDescent="0.25">
      <c r="A86" s="832">
        <v>2.6707363601678802E-2</v>
      </c>
      <c r="B86" s="185">
        <v>41690</v>
      </c>
      <c r="C86">
        <v>80.73</v>
      </c>
    </row>
    <row r="87" spans="1:3" x14ac:dyDescent="0.25">
      <c r="A87" s="832">
        <v>2.6590909090909109E-2</v>
      </c>
      <c r="B87" s="185">
        <v>40206</v>
      </c>
      <c r="C87">
        <v>45.17</v>
      </c>
    </row>
    <row r="88" spans="1:3" x14ac:dyDescent="0.25">
      <c r="A88" s="832">
        <v>2.6570545829042391E-2</v>
      </c>
      <c r="B88" s="185">
        <v>40325</v>
      </c>
      <c r="C88">
        <v>49.84</v>
      </c>
    </row>
    <row r="89" spans="1:3" x14ac:dyDescent="0.25">
      <c r="A89" s="832">
        <v>2.6554105909439629E-2</v>
      </c>
      <c r="B89" s="185">
        <v>40662</v>
      </c>
      <c r="C89">
        <v>66.88</v>
      </c>
    </row>
    <row r="90" spans="1:3" x14ac:dyDescent="0.25">
      <c r="A90" s="832">
        <v>2.6382781763480745E-2</v>
      </c>
      <c r="B90" s="185">
        <v>40134</v>
      </c>
      <c r="C90">
        <v>44.35</v>
      </c>
    </row>
    <row r="91" spans="1:3" x14ac:dyDescent="0.25">
      <c r="A91" s="832">
        <v>2.6359693026359876E-2</v>
      </c>
      <c r="B91" s="185">
        <v>39941</v>
      </c>
      <c r="C91">
        <v>30.76</v>
      </c>
    </row>
    <row r="92" spans="1:3" x14ac:dyDescent="0.25">
      <c r="A92" s="832">
        <v>2.6342842456952065E-2</v>
      </c>
      <c r="B92" s="185">
        <v>41667</v>
      </c>
      <c r="C92">
        <v>79.87</v>
      </c>
    </row>
    <row r="93" spans="1:3" x14ac:dyDescent="0.25">
      <c r="A93" s="832">
        <v>2.6297767429119379E-2</v>
      </c>
      <c r="B93" s="185">
        <v>41109</v>
      </c>
      <c r="C93">
        <v>74.930000000000007</v>
      </c>
    </row>
    <row r="94" spans="1:3" x14ac:dyDescent="0.25">
      <c r="A94" s="832">
        <v>2.6148409893992808E-2</v>
      </c>
      <c r="B94" s="185">
        <v>40933</v>
      </c>
      <c r="C94">
        <v>72.599999999999994</v>
      </c>
    </row>
    <row r="95" spans="1:3" x14ac:dyDescent="0.25">
      <c r="A95" s="832">
        <v>2.613912298243104E-2</v>
      </c>
      <c r="B95" s="185">
        <v>40869</v>
      </c>
      <c r="C95">
        <v>71.84</v>
      </c>
    </row>
    <row r="96" spans="1:3" x14ac:dyDescent="0.25">
      <c r="A96" s="832">
        <v>2.6052570365201255E-2</v>
      </c>
      <c r="B96" s="185">
        <v>40101</v>
      </c>
      <c r="C96">
        <v>44.11</v>
      </c>
    </row>
    <row r="97" spans="1:3" x14ac:dyDescent="0.25">
      <c r="A97" s="832">
        <v>2.6022822154188718E-2</v>
      </c>
      <c r="B97" s="185">
        <v>40829</v>
      </c>
      <c r="C97">
        <v>73.73</v>
      </c>
    </row>
    <row r="98" spans="1:3" x14ac:dyDescent="0.25">
      <c r="A98" s="832">
        <v>2.5692695214105665E-2</v>
      </c>
      <c r="B98" s="185">
        <v>41066</v>
      </c>
      <c r="C98">
        <v>81.44</v>
      </c>
    </row>
    <row r="99" spans="1:3" x14ac:dyDescent="0.25">
      <c r="A99" s="832">
        <v>2.5594149908592323E-2</v>
      </c>
      <c r="B99" s="185">
        <v>39909</v>
      </c>
      <c r="C99">
        <v>28.05</v>
      </c>
    </row>
    <row r="100" spans="1:3" x14ac:dyDescent="0.25">
      <c r="A100" s="832">
        <v>2.5585193249863858E-2</v>
      </c>
      <c r="B100" s="185">
        <v>40877</v>
      </c>
      <c r="C100">
        <v>75.36</v>
      </c>
    </row>
    <row r="101" spans="1:3" x14ac:dyDescent="0.25">
      <c r="A101" s="832">
        <v>2.5314245810055702E-2</v>
      </c>
      <c r="B101" s="185">
        <v>40479</v>
      </c>
      <c r="C101">
        <v>58.73</v>
      </c>
    </row>
    <row r="102" spans="1:3" x14ac:dyDescent="0.25">
      <c r="A102" s="832">
        <v>2.531181217901679E-2</v>
      </c>
      <c r="B102" s="185">
        <v>39862</v>
      </c>
      <c r="C102">
        <v>27.95</v>
      </c>
    </row>
    <row r="103" spans="1:3" x14ac:dyDescent="0.25">
      <c r="A103" s="832">
        <v>2.5166825548140981E-2</v>
      </c>
      <c r="B103" s="185">
        <v>40407</v>
      </c>
      <c r="C103">
        <v>53.77</v>
      </c>
    </row>
    <row r="104" spans="1:3" x14ac:dyDescent="0.25">
      <c r="A104" s="832">
        <v>2.5164668130383427E-2</v>
      </c>
      <c r="B104" s="185">
        <v>40599</v>
      </c>
      <c r="C104">
        <v>60.7</v>
      </c>
    </row>
    <row r="105" spans="1:3" x14ac:dyDescent="0.25">
      <c r="A105" s="832">
        <v>2.5058398810787752E-2</v>
      </c>
      <c r="B105" s="185">
        <v>41915</v>
      </c>
      <c r="C105">
        <v>96.54</v>
      </c>
    </row>
    <row r="106" spans="1:3" x14ac:dyDescent="0.25">
      <c r="A106" s="832">
        <v>2.4955752212389326E-2</v>
      </c>
      <c r="B106" s="185">
        <v>40462</v>
      </c>
      <c r="C106">
        <v>57.91</v>
      </c>
    </row>
    <row r="107" spans="1:3" x14ac:dyDescent="0.25">
      <c r="A107" s="832">
        <v>2.4946543121881604E-2</v>
      </c>
      <c r="B107" s="185">
        <v>40858</v>
      </c>
      <c r="C107">
        <v>71.900000000000006</v>
      </c>
    </row>
    <row r="108" spans="1:3" x14ac:dyDescent="0.25">
      <c r="A108" s="832">
        <v>2.4801036461225223E-2</v>
      </c>
      <c r="B108" s="185">
        <v>40423</v>
      </c>
      <c r="C108">
        <v>55.37</v>
      </c>
    </row>
    <row r="109" spans="1:3" x14ac:dyDescent="0.25">
      <c r="A109" s="832">
        <v>2.4727436214454279E-2</v>
      </c>
      <c r="B109" s="185">
        <v>42208</v>
      </c>
      <c r="C109">
        <v>91.17</v>
      </c>
    </row>
    <row r="110" spans="1:3" x14ac:dyDescent="0.25">
      <c r="A110" s="832">
        <v>2.4658740642888644E-2</v>
      </c>
      <c r="B110" s="185">
        <v>40784</v>
      </c>
      <c r="C110">
        <v>69.81</v>
      </c>
    </row>
    <row r="111" spans="1:3" x14ac:dyDescent="0.25">
      <c r="A111" s="832">
        <v>2.441731409544956E-2</v>
      </c>
      <c r="B111" s="185">
        <v>41124</v>
      </c>
      <c r="C111">
        <v>73.84</v>
      </c>
    </row>
    <row r="112" spans="1:3" x14ac:dyDescent="0.25">
      <c r="A112" s="832">
        <v>2.4326101249178222E-2</v>
      </c>
      <c r="B112" s="185">
        <v>39962</v>
      </c>
      <c r="C112">
        <v>31.16</v>
      </c>
    </row>
    <row r="113" spans="1:3" x14ac:dyDescent="0.25">
      <c r="A113" s="832">
        <v>2.4188276312922197E-2</v>
      </c>
      <c r="B113" s="185">
        <v>40212</v>
      </c>
      <c r="C113">
        <v>47</v>
      </c>
    </row>
    <row r="114" spans="1:3" x14ac:dyDescent="0.25">
      <c r="A114" s="832">
        <v>2.4102838778789382E-2</v>
      </c>
      <c r="B114" s="185">
        <v>41557</v>
      </c>
      <c r="C114">
        <v>76.48</v>
      </c>
    </row>
    <row r="115" spans="1:3" x14ac:dyDescent="0.25">
      <c r="A115" s="832">
        <v>2.3798076923077005E-2</v>
      </c>
      <c r="B115" s="185">
        <v>40115</v>
      </c>
      <c r="C115">
        <v>42.59</v>
      </c>
    </row>
    <row r="116" spans="1:3" x14ac:dyDescent="0.25">
      <c r="A116" s="832">
        <v>2.3596214511041103E-2</v>
      </c>
      <c r="B116" s="185">
        <v>42300</v>
      </c>
      <c r="C116">
        <v>81.12</v>
      </c>
    </row>
    <row r="117" spans="1:3" x14ac:dyDescent="0.25">
      <c r="A117" s="832">
        <v>2.3300190820528366E-2</v>
      </c>
      <c r="B117" s="185">
        <v>42048</v>
      </c>
      <c r="C117">
        <v>101.89</v>
      </c>
    </row>
    <row r="118" spans="1:3" x14ac:dyDescent="0.25">
      <c r="A118" s="832">
        <v>2.3255813953488413E-2</v>
      </c>
      <c r="B118" s="185">
        <v>40123</v>
      </c>
      <c r="C118">
        <v>44</v>
      </c>
    </row>
    <row r="119" spans="1:3" x14ac:dyDescent="0.25">
      <c r="A119" s="832">
        <v>2.3101845330328219E-2</v>
      </c>
      <c r="B119" s="185">
        <v>40875</v>
      </c>
      <c r="C119">
        <v>72.63</v>
      </c>
    </row>
    <row r="120" spans="1:3" x14ac:dyDescent="0.25">
      <c r="A120" s="832">
        <v>2.3070803500397696E-2</v>
      </c>
      <c r="B120" s="185">
        <v>41562</v>
      </c>
      <c r="C120">
        <v>77.16</v>
      </c>
    </row>
    <row r="121" spans="1:3" x14ac:dyDescent="0.25">
      <c r="A121" s="832">
        <v>2.3036107156723107E-2</v>
      </c>
      <c r="B121" s="185">
        <v>41493</v>
      </c>
      <c r="C121">
        <v>79.05</v>
      </c>
    </row>
    <row r="122" spans="1:3" x14ac:dyDescent="0.25">
      <c r="A122" s="832">
        <v>2.2993036394691968E-2</v>
      </c>
      <c r="B122" s="185">
        <v>41534</v>
      </c>
      <c r="C122">
        <v>77.86</v>
      </c>
    </row>
    <row r="123" spans="1:3" x14ac:dyDescent="0.25">
      <c r="A123" s="832">
        <v>2.2966765738989592E-2</v>
      </c>
      <c r="B123" s="185">
        <v>41170</v>
      </c>
      <c r="C123">
        <v>75.72</v>
      </c>
    </row>
    <row r="124" spans="1:3" x14ac:dyDescent="0.25">
      <c r="A124" s="832">
        <v>2.293934681181975E-2</v>
      </c>
      <c r="B124" s="185">
        <v>41563</v>
      </c>
      <c r="C124">
        <v>78.930000000000007</v>
      </c>
    </row>
    <row r="125" spans="1:3" x14ac:dyDescent="0.25">
      <c r="A125" s="832">
        <v>2.2829268292682947E-2</v>
      </c>
      <c r="B125" s="185">
        <v>40310</v>
      </c>
      <c r="C125">
        <v>52.42</v>
      </c>
    </row>
    <row r="126" spans="1:3" x14ac:dyDescent="0.25">
      <c r="A126" s="832">
        <v>2.268722466960349E-2</v>
      </c>
      <c r="B126" s="185">
        <v>40226</v>
      </c>
      <c r="C126">
        <v>46.43</v>
      </c>
    </row>
    <row r="127" spans="1:3" x14ac:dyDescent="0.25">
      <c r="A127" s="832">
        <v>2.2551403935441083E-2</v>
      </c>
      <c r="B127" s="185">
        <v>40210</v>
      </c>
      <c r="C127">
        <v>46.25</v>
      </c>
    </row>
    <row r="128" spans="1:3" x14ac:dyDescent="0.25">
      <c r="A128" s="832">
        <v>2.2514812376563498E-2</v>
      </c>
      <c r="B128" s="185">
        <v>41680</v>
      </c>
      <c r="C128">
        <v>77.66</v>
      </c>
    </row>
    <row r="129" spans="1:3" x14ac:dyDescent="0.25">
      <c r="A129" s="832">
        <v>2.2489539748953957E-2</v>
      </c>
      <c r="B129" s="185">
        <v>42138</v>
      </c>
      <c r="C129">
        <v>97.75</v>
      </c>
    </row>
    <row r="130" spans="1:3" x14ac:dyDescent="0.25">
      <c r="A130" s="832">
        <v>2.2474685107433778E-2</v>
      </c>
      <c r="B130" s="185">
        <v>41576</v>
      </c>
      <c r="C130">
        <v>82.8</v>
      </c>
    </row>
    <row r="131" spans="1:3" x14ac:dyDescent="0.25">
      <c r="A131" s="832">
        <v>2.2236973116495307E-2</v>
      </c>
      <c r="B131" s="185">
        <v>39938</v>
      </c>
      <c r="C131">
        <v>30.8</v>
      </c>
    </row>
    <row r="132" spans="1:3" x14ac:dyDescent="0.25">
      <c r="A132" s="832">
        <v>2.2217928902627415E-2</v>
      </c>
      <c r="B132" s="185">
        <v>40290</v>
      </c>
      <c r="C132">
        <v>52.91</v>
      </c>
    </row>
    <row r="133" spans="1:3" x14ac:dyDescent="0.25">
      <c r="A133" s="832">
        <v>2.2057735011103086E-2</v>
      </c>
      <c r="B133" s="185">
        <v>40725</v>
      </c>
      <c r="C133">
        <v>69.040000000000006</v>
      </c>
    </row>
    <row r="134" spans="1:3" x14ac:dyDescent="0.25">
      <c r="A134" s="832">
        <v>2.1824686940965954E-2</v>
      </c>
      <c r="B134" s="185">
        <v>39863</v>
      </c>
      <c r="C134">
        <v>28.56</v>
      </c>
    </row>
    <row r="135" spans="1:3" x14ac:dyDescent="0.25">
      <c r="A135" s="832">
        <v>2.1724018074382956E-2</v>
      </c>
      <c r="B135" s="185">
        <v>40577</v>
      </c>
      <c r="C135">
        <v>58.79</v>
      </c>
    </row>
    <row r="136" spans="1:3" x14ac:dyDescent="0.25">
      <c r="A136" s="832">
        <v>2.1717098595627649E-2</v>
      </c>
      <c r="B136" s="185">
        <v>40771</v>
      </c>
      <c r="C136">
        <v>70.569999999999993</v>
      </c>
    </row>
    <row r="137" spans="1:3" x14ac:dyDescent="0.25">
      <c r="A137" s="832">
        <v>2.1377672209026199E-2</v>
      </c>
      <c r="B137" s="185">
        <v>40122</v>
      </c>
      <c r="C137">
        <v>43</v>
      </c>
    </row>
    <row r="138" spans="1:3" x14ac:dyDescent="0.25">
      <c r="A138" s="832">
        <v>2.1180030257186067E-2</v>
      </c>
      <c r="B138" s="185">
        <v>39876</v>
      </c>
      <c r="C138">
        <v>27</v>
      </c>
    </row>
    <row r="139" spans="1:3" x14ac:dyDescent="0.25">
      <c r="A139" s="832">
        <v>2.1109123434704724E-2</v>
      </c>
      <c r="B139" s="185">
        <v>40623</v>
      </c>
      <c r="C139">
        <v>57.08</v>
      </c>
    </row>
    <row r="140" spans="1:3" x14ac:dyDescent="0.25">
      <c r="A140" s="832">
        <v>2.094763092269325E-2</v>
      </c>
      <c r="B140" s="185">
        <v>40514</v>
      </c>
      <c r="C140">
        <v>61.41</v>
      </c>
    </row>
    <row r="141" spans="1:3" x14ac:dyDescent="0.25">
      <c r="A141" s="832">
        <v>2.0882897171556891E-2</v>
      </c>
      <c r="B141" s="185">
        <v>42433</v>
      </c>
      <c r="C141">
        <v>77.239999999999995</v>
      </c>
    </row>
    <row r="142" spans="1:3" x14ac:dyDescent="0.25">
      <c r="A142" s="832">
        <v>2.0836950859524084E-2</v>
      </c>
      <c r="B142" s="185">
        <v>40627</v>
      </c>
      <c r="C142">
        <v>58.79</v>
      </c>
    </row>
    <row r="143" spans="1:3" x14ac:dyDescent="0.25">
      <c r="A143" s="832">
        <v>2.0758483033932018E-2</v>
      </c>
      <c r="B143" s="185">
        <v>42083</v>
      </c>
      <c r="C143">
        <v>102.28</v>
      </c>
    </row>
    <row r="144" spans="1:3" x14ac:dyDescent="0.25">
      <c r="A144" s="832">
        <v>2.0732298739088106E-2</v>
      </c>
      <c r="B144" s="185">
        <v>41001</v>
      </c>
      <c r="C144">
        <v>84.19</v>
      </c>
    </row>
    <row r="145" spans="1:3" x14ac:dyDescent="0.25">
      <c r="A145" s="832">
        <v>2.0724774988157169E-2</v>
      </c>
      <c r="B145" s="185">
        <v>41422</v>
      </c>
      <c r="C145">
        <v>86.19</v>
      </c>
    </row>
    <row r="146" spans="1:3" x14ac:dyDescent="0.25">
      <c r="A146" s="832">
        <v>2.068147143583654E-2</v>
      </c>
      <c r="B146" s="185">
        <v>40506</v>
      </c>
      <c r="C146">
        <v>60.21</v>
      </c>
    </row>
    <row r="147" spans="1:3" x14ac:dyDescent="0.25">
      <c r="A147" s="832">
        <v>2.0539152759948776E-2</v>
      </c>
      <c r="B147" s="185">
        <v>39965</v>
      </c>
      <c r="C147">
        <v>31.8</v>
      </c>
    </row>
    <row r="148" spans="1:3" x14ac:dyDescent="0.25">
      <c r="A148" s="832">
        <v>2.0494273658830719E-2</v>
      </c>
      <c r="B148" s="185">
        <v>40675</v>
      </c>
      <c r="C148">
        <v>67.72</v>
      </c>
    </row>
    <row r="149" spans="1:3" x14ac:dyDescent="0.25">
      <c r="A149" s="832">
        <v>2.0480225988700695E-2</v>
      </c>
      <c r="B149" s="185">
        <v>40084</v>
      </c>
      <c r="C149">
        <v>43.35</v>
      </c>
    </row>
    <row r="150" spans="1:3" x14ac:dyDescent="0.25">
      <c r="A150" s="832">
        <v>2.0405654578979915E-2</v>
      </c>
      <c r="B150" s="185">
        <v>41442</v>
      </c>
      <c r="C150">
        <v>83.01</v>
      </c>
    </row>
    <row r="151" spans="1:3" x14ac:dyDescent="0.25">
      <c r="A151" s="832">
        <v>2.0371044016005868E-2</v>
      </c>
      <c r="B151" s="185">
        <v>42311</v>
      </c>
      <c r="C151">
        <v>84.15</v>
      </c>
    </row>
    <row r="152" spans="1:3" x14ac:dyDescent="0.25">
      <c r="A152" s="832">
        <v>2.0301992132977897E-2</v>
      </c>
      <c r="B152" s="185">
        <v>41568</v>
      </c>
      <c r="C152">
        <v>80.41</v>
      </c>
    </row>
    <row r="153" spans="1:3" x14ac:dyDescent="0.25">
      <c r="A153" s="832">
        <v>2.0288090890647092E-2</v>
      </c>
      <c r="B153" s="185">
        <v>41991</v>
      </c>
      <c r="C153">
        <v>100.58</v>
      </c>
    </row>
    <row r="154" spans="1:3" x14ac:dyDescent="0.25">
      <c r="A154" s="832">
        <v>2.0242243238759006E-2</v>
      </c>
      <c r="B154" s="185">
        <v>40652</v>
      </c>
      <c r="C154">
        <v>61.49</v>
      </c>
    </row>
    <row r="155" spans="1:3" x14ac:dyDescent="0.25">
      <c r="A155" s="832">
        <v>2.0179948586118268E-2</v>
      </c>
      <c r="B155" s="185">
        <v>41669</v>
      </c>
      <c r="C155">
        <v>79.37</v>
      </c>
    </row>
    <row r="156" spans="1:3" x14ac:dyDescent="0.25">
      <c r="A156" s="832">
        <v>2.0002740101383809E-2</v>
      </c>
      <c r="B156" s="185">
        <v>40809</v>
      </c>
      <c r="C156">
        <v>74.45</v>
      </c>
    </row>
    <row r="157" spans="1:3" x14ac:dyDescent="0.25">
      <c r="A157" s="832">
        <v>1.9930313588850224E-2</v>
      </c>
      <c r="B157" s="185">
        <v>40925</v>
      </c>
      <c r="C157">
        <v>73.180000000000007</v>
      </c>
    </row>
    <row r="158" spans="1:3" x14ac:dyDescent="0.25">
      <c r="A158" s="832">
        <v>1.9923069336226451E-2</v>
      </c>
      <c r="B158" s="185">
        <v>41969</v>
      </c>
      <c r="C158">
        <v>103.41</v>
      </c>
    </row>
    <row r="159" spans="1:3" x14ac:dyDescent="0.25">
      <c r="A159" s="832">
        <v>1.9881656804733749E-2</v>
      </c>
      <c r="B159" s="185">
        <v>40169</v>
      </c>
      <c r="C159">
        <v>43.09</v>
      </c>
    </row>
    <row r="160" spans="1:3" x14ac:dyDescent="0.25">
      <c r="A160" s="832">
        <v>1.9817889662560262E-2</v>
      </c>
      <c r="B160" s="185">
        <v>40445</v>
      </c>
      <c r="C160">
        <v>57.12</v>
      </c>
    </row>
    <row r="161" spans="1:3" x14ac:dyDescent="0.25">
      <c r="A161" s="832">
        <v>1.9782777346780467E-2</v>
      </c>
      <c r="B161" s="185">
        <v>40403</v>
      </c>
      <c r="C161">
        <v>52.58</v>
      </c>
    </row>
    <row r="162" spans="1:3" x14ac:dyDescent="0.25">
      <c r="A162" s="832">
        <v>1.9716277951430383E-2</v>
      </c>
      <c r="B162" s="185">
        <v>40157</v>
      </c>
      <c r="C162">
        <v>42.41</v>
      </c>
    </row>
    <row r="163" spans="1:3" x14ac:dyDescent="0.25">
      <c r="A163" s="832">
        <v>1.9699812382739212E-2</v>
      </c>
      <c r="B163" s="185">
        <v>40394</v>
      </c>
      <c r="C163">
        <v>54.35</v>
      </c>
    </row>
    <row r="164" spans="1:3" x14ac:dyDescent="0.25">
      <c r="A164" s="832">
        <v>1.9617074701820503E-2</v>
      </c>
      <c r="B164" s="185">
        <v>41215</v>
      </c>
      <c r="C164">
        <v>64.97</v>
      </c>
    </row>
    <row r="165" spans="1:3" x14ac:dyDescent="0.25">
      <c r="A165" s="832">
        <v>1.9467019467019453E-2</v>
      </c>
      <c r="B165" s="185">
        <v>40291</v>
      </c>
      <c r="C165">
        <v>53.94</v>
      </c>
    </row>
    <row r="166" spans="1:3" x14ac:dyDescent="0.25">
      <c r="A166" s="832">
        <v>1.9421487603305865E-2</v>
      </c>
      <c r="B166" s="185">
        <v>40934</v>
      </c>
      <c r="C166">
        <v>74.010000000000005</v>
      </c>
    </row>
    <row r="167" spans="1:3" x14ac:dyDescent="0.25">
      <c r="A167" s="832">
        <v>1.9400884599919399E-2</v>
      </c>
      <c r="B167" s="185">
        <v>42012</v>
      </c>
      <c r="C167">
        <v>101.41</v>
      </c>
    </row>
    <row r="168" spans="1:3" x14ac:dyDescent="0.25">
      <c r="A168" s="832">
        <v>1.9377162629757638E-2</v>
      </c>
      <c r="B168" s="185">
        <v>42096</v>
      </c>
      <c r="C168">
        <v>103.11</v>
      </c>
    </row>
    <row r="169" spans="1:3" x14ac:dyDescent="0.25">
      <c r="A169" s="832">
        <v>1.9358893777498443E-2</v>
      </c>
      <c r="B169" s="185">
        <v>41394</v>
      </c>
      <c r="C169">
        <v>81.09</v>
      </c>
    </row>
    <row r="170" spans="1:3" x14ac:dyDescent="0.25">
      <c r="A170" s="832">
        <v>1.9358741681790637E-2</v>
      </c>
      <c r="B170" s="185">
        <v>41236</v>
      </c>
      <c r="C170">
        <v>67.400000000000006</v>
      </c>
    </row>
    <row r="171" spans="1:3" x14ac:dyDescent="0.25">
      <c r="A171" s="832">
        <v>1.9350811485643105E-2</v>
      </c>
      <c r="B171" s="185">
        <v>40989</v>
      </c>
      <c r="C171">
        <v>81.650000000000006</v>
      </c>
    </row>
    <row r="172" spans="1:3" x14ac:dyDescent="0.25">
      <c r="A172" s="832">
        <v>1.9119279634883579E-2</v>
      </c>
      <c r="B172" s="185">
        <v>41428</v>
      </c>
      <c r="C172">
        <v>82.62</v>
      </c>
    </row>
    <row r="173" spans="1:3" x14ac:dyDescent="0.25">
      <c r="A173" s="832">
        <v>1.9059329849369755E-2</v>
      </c>
      <c r="B173" s="185">
        <v>40001</v>
      </c>
      <c r="C173">
        <v>33.15</v>
      </c>
    </row>
    <row r="174" spans="1:3" x14ac:dyDescent="0.25">
      <c r="A174" s="832">
        <v>1.8938801064329214E-2</v>
      </c>
      <c r="B174" s="185">
        <v>40707</v>
      </c>
      <c r="C174">
        <v>65.099999999999994</v>
      </c>
    </row>
    <row r="175" spans="1:3" x14ac:dyDescent="0.25">
      <c r="A175" s="832">
        <v>1.8925166136954719E-2</v>
      </c>
      <c r="B175" s="185">
        <v>42412</v>
      </c>
      <c r="C175">
        <v>70.53</v>
      </c>
    </row>
    <row r="176" spans="1:3" x14ac:dyDescent="0.25">
      <c r="A176" s="832">
        <v>1.882383486953132E-2</v>
      </c>
      <c r="B176" s="185">
        <v>42354</v>
      </c>
      <c r="C176">
        <v>78.48</v>
      </c>
    </row>
    <row r="177" spans="1:3" x14ac:dyDescent="0.25">
      <c r="A177" s="832">
        <v>1.8818380743982566E-2</v>
      </c>
      <c r="B177" s="185">
        <v>40743</v>
      </c>
      <c r="C177">
        <v>69.84</v>
      </c>
    </row>
    <row r="178" spans="1:3" x14ac:dyDescent="0.25">
      <c r="A178" s="832">
        <v>1.8814542368085885E-2</v>
      </c>
      <c r="B178" s="185">
        <v>41117</v>
      </c>
      <c r="C178">
        <v>72.02</v>
      </c>
    </row>
    <row r="179" spans="1:3" x14ac:dyDescent="0.25">
      <c r="A179" s="832">
        <v>1.8785601745243019E-2</v>
      </c>
      <c r="B179" s="185">
        <v>41702</v>
      </c>
      <c r="C179">
        <v>84.06</v>
      </c>
    </row>
    <row r="180" spans="1:3" x14ac:dyDescent="0.25">
      <c r="A180" s="832">
        <v>1.8651784402996086E-2</v>
      </c>
      <c r="B180" s="185">
        <v>40821</v>
      </c>
      <c r="C180">
        <v>69.36</v>
      </c>
    </row>
    <row r="181" spans="1:3" x14ac:dyDescent="0.25">
      <c r="A181" s="832">
        <v>1.8635502210991861E-2</v>
      </c>
      <c r="B181" s="185">
        <v>39981</v>
      </c>
      <c r="C181">
        <v>32.25</v>
      </c>
    </row>
    <row r="182" spans="1:3" x14ac:dyDescent="0.25">
      <c r="A182" s="832">
        <v>1.8610874589465976E-2</v>
      </c>
      <c r="B182" s="185">
        <v>41745</v>
      </c>
      <c r="C182">
        <v>83.74</v>
      </c>
    </row>
    <row r="183" spans="1:3" x14ac:dyDescent="0.25">
      <c r="A183" s="832">
        <v>1.837455830388679E-2</v>
      </c>
      <c r="B183" s="185">
        <v>40161</v>
      </c>
      <c r="C183">
        <v>43.23</v>
      </c>
    </row>
    <row r="184" spans="1:3" x14ac:dyDescent="0.25">
      <c r="A184" s="832">
        <v>1.8366054464851178E-2</v>
      </c>
      <c r="B184" s="185">
        <v>41324</v>
      </c>
      <c r="C184">
        <v>80.400000000000006</v>
      </c>
    </row>
    <row r="185" spans="1:3" x14ac:dyDescent="0.25">
      <c r="A185" s="832">
        <v>1.8264840182648401E-2</v>
      </c>
      <c r="B185" s="185">
        <v>42020</v>
      </c>
      <c r="C185">
        <v>100.35</v>
      </c>
    </row>
    <row r="186" spans="1:3" x14ac:dyDescent="0.25">
      <c r="A186" s="832">
        <v>1.8240620957309162E-2</v>
      </c>
      <c r="B186" s="185">
        <v>41451</v>
      </c>
      <c r="C186">
        <v>78.709999999999994</v>
      </c>
    </row>
    <row r="187" spans="1:3" x14ac:dyDescent="0.25">
      <c r="A187" s="832">
        <v>1.8236623963828302E-2</v>
      </c>
      <c r="B187" s="185">
        <v>40689</v>
      </c>
      <c r="C187">
        <v>67.56</v>
      </c>
    </row>
    <row r="188" spans="1:3" x14ac:dyDescent="0.25">
      <c r="A188" s="832">
        <v>1.8183809836783915E-2</v>
      </c>
      <c r="B188" s="185">
        <v>42178</v>
      </c>
      <c r="C188">
        <v>92.95</v>
      </c>
    </row>
    <row r="189" spans="1:3" x14ac:dyDescent="0.25">
      <c r="A189" s="832">
        <v>1.817872918790342E-2</v>
      </c>
      <c r="B189" s="185">
        <v>40605</v>
      </c>
      <c r="C189">
        <v>59.93</v>
      </c>
    </row>
    <row r="190" spans="1:3" x14ac:dyDescent="0.25">
      <c r="A190" s="832">
        <v>1.8106995884773491E-2</v>
      </c>
      <c r="B190" s="185">
        <v>40030</v>
      </c>
      <c r="C190">
        <v>37.11</v>
      </c>
    </row>
    <row r="191" spans="1:3" x14ac:dyDescent="0.25">
      <c r="A191" s="832">
        <v>1.8072289156626509E-2</v>
      </c>
      <c r="B191" s="185">
        <v>40168</v>
      </c>
      <c r="C191">
        <v>42.25</v>
      </c>
    </row>
    <row r="192" spans="1:3" x14ac:dyDescent="0.25">
      <c r="A192" s="832">
        <v>1.7968907732687223E-2</v>
      </c>
      <c r="B192" s="185">
        <v>40296</v>
      </c>
      <c r="C192">
        <v>50.42</v>
      </c>
    </row>
    <row r="193" spans="1:3" x14ac:dyDescent="0.25">
      <c r="A193" s="832">
        <v>1.7864077669902834E-2</v>
      </c>
      <c r="B193" s="185">
        <v>41689</v>
      </c>
      <c r="C193">
        <v>78.63</v>
      </c>
    </row>
    <row r="194" spans="1:3" x14ac:dyDescent="0.25">
      <c r="A194" s="832">
        <v>1.7772840877533946E-2</v>
      </c>
      <c r="B194" s="185">
        <v>41474</v>
      </c>
      <c r="C194">
        <v>73.3</v>
      </c>
    </row>
    <row r="195" spans="1:3" x14ac:dyDescent="0.25">
      <c r="A195" s="832">
        <v>1.7704251922797898E-2</v>
      </c>
      <c r="B195" s="185">
        <v>42395</v>
      </c>
      <c r="C195">
        <v>70.13</v>
      </c>
    </row>
    <row r="196" spans="1:3" x14ac:dyDescent="0.25">
      <c r="A196" s="832">
        <v>1.7698209718670199E-2</v>
      </c>
      <c r="B196" s="185">
        <v>42011</v>
      </c>
      <c r="C196">
        <v>99.48</v>
      </c>
    </row>
    <row r="197" spans="1:3" x14ac:dyDescent="0.25">
      <c r="A197" s="832">
        <v>1.7694440776442555E-2</v>
      </c>
      <c r="B197" s="185">
        <v>41374</v>
      </c>
      <c r="C197">
        <v>77.069999999999993</v>
      </c>
    </row>
    <row r="198" spans="1:3" x14ac:dyDescent="0.25">
      <c r="A198" s="832">
        <v>1.7674927113702665E-2</v>
      </c>
      <c r="B198" s="185">
        <v>40430</v>
      </c>
      <c r="C198">
        <v>55.85</v>
      </c>
    </row>
    <row r="199" spans="1:3" x14ac:dyDescent="0.25">
      <c r="A199" s="832">
        <v>1.758628269949436E-2</v>
      </c>
      <c r="B199" s="185">
        <v>40191</v>
      </c>
      <c r="C199">
        <v>46.29</v>
      </c>
    </row>
    <row r="200" spans="1:3" x14ac:dyDescent="0.25">
      <c r="A200" s="832">
        <v>1.756471209720023E-2</v>
      </c>
      <c r="B200" s="185">
        <v>41171</v>
      </c>
      <c r="C200">
        <v>77.05</v>
      </c>
    </row>
    <row r="201" spans="1:3" x14ac:dyDescent="0.25">
      <c r="A201" s="832">
        <v>1.7521726941407412E-2</v>
      </c>
      <c r="B201" s="185">
        <v>40827</v>
      </c>
      <c r="C201">
        <v>72.59</v>
      </c>
    </row>
    <row r="202" spans="1:3" x14ac:dyDescent="0.25">
      <c r="A202" s="832">
        <v>1.748502994011969E-2</v>
      </c>
      <c r="B202" s="185">
        <v>40081</v>
      </c>
      <c r="C202">
        <v>42.48</v>
      </c>
    </row>
    <row r="203" spans="1:3" x14ac:dyDescent="0.25">
      <c r="A203" s="832">
        <v>1.7404426559356034E-2</v>
      </c>
      <c r="B203" s="185">
        <v>42079</v>
      </c>
      <c r="C203">
        <v>101.13</v>
      </c>
    </row>
    <row r="204" spans="1:3" x14ac:dyDescent="0.25">
      <c r="A204" s="832">
        <v>1.7387704409024929E-2</v>
      </c>
      <c r="B204" s="185">
        <v>41898</v>
      </c>
      <c r="C204">
        <v>98.3</v>
      </c>
    </row>
    <row r="205" spans="1:3" x14ac:dyDescent="0.25">
      <c r="A205" s="832">
        <v>1.7368708971553515E-2</v>
      </c>
      <c r="B205" s="185">
        <v>40897</v>
      </c>
      <c r="C205">
        <v>74.39</v>
      </c>
    </row>
    <row r="206" spans="1:3" x14ac:dyDescent="0.25">
      <c r="A206" s="832">
        <v>1.7337643255950441E-2</v>
      </c>
      <c r="B206" s="185">
        <v>40015</v>
      </c>
      <c r="C206">
        <v>34.619999999999997</v>
      </c>
    </row>
    <row r="207" spans="1:3" x14ac:dyDescent="0.25">
      <c r="A207" s="832">
        <v>1.7251211861990301E-2</v>
      </c>
      <c r="B207" s="185">
        <v>40798</v>
      </c>
      <c r="C207">
        <v>71.349999999999994</v>
      </c>
    </row>
    <row r="208" spans="1:3" x14ac:dyDescent="0.25">
      <c r="A208" s="832">
        <v>1.7211099402880237E-2</v>
      </c>
      <c r="B208" s="185">
        <v>39932</v>
      </c>
      <c r="C208">
        <v>28.96</v>
      </c>
    </row>
    <row r="209" spans="1:3" x14ac:dyDescent="0.25">
      <c r="A209" s="832">
        <v>1.6994842944210165E-2</v>
      </c>
      <c r="B209" s="185">
        <v>41078</v>
      </c>
      <c r="C209">
        <v>86.77</v>
      </c>
    </row>
    <row r="210" spans="1:3" x14ac:dyDescent="0.25">
      <c r="A210" s="832">
        <v>1.6981132075471583E-2</v>
      </c>
      <c r="B210" s="185">
        <v>41415</v>
      </c>
      <c r="C210">
        <v>80.849999999999994</v>
      </c>
    </row>
    <row r="211" spans="1:3" x14ac:dyDescent="0.25">
      <c r="A211" s="832">
        <v>1.6859551364480696E-2</v>
      </c>
      <c r="B211" s="185">
        <v>40823</v>
      </c>
      <c r="C211">
        <v>71.17</v>
      </c>
    </row>
    <row r="212" spans="1:3" x14ac:dyDescent="0.25">
      <c r="A212" s="832">
        <v>1.6812974259782898E-2</v>
      </c>
      <c r="B212" s="185">
        <v>41241</v>
      </c>
      <c r="C212">
        <v>68.34</v>
      </c>
    </row>
    <row r="213" spans="1:3" x14ac:dyDescent="0.25">
      <c r="A213" s="832">
        <v>1.6784781797836823E-2</v>
      </c>
      <c r="B213" s="185">
        <v>39861</v>
      </c>
      <c r="C213">
        <v>27.26</v>
      </c>
    </row>
    <row r="214" spans="1:3" x14ac:dyDescent="0.25">
      <c r="A214" s="832">
        <v>1.6775708773695719E-2</v>
      </c>
      <c r="B214" s="185">
        <v>40497</v>
      </c>
      <c r="C214">
        <v>60.61</v>
      </c>
    </row>
    <row r="215" spans="1:3" x14ac:dyDescent="0.25">
      <c r="A215" s="832">
        <v>1.6744186046511622E-2</v>
      </c>
      <c r="B215" s="185">
        <v>39982</v>
      </c>
      <c r="C215">
        <v>32.79</v>
      </c>
    </row>
    <row r="216" spans="1:3" x14ac:dyDescent="0.25">
      <c r="A216" s="832">
        <v>1.6721122429367519E-2</v>
      </c>
      <c r="B216" s="185">
        <v>40269</v>
      </c>
      <c r="C216">
        <v>52.9</v>
      </c>
    </row>
    <row r="217" spans="1:3" x14ac:dyDescent="0.25">
      <c r="A217" s="832">
        <v>1.6708762385855724E-2</v>
      </c>
      <c r="B217" s="185">
        <v>40260</v>
      </c>
      <c r="C217">
        <v>52.33</v>
      </c>
    </row>
    <row r="218" spans="1:3" x14ac:dyDescent="0.25">
      <c r="A218" s="832">
        <v>1.6615384615384698E-2</v>
      </c>
      <c r="B218" s="185">
        <v>40338</v>
      </c>
      <c r="C218">
        <v>49.56</v>
      </c>
    </row>
    <row r="219" spans="1:3" x14ac:dyDescent="0.25">
      <c r="A219" s="832">
        <v>1.6567359395436743E-2</v>
      </c>
      <c r="B219" s="185">
        <v>41277</v>
      </c>
      <c r="C219">
        <v>69.95</v>
      </c>
    </row>
    <row r="220" spans="1:3" x14ac:dyDescent="0.25">
      <c r="A220" s="832">
        <v>1.6509136735979757E-2</v>
      </c>
      <c r="B220" s="185">
        <v>41408</v>
      </c>
      <c r="C220">
        <v>80.66</v>
      </c>
    </row>
    <row r="221" spans="1:3" x14ac:dyDescent="0.25">
      <c r="A221" s="832">
        <v>1.6494435612082636E-2</v>
      </c>
      <c r="B221" s="185">
        <v>40315</v>
      </c>
      <c r="C221">
        <v>51.15</v>
      </c>
    </row>
    <row r="222" spans="1:3" x14ac:dyDescent="0.25">
      <c r="A222" s="832">
        <v>1.6449885233358774E-2</v>
      </c>
      <c r="B222" s="185">
        <v>40389</v>
      </c>
      <c r="C222">
        <v>53.14</v>
      </c>
    </row>
    <row r="223" spans="1:3" x14ac:dyDescent="0.25">
      <c r="A223" s="832">
        <v>1.6398037841625746E-2</v>
      </c>
      <c r="B223" s="185">
        <v>40799</v>
      </c>
      <c r="C223">
        <v>72.52</v>
      </c>
    </row>
    <row r="224" spans="1:3" x14ac:dyDescent="0.25">
      <c r="A224" s="832">
        <v>1.6377649325626242E-2</v>
      </c>
      <c r="B224" s="185">
        <v>40343</v>
      </c>
      <c r="C224">
        <v>52.75</v>
      </c>
    </row>
    <row r="225" spans="1:3" x14ac:dyDescent="0.25">
      <c r="A225" s="832">
        <v>1.617546264564762E-2</v>
      </c>
      <c r="B225" s="185">
        <v>41466</v>
      </c>
      <c r="C225">
        <v>74.13</v>
      </c>
    </row>
    <row r="226" spans="1:3" x14ac:dyDescent="0.25">
      <c r="A226" s="832">
        <v>1.6103059581320522E-2</v>
      </c>
      <c r="B226" s="185">
        <v>41354</v>
      </c>
      <c r="C226">
        <v>75.72</v>
      </c>
    </row>
    <row r="227" spans="1:3" x14ac:dyDescent="0.25">
      <c r="A227" s="832">
        <v>1.5995483628152174E-2</v>
      </c>
      <c r="B227" s="185">
        <v>40392</v>
      </c>
      <c r="C227">
        <v>53.99</v>
      </c>
    </row>
    <row r="228" spans="1:3" x14ac:dyDescent="0.25">
      <c r="A228" s="832">
        <v>1.5963783654991737E-2</v>
      </c>
      <c r="B228" s="185">
        <v>41738</v>
      </c>
      <c r="C228">
        <v>85.28</v>
      </c>
    </row>
    <row r="229" spans="1:3" x14ac:dyDescent="0.25">
      <c r="A229" s="832">
        <v>1.5950204240420263E-2</v>
      </c>
      <c r="B229" s="185">
        <v>40357</v>
      </c>
      <c r="C229">
        <v>52.23</v>
      </c>
    </row>
    <row r="230" spans="1:3" x14ac:dyDescent="0.25">
      <c r="A230" s="832">
        <v>1.5947146599840423E-2</v>
      </c>
      <c r="B230" s="185">
        <v>41807</v>
      </c>
      <c r="C230">
        <v>89.19</v>
      </c>
    </row>
    <row r="231" spans="1:3" x14ac:dyDescent="0.25">
      <c r="A231" s="832">
        <v>1.5891934843067057E-2</v>
      </c>
      <c r="B231" s="185">
        <v>40960</v>
      </c>
      <c r="C231">
        <v>76.709999999999994</v>
      </c>
    </row>
    <row r="232" spans="1:3" x14ac:dyDescent="0.25">
      <c r="A232" s="832">
        <v>1.586972305777401E-2</v>
      </c>
      <c r="B232" s="185">
        <v>42118</v>
      </c>
      <c r="C232">
        <v>97.94</v>
      </c>
    </row>
    <row r="233" spans="1:3" x14ac:dyDescent="0.25">
      <c r="A233" s="832">
        <v>1.5797207935341673E-2</v>
      </c>
      <c r="B233" s="185">
        <v>41018</v>
      </c>
      <c r="C233">
        <v>82.95</v>
      </c>
    </row>
    <row r="234" spans="1:3" x14ac:dyDescent="0.25">
      <c r="A234" s="832">
        <v>1.5765018254231711E-2</v>
      </c>
      <c r="B234" s="185">
        <v>40591</v>
      </c>
      <c r="C234">
        <v>61.21</v>
      </c>
    </row>
    <row r="235" spans="1:3" x14ac:dyDescent="0.25">
      <c r="A235" s="832">
        <v>1.5750562520089995E-2</v>
      </c>
      <c r="B235" s="185">
        <v>39989</v>
      </c>
      <c r="C235">
        <v>31.6</v>
      </c>
    </row>
    <row r="236" spans="1:3" x14ac:dyDescent="0.25">
      <c r="A236" s="832">
        <v>1.5703209343409519E-2</v>
      </c>
      <c r="B236" s="185">
        <v>42052</v>
      </c>
      <c r="C236">
        <v>103.49</v>
      </c>
    </row>
    <row r="237" spans="1:3" x14ac:dyDescent="0.25">
      <c r="A237" s="832">
        <v>1.5697137580794163E-2</v>
      </c>
      <c r="B237" s="185">
        <v>41358</v>
      </c>
      <c r="C237">
        <v>77</v>
      </c>
    </row>
    <row r="238" spans="1:3" x14ac:dyDescent="0.25">
      <c r="A238" s="832">
        <v>1.5673175745118284E-2</v>
      </c>
      <c r="B238" s="185">
        <v>40045</v>
      </c>
      <c r="C238">
        <v>39.53</v>
      </c>
    </row>
    <row r="239" spans="1:3" x14ac:dyDescent="0.25">
      <c r="A239" s="832">
        <v>1.5663240332843831E-2</v>
      </c>
      <c r="B239" s="185">
        <v>40528</v>
      </c>
      <c r="C239">
        <v>62.25</v>
      </c>
    </row>
    <row r="240" spans="1:3" x14ac:dyDescent="0.25">
      <c r="A240" s="832">
        <v>1.5642051655147426E-2</v>
      </c>
      <c r="B240" s="185">
        <v>39869</v>
      </c>
      <c r="C240">
        <v>27.92</v>
      </c>
    </row>
    <row r="241" spans="1:3" x14ac:dyDescent="0.25">
      <c r="A241" s="832">
        <v>1.5550510783201021E-2</v>
      </c>
      <c r="B241" s="185">
        <v>41789</v>
      </c>
      <c r="C241">
        <v>89.47</v>
      </c>
    </row>
    <row r="242" spans="1:3" x14ac:dyDescent="0.25">
      <c r="A242" s="832">
        <v>1.5477792732166984E-2</v>
      </c>
      <c r="B242" s="185">
        <v>40948</v>
      </c>
      <c r="C242">
        <v>75.45</v>
      </c>
    </row>
    <row r="243" spans="1:3" x14ac:dyDescent="0.25">
      <c r="A243" s="832">
        <v>1.546619531595228E-2</v>
      </c>
      <c r="B243" s="185">
        <v>40185</v>
      </c>
      <c r="C243">
        <v>45.96</v>
      </c>
    </row>
    <row r="244" spans="1:3" x14ac:dyDescent="0.25">
      <c r="A244" s="832">
        <v>1.5435795076513603E-2</v>
      </c>
      <c r="B244" s="185">
        <v>40955</v>
      </c>
      <c r="C244">
        <v>76.31</v>
      </c>
    </row>
    <row r="245" spans="1:3" x14ac:dyDescent="0.25">
      <c r="A245" s="832">
        <v>1.5219337511190645E-2</v>
      </c>
      <c r="B245" s="185">
        <v>40431</v>
      </c>
      <c r="C245">
        <v>56.7</v>
      </c>
    </row>
    <row r="246" spans="1:3" x14ac:dyDescent="0.25">
      <c r="A246" s="832">
        <v>1.5182481751824906E-2</v>
      </c>
      <c r="B246" s="185">
        <v>41298</v>
      </c>
      <c r="C246">
        <v>69.540000000000006</v>
      </c>
    </row>
    <row r="247" spans="1:3" x14ac:dyDescent="0.25">
      <c r="A247" s="832">
        <v>1.5115822536317269E-2</v>
      </c>
      <c r="B247" s="185">
        <v>40248</v>
      </c>
      <c r="C247">
        <v>51.71</v>
      </c>
    </row>
    <row r="248" spans="1:3" x14ac:dyDescent="0.25">
      <c r="A248" s="832">
        <v>1.5016233766233844E-2</v>
      </c>
      <c r="B248" s="185">
        <v>40332</v>
      </c>
      <c r="C248">
        <v>50.02</v>
      </c>
    </row>
    <row r="249" spans="1:3" x14ac:dyDescent="0.25">
      <c r="A249" s="832">
        <v>1.5015974440894642E-2</v>
      </c>
      <c r="B249" s="185">
        <v>39994</v>
      </c>
      <c r="C249">
        <v>31.77</v>
      </c>
    </row>
    <row r="250" spans="1:3" x14ac:dyDescent="0.25">
      <c r="A250" s="832">
        <v>1.4898562975486085E-2</v>
      </c>
      <c r="B250" s="185">
        <v>41848</v>
      </c>
      <c r="C250">
        <v>96.05</v>
      </c>
    </row>
    <row r="251" spans="1:3" x14ac:dyDescent="0.25">
      <c r="A251" s="832">
        <v>1.489255372313858E-2</v>
      </c>
      <c r="B251" s="185">
        <v>42093</v>
      </c>
      <c r="C251">
        <v>101.54</v>
      </c>
    </row>
    <row r="252" spans="1:3" x14ac:dyDescent="0.25">
      <c r="A252" s="832">
        <v>1.4695945945945921E-2</v>
      </c>
      <c r="B252" s="185">
        <v>40582</v>
      </c>
      <c r="C252">
        <v>60.07</v>
      </c>
    </row>
    <row r="253" spans="1:3" x14ac:dyDescent="0.25">
      <c r="A253" s="832">
        <v>1.4670658682634841E-2</v>
      </c>
      <c r="B253" s="185">
        <v>41296</v>
      </c>
      <c r="C253">
        <v>67.78</v>
      </c>
    </row>
    <row r="254" spans="1:3" x14ac:dyDescent="0.25">
      <c r="A254" s="832">
        <v>1.4656144306651742E-2</v>
      </c>
      <c r="B254" s="185">
        <v>39919</v>
      </c>
      <c r="C254">
        <v>27</v>
      </c>
    </row>
    <row r="255" spans="1:3" x14ac:dyDescent="0.25">
      <c r="A255" s="832">
        <v>1.4654942712496677E-2</v>
      </c>
      <c r="B255" s="185">
        <v>41310</v>
      </c>
      <c r="C255">
        <v>76.16</v>
      </c>
    </row>
    <row r="256" spans="1:3" x14ac:dyDescent="0.25">
      <c r="A256" s="832">
        <v>1.4586709886547755E-2</v>
      </c>
      <c r="B256" s="185">
        <v>41551</v>
      </c>
      <c r="C256">
        <v>75.12</v>
      </c>
    </row>
    <row r="257" spans="1:3" x14ac:dyDescent="0.25">
      <c r="A257" s="832">
        <v>1.4570724052902939E-2</v>
      </c>
      <c r="B257" s="185">
        <v>40184</v>
      </c>
      <c r="C257">
        <v>45.26</v>
      </c>
    </row>
    <row r="258" spans="1:3" x14ac:dyDescent="0.25">
      <c r="A258" s="832">
        <v>1.4446061109956387E-2</v>
      </c>
      <c r="B258" s="185">
        <v>42122</v>
      </c>
      <c r="C258">
        <v>97.61</v>
      </c>
    </row>
    <row r="259" spans="1:3" x14ac:dyDescent="0.25">
      <c r="A259" s="832">
        <v>1.4432989690721598E-2</v>
      </c>
      <c r="B259" s="185">
        <v>40473</v>
      </c>
      <c r="C259">
        <v>59.04</v>
      </c>
    </row>
    <row r="260" spans="1:3" x14ac:dyDescent="0.25">
      <c r="A260" s="832">
        <v>1.4411529223378627E-2</v>
      </c>
      <c r="B260" s="185">
        <v>40246</v>
      </c>
      <c r="C260">
        <v>50.68</v>
      </c>
    </row>
    <row r="261" spans="1:3" x14ac:dyDescent="0.25">
      <c r="A261" s="832">
        <v>1.4408552172902489E-2</v>
      </c>
      <c r="B261" s="185">
        <v>40107</v>
      </c>
      <c r="C261">
        <v>43.65</v>
      </c>
    </row>
    <row r="262" spans="1:3" x14ac:dyDescent="0.25">
      <c r="A262" s="832">
        <v>1.4333603051670307E-2</v>
      </c>
      <c r="B262" s="185">
        <v>42201</v>
      </c>
      <c r="C262">
        <v>87.75</v>
      </c>
    </row>
    <row r="263" spans="1:3" x14ac:dyDescent="0.25">
      <c r="A263" s="832">
        <v>1.4316880283610445E-2</v>
      </c>
      <c r="B263" s="185">
        <v>40941</v>
      </c>
      <c r="C263">
        <v>74.39</v>
      </c>
    </row>
    <row r="264" spans="1:3" x14ac:dyDescent="0.25">
      <c r="A264" s="832">
        <v>1.4224959671506054E-2</v>
      </c>
      <c r="B264" s="185">
        <v>41285</v>
      </c>
      <c r="C264">
        <v>69.16</v>
      </c>
    </row>
    <row r="265" spans="1:3" x14ac:dyDescent="0.25">
      <c r="A265" s="832">
        <v>1.4105932789379105E-2</v>
      </c>
      <c r="B265" s="185">
        <v>41152</v>
      </c>
      <c r="C265">
        <v>73.33</v>
      </c>
    </row>
    <row r="266" spans="1:3" x14ac:dyDescent="0.25">
      <c r="A266" s="832">
        <v>1.4015512314600631E-2</v>
      </c>
      <c r="B266" s="185">
        <v>41353</v>
      </c>
      <c r="C266">
        <v>74.52</v>
      </c>
    </row>
    <row r="267" spans="1:3" x14ac:dyDescent="0.25">
      <c r="A267" s="832">
        <v>1.4012871081585887E-2</v>
      </c>
      <c r="B267" s="185">
        <v>41920</v>
      </c>
      <c r="C267">
        <v>97.69</v>
      </c>
    </row>
    <row r="268" spans="1:3" x14ac:dyDescent="0.25">
      <c r="A268" s="832">
        <v>1.3977128335451061E-2</v>
      </c>
      <c r="B268" s="185">
        <v>39973</v>
      </c>
      <c r="C268">
        <v>31.92</v>
      </c>
    </row>
    <row r="269" spans="1:3" x14ac:dyDescent="0.25">
      <c r="A269" s="832">
        <v>1.3973577235772305E-2</v>
      </c>
      <c r="B269" s="185">
        <v>40036</v>
      </c>
      <c r="C269">
        <v>39.909999999999997</v>
      </c>
    </row>
    <row r="270" spans="1:3" x14ac:dyDescent="0.25">
      <c r="A270" s="832">
        <v>1.3951905626134353E-2</v>
      </c>
      <c r="B270" s="185">
        <v>42226</v>
      </c>
      <c r="C270">
        <v>89.39</v>
      </c>
    </row>
    <row r="271" spans="1:3" x14ac:dyDescent="0.25">
      <c r="A271" s="832">
        <v>1.3950617283950528E-2</v>
      </c>
      <c r="B271" s="185">
        <v>41050</v>
      </c>
      <c r="C271">
        <v>82.13</v>
      </c>
    </row>
    <row r="272" spans="1:3" x14ac:dyDescent="0.25">
      <c r="A272" s="832">
        <v>1.3927030207924629E-2</v>
      </c>
      <c r="B272" s="185">
        <v>41978</v>
      </c>
      <c r="C272">
        <v>103.38</v>
      </c>
    </row>
    <row r="273" spans="1:3" x14ac:dyDescent="0.25">
      <c r="A273" s="832">
        <v>1.3901390139013925E-2</v>
      </c>
      <c r="B273" s="185">
        <v>42081</v>
      </c>
      <c r="C273">
        <v>101.38</v>
      </c>
    </row>
    <row r="274" spans="1:3" x14ac:dyDescent="0.25">
      <c r="A274" s="832">
        <v>1.3655462184874123E-2</v>
      </c>
      <c r="B274" s="185">
        <v>41311</v>
      </c>
      <c r="C274">
        <v>77.2</v>
      </c>
    </row>
    <row r="275" spans="1:3" x14ac:dyDescent="0.25">
      <c r="A275" s="832">
        <v>1.3593380614657313E-2</v>
      </c>
      <c r="B275" s="185">
        <v>41940</v>
      </c>
      <c r="C275">
        <v>102.9</v>
      </c>
    </row>
    <row r="276" spans="1:3" x14ac:dyDescent="0.25">
      <c r="A276" s="832">
        <v>1.3589442048869582E-2</v>
      </c>
      <c r="B276" s="185">
        <v>41173</v>
      </c>
      <c r="C276">
        <v>77.569999999999993</v>
      </c>
    </row>
    <row r="277" spans="1:3" x14ac:dyDescent="0.25">
      <c r="A277" s="832">
        <v>1.3533834586466176E-2</v>
      </c>
      <c r="B277" s="185">
        <v>40381</v>
      </c>
      <c r="C277">
        <v>53.92</v>
      </c>
    </row>
    <row r="278" spans="1:3" x14ac:dyDescent="0.25">
      <c r="A278" s="832">
        <v>1.3532269257460205E-2</v>
      </c>
      <c r="B278" s="185">
        <v>39951</v>
      </c>
      <c r="C278">
        <v>29.21</v>
      </c>
    </row>
    <row r="279" spans="1:3" x14ac:dyDescent="0.25">
      <c r="A279" s="832">
        <v>1.3513513513513375E-2</v>
      </c>
      <c r="B279" s="185">
        <v>40543</v>
      </c>
      <c r="C279">
        <v>62.25</v>
      </c>
    </row>
    <row r="280" spans="1:3" x14ac:dyDescent="0.25">
      <c r="A280" s="832">
        <v>1.3505461767626681E-2</v>
      </c>
      <c r="B280" s="185">
        <v>41961</v>
      </c>
      <c r="C280">
        <v>102.06</v>
      </c>
    </row>
    <row r="281" spans="1:3" x14ac:dyDescent="0.25">
      <c r="A281" s="832">
        <v>1.3493253373313197E-2</v>
      </c>
      <c r="B281" s="185">
        <v>41179</v>
      </c>
      <c r="C281">
        <v>74.36</v>
      </c>
    </row>
    <row r="282" spans="1:3" x14ac:dyDescent="0.25">
      <c r="A282" s="832">
        <v>1.3461946152215409E-2</v>
      </c>
      <c r="B282" s="185">
        <v>41876</v>
      </c>
      <c r="C282">
        <v>95.61</v>
      </c>
    </row>
    <row r="283" spans="1:3" x14ac:dyDescent="0.25">
      <c r="A283" s="832">
        <v>1.3420980553273232E-2</v>
      </c>
      <c r="B283" s="185">
        <v>40018</v>
      </c>
      <c r="C283">
        <v>37</v>
      </c>
    </row>
    <row r="284" spans="1:3" x14ac:dyDescent="0.25">
      <c r="A284" s="832">
        <v>1.3289036544850585E-2</v>
      </c>
      <c r="B284" s="185">
        <v>40857</v>
      </c>
      <c r="C284">
        <v>70.150000000000006</v>
      </c>
    </row>
    <row r="285" spans="1:3" x14ac:dyDescent="0.25">
      <c r="A285" s="832">
        <v>1.3261000602772688E-2</v>
      </c>
      <c r="B285" s="185">
        <v>41019</v>
      </c>
      <c r="C285">
        <v>84.05</v>
      </c>
    </row>
    <row r="286" spans="1:3" x14ac:dyDescent="0.25">
      <c r="A286" s="832">
        <v>1.3209327402615045E-2</v>
      </c>
      <c r="B286" s="185">
        <v>40952</v>
      </c>
      <c r="C286">
        <v>75.17</v>
      </c>
    </row>
    <row r="287" spans="1:3" x14ac:dyDescent="0.25">
      <c r="A287" s="832">
        <v>1.3144487466884014E-2</v>
      </c>
      <c r="B287" s="185">
        <v>42031</v>
      </c>
      <c r="C287">
        <v>99.43</v>
      </c>
    </row>
    <row r="288" spans="1:3" x14ac:dyDescent="0.25">
      <c r="A288" s="832">
        <v>1.3143776824034337E-2</v>
      </c>
      <c r="B288" s="185">
        <v>41165</v>
      </c>
      <c r="C288">
        <v>75.540000000000006</v>
      </c>
    </row>
    <row r="289" spans="1:3" x14ac:dyDescent="0.25">
      <c r="A289" s="832">
        <v>1.3123359580052618E-2</v>
      </c>
      <c r="B289" s="185">
        <v>41852</v>
      </c>
      <c r="C289">
        <v>92.64</v>
      </c>
    </row>
    <row r="290" spans="1:3" x14ac:dyDescent="0.25">
      <c r="A290" s="832">
        <v>1.308827624617126E-2</v>
      </c>
      <c r="B290" s="185">
        <v>40843</v>
      </c>
      <c r="C290">
        <v>72.760000000000005</v>
      </c>
    </row>
    <row r="291" spans="1:3" x14ac:dyDescent="0.25">
      <c r="A291" s="832">
        <v>1.3049696102967578E-2</v>
      </c>
      <c r="B291" s="185">
        <v>40443</v>
      </c>
      <c r="C291">
        <v>56.67</v>
      </c>
    </row>
    <row r="292" spans="1:3" x14ac:dyDescent="0.25">
      <c r="A292" s="832">
        <v>1.3036110024768677E-2</v>
      </c>
      <c r="B292" s="185">
        <v>40961</v>
      </c>
      <c r="C292">
        <v>77.709999999999994</v>
      </c>
    </row>
    <row r="293" spans="1:3" x14ac:dyDescent="0.25">
      <c r="A293" s="832">
        <v>1.2951601908657073E-2</v>
      </c>
      <c r="B293" s="185">
        <v>41351</v>
      </c>
      <c r="C293">
        <v>74.3</v>
      </c>
    </row>
    <row r="294" spans="1:3" x14ac:dyDescent="0.25">
      <c r="A294" s="832">
        <v>1.2944983818770295E-2</v>
      </c>
      <c r="B294" s="185">
        <v>40886</v>
      </c>
      <c r="C294">
        <v>75.12</v>
      </c>
    </row>
    <row r="295" spans="1:3" x14ac:dyDescent="0.25">
      <c r="A295" s="832">
        <v>1.2938093678349194E-2</v>
      </c>
      <c r="B295" s="185">
        <v>40554</v>
      </c>
      <c r="C295">
        <v>61.85</v>
      </c>
    </row>
    <row r="296" spans="1:3" x14ac:dyDescent="0.25">
      <c r="A296" s="832">
        <v>1.2905256531318798E-2</v>
      </c>
      <c r="B296" s="185">
        <v>39995</v>
      </c>
      <c r="C296">
        <v>32.18</v>
      </c>
    </row>
    <row r="297" spans="1:3" x14ac:dyDescent="0.25">
      <c r="A297" s="832">
        <v>1.2891077636153048E-2</v>
      </c>
      <c r="B297" s="185">
        <v>40729</v>
      </c>
      <c r="C297">
        <v>69.930000000000007</v>
      </c>
    </row>
    <row r="298" spans="1:3" x14ac:dyDescent="0.25">
      <c r="A298" s="832">
        <v>1.288863764838899E-2</v>
      </c>
      <c r="B298" s="185">
        <v>42198</v>
      </c>
      <c r="C298">
        <v>89.59</v>
      </c>
    </row>
    <row r="299" spans="1:3" x14ac:dyDescent="0.25">
      <c r="A299" s="832">
        <v>1.2884644535394729E-2</v>
      </c>
      <c r="B299" s="185">
        <v>41232</v>
      </c>
      <c r="C299">
        <v>66.819999999999993</v>
      </c>
    </row>
    <row r="300" spans="1:3" x14ac:dyDescent="0.25">
      <c r="A300" s="832">
        <v>1.2800000000000145E-2</v>
      </c>
      <c r="B300" s="185">
        <v>40137</v>
      </c>
      <c r="C300">
        <v>44.31</v>
      </c>
    </row>
    <row r="301" spans="1:3" x14ac:dyDescent="0.25">
      <c r="A301" s="832">
        <v>1.2698090207232893E-2</v>
      </c>
      <c r="B301" s="185">
        <v>42075</v>
      </c>
      <c r="C301">
        <v>99.69</v>
      </c>
    </row>
    <row r="302" spans="1:3" x14ac:dyDescent="0.25">
      <c r="A302" s="832">
        <v>1.2665862484921631E-2</v>
      </c>
      <c r="B302" s="185">
        <v>41653</v>
      </c>
      <c r="C302">
        <v>83.95</v>
      </c>
    </row>
    <row r="303" spans="1:3" x14ac:dyDescent="0.25">
      <c r="A303" s="832">
        <v>1.2665743122897366E-2</v>
      </c>
      <c r="B303" s="185">
        <v>40361</v>
      </c>
      <c r="C303">
        <v>51.17</v>
      </c>
    </row>
    <row r="304" spans="1:3" x14ac:dyDescent="0.25">
      <c r="A304" s="832">
        <v>1.2539955741332598E-2</v>
      </c>
      <c r="B304" s="185">
        <v>41570</v>
      </c>
      <c r="C304">
        <v>82.36</v>
      </c>
    </row>
    <row r="305" spans="1:3" x14ac:dyDescent="0.25">
      <c r="A305" s="832">
        <v>1.2526997840172971E-2</v>
      </c>
      <c r="B305" s="185">
        <v>40234</v>
      </c>
      <c r="C305">
        <v>46.88</v>
      </c>
    </row>
    <row r="306" spans="1:3" x14ac:dyDescent="0.25">
      <c r="A306" s="832">
        <v>1.2421596359611264E-2</v>
      </c>
      <c r="B306" s="185">
        <v>42324</v>
      </c>
      <c r="C306">
        <v>82.32</v>
      </c>
    </row>
    <row r="307" spans="1:3" x14ac:dyDescent="0.25">
      <c r="A307" s="832">
        <v>1.241513094083424E-2</v>
      </c>
      <c r="B307" s="185">
        <v>40421</v>
      </c>
      <c r="C307">
        <v>52.19</v>
      </c>
    </row>
    <row r="308" spans="1:3" x14ac:dyDescent="0.25">
      <c r="A308" s="832">
        <v>1.2383521333987124E-2</v>
      </c>
      <c r="B308" s="185">
        <v>42326</v>
      </c>
      <c r="C308">
        <v>82.57</v>
      </c>
    </row>
    <row r="309" spans="1:3" x14ac:dyDescent="0.25">
      <c r="A309" s="832">
        <v>1.2286860581744996E-2</v>
      </c>
      <c r="B309" s="185">
        <v>40059</v>
      </c>
      <c r="C309">
        <v>40.369999999999997</v>
      </c>
    </row>
    <row r="310" spans="1:3" x14ac:dyDescent="0.25">
      <c r="A310" s="832">
        <v>1.2175015852885274E-2</v>
      </c>
      <c r="B310" s="185">
        <v>42367</v>
      </c>
      <c r="C310">
        <v>79.81</v>
      </c>
    </row>
    <row r="311" spans="1:3" x14ac:dyDescent="0.25">
      <c r="A311" s="832">
        <v>1.2150389729481903E-2</v>
      </c>
      <c r="B311" s="185">
        <v>40204</v>
      </c>
      <c r="C311">
        <v>44.15</v>
      </c>
    </row>
    <row r="312" spans="1:3" x14ac:dyDescent="0.25">
      <c r="A312" s="832">
        <v>1.2133468149646109E-2</v>
      </c>
      <c r="B312" s="185">
        <v>40073</v>
      </c>
      <c r="C312">
        <v>40.04</v>
      </c>
    </row>
    <row r="313" spans="1:3" x14ac:dyDescent="0.25">
      <c r="A313" s="832">
        <v>1.2124923453765923E-2</v>
      </c>
      <c r="B313" s="185">
        <v>40990</v>
      </c>
      <c r="C313">
        <v>82.64</v>
      </c>
    </row>
    <row r="314" spans="1:3" x14ac:dyDescent="0.25">
      <c r="A314" s="832">
        <v>1.2048192771084265E-2</v>
      </c>
      <c r="B314" s="185">
        <v>41646</v>
      </c>
      <c r="C314">
        <v>84</v>
      </c>
    </row>
    <row r="315" spans="1:3" x14ac:dyDescent="0.25">
      <c r="A315" s="832">
        <v>1.2032085561497263E-2</v>
      </c>
      <c r="B315" s="185">
        <v>40781</v>
      </c>
      <c r="C315">
        <v>68.13</v>
      </c>
    </row>
    <row r="316" spans="1:3" x14ac:dyDescent="0.25">
      <c r="A316" s="832">
        <v>1.2010569300984875E-2</v>
      </c>
      <c r="B316" s="185">
        <v>41045</v>
      </c>
      <c r="C316">
        <v>84.26</v>
      </c>
    </row>
    <row r="317" spans="1:3" x14ac:dyDescent="0.25">
      <c r="A317" s="832">
        <v>1.198934280639441E-2</v>
      </c>
      <c r="B317" s="185">
        <v>40690</v>
      </c>
      <c r="C317">
        <v>68.37</v>
      </c>
    </row>
    <row r="318" spans="1:3" x14ac:dyDescent="0.25">
      <c r="A318" s="832">
        <v>1.1979726616495157E-2</v>
      </c>
      <c r="B318" s="185">
        <v>41274</v>
      </c>
      <c r="C318">
        <v>65.89</v>
      </c>
    </row>
    <row r="319" spans="1:3" x14ac:dyDescent="0.25">
      <c r="A319" s="832">
        <v>1.1961182577296281E-2</v>
      </c>
      <c r="B319" s="185">
        <v>40140</v>
      </c>
      <c r="C319">
        <v>44.84</v>
      </c>
    </row>
    <row r="320" spans="1:3" x14ac:dyDescent="0.25">
      <c r="A320" s="832">
        <v>1.1943539630836053E-2</v>
      </c>
      <c r="B320" s="185">
        <v>40218</v>
      </c>
      <c r="C320">
        <v>46.6</v>
      </c>
    </row>
    <row r="321" spans="1:3" x14ac:dyDescent="0.25">
      <c r="A321" s="832">
        <v>1.1921047488762992E-2</v>
      </c>
      <c r="B321" s="185">
        <v>40365</v>
      </c>
      <c r="C321">
        <v>51.78</v>
      </c>
    </row>
    <row r="322" spans="1:3" x14ac:dyDescent="0.25">
      <c r="A322" s="832">
        <v>1.1906354515050177E-2</v>
      </c>
      <c r="B322" s="185">
        <v>41530</v>
      </c>
      <c r="C322">
        <v>75.64</v>
      </c>
    </row>
    <row r="323" spans="1:3" x14ac:dyDescent="0.25">
      <c r="A323" s="832">
        <v>1.1892675852066548E-2</v>
      </c>
      <c r="B323" s="185">
        <v>40745</v>
      </c>
      <c r="C323">
        <v>69.77</v>
      </c>
    </row>
    <row r="324" spans="1:3" x14ac:dyDescent="0.25">
      <c r="A324" s="832">
        <v>1.1825192802056517E-2</v>
      </c>
      <c r="B324" s="185">
        <v>40035</v>
      </c>
      <c r="C324">
        <v>39.36</v>
      </c>
    </row>
    <row r="325" spans="1:3" x14ac:dyDescent="0.25">
      <c r="A325" s="832">
        <v>1.1805555555555625E-2</v>
      </c>
      <c r="B325" s="185">
        <v>41984</v>
      </c>
      <c r="C325">
        <v>101.99</v>
      </c>
    </row>
    <row r="326" spans="1:3" x14ac:dyDescent="0.25">
      <c r="A326" s="832">
        <v>1.1771919068056524E-2</v>
      </c>
      <c r="B326" s="185">
        <v>41701</v>
      </c>
      <c r="C326">
        <v>82.51</v>
      </c>
    </row>
    <row r="327" spans="1:3" x14ac:dyDescent="0.25">
      <c r="A327" s="832">
        <v>1.1763412489006253E-2</v>
      </c>
      <c r="B327" s="185">
        <v>42171</v>
      </c>
      <c r="C327">
        <v>92.03</v>
      </c>
    </row>
    <row r="328" spans="1:3" x14ac:dyDescent="0.25">
      <c r="A328" s="832">
        <v>1.1746168170749138E-2</v>
      </c>
      <c r="B328" s="185">
        <v>40785</v>
      </c>
      <c r="C328">
        <v>70.63</v>
      </c>
    </row>
    <row r="329" spans="1:3" x14ac:dyDescent="0.25">
      <c r="A329" s="832">
        <v>1.1725293132328396E-2</v>
      </c>
      <c r="B329" s="185">
        <v>42104</v>
      </c>
      <c r="C329">
        <v>102.68</v>
      </c>
    </row>
    <row r="330" spans="1:3" x14ac:dyDescent="0.25">
      <c r="A330" s="832">
        <v>1.1703152967093677E-2</v>
      </c>
      <c r="B330" s="185">
        <v>40876</v>
      </c>
      <c r="C330">
        <v>73.48</v>
      </c>
    </row>
    <row r="331" spans="1:3" x14ac:dyDescent="0.25">
      <c r="A331" s="832">
        <v>1.1683976261127604E-2</v>
      </c>
      <c r="B331" s="185">
        <v>40382</v>
      </c>
      <c r="C331">
        <v>54.55</v>
      </c>
    </row>
    <row r="332" spans="1:3" x14ac:dyDescent="0.25">
      <c r="A332" s="832">
        <v>1.166909772869329E-2</v>
      </c>
      <c r="B332" s="185">
        <v>40324</v>
      </c>
      <c r="C332">
        <v>48.55</v>
      </c>
    </row>
    <row r="333" spans="1:3" x14ac:dyDescent="0.25">
      <c r="A333" s="832">
        <v>1.1615628299894265E-2</v>
      </c>
      <c r="B333" s="185">
        <v>41372</v>
      </c>
      <c r="C333">
        <v>76.64</v>
      </c>
    </row>
    <row r="334" spans="1:3" x14ac:dyDescent="0.25">
      <c r="A334" s="832">
        <v>1.1588033581648283E-2</v>
      </c>
      <c r="B334" s="185">
        <v>41031</v>
      </c>
      <c r="C334">
        <v>85.55</v>
      </c>
    </row>
    <row r="335" spans="1:3" x14ac:dyDescent="0.25">
      <c r="A335" s="832">
        <v>1.1565725656013104E-2</v>
      </c>
      <c r="B335" s="185">
        <v>41569</v>
      </c>
      <c r="C335">
        <v>81.34</v>
      </c>
    </row>
    <row r="336" spans="1:3" x14ac:dyDescent="0.25">
      <c r="A336" s="832">
        <v>1.1563537950547431E-2</v>
      </c>
      <c r="B336" s="185">
        <v>41438</v>
      </c>
      <c r="C336">
        <v>82.23</v>
      </c>
    </row>
    <row r="337" spans="1:3" x14ac:dyDescent="0.25">
      <c r="A337" s="832">
        <v>1.1558441558441546E-2</v>
      </c>
      <c r="B337" s="185">
        <v>42359</v>
      </c>
      <c r="C337">
        <v>77.89</v>
      </c>
    </row>
    <row r="338" spans="1:3" x14ac:dyDescent="0.25">
      <c r="A338" s="832">
        <v>1.1528822055137944E-2</v>
      </c>
      <c r="B338" s="185">
        <v>41397</v>
      </c>
      <c r="C338">
        <v>80.72</v>
      </c>
    </row>
    <row r="339" spans="1:3" x14ac:dyDescent="0.25">
      <c r="A339" s="832">
        <v>1.1464968152866239E-2</v>
      </c>
      <c r="B339" s="185">
        <v>40051</v>
      </c>
      <c r="C339">
        <v>39.700000000000003</v>
      </c>
    </row>
    <row r="340" spans="1:3" x14ac:dyDescent="0.25">
      <c r="A340" s="832">
        <v>1.1400025618035103E-2</v>
      </c>
      <c r="B340" s="185">
        <v>41327</v>
      </c>
      <c r="C340">
        <v>78.959999999999994</v>
      </c>
    </row>
    <row r="341" spans="1:3" x14ac:dyDescent="0.25">
      <c r="A341" s="832">
        <v>1.1371712864250316E-2</v>
      </c>
      <c r="B341" s="185">
        <v>42037</v>
      </c>
      <c r="C341">
        <v>99.61</v>
      </c>
    </row>
    <row r="342" spans="1:3" x14ac:dyDescent="0.25">
      <c r="A342" s="832">
        <v>1.1311672683514074E-2</v>
      </c>
      <c r="B342" s="185">
        <v>41015</v>
      </c>
      <c r="C342">
        <v>84.04</v>
      </c>
    </row>
    <row r="343" spans="1:3" x14ac:dyDescent="0.25">
      <c r="A343" s="832">
        <v>1.1291840301115741E-2</v>
      </c>
      <c r="B343" s="185">
        <v>40942</v>
      </c>
      <c r="C343">
        <v>75.23</v>
      </c>
    </row>
    <row r="344" spans="1:3" x14ac:dyDescent="0.25">
      <c r="A344" s="832">
        <v>1.1206169418002343E-2</v>
      </c>
      <c r="B344" s="185">
        <v>41626</v>
      </c>
      <c r="C344">
        <v>83.92</v>
      </c>
    </row>
    <row r="345" spans="1:3" x14ac:dyDescent="0.25">
      <c r="A345" s="832">
        <v>1.1205073995771642E-2</v>
      </c>
      <c r="B345" s="185">
        <v>40238</v>
      </c>
      <c r="C345">
        <v>47.83</v>
      </c>
    </row>
    <row r="346" spans="1:3" x14ac:dyDescent="0.25">
      <c r="A346" s="832">
        <v>1.1184834123222798E-2</v>
      </c>
      <c r="B346" s="185">
        <v>40344</v>
      </c>
      <c r="C346">
        <v>53.34</v>
      </c>
    </row>
    <row r="347" spans="1:3" x14ac:dyDescent="0.25">
      <c r="A347" s="832">
        <v>1.1179828734538599E-2</v>
      </c>
      <c r="B347" s="185">
        <v>40119</v>
      </c>
      <c r="C347">
        <v>42.51</v>
      </c>
    </row>
    <row r="348" spans="1:3" x14ac:dyDescent="0.25">
      <c r="A348" s="832">
        <v>1.1147236414305484E-2</v>
      </c>
      <c r="B348" s="185">
        <v>41766</v>
      </c>
      <c r="C348">
        <v>87.08</v>
      </c>
    </row>
    <row r="349" spans="1:3" x14ac:dyDescent="0.25">
      <c r="A349" s="832">
        <v>1.1134479772361816E-2</v>
      </c>
      <c r="B349" s="185">
        <v>41093</v>
      </c>
      <c r="C349">
        <v>81.73</v>
      </c>
    </row>
    <row r="350" spans="1:3" x14ac:dyDescent="0.25">
      <c r="A350" s="832">
        <v>1.1132790083782762E-2</v>
      </c>
      <c r="B350" s="185">
        <v>41788</v>
      </c>
      <c r="C350">
        <v>88.1</v>
      </c>
    </row>
    <row r="351" spans="1:3" x14ac:dyDescent="0.25">
      <c r="A351" s="832">
        <v>1.1132437619961522E-2</v>
      </c>
      <c r="B351" s="185">
        <v>41064</v>
      </c>
      <c r="C351">
        <v>79.02</v>
      </c>
    </row>
    <row r="352" spans="1:3" x14ac:dyDescent="0.25">
      <c r="A352" s="832">
        <v>1.1120331950207563E-2</v>
      </c>
      <c r="B352" s="185">
        <v>40648</v>
      </c>
      <c r="C352">
        <v>60.92</v>
      </c>
    </row>
    <row r="353" spans="1:3" x14ac:dyDescent="0.25">
      <c r="A353" s="832">
        <v>1.1106039860033334E-2</v>
      </c>
      <c r="B353" s="185">
        <v>40673</v>
      </c>
      <c r="C353">
        <v>66.459999999999994</v>
      </c>
    </row>
    <row r="354" spans="1:3" x14ac:dyDescent="0.25">
      <c r="A354" s="832">
        <v>1.1071472505843172E-2</v>
      </c>
      <c r="B354" s="185">
        <v>41053</v>
      </c>
      <c r="C354">
        <v>82.19</v>
      </c>
    </row>
    <row r="355" spans="1:3" x14ac:dyDescent="0.25">
      <c r="A355" s="832">
        <v>1.1061117360329886E-2</v>
      </c>
      <c r="B355" s="185">
        <v>40345</v>
      </c>
      <c r="C355">
        <v>53.93</v>
      </c>
    </row>
    <row r="356" spans="1:3" x14ac:dyDescent="0.25">
      <c r="A356" s="832">
        <v>1.1053906723197837E-2</v>
      </c>
      <c r="B356" s="185">
        <v>40766</v>
      </c>
      <c r="C356">
        <v>66.77</v>
      </c>
    </row>
    <row r="357" spans="1:3" x14ac:dyDescent="0.25">
      <c r="A357" s="832">
        <v>1.1033099297893534E-2</v>
      </c>
      <c r="B357" s="185">
        <v>40987</v>
      </c>
      <c r="C357">
        <v>80.64</v>
      </c>
    </row>
    <row r="358" spans="1:3" x14ac:dyDescent="0.25">
      <c r="A358" s="832">
        <v>1.1024402328750238E-2</v>
      </c>
      <c r="B358" s="185">
        <v>41697</v>
      </c>
      <c r="C358">
        <v>81.62</v>
      </c>
    </row>
    <row r="359" spans="1:3" x14ac:dyDescent="0.25">
      <c r="A359" s="832">
        <v>1.0996757366417365E-2</v>
      </c>
      <c r="B359" s="185">
        <v>41143</v>
      </c>
      <c r="C359">
        <v>71.709999999999994</v>
      </c>
    </row>
    <row r="360" spans="1:3" x14ac:dyDescent="0.25">
      <c r="A360" s="832">
        <v>1.099128992119458E-2</v>
      </c>
      <c r="B360" s="185">
        <v>40337</v>
      </c>
      <c r="C360">
        <v>48.75</v>
      </c>
    </row>
    <row r="361" spans="1:3" x14ac:dyDescent="0.25">
      <c r="A361" s="832">
        <v>1.0939268200679031E-2</v>
      </c>
      <c r="B361" s="185">
        <v>40378</v>
      </c>
      <c r="C361">
        <v>53.6</v>
      </c>
    </row>
    <row r="362" spans="1:3" x14ac:dyDescent="0.25">
      <c r="A362" s="832">
        <v>1.0913268236645735E-2</v>
      </c>
      <c r="B362" s="185">
        <v>42277</v>
      </c>
      <c r="C362">
        <v>70.400000000000006</v>
      </c>
    </row>
    <row r="363" spans="1:3" x14ac:dyDescent="0.25">
      <c r="A363" s="832">
        <v>1.0909090909090979E-2</v>
      </c>
      <c r="B363" s="185">
        <v>40044</v>
      </c>
      <c r="C363">
        <v>38.92</v>
      </c>
    </row>
    <row r="364" spans="1:3" x14ac:dyDescent="0.25">
      <c r="A364" s="832">
        <v>1.0894114521057707E-2</v>
      </c>
      <c r="B364" s="185">
        <v>40802</v>
      </c>
      <c r="C364">
        <v>76.09</v>
      </c>
    </row>
    <row r="365" spans="1:3" x14ac:dyDescent="0.25">
      <c r="A365" s="832">
        <v>1.0877814318239309E-2</v>
      </c>
      <c r="B365" s="185">
        <v>40046</v>
      </c>
      <c r="C365">
        <v>39.96</v>
      </c>
    </row>
    <row r="366" spans="1:3" x14ac:dyDescent="0.25">
      <c r="A366" s="832">
        <v>1.0858972574133485E-2</v>
      </c>
      <c r="B366" s="185">
        <v>40919</v>
      </c>
      <c r="C366">
        <v>72.61</v>
      </c>
    </row>
    <row r="367" spans="1:3" x14ac:dyDescent="0.25">
      <c r="A367" s="832">
        <v>1.0840438489646775E-2</v>
      </c>
      <c r="B367" s="185">
        <v>41724</v>
      </c>
      <c r="C367">
        <v>82.99</v>
      </c>
    </row>
    <row r="368" spans="1:3" x14ac:dyDescent="0.25">
      <c r="A368" s="832">
        <v>1.0826367000137171E-2</v>
      </c>
      <c r="B368" s="185">
        <v>42429</v>
      </c>
      <c r="C368">
        <v>73.760000000000005</v>
      </c>
    </row>
    <row r="369" spans="1:3" x14ac:dyDescent="0.25">
      <c r="A369" s="832">
        <v>1.0796804145972727E-2</v>
      </c>
      <c r="B369" s="185">
        <v>40193</v>
      </c>
      <c r="C369">
        <v>46.81</v>
      </c>
    </row>
    <row r="370" spans="1:3" x14ac:dyDescent="0.25">
      <c r="A370" s="832">
        <v>1.0794473229706281E-2</v>
      </c>
      <c r="B370" s="185">
        <v>41857</v>
      </c>
      <c r="C370">
        <v>93.64</v>
      </c>
    </row>
    <row r="371" spans="1:3" x14ac:dyDescent="0.25">
      <c r="A371" s="832">
        <v>1.0736453615165287E-2</v>
      </c>
      <c r="B371" s="185">
        <v>40647</v>
      </c>
      <c r="C371">
        <v>60.25</v>
      </c>
    </row>
    <row r="372" spans="1:3" x14ac:dyDescent="0.25">
      <c r="A372" s="832">
        <v>1.0693454309786299E-2</v>
      </c>
      <c r="B372" s="185">
        <v>39975</v>
      </c>
      <c r="C372">
        <v>31.19</v>
      </c>
    </row>
    <row r="373" spans="1:3" x14ac:dyDescent="0.25">
      <c r="A373" s="832">
        <v>1.0622602537621706E-2</v>
      </c>
      <c r="B373" s="185">
        <v>41297</v>
      </c>
      <c r="C373">
        <v>68.5</v>
      </c>
    </row>
    <row r="374" spans="1:3" x14ac:dyDescent="0.25">
      <c r="A374" s="832">
        <v>1.0617214043035172E-2</v>
      </c>
      <c r="B374" s="185">
        <v>40850</v>
      </c>
      <c r="C374">
        <v>71.39</v>
      </c>
    </row>
    <row r="375" spans="1:3" x14ac:dyDescent="0.25">
      <c r="A375" s="832">
        <v>1.0476830087307043E-2</v>
      </c>
      <c r="B375" s="185">
        <v>40812</v>
      </c>
      <c r="C375">
        <v>75.23</v>
      </c>
    </row>
    <row r="376" spans="1:3" x14ac:dyDescent="0.25">
      <c r="A376" s="832">
        <v>1.0436737315349998E-2</v>
      </c>
      <c r="B376" s="185">
        <v>40556</v>
      </c>
      <c r="C376">
        <v>62.93</v>
      </c>
    </row>
    <row r="377" spans="1:3" x14ac:dyDescent="0.25">
      <c r="A377" s="832">
        <v>1.0336176618163551E-2</v>
      </c>
      <c r="B377" s="185">
        <v>41957</v>
      </c>
      <c r="C377">
        <v>100.68</v>
      </c>
    </row>
    <row r="378" spans="1:3" x14ac:dyDescent="0.25">
      <c r="A378" s="832">
        <v>1.0300304656898129E-2</v>
      </c>
      <c r="B378" s="185">
        <v>42404</v>
      </c>
      <c r="C378">
        <v>69.64</v>
      </c>
    </row>
    <row r="379" spans="1:3" x14ac:dyDescent="0.25">
      <c r="A379" s="832">
        <v>1.0287241148964732E-2</v>
      </c>
      <c r="B379" s="185">
        <v>42258</v>
      </c>
      <c r="C379">
        <v>75.62</v>
      </c>
    </row>
    <row r="380" spans="1:3" x14ac:dyDescent="0.25">
      <c r="A380" s="832">
        <v>1.0258915486077269E-2</v>
      </c>
      <c r="B380" s="185">
        <v>40515</v>
      </c>
      <c r="C380">
        <v>62.04</v>
      </c>
    </row>
    <row r="381" spans="1:3" x14ac:dyDescent="0.25">
      <c r="A381" s="832">
        <v>1.0243448184116044E-2</v>
      </c>
      <c r="B381" s="185">
        <v>40953</v>
      </c>
      <c r="C381">
        <v>75.94</v>
      </c>
    </row>
    <row r="382" spans="1:3" x14ac:dyDescent="0.25">
      <c r="A382" s="832">
        <v>1.0098552135296313E-2</v>
      </c>
      <c r="B382" s="185">
        <v>41054</v>
      </c>
      <c r="C382">
        <v>83.02</v>
      </c>
    </row>
    <row r="383" spans="1:3" x14ac:dyDescent="0.25">
      <c r="A383" s="832">
        <v>1.0032799536947801E-2</v>
      </c>
      <c r="B383" s="185">
        <v>40266</v>
      </c>
      <c r="C383">
        <v>52.35</v>
      </c>
    </row>
    <row r="384" spans="1:3" x14ac:dyDescent="0.25">
      <c r="A384" s="832">
        <v>1.0004617515776637E-2</v>
      </c>
      <c r="B384" s="185">
        <v>41218</v>
      </c>
      <c r="C384">
        <v>65.62</v>
      </c>
    </row>
    <row r="385" spans="1:3" x14ac:dyDescent="0.25">
      <c r="A385" s="832">
        <v>9.9818511796732068E-3</v>
      </c>
      <c r="B385" s="185">
        <v>40441</v>
      </c>
      <c r="C385">
        <v>55.65</v>
      </c>
    </row>
    <row r="386" spans="1:3" x14ac:dyDescent="0.25">
      <c r="A386" s="832">
        <v>9.9577549788774089E-3</v>
      </c>
      <c r="B386" s="185">
        <v>40010</v>
      </c>
      <c r="C386">
        <v>33.47</v>
      </c>
    </row>
    <row r="387" spans="1:3" x14ac:dyDescent="0.25">
      <c r="A387" s="832">
        <v>9.9120480245709075E-3</v>
      </c>
      <c r="B387" s="185">
        <v>40855</v>
      </c>
      <c r="C387">
        <v>72.34</v>
      </c>
    </row>
    <row r="388" spans="1:3" x14ac:dyDescent="0.25">
      <c r="A388" s="832">
        <v>9.9055166107893111E-3</v>
      </c>
      <c r="B388" s="185">
        <v>41219</v>
      </c>
      <c r="C388">
        <v>66.27</v>
      </c>
    </row>
    <row r="389" spans="1:3" x14ac:dyDescent="0.25">
      <c r="A389" s="832">
        <v>9.8973607038121969E-3</v>
      </c>
      <c r="B389" s="185">
        <v>39898</v>
      </c>
      <c r="C389">
        <v>27.55</v>
      </c>
    </row>
    <row r="390" spans="1:3" x14ac:dyDescent="0.25">
      <c r="A390" s="832">
        <v>9.8883572567782796E-3</v>
      </c>
      <c r="B390" s="185">
        <v>39980</v>
      </c>
      <c r="C390">
        <v>31.66</v>
      </c>
    </row>
    <row r="391" spans="1:3" x14ac:dyDescent="0.25">
      <c r="A391" s="832">
        <v>9.8877157700687501E-3</v>
      </c>
      <c r="B391" s="185">
        <v>40590</v>
      </c>
      <c r="C391">
        <v>60.26</v>
      </c>
    </row>
    <row r="392" spans="1:3" x14ac:dyDescent="0.25">
      <c r="A392" s="832">
        <v>9.8193933017709512E-3</v>
      </c>
      <c r="B392" s="185">
        <v>40626</v>
      </c>
      <c r="C392">
        <v>57.59</v>
      </c>
    </row>
    <row r="393" spans="1:3" x14ac:dyDescent="0.25">
      <c r="A393" s="832">
        <v>9.817671809256634E-3</v>
      </c>
      <c r="B393" s="185">
        <v>42361</v>
      </c>
      <c r="C393">
        <v>79.2</v>
      </c>
    </row>
    <row r="394" spans="1:3" x14ac:dyDescent="0.25">
      <c r="A394" s="832">
        <v>9.7543352601154876E-3</v>
      </c>
      <c r="B394" s="185">
        <v>40620</v>
      </c>
      <c r="C394">
        <v>55.9</v>
      </c>
    </row>
    <row r="395" spans="1:3" x14ac:dyDescent="0.25">
      <c r="A395" s="832">
        <v>9.745027366172776E-3</v>
      </c>
      <c r="B395" s="185">
        <v>40882</v>
      </c>
      <c r="C395">
        <v>75.64</v>
      </c>
    </row>
    <row r="396" spans="1:3" x14ac:dyDescent="0.25">
      <c r="A396" s="832">
        <v>9.7364445190530891E-3</v>
      </c>
      <c r="B396" s="185">
        <v>40513</v>
      </c>
      <c r="C396">
        <v>60.15</v>
      </c>
    </row>
    <row r="397" spans="1:3" x14ac:dyDescent="0.25">
      <c r="A397" s="832">
        <v>9.7087378640776656E-3</v>
      </c>
      <c r="B397" s="185">
        <v>40906</v>
      </c>
      <c r="C397">
        <v>68.64</v>
      </c>
    </row>
    <row r="398" spans="1:3" x14ac:dyDescent="0.25">
      <c r="A398" s="832">
        <v>9.6443640747438941E-3</v>
      </c>
      <c r="B398" s="185">
        <v>40723</v>
      </c>
      <c r="C398">
        <v>67</v>
      </c>
    </row>
    <row r="399" spans="1:3" x14ac:dyDescent="0.25">
      <c r="A399" s="832">
        <v>9.586653386454369E-3</v>
      </c>
      <c r="B399" s="185">
        <v>41572</v>
      </c>
      <c r="C399">
        <v>81.09</v>
      </c>
    </row>
    <row r="400" spans="1:3" x14ac:dyDescent="0.25">
      <c r="A400" s="832">
        <v>9.566005437518843E-3</v>
      </c>
      <c r="B400" s="185">
        <v>41946</v>
      </c>
      <c r="C400">
        <v>100.26</v>
      </c>
    </row>
    <row r="401" spans="1:3" x14ac:dyDescent="0.25">
      <c r="A401" s="832">
        <v>9.5317526510185768E-3</v>
      </c>
      <c r="B401" s="185">
        <v>41604</v>
      </c>
      <c r="C401">
        <v>84.73</v>
      </c>
    </row>
    <row r="402" spans="1:3" x14ac:dyDescent="0.25">
      <c r="A402" s="832">
        <v>9.5313741064337876E-3</v>
      </c>
      <c r="B402" s="185">
        <v>42207</v>
      </c>
      <c r="C402">
        <v>88.97</v>
      </c>
    </row>
    <row r="403" spans="1:3" x14ac:dyDescent="0.25">
      <c r="A403" s="832">
        <v>9.493670886076E-3</v>
      </c>
      <c r="B403" s="185">
        <v>42425</v>
      </c>
      <c r="C403">
        <v>73.37</v>
      </c>
    </row>
    <row r="404" spans="1:3" x14ac:dyDescent="0.25">
      <c r="A404" s="832">
        <v>9.4936708860757779E-3</v>
      </c>
      <c r="B404" s="185">
        <v>39990</v>
      </c>
      <c r="C404">
        <v>31.9</v>
      </c>
    </row>
    <row r="405" spans="1:3" x14ac:dyDescent="0.25">
      <c r="A405" s="832">
        <v>9.4927321269653309E-3</v>
      </c>
      <c r="B405" s="185">
        <v>40014</v>
      </c>
      <c r="C405">
        <v>34.03</v>
      </c>
    </row>
    <row r="406" spans="1:3" x14ac:dyDescent="0.25">
      <c r="A406" s="832">
        <v>9.4840667678299795E-3</v>
      </c>
      <c r="B406" s="185">
        <v>39925</v>
      </c>
      <c r="C406">
        <v>26.61</v>
      </c>
    </row>
    <row r="407" spans="1:3" x14ac:dyDescent="0.25">
      <c r="A407" s="832">
        <v>9.4521800996034688E-3</v>
      </c>
      <c r="B407" s="185">
        <v>41953</v>
      </c>
      <c r="C407">
        <v>99.32</v>
      </c>
    </row>
    <row r="408" spans="1:3" x14ac:dyDescent="0.25">
      <c r="A408" s="832">
        <v>9.4319167389418368E-3</v>
      </c>
      <c r="B408" s="185">
        <v>41859</v>
      </c>
      <c r="C408">
        <v>93.11</v>
      </c>
    </row>
    <row r="409" spans="1:3" x14ac:dyDescent="0.25">
      <c r="A409" s="832">
        <v>9.4065332649222455E-3</v>
      </c>
      <c r="B409" s="185">
        <v>40639</v>
      </c>
      <c r="C409">
        <v>59.02</v>
      </c>
    </row>
    <row r="410" spans="1:3" x14ac:dyDescent="0.25">
      <c r="A410" s="832">
        <v>9.3760654619843287E-3</v>
      </c>
      <c r="B410" s="185">
        <v>40598</v>
      </c>
      <c r="C410">
        <v>59.21</v>
      </c>
    </row>
    <row r="411" spans="1:3" x14ac:dyDescent="0.25">
      <c r="A411" s="832">
        <v>9.3706293706294908E-3</v>
      </c>
      <c r="B411" s="185">
        <v>40836</v>
      </c>
      <c r="C411">
        <v>72.17</v>
      </c>
    </row>
    <row r="412" spans="1:3" x14ac:dyDescent="0.25">
      <c r="A412" s="832">
        <v>9.3137254901960453E-3</v>
      </c>
      <c r="B412" s="185">
        <v>40548</v>
      </c>
      <c r="C412">
        <v>61.77</v>
      </c>
    </row>
    <row r="413" spans="1:3" x14ac:dyDescent="0.25">
      <c r="A413" s="832">
        <v>9.2675635276533441E-3</v>
      </c>
      <c r="B413" s="185">
        <v>41995</v>
      </c>
      <c r="C413">
        <v>101.28</v>
      </c>
    </row>
    <row r="414" spans="1:3" x14ac:dyDescent="0.25">
      <c r="A414" s="832">
        <v>9.2457420924572098E-3</v>
      </c>
      <c r="B414" s="185">
        <v>41743</v>
      </c>
      <c r="C414">
        <v>82.96</v>
      </c>
    </row>
    <row r="415" spans="1:3" x14ac:dyDescent="0.25">
      <c r="A415" s="832">
        <v>9.2325447201384581E-3</v>
      </c>
      <c r="B415" s="185">
        <v>41803</v>
      </c>
      <c r="C415">
        <v>87.45</v>
      </c>
    </row>
    <row r="416" spans="1:3" x14ac:dyDescent="0.25">
      <c r="A416" s="832">
        <v>9.2315369261477542E-3</v>
      </c>
      <c r="B416" s="185">
        <v>40077</v>
      </c>
      <c r="C416">
        <v>40.450000000000003</v>
      </c>
    </row>
    <row r="417" spans="1:3" x14ac:dyDescent="0.25">
      <c r="A417" s="832">
        <v>9.2134831460672917E-3</v>
      </c>
      <c r="B417" s="185">
        <v>41796</v>
      </c>
      <c r="C417">
        <v>89.82</v>
      </c>
    </row>
    <row r="418" spans="1:3" x14ac:dyDescent="0.25">
      <c r="A418" s="832">
        <v>9.1657964961133764E-3</v>
      </c>
      <c r="B418" s="185">
        <v>41786</v>
      </c>
      <c r="C418">
        <v>86.98</v>
      </c>
    </row>
    <row r="419" spans="1:3" x14ac:dyDescent="0.25">
      <c r="A419" s="832">
        <v>9.1193004372267517E-3</v>
      </c>
      <c r="B419" s="185">
        <v>41591</v>
      </c>
      <c r="C419">
        <v>80.78</v>
      </c>
    </row>
    <row r="420" spans="1:3" x14ac:dyDescent="0.25">
      <c r="A420" s="832">
        <v>9.117432530999281E-3</v>
      </c>
      <c r="B420" s="185">
        <v>39892</v>
      </c>
      <c r="C420">
        <v>27.67</v>
      </c>
    </row>
    <row r="421" spans="1:3" x14ac:dyDescent="0.25">
      <c r="A421" s="832">
        <v>9.0869753353526317E-3</v>
      </c>
      <c r="B421" s="185">
        <v>41463</v>
      </c>
      <c r="C421">
        <v>69.959999999999994</v>
      </c>
    </row>
    <row r="422" spans="1:3" x14ac:dyDescent="0.25">
      <c r="A422" s="832">
        <v>9.0830449826988513E-3</v>
      </c>
      <c r="B422" s="185">
        <v>40822</v>
      </c>
      <c r="C422">
        <v>69.989999999999995</v>
      </c>
    </row>
    <row r="423" spans="1:3" x14ac:dyDescent="0.25">
      <c r="A423" s="832">
        <v>9.0741714886901637E-3</v>
      </c>
      <c r="B423" s="185">
        <v>42249</v>
      </c>
      <c r="C423">
        <v>76.73</v>
      </c>
    </row>
    <row r="424" spans="1:3" x14ac:dyDescent="0.25">
      <c r="A424" s="832">
        <v>9.0592334494774551E-3</v>
      </c>
      <c r="B424" s="185">
        <v>40471</v>
      </c>
      <c r="C424">
        <v>57.92</v>
      </c>
    </row>
    <row r="425" spans="1:3" x14ac:dyDescent="0.25">
      <c r="A425" s="832">
        <v>9.0125391849529279E-3</v>
      </c>
      <c r="B425" s="185">
        <v>40317</v>
      </c>
      <c r="C425">
        <v>51.5</v>
      </c>
    </row>
    <row r="426" spans="1:3" x14ac:dyDescent="0.25">
      <c r="A426" s="832">
        <v>9.0077605321507992E-3</v>
      </c>
      <c r="B426" s="185">
        <v>41145</v>
      </c>
      <c r="C426">
        <v>72.81</v>
      </c>
    </row>
    <row r="427" spans="1:3" x14ac:dyDescent="0.25">
      <c r="A427" s="832">
        <v>8.9590443686005106E-3</v>
      </c>
      <c r="B427" s="185">
        <v>40235</v>
      </c>
      <c r="C427">
        <v>47.3</v>
      </c>
    </row>
    <row r="428" spans="1:3" x14ac:dyDescent="0.25">
      <c r="A428" s="832">
        <v>8.9552238805969964E-3</v>
      </c>
      <c r="B428" s="185">
        <v>41757</v>
      </c>
      <c r="C428">
        <v>87.88</v>
      </c>
    </row>
    <row r="429" spans="1:3" x14ac:dyDescent="0.25">
      <c r="A429" s="832">
        <v>8.9445438282647061E-3</v>
      </c>
      <c r="B429" s="185">
        <v>40973</v>
      </c>
      <c r="C429">
        <v>78.959999999999994</v>
      </c>
    </row>
    <row r="430" spans="1:3" x14ac:dyDescent="0.25">
      <c r="A430" s="832">
        <v>8.9408528198073878E-3</v>
      </c>
      <c r="B430" s="185">
        <v>41348</v>
      </c>
      <c r="C430">
        <v>73.349999999999994</v>
      </c>
    </row>
    <row r="431" spans="1:3" x14ac:dyDescent="0.25">
      <c r="A431" s="832">
        <v>8.93997445721606E-3</v>
      </c>
      <c r="B431" s="185">
        <v>41771</v>
      </c>
      <c r="C431">
        <v>86.9</v>
      </c>
    </row>
    <row r="432" spans="1:3" x14ac:dyDescent="0.25">
      <c r="A432" s="832">
        <v>8.8779750661125423E-3</v>
      </c>
      <c r="B432" s="185">
        <v>40410</v>
      </c>
      <c r="C432">
        <v>53.41</v>
      </c>
    </row>
    <row r="433" spans="1:3" x14ac:dyDescent="0.25">
      <c r="A433" s="832">
        <v>8.8607594936709333E-3</v>
      </c>
      <c r="B433" s="185">
        <v>41772</v>
      </c>
      <c r="C433">
        <v>87.67</v>
      </c>
    </row>
    <row r="434" spans="1:3" x14ac:dyDescent="0.25">
      <c r="A434" s="832">
        <v>8.796041781198527E-3</v>
      </c>
      <c r="B434" s="185">
        <v>40844</v>
      </c>
      <c r="C434">
        <v>73.400000000000006</v>
      </c>
    </row>
    <row r="435" spans="1:3" x14ac:dyDescent="0.25">
      <c r="A435" s="832">
        <v>8.7836039393132115E-3</v>
      </c>
      <c r="B435" s="185">
        <v>42262</v>
      </c>
      <c r="C435">
        <v>75.8</v>
      </c>
    </row>
    <row r="436" spans="1:3" x14ac:dyDescent="0.25">
      <c r="A436" s="832">
        <v>8.7781396007362567E-3</v>
      </c>
      <c r="B436" s="185">
        <v>40786</v>
      </c>
      <c r="C436">
        <v>71.25</v>
      </c>
    </row>
    <row r="437" spans="1:3" x14ac:dyDescent="0.25">
      <c r="A437" s="832">
        <v>8.7542087542087366E-3</v>
      </c>
      <c r="B437" s="185">
        <v>40142</v>
      </c>
      <c r="C437">
        <v>44.94</v>
      </c>
    </row>
    <row r="438" spans="1:3" x14ac:dyDescent="0.25">
      <c r="A438" s="832">
        <v>8.7293889427739746E-3</v>
      </c>
      <c r="B438" s="185">
        <v>40837</v>
      </c>
      <c r="C438">
        <v>72.8</v>
      </c>
    </row>
    <row r="439" spans="1:3" x14ac:dyDescent="0.25">
      <c r="A439" s="832">
        <v>8.6374695863746798E-3</v>
      </c>
      <c r="B439" s="185">
        <v>41715</v>
      </c>
      <c r="C439">
        <v>82.91</v>
      </c>
    </row>
    <row r="440" spans="1:3" x14ac:dyDescent="0.25">
      <c r="A440" s="832">
        <v>8.5995085995085319E-3</v>
      </c>
      <c r="B440" s="185">
        <v>41723</v>
      </c>
      <c r="C440">
        <v>82.1</v>
      </c>
    </row>
    <row r="441" spans="1:3" x14ac:dyDescent="0.25">
      <c r="A441" s="832">
        <v>8.5881587508134238E-3</v>
      </c>
      <c r="B441" s="185">
        <v>41313</v>
      </c>
      <c r="C441">
        <v>77.510000000000005</v>
      </c>
    </row>
    <row r="442" spans="1:3" x14ac:dyDescent="0.25">
      <c r="A442" s="832">
        <v>8.5728693898132757E-3</v>
      </c>
      <c r="B442" s="185">
        <v>40500</v>
      </c>
      <c r="C442">
        <v>60</v>
      </c>
    </row>
    <row r="443" spans="1:3" x14ac:dyDescent="0.25">
      <c r="A443" s="832">
        <v>8.5646780862373983E-3</v>
      </c>
      <c r="B443" s="185">
        <v>40676</v>
      </c>
      <c r="C443">
        <v>68.3</v>
      </c>
    </row>
    <row r="444" spans="1:3" x14ac:dyDescent="0.25">
      <c r="A444" s="832">
        <v>8.5315408479833543E-3</v>
      </c>
      <c r="B444" s="185">
        <v>40963</v>
      </c>
      <c r="C444">
        <v>78.02</v>
      </c>
    </row>
    <row r="445" spans="1:3" x14ac:dyDescent="0.25">
      <c r="A445" s="832">
        <v>8.5298544907175256E-3</v>
      </c>
      <c r="B445" s="185">
        <v>40585</v>
      </c>
      <c r="C445">
        <v>60.3</v>
      </c>
    </row>
    <row r="446" spans="1:3" x14ac:dyDescent="0.25">
      <c r="A446" s="832">
        <v>8.478624313351002E-3</v>
      </c>
      <c r="B446" s="185">
        <v>41746</v>
      </c>
      <c r="C446">
        <v>84.45</v>
      </c>
    </row>
    <row r="447" spans="1:3" x14ac:dyDescent="0.25">
      <c r="A447" s="832">
        <v>8.4781687155575103E-3</v>
      </c>
      <c r="B447" s="185">
        <v>41198</v>
      </c>
      <c r="C447">
        <v>71.37</v>
      </c>
    </row>
    <row r="448" spans="1:3" x14ac:dyDescent="0.25">
      <c r="A448" s="832">
        <v>8.4249941493097502E-3</v>
      </c>
      <c r="B448" s="185">
        <v>41731</v>
      </c>
      <c r="C448">
        <v>86.18</v>
      </c>
    </row>
    <row r="449" spans="1:3" x14ac:dyDescent="0.25">
      <c r="A449" s="832">
        <v>8.2704063286587193E-3</v>
      </c>
      <c r="B449" s="185">
        <v>40436</v>
      </c>
      <c r="C449">
        <v>56.08</v>
      </c>
    </row>
    <row r="450" spans="1:3" x14ac:dyDescent="0.25">
      <c r="A450" s="832">
        <v>8.2405667196761012E-3</v>
      </c>
      <c r="B450" s="185">
        <v>42384</v>
      </c>
      <c r="C450">
        <v>69.739999999999995</v>
      </c>
    </row>
    <row r="451" spans="1:3" x14ac:dyDescent="0.25">
      <c r="A451" s="832">
        <v>8.2106086276554358E-3</v>
      </c>
      <c r="B451" s="185">
        <v>42250</v>
      </c>
      <c r="C451">
        <v>77.36</v>
      </c>
    </row>
    <row r="452" spans="1:3" x14ac:dyDescent="0.25">
      <c r="A452" s="832">
        <v>8.208955223880654E-3</v>
      </c>
      <c r="B452" s="185">
        <v>40724</v>
      </c>
      <c r="C452">
        <v>67.55</v>
      </c>
    </row>
    <row r="453" spans="1:3" x14ac:dyDescent="0.25">
      <c r="A453" s="832">
        <v>8.2043138811698224E-3</v>
      </c>
      <c r="B453" s="185">
        <v>42255</v>
      </c>
      <c r="C453">
        <v>76.19</v>
      </c>
    </row>
    <row r="454" spans="1:3" x14ac:dyDescent="0.25">
      <c r="A454" s="832">
        <v>8.202172467302038E-3</v>
      </c>
      <c r="B454" s="185">
        <v>42186</v>
      </c>
      <c r="C454">
        <v>90.96</v>
      </c>
    </row>
    <row r="455" spans="1:3" x14ac:dyDescent="0.25">
      <c r="A455" s="832">
        <v>8.2018927444795775E-3</v>
      </c>
      <c r="B455" s="185">
        <v>39969</v>
      </c>
      <c r="C455">
        <v>31.96</v>
      </c>
    </row>
    <row r="456" spans="1:3" x14ac:dyDescent="0.25">
      <c r="A456" s="832">
        <v>8.1803671189146776E-3</v>
      </c>
      <c r="B456" s="185">
        <v>40360</v>
      </c>
      <c r="C456">
        <v>50.53</v>
      </c>
    </row>
    <row r="457" spans="1:3" x14ac:dyDescent="0.25">
      <c r="A457" s="832">
        <v>8.1249999999999378E-3</v>
      </c>
      <c r="B457" s="185">
        <v>40240</v>
      </c>
      <c r="C457">
        <v>48.39</v>
      </c>
    </row>
    <row r="458" spans="1:3" x14ac:dyDescent="0.25">
      <c r="A458" s="832">
        <v>8.0821917808220345E-3</v>
      </c>
      <c r="B458" s="185">
        <v>41107</v>
      </c>
      <c r="C458">
        <v>73.59</v>
      </c>
    </row>
    <row r="459" spans="1:3" x14ac:dyDescent="0.25">
      <c r="A459" s="832">
        <v>8.0533185226325799E-3</v>
      </c>
      <c r="B459" s="185">
        <v>41120</v>
      </c>
      <c r="C459">
        <v>72.599999999999994</v>
      </c>
    </row>
    <row r="460" spans="1:3" x14ac:dyDescent="0.25">
      <c r="A460" s="832">
        <v>8.0416272469252537E-3</v>
      </c>
      <c r="B460" s="185">
        <v>41611</v>
      </c>
      <c r="C460">
        <v>85.24</v>
      </c>
    </row>
    <row r="461" spans="1:3" x14ac:dyDescent="0.25">
      <c r="A461" s="832">
        <v>8.0134964150149202E-3</v>
      </c>
      <c r="B461" s="185">
        <v>40913</v>
      </c>
      <c r="C461">
        <v>71.7</v>
      </c>
    </row>
    <row r="462" spans="1:3" x14ac:dyDescent="0.25">
      <c r="A462" s="832">
        <v>7.9770914297403461E-3</v>
      </c>
      <c r="B462" s="185">
        <v>40331</v>
      </c>
      <c r="C462">
        <v>49.28</v>
      </c>
    </row>
    <row r="463" spans="1:3" x14ac:dyDescent="0.25">
      <c r="A463" s="832">
        <v>7.9630105317236577E-3</v>
      </c>
      <c r="B463" s="185">
        <v>41535</v>
      </c>
      <c r="C463">
        <v>78.48</v>
      </c>
    </row>
    <row r="464" spans="1:3" x14ac:dyDescent="0.25">
      <c r="A464" s="832">
        <v>7.9593190360380817E-3</v>
      </c>
      <c r="B464" s="185">
        <v>40189</v>
      </c>
      <c r="C464">
        <v>45.59</v>
      </c>
    </row>
    <row r="465" spans="1:3" x14ac:dyDescent="0.25">
      <c r="A465" s="832">
        <v>7.947588873375544E-3</v>
      </c>
      <c r="B465" s="185">
        <v>41862</v>
      </c>
      <c r="C465">
        <v>93.85</v>
      </c>
    </row>
    <row r="466" spans="1:3" x14ac:dyDescent="0.25">
      <c r="A466" s="832">
        <v>7.9422382671481273E-3</v>
      </c>
      <c r="B466" s="185">
        <v>41639</v>
      </c>
      <c r="C466">
        <v>83.76</v>
      </c>
    </row>
    <row r="467" spans="1:3" x14ac:dyDescent="0.25">
      <c r="A467" s="832">
        <v>7.9289940828402017E-3</v>
      </c>
      <c r="B467" s="185">
        <v>41751</v>
      </c>
      <c r="C467">
        <v>85.17</v>
      </c>
    </row>
    <row r="468" spans="1:3" x14ac:dyDescent="0.25">
      <c r="A468" s="832">
        <v>7.9184002147361099E-3</v>
      </c>
      <c r="B468" s="185">
        <v>42293</v>
      </c>
      <c r="C468">
        <v>75.099999999999994</v>
      </c>
    </row>
    <row r="469" spans="1:3" x14ac:dyDescent="0.25">
      <c r="A469" s="832">
        <v>7.8980891719746538E-3</v>
      </c>
      <c r="B469" s="185">
        <v>40072</v>
      </c>
      <c r="C469">
        <v>39.56</v>
      </c>
    </row>
    <row r="470" spans="1:3" x14ac:dyDescent="0.25">
      <c r="A470" s="832">
        <v>7.8431372549019329E-3</v>
      </c>
      <c r="B470" s="185">
        <v>40002</v>
      </c>
      <c r="C470">
        <v>33.409999999999997</v>
      </c>
    </row>
    <row r="471" spans="1:3" x14ac:dyDescent="0.25">
      <c r="A471" s="832">
        <v>7.8311201906706707E-3</v>
      </c>
      <c r="B471" s="185">
        <v>40581</v>
      </c>
      <c r="C471">
        <v>59.2</v>
      </c>
    </row>
    <row r="472" spans="1:3" x14ac:dyDescent="0.25">
      <c r="A472" s="832">
        <v>7.7746622482792738E-3</v>
      </c>
      <c r="B472" s="185">
        <v>40975</v>
      </c>
      <c r="C472">
        <v>79.069999999999993</v>
      </c>
    </row>
    <row r="473" spans="1:3" x14ac:dyDescent="0.25">
      <c r="A473" s="832">
        <v>7.769145394006749E-3</v>
      </c>
      <c r="B473" s="185">
        <v>40225</v>
      </c>
      <c r="C473">
        <v>45.4</v>
      </c>
    </row>
    <row r="474" spans="1:3" x14ac:dyDescent="0.25">
      <c r="A474" s="832">
        <v>7.7463083999032012E-3</v>
      </c>
      <c r="B474" s="185">
        <v>41044</v>
      </c>
      <c r="C474">
        <v>83.26</v>
      </c>
    </row>
    <row r="475" spans="1:3" x14ac:dyDescent="0.25">
      <c r="A475" s="832">
        <v>7.7265584075432159E-3</v>
      </c>
      <c r="B475" s="185">
        <v>41509</v>
      </c>
      <c r="C475">
        <v>76.95</v>
      </c>
    </row>
    <row r="476" spans="1:3" x14ac:dyDescent="0.25">
      <c r="A476" s="832">
        <v>7.713970858332253E-3</v>
      </c>
      <c r="B476" s="185">
        <v>41718</v>
      </c>
      <c r="C476">
        <v>82.3</v>
      </c>
    </row>
    <row r="477" spans="1:3" x14ac:dyDescent="0.25">
      <c r="A477" s="832">
        <v>7.6865856682371003E-3</v>
      </c>
      <c r="B477" s="185">
        <v>41409</v>
      </c>
      <c r="C477">
        <v>81.28</v>
      </c>
    </row>
    <row r="478" spans="1:3" x14ac:dyDescent="0.25">
      <c r="A478" s="832">
        <v>7.6551168412570814E-3</v>
      </c>
      <c r="B478" s="185">
        <v>41516</v>
      </c>
      <c r="C478">
        <v>75.03</v>
      </c>
    </row>
    <row r="479" spans="1:3" x14ac:dyDescent="0.25">
      <c r="A479" s="832">
        <v>7.5918615244456866E-3</v>
      </c>
      <c r="B479" s="185">
        <v>40722</v>
      </c>
      <c r="C479">
        <v>66.36</v>
      </c>
    </row>
    <row r="480" spans="1:3" x14ac:dyDescent="0.25">
      <c r="A480" s="832">
        <v>7.5839653304443644E-3</v>
      </c>
      <c r="B480" s="185">
        <v>41599</v>
      </c>
      <c r="C480">
        <v>83.7</v>
      </c>
    </row>
    <row r="481" spans="1:3" x14ac:dyDescent="0.25">
      <c r="A481" s="832">
        <v>7.5633015455442987E-3</v>
      </c>
      <c r="B481" s="185">
        <v>40658</v>
      </c>
      <c r="C481">
        <v>61.28</v>
      </c>
    </row>
    <row r="482" spans="1:3" x14ac:dyDescent="0.25">
      <c r="A482" s="832">
        <v>7.5371314564398606E-3</v>
      </c>
      <c r="B482" s="185">
        <v>40087</v>
      </c>
      <c r="C482">
        <v>45.45</v>
      </c>
    </row>
    <row r="483" spans="1:3" x14ac:dyDescent="0.25">
      <c r="A483" s="832">
        <v>7.5065274151435712E-3</v>
      </c>
      <c r="B483" s="185">
        <v>41838</v>
      </c>
      <c r="C483">
        <v>92.61</v>
      </c>
    </row>
    <row r="484" spans="1:3" x14ac:dyDescent="0.25">
      <c r="A484" s="832">
        <v>7.4957931772983155E-3</v>
      </c>
      <c r="B484" s="185">
        <v>40721</v>
      </c>
      <c r="C484">
        <v>65.86</v>
      </c>
    </row>
    <row r="485" spans="1:3" x14ac:dyDescent="0.25">
      <c r="A485" s="832">
        <v>7.4731433909387412E-3</v>
      </c>
      <c r="B485" s="185">
        <v>41775</v>
      </c>
      <c r="C485">
        <v>86.28</v>
      </c>
    </row>
    <row r="486" spans="1:3" x14ac:dyDescent="0.25">
      <c r="A486" s="832">
        <v>7.4514147618567339E-3</v>
      </c>
      <c r="B486" s="185">
        <v>42090</v>
      </c>
      <c r="C486">
        <v>100.05</v>
      </c>
    </row>
    <row r="487" spans="1:3" x14ac:dyDescent="0.25">
      <c r="A487" s="832">
        <v>7.4211502782930427E-3</v>
      </c>
      <c r="B487" s="185">
        <v>42145</v>
      </c>
      <c r="C487">
        <v>97.74</v>
      </c>
    </row>
    <row r="488" spans="1:3" x14ac:dyDescent="0.25">
      <c r="A488" s="832">
        <v>7.4144941401577125E-3</v>
      </c>
      <c r="B488" s="185">
        <v>40113</v>
      </c>
      <c r="C488">
        <v>42.12</v>
      </c>
    </row>
    <row r="489" spans="1:3" x14ac:dyDescent="0.25">
      <c r="A489" s="832">
        <v>7.4137092853669984E-3</v>
      </c>
      <c r="B489" s="185">
        <v>41661</v>
      </c>
      <c r="C489">
        <v>82.89</v>
      </c>
    </row>
    <row r="490" spans="1:3" x14ac:dyDescent="0.25">
      <c r="A490" s="832">
        <v>7.4009577710056895E-3</v>
      </c>
      <c r="B490" s="185">
        <v>41809</v>
      </c>
      <c r="C490">
        <v>92.56</v>
      </c>
    </row>
    <row r="491" spans="1:3" x14ac:dyDescent="0.25">
      <c r="A491" s="832">
        <v>7.3949579831933399E-3</v>
      </c>
      <c r="B491" s="185">
        <v>39940</v>
      </c>
      <c r="C491">
        <v>29.97</v>
      </c>
    </row>
    <row r="492" spans="1:3" x14ac:dyDescent="0.25">
      <c r="A492" s="832">
        <v>7.3051135795054734E-3</v>
      </c>
      <c r="B492" s="185">
        <v>41935</v>
      </c>
      <c r="C492">
        <v>100.66</v>
      </c>
    </row>
    <row r="493" spans="1:3" x14ac:dyDescent="0.25">
      <c r="A493" s="832">
        <v>7.2955974842767723E-3</v>
      </c>
      <c r="B493" s="185">
        <v>40065</v>
      </c>
      <c r="C493">
        <v>40.04</v>
      </c>
    </row>
    <row r="494" spans="1:3" x14ac:dyDescent="0.25">
      <c r="A494" s="832">
        <v>7.2722790583015229E-3</v>
      </c>
      <c r="B494" s="185">
        <v>41386</v>
      </c>
      <c r="C494">
        <v>81.72</v>
      </c>
    </row>
    <row r="495" spans="1:3" x14ac:dyDescent="0.25">
      <c r="A495" s="832">
        <v>7.2321647462614269E-3</v>
      </c>
      <c r="B495" s="185">
        <v>41073</v>
      </c>
      <c r="C495">
        <v>82.17</v>
      </c>
    </row>
    <row r="496" spans="1:3" x14ac:dyDescent="0.25">
      <c r="A496" s="832">
        <v>7.194244604316502E-3</v>
      </c>
      <c r="B496" s="185">
        <v>40079</v>
      </c>
      <c r="C496">
        <v>42</v>
      </c>
    </row>
    <row r="497" spans="1:3" x14ac:dyDescent="0.25">
      <c r="A497" s="832">
        <v>7.194244604316502E-3</v>
      </c>
      <c r="B497" s="185">
        <v>41319</v>
      </c>
      <c r="C497">
        <v>78.400000000000006</v>
      </c>
    </row>
    <row r="498" spans="1:3" x14ac:dyDescent="0.25">
      <c r="A498" s="832">
        <v>7.1893187264635561E-3</v>
      </c>
      <c r="B498" s="185">
        <v>39952</v>
      </c>
      <c r="C498">
        <v>29.42</v>
      </c>
    </row>
    <row r="499" spans="1:3" x14ac:dyDescent="0.25">
      <c r="A499" s="832">
        <v>7.1860816944024908E-3</v>
      </c>
      <c r="B499" s="185">
        <v>42342</v>
      </c>
      <c r="C499">
        <v>79.89</v>
      </c>
    </row>
    <row r="500" spans="1:3" x14ac:dyDescent="0.25">
      <c r="A500" s="832">
        <v>7.1770334928229484E-3</v>
      </c>
      <c r="B500" s="185">
        <v>40980</v>
      </c>
      <c r="C500">
        <v>79.989999999999995</v>
      </c>
    </row>
    <row r="501" spans="1:3" x14ac:dyDescent="0.25">
      <c r="A501" s="832">
        <v>7.1706005377951687E-3</v>
      </c>
      <c r="B501" s="185">
        <v>40011</v>
      </c>
      <c r="C501">
        <v>33.71</v>
      </c>
    </row>
    <row r="502" spans="1:3" x14ac:dyDescent="0.25">
      <c r="A502" s="832">
        <v>7.0859167404782042E-3</v>
      </c>
      <c r="B502" s="185">
        <v>41964</v>
      </c>
      <c r="C502">
        <v>102.33</v>
      </c>
    </row>
    <row r="503" spans="1:3" x14ac:dyDescent="0.25">
      <c r="A503" s="832">
        <v>7.0800040457164037E-3</v>
      </c>
      <c r="B503" s="185">
        <v>42047</v>
      </c>
      <c r="C503">
        <v>99.57</v>
      </c>
    </row>
    <row r="504" spans="1:3" x14ac:dyDescent="0.25">
      <c r="A504" s="832">
        <v>7.0463042853032842E-3</v>
      </c>
      <c r="B504" s="185">
        <v>41299</v>
      </c>
      <c r="C504">
        <v>70.03</v>
      </c>
    </row>
    <row r="505" spans="1:3" x14ac:dyDescent="0.25">
      <c r="A505" s="832">
        <v>7.0234113712372981E-3</v>
      </c>
      <c r="B505" s="185">
        <v>42192</v>
      </c>
      <c r="C505">
        <v>90.33</v>
      </c>
    </row>
    <row r="506" spans="1:3" x14ac:dyDescent="0.25">
      <c r="A506" s="832">
        <v>7.0153061224489388E-3</v>
      </c>
      <c r="B506" s="185">
        <v>41320</v>
      </c>
      <c r="C506">
        <v>78.95</v>
      </c>
    </row>
    <row r="507" spans="1:3" x14ac:dyDescent="0.25">
      <c r="A507" s="832">
        <v>6.9777583951153854E-3</v>
      </c>
      <c r="B507" s="185">
        <v>40739</v>
      </c>
      <c r="C507">
        <v>69.27</v>
      </c>
    </row>
    <row r="508" spans="1:3" x14ac:dyDescent="0.25">
      <c r="A508" s="832">
        <v>6.9716775599129033E-3</v>
      </c>
      <c r="B508" s="185">
        <v>41460</v>
      </c>
      <c r="C508">
        <v>69.33</v>
      </c>
    </row>
    <row r="509" spans="1:3" x14ac:dyDescent="0.25">
      <c r="A509" s="832">
        <v>6.959706959706935E-3</v>
      </c>
      <c r="B509" s="185">
        <v>39868</v>
      </c>
      <c r="C509">
        <v>27.49</v>
      </c>
    </row>
    <row r="510" spans="1:3" x14ac:dyDescent="0.25">
      <c r="A510" s="832">
        <v>6.9523039611965043E-3</v>
      </c>
      <c r="B510" s="185">
        <v>40555</v>
      </c>
      <c r="C510">
        <v>62.28</v>
      </c>
    </row>
    <row r="511" spans="1:3" x14ac:dyDescent="0.25">
      <c r="A511" s="832">
        <v>6.9328540249069537E-3</v>
      </c>
      <c r="B511" s="185">
        <v>42360</v>
      </c>
      <c r="C511">
        <v>78.430000000000007</v>
      </c>
    </row>
    <row r="512" spans="1:3" x14ac:dyDescent="0.25">
      <c r="A512" s="832">
        <v>6.9187641655732435E-3</v>
      </c>
      <c r="B512" s="185">
        <v>42233</v>
      </c>
      <c r="C512">
        <v>84.41</v>
      </c>
    </row>
    <row r="513" spans="1:3" x14ac:dyDescent="0.25">
      <c r="A513" s="832">
        <v>6.9048852062834065E-3</v>
      </c>
      <c r="B513" s="185">
        <v>40634</v>
      </c>
      <c r="C513">
        <v>58.33</v>
      </c>
    </row>
    <row r="514" spans="1:3" x14ac:dyDescent="0.25">
      <c r="A514" s="832">
        <v>6.8815038603557976E-3</v>
      </c>
      <c r="B514" s="185">
        <v>40492</v>
      </c>
      <c r="C514">
        <v>59.99</v>
      </c>
    </row>
    <row r="515" spans="1:3" x14ac:dyDescent="0.25">
      <c r="A515" s="832">
        <v>6.8810208932816863E-3</v>
      </c>
      <c r="B515" s="185">
        <v>41586</v>
      </c>
      <c r="C515">
        <v>80.48</v>
      </c>
    </row>
    <row r="516" spans="1:3" x14ac:dyDescent="0.25">
      <c r="A516" s="832">
        <v>6.8415051311288E-3</v>
      </c>
      <c r="B516" s="185">
        <v>40865</v>
      </c>
      <c r="C516">
        <v>70.64</v>
      </c>
    </row>
    <row r="517" spans="1:3" x14ac:dyDescent="0.25">
      <c r="A517" s="832">
        <v>6.8346026166765661E-3</v>
      </c>
      <c r="B517" s="185">
        <v>40402</v>
      </c>
      <c r="C517">
        <v>51.56</v>
      </c>
    </row>
    <row r="518" spans="1:3" x14ac:dyDescent="0.25">
      <c r="A518" s="832">
        <v>6.8172704183930843E-3</v>
      </c>
      <c r="B518" s="185">
        <v>42264</v>
      </c>
      <c r="C518">
        <v>75.319999999999993</v>
      </c>
    </row>
    <row r="519" spans="1:3" x14ac:dyDescent="0.25">
      <c r="A519" s="832">
        <v>6.8006182380215829E-3</v>
      </c>
      <c r="B519" s="185">
        <v>41887</v>
      </c>
      <c r="C519">
        <v>97.71</v>
      </c>
    </row>
    <row r="520" spans="1:3" x14ac:dyDescent="0.25">
      <c r="A520" s="832">
        <v>6.7961165048544547E-3</v>
      </c>
      <c r="B520" s="185">
        <v>39988</v>
      </c>
      <c r="C520">
        <v>31.11</v>
      </c>
    </row>
    <row r="521" spans="1:3" x14ac:dyDescent="0.25">
      <c r="A521" s="832">
        <v>6.7792104213744153E-3</v>
      </c>
      <c r="B521" s="185">
        <v>40945</v>
      </c>
      <c r="C521">
        <v>75.739999999999995</v>
      </c>
    </row>
    <row r="522" spans="1:3" x14ac:dyDescent="0.25">
      <c r="A522" s="832">
        <v>6.7588325652843118E-3</v>
      </c>
      <c r="B522" s="185">
        <v>40708</v>
      </c>
      <c r="C522">
        <v>65.540000000000006</v>
      </c>
    </row>
    <row r="523" spans="1:3" x14ac:dyDescent="0.25">
      <c r="A523" s="832">
        <v>6.7367286445700891E-3</v>
      </c>
      <c r="B523" s="185">
        <v>40031</v>
      </c>
      <c r="C523">
        <v>37.36</v>
      </c>
    </row>
    <row r="524" spans="1:3" x14ac:dyDescent="0.25">
      <c r="A524" s="832">
        <v>6.7345881540321617E-3</v>
      </c>
      <c r="B524" s="185">
        <v>40463</v>
      </c>
      <c r="C524">
        <v>58.3</v>
      </c>
    </row>
    <row r="525" spans="1:3" x14ac:dyDescent="0.25">
      <c r="A525" s="832">
        <v>6.7286126241590249E-3</v>
      </c>
      <c r="B525" s="185">
        <v>41864</v>
      </c>
      <c r="C525">
        <v>94.26</v>
      </c>
    </row>
    <row r="526" spans="1:3" x14ac:dyDescent="0.25">
      <c r="A526" s="832">
        <v>6.6838827282393876E-3</v>
      </c>
      <c r="B526" s="185">
        <v>41263</v>
      </c>
      <c r="C526">
        <v>66.27</v>
      </c>
    </row>
    <row r="527" spans="1:3" x14ac:dyDescent="0.25">
      <c r="A527" s="832">
        <v>6.6709705186143164E-3</v>
      </c>
      <c r="B527" s="185">
        <v>40228</v>
      </c>
      <c r="C527">
        <v>46.78</v>
      </c>
    </row>
    <row r="528" spans="1:3" x14ac:dyDescent="0.25">
      <c r="A528" s="832">
        <v>6.6548819798273318E-3</v>
      </c>
      <c r="B528" s="185">
        <v>41911</v>
      </c>
      <c r="C528">
        <v>96.81</v>
      </c>
    </row>
    <row r="529" spans="1:3" x14ac:dyDescent="0.25">
      <c r="A529" s="832">
        <v>6.6420664206641167E-3</v>
      </c>
      <c r="B529" s="185">
        <v>39897</v>
      </c>
      <c r="C529">
        <v>27.28</v>
      </c>
    </row>
    <row r="530" spans="1:3" x14ac:dyDescent="0.25">
      <c r="A530" s="832">
        <v>6.6333397423572471E-3</v>
      </c>
      <c r="B530" s="185">
        <v>42054</v>
      </c>
      <c r="C530">
        <v>104.71</v>
      </c>
    </row>
    <row r="531" spans="1:3" x14ac:dyDescent="0.25">
      <c r="A531" s="832">
        <v>6.6037735849056034E-3</v>
      </c>
      <c r="B531" s="185">
        <v>39966</v>
      </c>
      <c r="C531">
        <v>32.01</v>
      </c>
    </row>
    <row r="532" spans="1:3" x14ac:dyDescent="0.25">
      <c r="A532" s="832">
        <v>6.59340659340657E-3</v>
      </c>
      <c r="B532" s="185">
        <v>40128</v>
      </c>
      <c r="C532">
        <v>45.8</v>
      </c>
    </row>
    <row r="533" spans="1:3" x14ac:dyDescent="0.25">
      <c r="A533" s="832">
        <v>6.5839179708579998E-3</v>
      </c>
      <c r="B533" s="185">
        <v>41829</v>
      </c>
      <c r="C533">
        <v>93.26</v>
      </c>
    </row>
    <row r="534" spans="1:3" x14ac:dyDescent="0.25">
      <c r="A534" s="832">
        <v>6.5717415115005284E-3</v>
      </c>
      <c r="B534" s="185">
        <v>41010</v>
      </c>
      <c r="C534">
        <v>82.71</v>
      </c>
    </row>
    <row r="535" spans="1:3" x14ac:dyDescent="0.25">
      <c r="A535" s="832">
        <v>6.5183505738983794E-3</v>
      </c>
      <c r="B535" s="185">
        <v>40772</v>
      </c>
      <c r="C535">
        <v>71.03</v>
      </c>
    </row>
    <row r="536" spans="1:3" x14ac:dyDescent="0.25">
      <c r="A536" s="832">
        <v>6.5068080491625935E-3</v>
      </c>
      <c r="B536" s="185">
        <v>41710</v>
      </c>
      <c r="C536">
        <v>83.53</v>
      </c>
    </row>
    <row r="537" spans="1:3" x14ac:dyDescent="0.25">
      <c r="A537" s="832">
        <v>6.4876086674452438E-3</v>
      </c>
      <c r="B537" s="185">
        <v>41375</v>
      </c>
      <c r="C537">
        <v>77.569999999999993</v>
      </c>
    </row>
    <row r="538" spans="1:3" x14ac:dyDescent="0.25">
      <c r="A538" s="832">
        <v>6.4452851338097084E-3</v>
      </c>
      <c r="B538" s="185">
        <v>40918</v>
      </c>
      <c r="C538">
        <v>71.83</v>
      </c>
    </row>
    <row r="539" spans="1:3" x14ac:dyDescent="0.25">
      <c r="A539" s="832">
        <v>6.4229249011857892E-3</v>
      </c>
      <c r="B539" s="185">
        <v>41695</v>
      </c>
      <c r="C539">
        <v>81.48</v>
      </c>
    </row>
    <row r="540" spans="1:3" x14ac:dyDescent="0.25">
      <c r="A540" s="832">
        <v>6.4070970921636938E-3</v>
      </c>
      <c r="B540" s="185">
        <v>42333</v>
      </c>
      <c r="C540">
        <v>81.680000000000007</v>
      </c>
    </row>
    <row r="541" spans="1:3" x14ac:dyDescent="0.25">
      <c r="A541" s="832">
        <v>6.3990692262942961E-3</v>
      </c>
      <c r="B541" s="185">
        <v>40340</v>
      </c>
      <c r="C541">
        <v>51.9</v>
      </c>
    </row>
    <row r="542" spans="1:3" x14ac:dyDescent="0.25">
      <c r="A542" s="832">
        <v>6.394640682094721E-3</v>
      </c>
      <c r="B542" s="185">
        <v>40666</v>
      </c>
      <c r="C542">
        <v>66.099999999999994</v>
      </c>
    </row>
    <row r="543" spans="1:3" x14ac:dyDescent="0.25">
      <c r="A543" s="832">
        <v>6.3672922252011599E-3</v>
      </c>
      <c r="B543" s="185">
        <v>42213</v>
      </c>
      <c r="C543">
        <v>90.09</v>
      </c>
    </row>
    <row r="544" spans="1:3" x14ac:dyDescent="0.25">
      <c r="A544" s="832">
        <v>6.320964532365636E-3</v>
      </c>
      <c r="B544" s="185">
        <v>41779</v>
      </c>
      <c r="C544">
        <v>85.97</v>
      </c>
    </row>
    <row r="545" spans="1:3" x14ac:dyDescent="0.25">
      <c r="A545" s="832">
        <v>6.3083828703140998E-3</v>
      </c>
      <c r="B545" s="185">
        <v>40996</v>
      </c>
      <c r="C545">
        <v>82.95</v>
      </c>
    </row>
    <row r="546" spans="1:3" x14ac:dyDescent="0.25">
      <c r="A546" s="832">
        <v>6.2867843766720721E-3</v>
      </c>
      <c r="B546" s="185">
        <v>41526</v>
      </c>
      <c r="C546">
        <v>75.23</v>
      </c>
    </row>
    <row r="547" spans="1:3" x14ac:dyDescent="0.25">
      <c r="A547" s="832">
        <v>6.2752754148653889E-3</v>
      </c>
      <c r="B547" s="185">
        <v>41144</v>
      </c>
      <c r="C547">
        <v>72.16</v>
      </c>
    </row>
    <row r="548" spans="1:3" x14ac:dyDescent="0.25">
      <c r="A548" s="832">
        <v>6.2662057044078345E-3</v>
      </c>
      <c r="B548" s="185">
        <v>41810</v>
      </c>
      <c r="C548">
        <v>93.14</v>
      </c>
    </row>
    <row r="549" spans="1:3" x14ac:dyDescent="0.25">
      <c r="A549" s="832">
        <v>6.253065228052801E-3</v>
      </c>
      <c r="B549" s="185">
        <v>41583</v>
      </c>
      <c r="C549">
        <v>82.07</v>
      </c>
    </row>
    <row r="550" spans="1:3" x14ac:dyDescent="0.25">
      <c r="A550" s="832">
        <v>6.2317820886521602E-3</v>
      </c>
      <c r="B550" s="185">
        <v>42040</v>
      </c>
      <c r="C550">
        <v>100.11</v>
      </c>
    </row>
    <row r="551" spans="1:3" x14ac:dyDescent="0.25">
      <c r="A551" s="832">
        <v>6.2244699474809373E-3</v>
      </c>
      <c r="B551" s="185">
        <v>40255</v>
      </c>
      <c r="C551">
        <v>51.73</v>
      </c>
    </row>
    <row r="552" spans="1:3" x14ac:dyDescent="0.25">
      <c r="A552" s="832">
        <v>6.2136435748281205E-3</v>
      </c>
      <c r="B552" s="185">
        <v>41533</v>
      </c>
      <c r="C552">
        <v>76.11</v>
      </c>
    </row>
    <row r="553" spans="1:3" x14ac:dyDescent="0.25">
      <c r="A553" s="832">
        <v>6.1673132398289976E-3</v>
      </c>
      <c r="B553" s="185">
        <v>42095</v>
      </c>
      <c r="C553">
        <v>101.15</v>
      </c>
    </row>
    <row r="554" spans="1:3" x14ac:dyDescent="0.25">
      <c r="A554" s="832">
        <v>6.1244836917819789E-3</v>
      </c>
      <c r="B554" s="185">
        <v>40849</v>
      </c>
      <c r="C554">
        <v>70.64</v>
      </c>
    </row>
    <row r="555" spans="1:3" x14ac:dyDescent="0.25">
      <c r="A555" s="832">
        <v>6.1200699436565476E-3</v>
      </c>
      <c r="B555" s="185">
        <v>41942</v>
      </c>
      <c r="C555">
        <v>103.57</v>
      </c>
    </row>
    <row r="556" spans="1:3" x14ac:dyDescent="0.25">
      <c r="A556" s="832">
        <v>6.0855012931688712E-3</v>
      </c>
      <c r="B556" s="185">
        <v>41267</v>
      </c>
      <c r="C556">
        <v>66.13</v>
      </c>
    </row>
    <row r="557" spans="1:3" x14ac:dyDescent="0.25">
      <c r="A557" s="832">
        <v>6.0271220492216226E-3</v>
      </c>
      <c r="B557" s="185">
        <v>40053</v>
      </c>
      <c r="C557">
        <v>40.06</v>
      </c>
    </row>
    <row r="558" spans="1:3" x14ac:dyDescent="0.25">
      <c r="A558" s="832">
        <v>6.0170807453414632E-3</v>
      </c>
      <c r="B558" s="185">
        <v>40263</v>
      </c>
      <c r="C558">
        <v>51.83</v>
      </c>
    </row>
    <row r="559" spans="1:3" x14ac:dyDescent="0.25">
      <c r="A559" s="832">
        <v>5.9674961909599311E-3</v>
      </c>
      <c r="B559" s="185">
        <v>41453</v>
      </c>
      <c r="C559">
        <v>79.23</v>
      </c>
    </row>
    <row r="560" spans="1:3" x14ac:dyDescent="0.25">
      <c r="A560" s="832">
        <v>5.9322033898305815E-3</v>
      </c>
      <c r="B560" s="185">
        <v>40644</v>
      </c>
      <c r="C560">
        <v>59.35</v>
      </c>
    </row>
    <row r="561" spans="1:3" x14ac:dyDescent="0.25">
      <c r="A561" s="832">
        <v>5.923255215040113E-3</v>
      </c>
      <c r="B561" s="185">
        <v>41681</v>
      </c>
      <c r="C561">
        <v>78.12</v>
      </c>
    </row>
    <row r="562" spans="1:3" x14ac:dyDescent="0.25">
      <c r="A562" s="832">
        <v>5.9104106180010163E-3</v>
      </c>
      <c r="B562" s="185">
        <v>41893</v>
      </c>
      <c r="C562">
        <v>97.01</v>
      </c>
    </row>
    <row r="563" spans="1:3" x14ac:dyDescent="0.25">
      <c r="A563" s="832">
        <v>5.9091676515279357E-3</v>
      </c>
      <c r="B563" s="185">
        <v>40491</v>
      </c>
      <c r="C563">
        <v>59.58</v>
      </c>
    </row>
    <row r="564" spans="1:3" x14ac:dyDescent="0.25">
      <c r="A564" s="832">
        <v>5.8981788079468522E-3</v>
      </c>
      <c r="B564" s="185">
        <v>41906</v>
      </c>
      <c r="C564">
        <v>97.21</v>
      </c>
    </row>
    <row r="565" spans="1:3" x14ac:dyDescent="0.25">
      <c r="A565" s="832">
        <v>5.8775287042100999E-3</v>
      </c>
      <c r="B565" s="185">
        <v>40927</v>
      </c>
      <c r="C565">
        <v>73.59</v>
      </c>
    </row>
    <row r="566" spans="1:3" x14ac:dyDescent="0.25">
      <c r="A566" s="832">
        <v>5.8768218147626783E-3</v>
      </c>
      <c r="B566" s="185">
        <v>41614</v>
      </c>
      <c r="C566">
        <v>85.58</v>
      </c>
    </row>
    <row r="567" spans="1:3" x14ac:dyDescent="0.25">
      <c r="A567" s="832">
        <v>5.8696928194090781E-3</v>
      </c>
      <c r="B567" s="185">
        <v>40254</v>
      </c>
      <c r="C567">
        <v>51.41</v>
      </c>
    </row>
    <row r="568" spans="1:3" x14ac:dyDescent="0.25">
      <c r="A568" s="832">
        <v>5.8529621698786283E-3</v>
      </c>
      <c r="B568" s="185">
        <v>40758</v>
      </c>
      <c r="C568">
        <v>70.459999999999994</v>
      </c>
    </row>
    <row r="569" spans="1:3" x14ac:dyDescent="0.25">
      <c r="A569" s="832">
        <v>5.8413110498134468E-3</v>
      </c>
      <c r="B569" s="185">
        <v>40660</v>
      </c>
      <c r="C569">
        <v>61.99</v>
      </c>
    </row>
    <row r="570" spans="1:3" x14ac:dyDescent="0.25">
      <c r="A570" s="832">
        <v>5.8269278452764972E-3</v>
      </c>
      <c r="B570" s="185">
        <v>41383</v>
      </c>
      <c r="C570">
        <v>81.13</v>
      </c>
    </row>
    <row r="571" spans="1:3" x14ac:dyDescent="0.25">
      <c r="A571" s="832">
        <v>5.7864281956865327E-3</v>
      </c>
      <c r="B571" s="185">
        <v>41880</v>
      </c>
      <c r="C571">
        <v>95.6</v>
      </c>
    </row>
    <row r="572" spans="1:3" x14ac:dyDescent="0.25">
      <c r="A572" s="832">
        <v>5.7663125948406169E-3</v>
      </c>
      <c r="B572" s="185">
        <v>40008</v>
      </c>
      <c r="C572">
        <v>33.14</v>
      </c>
    </row>
    <row r="573" spans="1:3" x14ac:dyDescent="0.25">
      <c r="A573" s="832">
        <v>5.7558315661923043E-3</v>
      </c>
      <c r="B573" s="185">
        <v>40669</v>
      </c>
      <c r="C573">
        <v>66.400000000000006</v>
      </c>
    </row>
    <row r="574" spans="1:3" x14ac:dyDescent="0.25">
      <c r="A574" s="832">
        <v>5.7356608478802418E-3</v>
      </c>
      <c r="B574" s="185">
        <v>41382</v>
      </c>
      <c r="C574">
        <v>80.66</v>
      </c>
    </row>
    <row r="575" spans="1:3" x14ac:dyDescent="0.25">
      <c r="A575" s="832">
        <v>5.7333086739412842E-3</v>
      </c>
      <c r="B575" s="185">
        <v>40374</v>
      </c>
      <c r="C575">
        <v>54.38</v>
      </c>
    </row>
    <row r="576" spans="1:3" x14ac:dyDescent="0.25">
      <c r="A576" s="832">
        <v>5.7317073170730648E-3</v>
      </c>
      <c r="B576" s="185">
        <v>42310</v>
      </c>
      <c r="C576">
        <v>82.47</v>
      </c>
    </row>
    <row r="577" spans="1:3" x14ac:dyDescent="0.25">
      <c r="A577" s="832">
        <v>5.7114882506528186E-3</v>
      </c>
      <c r="B577" s="185">
        <v>40659</v>
      </c>
      <c r="C577">
        <v>61.63</v>
      </c>
    </row>
    <row r="578" spans="1:3" x14ac:dyDescent="0.25">
      <c r="A578" s="832">
        <v>5.6909382752079463E-3</v>
      </c>
      <c r="B578" s="185">
        <v>40760</v>
      </c>
      <c r="C578">
        <v>68.92</v>
      </c>
    </row>
    <row r="579" spans="1:3" x14ac:dyDescent="0.25">
      <c r="A579" s="832">
        <v>5.6829316088575776E-3</v>
      </c>
      <c r="B579" s="185">
        <v>41962</v>
      </c>
      <c r="C579">
        <v>102.64</v>
      </c>
    </row>
    <row r="580" spans="1:3" x14ac:dyDescent="0.25">
      <c r="A580" s="832">
        <v>5.65976714100902E-3</v>
      </c>
      <c r="B580" s="185">
        <v>40520</v>
      </c>
      <c r="C580">
        <v>62.19</v>
      </c>
    </row>
    <row r="581" spans="1:3" x14ac:dyDescent="0.25">
      <c r="A581" s="832">
        <v>5.6497175141243527E-3</v>
      </c>
      <c r="B581" s="185">
        <v>41795</v>
      </c>
      <c r="C581">
        <v>89</v>
      </c>
    </row>
    <row r="582" spans="1:3" x14ac:dyDescent="0.25">
      <c r="A582" s="832">
        <v>5.6321327997628234E-3</v>
      </c>
      <c r="B582" s="185">
        <v>40682</v>
      </c>
      <c r="C582">
        <v>67.849999999999994</v>
      </c>
    </row>
    <row r="583" spans="1:3" x14ac:dyDescent="0.25">
      <c r="A583" s="832">
        <v>5.6251326682232872E-3</v>
      </c>
      <c r="B583" s="185">
        <v>41869</v>
      </c>
      <c r="C583">
        <v>94.75</v>
      </c>
    </row>
    <row r="584" spans="1:3" x14ac:dyDescent="0.25">
      <c r="A584" s="832">
        <v>5.6103366201971649E-3</v>
      </c>
      <c r="B584" s="185">
        <v>40483</v>
      </c>
      <c r="C584">
        <v>59.15</v>
      </c>
    </row>
    <row r="585" spans="1:3" x14ac:dyDescent="0.25">
      <c r="A585" s="832">
        <v>5.6045957685300074E-3</v>
      </c>
      <c r="B585" s="185">
        <v>41199</v>
      </c>
      <c r="C585">
        <v>71.77</v>
      </c>
    </row>
    <row r="586" spans="1:3" x14ac:dyDescent="0.25">
      <c r="A586" s="832">
        <v>5.5466535190435984E-3</v>
      </c>
      <c r="B586" s="185">
        <v>41072</v>
      </c>
      <c r="C586">
        <v>81.58</v>
      </c>
    </row>
    <row r="587" spans="1:3" x14ac:dyDescent="0.25">
      <c r="A587" s="832">
        <v>5.5233360950013299E-3</v>
      </c>
      <c r="B587" s="185">
        <v>40025</v>
      </c>
      <c r="C587">
        <v>36.409999999999997</v>
      </c>
    </row>
    <row r="588" spans="1:3" x14ac:dyDescent="0.25">
      <c r="A588" s="832">
        <v>5.5221378562271273E-3</v>
      </c>
      <c r="B588" s="185">
        <v>42013</v>
      </c>
      <c r="C588">
        <v>101.97</v>
      </c>
    </row>
    <row r="589" spans="1:3" x14ac:dyDescent="0.25">
      <c r="A589" s="832">
        <v>5.518328734726019E-3</v>
      </c>
      <c r="B589" s="185">
        <v>41505</v>
      </c>
      <c r="C589">
        <v>76.53</v>
      </c>
    </row>
    <row r="590" spans="1:3" x14ac:dyDescent="0.25">
      <c r="A590" s="832">
        <v>5.5169959067449259E-3</v>
      </c>
      <c r="B590" s="185">
        <v>40459</v>
      </c>
      <c r="C590">
        <v>56.5</v>
      </c>
    </row>
    <row r="591" spans="1:3" x14ac:dyDescent="0.25">
      <c r="A591" s="832">
        <v>5.4937692616912059E-3</v>
      </c>
      <c r="B591" s="185">
        <v>42268</v>
      </c>
      <c r="C591">
        <v>75.040000000000006</v>
      </c>
    </row>
    <row r="592" spans="1:3" x14ac:dyDescent="0.25">
      <c r="A592" s="832">
        <v>5.4847113670641878E-3</v>
      </c>
      <c r="B592" s="185">
        <v>41149</v>
      </c>
      <c r="C592">
        <v>73.33</v>
      </c>
    </row>
    <row r="593" spans="1:3" x14ac:dyDescent="0.25">
      <c r="A593" s="832">
        <v>5.4808171400100303E-3</v>
      </c>
      <c r="B593" s="185">
        <v>40508</v>
      </c>
      <c r="C593">
        <v>60.54</v>
      </c>
    </row>
    <row r="594" spans="1:3" x14ac:dyDescent="0.25">
      <c r="A594" s="832">
        <v>5.4537015548850043E-3</v>
      </c>
      <c r="B594" s="185">
        <v>41732</v>
      </c>
      <c r="C594">
        <v>86.65</v>
      </c>
    </row>
    <row r="595" spans="1:3" x14ac:dyDescent="0.25">
      <c r="A595" s="832">
        <v>5.4504648925937094E-3</v>
      </c>
      <c r="B595" s="185">
        <v>39976</v>
      </c>
      <c r="C595">
        <v>31.36</v>
      </c>
    </row>
    <row r="596" spans="1:3" x14ac:dyDescent="0.25">
      <c r="A596" s="832">
        <v>5.4355400696863843E-3</v>
      </c>
      <c r="B596" s="185">
        <v>40862</v>
      </c>
      <c r="C596">
        <v>72.14</v>
      </c>
    </row>
    <row r="597" spans="1:3" x14ac:dyDescent="0.25">
      <c r="A597" s="832">
        <v>5.4197126291908315E-3</v>
      </c>
      <c r="B597" s="185">
        <v>42305</v>
      </c>
      <c r="C597">
        <v>79.77</v>
      </c>
    </row>
    <row r="598" spans="1:3" x14ac:dyDescent="0.25">
      <c r="A598" s="832">
        <v>5.4148133823246347E-3</v>
      </c>
      <c r="B598" s="185">
        <v>40249</v>
      </c>
      <c r="C598">
        <v>51.99</v>
      </c>
    </row>
    <row r="599" spans="1:3" x14ac:dyDescent="0.25">
      <c r="A599" s="832">
        <v>5.4085659991229829E-3</v>
      </c>
      <c r="B599" s="185">
        <v>40736</v>
      </c>
      <c r="C599">
        <v>68.78</v>
      </c>
    </row>
    <row r="600" spans="1:3" x14ac:dyDescent="0.25">
      <c r="A600" s="832">
        <v>5.3954893708858531E-3</v>
      </c>
      <c r="B600" s="185">
        <v>41820</v>
      </c>
      <c r="C600">
        <v>93.17</v>
      </c>
    </row>
    <row r="601" spans="1:3" x14ac:dyDescent="0.25">
      <c r="A601" s="832">
        <v>5.3619302949061698E-3</v>
      </c>
      <c r="B601" s="185">
        <v>40456</v>
      </c>
      <c r="C601">
        <v>56.25</v>
      </c>
    </row>
    <row r="602" spans="1:3" x14ac:dyDescent="0.25">
      <c r="A602" s="832">
        <v>5.339435545385296E-3</v>
      </c>
      <c r="B602" s="185">
        <v>39924</v>
      </c>
      <c r="C602">
        <v>26.36</v>
      </c>
    </row>
    <row r="603" spans="1:3" x14ac:dyDescent="0.25">
      <c r="A603" s="832">
        <v>5.3230099201548864E-3</v>
      </c>
      <c r="B603" s="185">
        <v>41012</v>
      </c>
      <c r="C603">
        <v>83.1</v>
      </c>
    </row>
    <row r="604" spans="1:3" x14ac:dyDescent="0.25">
      <c r="A604" s="832">
        <v>5.313053443066984E-3</v>
      </c>
      <c r="B604" s="185">
        <v>42158</v>
      </c>
      <c r="C604">
        <v>96.5</v>
      </c>
    </row>
    <row r="605" spans="1:3" x14ac:dyDescent="0.25">
      <c r="A605" s="832">
        <v>5.2999277282581581E-3</v>
      </c>
      <c r="B605" s="185">
        <v>41058</v>
      </c>
      <c r="C605">
        <v>83.46</v>
      </c>
    </row>
    <row r="606" spans="1:3" x14ac:dyDescent="0.25">
      <c r="A606" s="832">
        <v>5.2111410601975994E-3</v>
      </c>
      <c r="B606" s="185">
        <v>40442</v>
      </c>
      <c r="C606">
        <v>55.94</v>
      </c>
    </row>
    <row r="607" spans="1:3" x14ac:dyDescent="0.25">
      <c r="A607" s="832">
        <v>5.1944761180793275E-3</v>
      </c>
      <c r="B607" s="185">
        <v>41564</v>
      </c>
      <c r="C607">
        <v>79.34</v>
      </c>
    </row>
    <row r="608" spans="1:3" x14ac:dyDescent="0.25">
      <c r="A608" s="832">
        <v>5.1922537187760742E-3</v>
      </c>
      <c r="B608" s="185">
        <v>40854</v>
      </c>
      <c r="C608">
        <v>71.63</v>
      </c>
    </row>
    <row r="609" spans="1:3" x14ac:dyDescent="0.25">
      <c r="A609" s="832">
        <v>5.13022888713488E-3</v>
      </c>
      <c r="B609" s="185">
        <v>40247</v>
      </c>
      <c r="C609">
        <v>50.94</v>
      </c>
    </row>
    <row r="610" spans="1:3" x14ac:dyDescent="0.25">
      <c r="A610" s="832">
        <v>5.1216389244559402E-3</v>
      </c>
      <c r="B610" s="185">
        <v>40071</v>
      </c>
      <c r="C610">
        <v>39.25</v>
      </c>
    </row>
    <row r="611" spans="1:3" x14ac:dyDescent="0.25">
      <c r="A611" s="832">
        <v>5.1212677553387209E-3</v>
      </c>
      <c r="B611" s="185">
        <v>42053</v>
      </c>
      <c r="C611">
        <v>104.02</v>
      </c>
    </row>
    <row r="612" spans="1:3" x14ac:dyDescent="0.25">
      <c r="A612" s="832">
        <v>5.0909090909090349E-3</v>
      </c>
      <c r="B612" s="185">
        <v>42128</v>
      </c>
      <c r="C612">
        <v>96.74</v>
      </c>
    </row>
    <row r="613" spans="1:3" x14ac:dyDescent="0.25">
      <c r="A613" s="832">
        <v>5.0718512256975323E-3</v>
      </c>
      <c r="B613" s="185">
        <v>40484</v>
      </c>
      <c r="C613">
        <v>59.45</v>
      </c>
    </row>
    <row r="614" spans="1:3" x14ac:dyDescent="0.25">
      <c r="A614" s="832">
        <v>5.0522852778758232E-3</v>
      </c>
      <c r="B614" s="185">
        <v>41736</v>
      </c>
      <c r="C614">
        <v>85.54</v>
      </c>
    </row>
    <row r="615" spans="1:3" x14ac:dyDescent="0.25">
      <c r="A615" s="832">
        <v>4.9742078113483856E-3</v>
      </c>
      <c r="B615" s="185">
        <v>40386</v>
      </c>
      <c r="C615">
        <v>54.55</v>
      </c>
    </row>
    <row r="616" spans="1:3" x14ac:dyDescent="0.25">
      <c r="A616" s="832">
        <v>4.9586776859504855E-3</v>
      </c>
      <c r="B616" s="185">
        <v>41121</v>
      </c>
      <c r="C616">
        <v>72.959999999999994</v>
      </c>
    </row>
    <row r="617" spans="1:3" x14ac:dyDescent="0.25">
      <c r="A617" s="832">
        <v>4.9513402765921644E-3</v>
      </c>
      <c r="B617" s="185">
        <v>40604</v>
      </c>
      <c r="C617">
        <v>58.86</v>
      </c>
    </row>
    <row r="618" spans="1:3" x14ac:dyDescent="0.25">
      <c r="A618" s="832">
        <v>4.9250759719166037E-3</v>
      </c>
      <c r="B618" s="185">
        <v>42136</v>
      </c>
      <c r="C618">
        <v>95.9</v>
      </c>
    </row>
    <row r="619" spans="1:3" x14ac:dyDescent="0.25">
      <c r="A619" s="832">
        <v>4.8968170689052126E-3</v>
      </c>
      <c r="B619" s="185">
        <v>41782</v>
      </c>
      <c r="C619">
        <v>86.19</v>
      </c>
    </row>
    <row r="620" spans="1:3" x14ac:dyDescent="0.25">
      <c r="A620" s="832">
        <v>4.858299595141613E-3</v>
      </c>
      <c r="B620" s="185">
        <v>41515</v>
      </c>
      <c r="C620">
        <v>74.459999999999994</v>
      </c>
    </row>
    <row r="621" spans="1:3" x14ac:dyDescent="0.25">
      <c r="A621" s="832">
        <v>4.8342541436463549E-3</v>
      </c>
      <c r="B621" s="185">
        <v>40472</v>
      </c>
      <c r="C621">
        <v>58.2</v>
      </c>
    </row>
    <row r="622" spans="1:3" x14ac:dyDescent="0.25">
      <c r="A622" s="832">
        <v>4.8325096101042853E-3</v>
      </c>
      <c r="B622" s="185">
        <v>42181</v>
      </c>
      <c r="C622">
        <v>91.49</v>
      </c>
    </row>
    <row r="623" spans="1:3" x14ac:dyDescent="0.25">
      <c r="A623" s="832">
        <v>4.8210643426664923E-3</v>
      </c>
      <c r="B623" s="185">
        <v>40346</v>
      </c>
      <c r="C623">
        <v>54.19</v>
      </c>
    </row>
    <row r="624" spans="1:3" x14ac:dyDescent="0.25">
      <c r="A624" s="832">
        <v>4.811953906546762E-3</v>
      </c>
      <c r="B624" s="185">
        <v>41407</v>
      </c>
      <c r="C624">
        <v>79.349999999999994</v>
      </c>
    </row>
    <row r="625" spans="1:3" x14ac:dyDescent="0.25">
      <c r="A625" s="832">
        <v>4.8089091369274417E-3</v>
      </c>
      <c r="B625" s="185">
        <v>41065</v>
      </c>
      <c r="C625">
        <v>79.400000000000006</v>
      </c>
    </row>
    <row r="626" spans="1:3" x14ac:dyDescent="0.25">
      <c r="A626" s="832">
        <v>4.8057669203043218E-3</v>
      </c>
      <c r="B626" s="185">
        <v>41334</v>
      </c>
      <c r="C626">
        <v>75.27</v>
      </c>
    </row>
    <row r="627" spans="1:3" x14ac:dyDescent="0.25">
      <c r="A627" s="832">
        <v>4.7889519991088925E-3</v>
      </c>
      <c r="B627" s="185">
        <v>42185</v>
      </c>
      <c r="C627">
        <v>90.22</v>
      </c>
    </row>
    <row r="628" spans="1:3" x14ac:dyDescent="0.25">
      <c r="A628" s="832">
        <v>4.7721674876848308E-3</v>
      </c>
      <c r="B628" s="185">
        <v>40714</v>
      </c>
      <c r="C628">
        <v>65.27</v>
      </c>
    </row>
    <row r="629" spans="1:3" x14ac:dyDescent="0.25">
      <c r="A629" s="832">
        <v>4.7715442452285206E-3</v>
      </c>
      <c r="B629" s="185">
        <v>41288</v>
      </c>
      <c r="C629">
        <v>69.489999999999995</v>
      </c>
    </row>
    <row r="630" spans="1:3" x14ac:dyDescent="0.25">
      <c r="A630" s="832">
        <v>4.7505938242280443E-3</v>
      </c>
      <c r="B630" s="185">
        <v>40981</v>
      </c>
      <c r="C630">
        <v>80.37</v>
      </c>
    </row>
    <row r="631" spans="1:3" x14ac:dyDescent="0.25">
      <c r="A631" s="832">
        <v>4.7262701851122912E-3</v>
      </c>
      <c r="B631" s="185">
        <v>41997</v>
      </c>
      <c r="C631">
        <v>102.04</v>
      </c>
    </row>
    <row r="632" spans="1:3" x14ac:dyDescent="0.25">
      <c r="A632" s="832">
        <v>4.7184017668908673E-3</v>
      </c>
      <c r="B632" s="185">
        <v>42038</v>
      </c>
      <c r="C632">
        <v>100.08</v>
      </c>
    </row>
    <row r="633" spans="1:3" x14ac:dyDescent="0.25">
      <c r="A633" s="832">
        <v>4.7012118679481407E-3</v>
      </c>
      <c r="B633" s="185">
        <v>41908</v>
      </c>
      <c r="C633">
        <v>96.17</v>
      </c>
    </row>
    <row r="634" spans="1:3" x14ac:dyDescent="0.25">
      <c r="A634" s="832">
        <v>4.6789706264622755E-3</v>
      </c>
      <c r="B634" s="185">
        <v>41450</v>
      </c>
      <c r="C634">
        <v>77.3</v>
      </c>
    </row>
    <row r="635" spans="1:3" x14ac:dyDescent="0.25">
      <c r="A635" s="832">
        <v>4.6696644759598449E-3</v>
      </c>
      <c r="B635" s="185">
        <v>40469</v>
      </c>
      <c r="C635">
        <v>58.09</v>
      </c>
    </row>
    <row r="636" spans="1:3" x14ac:dyDescent="0.25">
      <c r="A636" s="832">
        <v>4.6594982078853597E-3</v>
      </c>
      <c r="B636" s="185">
        <v>41600</v>
      </c>
      <c r="C636">
        <v>84.09</v>
      </c>
    </row>
    <row r="637" spans="1:3" x14ac:dyDescent="0.25">
      <c r="A637" s="832">
        <v>4.6114200461140342E-3</v>
      </c>
      <c r="B637" s="185">
        <v>40830</v>
      </c>
      <c r="C637">
        <v>74.069999999999993</v>
      </c>
    </row>
    <row r="638" spans="1:3" x14ac:dyDescent="0.25">
      <c r="A638" s="832">
        <v>4.5798837414126048E-3</v>
      </c>
      <c r="B638" s="185">
        <v>40625</v>
      </c>
      <c r="C638">
        <v>57.03</v>
      </c>
    </row>
    <row r="639" spans="1:3" x14ac:dyDescent="0.25">
      <c r="A639" s="832">
        <v>4.5762401610836001E-3</v>
      </c>
      <c r="B639" s="185">
        <v>40429</v>
      </c>
      <c r="C639">
        <v>54.88</v>
      </c>
    </row>
    <row r="640" spans="1:3" x14ac:dyDescent="0.25">
      <c r="A640" s="832">
        <v>4.5478865703583171E-3</v>
      </c>
      <c r="B640" s="185">
        <v>42298</v>
      </c>
      <c r="C640">
        <v>75.099999999999994</v>
      </c>
    </row>
    <row r="641" spans="1:3" x14ac:dyDescent="0.25">
      <c r="A641" s="832">
        <v>4.5398266611638149E-3</v>
      </c>
      <c r="B641" s="185">
        <v>41128</v>
      </c>
      <c r="C641">
        <v>73.02</v>
      </c>
    </row>
    <row r="642" spans="1:3" x14ac:dyDescent="0.25">
      <c r="A642" s="832">
        <v>4.5351473922901064E-3</v>
      </c>
      <c r="B642" s="185">
        <v>39883</v>
      </c>
      <c r="C642">
        <v>26.58</v>
      </c>
    </row>
    <row r="643" spans="1:3" x14ac:dyDescent="0.25">
      <c r="A643" s="832">
        <v>4.4967596878719984E-3</v>
      </c>
      <c r="B643" s="185">
        <v>41543</v>
      </c>
      <c r="C643">
        <v>75.95</v>
      </c>
    </row>
    <row r="644" spans="1:3" x14ac:dyDescent="0.25">
      <c r="A644" s="832">
        <v>4.4776119402984982E-3</v>
      </c>
      <c r="B644" s="185">
        <v>40379</v>
      </c>
      <c r="C644">
        <v>53.84</v>
      </c>
    </row>
    <row r="645" spans="1:3" x14ac:dyDescent="0.25">
      <c r="A645" s="832">
        <v>4.4719642242860846E-3</v>
      </c>
      <c r="B645" s="185">
        <v>40632</v>
      </c>
      <c r="C645">
        <v>58.4</v>
      </c>
    </row>
    <row r="646" spans="1:3" x14ac:dyDescent="0.25">
      <c r="A646" s="832">
        <v>4.4351073762838311E-3</v>
      </c>
      <c r="B646" s="185">
        <v>40106</v>
      </c>
      <c r="C646">
        <v>43.03</v>
      </c>
    </row>
    <row r="647" spans="1:3" x14ac:dyDescent="0.25">
      <c r="A647" s="832">
        <v>4.4100352802820542E-3</v>
      </c>
      <c r="B647" s="185">
        <v>41999</v>
      </c>
      <c r="C647">
        <v>102.49</v>
      </c>
    </row>
    <row r="648" spans="1:3" x14ac:dyDescent="0.25">
      <c r="A648" s="832">
        <v>4.3966780654616233E-3</v>
      </c>
      <c r="B648" s="185">
        <v>40564</v>
      </c>
      <c r="C648">
        <v>61.68</v>
      </c>
    </row>
    <row r="649" spans="1:3" x14ac:dyDescent="0.25">
      <c r="A649" s="832">
        <v>4.3651303119784934E-3</v>
      </c>
      <c r="B649" s="185">
        <v>41683</v>
      </c>
      <c r="C649">
        <v>78.23</v>
      </c>
    </row>
    <row r="650" spans="1:3" x14ac:dyDescent="0.25">
      <c r="A650" s="832">
        <v>4.3373493975904509E-3</v>
      </c>
      <c r="B650" s="185">
        <v>40529</v>
      </c>
      <c r="C650">
        <v>62.52</v>
      </c>
    </row>
    <row r="651" spans="1:3" x14ac:dyDescent="0.25">
      <c r="A651" s="832">
        <v>4.3314500941618039E-3</v>
      </c>
      <c r="B651" s="185">
        <v>40396</v>
      </c>
      <c r="C651">
        <v>53.33</v>
      </c>
    </row>
    <row r="652" spans="1:3" x14ac:dyDescent="0.25">
      <c r="A652" s="832">
        <v>4.3111894963747677E-3</v>
      </c>
      <c r="B652" s="185">
        <v>40309</v>
      </c>
      <c r="C652">
        <v>51.25</v>
      </c>
    </row>
    <row r="653" spans="1:3" x14ac:dyDescent="0.25">
      <c r="A653" s="832">
        <v>4.2316028485911428E-3</v>
      </c>
      <c r="B653" s="185">
        <v>42153</v>
      </c>
      <c r="C653">
        <v>97.3</v>
      </c>
    </row>
    <row r="654" spans="1:3" x14ac:dyDescent="0.25">
      <c r="A654" s="832">
        <v>4.2113323124042257E-3</v>
      </c>
      <c r="B654" s="185">
        <v>40417</v>
      </c>
      <c r="C654">
        <v>52.46</v>
      </c>
    </row>
    <row r="655" spans="1:3" x14ac:dyDescent="0.25">
      <c r="A655" s="832">
        <v>4.2107536169293525E-3</v>
      </c>
      <c r="B655" s="185">
        <v>41836</v>
      </c>
      <c r="C655">
        <v>93.01</v>
      </c>
    </row>
    <row r="656" spans="1:3" x14ac:dyDescent="0.25">
      <c r="A656" s="832">
        <v>4.2092603728203226E-3</v>
      </c>
      <c r="B656" s="185">
        <v>41292</v>
      </c>
      <c r="C656">
        <v>66.8</v>
      </c>
    </row>
    <row r="657" spans="1:3" x14ac:dyDescent="0.25">
      <c r="A657" s="832">
        <v>4.1816009557944511E-3</v>
      </c>
      <c r="B657" s="185">
        <v>40696</v>
      </c>
      <c r="C657">
        <v>67.239999999999995</v>
      </c>
    </row>
    <row r="658" spans="1:3" x14ac:dyDescent="0.25">
      <c r="A658" s="832">
        <v>4.1773033186354169E-3</v>
      </c>
      <c r="B658" s="185">
        <v>40170</v>
      </c>
      <c r="C658">
        <v>43.27</v>
      </c>
    </row>
    <row r="659" spans="1:3" x14ac:dyDescent="0.25">
      <c r="A659" s="832">
        <v>4.1582052025916916E-3</v>
      </c>
      <c r="B659" s="185">
        <v>41971</v>
      </c>
      <c r="C659">
        <v>103.84</v>
      </c>
    </row>
    <row r="660" spans="1:3" x14ac:dyDescent="0.25">
      <c r="A660" s="832">
        <v>4.1509433962263476E-3</v>
      </c>
      <c r="B660" s="185">
        <v>39918</v>
      </c>
      <c r="C660">
        <v>26.61</v>
      </c>
    </row>
    <row r="661" spans="1:3" x14ac:dyDescent="0.25">
      <c r="A661" s="832">
        <v>4.148839621418432E-3</v>
      </c>
      <c r="B661" s="185">
        <v>41361</v>
      </c>
      <c r="C661">
        <v>77.45</v>
      </c>
    </row>
    <row r="662" spans="1:3" x14ac:dyDescent="0.25">
      <c r="A662" s="832">
        <v>4.1452258433392064E-3</v>
      </c>
      <c r="B662" s="185">
        <v>41464</v>
      </c>
      <c r="C662">
        <v>70.25</v>
      </c>
    </row>
    <row r="663" spans="1:3" x14ac:dyDescent="0.25">
      <c r="A663" s="832">
        <v>4.1433602651750334E-3</v>
      </c>
      <c r="B663" s="185">
        <v>41918</v>
      </c>
      <c r="C663">
        <v>96.94</v>
      </c>
    </row>
    <row r="664" spans="1:3" x14ac:dyDescent="0.25">
      <c r="A664" s="832">
        <v>4.1381094012673536E-3</v>
      </c>
      <c r="B664" s="185">
        <v>41317</v>
      </c>
      <c r="C664">
        <v>77.650000000000006</v>
      </c>
    </row>
    <row r="665" spans="1:3" x14ac:dyDescent="0.25">
      <c r="A665" s="832">
        <v>4.0680473372780579E-3</v>
      </c>
      <c r="B665" s="185">
        <v>41068</v>
      </c>
      <c r="C665">
        <v>81.45</v>
      </c>
    </row>
    <row r="666" spans="1:3" x14ac:dyDescent="0.25">
      <c r="A666" s="832">
        <v>4.0449881610102878E-3</v>
      </c>
      <c r="B666" s="185">
        <v>42072</v>
      </c>
      <c r="C666">
        <v>101.77</v>
      </c>
    </row>
    <row r="667" spans="1:3" x14ac:dyDescent="0.25">
      <c r="A667" s="832">
        <v>4.0401567091086221E-3</v>
      </c>
      <c r="B667" s="185">
        <v>42335</v>
      </c>
      <c r="C667">
        <v>82.01</v>
      </c>
    </row>
    <row r="668" spans="1:3" x14ac:dyDescent="0.25">
      <c r="A668" s="832">
        <v>4.0316078051927384E-3</v>
      </c>
      <c r="B668" s="185">
        <v>40522</v>
      </c>
      <c r="C668">
        <v>62.26</v>
      </c>
    </row>
    <row r="669" spans="1:3" x14ac:dyDescent="0.25">
      <c r="A669" s="832">
        <v>4.0030293194848188E-3</v>
      </c>
      <c r="B669" s="185">
        <v>41926</v>
      </c>
      <c r="C669">
        <v>92.8</v>
      </c>
    </row>
    <row r="670" spans="1:3" x14ac:dyDescent="0.25">
      <c r="A670" s="832">
        <v>3.9746615327287405E-3</v>
      </c>
      <c r="B670" s="185">
        <v>41092</v>
      </c>
      <c r="C670">
        <v>80.83</v>
      </c>
    </row>
    <row r="671" spans="1:3" x14ac:dyDescent="0.25">
      <c r="A671" s="832">
        <v>3.96220664431568E-3</v>
      </c>
      <c r="B671" s="185">
        <v>42045</v>
      </c>
      <c r="C671">
        <v>98.82</v>
      </c>
    </row>
    <row r="672" spans="1:3" x14ac:dyDescent="0.25">
      <c r="A672" s="832">
        <v>3.9316702819955918E-3</v>
      </c>
      <c r="B672" s="185">
        <v>42430</v>
      </c>
      <c r="C672">
        <v>74.05</v>
      </c>
    </row>
    <row r="673" spans="1:3" x14ac:dyDescent="0.25">
      <c r="A673" s="832">
        <v>3.9290848107331744E-3</v>
      </c>
      <c r="B673" s="185">
        <v>42062</v>
      </c>
      <c r="C673">
        <v>104.76</v>
      </c>
    </row>
    <row r="674" spans="1:3" x14ac:dyDescent="0.25">
      <c r="A674" s="832">
        <v>3.8938053097345993E-3</v>
      </c>
      <c r="B674" s="185">
        <v>39934</v>
      </c>
      <c r="C674">
        <v>28.36</v>
      </c>
    </row>
    <row r="675" spans="1:3" x14ac:dyDescent="0.25">
      <c r="A675" s="832">
        <v>3.8880248833592645E-3</v>
      </c>
      <c r="B675" s="185">
        <v>40288</v>
      </c>
      <c r="C675">
        <v>51.64</v>
      </c>
    </row>
    <row r="676" spans="1:3" x14ac:dyDescent="0.25">
      <c r="A676" s="832">
        <v>3.8879359634076405E-3</v>
      </c>
      <c r="B676" s="185">
        <v>41806</v>
      </c>
      <c r="C676">
        <v>87.79</v>
      </c>
    </row>
    <row r="677" spans="1:3" x14ac:dyDescent="0.25">
      <c r="A677" s="832">
        <v>3.8613961995732637E-3</v>
      </c>
      <c r="B677" s="185">
        <v>41948</v>
      </c>
      <c r="C677">
        <v>98.79</v>
      </c>
    </row>
    <row r="678" spans="1:3" x14ac:dyDescent="0.25">
      <c r="A678" s="832">
        <v>3.8585209003214604E-3</v>
      </c>
      <c r="B678" s="185">
        <v>40969</v>
      </c>
      <c r="C678">
        <v>78.05</v>
      </c>
    </row>
    <row r="679" spans="1:3" x14ac:dyDescent="0.25">
      <c r="A679" s="832">
        <v>3.793626707132125E-3</v>
      </c>
      <c r="B679" s="185">
        <v>39882</v>
      </c>
      <c r="C679">
        <v>26.46</v>
      </c>
    </row>
    <row r="680" spans="1:3" x14ac:dyDescent="0.25">
      <c r="A680" s="832">
        <v>3.7489418309348821E-3</v>
      </c>
      <c r="B680" s="185">
        <v>41597</v>
      </c>
      <c r="C680">
        <v>83</v>
      </c>
    </row>
    <row r="681" spans="1:3" x14ac:dyDescent="0.25">
      <c r="A681" s="832">
        <v>3.7043273278329902E-3</v>
      </c>
      <c r="B681" s="185">
        <v>40646</v>
      </c>
      <c r="C681">
        <v>59.61</v>
      </c>
    </row>
    <row r="682" spans="1:3" x14ac:dyDescent="0.25">
      <c r="A682" s="832">
        <v>3.6988110964333298E-3</v>
      </c>
      <c r="B682" s="185">
        <v>41159</v>
      </c>
      <c r="C682">
        <v>75.98</v>
      </c>
    </row>
    <row r="683" spans="1:3" x14ac:dyDescent="0.25">
      <c r="A683" s="832">
        <v>3.6907178446208277E-3</v>
      </c>
      <c r="B683" s="185">
        <v>40347</v>
      </c>
      <c r="C683">
        <v>54.39</v>
      </c>
    </row>
    <row r="684" spans="1:3" x14ac:dyDescent="0.25">
      <c r="A684" s="832">
        <v>3.656700365670007E-3</v>
      </c>
      <c r="B684" s="185">
        <v>41814</v>
      </c>
      <c r="C684">
        <v>93.32</v>
      </c>
    </row>
    <row r="685" spans="1:3" x14ac:dyDescent="0.25">
      <c r="A685" s="832">
        <v>3.6465638148668322E-3</v>
      </c>
      <c r="B685" s="185">
        <v>42290</v>
      </c>
      <c r="C685">
        <v>71.56</v>
      </c>
    </row>
    <row r="686" spans="1:3" x14ac:dyDescent="0.25">
      <c r="A686" s="832">
        <v>3.6442318642522231E-3</v>
      </c>
      <c r="B686" s="185">
        <v>42206</v>
      </c>
      <c r="C686">
        <v>88.13</v>
      </c>
    </row>
    <row r="687" spans="1:3" x14ac:dyDescent="0.25">
      <c r="A687" s="832">
        <v>3.6406467501874928E-3</v>
      </c>
      <c r="B687" s="185">
        <v>41823</v>
      </c>
      <c r="C687">
        <v>93.73</v>
      </c>
    </row>
    <row r="688" spans="1:3" x14ac:dyDescent="0.25">
      <c r="A688" s="832">
        <v>3.6045314109165449E-3</v>
      </c>
      <c r="B688" s="185">
        <v>40638</v>
      </c>
      <c r="C688">
        <v>58.47</v>
      </c>
    </row>
    <row r="689" spans="1:3" x14ac:dyDescent="0.25">
      <c r="A689" s="832">
        <v>3.5542546518920748E-3</v>
      </c>
      <c r="B689" s="185">
        <v>40239</v>
      </c>
      <c r="C689">
        <v>48</v>
      </c>
    </row>
    <row r="690" spans="1:3" x14ac:dyDescent="0.25">
      <c r="A690" s="832">
        <v>3.5513103110458299E-3</v>
      </c>
      <c r="B690" s="185">
        <v>41579</v>
      </c>
      <c r="C690">
        <v>81.95</v>
      </c>
    </row>
    <row r="691" spans="1:3" x14ac:dyDescent="0.25">
      <c r="A691" s="832">
        <v>3.54561570980505E-3</v>
      </c>
      <c r="B691" s="185">
        <v>41156</v>
      </c>
      <c r="C691">
        <v>73.59</v>
      </c>
    </row>
    <row r="692" spans="1:3" x14ac:dyDescent="0.25">
      <c r="A692" s="832">
        <v>3.5400390625E-3</v>
      </c>
      <c r="B692" s="185">
        <v>40994</v>
      </c>
      <c r="C692">
        <v>82.21</v>
      </c>
    </row>
    <row r="693" spans="1:3" x14ac:dyDescent="0.25">
      <c r="A693" s="832">
        <v>3.5260930888574293E-3</v>
      </c>
      <c r="B693" s="185">
        <v>41955</v>
      </c>
      <c r="C693">
        <v>99.61</v>
      </c>
    </row>
    <row r="694" spans="1:3" x14ac:dyDescent="0.25">
      <c r="A694" s="832">
        <v>3.523085481179189E-3</v>
      </c>
      <c r="B694" s="185">
        <v>40372</v>
      </c>
      <c r="C694">
        <v>54.12</v>
      </c>
    </row>
    <row r="695" spans="1:3" x14ac:dyDescent="0.25">
      <c r="A695" s="832">
        <v>3.5171318357158921E-3</v>
      </c>
      <c r="B695" s="185">
        <v>42195</v>
      </c>
      <c r="C695">
        <v>88.45</v>
      </c>
    </row>
    <row r="696" spans="1:3" x14ac:dyDescent="0.25">
      <c r="A696" s="832">
        <v>3.5044948956270972E-3</v>
      </c>
      <c r="B696" s="185">
        <v>41257</v>
      </c>
      <c r="C696">
        <v>65.86</v>
      </c>
    </row>
    <row r="697" spans="1:3" x14ac:dyDescent="0.25">
      <c r="A697" s="832">
        <v>3.4829202947084248E-3</v>
      </c>
      <c r="B697" s="185">
        <v>41333</v>
      </c>
      <c r="C697">
        <v>74.91</v>
      </c>
    </row>
    <row r="698" spans="1:3" x14ac:dyDescent="0.25">
      <c r="A698" s="832">
        <v>3.4437086092715674E-3</v>
      </c>
      <c r="B698" s="185">
        <v>41369</v>
      </c>
      <c r="C698">
        <v>75.760000000000005</v>
      </c>
    </row>
    <row r="699" spans="1:3" x14ac:dyDescent="0.25">
      <c r="A699" s="832">
        <v>3.4403669724769603E-3</v>
      </c>
      <c r="B699" s="185">
        <v>42125</v>
      </c>
      <c r="C699">
        <v>96.25</v>
      </c>
    </row>
    <row r="700" spans="1:3" x14ac:dyDescent="0.25">
      <c r="A700" s="832">
        <v>3.4402091647172117E-3</v>
      </c>
      <c r="B700" s="185">
        <v>40893</v>
      </c>
      <c r="C700">
        <v>72.92</v>
      </c>
    </row>
    <row r="701" spans="1:3" x14ac:dyDescent="0.25">
      <c r="A701" s="832">
        <v>3.3928571428571974E-3</v>
      </c>
      <c r="B701" s="185">
        <v>40458</v>
      </c>
      <c r="C701">
        <v>56.19</v>
      </c>
    </row>
    <row r="702" spans="1:3" x14ac:dyDescent="0.25">
      <c r="A702" s="832">
        <v>3.3760972316001503E-3</v>
      </c>
      <c r="B702" s="185">
        <v>40176</v>
      </c>
      <c r="C702">
        <v>44.58</v>
      </c>
    </row>
    <row r="703" spans="1:3" x14ac:dyDescent="0.25">
      <c r="A703" s="832">
        <v>3.3553025763930489E-3</v>
      </c>
      <c r="B703" s="185">
        <v>41004</v>
      </c>
      <c r="C703">
        <v>83.73</v>
      </c>
    </row>
    <row r="704" spans="1:3" x14ac:dyDescent="0.25">
      <c r="A704" s="832">
        <v>3.3544058831116441E-3</v>
      </c>
      <c r="B704" s="185">
        <v>41379</v>
      </c>
      <c r="C704">
        <v>77.77</v>
      </c>
    </row>
    <row r="705" spans="1:3" x14ac:dyDescent="0.25">
      <c r="A705" s="832">
        <v>3.3320005331201052E-3</v>
      </c>
      <c r="B705" s="185">
        <v>41520</v>
      </c>
      <c r="C705">
        <v>75.28</v>
      </c>
    </row>
    <row r="706" spans="1:3" x14ac:dyDescent="0.25">
      <c r="A706" s="832">
        <v>3.2778618255169256E-3</v>
      </c>
      <c r="B706" s="185">
        <v>40057</v>
      </c>
      <c r="C706">
        <v>39.79</v>
      </c>
    </row>
    <row r="707" spans="1:3" x14ac:dyDescent="0.25">
      <c r="A707" s="832">
        <v>3.2688284518829214E-3</v>
      </c>
      <c r="B707" s="185">
        <v>41558</v>
      </c>
      <c r="C707">
        <v>76.73</v>
      </c>
    </row>
    <row r="708" spans="1:3" x14ac:dyDescent="0.25">
      <c r="A708" s="832">
        <v>3.2463628712275927E-3</v>
      </c>
      <c r="B708" s="185">
        <v>41642</v>
      </c>
      <c r="C708">
        <v>83.44</v>
      </c>
    </row>
    <row r="709" spans="1:3" x14ac:dyDescent="0.25">
      <c r="A709" s="832">
        <v>3.2044655778376008E-3</v>
      </c>
      <c r="B709" s="185">
        <v>42129</v>
      </c>
      <c r="C709">
        <v>97.05</v>
      </c>
    </row>
    <row r="710" spans="1:3" x14ac:dyDescent="0.25">
      <c r="A710" s="832">
        <v>3.1910650179498568E-3</v>
      </c>
      <c r="B710" s="185">
        <v>41338</v>
      </c>
      <c r="C710">
        <v>75.45</v>
      </c>
    </row>
    <row r="711" spans="1:3" x14ac:dyDescent="0.25">
      <c r="A711" s="832">
        <v>3.1752535081430722E-3</v>
      </c>
      <c r="B711" s="185">
        <v>41900</v>
      </c>
      <c r="C711">
        <v>97.94</v>
      </c>
    </row>
    <row r="712" spans="1:3" x14ac:dyDescent="0.25">
      <c r="A712" s="832">
        <v>3.1661224893639872E-3</v>
      </c>
      <c r="B712" s="185">
        <v>41968</v>
      </c>
      <c r="C712">
        <v>101.39</v>
      </c>
    </row>
    <row r="713" spans="1:3" x14ac:dyDescent="0.25">
      <c r="A713" s="832">
        <v>3.1617554066016851E-3</v>
      </c>
      <c r="B713" s="185">
        <v>40976</v>
      </c>
      <c r="C713">
        <v>79.319999999999993</v>
      </c>
    </row>
    <row r="714" spans="1:3" x14ac:dyDescent="0.25">
      <c r="A714" s="832">
        <v>3.153217715350376E-3</v>
      </c>
      <c r="B714" s="185">
        <v>41205</v>
      </c>
      <c r="C714">
        <v>69.989999999999995</v>
      </c>
    </row>
    <row r="715" spans="1:3" x14ac:dyDescent="0.25">
      <c r="A715" s="832">
        <v>3.1523642732049773E-3</v>
      </c>
      <c r="B715" s="185">
        <v>40478</v>
      </c>
      <c r="C715">
        <v>57.28</v>
      </c>
    </row>
    <row r="716" spans="1:3" x14ac:dyDescent="0.25">
      <c r="A716" s="832">
        <v>3.1139994584348241E-3</v>
      </c>
      <c r="B716" s="185">
        <v>40939</v>
      </c>
      <c r="C716">
        <v>74.09</v>
      </c>
    </row>
    <row r="717" spans="1:3" x14ac:dyDescent="0.25">
      <c r="A717" s="832">
        <v>3.1035247173576419E-3</v>
      </c>
      <c r="B717" s="185">
        <v>40130</v>
      </c>
      <c r="C717">
        <v>45.25</v>
      </c>
    </row>
    <row r="718" spans="1:3" x14ac:dyDescent="0.25">
      <c r="A718" s="832">
        <v>3.0952380952382619E-3</v>
      </c>
      <c r="B718" s="185">
        <v>41647</v>
      </c>
      <c r="C718">
        <v>84.26</v>
      </c>
    </row>
    <row r="719" spans="1:3" x14ac:dyDescent="0.25">
      <c r="A719" s="832">
        <v>3.0920590302179196E-3</v>
      </c>
      <c r="B719" s="185">
        <v>40917</v>
      </c>
      <c r="C719">
        <v>71.37</v>
      </c>
    </row>
    <row r="720" spans="1:3" x14ac:dyDescent="0.25">
      <c r="A720" s="832">
        <v>3.0905670518677208E-3</v>
      </c>
      <c r="B720" s="185">
        <v>41332</v>
      </c>
      <c r="C720">
        <v>74.650000000000006</v>
      </c>
    </row>
    <row r="721" spans="1:3" x14ac:dyDescent="0.25">
      <c r="A721" s="832">
        <v>3.071606834325058E-3</v>
      </c>
      <c r="B721" s="185">
        <v>40280</v>
      </c>
      <c r="C721">
        <v>52.25</v>
      </c>
    </row>
    <row r="722" spans="1:3" x14ac:dyDescent="0.25">
      <c r="A722" s="832">
        <v>3.0303030303031608E-3</v>
      </c>
      <c r="B722" s="185">
        <v>41261</v>
      </c>
      <c r="C722">
        <v>66.2</v>
      </c>
    </row>
    <row r="723" spans="1:3" x14ac:dyDescent="0.25">
      <c r="A723" s="832">
        <v>3.0240846743709859E-3</v>
      </c>
      <c r="B723" s="185">
        <v>41834</v>
      </c>
      <c r="C723">
        <v>92.87</v>
      </c>
    </row>
    <row r="724" spans="1:3" x14ac:dyDescent="0.25">
      <c r="A724" s="832">
        <v>3.0226700251887451E-3</v>
      </c>
      <c r="B724" s="185">
        <v>40052</v>
      </c>
      <c r="C724">
        <v>39.82</v>
      </c>
    </row>
    <row r="725" spans="1:3" x14ac:dyDescent="0.25">
      <c r="A725" s="832">
        <v>3.0138637733574392E-3</v>
      </c>
      <c r="B725" s="185">
        <v>40997</v>
      </c>
      <c r="C725">
        <v>83.2</v>
      </c>
    </row>
    <row r="726" spans="1:3" x14ac:dyDescent="0.25">
      <c r="A726" s="832">
        <v>2.9908972691805591E-3</v>
      </c>
      <c r="B726" s="185">
        <v>41360</v>
      </c>
      <c r="C726">
        <v>77.13</v>
      </c>
    </row>
    <row r="727" spans="1:3" x14ac:dyDescent="0.25">
      <c r="A727" s="832">
        <v>2.9730935037908246E-3</v>
      </c>
      <c r="B727" s="185">
        <v>40681</v>
      </c>
      <c r="C727">
        <v>67.47</v>
      </c>
    </row>
    <row r="728" spans="1:3" x14ac:dyDescent="0.25">
      <c r="A728" s="832">
        <v>2.9220779220777704E-3</v>
      </c>
      <c r="B728" s="185">
        <v>41817</v>
      </c>
      <c r="C728">
        <v>92.67</v>
      </c>
    </row>
    <row r="729" spans="1:3" x14ac:dyDescent="0.25">
      <c r="A729" s="832">
        <v>2.9003205617461614E-3</v>
      </c>
      <c r="B729" s="185">
        <v>41222</v>
      </c>
      <c r="C729">
        <v>65.7</v>
      </c>
    </row>
    <row r="730" spans="1:3" x14ac:dyDescent="0.25">
      <c r="A730" s="832">
        <v>2.8650558685896499E-3</v>
      </c>
      <c r="B730" s="185">
        <v>42055</v>
      </c>
      <c r="C730">
        <v>105.01</v>
      </c>
    </row>
    <row r="731" spans="1:3" x14ac:dyDescent="0.25">
      <c r="A731" s="832">
        <v>2.8376112472590087E-3</v>
      </c>
      <c r="B731" s="185">
        <v>40968</v>
      </c>
      <c r="C731">
        <v>77.75</v>
      </c>
    </row>
    <row r="732" spans="1:3" x14ac:dyDescent="0.25">
      <c r="A732" s="832">
        <v>2.8318584070796682E-3</v>
      </c>
      <c r="B732" s="185">
        <v>40449</v>
      </c>
      <c r="C732">
        <v>56.66</v>
      </c>
    </row>
    <row r="733" spans="1:3" x14ac:dyDescent="0.25">
      <c r="A733" s="832">
        <v>2.8193832599119339E-3</v>
      </c>
      <c r="B733" s="185">
        <v>40451</v>
      </c>
      <c r="C733">
        <v>56.91</v>
      </c>
    </row>
    <row r="734" spans="1:3" x14ac:dyDescent="0.25">
      <c r="A734" s="832">
        <v>2.7787845837865532E-3</v>
      </c>
      <c r="B734" s="185">
        <v>41039</v>
      </c>
      <c r="C734">
        <v>83</v>
      </c>
    </row>
    <row r="735" spans="1:3" x14ac:dyDescent="0.25">
      <c r="A735" s="832">
        <v>2.7786353812904174E-3</v>
      </c>
      <c r="B735" s="185">
        <v>40711</v>
      </c>
      <c r="C735">
        <v>64.959999999999994</v>
      </c>
    </row>
    <row r="736" spans="1:3" x14ac:dyDescent="0.25">
      <c r="A736" s="832">
        <v>2.7747617324165308E-3</v>
      </c>
      <c r="B736" s="185">
        <v>41631</v>
      </c>
      <c r="C736">
        <v>83.12</v>
      </c>
    </row>
    <row r="737" spans="1:3" x14ac:dyDescent="0.25">
      <c r="A737" s="832">
        <v>2.7707505119862752E-3</v>
      </c>
      <c r="B737" s="185">
        <v>41443</v>
      </c>
      <c r="C737">
        <v>83.24</v>
      </c>
    </row>
    <row r="738" spans="1:3" x14ac:dyDescent="0.25">
      <c r="A738" s="832">
        <v>2.7646129541865072E-3</v>
      </c>
      <c r="B738" s="185">
        <v>41996</v>
      </c>
      <c r="C738">
        <v>101.56</v>
      </c>
    </row>
    <row r="739" spans="1:3" x14ac:dyDescent="0.25">
      <c r="A739" s="832">
        <v>2.7586206896552667E-3</v>
      </c>
      <c r="B739" s="185">
        <v>41390</v>
      </c>
      <c r="C739">
        <v>79.97</v>
      </c>
    </row>
    <row r="740" spans="1:3" x14ac:dyDescent="0.25">
      <c r="A740" s="832">
        <v>2.7537864563775827E-3</v>
      </c>
      <c r="B740" s="185">
        <v>42345</v>
      </c>
      <c r="C740">
        <v>80.11</v>
      </c>
    </row>
    <row r="741" spans="1:3" x14ac:dyDescent="0.25">
      <c r="A741" s="832">
        <v>2.7427317608337276E-3</v>
      </c>
      <c r="B741" s="185">
        <v>40896</v>
      </c>
      <c r="C741">
        <v>73.12</v>
      </c>
    </row>
    <row r="742" spans="1:3" x14ac:dyDescent="0.25">
      <c r="A742" s="832">
        <v>2.7389756231170903E-3</v>
      </c>
      <c r="B742" s="185">
        <v>41129</v>
      </c>
      <c r="C742">
        <v>73.22</v>
      </c>
    </row>
    <row r="743" spans="1:3" x14ac:dyDescent="0.25">
      <c r="A743" s="832">
        <v>2.7345393352966596E-3</v>
      </c>
      <c r="B743" s="185">
        <v>41844</v>
      </c>
      <c r="C743">
        <v>95.34</v>
      </c>
    </row>
    <row r="744" spans="1:3" x14ac:dyDescent="0.25">
      <c r="A744" s="832">
        <v>2.7177605652941583E-3</v>
      </c>
      <c r="B744" s="185">
        <v>40928</v>
      </c>
      <c r="C744">
        <v>73.790000000000006</v>
      </c>
    </row>
    <row r="745" spans="1:3" x14ac:dyDescent="0.25">
      <c r="A745" s="832">
        <v>2.6905829596413078E-3</v>
      </c>
      <c r="B745" s="185">
        <v>40970</v>
      </c>
      <c r="C745">
        <v>78.260000000000005</v>
      </c>
    </row>
    <row r="746" spans="1:3" x14ac:dyDescent="0.25">
      <c r="A746" s="832">
        <v>2.6763013515322953E-3</v>
      </c>
      <c r="B746" s="185">
        <v>41341</v>
      </c>
      <c r="C746">
        <v>74.930000000000007</v>
      </c>
    </row>
    <row r="747" spans="1:3" x14ac:dyDescent="0.25">
      <c r="A747" s="832">
        <v>2.6760734703807909E-3</v>
      </c>
      <c r="B747" s="185">
        <v>40995</v>
      </c>
      <c r="C747">
        <v>82.43</v>
      </c>
    </row>
    <row r="748" spans="1:3" x14ac:dyDescent="0.25">
      <c r="A748" s="832">
        <v>2.6601186822181599E-3</v>
      </c>
      <c r="B748" s="185">
        <v>42146</v>
      </c>
      <c r="C748">
        <v>98</v>
      </c>
    </row>
    <row r="749" spans="1:3" x14ac:dyDescent="0.25">
      <c r="A749" s="832">
        <v>2.6506024096384362E-3</v>
      </c>
      <c r="B749" s="185">
        <v>41040</v>
      </c>
      <c r="C749">
        <v>83.22</v>
      </c>
    </row>
    <row r="750" spans="1:3" x14ac:dyDescent="0.25">
      <c r="A750" s="832">
        <v>2.6450028339315423E-3</v>
      </c>
      <c r="B750" s="185">
        <v>40400</v>
      </c>
      <c r="C750">
        <v>53.07</v>
      </c>
    </row>
    <row r="751" spans="1:3" x14ac:dyDescent="0.25">
      <c r="A751" s="832">
        <v>2.6265868962496164E-3</v>
      </c>
      <c r="B751" s="185">
        <v>41303</v>
      </c>
      <c r="C751">
        <v>68.709999999999994</v>
      </c>
    </row>
    <row r="752" spans="1:3" x14ac:dyDescent="0.25">
      <c r="A752" s="832">
        <v>2.617039837161883E-3</v>
      </c>
      <c r="B752" s="185">
        <v>40737</v>
      </c>
      <c r="C752">
        <v>68.959999999999994</v>
      </c>
    </row>
    <row r="753" spans="1:3" x14ac:dyDescent="0.25">
      <c r="A753" s="832">
        <v>2.6036823507531448E-3</v>
      </c>
      <c r="B753" s="185">
        <v>40408</v>
      </c>
      <c r="C753">
        <v>53.91</v>
      </c>
    </row>
    <row r="754" spans="1:3" x14ac:dyDescent="0.25">
      <c r="A754" s="832">
        <v>2.5590322205419902E-3</v>
      </c>
      <c r="B754" s="185">
        <v>41780</v>
      </c>
      <c r="C754">
        <v>86.19</v>
      </c>
    </row>
    <row r="755" spans="1:3" x14ac:dyDescent="0.25">
      <c r="A755" s="832">
        <v>2.5519969376035512E-3</v>
      </c>
      <c r="B755" s="185">
        <v>42244</v>
      </c>
      <c r="C755">
        <v>78.569999999999993</v>
      </c>
    </row>
    <row r="756" spans="1:3" x14ac:dyDescent="0.25">
      <c r="A756" s="832">
        <v>2.5488530161426048E-3</v>
      </c>
      <c r="B756" s="185">
        <v>40641</v>
      </c>
      <c r="C756">
        <v>59</v>
      </c>
    </row>
    <row r="757" spans="1:3" x14ac:dyDescent="0.25">
      <c r="A757" s="832">
        <v>2.5461489497136114E-3</v>
      </c>
      <c r="B757" s="185">
        <v>41865</v>
      </c>
      <c r="C757">
        <v>94.5</v>
      </c>
    </row>
    <row r="758" spans="1:3" x14ac:dyDescent="0.25">
      <c r="A758" s="832">
        <v>2.5313785465668204E-3</v>
      </c>
      <c r="B758" s="185">
        <v>41879</v>
      </c>
      <c r="C758">
        <v>95.05</v>
      </c>
    </row>
    <row r="759" spans="1:3" x14ac:dyDescent="0.25">
      <c r="A759" s="832">
        <v>2.5264677574590166E-3</v>
      </c>
      <c r="B759" s="185">
        <v>41632</v>
      </c>
      <c r="C759">
        <v>83.33</v>
      </c>
    </row>
    <row r="760" spans="1:3" x14ac:dyDescent="0.25">
      <c r="A760" s="832">
        <v>2.5242963523917084E-3</v>
      </c>
      <c r="B760" s="185">
        <v>41456</v>
      </c>
      <c r="C760">
        <v>79.430000000000007</v>
      </c>
    </row>
    <row r="761" spans="1:3" x14ac:dyDescent="0.25">
      <c r="A761" s="832">
        <v>2.517450509211594E-3</v>
      </c>
      <c r="B761" s="185">
        <v>41800</v>
      </c>
      <c r="C761">
        <v>87.61</v>
      </c>
    </row>
    <row r="762" spans="1:3" x14ac:dyDescent="0.25">
      <c r="A762" s="832">
        <v>2.5019245573518756E-3</v>
      </c>
      <c r="B762" s="185">
        <v>40277</v>
      </c>
      <c r="C762">
        <v>52.09</v>
      </c>
    </row>
    <row r="763" spans="1:3" x14ac:dyDescent="0.25">
      <c r="A763" s="832">
        <v>2.4999999999999467E-3</v>
      </c>
      <c r="B763" s="185">
        <v>40501</v>
      </c>
      <c r="C763">
        <v>60.15</v>
      </c>
    </row>
    <row r="764" spans="1:3" x14ac:dyDescent="0.25">
      <c r="A764" s="832">
        <v>2.4515526500117346E-3</v>
      </c>
      <c r="B764" s="185">
        <v>41081</v>
      </c>
      <c r="C764">
        <v>85.87</v>
      </c>
    </row>
    <row r="765" spans="1:3" x14ac:dyDescent="0.25">
      <c r="A765" s="832">
        <v>2.4468770122343386E-3</v>
      </c>
      <c r="B765" s="185">
        <v>41318</v>
      </c>
      <c r="C765">
        <v>77.84</v>
      </c>
    </row>
    <row r="766" spans="1:3" x14ac:dyDescent="0.25">
      <c r="A766" s="832">
        <v>2.4324324324325186E-3</v>
      </c>
      <c r="B766" s="185">
        <v>40021</v>
      </c>
      <c r="C766">
        <v>37.090000000000003</v>
      </c>
    </row>
    <row r="767" spans="1:3" x14ac:dyDescent="0.25">
      <c r="A767" s="832">
        <v>2.4305555555554914E-3</v>
      </c>
      <c r="B767" s="185">
        <v>41087</v>
      </c>
      <c r="C767">
        <v>86.61</v>
      </c>
    </row>
    <row r="768" spans="1:3" x14ac:dyDescent="0.25">
      <c r="A768" s="832">
        <v>2.4302890764900109E-3</v>
      </c>
      <c r="B768" s="185">
        <v>42243</v>
      </c>
      <c r="C768">
        <v>78.37</v>
      </c>
    </row>
    <row r="769" spans="1:3" x14ac:dyDescent="0.25">
      <c r="A769" s="832">
        <v>2.4178481151775344E-3</v>
      </c>
      <c r="B769" s="185">
        <v>41928</v>
      </c>
      <c r="C769">
        <v>91.21</v>
      </c>
    </row>
    <row r="770" spans="1:3" x14ac:dyDescent="0.25">
      <c r="A770" s="832">
        <v>2.3886469017844192E-3</v>
      </c>
      <c r="B770" s="185">
        <v>40826</v>
      </c>
      <c r="C770">
        <v>71.34</v>
      </c>
    </row>
    <row r="771" spans="1:3" x14ac:dyDescent="0.25">
      <c r="A771" s="832">
        <v>2.3850085178875879E-3</v>
      </c>
      <c r="B771" s="185">
        <v>41759</v>
      </c>
      <c r="C771">
        <v>88.26</v>
      </c>
    </row>
    <row r="772" spans="1:3" x14ac:dyDescent="0.25">
      <c r="A772" s="832">
        <v>2.3471554711076426E-3</v>
      </c>
      <c r="B772" s="185">
        <v>41792</v>
      </c>
      <c r="C772">
        <v>89.68</v>
      </c>
    </row>
    <row r="773" spans="1:3" x14ac:dyDescent="0.25">
      <c r="A773" s="832">
        <v>2.3460410557185618E-3</v>
      </c>
      <c r="B773" s="185">
        <v>41982</v>
      </c>
      <c r="C773">
        <v>102.54</v>
      </c>
    </row>
    <row r="774" spans="1:3" x14ac:dyDescent="0.25">
      <c r="A774" s="832">
        <v>2.3310023310023631E-3</v>
      </c>
      <c r="B774" s="185">
        <v>42214</v>
      </c>
      <c r="C774">
        <v>90.3</v>
      </c>
    </row>
    <row r="775" spans="1:3" x14ac:dyDescent="0.25">
      <c r="A775" s="832">
        <v>2.330682752947677E-3</v>
      </c>
      <c r="B775" s="185">
        <v>41114</v>
      </c>
      <c r="C775">
        <v>73.11</v>
      </c>
    </row>
    <row r="776" spans="1:3" x14ac:dyDescent="0.25">
      <c r="A776" s="832">
        <v>2.3237800154918276E-3</v>
      </c>
      <c r="B776" s="185">
        <v>40289</v>
      </c>
      <c r="C776">
        <v>51.76</v>
      </c>
    </row>
    <row r="777" spans="1:3" x14ac:dyDescent="0.25">
      <c r="A777" s="832">
        <v>2.3148148148146586E-3</v>
      </c>
      <c r="B777" s="185">
        <v>40276</v>
      </c>
      <c r="C777">
        <v>51.96</v>
      </c>
    </row>
    <row r="778" spans="1:3" x14ac:dyDescent="0.25">
      <c r="A778" s="832">
        <v>2.3010778733196791E-3</v>
      </c>
      <c r="B778" s="185">
        <v>42327</v>
      </c>
      <c r="C778">
        <v>82.76</v>
      </c>
    </row>
    <row r="779" spans="1:3" x14ac:dyDescent="0.25">
      <c r="A779" s="832">
        <v>2.2999080036798514E-3</v>
      </c>
      <c r="B779" s="185">
        <v>40718</v>
      </c>
      <c r="C779">
        <v>65.37</v>
      </c>
    </row>
    <row r="780" spans="1:3" x14ac:dyDescent="0.25">
      <c r="A780" s="832">
        <v>2.2981461620958932E-3</v>
      </c>
      <c r="B780" s="185">
        <v>40715</v>
      </c>
      <c r="C780">
        <v>65.42</v>
      </c>
    </row>
    <row r="781" spans="1:3" x14ac:dyDescent="0.25">
      <c r="A781" s="832">
        <v>2.2831050228309113E-3</v>
      </c>
      <c r="B781" s="185">
        <v>41225</v>
      </c>
      <c r="C781">
        <v>65.849999999999994</v>
      </c>
    </row>
    <row r="782" spans="1:3" x14ac:dyDescent="0.25">
      <c r="A782" s="832">
        <v>2.2821576763485396E-3</v>
      </c>
      <c r="B782" s="185">
        <v>40305</v>
      </c>
      <c r="C782">
        <v>48.31</v>
      </c>
    </row>
    <row r="783" spans="1:3" x14ac:dyDescent="0.25">
      <c r="A783" s="832">
        <v>2.2731969415168418E-3</v>
      </c>
      <c r="B783" s="185">
        <v>40241</v>
      </c>
      <c r="C783">
        <v>48.5</v>
      </c>
    </row>
    <row r="784" spans="1:3" x14ac:dyDescent="0.25">
      <c r="A784" s="832">
        <v>2.2659679932020005E-3</v>
      </c>
      <c r="B784" s="185">
        <v>41197</v>
      </c>
      <c r="C784">
        <v>70.77</v>
      </c>
    </row>
    <row r="785" spans="1:3" x14ac:dyDescent="0.25">
      <c r="A785" s="832">
        <v>2.2618748429255042E-3</v>
      </c>
      <c r="B785" s="185">
        <v>40058</v>
      </c>
      <c r="C785">
        <v>39.880000000000003</v>
      </c>
    </row>
    <row r="786" spans="1:3" x14ac:dyDescent="0.25">
      <c r="A786" s="832">
        <v>2.2312639453996308E-3</v>
      </c>
      <c r="B786" s="185">
        <v>41508</v>
      </c>
      <c r="C786">
        <v>76.36</v>
      </c>
    </row>
    <row r="787" spans="1:3" x14ac:dyDescent="0.25">
      <c r="A787" s="832">
        <v>2.2271714922048602E-3</v>
      </c>
      <c r="B787" s="185">
        <v>40561</v>
      </c>
      <c r="C787">
        <v>63</v>
      </c>
    </row>
    <row r="788" spans="1:3" x14ac:dyDescent="0.25">
      <c r="A788" s="832">
        <v>2.2084195997238432E-3</v>
      </c>
      <c r="B788" s="185">
        <v>41185</v>
      </c>
      <c r="C788">
        <v>72.61</v>
      </c>
    </row>
    <row r="789" spans="1:3" x14ac:dyDescent="0.25">
      <c r="A789" s="832">
        <v>2.1941854086668933E-3</v>
      </c>
      <c r="B789" s="185">
        <v>41137</v>
      </c>
      <c r="C789">
        <v>73.08</v>
      </c>
    </row>
    <row r="790" spans="1:3" x14ac:dyDescent="0.25">
      <c r="A790" s="832">
        <v>2.1739130434783593E-3</v>
      </c>
      <c r="B790" s="185">
        <v>40732</v>
      </c>
      <c r="C790">
        <v>69.150000000000006</v>
      </c>
    </row>
    <row r="791" spans="1:3" x14ac:dyDescent="0.25">
      <c r="A791" s="832">
        <v>2.1511985248925392E-3</v>
      </c>
      <c r="B791" s="185">
        <v>40717</v>
      </c>
      <c r="C791">
        <v>65.22</v>
      </c>
    </row>
    <row r="792" spans="1:3" x14ac:dyDescent="0.25">
      <c r="A792" s="832">
        <v>2.1257212268448455E-3</v>
      </c>
      <c r="B792" s="185">
        <v>41260</v>
      </c>
      <c r="C792">
        <v>66</v>
      </c>
    </row>
    <row r="793" spans="1:3" x14ac:dyDescent="0.25">
      <c r="A793" s="832">
        <v>2.1210637950725975E-3</v>
      </c>
      <c r="B793" s="185">
        <v>40542</v>
      </c>
      <c r="C793">
        <v>61.42</v>
      </c>
    </row>
    <row r="794" spans="1:3" x14ac:dyDescent="0.25">
      <c r="A794" s="832">
        <v>2.1057847144803077E-3</v>
      </c>
      <c r="B794" s="185">
        <v>41691</v>
      </c>
      <c r="C794">
        <v>80.900000000000006</v>
      </c>
    </row>
    <row r="795" spans="1:3" x14ac:dyDescent="0.25">
      <c r="A795" s="832">
        <v>2.0648609255435879E-3</v>
      </c>
      <c r="B795" s="185">
        <v>42319</v>
      </c>
      <c r="C795">
        <v>82.5</v>
      </c>
    </row>
    <row r="796" spans="1:3" x14ac:dyDescent="0.25">
      <c r="A796" s="832">
        <v>2.0578954589107745E-3</v>
      </c>
      <c r="B796" s="185">
        <v>41485</v>
      </c>
      <c r="C796">
        <v>73.040000000000006</v>
      </c>
    </row>
    <row r="797" spans="1:3" x14ac:dyDescent="0.25">
      <c r="A797" s="832">
        <v>2.0512820512821328E-3</v>
      </c>
      <c r="B797" s="185">
        <v>42221</v>
      </c>
      <c r="C797">
        <v>87.93</v>
      </c>
    </row>
    <row r="798" spans="1:3" x14ac:dyDescent="0.25">
      <c r="A798" s="832">
        <v>2.0509499136442955E-3</v>
      </c>
      <c r="B798" s="185">
        <v>41855</v>
      </c>
      <c r="C798">
        <v>92.83</v>
      </c>
    </row>
    <row r="799" spans="1:3" x14ac:dyDescent="0.25">
      <c r="A799" s="832">
        <v>1.98281559814939E-3</v>
      </c>
      <c r="B799" s="185">
        <v>42170</v>
      </c>
      <c r="C799">
        <v>90.96</v>
      </c>
    </row>
    <row r="800" spans="1:3" x14ac:dyDescent="0.25">
      <c r="A800" s="832">
        <v>1.9782393669633969E-3</v>
      </c>
      <c r="B800" s="185">
        <v>42108</v>
      </c>
      <c r="C800">
        <v>101.3</v>
      </c>
    </row>
    <row r="801" spans="1:3" x14ac:dyDescent="0.25">
      <c r="A801" s="832">
        <v>1.9476303830339159E-3</v>
      </c>
      <c r="B801" s="185">
        <v>40233</v>
      </c>
      <c r="C801">
        <v>46.3</v>
      </c>
    </row>
    <row r="802" spans="1:3" x14ac:dyDescent="0.25">
      <c r="A802" s="832">
        <v>1.9376715646697296E-3</v>
      </c>
      <c r="B802" s="185">
        <v>40535</v>
      </c>
      <c r="C802">
        <v>62.05</v>
      </c>
    </row>
    <row r="803" spans="1:3" x14ac:dyDescent="0.25">
      <c r="A803" s="832">
        <v>1.9344560764680274E-3</v>
      </c>
      <c r="B803" s="185">
        <v>41758</v>
      </c>
      <c r="C803">
        <v>88.05</v>
      </c>
    </row>
    <row r="804" spans="1:3" x14ac:dyDescent="0.25">
      <c r="A804" s="832">
        <v>1.9311232700354175E-3</v>
      </c>
      <c r="B804" s="185">
        <v>41822</v>
      </c>
      <c r="C804">
        <v>93.39</v>
      </c>
    </row>
    <row r="805" spans="1:3" x14ac:dyDescent="0.25">
      <c r="A805" s="832">
        <v>1.9298034012784626E-3</v>
      </c>
      <c r="B805" s="185">
        <v>41716</v>
      </c>
      <c r="C805">
        <v>83.07</v>
      </c>
    </row>
    <row r="806" spans="1:3" x14ac:dyDescent="0.25">
      <c r="A806" s="832">
        <v>1.9226660969877685E-3</v>
      </c>
      <c r="B806" s="185">
        <v>40197</v>
      </c>
      <c r="C806">
        <v>46.9</v>
      </c>
    </row>
    <row r="807" spans="1:3" x14ac:dyDescent="0.25">
      <c r="A807" s="832">
        <v>1.8885741265344258E-3</v>
      </c>
      <c r="B807" s="185">
        <v>41467</v>
      </c>
      <c r="C807">
        <v>74.27</v>
      </c>
    </row>
    <row r="808" spans="1:3" x14ac:dyDescent="0.25">
      <c r="A808" s="832">
        <v>1.8555334658714173E-3</v>
      </c>
      <c r="B808" s="185">
        <v>41339</v>
      </c>
      <c r="C808">
        <v>75.59</v>
      </c>
    </row>
    <row r="809" spans="1:3" x14ac:dyDescent="0.25">
      <c r="A809" s="832">
        <v>1.8252338580879712E-3</v>
      </c>
      <c r="B809" s="185">
        <v>41761</v>
      </c>
      <c r="C809">
        <v>87.82</v>
      </c>
    </row>
    <row r="810" spans="1:3" x14ac:dyDescent="0.25">
      <c r="A810" s="832">
        <v>1.8118677336553812E-3</v>
      </c>
      <c r="B810" s="185">
        <v>40688</v>
      </c>
      <c r="C810">
        <v>66.349999999999994</v>
      </c>
    </row>
    <row r="811" spans="1:3" x14ac:dyDescent="0.25">
      <c r="A811" s="832">
        <v>1.8083182640142859E-3</v>
      </c>
      <c r="B811" s="185">
        <v>41638</v>
      </c>
      <c r="C811">
        <v>83.1</v>
      </c>
    </row>
    <row r="812" spans="1:3" x14ac:dyDescent="0.25">
      <c r="A812" s="832">
        <v>1.807446680323066E-3</v>
      </c>
      <c r="B812" s="185">
        <v>41725</v>
      </c>
      <c r="C812">
        <v>83.14</v>
      </c>
    </row>
    <row r="813" spans="1:3" x14ac:dyDescent="0.25">
      <c r="A813" s="832">
        <v>1.7923441300728982E-3</v>
      </c>
      <c r="B813" s="185">
        <v>41446</v>
      </c>
      <c r="C813">
        <v>78.25</v>
      </c>
    </row>
    <row r="814" spans="1:3" x14ac:dyDescent="0.25">
      <c r="A814" s="832">
        <v>1.7412268952585741E-3</v>
      </c>
      <c r="B814" s="185">
        <v>42419</v>
      </c>
      <c r="C814">
        <v>74.790000000000006</v>
      </c>
    </row>
    <row r="815" spans="1:3" x14ac:dyDescent="0.25">
      <c r="A815" s="832">
        <v>1.7301038062282892E-3</v>
      </c>
      <c r="B815" s="185">
        <v>40884</v>
      </c>
      <c r="C815">
        <v>75.27</v>
      </c>
    </row>
    <row r="816" spans="1:3" x14ac:dyDescent="0.25">
      <c r="A816" s="832">
        <v>1.7257909875361133E-3</v>
      </c>
      <c r="B816" s="185">
        <v>40416</v>
      </c>
      <c r="C816">
        <v>52.24</v>
      </c>
    </row>
    <row r="817" spans="1:3" x14ac:dyDescent="0.25">
      <c r="A817" s="832">
        <v>1.7245343757184006E-3</v>
      </c>
      <c r="B817" s="185">
        <v>41787</v>
      </c>
      <c r="C817">
        <v>87.13</v>
      </c>
    </row>
    <row r="818" spans="1:3" x14ac:dyDescent="0.25">
      <c r="A818" s="832">
        <v>1.7009213323884165E-3</v>
      </c>
      <c r="B818" s="185">
        <v>42381</v>
      </c>
      <c r="C818">
        <v>70.67</v>
      </c>
    </row>
    <row r="819" spans="1:3" x14ac:dyDescent="0.25">
      <c r="A819" s="832">
        <v>1.6867469879517927E-3</v>
      </c>
      <c r="B819" s="185">
        <v>41729</v>
      </c>
      <c r="C819">
        <v>83.14</v>
      </c>
    </row>
    <row r="820" spans="1:3" x14ac:dyDescent="0.25">
      <c r="A820" s="832">
        <v>1.6859344894026851E-3</v>
      </c>
      <c r="B820" s="185">
        <v>41705</v>
      </c>
      <c r="C820">
        <v>83.18</v>
      </c>
    </row>
    <row r="821" spans="1:3" x14ac:dyDescent="0.25">
      <c r="A821" s="832">
        <v>1.6837851490150157E-3</v>
      </c>
      <c r="B821" s="185">
        <v>40499</v>
      </c>
      <c r="C821">
        <v>59.49</v>
      </c>
    </row>
    <row r="822" spans="1:3" x14ac:dyDescent="0.25">
      <c r="A822" s="832">
        <v>1.6731734523145469E-3</v>
      </c>
      <c r="B822" s="185">
        <v>40368</v>
      </c>
      <c r="C822">
        <v>53.88</v>
      </c>
    </row>
    <row r="823" spans="1:3" x14ac:dyDescent="0.25">
      <c r="A823" s="832">
        <v>1.6481252575195615E-3</v>
      </c>
      <c r="B823" s="185">
        <v>41148</v>
      </c>
      <c r="C823">
        <v>72.930000000000007</v>
      </c>
    </row>
    <row r="824" spans="1:3" x14ac:dyDescent="0.25">
      <c r="A824" s="832">
        <v>1.6378796902918324E-3</v>
      </c>
      <c r="B824" s="185">
        <v>40680</v>
      </c>
      <c r="C824">
        <v>67.27</v>
      </c>
    </row>
    <row r="825" spans="1:3" x14ac:dyDescent="0.25">
      <c r="A825" s="832">
        <v>1.6337199803952984E-3</v>
      </c>
      <c r="B825" s="185">
        <v>40592</v>
      </c>
      <c r="C825">
        <v>61.31</v>
      </c>
    </row>
    <row r="826" spans="1:3" x14ac:dyDescent="0.25">
      <c r="A826" s="832">
        <v>1.607717041800516E-3</v>
      </c>
      <c r="B826" s="185">
        <v>41388</v>
      </c>
      <c r="C826">
        <v>80.989999999999995</v>
      </c>
    </row>
    <row r="827" spans="1:3" x14ac:dyDescent="0.25">
      <c r="A827" s="832">
        <v>1.5884221673139187E-3</v>
      </c>
      <c r="B827" s="185">
        <v>40450</v>
      </c>
      <c r="C827">
        <v>56.75</v>
      </c>
    </row>
    <row r="828" spans="1:3" x14ac:dyDescent="0.25">
      <c r="A828" s="832">
        <v>1.5567230978790203E-3</v>
      </c>
      <c r="B828" s="185">
        <v>40259</v>
      </c>
      <c r="C828">
        <v>51.47</v>
      </c>
    </row>
    <row r="829" spans="1:3" x14ac:dyDescent="0.25">
      <c r="A829" s="832">
        <v>1.5324365741529178E-3</v>
      </c>
      <c r="B829" s="185">
        <v>40480</v>
      </c>
      <c r="C829">
        <v>58.82</v>
      </c>
    </row>
    <row r="830" spans="1:3" x14ac:dyDescent="0.25">
      <c r="A830" s="832">
        <v>1.4784487660639556E-3</v>
      </c>
      <c r="B830" s="185">
        <v>42222</v>
      </c>
      <c r="C830">
        <v>88.06</v>
      </c>
    </row>
    <row r="831" spans="1:3" x14ac:dyDescent="0.25">
      <c r="A831" s="832">
        <v>1.4524328249818641E-3</v>
      </c>
      <c r="B831" s="185">
        <v>39890</v>
      </c>
      <c r="C831">
        <v>27.58</v>
      </c>
    </row>
    <row r="832" spans="1:3" x14ac:dyDescent="0.25">
      <c r="A832" s="832">
        <v>1.4507772020726506E-3</v>
      </c>
      <c r="B832" s="185">
        <v>41905</v>
      </c>
      <c r="C832">
        <v>96.64</v>
      </c>
    </row>
    <row r="833" spans="1:3" x14ac:dyDescent="0.25">
      <c r="A833" s="832">
        <v>1.4345732144687151E-3</v>
      </c>
      <c r="B833" s="185">
        <v>42151</v>
      </c>
      <c r="C833">
        <v>97.73</v>
      </c>
    </row>
    <row r="834" spans="1:3" x14ac:dyDescent="0.25">
      <c r="A834" s="832">
        <v>1.4204545454543638E-3</v>
      </c>
      <c r="B834" s="185">
        <v>42278</v>
      </c>
      <c r="C834">
        <v>70.5</v>
      </c>
    </row>
    <row r="835" spans="1:3" x14ac:dyDescent="0.25">
      <c r="A835" s="832">
        <v>1.3649336145924451E-3</v>
      </c>
      <c r="B835" s="185">
        <v>42339</v>
      </c>
      <c r="C835">
        <v>80.7</v>
      </c>
    </row>
    <row r="836" spans="1:3" x14ac:dyDescent="0.25">
      <c r="A836" s="832">
        <v>1.3486176668913163E-3</v>
      </c>
      <c r="B836" s="185">
        <v>41549</v>
      </c>
      <c r="C836">
        <v>74.25</v>
      </c>
    </row>
    <row r="837" spans="1:3" x14ac:dyDescent="0.25">
      <c r="A837" s="832">
        <v>1.3397129186603074E-3</v>
      </c>
      <c r="B837" s="185">
        <v>40281</v>
      </c>
      <c r="C837">
        <v>52.32</v>
      </c>
    </row>
    <row r="838" spans="1:3" x14ac:dyDescent="0.25">
      <c r="A838" s="832">
        <v>1.3283152534866449E-3</v>
      </c>
      <c r="B838" s="185">
        <v>40207</v>
      </c>
      <c r="C838">
        <v>45.23</v>
      </c>
    </row>
    <row r="839" spans="1:3" x14ac:dyDescent="0.25">
      <c r="A839" s="832">
        <v>1.311188811188968E-3</v>
      </c>
      <c r="B839" s="185">
        <v>40907</v>
      </c>
      <c r="C839">
        <v>68.73</v>
      </c>
    </row>
    <row r="840" spans="1:3" x14ac:dyDescent="0.25">
      <c r="A840" s="832">
        <v>1.3080444735120711E-3</v>
      </c>
      <c r="B840" s="185">
        <v>42173</v>
      </c>
      <c r="C840">
        <v>91.86</v>
      </c>
    </row>
    <row r="841" spans="1:3" x14ac:dyDescent="0.25">
      <c r="A841" s="832">
        <v>1.3003901170351995E-3</v>
      </c>
      <c r="B841" s="185">
        <v>41816</v>
      </c>
      <c r="C841">
        <v>92.4</v>
      </c>
    </row>
    <row r="842" spans="1:3" x14ac:dyDescent="0.25">
      <c r="A842" s="832">
        <v>1.2626262626262985E-3</v>
      </c>
      <c r="B842" s="185">
        <v>42362</v>
      </c>
      <c r="C842">
        <v>79.3</v>
      </c>
    </row>
    <row r="843" spans="1:3" x14ac:dyDescent="0.25">
      <c r="A843" s="832">
        <v>1.2607160867372791E-3</v>
      </c>
      <c r="B843" s="185">
        <v>40977</v>
      </c>
      <c r="C843">
        <v>79.42</v>
      </c>
    </row>
    <row r="844" spans="1:3" x14ac:dyDescent="0.25">
      <c r="A844" s="832">
        <v>1.2553351744917229E-3</v>
      </c>
      <c r="B844" s="185">
        <v>40984</v>
      </c>
      <c r="C844">
        <v>79.760000000000005</v>
      </c>
    </row>
    <row r="845" spans="1:3" x14ac:dyDescent="0.25">
      <c r="A845" s="832">
        <v>1.2482168330956167E-3</v>
      </c>
      <c r="B845" s="185">
        <v>40437</v>
      </c>
      <c r="C845">
        <v>56.15</v>
      </c>
    </row>
    <row r="846" spans="1:3" x14ac:dyDescent="0.25">
      <c r="A846" s="832">
        <v>1.2400110223202976E-3</v>
      </c>
      <c r="B846" s="185">
        <v>40892</v>
      </c>
      <c r="C846">
        <v>72.67</v>
      </c>
    </row>
    <row r="847" spans="1:3" x14ac:dyDescent="0.25">
      <c r="A847" s="832">
        <v>1.2379301807377008E-3</v>
      </c>
      <c r="B847" s="185">
        <v>41592</v>
      </c>
      <c r="C847">
        <v>80.88</v>
      </c>
    </row>
    <row r="848" spans="1:3" x14ac:dyDescent="0.25">
      <c r="A848" s="832">
        <v>1.2056908608633066E-3</v>
      </c>
      <c r="B848" s="185">
        <v>41704</v>
      </c>
      <c r="C848">
        <v>83.04</v>
      </c>
    </row>
    <row r="849" spans="1:3" x14ac:dyDescent="0.25">
      <c r="A849" s="832">
        <v>1.1958146487294208E-3</v>
      </c>
      <c r="B849" s="185">
        <v>42024</v>
      </c>
      <c r="C849">
        <v>100.47</v>
      </c>
    </row>
    <row r="850" spans="1:3" x14ac:dyDescent="0.25">
      <c r="A850" s="832">
        <v>1.1885895404120106E-3</v>
      </c>
      <c r="B850" s="185">
        <v>41355</v>
      </c>
      <c r="C850">
        <v>75.81</v>
      </c>
    </row>
    <row r="851" spans="1:3" x14ac:dyDescent="0.25">
      <c r="A851" s="832">
        <v>1.1667476908119312E-3</v>
      </c>
      <c r="B851" s="185">
        <v>42068</v>
      </c>
      <c r="C851">
        <v>102.97</v>
      </c>
    </row>
    <row r="852" spans="1:3" x14ac:dyDescent="0.25">
      <c r="A852" s="832">
        <v>1.165624668856724E-3</v>
      </c>
      <c r="B852" s="185">
        <v>41871</v>
      </c>
      <c r="C852">
        <v>94.48</v>
      </c>
    </row>
    <row r="853" spans="1:3" x14ac:dyDescent="0.25">
      <c r="A853" s="832">
        <v>1.1579099724996489E-3</v>
      </c>
      <c r="B853" s="185">
        <v>42383</v>
      </c>
      <c r="C853">
        <v>69.17</v>
      </c>
    </row>
    <row r="854" spans="1:3" x14ac:dyDescent="0.25">
      <c r="A854" s="832">
        <v>1.1355893708833165E-3</v>
      </c>
      <c r="B854" s="185">
        <v>42223</v>
      </c>
      <c r="C854">
        <v>88.16</v>
      </c>
    </row>
    <row r="855" spans="1:3" x14ac:dyDescent="0.25">
      <c r="A855" s="832">
        <v>1.1283043197936049E-3</v>
      </c>
      <c r="B855" s="185">
        <v>40518</v>
      </c>
      <c r="C855">
        <v>62.11</v>
      </c>
    </row>
    <row r="856" spans="1:3" x14ac:dyDescent="0.25">
      <c r="A856" s="832">
        <v>1.1253196930947063E-3</v>
      </c>
      <c r="B856" s="185">
        <v>42139</v>
      </c>
      <c r="C856">
        <v>97.86</v>
      </c>
    </row>
    <row r="857" spans="1:3" x14ac:dyDescent="0.25">
      <c r="A857" s="832">
        <v>1.116694584031297E-3</v>
      </c>
      <c r="B857" s="185">
        <v>40367</v>
      </c>
      <c r="C857">
        <v>53.79</v>
      </c>
    </row>
    <row r="858" spans="1:3" x14ac:dyDescent="0.25">
      <c r="A858" s="832">
        <v>1.1111111111110628E-3</v>
      </c>
      <c r="B858" s="185">
        <v>39877</v>
      </c>
      <c r="C858">
        <v>27.03</v>
      </c>
    </row>
    <row r="859" spans="1:3" x14ac:dyDescent="0.25">
      <c r="A859" s="832">
        <v>1.0985992859107174E-3</v>
      </c>
      <c r="B859" s="185">
        <v>40028</v>
      </c>
      <c r="C859">
        <v>36.450000000000003</v>
      </c>
    </row>
    <row r="860" spans="1:3" x14ac:dyDescent="0.25">
      <c r="A860" s="832">
        <v>1.0885341074020616E-3</v>
      </c>
      <c r="B860" s="185">
        <v>39871</v>
      </c>
      <c r="C860">
        <v>27.59</v>
      </c>
    </row>
    <row r="861" spans="1:3" x14ac:dyDescent="0.25">
      <c r="A861" s="832">
        <v>1.0531066646608522E-3</v>
      </c>
      <c r="B861" s="185">
        <v>41254</v>
      </c>
      <c r="C861">
        <v>66.540000000000006</v>
      </c>
    </row>
    <row r="862" spans="1:3" x14ac:dyDescent="0.25">
      <c r="A862" s="832">
        <v>1.0150566739977052E-3</v>
      </c>
      <c r="B862" s="185">
        <v>40611</v>
      </c>
      <c r="C862">
        <v>59.17</v>
      </c>
    </row>
    <row r="863" spans="1:3" x14ac:dyDescent="0.25">
      <c r="A863" s="832">
        <v>1.0018032458425363E-3</v>
      </c>
      <c r="B863" s="185">
        <v>40245</v>
      </c>
      <c r="C863">
        <v>49.96</v>
      </c>
    </row>
    <row r="864" spans="1:3" x14ac:dyDescent="0.25">
      <c r="A864" s="832">
        <v>1.000375140677745E-3</v>
      </c>
      <c r="B864" s="185">
        <v>41590</v>
      </c>
      <c r="C864">
        <v>80.05</v>
      </c>
    </row>
    <row r="865" spans="1:3" x14ac:dyDescent="0.25">
      <c r="A865" s="832">
        <v>9.990009990010762E-4</v>
      </c>
      <c r="B865" s="185">
        <v>40074</v>
      </c>
      <c r="C865">
        <v>40.08</v>
      </c>
    </row>
    <row r="866" spans="1:3" x14ac:dyDescent="0.25">
      <c r="A866" s="832">
        <v>9.9883469285844129E-4</v>
      </c>
      <c r="B866" s="185">
        <v>40583</v>
      </c>
      <c r="C866">
        <v>60.13</v>
      </c>
    </row>
    <row r="867" spans="1:3" x14ac:dyDescent="0.25">
      <c r="A867" s="832">
        <v>9.8684210526323035E-4</v>
      </c>
      <c r="B867" s="185">
        <v>42177</v>
      </c>
      <c r="C867">
        <v>91.29</v>
      </c>
    </row>
    <row r="868" spans="1:3" x14ac:dyDescent="0.25">
      <c r="A868" s="832">
        <v>9.4317377976915751E-4</v>
      </c>
      <c r="B868" s="185">
        <v>40158</v>
      </c>
      <c r="C868">
        <v>42.45</v>
      </c>
    </row>
    <row r="869" spans="1:3" x14ac:dyDescent="0.25">
      <c r="A869" s="832">
        <v>9.279881217520991E-4</v>
      </c>
      <c r="B869" s="185">
        <v>40371</v>
      </c>
      <c r="C869">
        <v>53.93</v>
      </c>
    </row>
    <row r="870" spans="1:3" x14ac:dyDescent="0.25">
      <c r="A870" s="832">
        <v>8.9856230031948314E-4</v>
      </c>
      <c r="B870" s="185">
        <v>42114</v>
      </c>
      <c r="C870">
        <v>100.25</v>
      </c>
    </row>
    <row r="871" spans="1:3" x14ac:dyDescent="0.25">
      <c r="A871" s="832">
        <v>8.6550112515149102E-4</v>
      </c>
      <c r="B871" s="185">
        <v>40466</v>
      </c>
      <c r="C871">
        <v>57.82</v>
      </c>
    </row>
    <row r="872" spans="1:3" x14ac:dyDescent="0.25">
      <c r="A872" s="832">
        <v>8.6164451009373977E-4</v>
      </c>
      <c r="B872" s="185">
        <v>42321</v>
      </c>
      <c r="C872">
        <v>81.31</v>
      </c>
    </row>
    <row r="873" spans="1:3" x14ac:dyDescent="0.25">
      <c r="A873" s="832">
        <v>8.615119534782778E-4</v>
      </c>
      <c r="B873" s="185">
        <v>40227</v>
      </c>
      <c r="C873">
        <v>46.47</v>
      </c>
    </row>
    <row r="874" spans="1:3" x14ac:dyDescent="0.25">
      <c r="A874" s="832">
        <v>8.4337349397589634E-4</v>
      </c>
      <c r="B874" s="185">
        <v>41598</v>
      </c>
      <c r="C874">
        <v>83.07</v>
      </c>
    </row>
    <row r="875" spans="1:3" x14ac:dyDescent="0.25">
      <c r="A875" s="832">
        <v>8.296787957804419E-4</v>
      </c>
      <c r="B875" s="185">
        <v>41418</v>
      </c>
      <c r="C875">
        <v>84.44</v>
      </c>
    </row>
    <row r="876" spans="1:3" x14ac:dyDescent="0.25">
      <c r="A876" s="832">
        <v>8.0321285140549925E-4</v>
      </c>
      <c r="B876" s="185">
        <v>40546</v>
      </c>
      <c r="C876">
        <v>62.3</v>
      </c>
    </row>
    <row r="877" spans="1:3" x14ac:dyDescent="0.25">
      <c r="A877" s="832">
        <v>7.7821011673151474E-4</v>
      </c>
      <c r="B877" s="185">
        <v>40287</v>
      </c>
      <c r="C877">
        <v>51.44</v>
      </c>
    </row>
    <row r="878" spans="1:3" x14ac:dyDescent="0.25">
      <c r="A878" s="832">
        <v>7.7041602465333092E-4</v>
      </c>
      <c r="B878" s="185">
        <v>41974</v>
      </c>
      <c r="C878">
        <v>103.92</v>
      </c>
    </row>
    <row r="879" spans="1:3" x14ac:dyDescent="0.25">
      <c r="A879" s="832">
        <v>7.5528700906346558E-4</v>
      </c>
      <c r="B879" s="185">
        <v>39917</v>
      </c>
      <c r="C879">
        <v>26.5</v>
      </c>
    </row>
    <row r="880" spans="1:3" x14ac:dyDescent="0.25">
      <c r="A880" s="832">
        <v>7.4165636588374717E-4</v>
      </c>
      <c r="B880" s="185">
        <v>41694</v>
      </c>
      <c r="C880">
        <v>80.959999999999994</v>
      </c>
    </row>
    <row r="881" spans="1:3" x14ac:dyDescent="0.25">
      <c r="A881" s="832">
        <v>7.0813171249861639E-4</v>
      </c>
      <c r="B881" s="185">
        <v>41605</v>
      </c>
      <c r="C881">
        <v>84.79</v>
      </c>
    </row>
    <row r="882" spans="1:3" x14ac:dyDescent="0.25">
      <c r="A882" s="832">
        <v>6.8157033805893441E-4</v>
      </c>
      <c r="B882" s="185">
        <v>40834</v>
      </c>
      <c r="C882">
        <v>73.41</v>
      </c>
    </row>
    <row r="883" spans="1:3" x14ac:dyDescent="0.25">
      <c r="A883" s="832">
        <v>6.7396798652064049E-4</v>
      </c>
      <c r="B883" s="185">
        <v>40645</v>
      </c>
      <c r="C883">
        <v>59.39</v>
      </c>
    </row>
    <row r="884" spans="1:3" x14ac:dyDescent="0.25">
      <c r="A884" s="832">
        <v>6.3524329818331893E-4</v>
      </c>
      <c r="B884" s="185">
        <v>41452</v>
      </c>
      <c r="C884">
        <v>78.760000000000005</v>
      </c>
    </row>
    <row r="885" spans="1:3" x14ac:dyDescent="0.25">
      <c r="A885" s="832">
        <v>6.3355296502787262E-4</v>
      </c>
      <c r="B885" s="185">
        <v>41404</v>
      </c>
      <c r="C885">
        <v>78.97</v>
      </c>
    </row>
    <row r="886" spans="1:3" x14ac:dyDescent="0.25">
      <c r="A886" s="832">
        <v>6.0284543043165328E-4</v>
      </c>
      <c r="B886" s="185">
        <v>41625</v>
      </c>
      <c r="C886">
        <v>82.99</v>
      </c>
    </row>
    <row r="887" spans="1:3" x14ac:dyDescent="0.25">
      <c r="A887" s="832">
        <v>5.9206631142694199E-4</v>
      </c>
      <c r="B887" s="185">
        <v>41750</v>
      </c>
      <c r="C887">
        <v>84.5</v>
      </c>
    </row>
    <row r="888" spans="1:3" x14ac:dyDescent="0.25">
      <c r="A888" s="832">
        <v>5.9164595905802919E-4</v>
      </c>
      <c r="B888" s="185">
        <v>41610</v>
      </c>
      <c r="C888">
        <v>84.56</v>
      </c>
    </row>
    <row r="889" spans="1:3" x14ac:dyDescent="0.25">
      <c r="A889" s="832">
        <v>5.7183702644736378E-4</v>
      </c>
      <c r="B889" s="185">
        <v>41278</v>
      </c>
      <c r="C889">
        <v>69.989999999999995</v>
      </c>
    </row>
    <row r="890" spans="1:3" x14ac:dyDescent="0.25">
      <c r="A890" s="832">
        <v>5.7137415484231902E-4</v>
      </c>
      <c r="B890" s="185">
        <v>42058</v>
      </c>
      <c r="C890">
        <v>105.07</v>
      </c>
    </row>
    <row r="891" spans="1:3" x14ac:dyDescent="0.25">
      <c r="A891" s="832">
        <v>5.5088830739569161E-4</v>
      </c>
      <c r="B891" s="185">
        <v>41186</v>
      </c>
      <c r="C891">
        <v>72.650000000000006</v>
      </c>
    </row>
    <row r="892" spans="1:3" x14ac:dyDescent="0.25">
      <c r="A892" s="832">
        <v>5.482456140351033E-4</v>
      </c>
      <c r="B892" s="185">
        <v>41135</v>
      </c>
      <c r="C892">
        <v>73</v>
      </c>
    </row>
    <row r="893" spans="1:3" x14ac:dyDescent="0.25">
      <c r="A893" s="832">
        <v>5.3461641272400939E-4</v>
      </c>
      <c r="B893" s="185">
        <v>40042</v>
      </c>
      <c r="C893">
        <v>37.43</v>
      </c>
    </row>
    <row r="894" spans="1:3" x14ac:dyDescent="0.25">
      <c r="A894" s="832">
        <v>5.3433075073483494E-4</v>
      </c>
      <c r="B894" s="185">
        <v>41528</v>
      </c>
      <c r="C894">
        <v>74.900000000000006</v>
      </c>
    </row>
    <row r="895" spans="1:3" x14ac:dyDescent="0.25">
      <c r="A895" s="832">
        <v>5.0612410162975685E-4</v>
      </c>
      <c r="B895" s="185">
        <v>41949</v>
      </c>
      <c r="C895">
        <v>98.84</v>
      </c>
    </row>
    <row r="896" spans="1:3" x14ac:dyDescent="0.25">
      <c r="A896" s="832">
        <v>5.0597045132572127E-4</v>
      </c>
      <c r="B896" s="185">
        <v>42046</v>
      </c>
      <c r="C896">
        <v>98.87</v>
      </c>
    </row>
    <row r="897" spans="1:3" x14ac:dyDescent="0.25">
      <c r="A897" s="832">
        <v>4.9766099333137248E-4</v>
      </c>
      <c r="B897" s="185">
        <v>42025</v>
      </c>
      <c r="C897">
        <v>100.52</v>
      </c>
    </row>
    <row r="898" spans="1:3" x14ac:dyDescent="0.25">
      <c r="A898" s="832">
        <v>4.9751243781104293E-4</v>
      </c>
      <c r="B898" s="185">
        <v>40588</v>
      </c>
      <c r="C898">
        <v>60.33</v>
      </c>
    </row>
    <row r="899" spans="1:3" x14ac:dyDescent="0.25">
      <c r="A899" s="832">
        <v>4.798464491362342E-4</v>
      </c>
      <c r="B899" s="185">
        <v>40532</v>
      </c>
      <c r="C899">
        <v>62.55</v>
      </c>
    </row>
    <row r="900" spans="1:3" x14ac:dyDescent="0.25">
      <c r="A900" s="832">
        <v>4.5584045584057264E-4</v>
      </c>
      <c r="B900" s="185">
        <v>42202</v>
      </c>
      <c r="C900">
        <v>87.79</v>
      </c>
    </row>
    <row r="901" spans="1:3" x14ac:dyDescent="0.25">
      <c r="A901" s="832">
        <v>4.5018007202890509E-4</v>
      </c>
      <c r="B901" s="185">
        <v>41228</v>
      </c>
      <c r="C901">
        <v>66.67</v>
      </c>
    </row>
    <row r="902" spans="1:3" x14ac:dyDescent="0.25">
      <c r="A902" s="832">
        <v>4.3898156277433209E-4</v>
      </c>
      <c r="B902" s="185">
        <v>41242</v>
      </c>
      <c r="C902">
        <v>68.37</v>
      </c>
    </row>
    <row r="903" spans="1:3" x14ac:dyDescent="0.25">
      <c r="A903" s="832">
        <v>4.320587599915271E-4</v>
      </c>
      <c r="B903" s="185">
        <v>40192</v>
      </c>
      <c r="C903">
        <v>46.31</v>
      </c>
    </row>
    <row r="904" spans="1:3" x14ac:dyDescent="0.25">
      <c r="A904" s="832">
        <v>4.2932274337226239E-4</v>
      </c>
      <c r="B904" s="185">
        <v>41821</v>
      </c>
      <c r="C904">
        <v>93.21</v>
      </c>
    </row>
    <row r="905" spans="1:3" x14ac:dyDescent="0.25">
      <c r="A905" s="832">
        <v>4.0156610782049462E-4</v>
      </c>
      <c r="B905" s="185">
        <v>41956</v>
      </c>
      <c r="C905">
        <v>99.65</v>
      </c>
    </row>
    <row r="906" spans="1:3" x14ac:dyDescent="0.25">
      <c r="A906" s="832">
        <v>3.8872691933899972E-4</v>
      </c>
      <c r="B906" s="185">
        <v>41941</v>
      </c>
      <c r="C906">
        <v>102.94</v>
      </c>
    </row>
    <row r="907" spans="1:3" x14ac:dyDescent="0.25">
      <c r="A907" s="832">
        <v>3.3641715727505961E-4</v>
      </c>
      <c r="B907" s="185">
        <v>40485</v>
      </c>
      <c r="C907">
        <v>59.47</v>
      </c>
    </row>
    <row r="908" spans="1:3" x14ac:dyDescent="0.25">
      <c r="A908" s="832">
        <v>3.2883919763238012E-4</v>
      </c>
      <c r="B908" s="185">
        <v>39961</v>
      </c>
      <c r="C908">
        <v>30.42</v>
      </c>
    </row>
    <row r="909" spans="1:3" x14ac:dyDescent="0.25">
      <c r="A909" s="832">
        <v>3.2765399737888501E-4</v>
      </c>
      <c r="B909" s="185">
        <v>40553</v>
      </c>
      <c r="C909">
        <v>61.06</v>
      </c>
    </row>
    <row r="910" spans="1:3" x14ac:dyDescent="0.25">
      <c r="A910" s="832">
        <v>2.7855153203337757E-4</v>
      </c>
      <c r="B910" s="185">
        <v>40842</v>
      </c>
      <c r="C910">
        <v>71.819999999999993</v>
      </c>
    </row>
    <row r="911" spans="1:3" x14ac:dyDescent="0.25">
      <c r="A911" s="832">
        <v>2.702337521955922E-4</v>
      </c>
      <c r="B911" s="185">
        <v>40935</v>
      </c>
      <c r="C911">
        <v>74.03</v>
      </c>
    </row>
    <row r="912" spans="1:3" x14ac:dyDescent="0.25">
      <c r="A912" s="832">
        <v>2.6578073089700283E-4</v>
      </c>
      <c r="B912" s="185">
        <v>40801</v>
      </c>
      <c r="C912">
        <v>75.27</v>
      </c>
    </row>
    <row r="913" spans="1:3" x14ac:dyDescent="0.25">
      <c r="A913" s="832">
        <v>2.4000960038406127E-4</v>
      </c>
      <c r="B913" s="185">
        <v>41634</v>
      </c>
      <c r="C913">
        <v>83.35</v>
      </c>
    </row>
    <row r="914" spans="1:3" x14ac:dyDescent="0.25">
      <c r="A914" s="832">
        <v>2.3463162834369555E-4</v>
      </c>
      <c r="B914" s="185">
        <v>41612</v>
      </c>
      <c r="C914">
        <v>85.26</v>
      </c>
    </row>
    <row r="915" spans="1:3" x14ac:dyDescent="0.25">
      <c r="A915" s="832">
        <v>2.2781637999758075E-4</v>
      </c>
      <c r="B915" s="185">
        <v>42205</v>
      </c>
      <c r="C915">
        <v>87.81</v>
      </c>
    </row>
    <row r="916" spans="1:3" x14ac:dyDescent="0.25">
      <c r="A916" s="832">
        <v>1.9864918553835764E-4</v>
      </c>
      <c r="B916" s="185">
        <v>41960</v>
      </c>
      <c r="C916">
        <v>100.7</v>
      </c>
    </row>
    <row r="917" spans="1:3" x14ac:dyDescent="0.25">
      <c r="A917" s="832">
        <v>1.332445036643648E-4</v>
      </c>
      <c r="B917" s="185">
        <v>41309</v>
      </c>
      <c r="C917">
        <v>75.06</v>
      </c>
    </row>
    <row r="918" spans="1:3" x14ac:dyDescent="0.25">
      <c r="A918" s="832">
        <v>0</v>
      </c>
      <c r="B918" s="185">
        <v>39906</v>
      </c>
      <c r="C918">
        <v>27.35</v>
      </c>
    </row>
    <row r="919" spans="1:3" x14ac:dyDescent="0.25">
      <c r="A919" s="832">
        <v>0</v>
      </c>
      <c r="B919" s="185">
        <v>40007</v>
      </c>
      <c r="C919">
        <v>32.950000000000003</v>
      </c>
    </row>
    <row r="920" spans="1:3" x14ac:dyDescent="0.25">
      <c r="A920" s="832">
        <v>0</v>
      </c>
      <c r="B920" s="185">
        <v>40009</v>
      </c>
      <c r="C920">
        <v>33.14</v>
      </c>
    </row>
    <row r="921" spans="1:3" x14ac:dyDescent="0.25">
      <c r="A921" s="832">
        <v>0</v>
      </c>
      <c r="B921" s="185">
        <v>40029</v>
      </c>
      <c r="C921">
        <v>36.450000000000003</v>
      </c>
    </row>
    <row r="922" spans="1:3" x14ac:dyDescent="0.25">
      <c r="A922" s="832">
        <v>0</v>
      </c>
      <c r="B922" s="185">
        <v>40070</v>
      </c>
      <c r="C922">
        <v>39.049999999999997</v>
      </c>
    </row>
    <row r="923" spans="1:3" x14ac:dyDescent="0.25">
      <c r="A923" s="832">
        <v>0</v>
      </c>
      <c r="B923" s="185">
        <v>40504</v>
      </c>
      <c r="C923">
        <v>60.15</v>
      </c>
    </row>
    <row r="924" spans="1:3" x14ac:dyDescent="0.25">
      <c r="A924" s="832">
        <v>0</v>
      </c>
      <c r="B924" s="185">
        <v>41234</v>
      </c>
      <c r="C924">
        <v>66.12</v>
      </c>
    </row>
    <row r="925" spans="1:3" x14ac:dyDescent="0.25">
      <c r="A925" s="832">
        <v>0</v>
      </c>
      <c r="B925" s="185">
        <v>41487</v>
      </c>
      <c r="C925">
        <v>72.84</v>
      </c>
    </row>
    <row r="926" spans="1:3" x14ac:dyDescent="0.25">
      <c r="A926" s="832">
        <v>0</v>
      </c>
      <c r="B926" s="185">
        <v>41555</v>
      </c>
      <c r="C926">
        <v>75.09</v>
      </c>
    </row>
    <row r="927" spans="1:3" x14ac:dyDescent="0.25">
      <c r="A927" s="832">
        <v>0</v>
      </c>
      <c r="B927" s="185">
        <v>41619</v>
      </c>
      <c r="C927">
        <v>85</v>
      </c>
    </row>
    <row r="928" spans="1:3" x14ac:dyDescent="0.25">
      <c r="A928" s="832">
        <v>0</v>
      </c>
      <c r="B928" s="185">
        <v>41660</v>
      </c>
      <c r="C928">
        <v>82.28</v>
      </c>
    </row>
    <row r="929" spans="1:3" x14ac:dyDescent="0.25">
      <c r="A929" s="832">
        <v>0</v>
      </c>
      <c r="B929" s="185">
        <v>41677</v>
      </c>
      <c r="C929">
        <v>75.95</v>
      </c>
    </row>
    <row r="930" spans="1:3" x14ac:dyDescent="0.25">
      <c r="A930" s="832">
        <v>-1.2022120702093186E-4</v>
      </c>
      <c r="B930" s="185">
        <v>41708</v>
      </c>
      <c r="C930">
        <v>83.17</v>
      </c>
    </row>
    <row r="931" spans="1:3" x14ac:dyDescent="0.25">
      <c r="A931" s="832">
        <v>-1.217581882380081E-4</v>
      </c>
      <c r="B931" s="185">
        <v>41051</v>
      </c>
      <c r="C931">
        <v>82.12</v>
      </c>
    </row>
    <row r="932" spans="1:3" x14ac:dyDescent="0.25">
      <c r="A932" s="832">
        <v>-1.3657470636441182E-4</v>
      </c>
      <c r="B932" s="185">
        <v>41130</v>
      </c>
      <c r="C932">
        <v>73.209999999999994</v>
      </c>
    </row>
    <row r="933" spans="1:3" x14ac:dyDescent="0.25">
      <c r="A933" s="832">
        <v>-1.4242985329715463E-4</v>
      </c>
      <c r="B933" s="185">
        <v>40792</v>
      </c>
      <c r="C933">
        <v>70.2</v>
      </c>
    </row>
    <row r="934" spans="1:3" x14ac:dyDescent="0.25">
      <c r="A934" s="832">
        <v>-1.4963339817453125E-4</v>
      </c>
      <c r="B934" s="185">
        <v>41250</v>
      </c>
      <c r="C934">
        <v>66.819999999999993</v>
      </c>
    </row>
    <row r="935" spans="1:3" x14ac:dyDescent="0.25">
      <c r="A935" s="832">
        <v>-1.6204829039045965E-4</v>
      </c>
      <c r="B935" s="185">
        <v>40540</v>
      </c>
      <c r="C935">
        <v>61.7</v>
      </c>
    </row>
    <row r="936" spans="1:3" x14ac:dyDescent="0.25">
      <c r="A936" s="832">
        <v>-1.6820857863764083E-4</v>
      </c>
      <c r="B936" s="185">
        <v>40487</v>
      </c>
      <c r="C936">
        <v>59.44</v>
      </c>
    </row>
    <row r="937" spans="1:3" x14ac:dyDescent="0.25">
      <c r="A937" s="832">
        <v>-2.2773855613755778E-4</v>
      </c>
      <c r="B937" s="185">
        <v>40151</v>
      </c>
      <c r="C937">
        <v>43.9</v>
      </c>
    </row>
    <row r="938" spans="1:3" x14ac:dyDescent="0.25">
      <c r="A938" s="832">
        <v>-2.5634452704426103E-4</v>
      </c>
      <c r="B938" s="185">
        <v>40966</v>
      </c>
      <c r="C938">
        <v>78</v>
      </c>
    </row>
    <row r="939" spans="1:3" x14ac:dyDescent="0.25">
      <c r="A939" s="832">
        <v>-2.7329871549619522E-4</v>
      </c>
      <c r="B939" s="185">
        <v>40926</v>
      </c>
      <c r="C939">
        <v>73.16</v>
      </c>
    </row>
    <row r="940" spans="1:3" x14ac:dyDescent="0.25">
      <c r="A940" s="832">
        <v>-2.9364263691078474E-4</v>
      </c>
      <c r="B940" s="185">
        <v>40820</v>
      </c>
      <c r="C940">
        <v>68.09</v>
      </c>
    </row>
    <row r="941" spans="1:3" x14ac:dyDescent="0.25">
      <c r="A941" s="832">
        <v>-3.0257186081683596E-4</v>
      </c>
      <c r="B941" s="185">
        <v>40667</v>
      </c>
      <c r="C941">
        <v>66.08</v>
      </c>
    </row>
    <row r="942" spans="1:3" x14ac:dyDescent="0.25">
      <c r="A942" s="832">
        <v>-3.1240237425800288E-4</v>
      </c>
      <c r="B942" s="185">
        <v>39967</v>
      </c>
      <c r="C942">
        <v>32</v>
      </c>
    </row>
    <row r="943" spans="1:3" x14ac:dyDescent="0.25">
      <c r="A943" s="832">
        <v>-3.1887755102033566E-4</v>
      </c>
      <c r="B943" s="185">
        <v>39979</v>
      </c>
      <c r="C943">
        <v>31.35</v>
      </c>
    </row>
    <row r="944" spans="1:3" x14ac:dyDescent="0.25">
      <c r="A944" s="832">
        <v>-3.2985156679499195E-4</v>
      </c>
      <c r="B944" s="185">
        <v>42166</v>
      </c>
      <c r="C944">
        <v>90.92</v>
      </c>
    </row>
    <row r="945" spans="1:3" x14ac:dyDescent="0.25">
      <c r="A945" s="832">
        <v>-3.3630401883300021E-4</v>
      </c>
      <c r="B945" s="185">
        <v>40486</v>
      </c>
      <c r="C945">
        <v>59.45</v>
      </c>
    </row>
    <row r="946" spans="1:3" x14ac:dyDescent="0.25">
      <c r="A946" s="832">
        <v>-3.5604082601470299E-4</v>
      </c>
      <c r="B946" s="185">
        <v>41648</v>
      </c>
      <c r="C946">
        <v>84.23</v>
      </c>
    </row>
    <row r="947" spans="1:3" x14ac:dyDescent="0.25">
      <c r="A947" s="832">
        <v>-3.5936751317677817E-4</v>
      </c>
      <c r="B947" s="185">
        <v>41003</v>
      </c>
      <c r="C947">
        <v>83.45</v>
      </c>
    </row>
    <row r="948" spans="1:3" x14ac:dyDescent="0.25">
      <c r="A948" s="832">
        <v>-3.740182022190508E-4</v>
      </c>
      <c r="B948" s="185">
        <v>41401</v>
      </c>
      <c r="C948">
        <v>80.180000000000007</v>
      </c>
    </row>
    <row r="949" spans="1:3" x14ac:dyDescent="0.25">
      <c r="A949" s="832">
        <v>-3.8233607340854014E-4</v>
      </c>
      <c r="B949" s="185">
        <v>40274</v>
      </c>
      <c r="C949">
        <v>52.29</v>
      </c>
    </row>
    <row r="950" spans="1:3" x14ac:dyDescent="0.25">
      <c r="A950" s="832">
        <v>-3.9808917197459159E-4</v>
      </c>
      <c r="B950" s="185">
        <v>40878</v>
      </c>
      <c r="C950">
        <v>75.33</v>
      </c>
    </row>
    <row r="951" spans="1:3" x14ac:dyDescent="0.25">
      <c r="A951" s="832">
        <v>-3.9936102236426407E-4</v>
      </c>
      <c r="B951" s="185">
        <v>41554</v>
      </c>
      <c r="C951">
        <v>75.09</v>
      </c>
    </row>
    <row r="952" spans="1:3" x14ac:dyDescent="0.25">
      <c r="A952" s="832">
        <v>-4.345936549327023E-4</v>
      </c>
      <c r="B952" s="185">
        <v>40731</v>
      </c>
      <c r="C952">
        <v>69</v>
      </c>
    </row>
    <row r="953" spans="1:3" x14ac:dyDescent="0.25">
      <c r="A953" s="832">
        <v>-4.5269352648258376E-4</v>
      </c>
      <c r="B953" s="185">
        <v>41220</v>
      </c>
      <c r="C953">
        <v>66.239999999999995</v>
      </c>
    </row>
    <row r="954" spans="1:3" x14ac:dyDescent="0.25">
      <c r="A954" s="832">
        <v>-4.5454545454548523E-4</v>
      </c>
      <c r="B954" s="185">
        <v>40126</v>
      </c>
      <c r="C954">
        <v>43.98</v>
      </c>
    </row>
    <row r="955" spans="1:3" x14ac:dyDescent="0.25">
      <c r="A955" s="832">
        <v>-4.5801526717559327E-4</v>
      </c>
      <c r="B955" s="185">
        <v>40702</v>
      </c>
      <c r="C955">
        <v>65.47</v>
      </c>
    </row>
    <row r="956" spans="1:3" x14ac:dyDescent="0.25">
      <c r="A956" s="832">
        <v>-5.4794520547951642E-4</v>
      </c>
      <c r="B956" s="185">
        <v>41134</v>
      </c>
      <c r="C956">
        <v>72.959999999999994</v>
      </c>
    </row>
    <row r="957" spans="1:3" x14ac:dyDescent="0.25">
      <c r="A957" s="832">
        <v>-5.63142334225053E-4</v>
      </c>
      <c r="B957" s="185">
        <v>40872</v>
      </c>
      <c r="C957">
        <v>70.989999999999995</v>
      </c>
    </row>
    <row r="958" spans="1:3" x14ac:dyDescent="0.25">
      <c r="A958" s="832">
        <v>-5.7996230245027647E-4</v>
      </c>
      <c r="B958" s="185">
        <v>42403</v>
      </c>
      <c r="C958">
        <v>68.930000000000007</v>
      </c>
    </row>
    <row r="959" spans="1:3" x14ac:dyDescent="0.25">
      <c r="A959" s="832">
        <v>-5.9162845732885216E-4</v>
      </c>
      <c r="B959" s="185">
        <v>41248</v>
      </c>
      <c r="C959">
        <v>67.569999999999993</v>
      </c>
    </row>
    <row r="960" spans="1:3" x14ac:dyDescent="0.25">
      <c r="A960" s="832">
        <v>-6.0410793395071494E-4</v>
      </c>
      <c r="B960" s="185">
        <v>41954</v>
      </c>
      <c r="C960">
        <v>99.26</v>
      </c>
    </row>
    <row r="961" spans="1:3" x14ac:dyDescent="0.25">
      <c r="A961" s="832">
        <v>-6.0452182323778025E-4</v>
      </c>
      <c r="B961" s="185">
        <v>41011</v>
      </c>
      <c r="C961">
        <v>82.66</v>
      </c>
    </row>
    <row r="962" spans="1:3" x14ac:dyDescent="0.25">
      <c r="A962" s="832">
        <v>-6.1312078479458521E-4</v>
      </c>
      <c r="B962" s="185">
        <v>42142</v>
      </c>
      <c r="C962">
        <v>97.8</v>
      </c>
    </row>
    <row r="963" spans="1:3" x14ac:dyDescent="0.25">
      <c r="A963" s="832">
        <v>-6.1709348966354494E-4</v>
      </c>
      <c r="B963" s="185">
        <v>40710</v>
      </c>
      <c r="C963">
        <v>64.78</v>
      </c>
    </row>
    <row r="964" spans="1:3" x14ac:dyDescent="0.25">
      <c r="A964" s="832">
        <v>-6.2096373571784991E-4</v>
      </c>
      <c r="B964" s="185">
        <v>41411</v>
      </c>
      <c r="C964">
        <v>80.47</v>
      </c>
    </row>
    <row r="965" spans="1:3" x14ac:dyDescent="0.25">
      <c r="A965" s="832">
        <v>-6.3505503810334929E-4</v>
      </c>
      <c r="B965" s="185">
        <v>41872</v>
      </c>
      <c r="C965">
        <v>94.42</v>
      </c>
    </row>
    <row r="966" spans="1:3" x14ac:dyDescent="0.25">
      <c r="A966" s="832">
        <v>-6.447453255963298E-4</v>
      </c>
      <c r="B966" s="185">
        <v>42375</v>
      </c>
      <c r="C966">
        <v>77.5</v>
      </c>
    </row>
    <row r="967" spans="1:3" x14ac:dyDescent="0.25">
      <c r="A967" s="832">
        <v>-6.8823124569872274E-4</v>
      </c>
      <c r="B967" s="185">
        <v>41187</v>
      </c>
      <c r="C967">
        <v>72.599999999999994</v>
      </c>
    </row>
    <row r="968" spans="1:3" x14ac:dyDescent="0.25">
      <c r="A968" s="832">
        <v>-6.9348127600554754E-4</v>
      </c>
      <c r="B968" s="185">
        <v>39948</v>
      </c>
      <c r="C968">
        <v>28.82</v>
      </c>
    </row>
    <row r="969" spans="1:3" x14ac:dyDescent="0.25">
      <c r="A969" s="832">
        <v>-7.2396318130096837E-4</v>
      </c>
      <c r="B969" s="185">
        <v>41897</v>
      </c>
      <c r="C969">
        <v>96.62</v>
      </c>
    </row>
    <row r="970" spans="1:3" x14ac:dyDescent="0.25">
      <c r="A970" s="832">
        <v>-7.2595281306708781E-4</v>
      </c>
      <c r="B970" s="185">
        <v>39899</v>
      </c>
      <c r="C970">
        <v>27.53</v>
      </c>
    </row>
    <row r="971" spans="1:3" x14ac:dyDescent="0.25">
      <c r="A971" s="832">
        <v>-7.3108322163994988E-4</v>
      </c>
      <c r="B971" s="185">
        <v>41584</v>
      </c>
      <c r="C971">
        <v>82.01</v>
      </c>
    </row>
    <row r="972" spans="1:3" x14ac:dyDescent="0.25">
      <c r="A972" s="832">
        <v>-7.3270808909731144E-4</v>
      </c>
      <c r="B972" s="185">
        <v>41284</v>
      </c>
      <c r="C972">
        <v>68.19</v>
      </c>
    </row>
    <row r="973" spans="1:3" x14ac:dyDescent="0.25">
      <c r="A973" s="832">
        <v>-7.7349490782507857E-4</v>
      </c>
      <c r="B973" s="185">
        <v>41376</v>
      </c>
      <c r="C973">
        <v>77.510000000000005</v>
      </c>
    </row>
    <row r="974" spans="1:3" x14ac:dyDescent="0.25">
      <c r="A974" s="832">
        <v>-7.9713033080908158E-4</v>
      </c>
      <c r="B974" s="185">
        <v>41337</v>
      </c>
      <c r="C974">
        <v>75.209999999999994</v>
      </c>
    </row>
    <row r="975" spans="1:3" x14ac:dyDescent="0.25">
      <c r="A975" s="832">
        <v>-7.98934753661662E-4</v>
      </c>
      <c r="B975" s="185">
        <v>42296</v>
      </c>
      <c r="C975">
        <v>75.040000000000006</v>
      </c>
    </row>
    <row r="976" spans="1:3" x14ac:dyDescent="0.25">
      <c r="A976" s="832">
        <v>-7.9968012794895404E-4</v>
      </c>
      <c r="B976" s="185">
        <v>42088</v>
      </c>
      <c r="C976">
        <v>99.96</v>
      </c>
    </row>
    <row r="977" spans="1:3" x14ac:dyDescent="0.25">
      <c r="A977" s="832">
        <v>-8.0308384195304505E-4</v>
      </c>
      <c r="B977" s="185">
        <v>40525</v>
      </c>
      <c r="C977">
        <v>62.21</v>
      </c>
    </row>
    <row r="978" spans="1:3" x14ac:dyDescent="0.25">
      <c r="A978" s="832">
        <v>-8.4423807513700488E-4</v>
      </c>
      <c r="B978" s="185">
        <v>41193</v>
      </c>
      <c r="C978">
        <v>71.010000000000005</v>
      </c>
    </row>
    <row r="979" spans="1:3" x14ac:dyDescent="0.25">
      <c r="A979" s="832">
        <v>-8.4727811904250494E-4</v>
      </c>
      <c r="B979" s="185">
        <v>41873</v>
      </c>
      <c r="C979">
        <v>94.34</v>
      </c>
    </row>
    <row r="980" spans="1:3" x14ac:dyDescent="0.25">
      <c r="A980" s="832">
        <v>-8.5048477632243547E-4</v>
      </c>
      <c r="B980" s="185">
        <v>40578</v>
      </c>
      <c r="C980">
        <v>58.74</v>
      </c>
    </row>
    <row r="981" spans="1:3" x14ac:dyDescent="0.25">
      <c r="A981" s="832">
        <v>-8.5763293310470168E-4</v>
      </c>
      <c r="B981" s="185">
        <v>41698</v>
      </c>
      <c r="C981">
        <v>81.55</v>
      </c>
    </row>
    <row r="982" spans="1:3" x14ac:dyDescent="0.25">
      <c r="A982" s="832">
        <v>-8.5836909871239708E-4</v>
      </c>
      <c r="B982" s="185">
        <v>40219</v>
      </c>
      <c r="C982">
        <v>46.56</v>
      </c>
    </row>
    <row r="983" spans="1:3" x14ac:dyDescent="0.25">
      <c r="A983" s="832">
        <v>-8.7950747581355682E-4</v>
      </c>
      <c r="B983" s="185">
        <v>42187</v>
      </c>
      <c r="C983">
        <v>90.88</v>
      </c>
    </row>
    <row r="984" spans="1:3" x14ac:dyDescent="0.25">
      <c r="A984" s="832">
        <v>-9.0799031476995751E-4</v>
      </c>
      <c r="B984" s="185">
        <v>40668</v>
      </c>
      <c r="C984">
        <v>66.02</v>
      </c>
    </row>
    <row r="985" spans="1:3" x14ac:dyDescent="0.25">
      <c r="A985" s="832">
        <v>-9.2387287509232419E-4</v>
      </c>
      <c r="B985" s="185">
        <v>40373</v>
      </c>
      <c r="C985">
        <v>54.07</v>
      </c>
    </row>
    <row r="986" spans="1:3" x14ac:dyDescent="0.25">
      <c r="A986" s="832">
        <v>-9.3134646088333106E-4</v>
      </c>
      <c r="B986" s="185">
        <v>42283</v>
      </c>
      <c r="C986">
        <v>75.09</v>
      </c>
    </row>
    <row r="987" spans="1:3" x14ac:dyDescent="0.25">
      <c r="A987" s="832">
        <v>-9.492168960607561E-4</v>
      </c>
      <c r="B987" s="185">
        <v>40121</v>
      </c>
      <c r="C987">
        <v>42.1</v>
      </c>
    </row>
    <row r="988" spans="1:3" x14ac:dyDescent="0.25">
      <c r="A988" s="832">
        <v>-9.6789804807229096E-4</v>
      </c>
      <c r="B988" s="185">
        <v>40534</v>
      </c>
      <c r="C988">
        <v>61.93</v>
      </c>
    </row>
    <row r="989" spans="1:3" x14ac:dyDescent="0.25">
      <c r="A989" s="832">
        <v>-9.698380370477544E-4</v>
      </c>
      <c r="B989" s="185">
        <v>42100</v>
      </c>
      <c r="C989">
        <v>103.01</v>
      </c>
    </row>
    <row r="990" spans="1:3" x14ac:dyDescent="0.25">
      <c r="A990" s="832">
        <v>-9.953962921488424E-4</v>
      </c>
      <c r="B990" s="185">
        <v>40982</v>
      </c>
      <c r="C990">
        <v>80.290000000000006</v>
      </c>
    </row>
    <row r="991" spans="1:3" x14ac:dyDescent="0.25">
      <c r="A991" s="832">
        <v>-1.0090817356206427E-3</v>
      </c>
      <c r="B991" s="185">
        <v>39955</v>
      </c>
      <c r="C991">
        <v>29.7</v>
      </c>
    </row>
    <row r="992" spans="1:3" x14ac:dyDescent="0.25">
      <c r="A992" s="832">
        <v>-1.0291595197254866E-3</v>
      </c>
      <c r="B992" s="185">
        <v>40464</v>
      </c>
      <c r="C992">
        <v>58.24</v>
      </c>
    </row>
    <row r="993" spans="1:3" x14ac:dyDescent="0.25">
      <c r="A993" s="832">
        <v>-1.0385756676558611E-3</v>
      </c>
      <c r="B993" s="185">
        <v>41239</v>
      </c>
      <c r="C993">
        <v>67.33</v>
      </c>
    </row>
    <row r="994" spans="1:3" x14ac:dyDescent="0.25">
      <c r="A994" s="832">
        <v>-1.0516475812105686E-3</v>
      </c>
      <c r="B994" s="185">
        <v>41617</v>
      </c>
      <c r="C994">
        <v>85.49</v>
      </c>
    </row>
    <row r="995" spans="1:3" x14ac:dyDescent="0.25">
      <c r="A995" s="832">
        <v>-1.0558069381597646E-3</v>
      </c>
      <c r="B995" s="185">
        <v>40687</v>
      </c>
      <c r="C995">
        <v>66.23</v>
      </c>
    </row>
    <row r="996" spans="1:3" x14ac:dyDescent="0.25">
      <c r="A996" s="832">
        <v>-1.0958904109589218E-3</v>
      </c>
      <c r="B996" s="185">
        <v>41136</v>
      </c>
      <c r="C996">
        <v>72.92</v>
      </c>
    </row>
    <row r="997" spans="1:3" x14ac:dyDescent="0.25">
      <c r="A997" s="832">
        <v>-1.1123470522803602E-3</v>
      </c>
      <c r="B997" s="185">
        <v>40557</v>
      </c>
      <c r="C997">
        <v>62.86</v>
      </c>
    </row>
    <row r="998" spans="1:3" x14ac:dyDescent="0.25">
      <c r="A998" s="832">
        <v>-1.1415525114155667E-3</v>
      </c>
      <c r="B998" s="185">
        <v>39930</v>
      </c>
      <c r="C998">
        <v>26.25</v>
      </c>
    </row>
    <row r="999" spans="1:3" x14ac:dyDescent="0.25">
      <c r="A999" s="832">
        <v>-1.1454753722794919E-3</v>
      </c>
      <c r="B999" s="185">
        <v>42065</v>
      </c>
      <c r="C999">
        <v>104.64</v>
      </c>
    </row>
    <row r="1000" spans="1:3" x14ac:dyDescent="0.25">
      <c r="A1000" s="832">
        <v>-1.1527377521612925E-3</v>
      </c>
      <c r="B1000" s="185">
        <v>41802</v>
      </c>
      <c r="C1000">
        <v>86.65</v>
      </c>
    </row>
    <row r="1001" spans="1:3" x14ac:dyDescent="0.25">
      <c r="A1001" s="832">
        <v>-1.2000685753471574E-3</v>
      </c>
      <c r="B1001" s="185">
        <v>40637</v>
      </c>
      <c r="C1001">
        <v>58.26</v>
      </c>
    </row>
    <row r="1002" spans="1:3" x14ac:dyDescent="0.25">
      <c r="A1002" s="832">
        <v>-1.2075211316198153E-3</v>
      </c>
      <c r="B1002" s="185">
        <v>40575</v>
      </c>
      <c r="C1002">
        <v>57.9</v>
      </c>
    </row>
    <row r="1003" spans="1:3" x14ac:dyDescent="0.25">
      <c r="A1003" s="832">
        <v>-1.2198841110093728E-3</v>
      </c>
      <c r="B1003" s="185">
        <v>40701</v>
      </c>
      <c r="C1003">
        <v>65.5</v>
      </c>
    </row>
    <row r="1004" spans="1:3" x14ac:dyDescent="0.25">
      <c r="A1004" s="832">
        <v>-1.2867465109372977E-3</v>
      </c>
      <c r="B1004" s="185">
        <v>42110</v>
      </c>
      <c r="C1004">
        <v>100.9</v>
      </c>
    </row>
    <row r="1005" spans="1:3" x14ac:dyDescent="0.25">
      <c r="A1005" s="832">
        <v>-1.2970168612191912E-3</v>
      </c>
      <c r="B1005" s="185">
        <v>40567</v>
      </c>
      <c r="C1005">
        <v>61.6</v>
      </c>
    </row>
    <row r="1006" spans="1:3" x14ac:dyDescent="0.25">
      <c r="A1006" s="832">
        <v>-1.2987012987012436E-3</v>
      </c>
      <c r="B1006" s="185">
        <v>41359</v>
      </c>
      <c r="C1006">
        <v>76.900000000000006</v>
      </c>
    </row>
    <row r="1007" spans="1:3" x14ac:dyDescent="0.25">
      <c r="A1007" s="832">
        <v>-1.334858886346324E-3</v>
      </c>
      <c r="B1007" s="185">
        <v>42060</v>
      </c>
      <c r="C1007">
        <v>104.74</v>
      </c>
    </row>
    <row r="1008" spans="1:3" x14ac:dyDescent="0.25">
      <c r="A1008" s="832">
        <v>-1.3402061855669611E-3</v>
      </c>
      <c r="B1008" s="185">
        <v>41891</v>
      </c>
      <c r="C1008">
        <v>96.87</v>
      </c>
    </row>
    <row r="1009" spans="1:3" x14ac:dyDescent="0.25">
      <c r="A1009" s="832">
        <v>-1.3495276653171517E-3</v>
      </c>
      <c r="B1009" s="185">
        <v>40609</v>
      </c>
      <c r="C1009">
        <v>59.2</v>
      </c>
    </row>
    <row r="1010" spans="1:3" x14ac:dyDescent="0.25">
      <c r="A1010" s="832">
        <v>-1.3565174497471855E-3</v>
      </c>
      <c r="B1010" s="185">
        <v>41575</v>
      </c>
      <c r="C1010">
        <v>80.98</v>
      </c>
    </row>
    <row r="1011" spans="1:3" x14ac:dyDescent="0.25">
      <c r="A1011" s="832">
        <v>-1.370697532744547E-3</v>
      </c>
      <c r="B1011" s="185">
        <v>41270</v>
      </c>
      <c r="C1011">
        <v>65.569999999999993</v>
      </c>
    </row>
    <row r="1012" spans="1:3" x14ac:dyDescent="0.25">
      <c r="A1012" s="832">
        <v>-1.3863856924996032E-3</v>
      </c>
      <c r="B1012" s="185">
        <v>42286</v>
      </c>
      <c r="C1012">
        <v>72.03</v>
      </c>
    </row>
    <row r="1013" spans="1:3" x14ac:dyDescent="0.25">
      <c r="A1013" s="832">
        <v>-1.4191717197781228E-3</v>
      </c>
      <c r="B1013" s="185">
        <v>42352</v>
      </c>
      <c r="C1013">
        <v>77.400000000000006</v>
      </c>
    </row>
    <row r="1014" spans="1:3" x14ac:dyDescent="0.25">
      <c r="A1014" s="832">
        <v>-1.4812819822246359E-3</v>
      </c>
      <c r="B1014" s="185">
        <v>41548</v>
      </c>
      <c r="C1014">
        <v>74.150000000000006</v>
      </c>
    </row>
    <row r="1015" spans="1:3" x14ac:dyDescent="0.25">
      <c r="A1015" s="832">
        <v>-1.5011794981771853E-3</v>
      </c>
      <c r="B1015" s="185">
        <v>41830</v>
      </c>
      <c r="C1015">
        <v>93.12</v>
      </c>
    </row>
    <row r="1016" spans="1:3" x14ac:dyDescent="0.25">
      <c r="A1016" s="832">
        <v>-1.5046644598253334E-3</v>
      </c>
      <c r="B1016" s="185">
        <v>40674</v>
      </c>
      <c r="C1016">
        <v>66.36</v>
      </c>
    </row>
    <row r="1017" spans="1:3" x14ac:dyDescent="0.25">
      <c r="A1017" s="832">
        <v>-1.5075376884422509E-3</v>
      </c>
      <c r="B1017" s="185">
        <v>40494</v>
      </c>
      <c r="C1017">
        <v>59.61</v>
      </c>
    </row>
    <row r="1018" spans="1:3" x14ac:dyDescent="0.25">
      <c r="A1018" s="832">
        <v>-1.5202702702703519E-3</v>
      </c>
      <c r="B1018" s="185">
        <v>40610</v>
      </c>
      <c r="C1018">
        <v>59.11</v>
      </c>
    </row>
    <row r="1019" spans="1:3" x14ac:dyDescent="0.25">
      <c r="A1019" s="832">
        <v>-1.5398152221733907E-3</v>
      </c>
      <c r="B1019" s="185">
        <v>42167</v>
      </c>
      <c r="C1019">
        <v>90.78</v>
      </c>
    </row>
    <row r="1020" spans="1:3" x14ac:dyDescent="0.25">
      <c r="A1020" s="832">
        <v>-1.5900549291705257E-3</v>
      </c>
      <c r="B1020" s="185">
        <v>40770</v>
      </c>
      <c r="C1020">
        <v>69.069999999999993</v>
      </c>
    </row>
    <row r="1021" spans="1:3" x14ac:dyDescent="0.25">
      <c r="A1021" s="832">
        <v>-1.6176867080076596E-3</v>
      </c>
      <c r="B1021" s="185">
        <v>40022</v>
      </c>
      <c r="C1021">
        <v>37.03</v>
      </c>
    </row>
    <row r="1022" spans="1:3" x14ac:dyDescent="0.25">
      <c r="A1022" s="832">
        <v>-1.6462841015992824E-3</v>
      </c>
      <c r="B1022" s="185">
        <v>40149</v>
      </c>
      <c r="C1022">
        <v>42.45</v>
      </c>
    </row>
    <row r="1023" spans="1:3" x14ac:dyDescent="0.25">
      <c r="A1023" s="832">
        <v>-1.6768475266498717E-3</v>
      </c>
      <c r="B1023" s="185">
        <v>41655</v>
      </c>
      <c r="C1023">
        <v>83.35</v>
      </c>
    </row>
    <row r="1024" spans="1:3" x14ac:dyDescent="0.25">
      <c r="A1024" s="832">
        <v>-1.6839066634591893E-3</v>
      </c>
      <c r="B1024" s="185">
        <v>41726</v>
      </c>
      <c r="C1024">
        <v>83</v>
      </c>
    </row>
    <row r="1025" spans="1:3" x14ac:dyDescent="0.25">
      <c r="A1025" s="832">
        <v>-1.7080391710315723E-3</v>
      </c>
      <c r="B1025" s="185">
        <v>41764</v>
      </c>
      <c r="C1025">
        <v>87.67</v>
      </c>
    </row>
    <row r="1026" spans="1:3" x14ac:dyDescent="0.25">
      <c r="A1026" s="832">
        <v>-1.7178441056473481E-3</v>
      </c>
      <c r="B1026" s="185">
        <v>41813</v>
      </c>
      <c r="C1026">
        <v>92.98</v>
      </c>
    </row>
    <row r="1027" spans="1:3" x14ac:dyDescent="0.25">
      <c r="A1027" s="832">
        <v>-1.7220421393840946E-3</v>
      </c>
      <c r="B1027" s="185">
        <v>42019</v>
      </c>
      <c r="C1027">
        <v>98.55</v>
      </c>
    </row>
    <row r="1028" spans="1:3" x14ac:dyDescent="0.25">
      <c r="A1028" s="832">
        <v>-1.7371163867979655E-3</v>
      </c>
      <c r="B1028" s="185">
        <v>40749</v>
      </c>
      <c r="C1028">
        <v>68.959999999999994</v>
      </c>
    </row>
    <row r="1029" spans="1:3" x14ac:dyDescent="0.25">
      <c r="A1029" s="832">
        <v>-1.7401392111368041E-3</v>
      </c>
      <c r="B1029" s="185">
        <v>40750</v>
      </c>
      <c r="C1029">
        <v>68.84</v>
      </c>
    </row>
    <row r="1030" spans="1:3" x14ac:dyDescent="0.25">
      <c r="A1030" s="832">
        <v>-1.7517517517517955E-3</v>
      </c>
      <c r="B1030" s="185">
        <v>41431</v>
      </c>
      <c r="C1030">
        <v>79.78</v>
      </c>
    </row>
    <row r="1031" spans="1:3" x14ac:dyDescent="0.25">
      <c r="A1031" s="832">
        <v>-1.7781425249623339E-3</v>
      </c>
      <c r="B1031" s="185">
        <v>41115</v>
      </c>
      <c r="C1031">
        <v>72.98</v>
      </c>
    </row>
    <row r="1032" spans="1:3" x14ac:dyDescent="0.25">
      <c r="A1032" s="832">
        <v>-1.7822664488341688E-3</v>
      </c>
      <c r="B1032" s="185">
        <v>41240</v>
      </c>
      <c r="C1032">
        <v>67.209999999999994</v>
      </c>
    </row>
    <row r="1033" spans="1:3" x14ac:dyDescent="0.25">
      <c r="A1033" s="832">
        <v>-1.7903869990358867E-3</v>
      </c>
      <c r="B1033" s="185">
        <v>40920</v>
      </c>
      <c r="C1033">
        <v>72.48</v>
      </c>
    </row>
    <row r="1034" spans="1:3" x14ac:dyDescent="0.25">
      <c r="A1034" s="832">
        <v>-1.7945886250689824E-3</v>
      </c>
      <c r="B1034" s="185">
        <v>41151</v>
      </c>
      <c r="C1034">
        <v>72.31</v>
      </c>
    </row>
    <row r="1035" spans="1:3" x14ac:dyDescent="0.25">
      <c r="A1035" s="832">
        <v>-1.8083182640143969E-3</v>
      </c>
      <c r="B1035" s="185">
        <v>42059</v>
      </c>
      <c r="C1035">
        <v>104.88</v>
      </c>
    </row>
    <row r="1036" spans="1:3" x14ac:dyDescent="0.25">
      <c r="A1036" s="832">
        <v>-1.8195996880686627E-3</v>
      </c>
      <c r="B1036" s="185">
        <v>41366</v>
      </c>
      <c r="C1036">
        <v>76.8</v>
      </c>
    </row>
    <row r="1037" spans="1:3" x14ac:dyDescent="0.25">
      <c r="A1037" s="832">
        <v>-1.8209833309986712E-3</v>
      </c>
      <c r="B1037" s="185">
        <v>40851</v>
      </c>
      <c r="C1037">
        <v>71.260000000000005</v>
      </c>
    </row>
    <row r="1038" spans="1:3" x14ac:dyDescent="0.25">
      <c r="A1038" s="832">
        <v>-1.8989745537408842E-3</v>
      </c>
      <c r="B1038" s="185">
        <v>39927</v>
      </c>
      <c r="C1038">
        <v>26.28</v>
      </c>
    </row>
    <row r="1039" spans="1:3" x14ac:dyDescent="0.25">
      <c r="A1039" s="832">
        <v>-1.9027232726840371E-3</v>
      </c>
      <c r="B1039" s="185">
        <v>41603</v>
      </c>
      <c r="C1039">
        <v>83.93</v>
      </c>
    </row>
    <row r="1040" spans="1:3" x14ac:dyDescent="0.25">
      <c r="A1040" s="832">
        <v>-1.91662673694315E-3</v>
      </c>
      <c r="B1040" s="185">
        <v>42313</v>
      </c>
      <c r="C1040">
        <v>83.32</v>
      </c>
    </row>
    <row r="1041" spans="1:3" x14ac:dyDescent="0.25">
      <c r="A1041" s="832">
        <v>-1.9396290459449128E-3</v>
      </c>
      <c r="B1041" s="185">
        <v>42318</v>
      </c>
      <c r="C1041">
        <v>82.33</v>
      </c>
    </row>
    <row r="1042" spans="1:3" x14ac:dyDescent="0.25">
      <c r="A1042" s="832">
        <v>-2.0026702269693164E-3</v>
      </c>
      <c r="B1042" s="185">
        <v>41529</v>
      </c>
      <c r="C1042">
        <v>74.75</v>
      </c>
    </row>
    <row r="1043" spans="1:3" x14ac:dyDescent="0.25">
      <c r="A1043" s="832">
        <v>-2.0077633516262239E-3</v>
      </c>
      <c r="B1043" s="185">
        <v>41164</v>
      </c>
      <c r="C1043">
        <v>74.56</v>
      </c>
    </row>
    <row r="1044" spans="1:3" x14ac:dyDescent="0.25">
      <c r="A1044" s="832">
        <v>-2.0467521275449041E-3</v>
      </c>
      <c r="B1044" s="185">
        <v>41856</v>
      </c>
      <c r="C1044">
        <v>92.64</v>
      </c>
    </row>
    <row r="1045" spans="1:3" x14ac:dyDescent="0.25">
      <c r="A1045" s="832">
        <v>-2.0525451559932906E-3</v>
      </c>
      <c r="B1045" s="185">
        <v>41138</v>
      </c>
      <c r="C1045">
        <v>72.930000000000007</v>
      </c>
    </row>
    <row r="1046" spans="1:3" x14ac:dyDescent="0.25">
      <c r="A1046" s="832">
        <v>-2.0530869628977433E-3</v>
      </c>
      <c r="B1046" s="185">
        <v>41246</v>
      </c>
      <c r="C1046">
        <v>68.05</v>
      </c>
    </row>
    <row r="1047" spans="1:3" x14ac:dyDescent="0.25">
      <c r="A1047" s="832">
        <v>-2.0862308762170656E-3</v>
      </c>
      <c r="B1047" s="185">
        <v>40861</v>
      </c>
      <c r="C1047">
        <v>71.75</v>
      </c>
    </row>
    <row r="1048" spans="1:3" x14ac:dyDescent="0.25">
      <c r="A1048" s="832">
        <v>-2.0956123117222836E-3</v>
      </c>
      <c r="B1048" s="185">
        <v>41507</v>
      </c>
      <c r="C1048">
        <v>76.19</v>
      </c>
    </row>
    <row r="1049" spans="1:3" x14ac:dyDescent="0.25">
      <c r="A1049" s="832">
        <v>-2.1111893033075591E-3</v>
      </c>
      <c r="B1049" s="185">
        <v>41613</v>
      </c>
      <c r="C1049">
        <v>85.08</v>
      </c>
    </row>
    <row r="1050" spans="1:3" x14ac:dyDescent="0.25">
      <c r="A1050" s="832">
        <v>-2.1141649048626032E-3</v>
      </c>
      <c r="B1050" s="185">
        <v>40653</v>
      </c>
      <c r="C1050">
        <v>61.36</v>
      </c>
    </row>
    <row r="1051" spans="1:3" x14ac:dyDescent="0.25">
      <c r="A1051" s="832">
        <v>-2.1356113187399606E-3</v>
      </c>
      <c r="B1051" s="185">
        <v>41523</v>
      </c>
      <c r="C1051">
        <v>74.760000000000005</v>
      </c>
    </row>
    <row r="1052" spans="1:3" x14ac:dyDescent="0.25">
      <c r="A1052" s="832">
        <v>-2.1376656690893503E-3</v>
      </c>
      <c r="B1052" s="185">
        <v>40231</v>
      </c>
      <c r="C1052">
        <v>46.68</v>
      </c>
    </row>
    <row r="1053" spans="1:3" x14ac:dyDescent="0.25">
      <c r="A1053" s="832">
        <v>-2.1386215611937098E-3</v>
      </c>
      <c r="B1053" s="185">
        <v>41976</v>
      </c>
      <c r="C1053">
        <v>102.65</v>
      </c>
    </row>
    <row r="1054" spans="1:3" x14ac:dyDescent="0.25">
      <c r="A1054" s="832">
        <v>-2.1505376344086446E-3</v>
      </c>
      <c r="B1054" s="185">
        <v>40316</v>
      </c>
      <c r="C1054">
        <v>51.04</v>
      </c>
    </row>
    <row r="1055" spans="1:3" x14ac:dyDescent="0.25">
      <c r="A1055" s="832">
        <v>-2.1642419141517655E-3</v>
      </c>
      <c r="B1055" s="185">
        <v>41709</v>
      </c>
      <c r="C1055">
        <v>82.99</v>
      </c>
    </row>
    <row r="1056" spans="1:3" x14ac:dyDescent="0.25">
      <c r="A1056" s="832">
        <v>-2.1827252884314419E-3</v>
      </c>
      <c r="B1056" s="185">
        <v>42132</v>
      </c>
      <c r="C1056">
        <v>96</v>
      </c>
    </row>
    <row r="1057" spans="1:3" x14ac:dyDescent="0.25">
      <c r="A1057" s="832">
        <v>-2.1934634788330909E-3</v>
      </c>
      <c r="B1057" s="185">
        <v>40190</v>
      </c>
      <c r="C1057">
        <v>45.49</v>
      </c>
    </row>
    <row r="1058" spans="1:3" x14ac:dyDescent="0.25">
      <c r="A1058" s="832">
        <v>-2.2366815778771532E-3</v>
      </c>
      <c r="B1058" s="185">
        <v>42030</v>
      </c>
      <c r="C1058">
        <v>98.14</v>
      </c>
    </row>
    <row r="1059" spans="1:3" x14ac:dyDescent="0.25">
      <c r="A1059" s="832">
        <v>-2.2639499267546048E-3</v>
      </c>
      <c r="B1059" s="185">
        <v>41522</v>
      </c>
      <c r="C1059">
        <v>74.92</v>
      </c>
    </row>
    <row r="1060" spans="1:3" x14ac:dyDescent="0.25">
      <c r="A1060" s="832">
        <v>-2.2867369258302572E-3</v>
      </c>
      <c r="B1060" s="185">
        <v>41992</v>
      </c>
      <c r="C1060">
        <v>100.35</v>
      </c>
    </row>
    <row r="1061" spans="1:3" x14ac:dyDescent="0.25">
      <c r="A1061" s="832">
        <v>-2.2963663379711452E-3</v>
      </c>
      <c r="B1061" s="185">
        <v>40938</v>
      </c>
      <c r="C1061">
        <v>73.86</v>
      </c>
    </row>
    <row r="1062" spans="1:3" x14ac:dyDescent="0.25">
      <c r="A1062" s="832">
        <v>-2.3012552301254763E-3</v>
      </c>
      <c r="B1062" s="185">
        <v>41884</v>
      </c>
      <c r="C1062">
        <v>95.38</v>
      </c>
    </row>
    <row r="1063" spans="1:3" x14ac:dyDescent="0.25">
      <c r="A1063" s="832">
        <v>-2.3222809960006252E-3</v>
      </c>
      <c r="B1063" s="185">
        <v>41316</v>
      </c>
      <c r="C1063">
        <v>77.33</v>
      </c>
    </row>
    <row r="1064" spans="1:3" x14ac:dyDescent="0.25">
      <c r="A1064" s="832">
        <v>-2.3441662226957316E-3</v>
      </c>
      <c r="B1064" s="185">
        <v>41863</v>
      </c>
      <c r="C1064">
        <v>93.63</v>
      </c>
    </row>
    <row r="1065" spans="1:3" x14ac:dyDescent="0.25">
      <c r="A1065" s="832">
        <v>-2.3520188161506583E-3</v>
      </c>
      <c r="B1065" s="185">
        <v>41506</v>
      </c>
      <c r="C1065">
        <v>76.349999999999994</v>
      </c>
    </row>
    <row r="1066" spans="1:3" x14ac:dyDescent="0.25">
      <c r="A1066" s="832">
        <v>-2.3801023444008917E-3</v>
      </c>
      <c r="B1066" s="185">
        <v>42230</v>
      </c>
      <c r="C1066">
        <v>83.83</v>
      </c>
    </row>
    <row r="1067" spans="1:3" x14ac:dyDescent="0.25">
      <c r="A1067" s="832">
        <v>-2.4651972157770929E-3</v>
      </c>
      <c r="B1067" s="185">
        <v>40738</v>
      </c>
      <c r="C1067">
        <v>68.790000000000006</v>
      </c>
    </row>
    <row r="1068" spans="1:3" x14ac:dyDescent="0.25">
      <c r="A1068" s="832">
        <v>-2.467612584824308E-3</v>
      </c>
      <c r="B1068" s="185">
        <v>42144</v>
      </c>
      <c r="C1068">
        <v>97.02</v>
      </c>
    </row>
    <row r="1069" spans="1:3" x14ac:dyDescent="0.25">
      <c r="A1069" s="832">
        <v>-2.4724229745148874E-3</v>
      </c>
      <c r="B1069" s="185">
        <v>40406</v>
      </c>
      <c r="C1069">
        <v>52.45</v>
      </c>
    </row>
    <row r="1070" spans="1:3" x14ac:dyDescent="0.25">
      <c r="A1070" s="832">
        <v>-2.5220680958386588E-3</v>
      </c>
      <c r="B1070" s="185">
        <v>40756</v>
      </c>
      <c r="C1070">
        <v>71.19</v>
      </c>
    </row>
    <row r="1071" spans="1:3" x14ac:dyDescent="0.25">
      <c r="A1071" s="832">
        <v>-2.5239107332624133E-3</v>
      </c>
      <c r="B1071" s="185">
        <v>41521</v>
      </c>
      <c r="C1071">
        <v>75.09</v>
      </c>
    </row>
    <row r="1072" spans="1:3" x14ac:dyDescent="0.25">
      <c r="A1072" s="832">
        <v>-2.5516403402185972E-3</v>
      </c>
      <c r="B1072" s="185">
        <v>41719</v>
      </c>
      <c r="C1072">
        <v>82.09</v>
      </c>
    </row>
    <row r="1073" spans="1:3" x14ac:dyDescent="0.25">
      <c r="A1073" s="832">
        <v>-2.5646743978591235E-3</v>
      </c>
      <c r="B1073" s="185">
        <v>41793</v>
      </c>
      <c r="C1073">
        <v>89.45</v>
      </c>
    </row>
    <row r="1074" spans="1:3" x14ac:dyDescent="0.25">
      <c r="A1074" s="832">
        <v>-2.5929127052721768E-3</v>
      </c>
      <c r="B1074" s="185">
        <v>40613</v>
      </c>
      <c r="C1074">
        <v>57.7</v>
      </c>
    </row>
    <row r="1075" spans="1:3" x14ac:dyDescent="0.25">
      <c r="A1075" s="832">
        <v>-2.6142305069334348E-3</v>
      </c>
      <c r="B1075" s="185">
        <v>42220</v>
      </c>
      <c r="C1075">
        <v>87.75</v>
      </c>
    </row>
    <row r="1076" spans="1:3" x14ac:dyDescent="0.25">
      <c r="A1076" s="832">
        <v>-2.6322716504343369E-3</v>
      </c>
      <c r="B1076" s="185">
        <v>41162</v>
      </c>
      <c r="C1076">
        <v>75.78</v>
      </c>
    </row>
    <row r="1077" spans="1:3" x14ac:dyDescent="0.25">
      <c r="A1077" s="832">
        <v>-2.6327336551119629E-3</v>
      </c>
      <c r="B1077" s="185">
        <v>41243</v>
      </c>
      <c r="C1077">
        <v>68.19</v>
      </c>
    </row>
    <row r="1078" spans="1:3" x14ac:dyDescent="0.25">
      <c r="A1078" s="832">
        <v>-2.6455026455026731E-3</v>
      </c>
      <c r="B1078" s="185">
        <v>41624</v>
      </c>
      <c r="C1078">
        <v>82.94</v>
      </c>
    </row>
    <row r="1079" spans="1:3" x14ac:dyDescent="0.25">
      <c r="A1079" s="832">
        <v>-2.6495079485239215E-3</v>
      </c>
      <c r="B1079" s="185">
        <v>42347</v>
      </c>
      <c r="C1079">
        <v>79.05</v>
      </c>
    </row>
    <row r="1080" spans="1:3" x14ac:dyDescent="0.25">
      <c r="A1080" s="832">
        <v>-2.6653504442250009E-3</v>
      </c>
      <c r="B1080" s="185">
        <v>42109</v>
      </c>
      <c r="C1080">
        <v>101.03</v>
      </c>
    </row>
    <row r="1081" spans="1:3" x14ac:dyDescent="0.25">
      <c r="A1081" s="832">
        <v>-2.6919349628512501E-3</v>
      </c>
      <c r="B1081" s="185">
        <v>41835</v>
      </c>
      <c r="C1081">
        <v>92.62</v>
      </c>
    </row>
    <row r="1082" spans="1:3" x14ac:dyDescent="0.25">
      <c r="A1082" s="832">
        <v>-2.7382256297919794E-3</v>
      </c>
      <c r="B1082" s="185">
        <v>41486</v>
      </c>
      <c r="C1082">
        <v>72.84</v>
      </c>
    </row>
    <row r="1083" spans="1:3" x14ac:dyDescent="0.25">
      <c r="A1083" s="832">
        <v>-2.7693159789532462E-3</v>
      </c>
      <c r="B1083" s="185">
        <v>41473</v>
      </c>
      <c r="C1083">
        <v>72.02</v>
      </c>
    </row>
    <row r="1084" spans="1:3" x14ac:dyDescent="0.25">
      <c r="A1084" s="832">
        <v>-2.7739251040223012E-3</v>
      </c>
      <c r="B1084" s="185">
        <v>41827</v>
      </c>
      <c r="C1084">
        <v>93.47</v>
      </c>
    </row>
    <row r="1085" spans="1:3" x14ac:dyDescent="0.25">
      <c r="A1085" s="832">
        <v>-2.7948574622694844E-3</v>
      </c>
      <c r="B1085" s="185">
        <v>42291</v>
      </c>
      <c r="C1085">
        <v>71.36</v>
      </c>
    </row>
    <row r="1086" spans="1:3" x14ac:dyDescent="0.25">
      <c r="A1086" s="832">
        <v>-2.8282828282827355E-3</v>
      </c>
      <c r="B1086" s="185">
        <v>41550</v>
      </c>
      <c r="C1086">
        <v>74.040000000000006</v>
      </c>
    </row>
    <row r="1087" spans="1:3" x14ac:dyDescent="0.25">
      <c r="A1087" s="832">
        <v>-2.8653295128939771E-3</v>
      </c>
      <c r="B1087" s="185">
        <v>40267</v>
      </c>
      <c r="C1087">
        <v>52.2</v>
      </c>
    </row>
    <row r="1088" spans="1:3" x14ac:dyDescent="0.25">
      <c r="A1088" s="832">
        <v>-2.8684605928150919E-3</v>
      </c>
      <c r="B1088" s="185">
        <v>41131</v>
      </c>
      <c r="C1088">
        <v>73</v>
      </c>
    </row>
    <row r="1089" spans="1:3" x14ac:dyDescent="0.25">
      <c r="A1089" s="832">
        <v>-2.8803795323619763E-3</v>
      </c>
      <c r="B1089" s="185">
        <v>40640</v>
      </c>
      <c r="C1089">
        <v>58.85</v>
      </c>
    </row>
    <row r="1090" spans="1:3" x14ac:dyDescent="0.25">
      <c r="A1090" s="832">
        <v>-2.8943560057886897E-3</v>
      </c>
      <c r="B1090" s="185">
        <v>40521</v>
      </c>
      <c r="C1090">
        <v>62.01</v>
      </c>
    </row>
    <row r="1091" spans="1:3" x14ac:dyDescent="0.25">
      <c r="A1091" s="832">
        <v>-2.9087886972781751E-3</v>
      </c>
      <c r="B1091" s="185">
        <v>40323</v>
      </c>
      <c r="C1091">
        <v>47.99</v>
      </c>
    </row>
    <row r="1092" spans="1:3" x14ac:dyDescent="0.25">
      <c r="A1092" s="832">
        <v>-2.9090179556624518E-3</v>
      </c>
      <c r="B1092" s="185">
        <v>42076</v>
      </c>
      <c r="C1092">
        <v>99.4</v>
      </c>
    </row>
    <row r="1093" spans="1:3" x14ac:dyDescent="0.25">
      <c r="A1093" s="832">
        <v>-2.9273259513807881E-3</v>
      </c>
      <c r="B1093" s="185">
        <v>42247</v>
      </c>
      <c r="C1093">
        <v>78.34</v>
      </c>
    </row>
    <row r="1094" spans="1:3" x14ac:dyDescent="0.25">
      <c r="A1094" s="832">
        <v>-2.9441884280594355E-3</v>
      </c>
      <c r="B1094" s="185">
        <v>41682</v>
      </c>
      <c r="C1094">
        <v>77.89</v>
      </c>
    </row>
    <row r="1095" spans="1:3" x14ac:dyDescent="0.25">
      <c r="A1095" s="832">
        <v>-2.962962962962945E-3</v>
      </c>
      <c r="B1095" s="185">
        <v>41866</v>
      </c>
      <c r="C1095">
        <v>94.22</v>
      </c>
    </row>
    <row r="1096" spans="1:3" x14ac:dyDescent="0.25">
      <c r="A1096" s="832">
        <v>-3.0253665347915737E-3</v>
      </c>
      <c r="B1096" s="185">
        <v>40105</v>
      </c>
      <c r="C1096">
        <v>42.84</v>
      </c>
    </row>
    <row r="1097" spans="1:3" x14ac:dyDescent="0.25">
      <c r="A1097" s="832">
        <v>-3.0257186081694698E-3</v>
      </c>
      <c r="B1097" s="185">
        <v>39881</v>
      </c>
      <c r="C1097">
        <v>26.36</v>
      </c>
    </row>
    <row r="1098" spans="1:3" x14ac:dyDescent="0.25">
      <c r="A1098" s="832">
        <v>-3.040774015203862E-3</v>
      </c>
      <c r="B1098" s="185">
        <v>42285</v>
      </c>
      <c r="C1098">
        <v>72.13</v>
      </c>
    </row>
    <row r="1099" spans="1:3" x14ac:dyDescent="0.25">
      <c r="A1099" s="832">
        <v>-3.0737704918032405E-3</v>
      </c>
      <c r="B1099" s="185">
        <v>41495</v>
      </c>
      <c r="C1099">
        <v>77.84</v>
      </c>
    </row>
    <row r="1100" spans="1:3" x14ac:dyDescent="0.25">
      <c r="A1100" s="832">
        <v>-3.0833917309039949E-3</v>
      </c>
      <c r="B1100" s="185">
        <v>40912</v>
      </c>
      <c r="C1100">
        <v>71.13</v>
      </c>
    </row>
    <row r="1101" spans="1:3" x14ac:dyDescent="0.25">
      <c r="A1101" s="832">
        <v>-3.1282586027112647E-3</v>
      </c>
      <c r="B1101" s="185">
        <v>42137</v>
      </c>
      <c r="C1101">
        <v>95.6</v>
      </c>
    </row>
    <row r="1102" spans="1:3" x14ac:dyDescent="0.25">
      <c r="A1102" s="832">
        <v>-3.1434184675834809E-3</v>
      </c>
      <c r="B1102" s="185">
        <v>41502</v>
      </c>
      <c r="C1102">
        <v>76.11</v>
      </c>
    </row>
    <row r="1103" spans="1:3" x14ac:dyDescent="0.25">
      <c r="A1103" s="832">
        <v>-3.1511463653157712E-3</v>
      </c>
      <c r="B1103" s="185">
        <v>42172</v>
      </c>
      <c r="C1103">
        <v>91.74</v>
      </c>
    </row>
    <row r="1104" spans="1:3" x14ac:dyDescent="0.25">
      <c r="A1104" s="832">
        <v>-3.1545741324919829E-3</v>
      </c>
      <c r="B1104" s="185">
        <v>42424</v>
      </c>
      <c r="C1104">
        <v>72.680000000000007</v>
      </c>
    </row>
    <row r="1105" spans="1:3" x14ac:dyDescent="0.25">
      <c r="A1105" s="832">
        <v>-3.1793842034805175E-3</v>
      </c>
      <c r="B1105" s="185">
        <v>40512</v>
      </c>
      <c r="C1105">
        <v>59.57</v>
      </c>
    </row>
    <row r="1106" spans="1:3" x14ac:dyDescent="0.25">
      <c r="A1106" s="832">
        <v>-3.180749550546369E-3</v>
      </c>
      <c r="B1106" s="185">
        <v>41123</v>
      </c>
      <c r="C1106">
        <v>72.08</v>
      </c>
    </row>
    <row r="1107" spans="1:3" x14ac:dyDescent="0.25">
      <c r="A1107" s="832">
        <v>-3.2035485460817359E-3</v>
      </c>
      <c r="B1107" s="185">
        <v>41023</v>
      </c>
      <c r="C1107">
        <v>80.900000000000006</v>
      </c>
    </row>
    <row r="1108" spans="1:3" x14ac:dyDescent="0.25">
      <c r="A1108" s="832">
        <v>-3.2567049808429616E-3</v>
      </c>
      <c r="B1108" s="185">
        <v>40268</v>
      </c>
      <c r="C1108">
        <v>52.03</v>
      </c>
    </row>
    <row r="1109" spans="1:3" x14ac:dyDescent="0.25">
      <c r="A1109" s="832">
        <v>-3.2916392363396829E-3</v>
      </c>
      <c r="B1109" s="185">
        <v>41158</v>
      </c>
      <c r="C1109">
        <v>75.7</v>
      </c>
    </row>
    <row r="1110" spans="1:3" x14ac:dyDescent="0.25">
      <c r="A1110" s="832">
        <v>-3.2917705735661107E-3</v>
      </c>
      <c r="B1110" s="185">
        <v>42115</v>
      </c>
      <c r="C1110">
        <v>99.92</v>
      </c>
    </row>
    <row r="1111" spans="1:3" x14ac:dyDescent="0.25">
      <c r="A1111" s="832">
        <v>-3.2986290073189206E-3</v>
      </c>
      <c r="B1111" s="185">
        <v>41894</v>
      </c>
      <c r="C1111">
        <v>96.69</v>
      </c>
    </row>
    <row r="1112" spans="1:3" x14ac:dyDescent="0.25">
      <c r="A1112" s="832">
        <v>-3.3022762118174454E-3</v>
      </c>
      <c r="B1112" s="185">
        <v>41607</v>
      </c>
      <c r="C1112">
        <v>84.51</v>
      </c>
    </row>
    <row r="1113" spans="1:3" x14ac:dyDescent="0.25">
      <c r="A1113" s="832">
        <v>-3.3838657282079243E-3</v>
      </c>
      <c r="B1113" s="185">
        <v>41471</v>
      </c>
      <c r="C1113">
        <v>73.63</v>
      </c>
    </row>
    <row r="1114" spans="1:3" x14ac:dyDescent="0.25">
      <c r="A1114" s="832">
        <v>-3.3921302578018286E-3</v>
      </c>
      <c r="B1114" s="185">
        <v>42194</v>
      </c>
      <c r="C1114">
        <v>88.14</v>
      </c>
    </row>
    <row r="1115" spans="1:3" x14ac:dyDescent="0.25">
      <c r="A1115" s="832">
        <v>-3.3975084937711841E-3</v>
      </c>
      <c r="B1115" s="185">
        <v>40205</v>
      </c>
      <c r="C1115">
        <v>44</v>
      </c>
    </row>
    <row r="1116" spans="1:3" x14ac:dyDescent="0.25">
      <c r="A1116" s="832">
        <v>-3.4943473792394819E-3</v>
      </c>
      <c r="B1116" s="185">
        <v>42156</v>
      </c>
      <c r="C1116">
        <v>96.96</v>
      </c>
    </row>
    <row r="1117" spans="1:3" x14ac:dyDescent="0.25">
      <c r="A1117" s="832">
        <v>-3.5329744279946063E-3</v>
      </c>
      <c r="B1117" s="185">
        <v>40490</v>
      </c>
      <c r="C1117">
        <v>59.23</v>
      </c>
    </row>
    <row r="1118" spans="1:3" x14ac:dyDescent="0.25">
      <c r="A1118" s="832">
        <v>-3.5631942988891829E-3</v>
      </c>
      <c r="B1118" s="185">
        <v>41843</v>
      </c>
      <c r="C1118">
        <v>95.08</v>
      </c>
    </row>
    <row r="1119" spans="1:3" x14ac:dyDescent="0.25">
      <c r="A1119" s="832">
        <v>-3.571938848406897E-3</v>
      </c>
      <c r="B1119" s="185">
        <v>41281</v>
      </c>
      <c r="C1119">
        <v>69.739999999999995</v>
      </c>
    </row>
    <row r="1120" spans="1:3" x14ac:dyDescent="0.25">
      <c r="A1120" s="832">
        <v>-3.5733053074094023E-3</v>
      </c>
      <c r="B1120" s="185">
        <v>41878</v>
      </c>
      <c r="C1120">
        <v>94.81</v>
      </c>
    </row>
    <row r="1121" spans="1:3" x14ac:dyDescent="0.25">
      <c r="A1121" s="832">
        <v>-3.5918842830793274E-3</v>
      </c>
      <c r="B1121" s="185">
        <v>42101</v>
      </c>
      <c r="C1121">
        <v>102.64</v>
      </c>
    </row>
    <row r="1122" spans="1:3" x14ac:dyDescent="0.25">
      <c r="A1122" s="832">
        <v>-3.5936751317680038E-3</v>
      </c>
      <c r="B1122" s="185">
        <v>40156</v>
      </c>
      <c r="C1122">
        <v>41.59</v>
      </c>
    </row>
    <row r="1123" spans="1:3" x14ac:dyDescent="0.25">
      <c r="A1123" s="832">
        <v>-3.597122302158251E-3</v>
      </c>
      <c r="B1123" s="185">
        <v>41498</v>
      </c>
      <c r="C1123">
        <v>77.56</v>
      </c>
    </row>
    <row r="1124" spans="1:3" x14ac:dyDescent="0.25">
      <c r="A1124" s="832">
        <v>-3.5976399481939536E-3</v>
      </c>
      <c r="B1124" s="185">
        <v>41289</v>
      </c>
      <c r="C1124">
        <v>69.239999999999995</v>
      </c>
    </row>
    <row r="1125" spans="1:3" x14ac:dyDescent="0.25">
      <c r="A1125" s="832">
        <v>-3.6012861736334223E-3</v>
      </c>
      <c r="B1125" s="185">
        <v>41537</v>
      </c>
      <c r="C1125">
        <v>77.47</v>
      </c>
    </row>
    <row r="1126" spans="1:3" x14ac:dyDescent="0.25">
      <c r="A1126" s="832">
        <v>-3.6664856056490835E-3</v>
      </c>
      <c r="B1126" s="185">
        <v>41178</v>
      </c>
      <c r="C1126">
        <v>73.37</v>
      </c>
    </row>
    <row r="1127" spans="1:3" x14ac:dyDescent="0.25">
      <c r="A1127" s="832">
        <v>-3.6713097937588479E-3</v>
      </c>
      <c r="B1127" s="185">
        <v>41841</v>
      </c>
      <c r="C1127">
        <v>92.27</v>
      </c>
    </row>
    <row r="1128" spans="1:3" x14ac:dyDescent="0.25">
      <c r="A1128" s="832">
        <v>-3.6828842798992678E-3</v>
      </c>
      <c r="B1128" s="185">
        <v>40284</v>
      </c>
      <c r="C1128">
        <v>51.4</v>
      </c>
    </row>
    <row r="1129" spans="1:3" x14ac:dyDescent="0.25">
      <c r="A1129" s="832">
        <v>-3.6971547982640462E-3</v>
      </c>
      <c r="B1129" s="185">
        <v>40526</v>
      </c>
      <c r="C1129">
        <v>61.98</v>
      </c>
    </row>
    <row r="1130" spans="1:3" x14ac:dyDescent="0.25">
      <c r="A1130" s="832">
        <v>-3.6977120406749275E-3</v>
      </c>
      <c r="B1130" s="185">
        <v>40171</v>
      </c>
      <c r="C1130">
        <v>43.11</v>
      </c>
    </row>
    <row r="1131" spans="1:3" x14ac:dyDescent="0.25">
      <c r="A1131" s="832">
        <v>-3.7087912087911956E-3</v>
      </c>
      <c r="B1131" s="185">
        <v>40840</v>
      </c>
      <c r="C1131">
        <v>72.53</v>
      </c>
    </row>
    <row r="1132" spans="1:3" x14ac:dyDescent="0.25">
      <c r="A1132" s="832">
        <v>-3.7235058239449836E-3</v>
      </c>
      <c r="B1132" s="185">
        <v>42061</v>
      </c>
      <c r="C1132">
        <v>104.35</v>
      </c>
    </row>
    <row r="1133" spans="1:3" x14ac:dyDescent="0.25">
      <c r="A1133" s="832">
        <v>-3.7313432835821558E-3</v>
      </c>
      <c r="B1133" s="185">
        <v>42297</v>
      </c>
      <c r="C1133">
        <v>74.760000000000005</v>
      </c>
    </row>
    <row r="1134" spans="1:3" x14ac:dyDescent="0.25">
      <c r="A1134" s="832">
        <v>-3.7537537537537524E-3</v>
      </c>
      <c r="B1134" s="185">
        <v>40049</v>
      </c>
      <c r="C1134">
        <v>39.81</v>
      </c>
    </row>
    <row r="1135" spans="1:3" x14ac:dyDescent="0.25">
      <c r="A1135" s="832">
        <v>-3.7635598848794194E-3</v>
      </c>
      <c r="B1135" s="185">
        <v>40094</v>
      </c>
      <c r="C1135">
        <v>45</v>
      </c>
    </row>
    <row r="1136" spans="1:3" x14ac:dyDescent="0.25">
      <c r="A1136" s="832">
        <v>-3.7697052775873541E-3</v>
      </c>
      <c r="B1136" s="185">
        <v>40631</v>
      </c>
      <c r="C1136">
        <v>58.14</v>
      </c>
    </row>
    <row r="1137" spans="1:3" x14ac:dyDescent="0.25">
      <c r="A1137" s="832">
        <v>-3.7965072133637756E-3</v>
      </c>
      <c r="B1137" s="185">
        <v>40414</v>
      </c>
      <c r="C1137">
        <v>52.48</v>
      </c>
    </row>
    <row r="1138" spans="1:3" x14ac:dyDescent="0.25">
      <c r="A1138" s="832">
        <v>-3.8112761203837886E-3</v>
      </c>
      <c r="B1138" s="185">
        <v>40805</v>
      </c>
      <c r="C1138">
        <v>75.8</v>
      </c>
    </row>
    <row r="1139" spans="1:3" x14ac:dyDescent="0.25">
      <c r="A1139" s="832">
        <v>-3.813062182244864E-3</v>
      </c>
      <c r="B1139" s="185">
        <v>42086</v>
      </c>
      <c r="C1139">
        <v>101.89</v>
      </c>
    </row>
    <row r="1140" spans="1:3" x14ac:dyDescent="0.25">
      <c r="A1140" s="832">
        <v>-3.8229128129239065E-3</v>
      </c>
      <c r="B1140" s="185">
        <v>41395</v>
      </c>
      <c r="C1140">
        <v>80.78</v>
      </c>
    </row>
    <row r="1141" spans="1:3" x14ac:dyDescent="0.25">
      <c r="A1141" s="832">
        <v>-3.8724141445021232E-3</v>
      </c>
      <c r="B1141" s="185">
        <v>42010</v>
      </c>
      <c r="C1141">
        <v>97.75</v>
      </c>
    </row>
    <row r="1142" spans="1:3" x14ac:dyDescent="0.25">
      <c r="A1142" s="832">
        <v>-3.9155074703760562E-3</v>
      </c>
      <c r="B1142" s="185">
        <v>42130</v>
      </c>
      <c r="C1142">
        <v>96.67</v>
      </c>
    </row>
    <row r="1143" spans="1:3" x14ac:dyDescent="0.25">
      <c r="A1143" s="832">
        <v>-3.9287906691222174E-3</v>
      </c>
      <c r="B1143" s="185">
        <v>41071</v>
      </c>
      <c r="C1143">
        <v>81.13</v>
      </c>
    </row>
    <row r="1144" spans="1:3" x14ac:dyDescent="0.25">
      <c r="A1144" s="832">
        <v>-3.9292730844793233E-3</v>
      </c>
      <c r="B1144" s="185">
        <v>41067</v>
      </c>
      <c r="C1144">
        <v>81.12</v>
      </c>
    </row>
    <row r="1145" spans="1:3" x14ac:dyDescent="0.25">
      <c r="A1145" s="832">
        <v>-3.9577836411609502E-3</v>
      </c>
      <c r="B1145" s="185">
        <v>41368</v>
      </c>
      <c r="C1145">
        <v>75.5</v>
      </c>
    </row>
    <row r="1146" spans="1:3" x14ac:dyDescent="0.25">
      <c r="A1146" s="832">
        <v>-4.0105540897097391E-3</v>
      </c>
      <c r="B1146" s="185">
        <v>41870</v>
      </c>
      <c r="C1146">
        <v>94.37</v>
      </c>
    </row>
    <row r="1147" spans="1:3" x14ac:dyDescent="0.25">
      <c r="A1147" s="832">
        <v>-4.1488857278330071E-3</v>
      </c>
      <c r="B1147" s="185">
        <v>41036</v>
      </c>
      <c r="C1147">
        <v>84.01</v>
      </c>
    </row>
    <row r="1148" spans="1:3" x14ac:dyDescent="0.25">
      <c r="A1148" s="832">
        <v>-4.1538739389560542E-3</v>
      </c>
      <c r="B1148" s="185">
        <v>40424</v>
      </c>
      <c r="C1148">
        <v>55.14</v>
      </c>
    </row>
    <row r="1149" spans="1:3" x14ac:dyDescent="0.25">
      <c r="A1149" s="832">
        <v>-4.1836734693877498E-3</v>
      </c>
      <c r="B1149" s="185">
        <v>42150</v>
      </c>
      <c r="C1149">
        <v>97.59</v>
      </c>
    </row>
    <row r="1150" spans="1:3" x14ac:dyDescent="0.25">
      <c r="A1150" s="832">
        <v>-4.2315829967300989E-3</v>
      </c>
      <c r="B1150" s="185">
        <v>40252</v>
      </c>
      <c r="C1150">
        <v>51.77</v>
      </c>
    </row>
    <row r="1151" spans="1:3" x14ac:dyDescent="0.25">
      <c r="A1151" s="832">
        <v>-4.2570174271652217E-3</v>
      </c>
      <c r="B1151" s="185">
        <v>42257</v>
      </c>
      <c r="C1151">
        <v>74.849999999999994</v>
      </c>
    </row>
    <row r="1152" spans="1:3" x14ac:dyDescent="0.25">
      <c r="A1152" s="832">
        <v>-4.2845755280987996E-3</v>
      </c>
      <c r="B1152" s="185">
        <v>41934</v>
      </c>
      <c r="C1152">
        <v>99.93</v>
      </c>
    </row>
    <row r="1153" spans="1:3" x14ac:dyDescent="0.25">
      <c r="A1153" s="832">
        <v>-4.2871141597256024E-3</v>
      </c>
      <c r="B1153" s="185">
        <v>41437</v>
      </c>
      <c r="C1153">
        <v>81.290000000000006</v>
      </c>
    </row>
    <row r="1154" spans="1:3" x14ac:dyDescent="0.25">
      <c r="A1154" s="832">
        <v>-4.3028378239934328E-3</v>
      </c>
      <c r="B1154" s="185">
        <v>42123</v>
      </c>
      <c r="C1154">
        <v>97.19</v>
      </c>
    </row>
    <row r="1155" spans="1:3" x14ac:dyDescent="0.25">
      <c r="A1155" s="832">
        <v>-4.3206913106096367E-3</v>
      </c>
      <c r="B1155" s="185">
        <v>42314</v>
      </c>
      <c r="C1155">
        <v>82.96</v>
      </c>
    </row>
    <row r="1156" spans="1:3" x14ac:dyDescent="0.25">
      <c r="A1156" s="832">
        <v>-4.3405676126877513E-3</v>
      </c>
      <c r="B1156" s="185">
        <v>39945</v>
      </c>
      <c r="C1156">
        <v>29.82</v>
      </c>
    </row>
    <row r="1157" spans="1:3" x14ac:dyDescent="0.25">
      <c r="A1157" s="832">
        <v>-4.347126066655882E-3</v>
      </c>
      <c r="B1157" s="185">
        <v>40519</v>
      </c>
      <c r="C1157">
        <v>61.84</v>
      </c>
    </row>
    <row r="1158" spans="1:3" x14ac:dyDescent="0.25">
      <c r="A1158" s="832">
        <v>-4.365178348715526E-3</v>
      </c>
      <c r="B1158" s="185">
        <v>41402</v>
      </c>
      <c r="C1158">
        <v>79.83</v>
      </c>
    </row>
    <row r="1159" spans="1:3" x14ac:dyDescent="0.25">
      <c r="A1159" s="832">
        <v>-4.366812227074357E-3</v>
      </c>
      <c r="B1159" s="185">
        <v>41183</v>
      </c>
      <c r="C1159">
        <v>72.959999999999994</v>
      </c>
    </row>
    <row r="1160" spans="1:3" x14ac:dyDescent="0.25">
      <c r="A1160" s="832">
        <v>-4.3829296424453545E-3</v>
      </c>
      <c r="B1160" s="185">
        <v>40085</v>
      </c>
      <c r="C1160">
        <v>43.16</v>
      </c>
    </row>
    <row r="1161" spans="1:3" x14ac:dyDescent="0.25">
      <c r="A1161" s="832">
        <v>-4.3960244648317826E-3</v>
      </c>
      <c r="B1161" s="185">
        <v>40282</v>
      </c>
      <c r="C1161">
        <v>52.09</v>
      </c>
    </row>
    <row r="1162" spans="1:3" x14ac:dyDescent="0.25">
      <c r="A1162" s="832">
        <v>-4.3975373790676731E-3</v>
      </c>
      <c r="B1162" s="185">
        <v>42409</v>
      </c>
      <c r="C1162">
        <v>67.92</v>
      </c>
    </row>
    <row r="1163" spans="1:3" x14ac:dyDescent="0.25">
      <c r="A1163" s="832">
        <v>-4.400586744899293E-3</v>
      </c>
      <c r="B1163" s="185">
        <v>42418</v>
      </c>
      <c r="C1163">
        <v>74.66</v>
      </c>
    </row>
    <row r="1164" spans="1:3" x14ac:dyDescent="0.25">
      <c r="A1164" s="832">
        <v>-4.4081992506059819E-3</v>
      </c>
      <c r="B1164" s="185">
        <v>40093</v>
      </c>
      <c r="C1164">
        <v>45.17</v>
      </c>
    </row>
    <row r="1165" spans="1:3" x14ac:dyDescent="0.25">
      <c r="A1165" s="832">
        <v>-4.4389387839373073E-3</v>
      </c>
      <c r="B1165" s="185">
        <v>41892</v>
      </c>
      <c r="C1165">
        <v>96.44</v>
      </c>
    </row>
    <row r="1166" spans="1:3" x14ac:dyDescent="0.25">
      <c r="A1166" s="832">
        <v>-4.4444444444444731E-3</v>
      </c>
      <c r="B1166" s="185">
        <v>40457</v>
      </c>
      <c r="C1166">
        <v>56</v>
      </c>
    </row>
    <row r="1167" spans="1:3" x14ac:dyDescent="0.25">
      <c r="A1167" s="832">
        <v>-4.5039248487966921E-3</v>
      </c>
      <c r="B1167" s="185">
        <v>40962</v>
      </c>
      <c r="C1167">
        <v>77.36</v>
      </c>
    </row>
    <row r="1168" spans="1:3" x14ac:dyDescent="0.25">
      <c r="A1168" s="832">
        <v>-4.5112781954887993E-3</v>
      </c>
      <c r="B1168" s="185">
        <v>39916</v>
      </c>
      <c r="C1168">
        <v>26.48</v>
      </c>
    </row>
    <row r="1169" spans="1:3" x14ac:dyDescent="0.25">
      <c r="A1169" s="832">
        <v>-4.512635379061436E-3</v>
      </c>
      <c r="B1169" s="185">
        <v>41499</v>
      </c>
      <c r="C1169">
        <v>77.209999999999994</v>
      </c>
    </row>
    <row r="1170" spans="1:3" x14ac:dyDescent="0.25">
      <c r="A1170" s="832">
        <v>-4.5336787564768111E-3</v>
      </c>
      <c r="B1170" s="185">
        <v>41312</v>
      </c>
      <c r="C1170">
        <v>76.849999999999994</v>
      </c>
    </row>
    <row r="1171" spans="1:3" x14ac:dyDescent="0.25">
      <c r="A1171" s="832">
        <v>-4.5528126264670066E-3</v>
      </c>
      <c r="B1171" s="185">
        <v>41950</v>
      </c>
      <c r="C1171">
        <v>98.39</v>
      </c>
    </row>
    <row r="1172" spans="1:3" x14ac:dyDescent="0.25">
      <c r="A1172" s="832">
        <v>-4.5591015234072163E-3</v>
      </c>
      <c r="B1172" s="185">
        <v>42212</v>
      </c>
      <c r="C1172">
        <v>89.52</v>
      </c>
    </row>
    <row r="1173" spans="1:3" x14ac:dyDescent="0.25">
      <c r="A1173" s="832">
        <v>-4.5980214574334877E-3</v>
      </c>
      <c r="B1173" s="185">
        <v>41200</v>
      </c>
      <c r="C1173">
        <v>71.44</v>
      </c>
    </row>
    <row r="1174" spans="1:3" x14ac:dyDescent="0.25">
      <c r="A1174" s="832">
        <v>-4.6385337707884888E-3</v>
      </c>
      <c r="B1174" s="185">
        <v>42219</v>
      </c>
      <c r="C1174">
        <v>87.98</v>
      </c>
    </row>
    <row r="1175" spans="1:3" x14ac:dyDescent="0.25">
      <c r="A1175" s="832">
        <v>-4.6418266215028092E-3</v>
      </c>
      <c r="B1175" s="185">
        <v>42304</v>
      </c>
      <c r="C1175">
        <v>79.34</v>
      </c>
    </row>
    <row r="1176" spans="1:3" x14ac:dyDescent="0.25">
      <c r="A1176" s="832">
        <v>-4.6578287352203596E-3</v>
      </c>
      <c r="B1176" s="185">
        <v>41008</v>
      </c>
      <c r="C1176">
        <v>83.34</v>
      </c>
    </row>
    <row r="1177" spans="1:3" x14ac:dyDescent="0.25">
      <c r="A1177" s="832">
        <v>-4.6663555762950226E-3</v>
      </c>
      <c r="B1177" s="185">
        <v>41075</v>
      </c>
      <c r="C1177">
        <v>85.32</v>
      </c>
    </row>
    <row r="1178" spans="1:3" x14ac:dyDescent="0.25">
      <c r="A1178" s="832">
        <v>-4.7263681592041307E-3</v>
      </c>
      <c r="B1178" s="185">
        <v>41096</v>
      </c>
      <c r="C1178">
        <v>80.02</v>
      </c>
    </row>
    <row r="1179" spans="1:3" x14ac:dyDescent="0.25">
      <c r="A1179" s="832">
        <v>-4.7301655557944189E-3</v>
      </c>
      <c r="B1179" s="185">
        <v>40214</v>
      </c>
      <c r="C1179">
        <v>46.29</v>
      </c>
    </row>
    <row r="1180" spans="1:3" x14ac:dyDescent="0.25">
      <c r="A1180" s="832">
        <v>-4.7489018164550423E-3</v>
      </c>
      <c r="B1180" s="185">
        <v>41649</v>
      </c>
      <c r="C1180">
        <v>83.83</v>
      </c>
    </row>
    <row r="1181" spans="1:3" x14ac:dyDescent="0.25">
      <c r="A1181" s="832">
        <v>-4.758456604944783E-3</v>
      </c>
      <c r="B1181" s="185">
        <v>42131</v>
      </c>
      <c r="C1181">
        <v>96.21</v>
      </c>
    </row>
    <row r="1182" spans="1:3" x14ac:dyDescent="0.25">
      <c r="A1182" s="832">
        <v>-4.7589993898718985E-3</v>
      </c>
      <c r="B1182" s="185">
        <v>41582</v>
      </c>
      <c r="C1182">
        <v>81.56</v>
      </c>
    </row>
    <row r="1183" spans="1:3" x14ac:dyDescent="0.25">
      <c r="A1183" s="832">
        <v>-4.7691055019192241E-3</v>
      </c>
      <c r="B1183" s="185">
        <v>41029</v>
      </c>
      <c r="C1183">
        <v>85.56</v>
      </c>
    </row>
    <row r="1184" spans="1:3" x14ac:dyDescent="0.25">
      <c r="A1184" s="832">
        <v>-4.7803617571060553E-3</v>
      </c>
      <c r="B1184" s="185">
        <v>42353</v>
      </c>
      <c r="C1184">
        <v>77.03</v>
      </c>
    </row>
    <row r="1185" spans="1:3" x14ac:dyDescent="0.25">
      <c r="A1185" s="832">
        <v>-4.7901172318164376E-3</v>
      </c>
      <c r="B1185" s="185">
        <v>42369</v>
      </c>
      <c r="C1185">
        <v>78.95</v>
      </c>
    </row>
    <row r="1186" spans="1:3" x14ac:dyDescent="0.25">
      <c r="A1186" s="832">
        <v>-4.7990401919615344E-3</v>
      </c>
      <c r="B1186" s="185">
        <v>41635</v>
      </c>
      <c r="C1186">
        <v>82.95</v>
      </c>
    </row>
    <row r="1187" spans="1:3" x14ac:dyDescent="0.25">
      <c r="A1187" s="832">
        <v>-4.8058061985091216E-3</v>
      </c>
      <c r="B1187" s="185">
        <v>42003</v>
      </c>
      <c r="C1187">
        <v>101.47</v>
      </c>
    </row>
    <row r="1188" spans="1:3" x14ac:dyDescent="0.25">
      <c r="A1188" s="832">
        <v>-4.8112122162953241E-3</v>
      </c>
      <c r="B1188" s="185">
        <v>41877</v>
      </c>
      <c r="C1188">
        <v>95.15</v>
      </c>
    </row>
    <row r="1189" spans="1:3" x14ac:dyDescent="0.25">
      <c r="A1189" s="832">
        <v>-4.8341390231705361E-3</v>
      </c>
      <c r="B1189" s="185">
        <v>40493</v>
      </c>
      <c r="C1189">
        <v>59.7</v>
      </c>
    </row>
    <row r="1190" spans="1:3" x14ac:dyDescent="0.25">
      <c r="A1190" s="832">
        <v>-4.8526863084922267E-3</v>
      </c>
      <c r="B1190" s="185">
        <v>41768</v>
      </c>
      <c r="C1190">
        <v>86.13</v>
      </c>
    </row>
    <row r="1191" spans="1:3" x14ac:dyDescent="0.25">
      <c r="A1191" s="832">
        <v>-4.8729550991994941E-3</v>
      </c>
      <c r="B1191" s="185">
        <v>41781</v>
      </c>
      <c r="C1191">
        <v>85.77</v>
      </c>
    </row>
    <row r="1192" spans="1:3" x14ac:dyDescent="0.25">
      <c r="A1192" s="832">
        <v>-4.8812664907650349E-3</v>
      </c>
      <c r="B1192" s="185">
        <v>40806</v>
      </c>
      <c r="C1192">
        <v>75.430000000000007</v>
      </c>
    </row>
    <row r="1193" spans="1:3" x14ac:dyDescent="0.25">
      <c r="A1193" s="832">
        <v>-4.9009597712885711E-3</v>
      </c>
      <c r="B1193" s="185">
        <v>41901</v>
      </c>
      <c r="C1193">
        <v>97.46</v>
      </c>
    </row>
    <row r="1194" spans="1:3" x14ac:dyDescent="0.25">
      <c r="A1194" s="832">
        <v>-4.9182506978600049E-3</v>
      </c>
      <c r="B1194" s="185">
        <v>41527</v>
      </c>
      <c r="C1194">
        <v>74.86</v>
      </c>
    </row>
    <row r="1195" spans="1:3" x14ac:dyDescent="0.25">
      <c r="A1195" s="832">
        <v>-4.9495875343720241E-3</v>
      </c>
      <c r="B1195" s="185">
        <v>40385</v>
      </c>
      <c r="C1195">
        <v>54.28</v>
      </c>
    </row>
    <row r="1196" spans="1:3" x14ac:dyDescent="0.25">
      <c r="A1196" s="832">
        <v>-4.9556298259766374E-3</v>
      </c>
      <c r="B1196" s="185">
        <v>41079</v>
      </c>
      <c r="C1196">
        <v>86.34</v>
      </c>
    </row>
    <row r="1197" spans="1:3" x14ac:dyDescent="0.25">
      <c r="A1197" s="832">
        <v>-4.9694189602446093E-3</v>
      </c>
      <c r="B1197" s="185">
        <v>42066</v>
      </c>
      <c r="C1197">
        <v>104.12</v>
      </c>
    </row>
    <row r="1198" spans="1:3" x14ac:dyDescent="0.25">
      <c r="A1198" s="832">
        <v>-4.9945060433522759E-3</v>
      </c>
      <c r="B1198" s="185">
        <v>42041</v>
      </c>
      <c r="C1198">
        <v>99.61</v>
      </c>
    </row>
    <row r="1199" spans="1:3" x14ac:dyDescent="0.25">
      <c r="A1199" s="832">
        <v>-5.0304474450623138E-3</v>
      </c>
      <c r="B1199" s="185">
        <v>41166</v>
      </c>
      <c r="C1199">
        <v>75.16</v>
      </c>
    </row>
    <row r="1200" spans="1:3" x14ac:dyDescent="0.25">
      <c r="A1200" s="832">
        <v>-5.0662509742790407E-3</v>
      </c>
      <c r="B1200" s="185">
        <v>42102</v>
      </c>
      <c r="C1200">
        <v>102.12</v>
      </c>
    </row>
    <row r="1201" spans="1:3" x14ac:dyDescent="0.25">
      <c r="A1201" s="832">
        <v>-5.1166111375535728E-3</v>
      </c>
      <c r="B1201" s="185">
        <v>41016</v>
      </c>
      <c r="C1201">
        <v>83.61</v>
      </c>
    </row>
    <row r="1202" spans="1:3" x14ac:dyDescent="0.25">
      <c r="A1202" s="832">
        <v>-5.1239440520701729E-3</v>
      </c>
      <c r="B1202" s="185">
        <v>40794</v>
      </c>
      <c r="C1202">
        <v>71.84</v>
      </c>
    </row>
    <row r="1203" spans="1:3" x14ac:dyDescent="0.25">
      <c r="A1203" s="832">
        <v>-5.1712362181676186E-3</v>
      </c>
      <c r="B1203" s="185">
        <v>42002</v>
      </c>
      <c r="C1203">
        <v>101.96</v>
      </c>
    </row>
    <row r="1204" spans="1:3" x14ac:dyDescent="0.25">
      <c r="A1204" s="832">
        <v>-5.1847051198963268E-3</v>
      </c>
      <c r="B1204" s="185">
        <v>40217</v>
      </c>
      <c r="C1204">
        <v>46.05</v>
      </c>
    </row>
    <row r="1205" spans="1:3" x14ac:dyDescent="0.25">
      <c r="A1205" s="832">
        <v>-5.1971874044635102E-3</v>
      </c>
      <c r="B1205" s="185">
        <v>40716</v>
      </c>
      <c r="C1205">
        <v>65.08</v>
      </c>
    </row>
    <row r="1206" spans="1:3" x14ac:dyDescent="0.25">
      <c r="A1206" s="832">
        <v>-5.2117263843648454E-3</v>
      </c>
      <c r="B1206" s="185">
        <v>41501</v>
      </c>
      <c r="C1206">
        <v>76.349999999999994</v>
      </c>
    </row>
    <row r="1207" spans="1:3" x14ac:dyDescent="0.25">
      <c r="A1207" s="832">
        <v>-5.2379527087696998E-3</v>
      </c>
      <c r="B1207" s="185">
        <v>41253</v>
      </c>
      <c r="C1207">
        <v>66.47</v>
      </c>
    </row>
    <row r="1208" spans="1:3" x14ac:dyDescent="0.25">
      <c r="A1208" s="832">
        <v>-5.2511108119025485E-3</v>
      </c>
      <c r="B1208" s="185">
        <v>41470</v>
      </c>
      <c r="C1208">
        <v>73.88</v>
      </c>
    </row>
    <row r="1209" spans="1:3" x14ac:dyDescent="0.25">
      <c r="A1209" s="832">
        <v>-5.2519694885582169E-3</v>
      </c>
      <c r="B1209" s="185">
        <v>41393</v>
      </c>
      <c r="C1209">
        <v>79.55</v>
      </c>
    </row>
    <row r="1210" spans="1:3" x14ac:dyDescent="0.25">
      <c r="A1210" s="832">
        <v>-5.2702537075622891E-3</v>
      </c>
      <c r="B1210" s="185">
        <v>42332</v>
      </c>
      <c r="C1210">
        <v>81.16</v>
      </c>
    </row>
    <row r="1211" spans="1:3" x14ac:dyDescent="0.25">
      <c r="A1211" s="832">
        <v>-5.2732502396931613E-3</v>
      </c>
      <c r="B1211" s="185">
        <v>41645</v>
      </c>
      <c r="C1211">
        <v>83</v>
      </c>
    </row>
    <row r="1212" spans="1:3" x14ac:dyDescent="0.25">
      <c r="A1212" s="832">
        <v>-5.3059780686239844E-3</v>
      </c>
      <c r="B1212" s="185">
        <v>41033</v>
      </c>
      <c r="C1212">
        <v>84.36</v>
      </c>
    </row>
    <row r="1213" spans="1:3" x14ac:dyDescent="0.25">
      <c r="A1213" s="832">
        <v>-5.3333333333333011E-3</v>
      </c>
      <c r="B1213" s="185">
        <v>40455</v>
      </c>
      <c r="C1213">
        <v>55.95</v>
      </c>
    </row>
    <row r="1214" spans="1:3" x14ac:dyDescent="0.25">
      <c r="A1214" s="832">
        <v>-5.3606237816763436E-3</v>
      </c>
      <c r="B1214" s="185">
        <v>41436</v>
      </c>
      <c r="C1214">
        <v>81.64</v>
      </c>
    </row>
    <row r="1215" spans="1:3" x14ac:dyDescent="0.25">
      <c r="A1215" s="832">
        <v>-5.4074932406334986E-3</v>
      </c>
      <c r="B1215" s="185">
        <v>41688</v>
      </c>
      <c r="C1215">
        <v>77.25</v>
      </c>
    </row>
    <row r="1216" spans="1:3" x14ac:dyDescent="0.25">
      <c r="A1216" s="832">
        <v>-5.4309740714785226E-3</v>
      </c>
      <c r="B1216" s="185">
        <v>40624</v>
      </c>
      <c r="C1216">
        <v>56.77</v>
      </c>
    </row>
    <row r="1217" spans="1:3" x14ac:dyDescent="0.25">
      <c r="A1217" s="832">
        <v>-5.4347826086956763E-3</v>
      </c>
      <c r="B1217" s="185">
        <v>40753</v>
      </c>
      <c r="C1217">
        <v>71.37</v>
      </c>
    </row>
    <row r="1218" spans="1:3" x14ac:dyDescent="0.25">
      <c r="A1218" s="832">
        <v>-5.4403764152330947E-3</v>
      </c>
      <c r="B1218" s="185">
        <v>42390</v>
      </c>
      <c r="C1218">
        <v>67.64</v>
      </c>
    </row>
    <row r="1219" spans="1:3" x14ac:dyDescent="0.25">
      <c r="A1219" s="832">
        <v>-5.4518195447731399E-3</v>
      </c>
      <c r="B1219" s="185">
        <v>42426</v>
      </c>
      <c r="C1219">
        <v>72.97</v>
      </c>
    </row>
    <row r="1220" spans="1:3" x14ac:dyDescent="0.25">
      <c r="A1220" s="832">
        <v>-5.4601145292315634E-3</v>
      </c>
      <c r="B1220" s="185">
        <v>41556</v>
      </c>
      <c r="C1220">
        <v>74.680000000000007</v>
      </c>
    </row>
    <row r="1221" spans="1:3" x14ac:dyDescent="0.25">
      <c r="A1221" s="832">
        <v>-5.479452054794498E-3</v>
      </c>
      <c r="B1221" s="185">
        <v>40539</v>
      </c>
      <c r="C1221">
        <v>61.71</v>
      </c>
    </row>
    <row r="1222" spans="1:3" x14ac:dyDescent="0.25">
      <c r="A1222" s="832">
        <v>-5.4794520547946091E-3</v>
      </c>
      <c r="B1222" s="185">
        <v>41654</v>
      </c>
      <c r="C1222">
        <v>83.49</v>
      </c>
    </row>
    <row r="1223" spans="1:3" x14ac:dyDescent="0.25">
      <c r="A1223" s="832">
        <v>-5.4838709677419439E-3</v>
      </c>
      <c r="B1223" s="185">
        <v>41213</v>
      </c>
      <c r="C1223">
        <v>61.66</v>
      </c>
    </row>
    <row r="1224" spans="1:3" x14ac:dyDescent="0.25">
      <c r="A1224" s="832">
        <v>-5.5187637969095205E-3</v>
      </c>
      <c r="B1224" s="185">
        <v>40221</v>
      </c>
      <c r="C1224">
        <v>45.05</v>
      </c>
    </row>
    <row r="1225" spans="1:3" x14ac:dyDescent="0.25">
      <c r="A1225" s="832">
        <v>-5.5188962207557424E-3</v>
      </c>
      <c r="B1225" s="185">
        <v>41628</v>
      </c>
      <c r="C1225">
        <v>82.89</v>
      </c>
    </row>
    <row r="1226" spans="1:3" x14ac:dyDescent="0.25">
      <c r="A1226" s="832">
        <v>-5.5214723926380049E-3</v>
      </c>
      <c r="B1226" s="185">
        <v>42143</v>
      </c>
      <c r="C1226">
        <v>97.26</v>
      </c>
    </row>
    <row r="1227" spans="1:3" x14ac:dyDescent="0.25">
      <c r="A1227" s="832">
        <v>-5.5754679410593422E-3</v>
      </c>
      <c r="B1227" s="185">
        <v>40879</v>
      </c>
      <c r="C1227">
        <v>74.91</v>
      </c>
    </row>
    <row r="1228" spans="1:3" x14ac:dyDescent="0.25">
      <c r="A1228" s="832">
        <v>-5.5891238670695564E-3</v>
      </c>
      <c r="B1228" s="185">
        <v>41262</v>
      </c>
      <c r="C1228">
        <v>65.83</v>
      </c>
    </row>
    <row r="1229" spans="1:3" x14ac:dyDescent="0.25">
      <c r="A1229" s="832">
        <v>-5.6330094352908811E-3</v>
      </c>
      <c r="B1229" s="185">
        <v>41194</v>
      </c>
      <c r="C1229">
        <v>70.61</v>
      </c>
    </row>
    <row r="1230" spans="1:3" x14ac:dyDescent="0.25">
      <c r="A1230" s="832">
        <v>-5.6544154332280883E-3</v>
      </c>
      <c r="B1230" s="185">
        <v>40584</v>
      </c>
      <c r="C1230">
        <v>59.79</v>
      </c>
    </row>
    <row r="1231" spans="1:3" x14ac:dyDescent="0.25">
      <c r="A1231" s="832">
        <v>-5.6653809064609595E-3</v>
      </c>
      <c r="B1231" s="185">
        <v>42317</v>
      </c>
      <c r="C1231">
        <v>82.49</v>
      </c>
    </row>
    <row r="1232" spans="1:3" x14ac:dyDescent="0.25">
      <c r="A1232" s="832">
        <v>-5.6705133306803601E-3</v>
      </c>
      <c r="B1232" s="185">
        <v>42026</v>
      </c>
      <c r="C1232">
        <v>99.95</v>
      </c>
    </row>
    <row r="1233" spans="1:3" x14ac:dyDescent="0.25">
      <c r="A1233" s="832">
        <v>-5.6746532156368712E-3</v>
      </c>
      <c r="B1233" s="185">
        <v>42366</v>
      </c>
      <c r="C1233">
        <v>78.849999999999994</v>
      </c>
    </row>
    <row r="1234" spans="1:3" x14ac:dyDescent="0.25">
      <c r="A1234" s="832">
        <v>-5.6915807560137255E-3</v>
      </c>
      <c r="B1234" s="185">
        <v>41831</v>
      </c>
      <c r="C1234">
        <v>92.59</v>
      </c>
    </row>
    <row r="1235" spans="1:3" x14ac:dyDescent="0.25">
      <c r="A1235" s="832">
        <v>-5.7316645221662244E-3</v>
      </c>
      <c r="B1235" s="185">
        <v>41618</v>
      </c>
      <c r="C1235">
        <v>85</v>
      </c>
    </row>
    <row r="1236" spans="1:3" x14ac:dyDescent="0.25">
      <c r="A1236" s="832">
        <v>-5.8013052936909393E-3</v>
      </c>
      <c r="B1236" s="185">
        <v>39891</v>
      </c>
      <c r="C1236">
        <v>27.42</v>
      </c>
    </row>
    <row r="1237" spans="1:3" x14ac:dyDescent="0.25">
      <c r="A1237" s="832">
        <v>-5.8309037900875493E-3</v>
      </c>
      <c r="B1237" s="185">
        <v>40574</v>
      </c>
      <c r="C1237">
        <v>57.97</v>
      </c>
    </row>
    <row r="1238" spans="1:3" x14ac:dyDescent="0.25">
      <c r="A1238" s="832">
        <v>-5.8631921824103816E-3</v>
      </c>
      <c r="B1238" s="185">
        <v>40550</v>
      </c>
      <c r="C1238">
        <v>61.04</v>
      </c>
    </row>
    <row r="1239" spans="1:3" x14ac:dyDescent="0.25">
      <c r="A1239" s="832">
        <v>-5.8700209643606227E-3</v>
      </c>
      <c r="B1239" s="185">
        <v>42160</v>
      </c>
      <c r="C1239">
        <v>94.84</v>
      </c>
    </row>
    <row r="1240" spans="1:3" x14ac:dyDescent="0.25">
      <c r="A1240" s="832">
        <v>-5.8947368421052859E-3</v>
      </c>
      <c r="B1240" s="185">
        <v>40787</v>
      </c>
      <c r="C1240">
        <v>70.83</v>
      </c>
    </row>
    <row r="1241" spans="1:3" x14ac:dyDescent="0.25">
      <c r="A1241" s="832">
        <v>-5.8952837729816521E-3</v>
      </c>
      <c r="B1241" s="185">
        <v>42039</v>
      </c>
      <c r="C1241">
        <v>99.49</v>
      </c>
    </row>
    <row r="1242" spans="1:3" x14ac:dyDescent="0.25">
      <c r="A1242" s="832">
        <v>-5.9077482390365033E-3</v>
      </c>
      <c r="B1242" s="185">
        <v>40136</v>
      </c>
      <c r="C1242">
        <v>43.75</v>
      </c>
    </row>
    <row r="1243" spans="1:3" x14ac:dyDescent="0.25">
      <c r="A1243" s="832">
        <v>-5.9374999999999289E-3</v>
      </c>
      <c r="B1243" s="185">
        <v>42135</v>
      </c>
      <c r="C1243">
        <v>95.43</v>
      </c>
    </row>
    <row r="1244" spans="1:3" x14ac:dyDescent="0.25">
      <c r="A1244" s="832">
        <v>-5.9456040480708738E-3</v>
      </c>
      <c r="B1244" s="185">
        <v>42348</v>
      </c>
      <c r="C1244">
        <v>78.58</v>
      </c>
    </row>
    <row r="1245" spans="1:3" x14ac:dyDescent="0.25">
      <c r="A1245" s="832">
        <v>-5.9523809523809312E-3</v>
      </c>
      <c r="B1245" s="185">
        <v>40080</v>
      </c>
      <c r="C1245">
        <v>41.75</v>
      </c>
    </row>
    <row r="1246" spans="1:3" x14ac:dyDescent="0.25">
      <c r="A1246" s="832">
        <v>-5.9577774899624014E-3</v>
      </c>
      <c r="B1246" s="185">
        <v>41500</v>
      </c>
      <c r="C1246">
        <v>76.75</v>
      </c>
    </row>
    <row r="1247" spans="1:3" x14ac:dyDescent="0.25">
      <c r="A1247" s="832">
        <v>-5.9677740202904728E-3</v>
      </c>
      <c r="B1247" s="185">
        <v>42006</v>
      </c>
      <c r="C1247">
        <v>99.94</v>
      </c>
    </row>
    <row r="1248" spans="1:3" x14ac:dyDescent="0.25">
      <c r="A1248" s="832">
        <v>-5.9697855750486806E-3</v>
      </c>
      <c r="B1248" s="185">
        <v>42331</v>
      </c>
      <c r="C1248">
        <v>81.59</v>
      </c>
    </row>
    <row r="1249" spans="1:3" x14ac:dyDescent="0.25">
      <c r="A1249" s="832">
        <v>-5.986231667165387E-3</v>
      </c>
      <c r="B1249" s="185">
        <v>40003</v>
      </c>
      <c r="C1249">
        <v>33.21</v>
      </c>
    </row>
    <row r="1250" spans="1:3" x14ac:dyDescent="0.25">
      <c r="A1250" s="832">
        <v>-5.989962765096446E-3</v>
      </c>
      <c r="B1250" s="185">
        <v>40549</v>
      </c>
      <c r="C1250">
        <v>61.4</v>
      </c>
    </row>
    <row r="1251" spans="1:3" x14ac:dyDescent="0.25">
      <c r="A1251" s="832">
        <v>-6.0033209860775871E-3</v>
      </c>
      <c r="B1251" s="185">
        <v>41666</v>
      </c>
      <c r="C1251">
        <v>77.819999999999993</v>
      </c>
    </row>
    <row r="1252" spans="1:3" x14ac:dyDescent="0.25">
      <c r="A1252" s="832">
        <v>-6.0142839243203516E-3</v>
      </c>
      <c r="B1252" s="185">
        <v>42368</v>
      </c>
      <c r="C1252">
        <v>79.33</v>
      </c>
    </row>
    <row r="1253" spans="1:3" x14ac:dyDescent="0.25">
      <c r="A1253" s="832">
        <v>-6.0256410256409598E-3</v>
      </c>
      <c r="B1253" s="185">
        <v>40967</v>
      </c>
      <c r="C1253">
        <v>77.53</v>
      </c>
    </row>
    <row r="1254" spans="1:3" x14ac:dyDescent="0.25">
      <c r="A1254" s="832">
        <v>-6.0606060606059886E-3</v>
      </c>
      <c r="B1254" s="185">
        <v>41190</v>
      </c>
      <c r="C1254">
        <v>72.16</v>
      </c>
    </row>
    <row r="1255" spans="1:3" x14ac:dyDescent="0.25">
      <c r="A1255" s="832">
        <v>-6.0658578856153111E-3</v>
      </c>
      <c r="B1255" s="185">
        <v>40616</v>
      </c>
      <c r="C1255">
        <v>57.35</v>
      </c>
    </row>
    <row r="1256" spans="1:3" x14ac:dyDescent="0.25">
      <c r="A1256" s="832">
        <v>-6.0676779463243458E-3</v>
      </c>
      <c r="B1256" s="185">
        <v>40163</v>
      </c>
      <c r="C1256">
        <v>42.59</v>
      </c>
    </row>
    <row r="1257" spans="1:3" x14ac:dyDescent="0.25">
      <c r="A1257" s="832">
        <v>-6.0863573725310482E-3</v>
      </c>
      <c r="B1257" s="185">
        <v>41767</v>
      </c>
      <c r="C1257">
        <v>86.55</v>
      </c>
    </row>
    <row r="1258" spans="1:3" x14ac:dyDescent="0.25">
      <c r="A1258" s="832">
        <v>-6.0944117343250115E-3</v>
      </c>
      <c r="B1258" s="185">
        <v>41912</v>
      </c>
      <c r="C1258">
        <v>96.22</v>
      </c>
    </row>
    <row r="1259" spans="1:3" x14ac:dyDescent="0.25">
      <c r="A1259" s="832">
        <v>-6.1692126909519418E-3</v>
      </c>
      <c r="B1259" s="185">
        <v>42103</v>
      </c>
      <c r="C1259">
        <v>101.49</v>
      </c>
    </row>
    <row r="1260" spans="1:3" x14ac:dyDescent="0.25">
      <c r="A1260" s="832">
        <v>-6.1893955023725189E-3</v>
      </c>
      <c r="B1260" s="185">
        <v>41919</v>
      </c>
      <c r="C1260">
        <v>96.34</v>
      </c>
    </row>
    <row r="1261" spans="1:3" x14ac:dyDescent="0.25">
      <c r="A1261" s="832">
        <v>-6.2083585705634547E-3</v>
      </c>
      <c r="B1261" s="185">
        <v>41256</v>
      </c>
      <c r="C1261">
        <v>65.63</v>
      </c>
    </row>
    <row r="1262" spans="1:3" x14ac:dyDescent="0.25">
      <c r="A1262" s="832">
        <v>-6.2176165803108363E-3</v>
      </c>
      <c r="B1262" s="185">
        <v>40576</v>
      </c>
      <c r="C1262">
        <v>57.54</v>
      </c>
    </row>
    <row r="1263" spans="1:3" x14ac:dyDescent="0.25">
      <c r="A1263" s="832">
        <v>-6.2499999999999778E-3</v>
      </c>
      <c r="B1263" s="185">
        <v>40064</v>
      </c>
      <c r="C1263">
        <v>39.75</v>
      </c>
    </row>
    <row r="1264" spans="1:3" x14ac:dyDescent="0.25">
      <c r="A1264" s="832">
        <v>-6.2862669245647984E-3</v>
      </c>
      <c r="B1264" s="185">
        <v>41712</v>
      </c>
      <c r="C1264">
        <v>82.2</v>
      </c>
    </row>
    <row r="1265" spans="1:3" x14ac:dyDescent="0.25">
      <c r="A1265" s="832">
        <v>-6.2881097560975041E-3</v>
      </c>
      <c r="B1265" s="185">
        <v>40415</v>
      </c>
      <c r="C1265">
        <v>52.15</v>
      </c>
    </row>
    <row r="1266" spans="1:3" x14ac:dyDescent="0.25">
      <c r="A1266" s="832">
        <v>-6.3181367690783308E-3</v>
      </c>
      <c r="B1266" s="185">
        <v>41400</v>
      </c>
      <c r="C1266">
        <v>80.209999999999994</v>
      </c>
    </row>
    <row r="1267" spans="1:3" x14ac:dyDescent="0.25">
      <c r="A1267" s="832">
        <v>-6.3323201621073855E-3</v>
      </c>
      <c r="B1267" s="185">
        <v>40974</v>
      </c>
      <c r="C1267">
        <v>78.459999999999994</v>
      </c>
    </row>
    <row r="1268" spans="1:3" x14ac:dyDescent="0.25">
      <c r="A1268" s="832">
        <v>-6.3369781312128115E-3</v>
      </c>
      <c r="B1268" s="185">
        <v>41589</v>
      </c>
      <c r="C1268">
        <v>79.97</v>
      </c>
    </row>
    <row r="1269" spans="1:3" x14ac:dyDescent="0.25">
      <c r="A1269" s="832">
        <v>-6.3475271092303664E-3</v>
      </c>
      <c r="B1269" s="185">
        <v>42261</v>
      </c>
      <c r="C1269">
        <v>75.14</v>
      </c>
    </row>
    <row r="1270" spans="1:3" x14ac:dyDescent="0.25">
      <c r="A1270" s="832">
        <v>-6.3747228381373366E-3</v>
      </c>
      <c r="B1270" s="185">
        <v>41191</v>
      </c>
      <c r="C1270">
        <v>71.7</v>
      </c>
    </row>
    <row r="1271" spans="1:3" x14ac:dyDescent="0.25">
      <c r="A1271" s="832">
        <v>-6.4084306465395091E-3</v>
      </c>
      <c r="B1271" s="185">
        <v>41204</v>
      </c>
      <c r="C1271">
        <v>69.77</v>
      </c>
    </row>
    <row r="1272" spans="1:3" x14ac:dyDescent="0.25">
      <c r="A1272" s="832">
        <v>-6.4484730502494259E-3</v>
      </c>
      <c r="B1272" s="185">
        <v>41578</v>
      </c>
      <c r="C1272">
        <v>81.66</v>
      </c>
    </row>
    <row r="1273" spans="1:3" x14ac:dyDescent="0.25">
      <c r="A1273" s="832">
        <v>-6.4658339456281633E-3</v>
      </c>
      <c r="B1273" s="185">
        <v>41247</v>
      </c>
      <c r="C1273">
        <v>67.61</v>
      </c>
    </row>
    <row r="1274" spans="1:3" x14ac:dyDescent="0.25">
      <c r="A1274" s="832">
        <v>-6.4674397859055821E-3</v>
      </c>
      <c r="B1274" s="185">
        <v>40141</v>
      </c>
      <c r="C1274">
        <v>44.55</v>
      </c>
    </row>
    <row r="1275" spans="1:3" x14ac:dyDescent="0.25">
      <c r="A1275" s="832">
        <v>-6.4717439038484148E-3</v>
      </c>
      <c r="B1275" s="185">
        <v>41026</v>
      </c>
      <c r="C1275">
        <v>85.97</v>
      </c>
    </row>
    <row r="1276" spans="1:3" x14ac:dyDescent="0.25">
      <c r="A1276" s="832">
        <v>-6.5026010404161116E-3</v>
      </c>
      <c r="B1276" s="185">
        <v>42089</v>
      </c>
      <c r="C1276">
        <v>99.31</v>
      </c>
    </row>
    <row r="1277" spans="1:3" x14ac:dyDescent="0.25">
      <c r="A1277" s="832">
        <v>-6.5710872162484391E-3</v>
      </c>
      <c r="B1277" s="185">
        <v>41291</v>
      </c>
      <c r="C1277">
        <v>66.52</v>
      </c>
    </row>
    <row r="1278" spans="1:3" x14ac:dyDescent="0.25">
      <c r="A1278" s="832">
        <v>-6.5725884399767676E-3</v>
      </c>
      <c r="B1278" s="185">
        <v>40256</v>
      </c>
      <c r="C1278">
        <v>51.39</v>
      </c>
    </row>
    <row r="1279" spans="1:3" x14ac:dyDescent="0.25">
      <c r="A1279" s="832">
        <v>-6.5848934796643999E-3</v>
      </c>
      <c r="B1279" s="185">
        <v>41365</v>
      </c>
      <c r="C1279">
        <v>76.94</v>
      </c>
    </row>
    <row r="1280" spans="1:3" x14ac:dyDescent="0.25">
      <c r="A1280" s="832">
        <v>-6.5878705677193672E-3</v>
      </c>
      <c r="B1280" s="185">
        <v>40301</v>
      </c>
      <c r="C1280">
        <v>51.27</v>
      </c>
    </row>
    <row r="1281" spans="1:3" x14ac:dyDescent="0.25">
      <c r="A1281" s="832">
        <v>-6.6102591221576246E-3</v>
      </c>
      <c r="B1281" s="185">
        <v>40883</v>
      </c>
      <c r="C1281">
        <v>75.14</v>
      </c>
    </row>
    <row r="1282" spans="1:3" x14ac:dyDescent="0.25">
      <c r="A1282" s="832">
        <v>-6.6450567260940563E-3</v>
      </c>
      <c r="B1282" s="185">
        <v>40541</v>
      </c>
      <c r="C1282">
        <v>61.29</v>
      </c>
    </row>
    <row r="1283" spans="1:3" x14ac:dyDescent="0.25">
      <c r="A1283" s="832">
        <v>-6.6561781435313661E-3</v>
      </c>
      <c r="B1283" s="185">
        <v>41435</v>
      </c>
      <c r="C1283">
        <v>82.08</v>
      </c>
    </row>
    <row r="1284" spans="1:3" x14ac:dyDescent="0.25">
      <c r="A1284" s="832">
        <v>-6.6801109150491644E-3</v>
      </c>
      <c r="B1284" s="185">
        <v>41565</v>
      </c>
      <c r="C1284">
        <v>78.81</v>
      </c>
    </row>
    <row r="1285" spans="1:3" x14ac:dyDescent="0.25">
      <c r="A1285" s="832">
        <v>-6.6964285714286031E-3</v>
      </c>
      <c r="B1285" s="185">
        <v>40988</v>
      </c>
      <c r="C1285">
        <v>80.099999999999994</v>
      </c>
    </row>
    <row r="1286" spans="1:3" x14ac:dyDescent="0.25">
      <c r="A1286" s="832">
        <v>-6.7062161465051284E-3</v>
      </c>
      <c r="B1286" s="185">
        <v>41103</v>
      </c>
      <c r="C1286">
        <v>77.02</v>
      </c>
    </row>
    <row r="1287" spans="1:3" x14ac:dyDescent="0.25">
      <c r="A1287" s="832">
        <v>-6.7122757196333982E-3</v>
      </c>
      <c r="B1287" s="185">
        <v>41540</v>
      </c>
      <c r="C1287">
        <v>76.95</v>
      </c>
    </row>
    <row r="1288" spans="1:3" x14ac:dyDescent="0.25">
      <c r="A1288" s="832">
        <v>-6.7218704335120227E-3</v>
      </c>
      <c r="B1288" s="185">
        <v>41977</v>
      </c>
      <c r="C1288">
        <v>101.96</v>
      </c>
    </row>
    <row r="1289" spans="1:3" x14ac:dyDescent="0.25">
      <c r="A1289" s="832">
        <v>-6.741120837106318E-3</v>
      </c>
      <c r="B1289" s="185">
        <v>42018</v>
      </c>
      <c r="C1289">
        <v>98.72</v>
      </c>
    </row>
    <row r="1290" spans="1:3" x14ac:dyDescent="0.25">
      <c r="A1290" s="832">
        <v>-6.7476383265855366E-3</v>
      </c>
      <c r="B1290" s="185">
        <v>40262</v>
      </c>
      <c r="C1290">
        <v>51.52</v>
      </c>
    </row>
    <row r="1291" spans="1:3" x14ac:dyDescent="0.25">
      <c r="A1291" s="832">
        <v>-6.7488643737831921E-3</v>
      </c>
      <c r="B1291" s="185">
        <v>41172</v>
      </c>
      <c r="C1291">
        <v>76.53</v>
      </c>
    </row>
    <row r="1292" spans="1:3" x14ac:dyDescent="0.25">
      <c r="A1292" s="832">
        <v>-6.7921830314585652E-3</v>
      </c>
      <c r="B1292" s="185">
        <v>41627</v>
      </c>
      <c r="C1292">
        <v>83.35</v>
      </c>
    </row>
    <row r="1293" spans="1:3" x14ac:dyDescent="0.25">
      <c r="A1293" s="832">
        <v>-6.7980965329708098E-3</v>
      </c>
      <c r="B1293" s="185">
        <v>41760</v>
      </c>
      <c r="C1293">
        <v>87.66</v>
      </c>
    </row>
    <row r="1294" spans="1:3" x14ac:dyDescent="0.25">
      <c r="A1294" s="832">
        <v>-6.8158697863682782E-3</v>
      </c>
      <c r="B1294" s="185">
        <v>41899</v>
      </c>
      <c r="C1294">
        <v>97.63</v>
      </c>
    </row>
    <row r="1295" spans="1:3" x14ac:dyDescent="0.25">
      <c r="A1295" s="832">
        <v>-6.8310563145618231E-3</v>
      </c>
      <c r="B1295" s="185">
        <v>40570</v>
      </c>
      <c r="C1295">
        <v>59.61</v>
      </c>
    </row>
    <row r="1296" spans="1:3" x14ac:dyDescent="0.25">
      <c r="A1296" s="832">
        <v>-6.8581225889411401E-3</v>
      </c>
      <c r="B1296" s="185">
        <v>41206</v>
      </c>
      <c r="C1296">
        <v>69.510000000000005</v>
      </c>
    </row>
    <row r="1297" spans="1:3" x14ac:dyDescent="0.25">
      <c r="A1297" s="832">
        <v>-6.8653228162430802E-3</v>
      </c>
      <c r="B1297" s="185">
        <v>40779</v>
      </c>
      <c r="C1297">
        <v>67.989999999999995</v>
      </c>
    </row>
    <row r="1298" spans="1:3" x14ac:dyDescent="0.25">
      <c r="A1298" s="832">
        <v>-6.8965517241378338E-3</v>
      </c>
      <c r="B1298" s="185">
        <v>41086</v>
      </c>
      <c r="C1298">
        <v>86.4</v>
      </c>
    </row>
    <row r="1299" spans="1:3" x14ac:dyDescent="0.25">
      <c r="A1299" s="832">
        <v>-6.9341258048538634E-3</v>
      </c>
      <c r="B1299" s="185">
        <v>41381</v>
      </c>
      <c r="C1299">
        <v>80.2</v>
      </c>
    </row>
    <row r="1300" spans="1:3" x14ac:dyDescent="0.25">
      <c r="A1300" s="832">
        <v>-6.990131578947234E-3</v>
      </c>
      <c r="B1300" s="185">
        <v>41184</v>
      </c>
      <c r="C1300">
        <v>72.45</v>
      </c>
    </row>
    <row r="1301" spans="1:3" x14ac:dyDescent="0.25">
      <c r="A1301" s="832">
        <v>-6.9937056649016505E-3</v>
      </c>
      <c r="B1301" s="185">
        <v>42017</v>
      </c>
      <c r="C1301">
        <v>99.39</v>
      </c>
    </row>
    <row r="1302" spans="1:3" x14ac:dyDescent="0.25">
      <c r="A1302" s="832">
        <v>-7.0154033856946185E-3</v>
      </c>
      <c r="B1302" s="185">
        <v>41271</v>
      </c>
      <c r="C1302">
        <v>65.11</v>
      </c>
    </row>
    <row r="1303" spans="1:3" x14ac:dyDescent="0.25">
      <c r="A1303" s="832">
        <v>-7.0433088565862167E-3</v>
      </c>
      <c r="B1303" s="185">
        <v>40777</v>
      </c>
      <c r="C1303">
        <v>66.260000000000005</v>
      </c>
    </row>
    <row r="1304" spans="1:3" x14ac:dyDescent="0.25">
      <c r="A1304" s="832">
        <v>-7.0439350525310918E-3</v>
      </c>
      <c r="B1304" s="185">
        <v>41641</v>
      </c>
      <c r="C1304">
        <v>83.17</v>
      </c>
    </row>
    <row r="1305" spans="1:3" x14ac:dyDescent="0.25">
      <c r="A1305" s="832">
        <v>-7.0631970260224275E-3</v>
      </c>
      <c r="B1305" s="185">
        <v>42340</v>
      </c>
      <c r="C1305">
        <v>80.13</v>
      </c>
    </row>
    <row r="1306" spans="1:3" x14ac:dyDescent="0.25">
      <c r="A1306" s="832">
        <v>-7.1072130651745891E-3</v>
      </c>
      <c r="B1306" s="185">
        <v>41269</v>
      </c>
      <c r="C1306">
        <v>65.66</v>
      </c>
    </row>
    <row r="1307" spans="1:3" x14ac:dyDescent="0.25">
      <c r="A1307" s="832">
        <v>-7.142006903940068E-3</v>
      </c>
      <c r="B1307" s="185">
        <v>41037</v>
      </c>
      <c r="C1307">
        <v>83.41</v>
      </c>
    </row>
    <row r="1308" spans="1:3" x14ac:dyDescent="0.25">
      <c r="A1308" s="832">
        <v>-7.1583791384379758E-3</v>
      </c>
      <c r="B1308" s="185">
        <v>41684</v>
      </c>
      <c r="C1308">
        <v>77.67</v>
      </c>
    </row>
    <row r="1309" spans="1:3" x14ac:dyDescent="0.25">
      <c r="A1309" s="832">
        <v>-7.1656050955415385E-3</v>
      </c>
      <c r="B1309" s="185">
        <v>40039</v>
      </c>
      <c r="C1309">
        <v>37.409999999999997</v>
      </c>
    </row>
    <row r="1310" spans="1:3" x14ac:dyDescent="0.25">
      <c r="A1310" s="832">
        <v>-7.1694866647548094E-3</v>
      </c>
      <c r="B1310" s="185">
        <v>42388</v>
      </c>
      <c r="C1310">
        <v>69.239999999999995</v>
      </c>
    </row>
    <row r="1311" spans="1:3" x14ac:dyDescent="0.25">
      <c r="A1311" s="832">
        <v>-7.1848465055518451E-3</v>
      </c>
      <c r="B1311" s="185">
        <v>42174</v>
      </c>
      <c r="C1311">
        <v>91.2</v>
      </c>
    </row>
    <row r="1312" spans="1:3" x14ac:dyDescent="0.25">
      <c r="A1312" s="832">
        <v>-7.2098053352558367E-3</v>
      </c>
      <c r="B1312" s="185">
        <v>41043</v>
      </c>
      <c r="C1312">
        <v>82.62</v>
      </c>
    </row>
    <row r="1313" spans="1:3" x14ac:dyDescent="0.25">
      <c r="A1313" s="832">
        <v>-7.266400573124443E-3</v>
      </c>
      <c r="B1313" s="185">
        <v>41890</v>
      </c>
      <c r="C1313">
        <v>97</v>
      </c>
    </row>
    <row r="1314" spans="1:3" x14ac:dyDescent="0.25">
      <c r="A1314" s="832">
        <v>-7.3141690763735001E-3</v>
      </c>
      <c r="B1314" s="185">
        <v>40630</v>
      </c>
      <c r="C1314">
        <v>58.36</v>
      </c>
    </row>
    <row r="1315" spans="1:3" x14ac:dyDescent="0.25">
      <c r="A1315" s="832">
        <v>-7.3316022605773856E-3</v>
      </c>
      <c r="B1315" s="185">
        <v>40703</v>
      </c>
      <c r="C1315">
        <v>64.989999999999995</v>
      </c>
    </row>
    <row r="1316" spans="1:3" x14ac:dyDescent="0.25">
      <c r="A1316" s="832">
        <v>-7.3339940535184223E-3</v>
      </c>
      <c r="B1316" s="185">
        <v>42111</v>
      </c>
      <c r="C1316">
        <v>100.16</v>
      </c>
    </row>
    <row r="1317" spans="1:3" x14ac:dyDescent="0.25">
      <c r="A1317" s="832">
        <v>-7.3421439060206151E-3</v>
      </c>
      <c r="B1317" s="185">
        <v>41845</v>
      </c>
      <c r="C1317">
        <v>94.64</v>
      </c>
    </row>
    <row r="1318" spans="1:3" x14ac:dyDescent="0.25">
      <c r="A1318" s="832">
        <v>-7.3519758435079963E-3</v>
      </c>
      <c r="B1318" s="185">
        <v>41542</v>
      </c>
      <c r="C1318">
        <v>75.61</v>
      </c>
    </row>
    <row r="1319" spans="1:3" x14ac:dyDescent="0.25">
      <c r="A1319" s="832">
        <v>-7.3671497584540946E-3</v>
      </c>
      <c r="B1319" s="185">
        <v>41577</v>
      </c>
      <c r="C1319">
        <v>82.19</v>
      </c>
    </row>
    <row r="1320" spans="1:3" x14ac:dyDescent="0.25">
      <c r="A1320" s="832">
        <v>-7.4424218042845602E-3</v>
      </c>
      <c r="B1320" s="185">
        <v>42032</v>
      </c>
      <c r="C1320">
        <v>98.69</v>
      </c>
    </row>
    <row r="1321" spans="1:3" x14ac:dyDescent="0.25">
      <c r="A1321" s="832">
        <v>-7.4828517979630416E-3</v>
      </c>
      <c r="B1321" s="185">
        <v>41913</v>
      </c>
      <c r="C1321">
        <v>95.5</v>
      </c>
    </row>
    <row r="1322" spans="1:3" x14ac:dyDescent="0.25">
      <c r="A1322" s="832">
        <v>-7.5004687792986635E-3</v>
      </c>
      <c r="B1322" s="185">
        <v>40399</v>
      </c>
      <c r="C1322">
        <v>52.93</v>
      </c>
    </row>
    <row r="1323" spans="1:3" x14ac:dyDescent="0.25">
      <c r="A1323" s="832">
        <v>-7.500669702652063E-3</v>
      </c>
      <c r="B1323" s="185">
        <v>41514</v>
      </c>
      <c r="C1323">
        <v>74.099999999999994</v>
      </c>
    </row>
    <row r="1324" spans="1:3" x14ac:dyDescent="0.25">
      <c r="A1324" s="832">
        <v>-7.5142771265404029E-3</v>
      </c>
      <c r="B1324" s="185">
        <v>41255</v>
      </c>
      <c r="C1324">
        <v>66.040000000000006</v>
      </c>
    </row>
    <row r="1325" spans="1:3" x14ac:dyDescent="0.25">
      <c r="A1325" s="832">
        <v>-7.5542965061379252E-3</v>
      </c>
      <c r="B1325" s="185">
        <v>40352</v>
      </c>
      <c r="C1325">
        <v>52.55</v>
      </c>
    </row>
    <row r="1326" spans="1:3" x14ac:dyDescent="0.25">
      <c r="A1326" s="832">
        <v>-7.5917334458034391E-3</v>
      </c>
      <c r="B1326" s="185">
        <v>42163</v>
      </c>
      <c r="C1326">
        <v>94.12</v>
      </c>
    </row>
    <row r="1327" spans="1:3" x14ac:dyDescent="0.25">
      <c r="A1327" s="832">
        <v>-7.6040726897796951E-3</v>
      </c>
      <c r="B1327" s="185">
        <v>42356</v>
      </c>
      <c r="C1327">
        <v>77</v>
      </c>
    </row>
    <row r="1328" spans="1:3" x14ac:dyDescent="0.25">
      <c r="A1328" s="832">
        <v>-7.613196206758488E-3</v>
      </c>
      <c r="B1328" s="185">
        <v>40947</v>
      </c>
      <c r="C1328">
        <v>74.3</v>
      </c>
    </row>
    <row r="1329" spans="1:3" x14ac:dyDescent="0.25">
      <c r="A1329" s="832">
        <v>-7.6662908680947828E-3</v>
      </c>
      <c r="B1329" s="185">
        <v>40135</v>
      </c>
      <c r="C1329">
        <v>44.01</v>
      </c>
    </row>
    <row r="1330" spans="1:3" x14ac:dyDescent="0.25">
      <c r="A1330" s="832">
        <v>-7.670850767085069E-3</v>
      </c>
      <c r="B1330" s="185">
        <v>40914</v>
      </c>
      <c r="C1330">
        <v>71.150000000000006</v>
      </c>
    </row>
    <row r="1331" spans="1:3" x14ac:dyDescent="0.25">
      <c r="A1331" s="832">
        <v>-7.6729408943772004E-3</v>
      </c>
      <c r="B1331" s="185">
        <v>41038</v>
      </c>
      <c r="C1331">
        <v>82.77</v>
      </c>
    </row>
    <row r="1332" spans="1:3" x14ac:dyDescent="0.25">
      <c r="A1332" s="832">
        <v>-7.7252034763414246E-3</v>
      </c>
      <c r="B1332" s="185">
        <v>42401</v>
      </c>
      <c r="C1332">
        <v>71.930000000000007</v>
      </c>
    </row>
    <row r="1333" spans="1:3" x14ac:dyDescent="0.25">
      <c r="A1333" s="832">
        <v>-7.7762619372441222E-3</v>
      </c>
      <c r="B1333" s="185">
        <v>41477</v>
      </c>
      <c r="C1333">
        <v>72.73</v>
      </c>
    </row>
    <row r="1334" spans="1:3" x14ac:dyDescent="0.25">
      <c r="A1334" s="832">
        <v>-7.7837837837837487E-3</v>
      </c>
      <c r="B1334" s="185">
        <v>40211</v>
      </c>
      <c r="C1334">
        <v>45.89</v>
      </c>
    </row>
    <row r="1335" spans="1:3" x14ac:dyDescent="0.25">
      <c r="A1335" s="832">
        <v>-7.7883711561702595E-3</v>
      </c>
      <c r="B1335" s="185">
        <v>40890</v>
      </c>
      <c r="C1335">
        <v>73.89</v>
      </c>
    </row>
    <row r="1336" spans="1:3" x14ac:dyDescent="0.25">
      <c r="A1336" s="832">
        <v>-7.7962577962578106E-3</v>
      </c>
      <c r="B1336" s="185">
        <v>41989</v>
      </c>
      <c r="C1336">
        <v>95.45</v>
      </c>
    </row>
    <row r="1337" spans="1:3" x14ac:dyDescent="0.25">
      <c r="A1337" s="832">
        <v>-7.8289671785606307E-3</v>
      </c>
      <c r="B1337" s="185">
        <v>40004</v>
      </c>
      <c r="C1337">
        <v>32.950000000000003</v>
      </c>
    </row>
    <row r="1338" spans="1:3" x14ac:dyDescent="0.25">
      <c r="A1338" s="832">
        <v>-7.8426159776685545E-3</v>
      </c>
      <c r="B1338" s="185">
        <v>40813</v>
      </c>
      <c r="C1338">
        <v>74.64</v>
      </c>
    </row>
    <row r="1339" spans="1:3" x14ac:dyDescent="0.25">
      <c r="A1339" s="832">
        <v>-7.8465562336531569E-3</v>
      </c>
      <c r="B1339" s="185">
        <v>40983</v>
      </c>
      <c r="C1339">
        <v>79.66</v>
      </c>
    </row>
    <row r="1340" spans="1:3" x14ac:dyDescent="0.25">
      <c r="A1340" s="832">
        <v>-7.8758397034979222E-3</v>
      </c>
      <c r="B1340" s="185">
        <v>41080</v>
      </c>
      <c r="C1340">
        <v>85.66</v>
      </c>
    </row>
    <row r="1341" spans="1:3" x14ac:dyDescent="0.25">
      <c r="A1341" s="832">
        <v>-7.8815056393531924E-3</v>
      </c>
      <c r="B1341" s="185">
        <v>41108</v>
      </c>
      <c r="C1341">
        <v>73.010000000000005</v>
      </c>
    </row>
    <row r="1342" spans="1:3" x14ac:dyDescent="0.25">
      <c r="A1342" s="832">
        <v>-7.9528314822434609E-3</v>
      </c>
      <c r="B1342" s="185">
        <v>41141</v>
      </c>
      <c r="C1342">
        <v>72.349999999999994</v>
      </c>
    </row>
    <row r="1343" spans="1:3" x14ac:dyDescent="0.25">
      <c r="A1343" s="832">
        <v>-7.9619726678550329E-3</v>
      </c>
      <c r="B1343" s="185">
        <v>42312</v>
      </c>
      <c r="C1343">
        <v>83.48</v>
      </c>
    </row>
    <row r="1344" spans="1:3" x14ac:dyDescent="0.25">
      <c r="A1344" s="832">
        <v>-8.0479452054794676E-3</v>
      </c>
      <c r="B1344" s="185">
        <v>40633</v>
      </c>
      <c r="C1344">
        <v>57.93</v>
      </c>
    </row>
    <row r="1345" spans="1:3" x14ac:dyDescent="0.25">
      <c r="A1345" s="832">
        <v>-8.0583269378359246E-3</v>
      </c>
      <c r="B1345" s="185">
        <v>42374</v>
      </c>
      <c r="C1345">
        <v>77.55</v>
      </c>
    </row>
    <row r="1346" spans="1:3" x14ac:dyDescent="0.25">
      <c r="A1346" s="832">
        <v>-8.0630711342053463E-3</v>
      </c>
      <c r="B1346" s="185">
        <v>40619</v>
      </c>
      <c r="C1346">
        <v>55.36</v>
      </c>
    </row>
    <row r="1347" spans="1:3" x14ac:dyDescent="0.25">
      <c r="A1347" s="832">
        <v>-8.0700549450549719E-3</v>
      </c>
      <c r="B1347" s="185">
        <v>40465</v>
      </c>
      <c r="C1347">
        <v>57.77</v>
      </c>
    </row>
    <row r="1348" spans="1:3" x14ac:dyDescent="0.25">
      <c r="A1348" s="832">
        <v>-8.0985513858790048E-3</v>
      </c>
      <c r="B1348" s="185">
        <v>41773</v>
      </c>
      <c r="C1348">
        <v>86.96</v>
      </c>
    </row>
    <row r="1349" spans="1:3" x14ac:dyDescent="0.25">
      <c r="A1349" s="832">
        <v>-8.1061164333087188E-3</v>
      </c>
      <c r="B1349" s="185">
        <v>40683</v>
      </c>
      <c r="C1349">
        <v>67.3</v>
      </c>
    </row>
    <row r="1350" spans="1:3" x14ac:dyDescent="0.25">
      <c r="A1350" s="832">
        <v>-8.1484834766861747E-3</v>
      </c>
      <c r="B1350" s="185">
        <v>41264</v>
      </c>
      <c r="C1350">
        <v>65.73</v>
      </c>
    </row>
    <row r="1351" spans="1:3" x14ac:dyDescent="0.25">
      <c r="A1351" s="832">
        <v>-8.1501964779506775E-3</v>
      </c>
      <c r="B1351" s="185">
        <v>41304</v>
      </c>
      <c r="C1351">
        <v>68.150000000000006</v>
      </c>
    </row>
    <row r="1352" spans="1:3" x14ac:dyDescent="0.25">
      <c r="A1352" s="832">
        <v>-8.2165297245047064E-3</v>
      </c>
      <c r="B1352" s="185">
        <v>42328</v>
      </c>
      <c r="C1352">
        <v>82.08</v>
      </c>
    </row>
    <row r="1353" spans="1:3" x14ac:dyDescent="0.25">
      <c r="A1353" s="832">
        <v>-8.2173624917164512E-3</v>
      </c>
      <c r="B1353" s="185">
        <v>41674</v>
      </c>
      <c r="C1353">
        <v>74.83</v>
      </c>
    </row>
    <row r="1354" spans="1:3" x14ac:dyDescent="0.25">
      <c r="A1354" s="832">
        <v>-8.2557154953429857E-3</v>
      </c>
      <c r="B1354" s="185">
        <v>40091</v>
      </c>
      <c r="C1354">
        <v>46.85</v>
      </c>
    </row>
    <row r="1355" spans="1:3" x14ac:dyDescent="0.25">
      <c r="A1355" s="832">
        <v>-8.2597550555396637E-3</v>
      </c>
      <c r="B1355" s="185">
        <v>42276</v>
      </c>
      <c r="C1355">
        <v>69.64</v>
      </c>
    </row>
    <row r="1356" spans="1:3" x14ac:dyDescent="0.25">
      <c r="A1356" s="832">
        <v>-8.2928562966473329E-3</v>
      </c>
      <c r="B1356" s="185">
        <v>42234</v>
      </c>
      <c r="C1356">
        <v>83.71</v>
      </c>
    </row>
    <row r="1357" spans="1:3" x14ac:dyDescent="0.25">
      <c r="A1357" s="832">
        <v>-8.3017077798860361E-3</v>
      </c>
      <c r="B1357" s="185">
        <v>40112</v>
      </c>
      <c r="C1357">
        <v>41.81</v>
      </c>
    </row>
    <row r="1358" spans="1:3" x14ac:dyDescent="0.25">
      <c r="A1358" s="832">
        <v>-8.385972554998844E-3</v>
      </c>
      <c r="B1358" s="185">
        <v>42180</v>
      </c>
      <c r="C1358">
        <v>91.05</v>
      </c>
    </row>
    <row r="1359" spans="1:3" x14ac:dyDescent="0.25">
      <c r="A1359" s="832">
        <v>-8.4054086977707332E-3</v>
      </c>
      <c r="B1359" s="185">
        <v>41722</v>
      </c>
      <c r="C1359">
        <v>81.400000000000006</v>
      </c>
    </row>
    <row r="1360" spans="1:3" x14ac:dyDescent="0.25">
      <c r="A1360" s="832">
        <v>-8.4333056182444022E-3</v>
      </c>
      <c r="B1360" s="185">
        <v>41002</v>
      </c>
      <c r="C1360">
        <v>83.48</v>
      </c>
    </row>
    <row r="1361" spans="1:3" x14ac:dyDescent="0.25">
      <c r="A1361" s="832">
        <v>-8.4463214047566515E-3</v>
      </c>
      <c r="B1361" s="185">
        <v>40183</v>
      </c>
      <c r="C1361">
        <v>44.61</v>
      </c>
    </row>
    <row r="1362" spans="1:3" x14ac:dyDescent="0.25">
      <c r="A1362" s="832">
        <v>-8.4832528886938929E-3</v>
      </c>
      <c r="B1362" s="185">
        <v>40694</v>
      </c>
      <c r="C1362">
        <v>67.790000000000006</v>
      </c>
    </row>
    <row r="1363" spans="1:3" x14ac:dyDescent="0.25">
      <c r="A1363" s="832">
        <v>-8.5951089737030806E-3</v>
      </c>
      <c r="B1363" s="185">
        <v>42152</v>
      </c>
      <c r="C1363">
        <v>96.89</v>
      </c>
    </row>
    <row r="1364" spans="1:3" x14ac:dyDescent="0.25">
      <c r="A1364" s="832">
        <v>-8.5965613754498404E-3</v>
      </c>
      <c r="B1364" s="185">
        <v>40333</v>
      </c>
      <c r="C1364">
        <v>49.59</v>
      </c>
    </row>
    <row r="1365" spans="1:3" x14ac:dyDescent="0.25">
      <c r="A1365" s="832">
        <v>-8.6058519793458244E-3</v>
      </c>
      <c r="B1365" s="185">
        <v>40275</v>
      </c>
      <c r="C1365">
        <v>51.84</v>
      </c>
    </row>
    <row r="1366" spans="1:3" x14ac:dyDescent="0.25">
      <c r="A1366" s="832">
        <v>-8.6499123319695448E-3</v>
      </c>
      <c r="B1366" s="185">
        <v>41032</v>
      </c>
      <c r="C1366">
        <v>84.81</v>
      </c>
    </row>
    <row r="1367" spans="1:3" x14ac:dyDescent="0.25">
      <c r="A1367" s="832">
        <v>-8.6528221512247594E-3</v>
      </c>
      <c r="B1367" s="185">
        <v>40889</v>
      </c>
      <c r="C1367">
        <v>74.47</v>
      </c>
    </row>
    <row r="1368" spans="1:3" x14ac:dyDescent="0.25">
      <c r="A1368" s="832">
        <v>-8.6538461538461231E-3</v>
      </c>
      <c r="B1368" s="185">
        <v>40998</v>
      </c>
      <c r="C1368">
        <v>82.48</v>
      </c>
    </row>
    <row r="1369" spans="1:3" x14ac:dyDescent="0.25">
      <c r="A1369" s="832">
        <v>-8.7038343919076944E-3</v>
      </c>
      <c r="B1369" s="185">
        <v>40120</v>
      </c>
      <c r="C1369">
        <v>42.14</v>
      </c>
    </row>
    <row r="1370" spans="1:3" x14ac:dyDescent="0.25">
      <c r="A1370" s="832">
        <v>-8.7124878993223298E-3</v>
      </c>
      <c r="B1370" s="185">
        <v>40991</v>
      </c>
      <c r="C1370">
        <v>81.92</v>
      </c>
    </row>
    <row r="1371" spans="1:3" x14ac:dyDescent="0.25">
      <c r="A1371" s="832">
        <v>-8.718572587185669E-3</v>
      </c>
      <c r="B1371" s="185">
        <v>40330</v>
      </c>
      <c r="C1371">
        <v>48.89</v>
      </c>
    </row>
    <row r="1372" spans="1:3" x14ac:dyDescent="0.25">
      <c r="A1372" s="832">
        <v>-8.7533530989694075E-3</v>
      </c>
      <c r="B1372" s="185">
        <v>40788</v>
      </c>
      <c r="C1372">
        <v>70.209999999999994</v>
      </c>
    </row>
    <row r="1373" spans="1:3" x14ac:dyDescent="0.25">
      <c r="A1373" s="832">
        <v>-8.7728682999892449E-3</v>
      </c>
      <c r="B1373" s="185">
        <v>41828</v>
      </c>
      <c r="C1373">
        <v>92.65</v>
      </c>
    </row>
    <row r="1374" spans="1:3" x14ac:dyDescent="0.25">
      <c r="A1374" s="832">
        <v>-8.7866108786611719E-3</v>
      </c>
      <c r="B1374" s="185">
        <v>41192</v>
      </c>
      <c r="C1374">
        <v>71.069999999999993</v>
      </c>
    </row>
    <row r="1375" spans="1:3" x14ac:dyDescent="0.25">
      <c r="A1375" s="832">
        <v>-8.790191996298713E-3</v>
      </c>
      <c r="B1375" s="185">
        <v>40162</v>
      </c>
      <c r="C1375">
        <v>42.85</v>
      </c>
    </row>
    <row r="1376" spans="1:3" x14ac:dyDescent="0.25">
      <c r="A1376" s="832">
        <v>-8.7903688133001978E-3</v>
      </c>
      <c r="B1376" s="185">
        <v>40261</v>
      </c>
      <c r="C1376">
        <v>51.87</v>
      </c>
    </row>
    <row r="1377" spans="1:3" x14ac:dyDescent="0.25">
      <c r="A1377" s="832">
        <v>-8.8005215123858616E-3</v>
      </c>
      <c r="B1377" s="185">
        <v>40654</v>
      </c>
      <c r="C1377">
        <v>60.82</v>
      </c>
    </row>
    <row r="1378" spans="1:3" x14ac:dyDescent="0.25">
      <c r="A1378" s="832">
        <v>-8.8985564563971442E-3</v>
      </c>
      <c r="B1378" s="185">
        <v>40359</v>
      </c>
      <c r="C1378">
        <v>50.12</v>
      </c>
    </row>
    <row r="1379" spans="1:3" x14ac:dyDescent="0.25">
      <c r="A1379" s="832">
        <v>-8.9089912280700956E-3</v>
      </c>
      <c r="B1379" s="185">
        <v>41122</v>
      </c>
      <c r="C1379">
        <v>72.31</v>
      </c>
    </row>
    <row r="1380" spans="1:3" x14ac:dyDescent="0.25">
      <c r="A1380" s="832">
        <v>-8.9184597961494694E-3</v>
      </c>
      <c r="B1380" s="185">
        <v>40868</v>
      </c>
      <c r="C1380">
        <v>70.010000000000005</v>
      </c>
    </row>
    <row r="1381" spans="1:3" x14ac:dyDescent="0.25">
      <c r="A1381" s="832">
        <v>-8.9528377298160322E-3</v>
      </c>
      <c r="B1381" s="185">
        <v>40533</v>
      </c>
      <c r="C1381">
        <v>61.99</v>
      </c>
    </row>
    <row r="1382" spans="1:3" x14ac:dyDescent="0.25">
      <c r="A1382" s="832">
        <v>-9.0335531975910266E-3</v>
      </c>
      <c r="B1382" s="185">
        <v>41282</v>
      </c>
      <c r="C1382">
        <v>69.11</v>
      </c>
    </row>
    <row r="1383" spans="1:3" x14ac:dyDescent="0.25">
      <c r="A1383" s="832">
        <v>-9.0405014464802758E-3</v>
      </c>
      <c r="B1383" s="185">
        <v>41744</v>
      </c>
      <c r="C1383">
        <v>82.21</v>
      </c>
    </row>
    <row r="1384" spans="1:3" x14ac:dyDescent="0.25">
      <c r="A1384" s="832">
        <v>-9.0808416389811519E-3</v>
      </c>
      <c r="B1384" s="185">
        <v>42215</v>
      </c>
      <c r="C1384">
        <v>89.48</v>
      </c>
    </row>
    <row r="1385" spans="1:3" x14ac:dyDescent="0.25">
      <c r="A1385" s="832">
        <v>-9.0810025426807384E-3</v>
      </c>
      <c r="B1385" s="185">
        <v>39902</v>
      </c>
      <c r="C1385">
        <v>27.28</v>
      </c>
    </row>
    <row r="1386" spans="1:3" x14ac:dyDescent="0.25">
      <c r="A1386" s="832">
        <v>-9.1609134360063349E-3</v>
      </c>
      <c r="B1386" s="185">
        <v>42265</v>
      </c>
      <c r="C1386">
        <v>74.63</v>
      </c>
    </row>
    <row r="1387" spans="1:3" x14ac:dyDescent="0.25">
      <c r="A1387" s="832">
        <v>-9.1652216992815783E-3</v>
      </c>
      <c r="B1387" s="185">
        <v>40060</v>
      </c>
      <c r="C1387">
        <v>40</v>
      </c>
    </row>
    <row r="1388" spans="1:3" x14ac:dyDescent="0.25">
      <c r="A1388" s="832">
        <v>-9.1652705233072895E-3</v>
      </c>
      <c r="B1388" s="185">
        <v>42004</v>
      </c>
      <c r="C1388">
        <v>100.54</v>
      </c>
    </row>
    <row r="1389" spans="1:3" x14ac:dyDescent="0.25">
      <c r="A1389" s="832">
        <v>-9.1691616766466089E-3</v>
      </c>
      <c r="B1389" s="185">
        <v>40351</v>
      </c>
      <c r="C1389">
        <v>52.95</v>
      </c>
    </row>
    <row r="1390" spans="1:3" x14ac:dyDescent="0.25">
      <c r="A1390" s="832">
        <v>-9.2047128129602029E-3</v>
      </c>
      <c r="B1390" s="185">
        <v>41696</v>
      </c>
      <c r="C1390">
        <v>80.73</v>
      </c>
    </row>
    <row r="1391" spans="1:3" x14ac:dyDescent="0.25">
      <c r="A1391" s="832">
        <v>-9.2081031307550409E-3</v>
      </c>
      <c r="B1391" s="185">
        <v>39911</v>
      </c>
      <c r="C1391">
        <v>26.9</v>
      </c>
    </row>
    <row r="1392" spans="1:3" x14ac:dyDescent="0.25">
      <c r="A1392" s="832">
        <v>-9.2322643343050181E-3</v>
      </c>
      <c r="B1392" s="185">
        <v>42325</v>
      </c>
      <c r="C1392">
        <v>81.56</v>
      </c>
    </row>
    <row r="1393" spans="1:3" x14ac:dyDescent="0.25">
      <c r="A1393" s="832">
        <v>-9.2491838955386374E-3</v>
      </c>
      <c r="B1393" s="185">
        <v>40428</v>
      </c>
      <c r="C1393">
        <v>54.63</v>
      </c>
    </row>
    <row r="1394" spans="1:3" x14ac:dyDescent="0.25">
      <c r="A1394" s="832">
        <v>-9.3017329255862258E-3</v>
      </c>
      <c r="B1394" s="185">
        <v>41536</v>
      </c>
      <c r="C1394">
        <v>77.75</v>
      </c>
    </row>
    <row r="1395" spans="1:3" x14ac:dyDescent="0.25">
      <c r="A1395" s="832">
        <v>-9.3482554312048771E-3</v>
      </c>
      <c r="B1395" s="185">
        <v>41544</v>
      </c>
      <c r="C1395">
        <v>75.239999999999995</v>
      </c>
    </row>
    <row r="1396" spans="1:3" x14ac:dyDescent="0.25">
      <c r="A1396" s="832">
        <v>-9.350393700787496E-3</v>
      </c>
      <c r="B1396" s="185">
        <v>41410</v>
      </c>
      <c r="C1396">
        <v>80.52</v>
      </c>
    </row>
    <row r="1397" spans="1:3" x14ac:dyDescent="0.25">
      <c r="A1397" s="832">
        <v>-9.3750000000000222E-3</v>
      </c>
      <c r="B1397" s="185">
        <v>39968</v>
      </c>
      <c r="C1397">
        <v>31.7</v>
      </c>
    </row>
    <row r="1398" spans="1:3" x14ac:dyDescent="0.25">
      <c r="A1398" s="832">
        <v>-9.4071707490237522E-3</v>
      </c>
      <c r="B1398" s="185">
        <v>40618</v>
      </c>
      <c r="C1398">
        <v>55.81</v>
      </c>
    </row>
    <row r="1399" spans="1:3" x14ac:dyDescent="0.25">
      <c r="A1399" s="832">
        <v>-9.4103633114950291E-3</v>
      </c>
      <c r="B1399" s="185">
        <v>41621</v>
      </c>
      <c r="C1399">
        <v>83.16</v>
      </c>
    </row>
    <row r="1400" spans="1:3" x14ac:dyDescent="0.25">
      <c r="A1400" s="832">
        <v>-9.4390026714158415E-3</v>
      </c>
      <c r="B1400" s="185">
        <v>40435</v>
      </c>
      <c r="C1400">
        <v>55.62</v>
      </c>
    </row>
    <row r="1401" spans="1:3" x14ac:dyDescent="0.25">
      <c r="A1401" s="832">
        <v>-9.4412331406551475E-3</v>
      </c>
      <c r="B1401" s="185">
        <v>40354</v>
      </c>
      <c r="C1401">
        <v>51.41</v>
      </c>
    </row>
    <row r="1402" spans="1:3" x14ac:dyDescent="0.25">
      <c r="A1402" s="832">
        <v>-9.4446543256516691E-3</v>
      </c>
      <c r="B1402" s="185">
        <v>39923</v>
      </c>
      <c r="C1402">
        <v>26.22</v>
      </c>
    </row>
    <row r="1403" spans="1:3" x14ac:dyDescent="0.25">
      <c r="A1403" s="832">
        <v>-9.4532447623913995E-3</v>
      </c>
      <c r="B1403" s="185">
        <v>41102</v>
      </c>
      <c r="C1403">
        <v>77.540000000000006</v>
      </c>
    </row>
    <row r="1404" spans="1:3" x14ac:dyDescent="0.25">
      <c r="A1404" s="832">
        <v>-9.5194922937441584E-3</v>
      </c>
      <c r="B1404" s="185">
        <v>40178</v>
      </c>
      <c r="C1404">
        <v>43.7</v>
      </c>
    </row>
    <row r="1405" spans="1:3" x14ac:dyDescent="0.25">
      <c r="A1405" s="832">
        <v>-9.523809523809601E-3</v>
      </c>
      <c r="B1405" s="185">
        <v>40562</v>
      </c>
      <c r="C1405">
        <v>62.4</v>
      </c>
    </row>
    <row r="1406" spans="1:3" x14ac:dyDescent="0.25">
      <c r="A1406" s="832">
        <v>-9.5422152433869423E-3</v>
      </c>
      <c r="B1406" s="185">
        <v>42307</v>
      </c>
      <c r="C1406">
        <v>82</v>
      </c>
    </row>
    <row r="1407" spans="1:3" x14ac:dyDescent="0.25">
      <c r="A1407" s="832">
        <v>-9.5503382411459281E-3</v>
      </c>
      <c r="B1407" s="185">
        <v>40303</v>
      </c>
      <c r="C1407">
        <v>49.78</v>
      </c>
    </row>
    <row r="1408" spans="1:3" x14ac:dyDescent="0.25">
      <c r="A1408" s="832">
        <v>-9.5855272039961914E-3</v>
      </c>
      <c r="B1408" s="185">
        <v>40833</v>
      </c>
      <c r="C1408">
        <v>73.36</v>
      </c>
    </row>
    <row r="1409" spans="1:3" x14ac:dyDescent="0.25">
      <c r="A1409" s="832">
        <v>-9.5975232198142191E-3</v>
      </c>
      <c r="B1409" s="185">
        <v>39986</v>
      </c>
      <c r="C1409">
        <v>31.99</v>
      </c>
    </row>
    <row r="1410" spans="1:3" x14ac:dyDescent="0.25">
      <c r="A1410" s="832">
        <v>-9.5987713572662781E-3</v>
      </c>
      <c r="B1410" s="185">
        <v>40283</v>
      </c>
      <c r="C1410">
        <v>51.59</v>
      </c>
    </row>
    <row r="1411" spans="1:3" x14ac:dyDescent="0.25">
      <c r="A1411" s="832">
        <v>-9.6971148090506665E-3</v>
      </c>
      <c r="B1411" s="185">
        <v>41711</v>
      </c>
      <c r="C1411">
        <v>82.72</v>
      </c>
    </row>
    <row r="1412" spans="1:3" x14ac:dyDescent="0.25">
      <c r="A1412" s="832">
        <v>-9.7001763668430607E-3</v>
      </c>
      <c r="B1412" s="185">
        <v>40434</v>
      </c>
      <c r="C1412">
        <v>56.15</v>
      </c>
    </row>
    <row r="1413" spans="1:3" x14ac:dyDescent="0.25">
      <c r="A1413" s="832">
        <v>-9.7530082330588019E-3</v>
      </c>
      <c r="B1413" s="185">
        <v>42373</v>
      </c>
      <c r="C1413">
        <v>78.180000000000007</v>
      </c>
    </row>
    <row r="1414" spans="1:3" x14ac:dyDescent="0.25">
      <c r="A1414" s="832">
        <v>-9.8162310238557593E-3</v>
      </c>
      <c r="B1414" s="185">
        <v>41801</v>
      </c>
      <c r="C1414">
        <v>86.75</v>
      </c>
    </row>
    <row r="1415" spans="1:3" x14ac:dyDescent="0.25">
      <c r="A1415" s="832">
        <v>-9.8441345365053445E-3</v>
      </c>
      <c r="B1415" s="185">
        <v>40024</v>
      </c>
      <c r="C1415">
        <v>36.21</v>
      </c>
    </row>
    <row r="1416" spans="1:3" x14ac:dyDescent="0.25">
      <c r="A1416" s="832">
        <v>-9.850194951774971E-3</v>
      </c>
      <c r="B1416" s="185">
        <v>41904</v>
      </c>
      <c r="C1416">
        <v>96.5</v>
      </c>
    </row>
    <row r="1417" spans="1:3" x14ac:dyDescent="0.25">
      <c r="A1417" s="832">
        <v>-9.8516458043578226E-3</v>
      </c>
      <c r="B1417" s="185">
        <v>41778</v>
      </c>
      <c r="C1417">
        <v>85.43</v>
      </c>
    </row>
    <row r="1418" spans="1:3" x14ac:dyDescent="0.25">
      <c r="A1418" s="832">
        <v>-9.8543903515223574E-3</v>
      </c>
      <c r="B1418" s="185">
        <v>40780</v>
      </c>
      <c r="C1418">
        <v>67.319999999999993</v>
      </c>
    </row>
    <row r="1419" spans="1:3" x14ac:dyDescent="0.25">
      <c r="A1419" s="832">
        <v>-9.8648154914139363E-3</v>
      </c>
      <c r="B1419" s="185">
        <v>39896</v>
      </c>
      <c r="C1419">
        <v>27.1</v>
      </c>
    </row>
    <row r="1420" spans="1:3" x14ac:dyDescent="0.25">
      <c r="A1420" s="832">
        <v>-9.8896373799627346E-3</v>
      </c>
      <c r="B1420" s="185">
        <v>40746</v>
      </c>
      <c r="C1420">
        <v>69.08</v>
      </c>
    </row>
    <row r="1421" spans="1:3" x14ac:dyDescent="0.25">
      <c r="A1421" s="832">
        <v>-9.8974902792506869E-3</v>
      </c>
      <c r="B1421" s="185">
        <v>42229</v>
      </c>
      <c r="C1421">
        <v>84.03</v>
      </c>
    </row>
    <row r="1422" spans="1:3" x14ac:dyDescent="0.25">
      <c r="A1422" s="832">
        <v>-9.9468189875911994E-3</v>
      </c>
      <c r="B1422" s="185">
        <v>42094</v>
      </c>
      <c r="C1422">
        <v>100.53</v>
      </c>
    </row>
    <row r="1423" spans="1:3" x14ac:dyDescent="0.25">
      <c r="A1423" s="832">
        <v>-9.9850224663007303E-3</v>
      </c>
      <c r="B1423" s="185">
        <v>40056</v>
      </c>
      <c r="C1423">
        <v>39.659999999999997</v>
      </c>
    </row>
    <row r="1424" spans="1:3" x14ac:dyDescent="0.25">
      <c r="A1424" s="832">
        <v>-9.9935938500961274E-3</v>
      </c>
      <c r="B1424" s="185">
        <v>41492</v>
      </c>
      <c r="C1424">
        <v>77.27</v>
      </c>
    </row>
    <row r="1425" spans="1:3" x14ac:dyDescent="0.25">
      <c r="A1425" s="832">
        <v>-1.0004125412541254E-2</v>
      </c>
      <c r="B1425" s="185">
        <v>42157</v>
      </c>
      <c r="C1425">
        <v>95.99</v>
      </c>
    </row>
    <row r="1426" spans="1:3" x14ac:dyDescent="0.25">
      <c r="A1426" s="832">
        <v>-1.0008006405124115E-2</v>
      </c>
      <c r="B1426" s="185">
        <v>42116</v>
      </c>
      <c r="C1426">
        <v>98.92</v>
      </c>
    </row>
    <row r="1427" spans="1:3" x14ac:dyDescent="0.25">
      <c r="A1427" s="832">
        <v>-1.0035074045206538E-2</v>
      </c>
      <c r="B1427" s="185">
        <v>41963</v>
      </c>
      <c r="C1427">
        <v>101.61</v>
      </c>
    </row>
    <row r="1428" spans="1:3" x14ac:dyDescent="0.25">
      <c r="A1428" s="832">
        <v>-1.005648160903716E-2</v>
      </c>
      <c r="B1428" s="185">
        <v>40828</v>
      </c>
      <c r="C1428">
        <v>71.86</v>
      </c>
    </row>
    <row r="1429" spans="1:3" x14ac:dyDescent="0.25">
      <c r="A1429" s="832">
        <v>-1.0064800772094373E-2</v>
      </c>
      <c r="B1429" s="185">
        <v>40841</v>
      </c>
      <c r="C1429">
        <v>71.8</v>
      </c>
    </row>
    <row r="1430" spans="1:3" x14ac:dyDescent="0.25">
      <c r="A1430" s="832">
        <v>-1.0068551842330686E-2</v>
      </c>
      <c r="B1430" s="185">
        <v>40232</v>
      </c>
      <c r="C1430">
        <v>46.21</v>
      </c>
    </row>
    <row r="1431" spans="1:3" x14ac:dyDescent="0.25">
      <c r="A1431" s="832">
        <v>-1.0071743929359833E-2</v>
      </c>
      <c r="B1431" s="185">
        <v>40921</v>
      </c>
      <c r="C1431">
        <v>71.75</v>
      </c>
    </row>
    <row r="1432" spans="1:3" x14ac:dyDescent="0.25">
      <c r="A1432" s="832">
        <v>-1.0090361445783125E-2</v>
      </c>
      <c r="B1432" s="185">
        <v>40672</v>
      </c>
      <c r="C1432">
        <v>65.73</v>
      </c>
    </row>
    <row r="1433" spans="1:3" x14ac:dyDescent="0.25">
      <c r="A1433" s="832">
        <v>-1.0103926096997617E-2</v>
      </c>
      <c r="B1433" s="185">
        <v>41975</v>
      </c>
      <c r="C1433">
        <v>102.87</v>
      </c>
    </row>
    <row r="1434" spans="1:3" x14ac:dyDescent="0.25">
      <c r="A1434" s="832">
        <v>-1.0107160253287839E-2</v>
      </c>
      <c r="B1434" s="185">
        <v>41052</v>
      </c>
      <c r="C1434">
        <v>81.290000000000006</v>
      </c>
    </row>
    <row r="1435" spans="1:3" x14ac:dyDescent="0.25">
      <c r="A1435" s="832">
        <v>-1.0108573567952139E-2</v>
      </c>
      <c r="B1435" s="185">
        <v>42341</v>
      </c>
      <c r="C1435">
        <v>79.319999999999993</v>
      </c>
    </row>
    <row r="1436" spans="1:3" x14ac:dyDescent="0.25">
      <c r="A1436" s="832">
        <v>-1.0122823592927488E-2</v>
      </c>
      <c r="B1436" s="185">
        <v>40940</v>
      </c>
      <c r="C1436">
        <v>73.34</v>
      </c>
    </row>
    <row r="1437" spans="1:3" x14ac:dyDescent="0.25">
      <c r="A1437" s="832">
        <v>-1.0134666111342505E-2</v>
      </c>
      <c r="B1437" s="185">
        <v>42289</v>
      </c>
      <c r="C1437">
        <v>71.3</v>
      </c>
    </row>
    <row r="1438" spans="1:3" x14ac:dyDescent="0.25">
      <c r="A1438" s="832">
        <v>-1.0136452241715443E-2</v>
      </c>
      <c r="B1438" s="185">
        <v>41541</v>
      </c>
      <c r="C1438">
        <v>76.17</v>
      </c>
    </row>
    <row r="1439" spans="1:3" x14ac:dyDescent="0.25">
      <c r="A1439" s="832">
        <v>-1.0139416983523608E-2</v>
      </c>
      <c r="B1439" s="185">
        <v>40067</v>
      </c>
      <c r="C1439">
        <v>39.049999999999997</v>
      </c>
    </row>
    <row r="1440" spans="1:3" x14ac:dyDescent="0.25">
      <c r="A1440" s="832">
        <v>-1.0318528488111323E-2</v>
      </c>
      <c r="B1440" s="185">
        <v>40177</v>
      </c>
      <c r="C1440">
        <v>44.12</v>
      </c>
    </row>
    <row r="1441" spans="1:3" x14ac:dyDescent="0.25">
      <c r="A1441" s="832">
        <v>-1.0342511752854167E-2</v>
      </c>
      <c r="B1441" s="185">
        <v>41481</v>
      </c>
      <c r="C1441">
        <v>73.680000000000007</v>
      </c>
    </row>
    <row r="1442" spans="1:3" x14ac:dyDescent="0.25">
      <c r="A1442" s="832">
        <v>-1.0394110004330881E-2</v>
      </c>
      <c r="B1442" s="185">
        <v>40742</v>
      </c>
      <c r="C1442">
        <v>68.55</v>
      </c>
    </row>
    <row r="1443" spans="1:3" x14ac:dyDescent="0.25">
      <c r="A1443" s="832">
        <v>-1.0402949697129182E-2</v>
      </c>
      <c r="B1443" s="185">
        <v>40954</v>
      </c>
      <c r="C1443">
        <v>75.150000000000006</v>
      </c>
    </row>
    <row r="1444" spans="1:3" x14ac:dyDescent="0.25">
      <c r="A1444" s="832">
        <v>-1.0425531914893704E-2</v>
      </c>
      <c r="B1444" s="185">
        <v>40213</v>
      </c>
      <c r="C1444">
        <v>46.51</v>
      </c>
    </row>
    <row r="1445" spans="1:3" x14ac:dyDescent="0.25">
      <c r="A1445" s="832">
        <v>-1.0433386837881309E-2</v>
      </c>
      <c r="B1445" s="185">
        <v>40326</v>
      </c>
      <c r="C1445">
        <v>49.32</v>
      </c>
    </row>
    <row r="1446" spans="1:3" x14ac:dyDescent="0.25">
      <c r="A1446" s="832">
        <v>-1.0446894950667418E-2</v>
      </c>
      <c r="B1446" s="185">
        <v>41981</v>
      </c>
      <c r="C1446">
        <v>102.3</v>
      </c>
    </row>
    <row r="1447" spans="1:3" x14ac:dyDescent="0.25">
      <c r="A1447" s="832">
        <v>-1.0460554990556425E-2</v>
      </c>
      <c r="B1447" s="185">
        <v>40819</v>
      </c>
      <c r="C1447">
        <v>68.11</v>
      </c>
    </row>
    <row r="1448" spans="1:3" x14ac:dyDescent="0.25">
      <c r="A1448" s="832">
        <v>-1.0475905417539511E-2</v>
      </c>
      <c r="B1448" s="185">
        <v>41233</v>
      </c>
      <c r="C1448">
        <v>66.12</v>
      </c>
    </row>
    <row r="1449" spans="1:3" x14ac:dyDescent="0.25">
      <c r="A1449" s="832">
        <v>-1.0483553924780509E-2</v>
      </c>
      <c r="B1449" s="185">
        <v>40956</v>
      </c>
      <c r="C1449">
        <v>75.510000000000005</v>
      </c>
    </row>
    <row r="1450" spans="1:3" x14ac:dyDescent="0.25">
      <c r="A1450" s="832">
        <v>-1.0499475026248706E-2</v>
      </c>
      <c r="B1450" s="185">
        <v>41229</v>
      </c>
      <c r="C1450">
        <v>65.97</v>
      </c>
    </row>
    <row r="1451" spans="1:3" x14ac:dyDescent="0.25">
      <c r="A1451" s="832">
        <v>-1.052236001503204E-2</v>
      </c>
      <c r="B1451" s="185">
        <v>39926</v>
      </c>
      <c r="C1451">
        <v>26.33</v>
      </c>
    </row>
    <row r="1452" spans="1:3" x14ac:dyDescent="0.25">
      <c r="A1452" s="832">
        <v>-1.0523739598629511E-2</v>
      </c>
      <c r="B1452" s="185">
        <v>41387</v>
      </c>
      <c r="C1452">
        <v>80.86</v>
      </c>
    </row>
    <row r="1453" spans="1:3" x14ac:dyDescent="0.25">
      <c r="A1453" s="832">
        <v>-1.0530137981118459E-2</v>
      </c>
      <c r="B1453" s="185">
        <v>41429</v>
      </c>
      <c r="C1453">
        <v>81.75</v>
      </c>
    </row>
    <row r="1454" spans="1:3" x14ac:dyDescent="0.25">
      <c r="A1454" s="832">
        <v>-1.0562909479877036E-2</v>
      </c>
      <c r="B1454" s="185">
        <v>42422</v>
      </c>
      <c r="C1454">
        <v>74</v>
      </c>
    </row>
    <row r="1455" spans="1:3" x14ac:dyDescent="0.25">
      <c r="A1455" s="832">
        <v>-1.0567101091933817E-2</v>
      </c>
      <c r="B1455" s="185">
        <v>41752</v>
      </c>
      <c r="C1455">
        <v>84.27</v>
      </c>
    </row>
    <row r="1456" spans="1:3" x14ac:dyDescent="0.25">
      <c r="A1456" s="832">
        <v>-1.0610410685307659E-2</v>
      </c>
      <c r="B1456" s="185">
        <v>42346</v>
      </c>
      <c r="C1456">
        <v>79.260000000000005</v>
      </c>
    </row>
    <row r="1457" spans="1:3" x14ac:dyDescent="0.25">
      <c r="A1457" s="832">
        <v>-1.0620458356623841E-2</v>
      </c>
      <c r="B1457" s="185">
        <v>41794</v>
      </c>
      <c r="C1457">
        <v>88.5</v>
      </c>
    </row>
    <row r="1458" spans="1:3" x14ac:dyDescent="0.25">
      <c r="A1458" s="832">
        <v>-1.0669730794484522E-2</v>
      </c>
      <c r="B1458" s="185">
        <v>40651</v>
      </c>
      <c r="C1458">
        <v>60.27</v>
      </c>
    </row>
    <row r="1459" spans="1:3" x14ac:dyDescent="0.25">
      <c r="A1459" s="832">
        <v>-1.0701373825018234E-2</v>
      </c>
      <c r="B1459" s="185">
        <v>40735</v>
      </c>
      <c r="C1459">
        <v>68.41</v>
      </c>
    </row>
    <row r="1460" spans="1:3" x14ac:dyDescent="0.25">
      <c r="A1460" s="832">
        <v>-1.0701690380639839E-2</v>
      </c>
      <c r="B1460" s="185">
        <v>41439</v>
      </c>
      <c r="C1460">
        <v>81.349999999999994</v>
      </c>
    </row>
    <row r="1461" spans="1:3" x14ac:dyDescent="0.25">
      <c r="A1461" s="832">
        <v>-1.0722041259500603E-2</v>
      </c>
      <c r="B1461" s="185">
        <v>41484</v>
      </c>
      <c r="C1461">
        <v>72.89</v>
      </c>
    </row>
    <row r="1462" spans="1:3" x14ac:dyDescent="0.25">
      <c r="A1462" s="832">
        <v>-1.0735198438516558E-2</v>
      </c>
      <c r="B1462" s="185">
        <v>39960</v>
      </c>
      <c r="C1462">
        <v>30.41</v>
      </c>
    </row>
    <row r="1463" spans="1:3" x14ac:dyDescent="0.25">
      <c r="A1463" s="832">
        <v>-1.0752688172043112E-2</v>
      </c>
      <c r="B1463" s="185">
        <v>42074</v>
      </c>
      <c r="C1463">
        <v>98.44</v>
      </c>
    </row>
    <row r="1464" spans="1:3" x14ac:dyDescent="0.25">
      <c r="A1464" s="832">
        <v>-1.084206722081682E-2</v>
      </c>
      <c r="B1464" s="185">
        <v>39895</v>
      </c>
      <c r="C1464">
        <v>27.37</v>
      </c>
    </row>
    <row r="1465" spans="1:3" x14ac:dyDescent="0.25">
      <c r="A1465" s="832">
        <v>-1.0845986984815648E-2</v>
      </c>
      <c r="B1465" s="185">
        <v>40606</v>
      </c>
      <c r="C1465">
        <v>59.28</v>
      </c>
    </row>
    <row r="1466" spans="1:3" x14ac:dyDescent="0.25">
      <c r="A1466" s="832">
        <v>-1.0854341736694639E-2</v>
      </c>
      <c r="B1466" s="185">
        <v>40448</v>
      </c>
      <c r="C1466">
        <v>56.5</v>
      </c>
    </row>
    <row r="1467" spans="1:3" x14ac:dyDescent="0.25">
      <c r="A1467" s="832">
        <v>-1.0901749663526306E-2</v>
      </c>
      <c r="B1467" s="185">
        <v>41352</v>
      </c>
      <c r="C1467">
        <v>73.489999999999995</v>
      </c>
    </row>
    <row r="1468" spans="1:3" x14ac:dyDescent="0.25">
      <c r="A1468" s="832">
        <v>-1.0939830929885597E-2</v>
      </c>
      <c r="B1468" s="185">
        <v>40589</v>
      </c>
      <c r="C1468">
        <v>59.67</v>
      </c>
    </row>
    <row r="1469" spans="1:3" x14ac:dyDescent="0.25">
      <c r="A1469" s="832">
        <v>-1.0951605742193227E-2</v>
      </c>
      <c r="B1469" s="185">
        <v>41249</v>
      </c>
      <c r="C1469">
        <v>66.83</v>
      </c>
    </row>
    <row r="1470" spans="1:3" x14ac:dyDescent="0.25">
      <c r="A1470" s="832">
        <v>-1.096282173498575E-2</v>
      </c>
      <c r="B1470" s="185">
        <v>40165</v>
      </c>
      <c r="C1470">
        <v>41.5</v>
      </c>
    </row>
    <row r="1471" spans="1:3" x14ac:dyDescent="0.25">
      <c r="A1471" s="832">
        <v>-1.0985657613671207E-2</v>
      </c>
      <c r="B1471" s="185">
        <v>40709</v>
      </c>
      <c r="C1471">
        <v>64.819999999999993</v>
      </c>
    </row>
    <row r="1472" spans="1:3" x14ac:dyDescent="0.25">
      <c r="A1472" s="832">
        <v>-1.1005353955978459E-2</v>
      </c>
      <c r="B1472" s="185">
        <v>40697</v>
      </c>
      <c r="C1472">
        <v>66.5</v>
      </c>
    </row>
    <row r="1473" spans="1:3" x14ac:dyDescent="0.25">
      <c r="A1473" s="832">
        <v>-1.1020531400966038E-2</v>
      </c>
      <c r="B1473" s="185">
        <v>41221</v>
      </c>
      <c r="C1473">
        <v>65.510000000000005</v>
      </c>
    </row>
    <row r="1474" spans="1:3" x14ac:dyDescent="0.25">
      <c r="A1474" s="832">
        <v>-1.1084170419120132E-2</v>
      </c>
      <c r="B1474" s="185">
        <v>41088</v>
      </c>
      <c r="C1474">
        <v>85.65</v>
      </c>
    </row>
    <row r="1475" spans="1:3" x14ac:dyDescent="0.25">
      <c r="A1475" s="832">
        <v>-1.1093880472384465E-2</v>
      </c>
      <c r="B1475" s="185">
        <v>41652</v>
      </c>
      <c r="C1475">
        <v>82.9</v>
      </c>
    </row>
    <row r="1476" spans="1:3" x14ac:dyDescent="0.25">
      <c r="A1476" s="832">
        <v>-1.1125945705384943E-2</v>
      </c>
      <c r="B1476" s="185">
        <v>40144</v>
      </c>
      <c r="C1476">
        <v>44.44</v>
      </c>
    </row>
    <row r="1477" spans="1:3" x14ac:dyDescent="0.25">
      <c r="A1477" s="832">
        <v>-1.1132623426911903E-2</v>
      </c>
      <c r="B1477" s="185">
        <v>40527</v>
      </c>
      <c r="C1477">
        <v>61.29</v>
      </c>
    </row>
    <row r="1478" spans="1:3" x14ac:dyDescent="0.25">
      <c r="A1478" s="832">
        <v>-1.1144449207029505E-2</v>
      </c>
      <c r="B1478" s="185">
        <v>41815</v>
      </c>
      <c r="C1478">
        <v>92.28</v>
      </c>
    </row>
    <row r="1479" spans="1:3" x14ac:dyDescent="0.25">
      <c r="A1479" s="832">
        <v>-1.1145131659522467E-2</v>
      </c>
      <c r="B1479" s="185">
        <v>41060</v>
      </c>
      <c r="C1479">
        <v>80.739999999999995</v>
      </c>
    </row>
    <row r="1480" spans="1:3" x14ac:dyDescent="0.25">
      <c r="A1480" s="832">
        <v>-1.1150394343214631E-2</v>
      </c>
      <c r="B1480" s="185">
        <v>42270</v>
      </c>
      <c r="C1480">
        <v>72.72</v>
      </c>
    </row>
    <row r="1481" spans="1:3" x14ac:dyDescent="0.25">
      <c r="A1481" s="832">
        <v>-1.1152416356877248E-2</v>
      </c>
      <c r="B1481" s="185">
        <v>39912</v>
      </c>
      <c r="C1481">
        <v>26.6</v>
      </c>
    </row>
    <row r="1482" spans="1:3" x14ac:dyDescent="0.25">
      <c r="A1482" s="832">
        <v>-1.1153119092627506E-2</v>
      </c>
      <c r="B1482" s="185">
        <v>40273</v>
      </c>
      <c r="C1482">
        <v>52.31</v>
      </c>
    </row>
    <row r="1483" spans="1:3" x14ac:dyDescent="0.25">
      <c r="A1483" s="832">
        <v>-1.1178861788617822E-2</v>
      </c>
      <c r="B1483" s="185">
        <v>40476</v>
      </c>
      <c r="C1483">
        <v>58.38</v>
      </c>
    </row>
    <row r="1484" spans="1:3" x14ac:dyDescent="0.25">
      <c r="A1484" s="832">
        <v>-1.1272619400771289E-2</v>
      </c>
      <c r="B1484" s="185">
        <v>42080</v>
      </c>
      <c r="C1484">
        <v>99.99</v>
      </c>
    </row>
    <row r="1485" spans="1:3" x14ac:dyDescent="0.25">
      <c r="A1485" s="832">
        <v>-1.1275055679287327E-2</v>
      </c>
      <c r="B1485" s="185">
        <v>40870</v>
      </c>
      <c r="C1485">
        <v>71.03</v>
      </c>
    </row>
    <row r="1486" spans="1:3" x14ac:dyDescent="0.25">
      <c r="A1486" s="832">
        <v>-1.1340468909276202E-2</v>
      </c>
      <c r="B1486" s="185">
        <v>42355</v>
      </c>
      <c r="C1486">
        <v>77.59</v>
      </c>
    </row>
    <row r="1487" spans="1:3" x14ac:dyDescent="0.25">
      <c r="A1487" s="832">
        <v>-1.1343920992926804E-2</v>
      </c>
      <c r="B1487" s="185">
        <v>41110</v>
      </c>
      <c r="C1487">
        <v>74.08</v>
      </c>
    </row>
    <row r="1488" spans="1:3" x14ac:dyDescent="0.25">
      <c r="A1488" s="832">
        <v>-1.1365508153516668E-2</v>
      </c>
      <c r="B1488" s="185">
        <v>40569</v>
      </c>
      <c r="C1488">
        <v>60.02</v>
      </c>
    </row>
    <row r="1489" spans="1:3" x14ac:dyDescent="0.25">
      <c r="A1489" s="832">
        <v>-1.1377166291837493E-2</v>
      </c>
      <c r="B1489" s="185">
        <v>41340</v>
      </c>
      <c r="C1489">
        <v>74.73</v>
      </c>
    </row>
    <row r="1490" spans="1:3" x14ac:dyDescent="0.25">
      <c r="A1490" s="832">
        <v>-1.1398963730569922E-2</v>
      </c>
      <c r="B1490" s="185">
        <v>42159</v>
      </c>
      <c r="C1490">
        <v>95.4</v>
      </c>
    </row>
    <row r="1491" spans="1:3" x14ac:dyDescent="0.25">
      <c r="A1491" s="832">
        <v>-1.1399223349617849E-2</v>
      </c>
      <c r="B1491" s="185">
        <v>41403</v>
      </c>
      <c r="C1491">
        <v>78.92</v>
      </c>
    </row>
    <row r="1492" spans="1:3" x14ac:dyDescent="0.25">
      <c r="A1492" s="832">
        <v>-1.1486664906258159E-2</v>
      </c>
      <c r="B1492" s="185">
        <v>40946</v>
      </c>
      <c r="C1492">
        <v>74.87</v>
      </c>
    </row>
    <row r="1493" spans="1:3" x14ac:dyDescent="0.25">
      <c r="A1493" s="832">
        <v>-1.1570827489481128E-2</v>
      </c>
      <c r="B1493" s="185">
        <v>41030</v>
      </c>
      <c r="C1493">
        <v>84.57</v>
      </c>
    </row>
    <row r="1494" spans="1:3" x14ac:dyDescent="0.25">
      <c r="A1494" s="832">
        <v>-1.1597258829731061E-2</v>
      </c>
      <c r="B1494" s="185">
        <v>40452</v>
      </c>
      <c r="C1494">
        <v>56.25</v>
      </c>
    </row>
    <row r="1495" spans="1:3" x14ac:dyDescent="0.25">
      <c r="A1495" s="832">
        <v>-1.1639376602880169E-2</v>
      </c>
      <c r="B1495" s="185">
        <v>42082</v>
      </c>
      <c r="C1495">
        <v>100.2</v>
      </c>
    </row>
    <row r="1496" spans="1:3" x14ac:dyDescent="0.25">
      <c r="A1496" s="832">
        <v>-1.1646373742721039E-2</v>
      </c>
      <c r="B1496" s="185">
        <v>40444</v>
      </c>
      <c r="C1496">
        <v>56.01</v>
      </c>
    </row>
    <row r="1497" spans="1:3" x14ac:dyDescent="0.25">
      <c r="A1497" s="832">
        <v>-1.1691787575714874E-2</v>
      </c>
      <c r="B1497" s="185">
        <v>40864</v>
      </c>
      <c r="C1497">
        <v>70.16</v>
      </c>
    </row>
    <row r="1498" spans="1:3" x14ac:dyDescent="0.25">
      <c r="A1498" s="832">
        <v>-1.1719169981722399E-2</v>
      </c>
      <c r="B1498" s="185">
        <v>41837</v>
      </c>
      <c r="C1498">
        <v>91.92</v>
      </c>
    </row>
    <row r="1499" spans="1:3" x14ac:dyDescent="0.25">
      <c r="A1499" s="832">
        <v>-1.1846200180704702E-2</v>
      </c>
      <c r="B1499" s="185">
        <v>42044</v>
      </c>
      <c r="C1499">
        <v>98.43</v>
      </c>
    </row>
    <row r="1500" spans="1:3" x14ac:dyDescent="0.25">
      <c r="A1500" s="832">
        <v>-1.1873695198329814E-2</v>
      </c>
      <c r="B1500" s="185">
        <v>41373</v>
      </c>
      <c r="C1500">
        <v>75.73</v>
      </c>
    </row>
    <row r="1501" spans="1:3" x14ac:dyDescent="0.25">
      <c r="A1501" s="832">
        <v>-1.1878120158374972E-2</v>
      </c>
      <c r="B1501" s="185">
        <v>40470</v>
      </c>
      <c r="C1501">
        <v>57.4</v>
      </c>
    </row>
    <row r="1502" spans="1:3" x14ac:dyDescent="0.25">
      <c r="A1502" s="832">
        <v>-1.1887072808320909E-2</v>
      </c>
      <c r="B1502" s="185">
        <v>40380</v>
      </c>
      <c r="C1502">
        <v>53.2</v>
      </c>
    </row>
    <row r="1503" spans="1:3" x14ac:dyDescent="0.25">
      <c r="A1503" s="832">
        <v>-1.1932843069238253E-2</v>
      </c>
      <c r="B1503" s="185">
        <v>40815</v>
      </c>
      <c r="C1503">
        <v>71.209999999999994</v>
      </c>
    </row>
    <row r="1504" spans="1:3" x14ac:dyDescent="0.25">
      <c r="A1504" s="832">
        <v>-1.1949017525225591E-2</v>
      </c>
      <c r="B1504" s="185">
        <v>41331</v>
      </c>
      <c r="C1504">
        <v>74.42</v>
      </c>
    </row>
    <row r="1505" spans="1:3" x14ac:dyDescent="0.25">
      <c r="A1505" s="832">
        <v>-1.2018906144496966E-2</v>
      </c>
      <c r="B1505" s="185">
        <v>42431</v>
      </c>
      <c r="C1505">
        <v>73.16</v>
      </c>
    </row>
    <row r="1506" spans="1:3" x14ac:dyDescent="0.25">
      <c r="A1506" s="832">
        <v>-1.2054181682614629E-2</v>
      </c>
      <c r="B1506" s="185">
        <v>41414</v>
      </c>
      <c r="C1506">
        <v>79.5</v>
      </c>
    </row>
    <row r="1507" spans="1:3" x14ac:dyDescent="0.25">
      <c r="A1507" s="832">
        <v>-1.2071005917159705E-2</v>
      </c>
      <c r="B1507" s="185">
        <v>40155</v>
      </c>
      <c r="C1507">
        <v>41.74</v>
      </c>
    </row>
    <row r="1508" spans="1:3" x14ac:dyDescent="0.25">
      <c r="A1508" s="832">
        <v>-1.2131715771230511E-2</v>
      </c>
      <c r="B1508" s="185">
        <v>41396</v>
      </c>
      <c r="C1508">
        <v>79.8</v>
      </c>
    </row>
    <row r="1509" spans="1:3" x14ac:dyDescent="0.25">
      <c r="A1509" s="832">
        <v>-1.2136915314332475E-2</v>
      </c>
      <c r="B1509" s="185">
        <v>41150</v>
      </c>
      <c r="C1509">
        <v>72.44</v>
      </c>
    </row>
    <row r="1510" spans="1:3" x14ac:dyDescent="0.25">
      <c r="A1510" s="832">
        <v>-1.2157073695535314E-2</v>
      </c>
      <c r="B1510" s="185">
        <v>42179</v>
      </c>
      <c r="C1510">
        <v>91.82</v>
      </c>
    </row>
    <row r="1511" spans="1:3" x14ac:dyDescent="0.25">
      <c r="A1511" s="832">
        <v>-1.2181155648099962E-2</v>
      </c>
      <c r="B1511" s="185">
        <v>41849</v>
      </c>
      <c r="C1511">
        <v>94.88</v>
      </c>
    </row>
    <row r="1512" spans="1:3" x14ac:dyDescent="0.25">
      <c r="A1512" s="832">
        <v>-1.2181493071077409E-2</v>
      </c>
      <c r="B1512" s="185">
        <v>42216</v>
      </c>
      <c r="C1512">
        <v>88.39</v>
      </c>
    </row>
    <row r="1513" spans="1:3" x14ac:dyDescent="0.25">
      <c r="A1513" s="832">
        <v>-1.2183692596063778E-2</v>
      </c>
      <c r="B1513" s="185">
        <v>40109</v>
      </c>
      <c r="C1513">
        <v>42.16</v>
      </c>
    </row>
    <row r="1514" spans="1:3" x14ac:dyDescent="0.25">
      <c r="A1514" s="832">
        <v>-1.2197464464079988E-2</v>
      </c>
      <c r="B1514" s="185">
        <v>42067</v>
      </c>
      <c r="C1514">
        <v>102.85</v>
      </c>
    </row>
    <row r="1515" spans="1:3" x14ac:dyDescent="0.25">
      <c r="A1515" s="832">
        <v>-1.2243693760141783E-2</v>
      </c>
      <c r="B1515" s="185">
        <v>40695</v>
      </c>
      <c r="C1515">
        <v>66.959999999999994</v>
      </c>
    </row>
    <row r="1516" spans="1:3" x14ac:dyDescent="0.25">
      <c r="A1516" s="832">
        <v>-1.2270714737507848E-2</v>
      </c>
      <c r="B1516" s="185">
        <v>41494</v>
      </c>
      <c r="C1516">
        <v>78.08</v>
      </c>
    </row>
    <row r="1517" spans="1:3" x14ac:dyDescent="0.25">
      <c r="A1517" s="832">
        <v>-1.2313104661389684E-2</v>
      </c>
      <c r="B1517" s="185">
        <v>41967</v>
      </c>
      <c r="C1517">
        <v>101.07</v>
      </c>
    </row>
    <row r="1518" spans="1:3" x14ac:dyDescent="0.25">
      <c r="A1518" s="832">
        <v>-1.2345679012345623E-2</v>
      </c>
      <c r="B1518" s="185">
        <v>40114</v>
      </c>
      <c r="C1518">
        <v>41.6</v>
      </c>
    </row>
    <row r="1519" spans="1:3" x14ac:dyDescent="0.25">
      <c r="A1519" s="832">
        <v>-1.2352941176470567E-2</v>
      </c>
      <c r="B1519" s="185">
        <v>41620</v>
      </c>
      <c r="C1519">
        <v>83.95</v>
      </c>
    </row>
    <row r="1520" spans="1:3" x14ac:dyDescent="0.25">
      <c r="A1520" s="832">
        <v>-1.2369172216936231E-2</v>
      </c>
      <c r="B1520" s="185">
        <v>40353</v>
      </c>
      <c r="C1520">
        <v>51.9</v>
      </c>
    </row>
    <row r="1521" spans="1:3" x14ac:dyDescent="0.25">
      <c r="A1521" s="832">
        <v>-1.2397216951296697E-2</v>
      </c>
      <c r="B1521" s="185">
        <v>41326</v>
      </c>
      <c r="C1521">
        <v>78.069999999999993</v>
      </c>
    </row>
    <row r="1522" spans="1:3" x14ac:dyDescent="0.25">
      <c r="A1522" s="832">
        <v>-1.2407780013413805E-2</v>
      </c>
      <c r="B1522" s="185">
        <v>39946</v>
      </c>
      <c r="C1522">
        <v>29.45</v>
      </c>
    </row>
    <row r="1523" spans="1:3" x14ac:dyDescent="0.25">
      <c r="A1523" s="832">
        <v>-1.2422360248447228E-2</v>
      </c>
      <c r="B1523" s="185">
        <v>40023</v>
      </c>
      <c r="C1523">
        <v>36.57</v>
      </c>
    </row>
    <row r="1524" spans="1:3" x14ac:dyDescent="0.25">
      <c r="A1524" s="832">
        <v>-1.2500000000000067E-2</v>
      </c>
      <c r="B1524" s="185">
        <v>41306</v>
      </c>
      <c r="C1524">
        <v>75.05</v>
      </c>
    </row>
    <row r="1525" spans="1:3" x14ac:dyDescent="0.25">
      <c r="A1525" s="832">
        <v>-1.2588626826797955E-2</v>
      </c>
      <c r="B1525" s="185">
        <v>41283</v>
      </c>
      <c r="C1525">
        <v>68.239999999999995</v>
      </c>
    </row>
    <row r="1526" spans="1:3" x14ac:dyDescent="0.25">
      <c r="A1526" s="832">
        <v>-1.2695533892541411E-2</v>
      </c>
      <c r="B1526" s="185">
        <v>41754</v>
      </c>
      <c r="C1526">
        <v>87.1</v>
      </c>
    </row>
    <row r="1527" spans="1:3" x14ac:dyDescent="0.25">
      <c r="A1527" s="832">
        <v>-1.2743413516609348E-2</v>
      </c>
      <c r="B1527" s="185">
        <v>40744</v>
      </c>
      <c r="C1527">
        <v>68.95</v>
      </c>
    </row>
    <row r="1528" spans="1:3" x14ac:dyDescent="0.25">
      <c r="A1528" s="832">
        <v>-1.274869615607499E-2</v>
      </c>
      <c r="B1528" s="185">
        <v>40253</v>
      </c>
      <c r="C1528">
        <v>51.11</v>
      </c>
    </row>
    <row r="1529" spans="1:3" x14ac:dyDescent="0.25">
      <c r="A1529" s="832">
        <v>-1.2780144471198462E-2</v>
      </c>
      <c r="B1529" s="185">
        <v>40393</v>
      </c>
      <c r="C1529">
        <v>53.3</v>
      </c>
    </row>
    <row r="1530" spans="1:3" x14ac:dyDescent="0.25">
      <c r="A1530" s="832">
        <v>-1.2826282628262797E-2</v>
      </c>
      <c r="B1530" s="185">
        <v>40147</v>
      </c>
      <c r="C1530">
        <v>43.87</v>
      </c>
    </row>
    <row r="1531" spans="1:3" x14ac:dyDescent="0.25">
      <c r="A1531" s="832">
        <v>-1.2837432513497227E-2</v>
      </c>
      <c r="B1531" s="185">
        <v>41656</v>
      </c>
      <c r="C1531">
        <v>82.28</v>
      </c>
    </row>
    <row r="1532" spans="1:3" x14ac:dyDescent="0.25">
      <c r="A1532" s="832">
        <v>-1.2870012870012992E-2</v>
      </c>
      <c r="B1532" s="185">
        <v>40730</v>
      </c>
      <c r="C1532">
        <v>69.03</v>
      </c>
    </row>
    <row r="1533" spans="1:3" x14ac:dyDescent="0.25">
      <c r="A1533" s="832">
        <v>-1.2884043607532258E-2</v>
      </c>
      <c r="B1533" s="185">
        <v>40511</v>
      </c>
      <c r="C1533">
        <v>59.76</v>
      </c>
    </row>
    <row r="1534" spans="1:3" x14ac:dyDescent="0.25">
      <c r="A1534" s="832">
        <v>-1.2886597938144395E-2</v>
      </c>
      <c r="B1534" s="185">
        <v>39857</v>
      </c>
      <c r="C1534">
        <v>26.81</v>
      </c>
    </row>
    <row r="1535" spans="1:3" x14ac:dyDescent="0.25">
      <c r="A1535" s="832">
        <v>-1.2893982808023008E-2</v>
      </c>
      <c r="B1535" s="185">
        <v>39870</v>
      </c>
      <c r="C1535">
        <v>27.56</v>
      </c>
    </row>
    <row r="1536" spans="1:3" x14ac:dyDescent="0.25">
      <c r="A1536" s="832">
        <v>-1.2913829537450239E-2</v>
      </c>
      <c r="B1536" s="185">
        <v>40116</v>
      </c>
      <c r="C1536">
        <v>42.04</v>
      </c>
    </row>
    <row r="1537" spans="1:3" x14ac:dyDescent="0.25">
      <c r="A1537" s="832">
        <v>-1.297214803510105E-2</v>
      </c>
      <c r="B1537" s="185">
        <v>40311</v>
      </c>
      <c r="C1537">
        <v>51.74</v>
      </c>
    </row>
    <row r="1538" spans="1:3" x14ac:dyDescent="0.25">
      <c r="A1538" s="832">
        <v>-1.2984154929577385E-2</v>
      </c>
      <c r="B1538" s="185">
        <v>42191</v>
      </c>
      <c r="C1538">
        <v>89.7</v>
      </c>
    </row>
    <row r="1539" spans="1:3" x14ac:dyDescent="0.25">
      <c r="A1539" s="832">
        <v>-1.302083333333337E-2</v>
      </c>
      <c r="B1539" s="185">
        <v>41367</v>
      </c>
      <c r="C1539">
        <v>75.8</v>
      </c>
    </row>
    <row r="1540" spans="1:3" x14ac:dyDescent="0.25">
      <c r="A1540" s="832">
        <v>-1.3024986709197051E-2</v>
      </c>
      <c r="B1540" s="185">
        <v>41547</v>
      </c>
      <c r="C1540">
        <v>74.260000000000005</v>
      </c>
    </row>
    <row r="1541" spans="1:3" x14ac:dyDescent="0.25">
      <c r="A1541" s="832">
        <v>-1.3060686015831102E-2</v>
      </c>
      <c r="B1541" s="185">
        <v>42263</v>
      </c>
      <c r="C1541">
        <v>74.81</v>
      </c>
    </row>
    <row r="1542" spans="1:3" x14ac:dyDescent="0.25">
      <c r="A1542" s="832">
        <v>-1.3067187982302664E-2</v>
      </c>
      <c r="B1542" s="185">
        <v>42124</v>
      </c>
      <c r="C1542">
        <v>95.92</v>
      </c>
    </row>
    <row r="1543" spans="1:3" x14ac:dyDescent="0.25">
      <c r="A1543" s="832">
        <v>-1.3076241134751698E-2</v>
      </c>
      <c r="B1543" s="185">
        <v>40200</v>
      </c>
      <c r="C1543">
        <v>44.53</v>
      </c>
    </row>
    <row r="1544" spans="1:3" x14ac:dyDescent="0.25">
      <c r="A1544" s="832">
        <v>-1.3126658287948567E-2</v>
      </c>
      <c r="B1544" s="185">
        <v>41479</v>
      </c>
      <c r="C1544">
        <v>70.67</v>
      </c>
    </row>
    <row r="1545" spans="1:3" x14ac:dyDescent="0.25">
      <c r="A1545" s="832">
        <v>-1.3323816321675008E-2</v>
      </c>
      <c r="B1545" s="185">
        <v>41703</v>
      </c>
      <c r="C1545">
        <v>82.94</v>
      </c>
    </row>
    <row r="1546" spans="1:3" x14ac:dyDescent="0.25">
      <c r="A1546" s="832">
        <v>-1.3385315139701093E-2</v>
      </c>
      <c r="B1546" s="185">
        <v>41512</v>
      </c>
      <c r="C1546">
        <v>75.92</v>
      </c>
    </row>
    <row r="1547" spans="1:3" x14ac:dyDescent="0.25">
      <c r="A1547" s="832">
        <v>-1.3387583672397896E-2</v>
      </c>
      <c r="B1547" s="185">
        <v>42256</v>
      </c>
      <c r="C1547">
        <v>75.17</v>
      </c>
    </row>
    <row r="1548" spans="1:3" x14ac:dyDescent="0.25">
      <c r="A1548" s="832">
        <v>-1.3398754481977693E-2</v>
      </c>
      <c r="B1548" s="185">
        <v>40388</v>
      </c>
      <c r="C1548">
        <v>52.28</v>
      </c>
    </row>
    <row r="1549" spans="1:3" x14ac:dyDescent="0.25">
      <c r="A1549" s="832">
        <v>-1.3567839195979925E-2</v>
      </c>
      <c r="B1549" s="185">
        <v>42237</v>
      </c>
      <c r="C1549">
        <v>78.52</v>
      </c>
    </row>
    <row r="1550" spans="1:3" x14ac:dyDescent="0.25">
      <c r="A1550" s="832">
        <v>-1.3574660633484226E-2</v>
      </c>
      <c r="B1550" s="185">
        <v>41423</v>
      </c>
      <c r="C1550">
        <v>85.02</v>
      </c>
    </row>
    <row r="1551" spans="1:3" x14ac:dyDescent="0.25">
      <c r="A1551" s="832">
        <v>-1.3600965229790485E-2</v>
      </c>
      <c r="B1551" s="185">
        <v>42209</v>
      </c>
      <c r="C1551">
        <v>89.93</v>
      </c>
    </row>
    <row r="1552" spans="1:3" x14ac:dyDescent="0.25">
      <c r="A1552" s="832">
        <v>-1.3616696360396974E-2</v>
      </c>
      <c r="B1552" s="185">
        <v>42349</v>
      </c>
      <c r="C1552">
        <v>77.510000000000005</v>
      </c>
    </row>
    <row r="1553" spans="1:3" x14ac:dyDescent="0.25">
      <c r="A1553" s="832">
        <v>-1.3667852462085683E-2</v>
      </c>
      <c r="B1553" s="185">
        <v>40413</v>
      </c>
      <c r="C1553">
        <v>52.68</v>
      </c>
    </row>
    <row r="1554" spans="1:3" x14ac:dyDescent="0.25">
      <c r="A1554" s="832">
        <v>-1.3821989528795764E-2</v>
      </c>
      <c r="B1554" s="185">
        <v>41914</v>
      </c>
      <c r="C1554">
        <v>94.18</v>
      </c>
    </row>
    <row r="1555" spans="1:3" x14ac:dyDescent="0.25">
      <c r="A1555" s="832">
        <v>-1.3834586466165422E-2</v>
      </c>
      <c r="B1555" s="185">
        <v>40700</v>
      </c>
      <c r="C1555">
        <v>65.58</v>
      </c>
    </row>
    <row r="1556" spans="1:3" x14ac:dyDescent="0.25">
      <c r="A1556" s="832">
        <v>-1.4003294892915963E-2</v>
      </c>
      <c r="B1556" s="185">
        <v>40602</v>
      </c>
      <c r="C1556">
        <v>59.85</v>
      </c>
    </row>
    <row r="1557" spans="1:3" x14ac:dyDescent="0.25">
      <c r="A1557" s="832">
        <v>-1.4026402640264002E-2</v>
      </c>
      <c r="B1557" s="185">
        <v>41345</v>
      </c>
      <c r="C1557">
        <v>71.7</v>
      </c>
    </row>
    <row r="1558" spans="1:3" x14ac:dyDescent="0.25">
      <c r="A1558" s="832">
        <v>-1.4038876889848839E-2</v>
      </c>
      <c r="B1558" s="185">
        <v>41009</v>
      </c>
      <c r="C1558">
        <v>82.17</v>
      </c>
    </row>
    <row r="1559" spans="1:3" x14ac:dyDescent="0.25">
      <c r="A1559" s="832">
        <v>-1.4066817382567209E-2</v>
      </c>
      <c r="B1559" s="185">
        <v>40050</v>
      </c>
      <c r="C1559">
        <v>39.25</v>
      </c>
    </row>
    <row r="1560" spans="1:3" x14ac:dyDescent="0.25">
      <c r="A1560" s="832">
        <v>-1.4119820533122329E-2</v>
      </c>
      <c r="B1560" s="185">
        <v>41163</v>
      </c>
      <c r="C1560">
        <v>74.709999999999994</v>
      </c>
    </row>
    <row r="1561" spans="1:3" x14ac:dyDescent="0.25">
      <c r="A1561" s="832">
        <v>-1.4448051948051988E-2</v>
      </c>
      <c r="B1561" s="185">
        <v>40568</v>
      </c>
      <c r="C1561">
        <v>60.71</v>
      </c>
    </row>
    <row r="1562" spans="1:3" x14ac:dyDescent="0.25">
      <c r="A1562" s="832">
        <v>-1.4523937600860681E-2</v>
      </c>
      <c r="B1562" s="185">
        <v>41180</v>
      </c>
      <c r="C1562">
        <v>73.28</v>
      </c>
    </row>
    <row r="1563" spans="1:3" x14ac:dyDescent="0.25">
      <c r="A1563" s="832">
        <v>-1.4729729729729746E-2</v>
      </c>
      <c r="B1563" s="185">
        <v>42423</v>
      </c>
      <c r="C1563">
        <v>72.91</v>
      </c>
    </row>
    <row r="1564" spans="1:3" x14ac:dyDescent="0.25">
      <c r="A1564" s="832">
        <v>-1.4735264735264653E-2</v>
      </c>
      <c r="B1564" s="185">
        <v>40066</v>
      </c>
      <c r="C1564">
        <v>39.450000000000003</v>
      </c>
    </row>
    <row r="1565" spans="1:3" x14ac:dyDescent="0.25">
      <c r="A1565" s="832">
        <v>-1.4746911119968065E-2</v>
      </c>
      <c r="B1565" s="185">
        <v>40885</v>
      </c>
      <c r="C1565">
        <v>74.16</v>
      </c>
    </row>
    <row r="1566" spans="1:3" x14ac:dyDescent="0.25">
      <c r="A1566" s="832">
        <v>-1.4792204742897441E-2</v>
      </c>
      <c r="B1566" s="185">
        <v>40164</v>
      </c>
      <c r="C1566">
        <v>41.96</v>
      </c>
    </row>
    <row r="1567" spans="1:3" x14ac:dyDescent="0.25">
      <c r="A1567" s="832">
        <v>-1.4858841010401136E-2</v>
      </c>
      <c r="B1567" s="185">
        <v>40686</v>
      </c>
      <c r="C1567">
        <v>66.3</v>
      </c>
    </row>
    <row r="1568" spans="1:3" x14ac:dyDescent="0.25">
      <c r="A1568" s="832">
        <v>-1.4943580359865871E-2</v>
      </c>
      <c r="B1568" s="185">
        <v>39983</v>
      </c>
      <c r="C1568">
        <v>32.299999999999997</v>
      </c>
    </row>
    <row r="1569" spans="1:3" x14ac:dyDescent="0.25">
      <c r="A1569" s="832">
        <v>-1.495087569414788E-2</v>
      </c>
      <c r="B1569" s="185">
        <v>41858</v>
      </c>
      <c r="C1569">
        <v>92.24</v>
      </c>
    </row>
    <row r="1570" spans="1:3" x14ac:dyDescent="0.25">
      <c r="A1570" s="832">
        <v>-1.4980875478113109E-2</v>
      </c>
      <c r="B1570" s="185">
        <v>42164</v>
      </c>
      <c r="C1570">
        <v>92.71</v>
      </c>
    </row>
    <row r="1571" spans="1:3" x14ac:dyDescent="0.25">
      <c r="A1571" s="832">
        <v>-1.5018773466833557E-2</v>
      </c>
      <c r="B1571" s="185">
        <v>39972</v>
      </c>
      <c r="C1571">
        <v>31.48</v>
      </c>
    </row>
    <row r="1572" spans="1:3" x14ac:dyDescent="0.25">
      <c r="A1572" s="832">
        <v>-1.5064057440518197E-2</v>
      </c>
      <c r="B1572" s="185">
        <v>40773</v>
      </c>
      <c r="C1572">
        <v>69.959999999999994</v>
      </c>
    </row>
    <row r="1573" spans="1:3" x14ac:dyDescent="0.25">
      <c r="A1573" s="832">
        <v>-1.5065502183406076E-2</v>
      </c>
      <c r="B1573" s="185">
        <v>40129</v>
      </c>
      <c r="C1573">
        <v>45.11</v>
      </c>
    </row>
    <row r="1574" spans="1:3" x14ac:dyDescent="0.25">
      <c r="A1574" s="832">
        <v>-1.5113013240604434E-2</v>
      </c>
      <c r="B1574" s="185">
        <v>41177</v>
      </c>
      <c r="C1574">
        <v>73.64</v>
      </c>
    </row>
    <row r="1575" spans="1:3" x14ac:dyDescent="0.25">
      <c r="A1575" s="832">
        <v>-1.5167642362958977E-2</v>
      </c>
      <c r="B1575" s="185">
        <v>41169</v>
      </c>
      <c r="C1575">
        <v>74.02</v>
      </c>
    </row>
    <row r="1576" spans="1:3" x14ac:dyDescent="0.25">
      <c r="A1576" s="832">
        <v>-1.517939282428693E-2</v>
      </c>
      <c r="B1576" s="185">
        <v>41774</v>
      </c>
      <c r="C1576">
        <v>85.64</v>
      </c>
    </row>
    <row r="1577" spans="1:3" x14ac:dyDescent="0.25">
      <c r="A1577" s="832">
        <v>-1.5202348500733764E-2</v>
      </c>
      <c r="B1577" s="185">
        <v>41885</v>
      </c>
      <c r="C1577">
        <v>93.93</v>
      </c>
    </row>
    <row r="1578" spans="1:3" x14ac:dyDescent="0.25">
      <c r="A1578" s="832">
        <v>-1.5272727272727327E-2</v>
      </c>
      <c r="B1578" s="185">
        <v>42320</v>
      </c>
      <c r="C1578">
        <v>81.239999999999995</v>
      </c>
    </row>
    <row r="1579" spans="1:3" x14ac:dyDescent="0.25">
      <c r="A1579" s="832">
        <v>-1.5310532164464652E-2</v>
      </c>
      <c r="B1579" s="185">
        <v>41389</v>
      </c>
      <c r="C1579">
        <v>79.75</v>
      </c>
    </row>
    <row r="1580" spans="1:3" x14ac:dyDescent="0.25">
      <c r="A1580" s="832">
        <v>-1.5327641189178065E-2</v>
      </c>
      <c r="B1580" s="185">
        <v>41907</v>
      </c>
      <c r="C1580">
        <v>95.72</v>
      </c>
    </row>
    <row r="1581" spans="1:3" x14ac:dyDescent="0.25">
      <c r="A1581" s="832">
        <v>-1.533333333333331E-2</v>
      </c>
      <c r="B1581" s="185">
        <v>40095</v>
      </c>
      <c r="C1581">
        <v>44.31</v>
      </c>
    </row>
    <row r="1582" spans="1:3" x14ac:dyDescent="0.25">
      <c r="A1582" s="832">
        <v>-1.5387611998441852E-2</v>
      </c>
      <c r="B1582" s="185">
        <v>42107</v>
      </c>
      <c r="C1582">
        <v>101.1</v>
      </c>
    </row>
    <row r="1583" spans="1:3" x14ac:dyDescent="0.25">
      <c r="A1583" s="832">
        <v>-1.538876889848817E-2</v>
      </c>
      <c r="B1583" s="185">
        <v>41113</v>
      </c>
      <c r="C1583">
        <v>72.94</v>
      </c>
    </row>
    <row r="1584" spans="1:3" x14ac:dyDescent="0.25">
      <c r="A1584" s="832">
        <v>-1.5399422521655493E-2</v>
      </c>
      <c r="B1584" s="185">
        <v>41478</v>
      </c>
      <c r="C1584">
        <v>71.61</v>
      </c>
    </row>
    <row r="1585" spans="1:3" x14ac:dyDescent="0.25">
      <c r="A1585" s="832">
        <v>-1.5478424015009429E-2</v>
      </c>
      <c r="B1585" s="185">
        <v>41739</v>
      </c>
      <c r="C1585">
        <v>83.96</v>
      </c>
    </row>
    <row r="1586" spans="1:3" x14ac:dyDescent="0.25">
      <c r="A1586" s="832">
        <v>-1.557421451787655E-2</v>
      </c>
      <c r="B1586" s="185">
        <v>41127</v>
      </c>
      <c r="C1586">
        <v>72.69</v>
      </c>
    </row>
    <row r="1587" spans="1:3" x14ac:dyDescent="0.25">
      <c r="A1587" s="832">
        <v>-1.5635440331417949E-2</v>
      </c>
      <c r="B1587" s="185">
        <v>41675</v>
      </c>
      <c r="C1587">
        <v>73.66</v>
      </c>
    </row>
    <row r="1588" spans="1:3" x14ac:dyDescent="0.25">
      <c r="A1588" s="832">
        <v>-1.5635622025832796E-2</v>
      </c>
      <c r="B1588" s="185">
        <v>42069</v>
      </c>
      <c r="C1588">
        <v>101.36</v>
      </c>
    </row>
    <row r="1589" spans="1:3" x14ac:dyDescent="0.25">
      <c r="A1589" s="832">
        <v>-1.5649265320750061E-2</v>
      </c>
      <c r="B1589" s="185">
        <v>42235</v>
      </c>
      <c r="C1589">
        <v>82.4</v>
      </c>
    </row>
    <row r="1590" spans="1:3" x14ac:dyDescent="0.25">
      <c r="A1590" s="832">
        <v>-1.5657311669128537E-2</v>
      </c>
      <c r="B1590" s="185">
        <v>41227</v>
      </c>
      <c r="C1590">
        <v>66.64</v>
      </c>
    </row>
    <row r="1591" spans="1:3" x14ac:dyDescent="0.25">
      <c r="A1591" s="832">
        <v>-1.586538461538467E-2</v>
      </c>
      <c r="B1591" s="185">
        <v>40563</v>
      </c>
      <c r="C1591">
        <v>61.41</v>
      </c>
    </row>
    <row r="1592" spans="1:3" x14ac:dyDescent="0.25">
      <c r="A1592" s="832">
        <v>-1.5883376849434416E-2</v>
      </c>
      <c r="B1592" s="185">
        <v>40186</v>
      </c>
      <c r="C1592">
        <v>45.23</v>
      </c>
    </row>
    <row r="1593" spans="1:3" x14ac:dyDescent="0.25">
      <c r="A1593" s="832">
        <v>-1.590795397698852E-2</v>
      </c>
      <c r="B1593" s="185">
        <v>42027</v>
      </c>
      <c r="C1593">
        <v>98.36</v>
      </c>
    </row>
    <row r="1594" spans="1:3" x14ac:dyDescent="0.25">
      <c r="A1594" s="832">
        <v>-1.5908789606257523E-2</v>
      </c>
      <c r="B1594" s="185">
        <v>40807</v>
      </c>
      <c r="C1594">
        <v>74.23</v>
      </c>
    </row>
    <row r="1595" spans="1:3" x14ac:dyDescent="0.25">
      <c r="A1595" s="832">
        <v>-1.5923566878980777E-2</v>
      </c>
      <c r="B1595" s="185">
        <v>40905</v>
      </c>
      <c r="C1595">
        <v>67.98</v>
      </c>
    </row>
    <row r="1596" spans="1:3" x14ac:dyDescent="0.25">
      <c r="A1596" s="832">
        <v>-1.5941225395065262E-2</v>
      </c>
      <c r="B1596" s="185">
        <v>40863</v>
      </c>
      <c r="C1596">
        <v>70.989999999999995</v>
      </c>
    </row>
    <row r="1597" spans="1:3" x14ac:dyDescent="0.25">
      <c r="A1597" s="832">
        <v>-1.6013485040033748E-2</v>
      </c>
      <c r="B1597" s="185">
        <v>40757</v>
      </c>
      <c r="C1597">
        <v>70.05</v>
      </c>
    </row>
    <row r="1598" spans="1:3" x14ac:dyDescent="0.25">
      <c r="A1598" s="832">
        <v>-1.6159105034182719E-2</v>
      </c>
      <c r="B1598" s="185">
        <v>39996</v>
      </c>
      <c r="C1598">
        <v>31.66</v>
      </c>
    </row>
    <row r="1599" spans="1:3" x14ac:dyDescent="0.25">
      <c r="A1599" s="832">
        <v>-1.6273094335005456E-2</v>
      </c>
      <c r="B1599" s="185">
        <v>41095</v>
      </c>
      <c r="C1599">
        <v>80.400000000000006</v>
      </c>
    </row>
    <row r="1600" spans="1:3" x14ac:dyDescent="0.25">
      <c r="A1600" s="832">
        <v>-1.6296461658667383E-2</v>
      </c>
      <c r="B1600" s="185">
        <v>42199</v>
      </c>
      <c r="C1600">
        <v>88.13</v>
      </c>
    </row>
    <row r="1601" spans="1:3" x14ac:dyDescent="0.25">
      <c r="A1601" s="832">
        <v>-1.6460484613025295E-2</v>
      </c>
      <c r="B1601" s="185">
        <v>41988</v>
      </c>
      <c r="C1601">
        <v>96.2</v>
      </c>
    </row>
    <row r="1602" spans="1:3" x14ac:dyDescent="0.25">
      <c r="A1602" s="832">
        <v>-1.6495876030992118E-2</v>
      </c>
      <c r="B1602" s="185">
        <v>41099</v>
      </c>
      <c r="C1602">
        <v>78.7</v>
      </c>
    </row>
    <row r="1603" spans="1:3" x14ac:dyDescent="0.25">
      <c r="A1603" s="832">
        <v>-1.6596417281348863E-2</v>
      </c>
      <c r="B1603" s="185">
        <v>41513</v>
      </c>
      <c r="C1603">
        <v>74.66</v>
      </c>
    </row>
    <row r="1604" spans="1:3" x14ac:dyDescent="0.25">
      <c r="A1604" s="832">
        <v>-1.6691068814055687E-2</v>
      </c>
      <c r="B1604" s="185">
        <v>40679</v>
      </c>
      <c r="C1604">
        <v>67.16</v>
      </c>
    </row>
    <row r="1605" spans="1:3" x14ac:dyDescent="0.25">
      <c r="A1605" s="832">
        <v>-1.6699801192842978E-2</v>
      </c>
      <c r="B1605" s="185">
        <v>40949</v>
      </c>
      <c r="C1605">
        <v>74.19</v>
      </c>
    </row>
    <row r="1606" spans="1:3" x14ac:dyDescent="0.25">
      <c r="A1606" s="832">
        <v>-1.6704836319547445E-2</v>
      </c>
      <c r="B1606" s="185">
        <v>40808</v>
      </c>
      <c r="C1606">
        <v>72.989999999999995</v>
      </c>
    </row>
    <row r="1607" spans="1:3" x14ac:dyDescent="0.25">
      <c r="A1607" s="832">
        <v>-1.6736401673640211E-2</v>
      </c>
      <c r="B1607" s="185">
        <v>41346</v>
      </c>
      <c r="C1607">
        <v>70.5</v>
      </c>
    </row>
    <row r="1608" spans="1:3" x14ac:dyDescent="0.25">
      <c r="A1608" s="832">
        <v>-1.6741214057508058E-2</v>
      </c>
      <c r="B1608" s="185">
        <v>41449</v>
      </c>
      <c r="C1608">
        <v>76.94</v>
      </c>
    </row>
    <row r="1609" spans="1:3" x14ac:dyDescent="0.25">
      <c r="A1609" s="832">
        <v>-1.6791044776119479E-2</v>
      </c>
      <c r="B1609" s="185">
        <v>41325</v>
      </c>
      <c r="C1609">
        <v>79.05</v>
      </c>
    </row>
    <row r="1610" spans="1:3" x14ac:dyDescent="0.25">
      <c r="A1610" s="832">
        <v>-1.6853256289875884E-2</v>
      </c>
      <c r="B1610" s="185">
        <v>41717</v>
      </c>
      <c r="C1610">
        <v>81.67</v>
      </c>
    </row>
    <row r="1611" spans="1:3" x14ac:dyDescent="0.25">
      <c r="A1611" s="832">
        <v>-1.6925680873980498E-2</v>
      </c>
      <c r="B1611" s="185">
        <v>40704</v>
      </c>
      <c r="C1611">
        <v>63.89</v>
      </c>
    </row>
    <row r="1612" spans="1:3" x14ac:dyDescent="0.25">
      <c r="A1612" s="832">
        <v>-1.6968987712112416E-2</v>
      </c>
      <c r="B1612" s="185">
        <v>41983</v>
      </c>
      <c r="C1612">
        <v>100.8</v>
      </c>
    </row>
    <row r="1613" spans="1:3" x14ac:dyDescent="0.25">
      <c r="A1613" s="832">
        <v>-1.7057569296375252E-2</v>
      </c>
      <c r="B1613" s="185">
        <v>40198</v>
      </c>
      <c r="C1613">
        <v>46.1</v>
      </c>
    </row>
    <row r="1614" spans="1:3" x14ac:dyDescent="0.25">
      <c r="A1614" s="832">
        <v>-1.7072852860680388E-2</v>
      </c>
      <c r="B1614" s="185">
        <v>41561</v>
      </c>
      <c r="C1614">
        <v>75.42</v>
      </c>
    </row>
    <row r="1615" spans="1:3" x14ac:dyDescent="0.25">
      <c r="A1615" s="832">
        <v>-1.7077267637177984E-2</v>
      </c>
      <c r="B1615" s="185">
        <v>41201</v>
      </c>
      <c r="C1615">
        <v>70.22</v>
      </c>
    </row>
    <row r="1616" spans="1:3" x14ac:dyDescent="0.25">
      <c r="A1616" s="832">
        <v>-1.7211004201111435E-2</v>
      </c>
      <c r="B1616" s="185">
        <v>40931</v>
      </c>
      <c r="C1616">
        <v>72.52</v>
      </c>
    </row>
    <row r="1617" spans="1:3" x14ac:dyDescent="0.25">
      <c r="A1617" s="832">
        <v>-1.7314961590049971E-2</v>
      </c>
      <c r="B1617" s="185">
        <v>42338</v>
      </c>
      <c r="C1617">
        <v>80.59</v>
      </c>
    </row>
    <row r="1618" spans="1:3" x14ac:dyDescent="0.25">
      <c r="A1618" s="832">
        <v>-1.7331022530329143E-2</v>
      </c>
      <c r="B1618" s="185">
        <v>40016</v>
      </c>
      <c r="C1618">
        <v>34.020000000000003</v>
      </c>
    </row>
    <row r="1619" spans="1:3" x14ac:dyDescent="0.25">
      <c r="A1619" s="832">
        <v>-1.7346549752192186E-2</v>
      </c>
      <c r="B1619" s="185">
        <v>40420</v>
      </c>
      <c r="C1619">
        <v>51.55</v>
      </c>
    </row>
    <row r="1620" spans="1:3" x14ac:dyDescent="0.25">
      <c r="A1620" s="832">
        <v>-1.7381656804733914E-2</v>
      </c>
      <c r="B1620" s="185">
        <v>42303</v>
      </c>
      <c r="C1620">
        <v>79.709999999999994</v>
      </c>
    </row>
    <row r="1621" spans="1:3" x14ac:dyDescent="0.25">
      <c r="A1621" s="832">
        <v>-1.7466446037874617E-2</v>
      </c>
      <c r="B1621" s="185">
        <v>40350</v>
      </c>
      <c r="C1621">
        <v>53.44</v>
      </c>
    </row>
    <row r="1622" spans="1:3" x14ac:dyDescent="0.25">
      <c r="A1622" s="832">
        <v>-1.7561772513783991E-2</v>
      </c>
      <c r="B1622" s="185">
        <v>42121</v>
      </c>
      <c r="C1622">
        <v>96.22</v>
      </c>
    </row>
    <row r="1623" spans="1:3" x14ac:dyDescent="0.25">
      <c r="A1623" s="832">
        <v>-1.7611159546643385E-2</v>
      </c>
      <c r="B1623" s="185">
        <v>40617</v>
      </c>
      <c r="C1623">
        <v>56.34</v>
      </c>
    </row>
    <row r="1624" spans="1:3" x14ac:dyDescent="0.25">
      <c r="A1624" s="832">
        <v>-1.7635396013774396E-2</v>
      </c>
      <c r="B1624" s="185">
        <v>41922</v>
      </c>
      <c r="C1624">
        <v>94.14</v>
      </c>
    </row>
    <row r="1625" spans="1:3" x14ac:dyDescent="0.25">
      <c r="A1625" s="832">
        <v>-1.7656500802568087E-2</v>
      </c>
      <c r="B1625" s="185">
        <v>40547</v>
      </c>
      <c r="C1625">
        <v>61.2</v>
      </c>
    </row>
    <row r="1626" spans="1:3" x14ac:dyDescent="0.25">
      <c r="A1626" s="832">
        <v>-1.7679936124101681E-2</v>
      </c>
      <c r="B1626" s="185">
        <v>41765</v>
      </c>
      <c r="C1626">
        <v>86.12</v>
      </c>
    </row>
    <row r="1627" spans="1:3" x14ac:dyDescent="0.25">
      <c r="A1627" s="832">
        <v>-1.7729056705914181E-2</v>
      </c>
      <c r="B1627" s="185">
        <v>40891</v>
      </c>
      <c r="C1627">
        <v>72.58</v>
      </c>
    </row>
    <row r="1628" spans="1:3" x14ac:dyDescent="0.25">
      <c r="A1628" s="832">
        <v>-1.7764298093587372E-2</v>
      </c>
      <c r="B1628" s="185">
        <v>42389</v>
      </c>
      <c r="C1628">
        <v>68.010000000000005</v>
      </c>
    </row>
    <row r="1629" spans="1:3" x14ac:dyDescent="0.25">
      <c r="A1629" s="832">
        <v>-1.7772648586266704E-2</v>
      </c>
      <c r="B1629" s="185">
        <v>41733</v>
      </c>
      <c r="C1629">
        <v>85.11</v>
      </c>
    </row>
    <row r="1630" spans="1:3" x14ac:dyDescent="0.25">
      <c r="A1630" s="832">
        <v>-1.7811408614668234E-2</v>
      </c>
      <c r="B1630" s="185">
        <v>41417</v>
      </c>
      <c r="C1630">
        <v>84.37</v>
      </c>
    </row>
    <row r="1631" spans="1:3" x14ac:dyDescent="0.25">
      <c r="A1631" s="832">
        <v>-1.7816419612314727E-2</v>
      </c>
      <c r="B1631" s="185">
        <v>42394</v>
      </c>
      <c r="C1631">
        <v>68.91</v>
      </c>
    </row>
    <row r="1632" spans="1:3" x14ac:dyDescent="0.25">
      <c r="A1632" s="832">
        <v>-1.7830290010741101E-2</v>
      </c>
      <c r="B1632" s="185">
        <v>41851</v>
      </c>
      <c r="C1632">
        <v>91.44</v>
      </c>
    </row>
    <row r="1633" spans="1:3" x14ac:dyDescent="0.25">
      <c r="A1633" s="832">
        <v>-1.794258373205726E-2</v>
      </c>
      <c r="B1633" s="185">
        <v>40665</v>
      </c>
      <c r="C1633">
        <v>65.680000000000007</v>
      </c>
    </row>
    <row r="1634" spans="1:3" x14ac:dyDescent="0.25">
      <c r="A1634" s="832">
        <v>-1.7992951214987896E-2</v>
      </c>
      <c r="B1634" s="185">
        <v>40409</v>
      </c>
      <c r="C1634">
        <v>52.94</v>
      </c>
    </row>
    <row r="1635" spans="1:3" x14ac:dyDescent="0.25">
      <c r="A1635" s="832">
        <v>-1.8086855595318752E-2</v>
      </c>
      <c r="B1635" s="185">
        <v>41939</v>
      </c>
      <c r="C1635">
        <v>101.52</v>
      </c>
    </row>
    <row r="1636" spans="1:3" x14ac:dyDescent="0.25">
      <c r="A1636" s="832">
        <v>-1.8094246290028426E-2</v>
      </c>
      <c r="B1636" s="185">
        <v>42241</v>
      </c>
      <c r="C1636">
        <v>75.430000000000007</v>
      </c>
    </row>
    <row r="1637" spans="1:3" x14ac:dyDescent="0.25">
      <c r="A1637" s="832">
        <v>-1.8110866519912006E-2</v>
      </c>
      <c r="B1637" s="185">
        <v>42009</v>
      </c>
      <c r="C1637">
        <v>98.13</v>
      </c>
    </row>
    <row r="1638" spans="1:3" x14ac:dyDescent="0.25">
      <c r="A1638" s="832">
        <v>-1.8156835803317284E-2</v>
      </c>
      <c r="B1638" s="185">
        <v>42087</v>
      </c>
      <c r="C1638">
        <v>100.04</v>
      </c>
    </row>
    <row r="1639" spans="1:3" x14ac:dyDescent="0.25">
      <c r="A1639" s="832">
        <v>-1.8164435946462665E-2</v>
      </c>
      <c r="B1639" s="185">
        <v>41925</v>
      </c>
      <c r="C1639">
        <v>92.43</v>
      </c>
    </row>
    <row r="1640" spans="1:3" x14ac:dyDescent="0.25">
      <c r="A1640" s="832">
        <v>-1.8381935776693448E-2</v>
      </c>
      <c r="B1640" s="185">
        <v>42200</v>
      </c>
      <c r="C1640">
        <v>86.51</v>
      </c>
    </row>
    <row r="1641" spans="1:3" x14ac:dyDescent="0.25">
      <c r="A1641" s="832">
        <v>-1.8436795135824191E-2</v>
      </c>
      <c r="B1641" s="185">
        <v>42016</v>
      </c>
      <c r="C1641">
        <v>100.09</v>
      </c>
    </row>
    <row r="1642" spans="1:3" x14ac:dyDescent="0.25">
      <c r="A1642" s="832">
        <v>-1.8451216102879586E-2</v>
      </c>
      <c r="B1642" s="185">
        <v>42275</v>
      </c>
      <c r="C1642">
        <v>70.22</v>
      </c>
    </row>
    <row r="1643" spans="1:3" x14ac:dyDescent="0.25">
      <c r="A1643" s="832">
        <v>-1.84520247356873E-2</v>
      </c>
      <c r="B1643" s="185">
        <v>41947</v>
      </c>
      <c r="C1643">
        <v>98.41</v>
      </c>
    </row>
    <row r="1644" spans="1:3" x14ac:dyDescent="0.25">
      <c r="A1644" s="832">
        <v>-1.8501805054151665E-2</v>
      </c>
      <c r="B1644" s="185">
        <v>41085</v>
      </c>
      <c r="C1644">
        <v>87</v>
      </c>
    </row>
    <row r="1645" spans="1:3" x14ac:dyDescent="0.25">
      <c r="A1645" s="832">
        <v>-1.8538713195201728E-2</v>
      </c>
      <c r="B1645" s="185">
        <v>41047</v>
      </c>
      <c r="C1645">
        <v>81</v>
      </c>
    </row>
    <row r="1646" spans="1:3" x14ac:dyDescent="0.25">
      <c r="A1646" s="832">
        <v>-1.8581265712099615E-2</v>
      </c>
      <c r="B1646" s="185">
        <v>42184</v>
      </c>
      <c r="C1646">
        <v>89.79</v>
      </c>
    </row>
    <row r="1647" spans="1:3" x14ac:dyDescent="0.25">
      <c r="A1647" s="832">
        <v>-1.8699910952804988E-2</v>
      </c>
      <c r="B1647" s="185">
        <v>40438</v>
      </c>
      <c r="C1647">
        <v>55.1</v>
      </c>
    </row>
    <row r="1648" spans="1:3" x14ac:dyDescent="0.25">
      <c r="A1648" s="832">
        <v>-1.8704699555763482E-2</v>
      </c>
      <c r="B1648" s="185">
        <v>41737</v>
      </c>
      <c r="C1648">
        <v>83.94</v>
      </c>
    </row>
    <row r="1649" spans="1:3" x14ac:dyDescent="0.25">
      <c r="A1649" s="832">
        <v>-1.8728053062816996E-2</v>
      </c>
      <c r="B1649" s="185">
        <v>41673</v>
      </c>
      <c r="C1649">
        <v>75.45</v>
      </c>
    </row>
    <row r="1650" spans="1:3" x14ac:dyDescent="0.25">
      <c r="A1650" s="832">
        <v>-1.8760539629005035E-2</v>
      </c>
      <c r="B1650" s="185">
        <v>41850</v>
      </c>
      <c r="C1650">
        <v>93.1</v>
      </c>
    </row>
    <row r="1651" spans="1:3" x14ac:dyDescent="0.25">
      <c r="A1651" s="832">
        <v>-1.8808777429467072E-2</v>
      </c>
      <c r="B1651" s="185">
        <v>39993</v>
      </c>
      <c r="C1651">
        <v>31.3</v>
      </c>
    </row>
    <row r="1652" spans="1:3" x14ac:dyDescent="0.25">
      <c r="A1652" s="832">
        <v>-1.8983928378815573E-2</v>
      </c>
      <c r="B1652" s="185">
        <v>42165</v>
      </c>
      <c r="C1652">
        <v>90.95</v>
      </c>
    </row>
    <row r="1653" spans="1:3" x14ac:dyDescent="0.25">
      <c r="A1653" s="832">
        <v>-1.9010043041606806E-2</v>
      </c>
      <c r="B1653" s="185">
        <v>39905</v>
      </c>
      <c r="C1653">
        <v>27.35</v>
      </c>
    </row>
    <row r="1654" spans="1:3" x14ac:dyDescent="0.25">
      <c r="A1654" s="832">
        <v>-1.9039819838263861E-2</v>
      </c>
      <c r="B1654" s="185">
        <v>41921</v>
      </c>
      <c r="C1654">
        <v>95.83</v>
      </c>
    </row>
    <row r="1655" spans="1:3" x14ac:dyDescent="0.25">
      <c r="A1655" s="832">
        <v>-1.9149803069401061E-2</v>
      </c>
      <c r="B1655" s="185">
        <v>41472</v>
      </c>
      <c r="C1655">
        <v>72.22</v>
      </c>
    </row>
    <row r="1656" spans="1:3" x14ac:dyDescent="0.25">
      <c r="A1656" s="832">
        <v>-1.9285120532003264E-2</v>
      </c>
      <c r="B1656" s="185">
        <v>40505</v>
      </c>
      <c r="C1656">
        <v>58.99</v>
      </c>
    </row>
    <row r="1657" spans="1:3" x14ac:dyDescent="0.25">
      <c r="A1657" s="832">
        <v>-1.950431034482758E-2</v>
      </c>
      <c r="B1657" s="185">
        <v>41927</v>
      </c>
      <c r="C1657">
        <v>90.99</v>
      </c>
    </row>
    <row r="1658" spans="1:3" x14ac:dyDescent="0.25">
      <c r="A1658" s="832">
        <v>-1.9555917702179682E-2</v>
      </c>
      <c r="B1658" s="185">
        <v>40322</v>
      </c>
      <c r="C1658">
        <v>48.13</v>
      </c>
    </row>
    <row r="1659" spans="1:3" x14ac:dyDescent="0.25">
      <c r="A1659" s="832">
        <v>-1.9626814098133938E-2</v>
      </c>
      <c r="B1659" s="185">
        <v>41142</v>
      </c>
      <c r="C1659">
        <v>70.930000000000007</v>
      </c>
    </row>
    <row r="1660" spans="1:3" x14ac:dyDescent="0.25">
      <c r="A1660" s="832">
        <v>-1.9629629629629664E-2</v>
      </c>
      <c r="B1660" s="185">
        <v>39920</v>
      </c>
      <c r="C1660">
        <v>26.47</v>
      </c>
    </row>
    <row r="1661" spans="1:3" x14ac:dyDescent="0.25">
      <c r="A1661" s="832">
        <v>-1.9699629412912145E-2</v>
      </c>
      <c r="B1661" s="185">
        <v>40302</v>
      </c>
      <c r="C1661">
        <v>50.26</v>
      </c>
    </row>
    <row r="1662" spans="1:3" x14ac:dyDescent="0.25">
      <c r="A1662" s="832">
        <v>-1.9755955839628081E-2</v>
      </c>
      <c r="B1662" s="185">
        <v>40751</v>
      </c>
      <c r="C1662">
        <v>67.48</v>
      </c>
    </row>
    <row r="1663" spans="1:3" x14ac:dyDescent="0.25">
      <c r="A1663" s="832">
        <v>-1.9989339019189756E-2</v>
      </c>
      <c r="B1663" s="185">
        <v>42269</v>
      </c>
      <c r="C1663">
        <v>73.540000000000006</v>
      </c>
    </row>
    <row r="1664" spans="1:3" x14ac:dyDescent="0.25">
      <c r="A1664" s="832">
        <v>-2.0014295925661174E-2</v>
      </c>
      <c r="B1664" s="185">
        <v>39885</v>
      </c>
      <c r="C1664">
        <v>27.42</v>
      </c>
    </row>
    <row r="1665" spans="1:3" x14ac:dyDescent="0.25">
      <c r="A1665" s="832">
        <v>-2.0128691635043716E-2</v>
      </c>
      <c r="B1665" s="185">
        <v>40498</v>
      </c>
      <c r="C1665">
        <v>59.39</v>
      </c>
    </row>
    <row r="1666" spans="1:3" x14ac:dyDescent="0.25">
      <c r="A1666" s="832">
        <v>-2.0435661351897672E-2</v>
      </c>
      <c r="B1666" s="185">
        <v>40203</v>
      </c>
      <c r="C1666">
        <v>43.62</v>
      </c>
    </row>
    <row r="1667" spans="1:3" x14ac:dyDescent="0.25">
      <c r="A1667" s="832">
        <v>-2.0531687633515316E-2</v>
      </c>
      <c r="B1667" s="185">
        <v>41046</v>
      </c>
      <c r="C1667">
        <v>82.53</v>
      </c>
    </row>
    <row r="1668" spans="1:3" x14ac:dyDescent="0.25">
      <c r="A1668" s="832">
        <v>-2.0713073005093396E-2</v>
      </c>
      <c r="B1668" s="185">
        <v>39947</v>
      </c>
      <c r="C1668">
        <v>28.84</v>
      </c>
    </row>
    <row r="1669" spans="1:3" x14ac:dyDescent="0.25">
      <c r="A1669" s="832">
        <v>-2.0740740740740726E-2</v>
      </c>
      <c r="B1669" s="185">
        <v>39875</v>
      </c>
      <c r="C1669">
        <v>26.44</v>
      </c>
    </row>
    <row r="1670" spans="1:3" x14ac:dyDescent="0.25">
      <c r="A1670" s="832">
        <v>-2.0923281301893026E-2</v>
      </c>
      <c r="B1670" s="185">
        <v>42193</v>
      </c>
      <c r="C1670">
        <v>88.44</v>
      </c>
    </row>
    <row r="1671" spans="1:3" x14ac:dyDescent="0.25">
      <c r="A1671" s="832">
        <v>-2.0962363030014197E-2</v>
      </c>
      <c r="B1671" s="185">
        <v>41740</v>
      </c>
      <c r="C1671">
        <v>82.2</v>
      </c>
    </row>
    <row r="1672" spans="1:3" x14ac:dyDescent="0.25">
      <c r="A1672" s="832">
        <v>-2.1117166212534233E-2</v>
      </c>
      <c r="B1672" s="185">
        <v>40847</v>
      </c>
      <c r="C1672">
        <v>71.849999999999994</v>
      </c>
    </row>
    <row r="1673" spans="1:3" x14ac:dyDescent="0.25">
      <c r="A1673" s="832">
        <v>-2.1191389954947515E-2</v>
      </c>
      <c r="B1673" s="185">
        <v>40597</v>
      </c>
      <c r="C1673">
        <v>58.66</v>
      </c>
    </row>
    <row r="1674" spans="1:3" x14ac:dyDescent="0.25">
      <c r="A1674" s="832">
        <v>-2.121040723981904E-2</v>
      </c>
      <c r="B1674" s="185">
        <v>42411</v>
      </c>
      <c r="C1674">
        <v>69.22</v>
      </c>
    </row>
    <row r="1675" spans="1:3" x14ac:dyDescent="0.25">
      <c r="A1675" s="832">
        <v>-2.1258134490238723E-2</v>
      </c>
      <c r="B1675" s="185">
        <v>40199</v>
      </c>
      <c r="C1675">
        <v>45.12</v>
      </c>
    </row>
    <row r="1676" spans="1:3" x14ac:dyDescent="0.25">
      <c r="A1676" s="832">
        <v>-2.1384559623051858E-2</v>
      </c>
      <c r="B1676" s="185">
        <v>39874</v>
      </c>
      <c r="C1676">
        <v>27</v>
      </c>
    </row>
    <row r="1677" spans="1:3" x14ac:dyDescent="0.25">
      <c r="A1677" s="832">
        <v>-2.1386800334168732E-2</v>
      </c>
      <c r="B1677" s="185">
        <v>40603</v>
      </c>
      <c r="C1677">
        <v>58.57</v>
      </c>
    </row>
    <row r="1678" spans="1:3" x14ac:dyDescent="0.25">
      <c r="A1678" s="832">
        <v>-2.1419391689275979E-2</v>
      </c>
      <c r="B1678" s="185">
        <v>41302</v>
      </c>
      <c r="C1678">
        <v>68.53</v>
      </c>
    </row>
    <row r="1679" spans="1:3" x14ac:dyDescent="0.25">
      <c r="A1679" s="832">
        <v>-2.1650534895568008E-2</v>
      </c>
      <c r="B1679" s="185">
        <v>42240</v>
      </c>
      <c r="C1679">
        <v>76.819999999999993</v>
      </c>
    </row>
    <row r="1680" spans="1:3" x14ac:dyDescent="0.25">
      <c r="A1680" s="832">
        <v>-2.1687035705727165E-2</v>
      </c>
      <c r="B1680" s="185">
        <v>41059</v>
      </c>
      <c r="C1680">
        <v>81.650000000000006</v>
      </c>
    </row>
    <row r="1681" spans="1:3" x14ac:dyDescent="0.25">
      <c r="A1681" s="832">
        <v>-2.1808421405804301E-2</v>
      </c>
      <c r="B1681" s="185">
        <v>40571</v>
      </c>
      <c r="C1681">
        <v>58.31</v>
      </c>
    </row>
    <row r="1682" spans="1:3" x14ac:dyDescent="0.25">
      <c r="A1682" s="832">
        <v>-2.1827598964113903E-2</v>
      </c>
      <c r="B1682" s="185">
        <v>39878</v>
      </c>
      <c r="C1682">
        <v>26.44</v>
      </c>
    </row>
    <row r="1683" spans="1:3" x14ac:dyDescent="0.25">
      <c r="A1683" s="832">
        <v>-2.1925316889345736E-2</v>
      </c>
      <c r="B1683" s="185">
        <v>40477</v>
      </c>
      <c r="C1683">
        <v>57.1</v>
      </c>
    </row>
    <row r="1684" spans="1:3" x14ac:dyDescent="0.25">
      <c r="A1684" s="832">
        <v>-2.2206937211358913E-2</v>
      </c>
      <c r="B1684" s="185">
        <v>42073</v>
      </c>
      <c r="C1684">
        <v>99.51</v>
      </c>
    </row>
    <row r="1685" spans="1:3" x14ac:dyDescent="0.25">
      <c r="A1685" s="832">
        <v>-2.2222222222222143E-2</v>
      </c>
      <c r="B1685" s="185">
        <v>40108</v>
      </c>
      <c r="C1685">
        <v>42.68</v>
      </c>
    </row>
    <row r="1686" spans="1:3" x14ac:dyDescent="0.25">
      <c r="A1686" s="832">
        <v>-2.230860233226295E-2</v>
      </c>
      <c r="B1686" s="185">
        <v>40612</v>
      </c>
      <c r="C1686">
        <v>57.85</v>
      </c>
    </row>
    <row r="1687" spans="1:3" x14ac:dyDescent="0.25">
      <c r="A1687" s="832">
        <v>-2.2342586323629066E-2</v>
      </c>
      <c r="B1687" s="185">
        <v>40098</v>
      </c>
      <c r="C1687">
        <v>43.32</v>
      </c>
    </row>
    <row r="1688" spans="1:3" x14ac:dyDescent="0.25">
      <c r="A1688" s="832">
        <v>-2.2347682898141485E-2</v>
      </c>
      <c r="B1688" s="185">
        <v>41424</v>
      </c>
      <c r="C1688">
        <v>83.12</v>
      </c>
    </row>
    <row r="1689" spans="1:3" x14ac:dyDescent="0.25">
      <c r="A1689" s="832">
        <v>-2.2357435970001394E-2</v>
      </c>
      <c r="B1689" s="185">
        <v>42382</v>
      </c>
      <c r="C1689">
        <v>69.09</v>
      </c>
    </row>
    <row r="1690" spans="1:3" x14ac:dyDescent="0.25">
      <c r="A1690" s="832">
        <v>-2.2385321100917399E-2</v>
      </c>
      <c r="B1690" s="185">
        <v>41430</v>
      </c>
      <c r="C1690">
        <v>79.92</v>
      </c>
    </row>
    <row r="1691" spans="1:3" x14ac:dyDescent="0.25">
      <c r="A1691" s="832">
        <v>-2.2508563040287144E-2</v>
      </c>
      <c r="B1691" s="185">
        <v>40596</v>
      </c>
      <c r="C1691">
        <v>59.93</v>
      </c>
    </row>
    <row r="1692" spans="1:3" x14ac:dyDescent="0.25">
      <c r="A1692" s="832">
        <v>-2.282533054975644E-2</v>
      </c>
      <c r="B1692" s="185">
        <v>40848</v>
      </c>
      <c r="C1692">
        <v>70.209999999999994</v>
      </c>
    </row>
    <row r="1693" spans="1:3" x14ac:dyDescent="0.25">
      <c r="A1693" s="832">
        <v>-2.2999080036798514E-2</v>
      </c>
      <c r="B1693" s="185">
        <v>40395</v>
      </c>
      <c r="C1693">
        <v>53.1</v>
      </c>
    </row>
    <row r="1694" spans="1:3" x14ac:dyDescent="0.25">
      <c r="A1694" s="832">
        <v>-2.3138572905894605E-2</v>
      </c>
      <c r="B1694" s="185">
        <v>42251</v>
      </c>
      <c r="C1694">
        <v>75.569999999999993</v>
      </c>
    </row>
    <row r="1695" spans="1:3" x14ac:dyDescent="0.25">
      <c r="A1695" s="832">
        <v>-2.3322569070685306E-2</v>
      </c>
      <c r="B1695" s="185">
        <v>41017</v>
      </c>
      <c r="C1695">
        <v>81.66</v>
      </c>
    </row>
    <row r="1696" spans="1:3" x14ac:dyDescent="0.25">
      <c r="A1696" s="832">
        <v>-2.3663697104677084E-2</v>
      </c>
      <c r="B1696" s="185">
        <v>40795</v>
      </c>
      <c r="C1696">
        <v>70.14</v>
      </c>
    </row>
    <row r="1697" spans="1:3" x14ac:dyDescent="0.25">
      <c r="A1697" s="832">
        <v>-2.3809523809523725E-2</v>
      </c>
      <c r="B1697" s="185">
        <v>42228</v>
      </c>
      <c r="C1697">
        <v>84.87</v>
      </c>
    </row>
    <row r="1698" spans="1:3" x14ac:dyDescent="0.25">
      <c r="A1698" s="832">
        <v>-2.4000000000000021E-2</v>
      </c>
      <c r="B1698" s="185">
        <v>42376</v>
      </c>
      <c r="C1698">
        <v>75.64</v>
      </c>
    </row>
    <row r="1699" spans="1:3" x14ac:dyDescent="0.25">
      <c r="A1699" s="832">
        <v>-2.4083110341570957E-2</v>
      </c>
      <c r="B1699" s="185">
        <v>41208</v>
      </c>
      <c r="C1699">
        <v>62</v>
      </c>
    </row>
    <row r="1700" spans="1:3" x14ac:dyDescent="0.25">
      <c r="A1700" s="832">
        <v>-2.4407060121345747E-2</v>
      </c>
      <c r="B1700" s="185">
        <v>40932</v>
      </c>
      <c r="C1700">
        <v>70.75</v>
      </c>
    </row>
    <row r="1701" spans="1:3" x14ac:dyDescent="0.25">
      <c r="A1701" s="832">
        <v>-2.4516574585635387E-2</v>
      </c>
      <c r="B1701" s="185">
        <v>39933</v>
      </c>
      <c r="C1701">
        <v>28.25</v>
      </c>
    </row>
    <row r="1702" spans="1:3" x14ac:dyDescent="0.25">
      <c r="A1702" s="832">
        <v>-2.4663137632338961E-2</v>
      </c>
      <c r="B1702" s="185">
        <v>41425</v>
      </c>
      <c r="C1702">
        <v>81.069999999999993</v>
      </c>
    </row>
    <row r="1703" spans="1:3" x14ac:dyDescent="0.25">
      <c r="A1703" s="832">
        <v>-2.4769305488101079E-2</v>
      </c>
      <c r="B1703" s="185">
        <v>41571</v>
      </c>
      <c r="C1703">
        <v>80.319999999999993</v>
      </c>
    </row>
    <row r="1704" spans="1:3" x14ac:dyDescent="0.25">
      <c r="A1704" s="832">
        <v>-2.5009194556822378E-2</v>
      </c>
      <c r="B1704" s="185">
        <v>40375</v>
      </c>
      <c r="C1704">
        <v>53.02</v>
      </c>
    </row>
    <row r="1705" spans="1:3" x14ac:dyDescent="0.25">
      <c r="A1705" s="832">
        <v>-2.530694061638683E-2</v>
      </c>
      <c r="B1705" s="185">
        <v>40037</v>
      </c>
      <c r="C1705">
        <v>38.9</v>
      </c>
    </row>
    <row r="1706" spans="1:3" x14ac:dyDescent="0.25">
      <c r="A1706" s="832">
        <v>-2.5362760638946491E-2</v>
      </c>
      <c r="B1706" s="185">
        <v>41585</v>
      </c>
      <c r="C1706">
        <v>79.930000000000007</v>
      </c>
    </row>
    <row r="1707" spans="1:3" x14ac:dyDescent="0.25">
      <c r="A1707" s="832">
        <v>-2.5374039627982237E-2</v>
      </c>
      <c r="B1707" s="185">
        <v>42117</v>
      </c>
      <c r="C1707">
        <v>96.41</v>
      </c>
    </row>
    <row r="1708" spans="1:3" x14ac:dyDescent="0.25">
      <c r="A1708" s="832">
        <v>-2.5456688273423622E-2</v>
      </c>
      <c r="B1708" s="185">
        <v>41596</v>
      </c>
      <c r="C1708">
        <v>82.69</v>
      </c>
    </row>
    <row r="1709" spans="1:3" x14ac:dyDescent="0.25">
      <c r="A1709" s="832">
        <v>-2.5844479709816404E-2</v>
      </c>
      <c r="B1709" s="185">
        <v>40102</v>
      </c>
      <c r="C1709">
        <v>42.97</v>
      </c>
    </row>
    <row r="1710" spans="1:3" x14ac:dyDescent="0.25">
      <c r="A1710" s="832">
        <v>-2.5917115312382721E-2</v>
      </c>
      <c r="B1710" s="185">
        <v>41668</v>
      </c>
      <c r="C1710">
        <v>77.8</v>
      </c>
    </row>
    <row r="1711" spans="1:3" x14ac:dyDescent="0.25">
      <c r="A1711" s="832">
        <v>-2.6018253643917633E-2</v>
      </c>
      <c r="B1711" s="185">
        <v>40835</v>
      </c>
      <c r="C1711">
        <v>71.5</v>
      </c>
    </row>
    <row r="1712" spans="1:3" x14ac:dyDescent="0.25">
      <c r="A1712" s="832">
        <v>-2.61401557285873E-2</v>
      </c>
      <c r="B1712" s="185">
        <v>40294</v>
      </c>
      <c r="C1712">
        <v>52.53</v>
      </c>
    </row>
    <row r="1713" spans="1:3" x14ac:dyDescent="0.25">
      <c r="A1713" s="832">
        <v>-2.6332899869961013E-2</v>
      </c>
      <c r="B1713" s="185">
        <v>39944</v>
      </c>
      <c r="C1713">
        <v>29.95</v>
      </c>
    </row>
    <row r="1714" spans="1:3" x14ac:dyDescent="0.25">
      <c r="A1714" s="832">
        <v>-2.7054108216432837E-2</v>
      </c>
      <c r="B1714" s="185">
        <v>41799</v>
      </c>
      <c r="C1714">
        <v>87.39</v>
      </c>
    </row>
    <row r="1715" spans="1:3" x14ac:dyDescent="0.25">
      <c r="A1715" s="832">
        <v>-2.7061855670103219E-2</v>
      </c>
      <c r="B1715" s="185">
        <v>40220</v>
      </c>
      <c r="C1715">
        <v>45.3</v>
      </c>
    </row>
    <row r="1716" spans="1:3" x14ac:dyDescent="0.25">
      <c r="A1716" s="832">
        <v>-2.7391427760431353E-2</v>
      </c>
      <c r="B1716" s="185">
        <v>40759</v>
      </c>
      <c r="C1716">
        <v>68.53</v>
      </c>
    </row>
    <row r="1717" spans="1:3" x14ac:dyDescent="0.25">
      <c r="A1717" s="832">
        <v>-2.7407987470634332E-2</v>
      </c>
      <c r="B1717" s="185">
        <v>42227</v>
      </c>
      <c r="C1717">
        <v>86.94</v>
      </c>
    </row>
    <row r="1718" spans="1:3" x14ac:dyDescent="0.25">
      <c r="A1718" s="832">
        <v>-2.7444916892153115E-2</v>
      </c>
      <c r="B1718" s="185">
        <v>40312</v>
      </c>
      <c r="C1718">
        <v>50.32</v>
      </c>
    </row>
    <row r="1719" spans="1:3" x14ac:dyDescent="0.25">
      <c r="A1719" s="832">
        <v>-2.7520319406815763E-2</v>
      </c>
      <c r="B1719" s="185">
        <v>42396</v>
      </c>
      <c r="C1719">
        <v>68.2</v>
      </c>
    </row>
    <row r="1720" spans="1:3" x14ac:dyDescent="0.25">
      <c r="A1720" s="832">
        <v>-2.7626537608388846E-2</v>
      </c>
      <c r="B1720" s="185">
        <v>40336</v>
      </c>
      <c r="C1720">
        <v>48.22</v>
      </c>
    </row>
    <row r="1721" spans="1:3" x14ac:dyDescent="0.25">
      <c r="A1721" s="832">
        <v>-2.7747617324164531E-2</v>
      </c>
      <c r="B1721" s="185">
        <v>41662</v>
      </c>
      <c r="C1721">
        <v>80.59</v>
      </c>
    </row>
    <row r="1722" spans="1:3" x14ac:dyDescent="0.25">
      <c r="A1722" s="832">
        <v>-2.8539521032386106E-2</v>
      </c>
      <c r="B1722" s="185">
        <v>41663</v>
      </c>
      <c r="C1722">
        <v>78.290000000000006</v>
      </c>
    </row>
    <row r="1723" spans="1:3" x14ac:dyDescent="0.25">
      <c r="A1723" s="832">
        <v>-2.8552005438477357E-2</v>
      </c>
      <c r="B1723" s="185">
        <v>39953</v>
      </c>
      <c r="C1723">
        <v>28.58</v>
      </c>
    </row>
    <row r="1724" spans="1:3" x14ac:dyDescent="0.25">
      <c r="A1724" s="832">
        <v>-2.8597616865261188E-2</v>
      </c>
      <c r="B1724" s="185">
        <v>40387</v>
      </c>
      <c r="C1724">
        <v>52.99</v>
      </c>
    </row>
    <row r="1725" spans="1:3" x14ac:dyDescent="0.25">
      <c r="A1725" s="832">
        <v>-2.8952426717924085E-2</v>
      </c>
      <c r="B1725" s="185">
        <v>41444</v>
      </c>
      <c r="C1725">
        <v>80.83</v>
      </c>
    </row>
    <row r="1726" spans="1:3" x14ac:dyDescent="0.25">
      <c r="A1726" s="832">
        <v>-2.9359203472044904E-2</v>
      </c>
      <c r="B1726" s="185">
        <v>42248</v>
      </c>
      <c r="C1726">
        <v>76.040000000000006</v>
      </c>
    </row>
    <row r="1727" spans="1:3" x14ac:dyDescent="0.25">
      <c r="A1727" s="832">
        <v>-2.9494194581609623E-2</v>
      </c>
      <c r="B1727" s="185">
        <v>41344</v>
      </c>
      <c r="C1727">
        <v>72.72</v>
      </c>
    </row>
    <row r="1728" spans="1:3" x14ac:dyDescent="0.25">
      <c r="A1728" s="832">
        <v>-3.0772737633918301E-2</v>
      </c>
      <c r="B1728" s="185">
        <v>40148</v>
      </c>
      <c r="C1728">
        <v>42.52</v>
      </c>
    </row>
    <row r="1729" spans="1:3" x14ac:dyDescent="0.25">
      <c r="A1729" s="832">
        <v>-3.1246062744109904E-2</v>
      </c>
      <c r="B1729" s="185">
        <v>41670</v>
      </c>
      <c r="C1729">
        <v>76.89</v>
      </c>
    </row>
    <row r="1730" spans="1:3" x14ac:dyDescent="0.25">
      <c r="A1730" s="832">
        <v>-3.1362467866323906E-2</v>
      </c>
      <c r="B1730" s="185">
        <v>40038</v>
      </c>
      <c r="C1730">
        <v>37.68</v>
      </c>
    </row>
    <row r="1731" spans="1:3" x14ac:dyDescent="0.25">
      <c r="A1731" s="832">
        <v>-3.1378459852014373E-2</v>
      </c>
      <c r="B1731" s="185">
        <v>41116</v>
      </c>
      <c r="C1731">
        <v>70.69</v>
      </c>
    </row>
    <row r="1732" spans="1:3" x14ac:dyDescent="0.25">
      <c r="A1732" s="832">
        <v>-3.1590181430096176E-2</v>
      </c>
      <c r="B1732" s="185">
        <v>40092</v>
      </c>
      <c r="C1732">
        <v>45.37</v>
      </c>
    </row>
    <row r="1733" spans="1:3" x14ac:dyDescent="0.25">
      <c r="A1733" s="832">
        <v>-3.1739654479710722E-2</v>
      </c>
      <c r="B1733" s="185">
        <v>40304</v>
      </c>
      <c r="C1733">
        <v>48.2</v>
      </c>
    </row>
    <row r="1734" spans="1:3" x14ac:dyDescent="0.25">
      <c r="A1734" s="832">
        <v>-3.1782500478652054E-2</v>
      </c>
      <c r="B1734" s="185">
        <v>40358</v>
      </c>
      <c r="C1734">
        <v>50.57</v>
      </c>
    </row>
    <row r="1735" spans="1:3" x14ac:dyDescent="0.25">
      <c r="A1735" s="832">
        <v>-3.2026339419335637E-2</v>
      </c>
      <c r="B1735" s="185">
        <v>41932</v>
      </c>
      <c r="C1735">
        <v>97.02</v>
      </c>
    </row>
    <row r="1736" spans="1:3" x14ac:dyDescent="0.25">
      <c r="A1736" s="832">
        <v>-3.2078275947485579E-2</v>
      </c>
      <c r="B1736" s="185">
        <v>41061</v>
      </c>
      <c r="C1736">
        <v>78.150000000000006</v>
      </c>
    </row>
    <row r="1737" spans="1:3" x14ac:dyDescent="0.25">
      <c r="A1737" s="832">
        <v>-3.2085561497326331E-2</v>
      </c>
      <c r="B1737" s="185">
        <v>39910</v>
      </c>
      <c r="C1737">
        <v>27.15</v>
      </c>
    </row>
    <row r="1738" spans="1:3" x14ac:dyDescent="0.25">
      <c r="A1738" s="832">
        <v>-3.2134433962264231E-2</v>
      </c>
      <c r="B1738" s="185">
        <v>42034</v>
      </c>
      <c r="C1738">
        <v>98.49</v>
      </c>
    </row>
    <row r="1739" spans="1:3" x14ac:dyDescent="0.25">
      <c r="A1739" s="832">
        <v>-3.2522707295634334E-2</v>
      </c>
      <c r="B1739" s="185">
        <v>40765</v>
      </c>
      <c r="C1739">
        <v>66.040000000000006</v>
      </c>
    </row>
    <row r="1740" spans="1:3" x14ac:dyDescent="0.25">
      <c r="A1740" s="832">
        <v>-3.2928942807625705E-2</v>
      </c>
      <c r="B1740" s="185">
        <v>41290</v>
      </c>
      <c r="C1740">
        <v>66.959999999999994</v>
      </c>
    </row>
    <row r="1741" spans="1:3" x14ac:dyDescent="0.25">
      <c r="A1741" s="832">
        <v>-3.3208020050125353E-2</v>
      </c>
      <c r="B1741" s="185">
        <v>39974</v>
      </c>
      <c r="C1741">
        <v>30.86</v>
      </c>
    </row>
    <row r="1742" spans="1:3" x14ac:dyDescent="0.25">
      <c r="A1742" s="832">
        <v>-3.342227215278748E-2</v>
      </c>
      <c r="B1742" s="185">
        <v>40816</v>
      </c>
      <c r="C1742">
        <v>68.83</v>
      </c>
    </row>
    <row r="1743" spans="1:3" x14ac:dyDescent="0.25">
      <c r="A1743" s="832">
        <v>-3.3650872200915449E-2</v>
      </c>
      <c r="B1743" s="185">
        <v>41445</v>
      </c>
      <c r="C1743">
        <v>78.11</v>
      </c>
    </row>
    <row r="1744" spans="1:3" x14ac:dyDescent="0.25">
      <c r="A1744" s="832">
        <v>-3.371232152300363E-2</v>
      </c>
      <c r="B1744" s="185">
        <v>42377</v>
      </c>
      <c r="C1744">
        <v>73.09</v>
      </c>
    </row>
    <row r="1745" spans="1:3" x14ac:dyDescent="0.25">
      <c r="A1745" s="832">
        <v>-3.3980582524271941E-2</v>
      </c>
      <c r="B1745" s="185">
        <v>42236</v>
      </c>
      <c r="C1745">
        <v>79.599999999999994</v>
      </c>
    </row>
    <row r="1746" spans="1:3" x14ac:dyDescent="0.25">
      <c r="A1746" s="832">
        <v>-3.4073147858705854E-2</v>
      </c>
      <c r="B1746" s="185">
        <v>39987</v>
      </c>
      <c r="C1746">
        <v>30.9</v>
      </c>
    </row>
    <row r="1747" spans="1:3" x14ac:dyDescent="0.25">
      <c r="A1747" s="832">
        <v>-3.4090909090909061E-2</v>
      </c>
      <c r="B1747" s="185">
        <v>39939</v>
      </c>
      <c r="C1747">
        <v>29.75</v>
      </c>
    </row>
    <row r="1748" spans="1:3" x14ac:dyDescent="0.25">
      <c r="A1748" s="832">
        <v>-3.4291652234153203E-2</v>
      </c>
      <c r="B1748" s="185">
        <v>39904</v>
      </c>
      <c r="C1748">
        <v>27.88</v>
      </c>
    </row>
    <row r="1749" spans="1:3" x14ac:dyDescent="0.25">
      <c r="A1749" s="832">
        <v>-3.4384295062462877E-2</v>
      </c>
      <c r="B1749" s="185">
        <v>41022</v>
      </c>
      <c r="C1749">
        <v>81.16</v>
      </c>
    </row>
    <row r="1750" spans="1:3" x14ac:dyDescent="0.25">
      <c r="A1750" s="832">
        <v>-3.4431939978563864E-2</v>
      </c>
      <c r="B1750" s="185">
        <v>40814</v>
      </c>
      <c r="C1750">
        <v>72.069999999999993</v>
      </c>
    </row>
    <row r="1751" spans="1:3" x14ac:dyDescent="0.25">
      <c r="A1751" s="832">
        <v>-3.4751676015870925E-2</v>
      </c>
      <c r="B1751" s="185">
        <v>42380</v>
      </c>
      <c r="C1751">
        <v>70.55</v>
      </c>
    </row>
    <row r="1752" spans="1:3" x14ac:dyDescent="0.25">
      <c r="A1752" s="832">
        <v>-3.5048049745619037E-2</v>
      </c>
      <c r="B1752" s="185">
        <v>40401</v>
      </c>
      <c r="C1752">
        <v>51.21</v>
      </c>
    </row>
    <row r="1753" spans="1:3" x14ac:dyDescent="0.25">
      <c r="A1753" s="832">
        <v>-3.6096429031842181E-2</v>
      </c>
      <c r="B1753" s="185">
        <v>41176</v>
      </c>
      <c r="C1753">
        <v>74.77</v>
      </c>
    </row>
    <row r="1754" spans="1:3" x14ac:dyDescent="0.25">
      <c r="A1754" s="832">
        <v>-3.6489545878279572E-2</v>
      </c>
      <c r="B1754" s="185">
        <v>42284</v>
      </c>
      <c r="C1754">
        <v>72.349999999999994</v>
      </c>
    </row>
    <row r="1755" spans="1:3" x14ac:dyDescent="0.25">
      <c r="A1755" s="832">
        <v>-3.6767450541246749E-2</v>
      </c>
      <c r="B1755" s="185">
        <v>40298</v>
      </c>
      <c r="C1755">
        <v>51.61</v>
      </c>
    </row>
    <row r="1756" spans="1:3" x14ac:dyDescent="0.25">
      <c r="A1756" s="832">
        <v>-3.7585421412300701E-2</v>
      </c>
      <c r="B1756" s="185">
        <v>40154</v>
      </c>
      <c r="C1756">
        <v>42.25</v>
      </c>
    </row>
    <row r="1757" spans="1:3" x14ac:dyDescent="0.25">
      <c r="A1757" s="832">
        <v>-3.8319482917820946E-2</v>
      </c>
      <c r="B1757" s="185">
        <v>40099</v>
      </c>
      <c r="C1757">
        <v>41.66</v>
      </c>
    </row>
    <row r="1758" spans="1:3" x14ac:dyDescent="0.25">
      <c r="A1758" s="832">
        <v>-4.0116703136396814E-2</v>
      </c>
      <c r="B1758" s="185">
        <v>39888</v>
      </c>
      <c r="C1758">
        <v>26.32</v>
      </c>
    </row>
    <row r="1759" spans="1:3" x14ac:dyDescent="0.25">
      <c r="A1759" s="832">
        <v>-4.0984410236297619E-2</v>
      </c>
      <c r="B1759" s="185">
        <v>41985</v>
      </c>
      <c r="C1759">
        <v>97.81</v>
      </c>
    </row>
    <row r="1760" spans="1:3" x14ac:dyDescent="0.25">
      <c r="A1760" s="832">
        <v>-4.1131601815197372E-2</v>
      </c>
      <c r="B1760" s="185">
        <v>41943</v>
      </c>
      <c r="C1760">
        <v>99.31</v>
      </c>
    </row>
    <row r="1761" spans="1:3" x14ac:dyDescent="0.25">
      <c r="A1761" s="832">
        <v>-4.1151119143611914E-2</v>
      </c>
      <c r="B1761" s="185">
        <v>42402</v>
      </c>
      <c r="C1761">
        <v>68.97</v>
      </c>
    </row>
    <row r="1762" spans="1:3" x14ac:dyDescent="0.25">
      <c r="A1762" s="832">
        <v>-4.2687006556938245E-2</v>
      </c>
      <c r="B1762" s="185">
        <v>42272</v>
      </c>
      <c r="C1762">
        <v>71.540000000000006</v>
      </c>
    </row>
    <row r="1763" spans="1:3" x14ac:dyDescent="0.25">
      <c r="A1763" s="832">
        <v>-4.2991429361349143E-2</v>
      </c>
      <c r="B1763" s="185">
        <v>40856</v>
      </c>
      <c r="C1763">
        <v>69.23</v>
      </c>
    </row>
    <row r="1764" spans="1:3" x14ac:dyDescent="0.25">
      <c r="A1764" s="832">
        <v>-4.3329097839898356E-2</v>
      </c>
      <c r="B1764" s="185">
        <v>41100</v>
      </c>
      <c r="C1764">
        <v>75.290000000000006</v>
      </c>
    </row>
    <row r="1765" spans="1:3" x14ac:dyDescent="0.25">
      <c r="A1765" s="832">
        <v>-4.5082872928176809E-2</v>
      </c>
      <c r="B1765" s="185">
        <v>40133</v>
      </c>
      <c r="C1765">
        <v>43.21</v>
      </c>
    </row>
    <row r="1766" spans="1:3" x14ac:dyDescent="0.25">
      <c r="A1766" s="832">
        <v>-4.6099290780141855E-2</v>
      </c>
      <c r="B1766" s="185">
        <v>41330</v>
      </c>
      <c r="C1766">
        <v>75.319999999999993</v>
      </c>
    </row>
    <row r="1767" spans="1:3" x14ac:dyDescent="0.25">
      <c r="A1767" s="832">
        <v>-4.6169239565465814E-2</v>
      </c>
      <c r="B1767" s="185">
        <v>40774</v>
      </c>
      <c r="C1767">
        <v>66.73</v>
      </c>
    </row>
    <row r="1768" spans="1:3" x14ac:dyDescent="0.25">
      <c r="A1768" s="832">
        <v>-5.0465386852821426E-2</v>
      </c>
      <c r="B1768" s="185">
        <v>40900</v>
      </c>
      <c r="C1768">
        <v>65.290000000000006</v>
      </c>
    </row>
    <row r="1769" spans="1:3" x14ac:dyDescent="0.25">
      <c r="A1769" s="832">
        <v>-5.1709758131776473E-2</v>
      </c>
      <c r="B1769" s="185">
        <v>42408</v>
      </c>
      <c r="C1769">
        <v>68.22</v>
      </c>
    </row>
    <row r="1770" spans="1:3" x14ac:dyDescent="0.25">
      <c r="A1770" s="832">
        <v>-5.2194235263567812E-2</v>
      </c>
      <c r="B1770" s="185">
        <v>41106</v>
      </c>
      <c r="C1770">
        <v>73</v>
      </c>
    </row>
    <row r="1771" spans="1:3" x14ac:dyDescent="0.25">
      <c r="A1771" s="832">
        <v>-5.3830528148578138E-2</v>
      </c>
      <c r="B1771" s="185">
        <v>40763</v>
      </c>
      <c r="C1771">
        <v>65.209999999999994</v>
      </c>
    </row>
    <row r="1772" spans="1:3" x14ac:dyDescent="0.25">
      <c r="A1772" s="832">
        <v>-5.7031348357043932E-2</v>
      </c>
      <c r="B1772" s="185">
        <v>41457</v>
      </c>
      <c r="C1772">
        <v>74.900000000000006</v>
      </c>
    </row>
    <row r="1773" spans="1:3" x14ac:dyDescent="0.25">
      <c r="A1773" s="832">
        <v>-5.7110222729868654E-2</v>
      </c>
      <c r="B1773" s="185">
        <v>40295</v>
      </c>
      <c r="C1773">
        <v>49.53</v>
      </c>
    </row>
    <row r="1774" spans="1:3" x14ac:dyDescent="0.25">
      <c r="A1774" s="832">
        <v>-6.0011675423234045E-2</v>
      </c>
      <c r="B1774" s="185">
        <v>41089</v>
      </c>
      <c r="C1774">
        <v>80.510000000000005</v>
      </c>
    </row>
    <row r="1775" spans="1:3" x14ac:dyDescent="0.25">
      <c r="A1775" s="832">
        <v>-7.5533980582524252E-2</v>
      </c>
      <c r="B1775" s="185">
        <v>40318</v>
      </c>
      <c r="C1775">
        <v>47.61</v>
      </c>
    </row>
    <row r="1776" spans="1:3" x14ac:dyDescent="0.25">
      <c r="A1776" s="832">
        <v>-7.8636517043536913E-2</v>
      </c>
      <c r="B1776" s="185">
        <v>39867</v>
      </c>
      <c r="C1776">
        <v>27.3</v>
      </c>
    </row>
    <row r="1777" spans="1:3" x14ac:dyDescent="0.25">
      <c r="A1777" s="832">
        <v>-8.0774365821094984E-2</v>
      </c>
      <c r="B1777" s="185">
        <v>41458</v>
      </c>
      <c r="C1777">
        <v>68.849999999999994</v>
      </c>
    </row>
    <row r="1778" spans="1:3" x14ac:dyDescent="0.25">
      <c r="A1778" s="832">
        <v>-8.6030786937131398E-2</v>
      </c>
      <c r="B1778" s="185">
        <v>41207</v>
      </c>
      <c r="C1778">
        <v>63.53</v>
      </c>
    </row>
    <row r="1779" spans="1:3" x14ac:dyDescent="0.25">
      <c r="A1779" s="832">
        <v>-0.10094142259414229</v>
      </c>
      <c r="B1779" s="185">
        <v>40899</v>
      </c>
      <c r="C1779">
        <v>68.760000000000005</v>
      </c>
    </row>
    <row r="1780" spans="1:3" x14ac:dyDescent="0.25">
      <c r="B1780" s="185">
        <v>39855</v>
      </c>
      <c r="C1780">
        <v>26.43</v>
      </c>
    </row>
  </sheetData>
  <sortState ref="A3:C1780">
    <sortCondition descending="1" ref="A4"/>
  </sortState>
  <mergeCells count="1">
    <mergeCell ref="G2:H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
  <sheetViews>
    <sheetView workbookViewId="0">
      <selection activeCell="G35" sqref="G35"/>
    </sheetView>
  </sheetViews>
  <sheetFormatPr defaultRowHeight="15" x14ac:dyDescent="0.25"/>
  <cols>
    <col min="2" max="2" width="12.140625" bestFit="1" customWidth="1"/>
    <col min="4" max="4" width="12.140625" bestFit="1" customWidth="1"/>
    <col min="7" max="8" width="21.140625" customWidth="1"/>
  </cols>
  <sheetData>
    <row r="1" spans="1:8" x14ac:dyDescent="0.25">
      <c r="A1" s="141" t="s">
        <v>1497</v>
      </c>
    </row>
    <row r="2" spans="1:8" x14ac:dyDescent="0.25">
      <c r="A2" s="187" t="s">
        <v>1496</v>
      </c>
      <c r="B2" s="184" t="s">
        <v>966</v>
      </c>
      <c r="C2" s="184" t="s">
        <v>1437</v>
      </c>
      <c r="G2" s="948" t="s">
        <v>1501</v>
      </c>
      <c r="H2" s="949"/>
    </row>
    <row r="3" spans="1:8" ht="38.25" x14ac:dyDescent="0.25">
      <c r="A3" s="833">
        <v>-0.13571266196862919</v>
      </c>
      <c r="B3" s="185">
        <v>42248</v>
      </c>
      <c r="C3">
        <v>76.040000000000006</v>
      </c>
      <c r="G3" s="834" t="s">
        <v>1498</v>
      </c>
      <c r="H3" s="835" t="s">
        <v>1499</v>
      </c>
    </row>
    <row r="4" spans="1:8" x14ac:dyDescent="0.25">
      <c r="A4" s="833">
        <v>-0.1266447368421052</v>
      </c>
      <c r="B4" s="185">
        <v>41214</v>
      </c>
      <c r="C4">
        <v>63.72</v>
      </c>
      <c r="G4" s="836">
        <v>0.05</v>
      </c>
      <c r="H4" s="840">
        <f>_xlfn.PERCENTILE.INC($A$3:$A$1779,G4)</f>
        <v>-8.2361650886382337E-2</v>
      </c>
    </row>
    <row r="5" spans="1:8" x14ac:dyDescent="0.25">
      <c r="A5" s="833">
        <v>-0.10540640851169114</v>
      </c>
      <c r="B5" s="185">
        <v>41122</v>
      </c>
      <c r="C5">
        <v>72.31</v>
      </c>
      <c r="G5" s="837">
        <v>0.1</v>
      </c>
      <c r="H5" s="841">
        <f t="shared" ref="H5:H23" si="0">_xlfn.PERCENTILE.INC($A$3:$A$1779,G5)</f>
        <v>-6.8250189384909649E-2</v>
      </c>
    </row>
    <row r="6" spans="1:8" x14ac:dyDescent="0.25">
      <c r="A6" s="833">
        <v>-9.2821930984730017E-2</v>
      </c>
      <c r="B6" s="185">
        <v>41673</v>
      </c>
      <c r="C6">
        <v>75.45</v>
      </c>
      <c r="G6" s="838">
        <f t="shared" ref="G6:G22" si="1">G5+0.05</f>
        <v>0.15000000000000002</v>
      </c>
      <c r="H6" s="842">
        <f t="shared" si="0"/>
        <v>-4.7229707977914655E-2</v>
      </c>
    </row>
    <row r="7" spans="1:8" x14ac:dyDescent="0.25">
      <c r="A7" s="833">
        <v>-8.2966133702631284E-2</v>
      </c>
      <c r="B7" s="185">
        <v>41487</v>
      </c>
      <c r="C7">
        <v>72.84</v>
      </c>
      <c r="G7" s="838">
        <f t="shared" si="1"/>
        <v>0.2</v>
      </c>
      <c r="H7" s="842">
        <f t="shared" si="0"/>
        <v>-3.4341695446744452E-2</v>
      </c>
    </row>
    <row r="8" spans="1:8" x14ac:dyDescent="0.25">
      <c r="A8" s="833">
        <v>-7.9943719621386578E-2</v>
      </c>
      <c r="B8" s="185">
        <v>42401</v>
      </c>
      <c r="C8">
        <v>71.930000000000007</v>
      </c>
      <c r="G8" s="838">
        <f t="shared" si="1"/>
        <v>0.25</v>
      </c>
      <c r="H8" s="842">
        <f t="shared" si="0"/>
        <v>-2.1462349945434611E-2</v>
      </c>
    </row>
    <row r="9" spans="1:8" x14ac:dyDescent="0.25">
      <c r="A9" s="833">
        <v>-7.5913444483859394E-2</v>
      </c>
      <c r="B9" s="185">
        <v>41061</v>
      </c>
      <c r="C9">
        <v>78.150000000000006</v>
      </c>
      <c r="G9" s="838">
        <f t="shared" si="1"/>
        <v>0.3</v>
      </c>
      <c r="H9" s="842">
        <f t="shared" si="0"/>
        <v>-5.9035569532847731E-3</v>
      </c>
    </row>
    <row r="10" spans="1:8" x14ac:dyDescent="0.25">
      <c r="A10" s="833">
        <v>-7.2856391372961626E-2</v>
      </c>
      <c r="B10" s="185">
        <v>42278</v>
      </c>
      <c r="C10">
        <v>70.5</v>
      </c>
      <c r="G10" s="838">
        <f t="shared" si="1"/>
        <v>0.35</v>
      </c>
      <c r="H10" s="842">
        <f t="shared" si="0"/>
        <v>4.3749443655309789E-4</v>
      </c>
    </row>
    <row r="11" spans="1:8" x14ac:dyDescent="0.25">
      <c r="A11" s="833">
        <v>-7.0626003210272903E-2</v>
      </c>
      <c r="B11" s="185">
        <v>40575</v>
      </c>
      <c r="C11">
        <v>57.9</v>
      </c>
      <c r="G11" s="838">
        <f t="shared" si="1"/>
        <v>0.39999999999999997</v>
      </c>
      <c r="H11" s="842">
        <f t="shared" si="0"/>
        <v>6.2314141019924668E-3</v>
      </c>
    </row>
    <row r="12" spans="1:8" x14ac:dyDescent="0.25">
      <c r="A12" s="833">
        <v>-6.4686468646864781E-2</v>
      </c>
      <c r="B12" s="185">
        <v>40119</v>
      </c>
      <c r="C12">
        <v>42.51</v>
      </c>
      <c r="G12" s="838">
        <f t="shared" si="1"/>
        <v>0.44999999999999996</v>
      </c>
      <c r="H12" s="842">
        <f t="shared" si="0"/>
        <v>1.5914873708777873E-2</v>
      </c>
    </row>
    <row r="13" spans="1:8" x14ac:dyDescent="0.25">
      <c r="A13" s="833">
        <v>-6.1881188118811936E-2</v>
      </c>
      <c r="B13" s="185">
        <v>42186</v>
      </c>
      <c r="C13">
        <v>90.96</v>
      </c>
      <c r="G13" s="838">
        <f t="shared" si="1"/>
        <v>0.49999999999999994</v>
      </c>
      <c r="H13" s="842">
        <f t="shared" si="0"/>
        <v>2.1566401816118116E-2</v>
      </c>
    </row>
    <row r="14" spans="1:8" x14ac:dyDescent="0.25">
      <c r="A14" s="833">
        <v>-5.283419620337193E-2</v>
      </c>
      <c r="B14" s="185">
        <v>40911</v>
      </c>
      <c r="C14">
        <v>71.349999999999994</v>
      </c>
      <c r="G14" s="838">
        <f t="shared" si="1"/>
        <v>0.54999999999999993</v>
      </c>
      <c r="H14" s="842">
        <f t="shared" si="0"/>
        <v>2.6172566092301289E-2</v>
      </c>
    </row>
    <row r="15" spans="1:8" x14ac:dyDescent="0.25">
      <c r="A15" s="833">
        <v>-4.844290657439454E-2</v>
      </c>
      <c r="B15" s="185">
        <v>42125</v>
      </c>
      <c r="C15">
        <v>96.25</v>
      </c>
      <c r="G15" s="838">
        <f t="shared" si="1"/>
        <v>0.6</v>
      </c>
      <c r="H15" s="842">
        <f t="shared" si="0"/>
        <v>3.007910473989419E-2</v>
      </c>
    </row>
    <row r="16" spans="1:8" x14ac:dyDescent="0.25">
      <c r="A16" s="833">
        <v>-4.6420908913594738E-2</v>
      </c>
      <c r="B16" s="185">
        <v>40330</v>
      </c>
      <c r="C16">
        <v>48.89</v>
      </c>
      <c r="G16" s="838">
        <f t="shared" si="1"/>
        <v>0.65</v>
      </c>
      <c r="H16" s="842">
        <f t="shared" si="0"/>
        <v>3.2295030845366404E-2</v>
      </c>
    </row>
    <row r="17" spans="1:8" x14ac:dyDescent="0.25">
      <c r="A17" s="833">
        <v>-3.8610505930767314E-2</v>
      </c>
      <c r="B17" s="185">
        <v>41456</v>
      </c>
      <c r="C17">
        <v>79.430000000000007</v>
      </c>
      <c r="G17" s="838">
        <f t="shared" si="1"/>
        <v>0.70000000000000007</v>
      </c>
      <c r="H17" s="842">
        <f t="shared" si="0"/>
        <v>3.4266853417716979E-2</v>
      </c>
    </row>
    <row r="18" spans="1:8" x14ac:dyDescent="0.25">
      <c r="A18" s="833">
        <v>-3.8401807143865541E-2</v>
      </c>
      <c r="B18" s="185">
        <v>40819</v>
      </c>
      <c r="C18">
        <v>68.11</v>
      </c>
      <c r="G18" s="838">
        <f t="shared" si="1"/>
        <v>0.75000000000000011</v>
      </c>
      <c r="H18" s="842">
        <f t="shared" si="0"/>
        <v>3.9362176628010559E-2</v>
      </c>
    </row>
    <row r="19" spans="1:8" x14ac:dyDescent="0.25">
      <c r="A19" s="833">
        <v>-3.8298691301000831E-2</v>
      </c>
      <c r="B19" s="185">
        <v>42006</v>
      </c>
      <c r="C19">
        <v>99.94</v>
      </c>
      <c r="G19" s="838">
        <f t="shared" si="1"/>
        <v>0.80000000000000016</v>
      </c>
      <c r="H19" s="842">
        <f t="shared" si="0"/>
        <v>5.0708661557853467E-2</v>
      </c>
    </row>
    <row r="20" spans="1:8" x14ac:dyDescent="0.25">
      <c r="A20" s="833">
        <v>-3.3352446483180365E-2</v>
      </c>
      <c r="B20" s="185">
        <v>42095</v>
      </c>
      <c r="C20">
        <v>101.15</v>
      </c>
      <c r="G20" s="838">
        <f t="shared" si="1"/>
        <v>0.8500000000000002</v>
      </c>
      <c r="H20" s="842">
        <f t="shared" si="0"/>
        <v>6.8161797563529011E-2</v>
      </c>
    </row>
    <row r="21" spans="1:8" x14ac:dyDescent="0.25">
      <c r="A21" s="833">
        <v>-3.2761653474054464E-2</v>
      </c>
      <c r="B21" s="185">
        <v>42219</v>
      </c>
      <c r="C21">
        <v>87.98</v>
      </c>
      <c r="G21" s="838">
        <f t="shared" si="1"/>
        <v>0.90000000000000024</v>
      </c>
      <c r="H21" s="842">
        <f t="shared" si="0"/>
        <v>9.1253221281479363E-2</v>
      </c>
    </row>
    <row r="22" spans="1:8" x14ac:dyDescent="0.25">
      <c r="A22" s="833">
        <v>-3.1226765799256428E-2</v>
      </c>
      <c r="B22" s="185">
        <v>42373</v>
      </c>
      <c r="C22">
        <v>78.180000000000007</v>
      </c>
      <c r="G22" s="838">
        <f t="shared" si="1"/>
        <v>0.95000000000000029</v>
      </c>
      <c r="H22" s="842">
        <f t="shared" si="0"/>
        <v>0.11823816543488132</v>
      </c>
    </row>
    <row r="23" spans="1:8" x14ac:dyDescent="0.25">
      <c r="A23" s="833">
        <v>-3.081285444234394E-2</v>
      </c>
      <c r="B23" s="185">
        <v>40301</v>
      </c>
      <c r="C23">
        <v>51.27</v>
      </c>
      <c r="G23" s="839">
        <f>G22+0.04999</f>
        <v>0.99999000000000027</v>
      </c>
      <c r="H23" s="843">
        <f t="shared" si="0"/>
        <v>0.16976410007432693</v>
      </c>
    </row>
    <row r="24" spans="1:8" x14ac:dyDescent="0.25">
      <c r="A24" s="833">
        <v>-2.1462349945434611E-2</v>
      </c>
      <c r="B24" s="185">
        <v>42339</v>
      </c>
      <c r="C24">
        <v>80.7</v>
      </c>
    </row>
    <row r="25" spans="1:8" x14ac:dyDescent="0.25">
      <c r="A25" s="833">
        <v>-1.6438032166508965E-2</v>
      </c>
      <c r="B25" s="185">
        <v>41641</v>
      </c>
      <c r="C25">
        <v>83.17</v>
      </c>
    </row>
    <row r="26" spans="1:8" x14ac:dyDescent="0.25">
      <c r="A26" s="833">
        <v>-1.501062699256106E-2</v>
      </c>
      <c r="B26" s="185">
        <v>41548</v>
      </c>
      <c r="C26">
        <v>74.150000000000006</v>
      </c>
    </row>
    <row r="27" spans="1:8" x14ac:dyDescent="0.25">
      <c r="A27" s="833">
        <v>-8.5609457806768985E-3</v>
      </c>
      <c r="B27" s="185">
        <v>41183</v>
      </c>
      <c r="C27">
        <v>72.959999999999994</v>
      </c>
    </row>
    <row r="28" spans="1:8" x14ac:dyDescent="0.25">
      <c r="A28" s="833">
        <v>-6.1152236884454148E-3</v>
      </c>
      <c r="B28" s="185">
        <v>41852</v>
      </c>
      <c r="C28">
        <v>92.64</v>
      </c>
    </row>
    <row r="29" spans="1:8" x14ac:dyDescent="0.25">
      <c r="A29" s="833">
        <v>-5.0568900126422012E-3</v>
      </c>
      <c r="B29" s="185">
        <v>40787</v>
      </c>
      <c r="C29">
        <v>70.83</v>
      </c>
    </row>
    <row r="30" spans="1:8" x14ac:dyDescent="0.25">
      <c r="A30" s="833">
        <v>-4.0976609185590096E-3</v>
      </c>
      <c r="B30" s="185">
        <v>40634</v>
      </c>
      <c r="C30">
        <v>58.33</v>
      </c>
    </row>
    <row r="31" spans="1:8" x14ac:dyDescent="0.25">
      <c r="A31" s="833">
        <v>-3.3019811887131656E-3</v>
      </c>
      <c r="B31" s="185">
        <v>42037</v>
      </c>
      <c r="C31">
        <v>99.61</v>
      </c>
    </row>
    <row r="32" spans="1:8" x14ac:dyDescent="0.25">
      <c r="A32" s="833">
        <v>2.3523876734898863E-4</v>
      </c>
      <c r="B32" s="185">
        <v>40148</v>
      </c>
      <c r="C32">
        <v>42.52</v>
      </c>
    </row>
    <row r="33" spans="1:3" x14ac:dyDescent="0.25">
      <c r="A33" s="833">
        <v>7.4087794035926358E-4</v>
      </c>
      <c r="B33" s="185">
        <v>40422</v>
      </c>
      <c r="C33">
        <v>54.03</v>
      </c>
    </row>
    <row r="34" spans="1:3" x14ac:dyDescent="0.25">
      <c r="A34" s="833">
        <v>1.2581253931642777E-3</v>
      </c>
      <c r="B34" s="185">
        <v>41913</v>
      </c>
      <c r="C34">
        <v>95.5</v>
      </c>
    </row>
    <row r="35" spans="1:3" x14ac:dyDescent="0.25">
      <c r="A35" s="833">
        <v>2.931379080612917E-3</v>
      </c>
      <c r="B35" s="185">
        <v>41334</v>
      </c>
      <c r="C35">
        <v>75.27</v>
      </c>
    </row>
    <row r="36" spans="1:3" x14ac:dyDescent="0.25">
      <c r="A36" s="833">
        <v>4.5136001900463185E-3</v>
      </c>
      <c r="B36" s="185">
        <v>41030</v>
      </c>
      <c r="C36">
        <v>84.57</v>
      </c>
    </row>
    <row r="37" spans="1:3" x14ac:dyDescent="0.25">
      <c r="A37" s="833">
        <v>7.3766233766232592E-3</v>
      </c>
      <c r="B37" s="185">
        <v>42156</v>
      </c>
      <c r="C37">
        <v>96.96</v>
      </c>
    </row>
    <row r="38" spans="1:3" x14ac:dyDescent="0.25">
      <c r="A38" s="833">
        <v>1.1168258633357908E-2</v>
      </c>
      <c r="B38" s="185">
        <v>41276</v>
      </c>
      <c r="C38">
        <v>68.81</v>
      </c>
    </row>
    <row r="39" spans="1:3" x14ac:dyDescent="0.25">
      <c r="A39" s="833">
        <v>1.1571675302245232E-2</v>
      </c>
      <c r="B39" s="185">
        <v>40603</v>
      </c>
      <c r="C39">
        <v>58.57</v>
      </c>
    </row>
    <row r="40" spans="1:3" x14ac:dyDescent="0.25">
      <c r="A40" s="833">
        <v>1.1949685534591081E-2</v>
      </c>
      <c r="B40" s="185">
        <v>39995</v>
      </c>
      <c r="C40">
        <v>32.18</v>
      </c>
    </row>
    <row r="41" spans="1:3" x14ac:dyDescent="0.25">
      <c r="A41" s="833">
        <v>1.690617075232459E-2</v>
      </c>
      <c r="B41" s="185">
        <v>40513</v>
      </c>
      <c r="C41">
        <v>60.15</v>
      </c>
    </row>
    <row r="42" spans="1:3" x14ac:dyDescent="0.25">
      <c r="A42" s="833">
        <v>1.7216642754662947E-2</v>
      </c>
      <c r="B42" s="185">
        <v>39934</v>
      </c>
      <c r="C42">
        <v>28.36</v>
      </c>
    </row>
    <row r="43" spans="1:3" x14ac:dyDescent="0.25">
      <c r="A43" s="833">
        <v>1.7701562716083474E-2</v>
      </c>
      <c r="B43" s="185">
        <v>41156</v>
      </c>
      <c r="C43">
        <v>73.59</v>
      </c>
    </row>
    <row r="44" spans="1:3" x14ac:dyDescent="0.25">
      <c r="A44" s="833">
        <v>1.9488428745432218E-2</v>
      </c>
      <c r="B44" s="185">
        <v>40695</v>
      </c>
      <c r="C44">
        <v>66.959999999999994</v>
      </c>
    </row>
    <row r="45" spans="1:3" x14ac:dyDescent="0.25">
      <c r="A45" s="833">
        <v>2.156640181611813E-2</v>
      </c>
      <c r="B45" s="185">
        <v>39874</v>
      </c>
      <c r="C45">
        <v>27</v>
      </c>
    </row>
    <row r="46" spans="1:3" x14ac:dyDescent="0.25">
      <c r="A46" s="833">
        <v>2.2186794207519567E-2</v>
      </c>
      <c r="B46" s="185">
        <v>41365</v>
      </c>
      <c r="C46">
        <v>76.94</v>
      </c>
    </row>
    <row r="47" spans="1:3" x14ac:dyDescent="0.25">
      <c r="A47" s="833">
        <v>2.2777915325575604E-2</v>
      </c>
      <c r="B47" s="185">
        <v>41428</v>
      </c>
      <c r="C47">
        <v>82.62</v>
      </c>
    </row>
    <row r="48" spans="1:3" x14ac:dyDescent="0.25">
      <c r="A48" s="833">
        <v>2.3043577458361941E-2</v>
      </c>
      <c r="B48" s="185">
        <v>41792</v>
      </c>
      <c r="C48">
        <v>89.68</v>
      </c>
    </row>
    <row r="49" spans="1:3" x14ac:dyDescent="0.25">
      <c r="A49" s="833">
        <v>2.574303767844599E-2</v>
      </c>
      <c r="B49" s="185">
        <v>41760</v>
      </c>
      <c r="C49">
        <v>87.66</v>
      </c>
    </row>
    <row r="50" spans="1:3" x14ac:dyDescent="0.25">
      <c r="A50" s="833">
        <v>2.7890679747722524E-2</v>
      </c>
      <c r="B50" s="185">
        <v>40940</v>
      </c>
      <c r="C50">
        <v>73.34</v>
      </c>
    </row>
    <row r="51" spans="1:3" x14ac:dyDescent="0.25">
      <c r="A51" s="833">
        <v>2.8006223605245628E-2</v>
      </c>
      <c r="B51" s="185">
        <v>40210</v>
      </c>
      <c r="C51">
        <v>46.25</v>
      </c>
    </row>
    <row r="52" spans="1:3" x14ac:dyDescent="0.25">
      <c r="A52" s="833">
        <v>2.9473098846100276E-2</v>
      </c>
      <c r="B52" s="185">
        <v>42430</v>
      </c>
      <c r="C52">
        <v>74.05</v>
      </c>
    </row>
    <row r="53" spans="1:3" x14ac:dyDescent="0.25">
      <c r="A53" s="833">
        <v>2.9576856649395467E-2</v>
      </c>
      <c r="B53" s="185">
        <v>41884</v>
      </c>
      <c r="C53">
        <v>95.38</v>
      </c>
    </row>
    <row r="54" spans="1:3" x14ac:dyDescent="0.25">
      <c r="A54" s="833">
        <v>3.0832476875642278E-2</v>
      </c>
      <c r="B54" s="185">
        <v>40848</v>
      </c>
      <c r="C54">
        <v>70.209999999999994</v>
      </c>
    </row>
    <row r="55" spans="1:3" x14ac:dyDescent="0.25">
      <c r="A55" s="833">
        <v>3.1063321385902176E-2</v>
      </c>
      <c r="B55" s="185">
        <v>40725</v>
      </c>
      <c r="C55">
        <v>69.040000000000006</v>
      </c>
    </row>
    <row r="56" spans="1:3" x14ac:dyDescent="0.25">
      <c r="A56" s="833">
        <v>3.1141367323290758E-2</v>
      </c>
      <c r="B56" s="185">
        <v>40756</v>
      </c>
      <c r="C56">
        <v>71.19</v>
      </c>
    </row>
    <row r="57" spans="1:3" x14ac:dyDescent="0.25">
      <c r="A57" s="833">
        <v>3.1848688224527244E-2</v>
      </c>
      <c r="B57" s="185">
        <v>41610</v>
      </c>
      <c r="C57">
        <v>84.56</v>
      </c>
    </row>
    <row r="58" spans="1:3" x14ac:dyDescent="0.25">
      <c r="A58" s="833">
        <v>3.2592592592592506E-2</v>
      </c>
      <c r="B58" s="185">
        <v>39904</v>
      </c>
      <c r="C58">
        <v>27.88</v>
      </c>
    </row>
    <row r="59" spans="1:3" x14ac:dyDescent="0.25">
      <c r="A59" s="833">
        <v>3.349807797913229E-2</v>
      </c>
      <c r="B59" s="185">
        <v>41520</v>
      </c>
      <c r="C59">
        <v>75.28</v>
      </c>
    </row>
    <row r="60" spans="1:3" x14ac:dyDescent="0.25">
      <c r="A60" s="833">
        <v>3.3544692166087131E-2</v>
      </c>
      <c r="B60" s="185">
        <v>40360</v>
      </c>
      <c r="C60">
        <v>50.53</v>
      </c>
    </row>
    <row r="61" spans="1:3" x14ac:dyDescent="0.25">
      <c r="A61" s="833">
        <v>3.4162162162162168E-2</v>
      </c>
      <c r="B61" s="185">
        <v>40238</v>
      </c>
      <c r="C61">
        <v>47.83</v>
      </c>
    </row>
    <row r="62" spans="1:3" x14ac:dyDescent="0.25">
      <c r="A62" s="833">
        <v>3.4293026231605683E-2</v>
      </c>
      <c r="B62" s="185">
        <v>41092</v>
      </c>
      <c r="C62">
        <v>80.83</v>
      </c>
    </row>
    <row r="63" spans="1:3" x14ac:dyDescent="0.25">
      <c r="A63" s="833">
        <v>3.5743973399833706E-2</v>
      </c>
      <c r="B63" s="185">
        <v>40546</v>
      </c>
      <c r="C63">
        <v>62.3</v>
      </c>
    </row>
    <row r="64" spans="1:3" x14ac:dyDescent="0.25">
      <c r="A64" s="833">
        <v>3.5753242031268728E-2</v>
      </c>
      <c r="B64" s="185">
        <v>41730</v>
      </c>
      <c r="C64">
        <v>85.46</v>
      </c>
    </row>
    <row r="65" spans="1:3" x14ac:dyDescent="0.25">
      <c r="A65" s="833">
        <v>3.6505086774386575E-2</v>
      </c>
      <c r="B65" s="185">
        <v>41974</v>
      </c>
      <c r="C65">
        <v>103.92</v>
      </c>
    </row>
    <row r="66" spans="1:3" x14ac:dyDescent="0.25">
      <c r="A66" s="833">
        <v>3.9362176628010559E-2</v>
      </c>
      <c r="B66" s="185">
        <v>41821</v>
      </c>
      <c r="C66">
        <v>93.21</v>
      </c>
    </row>
    <row r="67" spans="1:3" x14ac:dyDescent="0.25">
      <c r="A67" s="833">
        <v>4.1088284286507459E-2</v>
      </c>
      <c r="B67" s="185">
        <v>40452</v>
      </c>
      <c r="C67">
        <v>56.25</v>
      </c>
    </row>
    <row r="68" spans="1:3" x14ac:dyDescent="0.25">
      <c r="A68" s="833">
        <v>4.984293193717293E-2</v>
      </c>
      <c r="B68" s="185">
        <v>41946</v>
      </c>
      <c r="C68">
        <v>100.26</v>
      </c>
    </row>
    <row r="69" spans="1:3" x14ac:dyDescent="0.25">
      <c r="A69" s="833">
        <v>4.9909020015596717E-2</v>
      </c>
      <c r="B69" s="185">
        <v>41395</v>
      </c>
      <c r="C69">
        <v>80.78</v>
      </c>
    </row>
    <row r="70" spans="1:3" x14ac:dyDescent="0.25">
      <c r="A70" s="833">
        <v>5.049693805842792E-2</v>
      </c>
      <c r="B70" s="185">
        <v>42065</v>
      </c>
      <c r="C70">
        <v>104.64</v>
      </c>
    </row>
    <row r="71" spans="1:3" x14ac:dyDescent="0.25">
      <c r="A71" s="833">
        <v>5.1555555555555577E-2</v>
      </c>
      <c r="B71" s="185">
        <v>40483</v>
      </c>
      <c r="C71">
        <v>59.15</v>
      </c>
    </row>
    <row r="72" spans="1:3" x14ac:dyDescent="0.25">
      <c r="A72" s="833">
        <v>5.8090310442144855E-2</v>
      </c>
      <c r="B72" s="185">
        <v>40182</v>
      </c>
      <c r="C72">
        <v>44.99</v>
      </c>
    </row>
    <row r="73" spans="1:3" x14ac:dyDescent="0.25">
      <c r="A73" s="833">
        <v>6.4221434415053125E-2</v>
      </c>
      <c r="B73" s="185">
        <v>40969</v>
      </c>
      <c r="C73">
        <v>78.05</v>
      </c>
    </row>
    <row r="74" spans="1:3" x14ac:dyDescent="0.25">
      <c r="A74" s="833">
        <v>6.7953546767105966E-2</v>
      </c>
      <c r="B74" s="185">
        <v>41246</v>
      </c>
      <c r="C74">
        <v>68.05</v>
      </c>
    </row>
    <row r="75" spans="1:3" x14ac:dyDescent="0.25">
      <c r="A75" s="833">
        <v>6.8474173758163559E-2</v>
      </c>
      <c r="B75" s="185">
        <v>40392</v>
      </c>
      <c r="C75">
        <v>53.99</v>
      </c>
    </row>
    <row r="76" spans="1:3" x14ac:dyDescent="0.25">
      <c r="A76" s="833">
        <v>7.2924084888192686E-2</v>
      </c>
      <c r="B76" s="185">
        <v>40878</v>
      </c>
      <c r="C76">
        <v>75.33</v>
      </c>
    </row>
    <row r="77" spans="1:3" x14ac:dyDescent="0.25">
      <c r="A77" s="833">
        <v>7.866752081998718E-2</v>
      </c>
      <c r="B77" s="185">
        <v>41001</v>
      </c>
      <c r="C77">
        <v>84.19</v>
      </c>
    </row>
    <row r="78" spans="1:3" x14ac:dyDescent="0.25">
      <c r="A78" s="833">
        <v>9.0684493532916743E-2</v>
      </c>
      <c r="B78" s="185">
        <v>41306</v>
      </c>
      <c r="C78">
        <v>75.05</v>
      </c>
    </row>
    <row r="79" spans="1:3" x14ac:dyDescent="0.25">
      <c r="A79" s="833">
        <v>9.1632373113854415E-2</v>
      </c>
      <c r="B79" s="185">
        <v>40057</v>
      </c>
      <c r="C79">
        <v>39.79</v>
      </c>
    </row>
    <row r="80" spans="1:3" x14ac:dyDescent="0.25">
      <c r="A80" s="833">
        <v>9.3571901921802647E-2</v>
      </c>
      <c r="B80" s="185">
        <v>41701</v>
      </c>
      <c r="C80">
        <v>82.51</v>
      </c>
    </row>
    <row r="81" spans="1:3" x14ac:dyDescent="0.25">
      <c r="A81" s="833">
        <v>0.105192178017532</v>
      </c>
      <c r="B81" s="185">
        <v>41579</v>
      </c>
      <c r="C81">
        <v>81.95</v>
      </c>
    </row>
    <row r="82" spans="1:3" x14ac:dyDescent="0.25">
      <c r="A82" s="833">
        <v>0.10600041814760619</v>
      </c>
      <c r="B82" s="185">
        <v>40269</v>
      </c>
      <c r="C82">
        <v>52.9</v>
      </c>
    </row>
    <row r="83" spans="1:3" x14ac:dyDescent="0.25">
      <c r="A83" s="833">
        <v>0.12129760225669961</v>
      </c>
      <c r="B83" s="185">
        <v>39965</v>
      </c>
      <c r="C83">
        <v>31.8</v>
      </c>
    </row>
    <row r="84" spans="1:3" x14ac:dyDescent="0.25">
      <c r="A84" s="833">
        <v>0.1260072004114523</v>
      </c>
      <c r="B84" s="185">
        <v>40665</v>
      </c>
      <c r="C84">
        <v>65.680000000000007</v>
      </c>
    </row>
    <row r="85" spans="1:3" x14ac:dyDescent="0.25">
      <c r="A85" s="833">
        <v>0.1326911124922312</v>
      </c>
      <c r="B85" s="185">
        <v>40028</v>
      </c>
      <c r="C85">
        <v>36.450000000000003</v>
      </c>
    </row>
    <row r="86" spans="1:3" x14ac:dyDescent="0.25">
      <c r="A86" s="833">
        <v>0.14224679567730592</v>
      </c>
      <c r="B86" s="185">
        <v>40087</v>
      </c>
      <c r="C86">
        <v>45.45</v>
      </c>
    </row>
    <row r="87" spans="1:3" x14ac:dyDescent="0.25">
      <c r="A87" s="833">
        <v>0.16978723404255325</v>
      </c>
      <c r="B87" s="185">
        <v>42310</v>
      </c>
      <c r="C87">
        <v>82.47</v>
      </c>
    </row>
    <row r="88" spans="1:3" x14ac:dyDescent="0.25">
      <c r="B88" s="185">
        <v>39855</v>
      </c>
      <c r="C88">
        <v>26.43</v>
      </c>
    </row>
  </sheetData>
  <sortState ref="A3:C88">
    <sortCondition ref="A4"/>
  </sortState>
  <mergeCells count="1">
    <mergeCell ref="G2:H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
  <sheetViews>
    <sheetView workbookViewId="0">
      <pane xSplit="2" ySplit="5" topLeftCell="G68" activePane="bottomRight" state="frozen"/>
      <selection pane="topRight" activeCell="C1" sqref="C1"/>
      <selection pane="bottomLeft" activeCell="A6" sqref="A6"/>
      <selection pane="bottomRight" activeCell="H78" sqref="H78:O80"/>
    </sheetView>
  </sheetViews>
  <sheetFormatPr defaultRowHeight="15" x14ac:dyDescent="0.25"/>
  <cols>
    <col min="1" max="1" width="34" bestFit="1" customWidth="1"/>
    <col min="2" max="2" width="0" hidden="1" bestFit="1" customWidth="1"/>
    <col min="3" max="16" width="11.42578125" bestFit="1" customWidth="1"/>
  </cols>
  <sheetData>
    <row r="1" spans="1:16" ht="14.25" x14ac:dyDescent="0.25">
      <c r="A1" s="1"/>
      <c r="B1" s="1"/>
      <c r="C1" s="1"/>
      <c r="D1" s="1"/>
      <c r="E1" s="1"/>
      <c r="F1" s="1"/>
      <c r="G1" s="1"/>
      <c r="H1" s="1"/>
      <c r="I1" s="1"/>
      <c r="J1" s="1"/>
      <c r="K1" s="1"/>
      <c r="L1" s="1"/>
      <c r="M1" s="1"/>
      <c r="N1" s="1"/>
      <c r="O1" s="1"/>
      <c r="P1" s="1"/>
    </row>
    <row r="2" spans="1:16" ht="21.2" x14ac:dyDescent="0.25">
      <c r="A2" s="2" t="s">
        <v>0</v>
      </c>
      <c r="B2" s="2"/>
      <c r="C2" s="2"/>
      <c r="D2" s="2"/>
      <c r="E2" s="2"/>
      <c r="F2" s="2"/>
      <c r="G2" s="2"/>
      <c r="H2" s="2"/>
      <c r="I2" s="2"/>
      <c r="J2" s="2"/>
      <c r="K2" s="2"/>
      <c r="L2" s="2"/>
      <c r="M2" s="2"/>
      <c r="N2" s="2"/>
      <c r="O2" s="2"/>
      <c r="P2" s="2"/>
    </row>
    <row r="3" spans="1:16" ht="14.25" x14ac:dyDescent="0.25">
      <c r="A3" s="3"/>
      <c r="B3" s="3"/>
      <c r="C3" s="3"/>
      <c r="D3" s="3"/>
      <c r="E3" s="3"/>
      <c r="F3" s="3"/>
      <c r="G3" s="3"/>
      <c r="H3" s="3"/>
      <c r="I3" s="3"/>
      <c r="J3" s="3"/>
      <c r="K3" s="3"/>
      <c r="L3" s="3"/>
      <c r="M3" s="3"/>
      <c r="N3" s="3"/>
      <c r="O3" s="3"/>
      <c r="P3" s="3"/>
    </row>
    <row r="4" spans="1:16" ht="14.25" x14ac:dyDescent="0.25">
      <c r="A4" s="4" t="s">
        <v>1</v>
      </c>
      <c r="B4" s="4"/>
      <c r="C4" s="5" t="s">
        <v>2</v>
      </c>
      <c r="D4" s="5" t="s">
        <v>3</v>
      </c>
      <c r="E4" s="5" t="s">
        <v>4</v>
      </c>
      <c r="F4" s="5" t="s">
        <v>5</v>
      </c>
      <c r="G4" s="5" t="s">
        <v>6</v>
      </c>
      <c r="H4" s="5" t="s">
        <v>7</v>
      </c>
      <c r="I4" s="5" t="s">
        <v>8</v>
      </c>
      <c r="J4" s="5" t="s">
        <v>9</v>
      </c>
      <c r="K4" s="5" t="s">
        <v>10</v>
      </c>
      <c r="L4" s="5" t="s">
        <v>11</v>
      </c>
      <c r="M4" s="5" t="s">
        <v>12</v>
      </c>
      <c r="N4" s="5" t="s">
        <v>13</v>
      </c>
      <c r="O4" s="5" t="s">
        <v>14</v>
      </c>
      <c r="P4" s="5" t="s">
        <v>15</v>
      </c>
    </row>
    <row r="5" spans="1:16" ht="14.25" x14ac:dyDescent="0.25">
      <c r="A5" s="6" t="s">
        <v>16</v>
      </c>
      <c r="B5" s="6"/>
      <c r="C5" s="7" t="s">
        <v>17</v>
      </c>
      <c r="D5" s="7" t="s">
        <v>18</v>
      </c>
      <c r="E5" s="7" t="s">
        <v>19</v>
      </c>
      <c r="F5" s="7" t="s">
        <v>20</v>
      </c>
      <c r="G5" s="7" t="s">
        <v>21</v>
      </c>
      <c r="H5" s="7" t="s">
        <v>22</v>
      </c>
      <c r="I5" s="7" t="s">
        <v>23</v>
      </c>
      <c r="J5" s="7" t="s">
        <v>24</v>
      </c>
      <c r="K5" s="7" t="s">
        <v>25</v>
      </c>
      <c r="L5" s="7" t="s">
        <v>26</v>
      </c>
      <c r="M5" s="7" t="s">
        <v>27</v>
      </c>
      <c r="N5" s="7" t="s">
        <v>27</v>
      </c>
      <c r="O5" s="7" t="s">
        <v>28</v>
      </c>
      <c r="P5" s="7" t="s">
        <v>29</v>
      </c>
    </row>
    <row r="6" spans="1:16" ht="14.25" x14ac:dyDescent="0.25">
      <c r="A6" s="8" t="s">
        <v>30</v>
      </c>
      <c r="B6" s="8" t="s">
        <v>31</v>
      </c>
      <c r="C6" s="9">
        <v>2201.8000000000002</v>
      </c>
      <c r="D6" s="9">
        <v>2345.1</v>
      </c>
      <c r="E6" s="9">
        <v>2576.4</v>
      </c>
      <c r="F6" s="9">
        <v>2882.4</v>
      </c>
      <c r="G6" s="9">
        <v>2826.5</v>
      </c>
      <c r="H6" s="9">
        <v>3141.6</v>
      </c>
      <c r="I6" s="9">
        <v>3677</v>
      </c>
      <c r="J6" s="9">
        <v>3901.3</v>
      </c>
      <c r="K6" s="9">
        <v>4200.7</v>
      </c>
      <c r="L6" s="9">
        <v>4409.3</v>
      </c>
      <c r="M6" s="9">
        <v>4071.3</v>
      </c>
      <c r="N6" s="10">
        <v>4071.3</v>
      </c>
      <c r="O6" s="9">
        <v>3893</v>
      </c>
      <c r="P6" s="9">
        <v>4040.875</v>
      </c>
    </row>
    <row r="7" spans="1:16" x14ac:dyDescent="0.25">
      <c r="A7" s="11" t="s">
        <v>32</v>
      </c>
      <c r="B7" s="11" t="s">
        <v>33</v>
      </c>
      <c r="C7" s="12" t="s">
        <v>160</v>
      </c>
      <c r="D7" s="12" t="s">
        <v>160</v>
      </c>
      <c r="E7" s="12" t="s">
        <v>160</v>
      </c>
      <c r="F7" s="12" t="s">
        <v>160</v>
      </c>
      <c r="G7" s="12">
        <v>2826.5</v>
      </c>
      <c r="H7" s="12">
        <v>3141.6</v>
      </c>
      <c r="I7" s="12">
        <v>3677</v>
      </c>
      <c r="J7" s="12">
        <v>3901.3</v>
      </c>
      <c r="K7" s="12">
        <v>4200.7</v>
      </c>
      <c r="L7" s="12">
        <v>4409.3</v>
      </c>
      <c r="M7" s="12">
        <v>4071.3</v>
      </c>
      <c r="N7" s="13">
        <v>4071.3</v>
      </c>
      <c r="O7" s="12"/>
      <c r="P7" s="12"/>
    </row>
    <row r="8" spans="1:16" ht="14.25" x14ac:dyDescent="0.25">
      <c r="A8" s="11" t="s">
        <v>34</v>
      </c>
      <c r="B8" s="11" t="s">
        <v>35</v>
      </c>
      <c r="C8" s="12">
        <v>781.3</v>
      </c>
      <c r="D8" s="12">
        <v>850.4</v>
      </c>
      <c r="E8" s="12">
        <v>948.7</v>
      </c>
      <c r="F8" s="12">
        <v>1079.8</v>
      </c>
      <c r="G8" s="12">
        <v>974.7</v>
      </c>
      <c r="H8" s="12">
        <v>1149.5999999999999</v>
      </c>
      <c r="I8" s="12">
        <v>1362.3</v>
      </c>
      <c r="J8" s="12">
        <v>1485.3</v>
      </c>
      <c r="K8" s="12">
        <v>1528.5</v>
      </c>
      <c r="L8" s="12">
        <v>1700.6</v>
      </c>
      <c r="M8" s="12">
        <v>1442</v>
      </c>
      <c r="N8" s="13">
        <v>1440.7</v>
      </c>
      <c r="O8" s="12"/>
      <c r="P8" s="12"/>
    </row>
    <row r="9" spans="1:16" x14ac:dyDescent="0.25">
      <c r="A9" s="11" t="s">
        <v>36</v>
      </c>
      <c r="B9" s="11" t="s">
        <v>37</v>
      </c>
      <c r="C9" s="12" t="s">
        <v>160</v>
      </c>
      <c r="D9" s="12" t="s">
        <v>160</v>
      </c>
      <c r="E9" s="12" t="s">
        <v>160</v>
      </c>
      <c r="F9" s="12" t="s">
        <v>160</v>
      </c>
      <c r="G9" s="12">
        <v>974.7</v>
      </c>
      <c r="H9" s="12">
        <v>1149.5999999999999</v>
      </c>
      <c r="I9" s="12">
        <v>1362.3</v>
      </c>
      <c r="J9" s="12">
        <v>1485.3</v>
      </c>
      <c r="K9" s="12">
        <v>1528.5</v>
      </c>
      <c r="L9" s="12">
        <v>1700.6</v>
      </c>
      <c r="M9" s="12">
        <v>1442</v>
      </c>
      <c r="N9" s="13">
        <v>1440.7</v>
      </c>
      <c r="O9" s="12"/>
      <c r="P9" s="12"/>
    </row>
    <row r="10" spans="1:16" ht="14.25" x14ac:dyDescent="0.25">
      <c r="A10" s="8" t="s">
        <v>38</v>
      </c>
      <c r="B10" s="8" t="s">
        <v>39</v>
      </c>
      <c r="C10" s="9">
        <v>1420.5</v>
      </c>
      <c r="D10" s="9">
        <v>1494.7</v>
      </c>
      <c r="E10" s="9">
        <v>1627.7</v>
      </c>
      <c r="F10" s="9">
        <v>1802.6</v>
      </c>
      <c r="G10" s="9">
        <v>1851.8</v>
      </c>
      <c r="H10" s="9">
        <v>1992</v>
      </c>
      <c r="I10" s="9">
        <v>2314.6999999999998</v>
      </c>
      <c r="J10" s="9">
        <v>2416</v>
      </c>
      <c r="K10" s="9">
        <v>2672.2</v>
      </c>
      <c r="L10" s="9">
        <v>2708.7</v>
      </c>
      <c r="M10" s="9">
        <v>2629.3</v>
      </c>
      <c r="N10" s="10">
        <v>2630.6</v>
      </c>
      <c r="O10" s="9">
        <v>2499.3449300000002</v>
      </c>
      <c r="P10" s="9">
        <v>2585.5134600000001</v>
      </c>
    </row>
    <row r="11" spans="1:16" x14ac:dyDescent="0.25">
      <c r="A11" s="11" t="s">
        <v>40</v>
      </c>
      <c r="B11" s="11" t="s">
        <v>41</v>
      </c>
      <c r="C11" s="12" t="s">
        <v>160</v>
      </c>
      <c r="D11" s="12" t="s">
        <v>160</v>
      </c>
      <c r="E11" s="12" t="s">
        <v>160</v>
      </c>
      <c r="F11" s="12" t="s">
        <v>160</v>
      </c>
      <c r="G11" s="12">
        <v>0</v>
      </c>
      <c r="H11" s="12">
        <v>0</v>
      </c>
      <c r="I11" s="12">
        <v>0</v>
      </c>
      <c r="J11" s="12">
        <v>0</v>
      </c>
      <c r="K11" s="12">
        <v>0</v>
      </c>
      <c r="L11" s="12">
        <v>0</v>
      </c>
      <c r="M11" s="12">
        <v>0</v>
      </c>
      <c r="N11" s="13">
        <v>0</v>
      </c>
      <c r="O11" s="12"/>
      <c r="P11" s="12"/>
    </row>
    <row r="12" spans="1:16" ht="14.25" x14ac:dyDescent="0.25">
      <c r="A12" s="11" t="s">
        <v>42</v>
      </c>
      <c r="B12" s="11" t="s">
        <v>43</v>
      </c>
      <c r="C12" s="12">
        <v>802.1</v>
      </c>
      <c r="D12" s="12">
        <v>859.9</v>
      </c>
      <c r="E12" s="12">
        <v>964.5</v>
      </c>
      <c r="F12" s="12">
        <v>1106.9000000000001</v>
      </c>
      <c r="G12" s="12">
        <v>1091.0999999999999</v>
      </c>
      <c r="H12" s="12">
        <v>1237.7</v>
      </c>
      <c r="I12" s="12">
        <v>1446.7</v>
      </c>
      <c r="J12" s="12">
        <v>1508.7</v>
      </c>
      <c r="K12" s="12">
        <v>1652.1</v>
      </c>
      <c r="L12" s="12">
        <v>1714</v>
      </c>
      <c r="M12" s="12">
        <v>1639.5</v>
      </c>
      <c r="N12" s="13">
        <v>1661.7</v>
      </c>
      <c r="O12" s="12"/>
      <c r="P12" s="12"/>
    </row>
    <row r="13" spans="1:16" x14ac:dyDescent="0.25">
      <c r="A13" s="11" t="s">
        <v>44</v>
      </c>
      <c r="B13" s="11" t="s">
        <v>45</v>
      </c>
      <c r="C13" s="12" t="s">
        <v>160</v>
      </c>
      <c r="D13" s="12" t="s">
        <v>160</v>
      </c>
      <c r="E13" s="12" t="s">
        <v>160</v>
      </c>
      <c r="F13" s="12">
        <v>651.70000000000005</v>
      </c>
      <c r="G13" s="12">
        <v>991.7</v>
      </c>
      <c r="H13" s="12">
        <v>1141.2</v>
      </c>
      <c r="I13" s="12">
        <v>1353.8</v>
      </c>
      <c r="J13" s="12">
        <v>1410.7</v>
      </c>
      <c r="K13" s="12">
        <v>1537</v>
      </c>
      <c r="L13" s="12">
        <v>1603.8</v>
      </c>
      <c r="M13" s="12">
        <v>1525.6</v>
      </c>
      <c r="N13" s="13">
        <v>1523.1</v>
      </c>
      <c r="O13" s="12"/>
      <c r="P13" s="12"/>
    </row>
    <row r="14" spans="1:16" x14ac:dyDescent="0.25">
      <c r="A14" s="14" t="s">
        <v>46</v>
      </c>
      <c r="B14" s="14" t="s">
        <v>47</v>
      </c>
      <c r="C14" s="15" t="s">
        <v>160</v>
      </c>
      <c r="D14" s="15" t="s">
        <v>160</v>
      </c>
      <c r="E14" s="15" t="s">
        <v>160</v>
      </c>
      <c r="F14" s="15">
        <v>369.3</v>
      </c>
      <c r="G14" s="15" t="s">
        <v>160</v>
      </c>
      <c r="H14" s="15" t="s">
        <v>160</v>
      </c>
      <c r="I14" s="15" t="s">
        <v>160</v>
      </c>
      <c r="J14" s="15" t="s">
        <v>160</v>
      </c>
      <c r="K14" s="15" t="s">
        <v>160</v>
      </c>
      <c r="L14" s="15" t="s">
        <v>160</v>
      </c>
      <c r="M14" s="15">
        <v>641.79999999999995</v>
      </c>
      <c r="N14" s="16">
        <v>641.79999999999995</v>
      </c>
      <c r="O14" s="15"/>
      <c r="P14" s="15"/>
    </row>
    <row r="15" spans="1:16" x14ac:dyDescent="0.25">
      <c r="A15" s="14" t="s">
        <v>48</v>
      </c>
      <c r="B15" s="14" t="s">
        <v>49</v>
      </c>
      <c r="C15" s="15" t="s">
        <v>160</v>
      </c>
      <c r="D15" s="15" t="s">
        <v>160</v>
      </c>
      <c r="E15" s="15" t="s">
        <v>160</v>
      </c>
      <c r="F15" s="15" t="s">
        <v>160</v>
      </c>
      <c r="G15" s="15" t="s">
        <v>160</v>
      </c>
      <c r="H15" s="15" t="s">
        <v>160</v>
      </c>
      <c r="I15" s="15" t="s">
        <v>160</v>
      </c>
      <c r="J15" s="15" t="s">
        <v>160</v>
      </c>
      <c r="K15" s="15" t="s">
        <v>160</v>
      </c>
      <c r="L15" s="15" t="s">
        <v>160</v>
      </c>
      <c r="M15" s="15">
        <v>883.8</v>
      </c>
      <c r="N15" s="16">
        <v>881.3</v>
      </c>
      <c r="O15" s="15"/>
      <c r="P15" s="15"/>
    </row>
    <row r="16" spans="1:16" x14ac:dyDescent="0.25">
      <c r="A16" s="11" t="s">
        <v>50</v>
      </c>
      <c r="B16" s="11" t="s">
        <v>51</v>
      </c>
      <c r="C16" s="12" t="s">
        <v>160</v>
      </c>
      <c r="D16" s="12" t="s">
        <v>160</v>
      </c>
      <c r="E16" s="12" t="s">
        <v>160</v>
      </c>
      <c r="F16" s="12" t="s">
        <v>160</v>
      </c>
      <c r="G16" s="12">
        <v>71.900000000000006</v>
      </c>
      <c r="H16" s="12">
        <v>78.5</v>
      </c>
      <c r="I16" s="12">
        <v>92.5</v>
      </c>
      <c r="J16" s="12">
        <v>95.4</v>
      </c>
      <c r="K16" s="12">
        <v>100.2</v>
      </c>
      <c r="L16" s="12">
        <v>115.1</v>
      </c>
      <c r="M16" s="12">
        <v>107.6</v>
      </c>
      <c r="N16" s="13">
        <v>107.2</v>
      </c>
      <c r="O16" s="12"/>
      <c r="P16" s="12"/>
    </row>
    <row r="17" spans="1:16" x14ac:dyDescent="0.25">
      <c r="A17" s="11" t="s">
        <v>52</v>
      </c>
      <c r="B17" s="11" t="s">
        <v>53</v>
      </c>
      <c r="C17" s="12" t="s">
        <v>160</v>
      </c>
      <c r="D17" s="12" t="s">
        <v>160</v>
      </c>
      <c r="E17" s="12" t="s">
        <v>160</v>
      </c>
      <c r="F17" s="12" t="s">
        <v>160</v>
      </c>
      <c r="G17" s="12">
        <v>27.5</v>
      </c>
      <c r="H17" s="12">
        <v>18</v>
      </c>
      <c r="I17" s="12">
        <v>0.4</v>
      </c>
      <c r="J17" s="12">
        <v>2.6</v>
      </c>
      <c r="K17" s="12">
        <v>14.9</v>
      </c>
      <c r="L17" s="12">
        <v>-4.9000000000000004</v>
      </c>
      <c r="M17" s="12">
        <v>6.3</v>
      </c>
      <c r="N17" s="13">
        <v>31.4</v>
      </c>
      <c r="O17" s="12"/>
      <c r="P17" s="12"/>
    </row>
    <row r="18" spans="1:16" ht="14.25" x14ac:dyDescent="0.25">
      <c r="A18" s="8" t="s">
        <v>54</v>
      </c>
      <c r="B18" s="8" t="s">
        <v>55</v>
      </c>
      <c r="C18" s="9">
        <v>618.4</v>
      </c>
      <c r="D18" s="9">
        <v>634.79999999999995</v>
      </c>
      <c r="E18" s="9">
        <v>663.2</v>
      </c>
      <c r="F18" s="9">
        <v>695.7</v>
      </c>
      <c r="G18" s="9">
        <v>760.7</v>
      </c>
      <c r="H18" s="9">
        <v>754.3</v>
      </c>
      <c r="I18" s="9">
        <v>868</v>
      </c>
      <c r="J18" s="9">
        <v>907.3</v>
      </c>
      <c r="K18" s="9">
        <v>1020.1</v>
      </c>
      <c r="L18" s="9">
        <v>994.7</v>
      </c>
      <c r="M18" s="9">
        <v>989.8</v>
      </c>
      <c r="N18" s="10">
        <v>968.9</v>
      </c>
      <c r="O18" s="9">
        <v>956</v>
      </c>
      <c r="P18" s="9">
        <v>1005.909</v>
      </c>
    </row>
    <row r="19" spans="1:16" x14ac:dyDescent="0.25">
      <c r="A19" s="11" t="s">
        <v>56</v>
      </c>
      <c r="B19" s="11" t="s">
        <v>57</v>
      </c>
      <c r="C19" s="12" t="s">
        <v>160</v>
      </c>
      <c r="D19" s="12" t="s">
        <v>160</v>
      </c>
      <c r="E19" s="12" t="s">
        <v>160</v>
      </c>
      <c r="F19" s="12" t="s">
        <v>160</v>
      </c>
      <c r="G19" s="12">
        <v>92.6</v>
      </c>
      <c r="H19" s="12">
        <v>48.6</v>
      </c>
      <c r="I19" s="12">
        <v>52.2</v>
      </c>
      <c r="J19" s="12">
        <v>65</v>
      </c>
      <c r="K19" s="12">
        <v>50.6</v>
      </c>
      <c r="L19" s="12">
        <v>60.3</v>
      </c>
      <c r="M19" s="12">
        <v>65</v>
      </c>
      <c r="N19" s="13">
        <v>65</v>
      </c>
      <c r="O19" s="12"/>
      <c r="P19" s="12"/>
    </row>
    <row r="20" spans="1:16" x14ac:dyDescent="0.25">
      <c r="A20" s="11" t="s">
        <v>58</v>
      </c>
      <c r="B20" s="11" t="s">
        <v>59</v>
      </c>
      <c r="C20" s="12" t="s">
        <v>160</v>
      </c>
      <c r="D20" s="12" t="s">
        <v>160</v>
      </c>
      <c r="E20" s="12" t="s">
        <v>160</v>
      </c>
      <c r="F20" s="12" t="s">
        <v>160</v>
      </c>
      <c r="G20" s="12">
        <v>92.6</v>
      </c>
      <c r="H20" s="12">
        <v>48.6</v>
      </c>
      <c r="I20" s="12">
        <v>52.2</v>
      </c>
      <c r="J20" s="12">
        <v>65</v>
      </c>
      <c r="K20" s="12">
        <v>50.6</v>
      </c>
      <c r="L20" s="12">
        <v>60.3</v>
      </c>
      <c r="M20" s="12">
        <v>65</v>
      </c>
      <c r="N20" s="13">
        <v>65</v>
      </c>
      <c r="O20" s="12"/>
      <c r="P20" s="12"/>
    </row>
    <row r="21" spans="1:16" ht="14.25" x14ac:dyDescent="0.25">
      <c r="A21" s="14" t="s">
        <v>60</v>
      </c>
      <c r="B21" s="14" t="s">
        <v>61</v>
      </c>
      <c r="C21" s="15">
        <v>0</v>
      </c>
      <c r="D21" s="15">
        <v>0</v>
      </c>
      <c r="E21" s="15">
        <v>0</v>
      </c>
      <c r="F21" s="15">
        <v>43.3</v>
      </c>
      <c r="G21" s="15">
        <v>95.9</v>
      </c>
      <c r="H21" s="15">
        <v>53.2</v>
      </c>
      <c r="I21" s="15">
        <v>60.2</v>
      </c>
      <c r="J21" s="15">
        <v>70.900000000000006</v>
      </c>
      <c r="K21" s="15">
        <v>59.2</v>
      </c>
      <c r="L21" s="15">
        <v>69.900000000000006</v>
      </c>
      <c r="M21" s="15">
        <v>74.599999999999994</v>
      </c>
      <c r="N21" s="16">
        <v>74.599999999999994</v>
      </c>
      <c r="O21" s="15"/>
      <c r="P21" s="15"/>
    </row>
    <row r="22" spans="1:16" x14ac:dyDescent="0.25">
      <c r="A22" s="14" t="s">
        <v>62</v>
      </c>
      <c r="B22" s="14" t="s">
        <v>63</v>
      </c>
      <c r="C22" s="15" t="s">
        <v>160</v>
      </c>
      <c r="D22" s="15" t="s">
        <v>160</v>
      </c>
      <c r="E22" s="15" t="s">
        <v>160</v>
      </c>
      <c r="F22" s="15" t="s">
        <v>160</v>
      </c>
      <c r="G22" s="15">
        <v>3.3</v>
      </c>
      <c r="H22" s="15">
        <v>4.5999999999999996</v>
      </c>
      <c r="I22" s="15">
        <v>8</v>
      </c>
      <c r="J22" s="15">
        <v>5.9</v>
      </c>
      <c r="K22" s="15">
        <v>8.6</v>
      </c>
      <c r="L22" s="15">
        <v>9.6</v>
      </c>
      <c r="M22" s="15">
        <v>9.6</v>
      </c>
      <c r="N22" s="16">
        <v>9.6</v>
      </c>
      <c r="O22" s="15"/>
      <c r="P22" s="15"/>
    </row>
    <row r="23" spans="1:16" ht="14.25" x14ac:dyDescent="0.25">
      <c r="A23" s="11" t="s">
        <v>64</v>
      </c>
      <c r="B23" s="11" t="s">
        <v>65</v>
      </c>
      <c r="C23" s="12">
        <v>4.8</v>
      </c>
      <c r="D23" s="12">
        <v>9.6</v>
      </c>
      <c r="E23" s="12">
        <v>8.6</v>
      </c>
      <c r="F23" s="12">
        <v>1.8</v>
      </c>
      <c r="G23" s="12">
        <v>0</v>
      </c>
      <c r="H23" s="12">
        <v>0</v>
      </c>
      <c r="I23" s="12">
        <v>0</v>
      </c>
      <c r="J23" s="12">
        <v>0</v>
      </c>
      <c r="K23" s="12">
        <v>0</v>
      </c>
      <c r="L23" s="12">
        <v>0</v>
      </c>
      <c r="M23" s="12">
        <v>6.3</v>
      </c>
      <c r="N23" s="13"/>
      <c r="O23" s="12"/>
      <c r="P23" s="12"/>
    </row>
    <row r="24" spans="1:16" x14ac:dyDescent="0.25">
      <c r="A24" s="11" t="s">
        <v>66</v>
      </c>
      <c r="B24" s="11" t="s">
        <v>67</v>
      </c>
      <c r="C24" s="12" t="s">
        <v>160</v>
      </c>
      <c r="D24" s="12" t="s">
        <v>160</v>
      </c>
      <c r="E24" s="12" t="s">
        <v>160</v>
      </c>
      <c r="F24" s="12" t="s">
        <v>160</v>
      </c>
      <c r="G24" s="12">
        <v>0</v>
      </c>
      <c r="H24" s="12">
        <v>0</v>
      </c>
      <c r="I24" s="12">
        <v>0</v>
      </c>
      <c r="J24" s="12">
        <v>0</v>
      </c>
      <c r="K24" s="12">
        <v>0</v>
      </c>
      <c r="L24" s="12">
        <v>0</v>
      </c>
      <c r="M24" s="12">
        <v>0</v>
      </c>
      <c r="N24" s="13"/>
      <c r="O24" s="12"/>
      <c r="P24" s="12"/>
    </row>
    <row r="25" spans="1:16" x14ac:dyDescent="0.25">
      <c r="A25" s="11" t="s">
        <v>68</v>
      </c>
      <c r="B25" s="11" t="s">
        <v>69</v>
      </c>
      <c r="C25" s="12" t="s">
        <v>160</v>
      </c>
      <c r="D25" s="12" t="s">
        <v>160</v>
      </c>
      <c r="E25" s="12" t="s">
        <v>160</v>
      </c>
      <c r="F25" s="12" t="s">
        <v>160</v>
      </c>
      <c r="G25" s="12">
        <v>0</v>
      </c>
      <c r="H25" s="12">
        <v>0</v>
      </c>
      <c r="I25" s="12">
        <v>0</v>
      </c>
      <c r="J25" s="12">
        <v>0</v>
      </c>
      <c r="K25" s="12">
        <v>0</v>
      </c>
      <c r="L25" s="12">
        <v>0</v>
      </c>
      <c r="M25" s="12">
        <v>-6.3</v>
      </c>
      <c r="N25" s="13">
        <v>-4.9000000000000004</v>
      </c>
      <c r="O25" s="12"/>
      <c r="P25" s="12"/>
    </row>
    <row r="26" spans="1:16" ht="14.25" x14ac:dyDescent="0.25">
      <c r="A26" s="8" t="s">
        <v>70</v>
      </c>
      <c r="B26" s="8" t="s">
        <v>71</v>
      </c>
      <c r="C26" s="9">
        <v>618.4</v>
      </c>
      <c r="D26" s="9">
        <v>634.79999999999995</v>
      </c>
      <c r="E26" s="9">
        <v>663.2</v>
      </c>
      <c r="F26" s="9">
        <v>652.4</v>
      </c>
      <c r="G26" s="9">
        <v>668.1</v>
      </c>
      <c r="H26" s="9">
        <v>705.7</v>
      </c>
      <c r="I26" s="9">
        <v>815.8</v>
      </c>
      <c r="J26" s="9">
        <v>842.3</v>
      </c>
      <c r="K26" s="9">
        <v>969.5</v>
      </c>
      <c r="L26" s="9">
        <v>934.4</v>
      </c>
      <c r="M26" s="9">
        <v>924.8</v>
      </c>
      <c r="N26" s="10">
        <v>903.90000305175795</v>
      </c>
      <c r="O26" s="9">
        <v>854.6</v>
      </c>
      <c r="P26" s="9">
        <v>904.71400000000006</v>
      </c>
    </row>
    <row r="27" spans="1:16" x14ac:dyDescent="0.25">
      <c r="A27" s="11" t="s">
        <v>72</v>
      </c>
      <c r="B27" s="11" t="s">
        <v>73</v>
      </c>
      <c r="C27" s="12" t="s">
        <v>160</v>
      </c>
      <c r="D27" s="12" t="s">
        <v>160</v>
      </c>
      <c r="E27" s="12" t="s">
        <v>160</v>
      </c>
      <c r="F27" s="12">
        <v>0</v>
      </c>
      <c r="G27" s="12">
        <v>81.099999999999994</v>
      </c>
      <c r="H27" s="12">
        <v>71.400000000000006</v>
      </c>
      <c r="I27" s="12">
        <v>93.9</v>
      </c>
      <c r="J27" s="12">
        <v>37.299999999999997</v>
      </c>
      <c r="K27" s="12">
        <v>45.2</v>
      </c>
      <c r="L27" s="12">
        <v>6.4</v>
      </c>
      <c r="M27" s="12">
        <v>53.6</v>
      </c>
      <c r="N27" s="13">
        <v>32.700000572204601</v>
      </c>
      <c r="O27" s="12"/>
      <c r="P27" s="12"/>
    </row>
    <row r="28" spans="1:16" x14ac:dyDescent="0.25">
      <c r="A28" s="11" t="s">
        <v>74</v>
      </c>
      <c r="B28" s="11" t="s">
        <v>75</v>
      </c>
      <c r="C28" s="12" t="s">
        <v>160</v>
      </c>
      <c r="D28" s="12" t="s">
        <v>160</v>
      </c>
      <c r="E28" s="12" t="s">
        <v>160</v>
      </c>
      <c r="F28" s="12" t="s">
        <v>160</v>
      </c>
      <c r="G28" s="12">
        <v>-11.9</v>
      </c>
      <c r="H28" s="12" t="s">
        <v>160</v>
      </c>
      <c r="I28" s="12" t="s">
        <v>160</v>
      </c>
      <c r="J28" s="12">
        <v>-6.5</v>
      </c>
      <c r="K28" s="12" t="s">
        <v>160</v>
      </c>
      <c r="L28" s="12" t="s">
        <v>160</v>
      </c>
      <c r="M28" s="12">
        <v>9</v>
      </c>
      <c r="N28" s="13"/>
      <c r="O28" s="12"/>
      <c r="P28" s="12"/>
    </row>
    <row r="29" spans="1:16" x14ac:dyDescent="0.25">
      <c r="A29" s="11" t="s">
        <v>76</v>
      </c>
      <c r="B29" s="11" t="s">
        <v>77</v>
      </c>
      <c r="C29" s="12" t="s">
        <v>160</v>
      </c>
      <c r="D29" s="12" t="s">
        <v>160</v>
      </c>
      <c r="E29" s="12" t="s">
        <v>160</v>
      </c>
      <c r="F29" s="12" t="s">
        <v>160</v>
      </c>
      <c r="G29" s="12">
        <v>17.5</v>
      </c>
      <c r="H29" s="12">
        <v>9.1999999999999993</v>
      </c>
      <c r="I29" s="12">
        <v>7.6</v>
      </c>
      <c r="J29" s="12">
        <v>2.8</v>
      </c>
      <c r="K29" s="12">
        <v>42.6</v>
      </c>
      <c r="L29" s="12">
        <v>10.3</v>
      </c>
      <c r="M29" s="12">
        <v>12</v>
      </c>
      <c r="N29" s="13"/>
      <c r="O29" s="12"/>
      <c r="P29" s="12"/>
    </row>
    <row r="30" spans="1:16" x14ac:dyDescent="0.25">
      <c r="A30" s="11" t="s">
        <v>78</v>
      </c>
      <c r="B30" s="11" t="s">
        <v>79</v>
      </c>
      <c r="C30" s="12" t="s">
        <v>160</v>
      </c>
      <c r="D30" s="12" t="s">
        <v>160</v>
      </c>
      <c r="E30" s="12" t="s">
        <v>160</v>
      </c>
      <c r="F30" s="12" t="s">
        <v>160</v>
      </c>
      <c r="G30" s="12">
        <v>44.5</v>
      </c>
      <c r="H30" s="12">
        <v>62.2</v>
      </c>
      <c r="I30" s="12">
        <v>86.3</v>
      </c>
      <c r="J30" s="12">
        <v>41</v>
      </c>
      <c r="K30" s="12">
        <v>2.6</v>
      </c>
      <c r="L30" s="12">
        <v>1.5</v>
      </c>
      <c r="M30" s="12">
        <v>25.1</v>
      </c>
      <c r="N30" s="13"/>
      <c r="O30" s="12"/>
      <c r="P30" s="12"/>
    </row>
    <row r="31" spans="1:16" x14ac:dyDescent="0.25">
      <c r="A31" s="11" t="s">
        <v>80</v>
      </c>
      <c r="B31" s="11" t="s">
        <v>81</v>
      </c>
      <c r="C31" s="12" t="s">
        <v>160</v>
      </c>
      <c r="D31" s="12" t="s">
        <v>160</v>
      </c>
      <c r="E31" s="12" t="s">
        <v>160</v>
      </c>
      <c r="F31" s="12" t="s">
        <v>160</v>
      </c>
      <c r="G31" s="12">
        <v>31</v>
      </c>
      <c r="H31" s="12" t="s">
        <v>160</v>
      </c>
      <c r="I31" s="12" t="s">
        <v>160</v>
      </c>
      <c r="J31" s="12" t="s">
        <v>160</v>
      </c>
      <c r="K31" s="12" t="s">
        <v>160</v>
      </c>
      <c r="L31" s="12">
        <v>-5.4</v>
      </c>
      <c r="M31" s="12">
        <v>7.5</v>
      </c>
      <c r="N31" s="13"/>
      <c r="O31" s="12"/>
      <c r="P31" s="12"/>
    </row>
    <row r="32" spans="1:16" ht="14.25" x14ac:dyDescent="0.25">
      <c r="A32" s="8" t="s">
        <v>82</v>
      </c>
      <c r="B32" s="8" t="s">
        <v>71</v>
      </c>
      <c r="C32" s="9">
        <v>618.4</v>
      </c>
      <c r="D32" s="9">
        <v>634.79999999999995</v>
      </c>
      <c r="E32" s="9">
        <v>663.2</v>
      </c>
      <c r="F32" s="9">
        <v>652.4</v>
      </c>
      <c r="G32" s="9">
        <v>587</v>
      </c>
      <c r="H32" s="9">
        <v>634.29999999999995</v>
      </c>
      <c r="I32" s="9">
        <v>721.9</v>
      </c>
      <c r="J32" s="9">
        <v>805</v>
      </c>
      <c r="K32" s="9">
        <v>924.3</v>
      </c>
      <c r="L32" s="9">
        <v>928</v>
      </c>
      <c r="M32" s="9">
        <v>871.2</v>
      </c>
      <c r="N32" s="10">
        <v>871.19999389648399</v>
      </c>
      <c r="O32" s="9">
        <v>854.6</v>
      </c>
      <c r="P32" s="9">
        <v>904.71400000000006</v>
      </c>
    </row>
    <row r="33" spans="1:16" x14ac:dyDescent="0.25">
      <c r="A33" s="11" t="s">
        <v>83</v>
      </c>
      <c r="B33" s="11" t="s">
        <v>84</v>
      </c>
      <c r="C33" s="12">
        <v>222.5</v>
      </c>
      <c r="D33" s="12">
        <v>230.1</v>
      </c>
      <c r="E33" s="12">
        <v>233.6</v>
      </c>
      <c r="F33" s="12">
        <v>251.4</v>
      </c>
      <c r="G33" s="12">
        <v>176.4</v>
      </c>
      <c r="H33" s="12">
        <v>176.1</v>
      </c>
      <c r="I33" s="12">
        <v>202.9</v>
      </c>
      <c r="J33" s="12">
        <v>192.6</v>
      </c>
      <c r="K33" s="12">
        <v>235.1</v>
      </c>
      <c r="L33" s="12">
        <v>199.2</v>
      </c>
      <c r="M33" s="12">
        <v>215.9</v>
      </c>
      <c r="N33" s="13">
        <v>215.9</v>
      </c>
      <c r="O33" s="12"/>
      <c r="P33" s="12"/>
    </row>
    <row r="34" spans="1:16" x14ac:dyDescent="0.25">
      <c r="A34" s="11" t="s">
        <v>85</v>
      </c>
      <c r="B34" s="11" t="s">
        <v>86</v>
      </c>
      <c r="C34" s="12" t="s">
        <v>160</v>
      </c>
      <c r="D34" s="12" t="s">
        <v>160</v>
      </c>
      <c r="E34" s="12" t="s">
        <v>160</v>
      </c>
      <c r="F34" s="12" t="s">
        <v>160</v>
      </c>
      <c r="G34" s="12">
        <v>196.9</v>
      </c>
      <c r="H34" s="12">
        <v>156.9</v>
      </c>
      <c r="I34" s="12">
        <v>236.2</v>
      </c>
      <c r="J34" s="12">
        <v>175.5</v>
      </c>
      <c r="K34" s="12">
        <v>212.1</v>
      </c>
      <c r="L34" s="12">
        <v>214.2</v>
      </c>
      <c r="M34" s="12">
        <v>172.6</v>
      </c>
      <c r="N34" s="13"/>
      <c r="O34" s="12"/>
      <c r="P34" s="12"/>
    </row>
    <row r="35" spans="1:16" x14ac:dyDescent="0.25">
      <c r="A35" s="11" t="s">
        <v>87</v>
      </c>
      <c r="B35" s="11" t="s">
        <v>88</v>
      </c>
      <c r="C35" s="12" t="s">
        <v>160</v>
      </c>
      <c r="D35" s="12" t="s">
        <v>160</v>
      </c>
      <c r="E35" s="12" t="s">
        <v>160</v>
      </c>
      <c r="F35" s="12" t="s">
        <v>160</v>
      </c>
      <c r="G35" s="12">
        <v>-20.5</v>
      </c>
      <c r="H35" s="12">
        <v>19.2</v>
      </c>
      <c r="I35" s="12">
        <v>-33.299999999999997</v>
      </c>
      <c r="J35" s="12">
        <v>17.100000000000001</v>
      </c>
      <c r="K35" s="12">
        <v>23</v>
      </c>
      <c r="L35" s="12">
        <v>-15</v>
      </c>
      <c r="M35" s="12">
        <v>43.3</v>
      </c>
      <c r="N35" s="13"/>
      <c r="O35" s="12"/>
      <c r="P35" s="12"/>
    </row>
    <row r="36" spans="1:16" x14ac:dyDescent="0.25">
      <c r="A36" s="11" t="s">
        <v>89</v>
      </c>
      <c r="B36" s="11" t="s">
        <v>90</v>
      </c>
      <c r="C36" s="12" t="s">
        <v>160</v>
      </c>
      <c r="D36" s="12" t="s">
        <v>160</v>
      </c>
      <c r="E36" s="12" t="s">
        <v>160</v>
      </c>
      <c r="F36" s="12" t="s">
        <v>160</v>
      </c>
      <c r="G36" s="12">
        <v>0</v>
      </c>
      <c r="H36" s="12">
        <v>0</v>
      </c>
      <c r="I36" s="12">
        <v>0</v>
      </c>
      <c r="J36" s="12">
        <v>0</v>
      </c>
      <c r="K36" s="12">
        <v>0</v>
      </c>
      <c r="L36" s="12">
        <v>0</v>
      </c>
      <c r="M36" s="12" t="s">
        <v>160</v>
      </c>
      <c r="N36" s="13"/>
      <c r="O36" s="12"/>
      <c r="P36" s="12"/>
    </row>
    <row r="37" spans="1:16" x14ac:dyDescent="0.25">
      <c r="A37" s="8" t="s">
        <v>91</v>
      </c>
      <c r="B37" s="8" t="s">
        <v>92</v>
      </c>
      <c r="C37" s="9">
        <v>395.9</v>
      </c>
      <c r="D37" s="9">
        <v>404.7</v>
      </c>
      <c r="E37" s="9">
        <v>429.6</v>
      </c>
      <c r="F37" s="9">
        <v>401</v>
      </c>
      <c r="G37" s="9">
        <v>410.6</v>
      </c>
      <c r="H37" s="9">
        <v>458.2</v>
      </c>
      <c r="I37" s="9">
        <v>519</v>
      </c>
      <c r="J37" s="9">
        <v>612.4</v>
      </c>
      <c r="K37" s="9">
        <v>689.2</v>
      </c>
      <c r="L37" s="9">
        <v>728.8</v>
      </c>
      <c r="M37" s="9">
        <v>655.29999999999995</v>
      </c>
      <c r="N37" s="10">
        <v>655.29999999999995</v>
      </c>
      <c r="O37" s="9">
        <v>642.6</v>
      </c>
      <c r="P37" s="9">
        <v>682.46699999999998</v>
      </c>
    </row>
    <row r="38" spans="1:16" x14ac:dyDescent="0.25">
      <c r="A38" s="11" t="s">
        <v>93</v>
      </c>
      <c r="B38" s="11" t="s">
        <v>94</v>
      </c>
      <c r="C38" s="12">
        <v>0</v>
      </c>
      <c r="D38" s="12">
        <v>0</v>
      </c>
      <c r="E38" s="12">
        <v>0</v>
      </c>
      <c r="F38" s="12" t="s">
        <v>160</v>
      </c>
      <c r="G38" s="12">
        <v>0</v>
      </c>
      <c r="H38" s="12">
        <v>0</v>
      </c>
      <c r="I38" s="12">
        <v>0</v>
      </c>
      <c r="J38" s="12">
        <v>0</v>
      </c>
      <c r="K38" s="12">
        <v>0</v>
      </c>
      <c r="L38" s="12">
        <v>0</v>
      </c>
      <c r="M38" s="12">
        <v>0</v>
      </c>
      <c r="N38" s="13">
        <v>0</v>
      </c>
      <c r="O38" s="12"/>
      <c r="P38" s="12"/>
    </row>
    <row r="39" spans="1:16" x14ac:dyDescent="0.25">
      <c r="A39" s="11" t="s">
        <v>95</v>
      </c>
      <c r="B39" s="11" t="s">
        <v>96</v>
      </c>
      <c r="C39" s="12" t="s">
        <v>160</v>
      </c>
      <c r="D39" s="12" t="s">
        <v>160</v>
      </c>
      <c r="E39" s="12" t="s">
        <v>160</v>
      </c>
      <c r="F39" s="12" t="s">
        <v>160</v>
      </c>
      <c r="G39" s="12">
        <v>0</v>
      </c>
      <c r="H39" s="12">
        <v>0</v>
      </c>
      <c r="I39" s="12">
        <v>0</v>
      </c>
      <c r="J39" s="12">
        <v>0</v>
      </c>
      <c r="K39" s="12">
        <v>0</v>
      </c>
      <c r="L39" s="12">
        <v>0</v>
      </c>
      <c r="M39" s="12">
        <v>0</v>
      </c>
      <c r="N39" s="13">
        <v>0</v>
      </c>
      <c r="O39" s="12"/>
      <c r="P39" s="12"/>
    </row>
    <row r="40" spans="1:16" x14ac:dyDescent="0.25">
      <c r="A40" s="11" t="s">
        <v>97</v>
      </c>
      <c r="B40" s="11" t="s">
        <v>98</v>
      </c>
      <c r="C40" s="12" t="s">
        <v>160</v>
      </c>
      <c r="D40" s="12" t="s">
        <v>160</v>
      </c>
      <c r="E40" s="12" t="s">
        <v>160</v>
      </c>
      <c r="F40" s="12" t="s">
        <v>160</v>
      </c>
      <c r="G40" s="12">
        <v>0</v>
      </c>
      <c r="H40" s="12">
        <v>0</v>
      </c>
      <c r="I40" s="12">
        <v>0</v>
      </c>
      <c r="J40" s="12">
        <v>0</v>
      </c>
      <c r="K40" s="12">
        <v>0</v>
      </c>
      <c r="L40" s="12">
        <v>0</v>
      </c>
      <c r="M40" s="12">
        <v>0</v>
      </c>
      <c r="N40" s="13">
        <v>0</v>
      </c>
      <c r="O40" s="12"/>
      <c r="P40" s="12"/>
    </row>
    <row r="41" spans="1:16" x14ac:dyDescent="0.25">
      <c r="A41" s="8" t="s">
        <v>99</v>
      </c>
      <c r="B41" s="8" t="s">
        <v>100</v>
      </c>
      <c r="C41" s="9">
        <v>395.9</v>
      </c>
      <c r="D41" s="9">
        <v>404.7</v>
      </c>
      <c r="E41" s="9">
        <v>429.6</v>
      </c>
      <c r="F41" s="9">
        <v>401</v>
      </c>
      <c r="G41" s="9">
        <v>410.6</v>
      </c>
      <c r="H41" s="9">
        <v>458.2</v>
      </c>
      <c r="I41" s="9">
        <v>519</v>
      </c>
      <c r="J41" s="9">
        <v>612.4</v>
      </c>
      <c r="K41" s="9">
        <v>689.2</v>
      </c>
      <c r="L41" s="9">
        <v>728.8</v>
      </c>
      <c r="M41" s="9">
        <v>655.29999999999995</v>
      </c>
      <c r="N41" s="10">
        <v>655.29999999999995</v>
      </c>
      <c r="O41" s="9"/>
      <c r="P41" s="9"/>
    </row>
    <row r="42" spans="1:16" x14ac:dyDescent="0.25">
      <c r="A42" s="11" t="s">
        <v>101</v>
      </c>
      <c r="B42" s="11" t="s">
        <v>102</v>
      </c>
      <c r="C42" s="12">
        <v>6.1</v>
      </c>
      <c r="D42" s="12">
        <v>6.5</v>
      </c>
      <c r="E42" s="12">
        <v>7.1</v>
      </c>
      <c r="F42" s="12">
        <v>7.1</v>
      </c>
      <c r="G42" s="12">
        <v>11</v>
      </c>
      <c r="H42" s="12">
        <v>5.5</v>
      </c>
      <c r="I42" s="12">
        <v>10.5</v>
      </c>
      <c r="J42" s="12">
        <v>7.9</v>
      </c>
      <c r="K42" s="12">
        <v>5.4</v>
      </c>
      <c r="L42" s="12">
        <v>9</v>
      </c>
      <c r="M42" s="12">
        <v>1.8</v>
      </c>
      <c r="N42" s="13">
        <v>1.8</v>
      </c>
      <c r="O42" s="12"/>
      <c r="P42" s="12"/>
    </row>
    <row r="43" spans="1:16" x14ac:dyDescent="0.25">
      <c r="A43" s="8" t="s">
        <v>103</v>
      </c>
      <c r="B43" s="8" t="s">
        <v>104</v>
      </c>
      <c r="C43" s="9">
        <v>389.8</v>
      </c>
      <c r="D43" s="9">
        <v>398.2</v>
      </c>
      <c r="E43" s="9">
        <v>422.5</v>
      </c>
      <c r="F43" s="9">
        <v>393.9</v>
      </c>
      <c r="G43" s="9">
        <v>399.6</v>
      </c>
      <c r="H43" s="9">
        <v>452.7</v>
      </c>
      <c r="I43" s="9">
        <v>508.5</v>
      </c>
      <c r="J43" s="9">
        <v>604.5</v>
      </c>
      <c r="K43" s="9">
        <v>683.8</v>
      </c>
      <c r="L43" s="9">
        <v>719.8</v>
      </c>
      <c r="M43" s="9">
        <v>653.5</v>
      </c>
      <c r="N43" s="10">
        <v>653.5</v>
      </c>
      <c r="O43" s="9">
        <v>639.1</v>
      </c>
      <c r="P43" s="9">
        <v>682.5</v>
      </c>
    </row>
    <row r="44" spans="1:16" x14ac:dyDescent="0.25">
      <c r="A44" s="11" t="s">
        <v>105</v>
      </c>
      <c r="B44" s="11" t="s">
        <v>106</v>
      </c>
      <c r="C44" s="12" t="s">
        <v>160</v>
      </c>
      <c r="D44" s="12">
        <v>0</v>
      </c>
      <c r="E44" s="12">
        <v>0</v>
      </c>
      <c r="F44" s="12">
        <v>0</v>
      </c>
      <c r="G44" s="12">
        <v>0</v>
      </c>
      <c r="H44" s="12">
        <v>0</v>
      </c>
      <c r="I44" s="12">
        <v>0</v>
      </c>
      <c r="J44" s="12">
        <v>0</v>
      </c>
      <c r="K44" s="12">
        <v>0</v>
      </c>
      <c r="L44" s="12">
        <v>0</v>
      </c>
      <c r="M44" s="12">
        <v>0</v>
      </c>
      <c r="N44" s="13">
        <v>0</v>
      </c>
      <c r="O44" s="12"/>
      <c r="P44" s="12"/>
    </row>
    <row r="45" spans="1:16" x14ac:dyDescent="0.25">
      <c r="A45" s="11" t="s">
        <v>107</v>
      </c>
      <c r="B45" s="11" t="s">
        <v>108</v>
      </c>
      <c r="C45" s="12" t="s">
        <v>160</v>
      </c>
      <c r="D45" s="12" t="s">
        <v>160</v>
      </c>
      <c r="E45" s="12" t="s">
        <v>160</v>
      </c>
      <c r="F45" s="12">
        <v>0</v>
      </c>
      <c r="G45" s="12">
        <v>0</v>
      </c>
      <c r="H45" s="12">
        <v>0</v>
      </c>
      <c r="I45" s="12">
        <v>0</v>
      </c>
      <c r="J45" s="12">
        <v>0</v>
      </c>
      <c r="K45" s="12">
        <v>0</v>
      </c>
      <c r="L45" s="12">
        <v>0</v>
      </c>
      <c r="M45" s="12">
        <v>0</v>
      </c>
      <c r="N45" s="13">
        <v>0</v>
      </c>
      <c r="O45" s="12"/>
      <c r="P45" s="12"/>
    </row>
    <row r="46" spans="1:16" x14ac:dyDescent="0.25">
      <c r="A46" s="8" t="s">
        <v>109</v>
      </c>
      <c r="B46" s="8" t="s">
        <v>110</v>
      </c>
      <c r="C46" s="9">
        <v>389.8</v>
      </c>
      <c r="D46" s="9">
        <v>398.2</v>
      </c>
      <c r="E46" s="9">
        <v>422.5</v>
      </c>
      <c r="F46" s="9">
        <v>393.9</v>
      </c>
      <c r="G46" s="9">
        <v>399.6</v>
      </c>
      <c r="H46" s="9">
        <v>452.7</v>
      </c>
      <c r="I46" s="9">
        <v>508.5</v>
      </c>
      <c r="J46" s="9">
        <v>604.5</v>
      </c>
      <c r="K46" s="9">
        <v>683.8</v>
      </c>
      <c r="L46" s="9">
        <v>719.8</v>
      </c>
      <c r="M46" s="9">
        <v>653.5</v>
      </c>
      <c r="N46" s="10">
        <v>653.49998474121105</v>
      </c>
      <c r="O46" s="9">
        <v>642.6</v>
      </c>
      <c r="P46" s="9">
        <v>682.46699999999998</v>
      </c>
    </row>
    <row r="47" spans="1:16" x14ac:dyDescent="0.25">
      <c r="A47" s="8"/>
      <c r="B47" s="17"/>
      <c r="C47" s="17"/>
      <c r="D47" s="17"/>
      <c r="E47" s="17"/>
      <c r="F47" s="17"/>
      <c r="G47" s="17"/>
      <c r="H47" s="17"/>
      <c r="I47" s="17"/>
      <c r="J47" s="17"/>
      <c r="K47" s="17"/>
      <c r="L47" s="17"/>
      <c r="M47" s="17"/>
      <c r="N47" s="18"/>
      <c r="O47" s="17"/>
      <c r="P47" s="17"/>
    </row>
    <row r="48" spans="1:16" x14ac:dyDescent="0.25">
      <c r="A48" s="8" t="s">
        <v>111</v>
      </c>
      <c r="B48" s="8" t="s">
        <v>110</v>
      </c>
      <c r="C48" s="9">
        <v>389.8</v>
      </c>
      <c r="D48" s="9">
        <v>398.2</v>
      </c>
      <c r="E48" s="9">
        <v>422.5</v>
      </c>
      <c r="F48" s="9">
        <v>393.9</v>
      </c>
      <c r="G48" s="9">
        <v>452.315</v>
      </c>
      <c r="H48" s="9">
        <v>498.2</v>
      </c>
      <c r="I48" s="9">
        <v>573.1</v>
      </c>
      <c r="J48" s="9">
        <v>630.1</v>
      </c>
      <c r="K48" s="9">
        <v>692.1</v>
      </c>
      <c r="L48" s="9">
        <v>722.5</v>
      </c>
      <c r="M48" s="9">
        <v>692.75</v>
      </c>
      <c r="N48" s="10">
        <v>686.99499206542998</v>
      </c>
      <c r="O48" s="9">
        <v>642.6</v>
      </c>
      <c r="P48" s="9">
        <v>682.46699999999998</v>
      </c>
    </row>
    <row r="49" spans="1:16" x14ac:dyDescent="0.25">
      <c r="A49" s="11" t="s">
        <v>112</v>
      </c>
      <c r="B49" s="11" t="s">
        <v>113</v>
      </c>
      <c r="C49" s="12" t="s">
        <v>160</v>
      </c>
      <c r="D49" s="12" t="s">
        <v>160</v>
      </c>
      <c r="E49" s="12" t="s">
        <v>160</v>
      </c>
      <c r="F49" s="12" t="s">
        <v>160</v>
      </c>
      <c r="G49" s="12">
        <v>52.715000000000003</v>
      </c>
      <c r="H49" s="12">
        <v>45.5</v>
      </c>
      <c r="I49" s="12">
        <v>64.599999999999994</v>
      </c>
      <c r="J49" s="12">
        <v>25.6</v>
      </c>
      <c r="K49" s="12">
        <v>8.3000000000000007</v>
      </c>
      <c r="L49" s="12">
        <v>2.7</v>
      </c>
      <c r="M49" s="12">
        <v>39.25</v>
      </c>
      <c r="N49" s="13">
        <v>33.494999999999997</v>
      </c>
      <c r="O49" s="12"/>
      <c r="P49" s="12"/>
    </row>
    <row r="50" spans="1:16" x14ac:dyDescent="0.25">
      <c r="A50" s="11" t="s">
        <v>114</v>
      </c>
      <c r="B50" s="11" t="s">
        <v>94</v>
      </c>
      <c r="C50" s="12">
        <v>0</v>
      </c>
      <c r="D50" s="12">
        <v>0</v>
      </c>
      <c r="E50" s="12">
        <v>0</v>
      </c>
      <c r="F50" s="12" t="s">
        <v>160</v>
      </c>
      <c r="G50" s="12">
        <v>0</v>
      </c>
      <c r="H50" s="12">
        <v>0</v>
      </c>
      <c r="I50" s="12">
        <v>0</v>
      </c>
      <c r="J50" s="12">
        <v>0</v>
      </c>
      <c r="K50" s="12">
        <v>0</v>
      </c>
      <c r="L50" s="12">
        <v>0</v>
      </c>
      <c r="M50" s="12">
        <v>0</v>
      </c>
      <c r="N50" s="13">
        <v>0</v>
      </c>
      <c r="O50" s="12"/>
      <c r="P50" s="12"/>
    </row>
    <row r="51" spans="1:16" x14ac:dyDescent="0.25">
      <c r="A51" s="8"/>
      <c r="B51" s="17"/>
      <c r="C51" s="17"/>
      <c r="D51" s="17"/>
      <c r="E51" s="17"/>
      <c r="F51" s="17"/>
      <c r="G51" s="17"/>
      <c r="H51" s="17"/>
      <c r="I51" s="17"/>
      <c r="J51" s="17"/>
      <c r="K51" s="17"/>
      <c r="L51" s="17"/>
      <c r="M51" s="17"/>
      <c r="N51" s="18"/>
      <c r="O51" s="17"/>
      <c r="P51" s="17"/>
    </row>
    <row r="52" spans="1:16" x14ac:dyDescent="0.25">
      <c r="A52" s="11" t="s">
        <v>115</v>
      </c>
      <c r="B52" s="11" t="s">
        <v>116</v>
      </c>
      <c r="C52" s="12" t="s">
        <v>160</v>
      </c>
      <c r="D52" s="12" t="s">
        <v>160</v>
      </c>
      <c r="E52" s="12" t="s">
        <v>160</v>
      </c>
      <c r="F52" s="12">
        <v>170</v>
      </c>
      <c r="G52" s="12">
        <v>200.6</v>
      </c>
      <c r="H52" s="12">
        <v>204.7</v>
      </c>
      <c r="I52" s="12">
        <v>204.3</v>
      </c>
      <c r="J52" s="12">
        <v>203.6</v>
      </c>
      <c r="K52" s="12">
        <v>202.4</v>
      </c>
      <c r="L52" s="12">
        <v>202.1</v>
      </c>
      <c r="M52" s="12">
        <v>199</v>
      </c>
      <c r="N52" s="13">
        <v>189.8</v>
      </c>
      <c r="O52" s="12"/>
      <c r="P52" s="12"/>
    </row>
    <row r="53" spans="1:16" x14ac:dyDescent="0.25">
      <c r="A53" s="8" t="s">
        <v>117</v>
      </c>
      <c r="B53" s="8" t="s">
        <v>118</v>
      </c>
      <c r="C53" s="19" t="s">
        <v>160</v>
      </c>
      <c r="D53" s="19" t="s">
        <v>160</v>
      </c>
      <c r="E53" s="19" t="s">
        <v>160</v>
      </c>
      <c r="F53" s="19">
        <v>2.3199999999999998</v>
      </c>
      <c r="G53" s="19">
        <v>1.99</v>
      </c>
      <c r="H53" s="19">
        <v>2.2000000000000002</v>
      </c>
      <c r="I53" s="19">
        <v>2.48</v>
      </c>
      <c r="J53" s="19">
        <v>2.96</v>
      </c>
      <c r="K53" s="19">
        <v>3.37</v>
      </c>
      <c r="L53" s="19">
        <v>3.55</v>
      </c>
      <c r="M53" s="19">
        <v>3.2800000000000002</v>
      </c>
      <c r="N53" s="20">
        <v>3.26</v>
      </c>
      <c r="O53" s="19">
        <v>3.4380000000000002</v>
      </c>
      <c r="P53" s="19">
        <v>3.7669999999999999</v>
      </c>
    </row>
    <row r="54" spans="1:16" x14ac:dyDescent="0.25">
      <c r="A54" s="8" t="s">
        <v>119</v>
      </c>
      <c r="B54" s="8" t="s">
        <v>120</v>
      </c>
      <c r="C54" s="19" t="s">
        <v>160</v>
      </c>
      <c r="D54" s="19" t="s">
        <v>160</v>
      </c>
      <c r="E54" s="19" t="s">
        <v>160</v>
      </c>
      <c r="F54" s="19">
        <v>2.3199999999999998</v>
      </c>
      <c r="G54" s="19">
        <v>1.99</v>
      </c>
      <c r="H54" s="19">
        <v>2.2000000000000002</v>
      </c>
      <c r="I54" s="19">
        <v>2.48</v>
      </c>
      <c r="J54" s="19">
        <v>2.96</v>
      </c>
      <c r="K54" s="19">
        <v>3.37</v>
      </c>
      <c r="L54" s="19">
        <v>3.55</v>
      </c>
      <c r="M54" s="19">
        <v>3.2800000000000002</v>
      </c>
      <c r="N54" s="20">
        <v>3.26</v>
      </c>
      <c r="O54" s="19">
        <v>3.4380000000000002</v>
      </c>
      <c r="P54" s="19">
        <v>3.7669999999999999</v>
      </c>
    </row>
    <row r="55" spans="1:16" x14ac:dyDescent="0.25">
      <c r="A55" s="8" t="s">
        <v>121</v>
      </c>
      <c r="B55" s="8" t="s">
        <v>122</v>
      </c>
      <c r="C55" s="19" t="s">
        <v>160</v>
      </c>
      <c r="D55" s="19" t="s">
        <v>160</v>
      </c>
      <c r="E55" s="19" t="s">
        <v>160</v>
      </c>
      <c r="F55" s="19">
        <v>2.3199999999999998</v>
      </c>
      <c r="G55" s="19">
        <v>2.2547999999999999</v>
      </c>
      <c r="H55" s="19">
        <v>2.4338000000000002</v>
      </c>
      <c r="I55" s="19">
        <v>2.8052000000000001</v>
      </c>
      <c r="J55" s="19">
        <v>3.0948000000000002</v>
      </c>
      <c r="K55" s="19">
        <v>3.4195000000000002</v>
      </c>
      <c r="L55" s="19">
        <v>3.5750000000000002</v>
      </c>
      <c r="M55" s="19">
        <v>3.4811999999999999</v>
      </c>
      <c r="N55" s="20">
        <v>3.4454739999999999</v>
      </c>
      <c r="O55" s="19"/>
      <c r="P55" s="19"/>
    </row>
    <row r="56" spans="1:16" x14ac:dyDescent="0.25">
      <c r="A56" s="8"/>
      <c r="B56" s="17"/>
      <c r="C56" s="17"/>
      <c r="D56" s="17"/>
      <c r="E56" s="17"/>
      <c r="F56" s="17"/>
      <c r="G56" s="17"/>
      <c r="H56" s="17"/>
      <c r="I56" s="17"/>
      <c r="J56" s="17"/>
      <c r="K56" s="17"/>
      <c r="L56" s="17"/>
      <c r="M56" s="17"/>
      <c r="N56" s="18"/>
      <c r="O56" s="17"/>
      <c r="P56" s="17"/>
    </row>
    <row r="57" spans="1:16" x14ac:dyDescent="0.25">
      <c r="A57" s="11" t="s">
        <v>123</v>
      </c>
      <c r="B57" s="11" t="s">
        <v>124</v>
      </c>
      <c r="C57" s="12" t="s">
        <v>160</v>
      </c>
      <c r="D57" s="12" t="s">
        <v>160</v>
      </c>
      <c r="E57" s="12" t="s">
        <v>160</v>
      </c>
      <c r="F57" s="12">
        <v>170</v>
      </c>
      <c r="G57" s="12">
        <v>200.6</v>
      </c>
      <c r="H57" s="12">
        <v>204.7</v>
      </c>
      <c r="I57" s="12">
        <v>204.3</v>
      </c>
      <c r="J57" s="12">
        <v>204.3</v>
      </c>
      <c r="K57" s="12">
        <v>203.1</v>
      </c>
      <c r="L57" s="12">
        <v>202.7</v>
      </c>
      <c r="M57" s="12">
        <v>199.4</v>
      </c>
      <c r="N57" s="13">
        <v>189.8</v>
      </c>
      <c r="O57" s="12"/>
      <c r="P57" s="12"/>
    </row>
    <row r="58" spans="1:16" x14ac:dyDescent="0.25">
      <c r="A58" s="8" t="s">
        <v>125</v>
      </c>
      <c r="B58" s="8" t="s">
        <v>126</v>
      </c>
      <c r="C58" s="19" t="s">
        <v>160</v>
      </c>
      <c r="D58" s="19" t="s">
        <v>160</v>
      </c>
      <c r="E58" s="19" t="s">
        <v>160</v>
      </c>
      <c r="F58" s="19">
        <v>2.3199999999999998</v>
      </c>
      <c r="G58" s="19">
        <v>1.99</v>
      </c>
      <c r="H58" s="19">
        <v>2.2000000000000002</v>
      </c>
      <c r="I58" s="19">
        <v>2.4699999999999998</v>
      </c>
      <c r="J58" s="19">
        <v>2.95</v>
      </c>
      <c r="K58" s="19">
        <v>3.36</v>
      </c>
      <c r="L58" s="19">
        <v>3.54</v>
      </c>
      <c r="M58" s="19">
        <v>3.27</v>
      </c>
      <c r="N58" s="20">
        <v>3.26</v>
      </c>
      <c r="O58" s="19"/>
      <c r="P58" s="19"/>
    </row>
    <row r="59" spans="1:16" x14ac:dyDescent="0.25">
      <c r="A59" s="8" t="s">
        <v>127</v>
      </c>
      <c r="B59" s="8" t="s">
        <v>128</v>
      </c>
      <c r="C59" s="19" t="s">
        <v>160</v>
      </c>
      <c r="D59" s="19" t="s">
        <v>160</v>
      </c>
      <c r="E59" s="19" t="s">
        <v>160</v>
      </c>
      <c r="F59" s="19">
        <v>2.3199999999999998</v>
      </c>
      <c r="G59" s="19">
        <v>1.99</v>
      </c>
      <c r="H59" s="19">
        <v>2.2000000000000002</v>
      </c>
      <c r="I59" s="19">
        <v>2.4699999999999998</v>
      </c>
      <c r="J59" s="19">
        <v>2.95</v>
      </c>
      <c r="K59" s="19">
        <v>3.36</v>
      </c>
      <c r="L59" s="19">
        <v>3.54</v>
      </c>
      <c r="M59" s="19">
        <v>3.27</v>
      </c>
      <c r="N59" s="20">
        <v>3.26</v>
      </c>
      <c r="O59" s="19"/>
      <c r="P59" s="19"/>
    </row>
    <row r="60" spans="1:16" x14ac:dyDescent="0.25">
      <c r="A60" s="8" t="s">
        <v>129</v>
      </c>
      <c r="B60" s="8" t="s">
        <v>130</v>
      </c>
      <c r="C60" s="19" t="s">
        <v>160</v>
      </c>
      <c r="D60" s="19" t="s">
        <v>160</v>
      </c>
      <c r="E60" s="19" t="s">
        <v>160</v>
      </c>
      <c r="F60" s="19">
        <v>2.3199999999999998</v>
      </c>
      <c r="G60" s="19">
        <v>2.2528000000000001</v>
      </c>
      <c r="H60" s="19">
        <v>2.4222999999999999</v>
      </c>
      <c r="I60" s="19">
        <v>2.7862</v>
      </c>
      <c r="J60" s="19">
        <v>3.0752999999999999</v>
      </c>
      <c r="K60" s="19">
        <v>3.4009</v>
      </c>
      <c r="L60" s="19">
        <v>3.5533000000000001</v>
      </c>
      <c r="M60" s="19">
        <v>3.4668000000000001</v>
      </c>
      <c r="N60" s="20">
        <v>3.4319950000000001</v>
      </c>
      <c r="O60" s="19">
        <v>3.5019999999999998</v>
      </c>
      <c r="P60" s="19">
        <v>3.7730000000000001</v>
      </c>
    </row>
    <row r="61" spans="1:16" x14ac:dyDescent="0.25">
      <c r="A61" s="8"/>
      <c r="B61" s="17"/>
      <c r="C61" s="17"/>
      <c r="D61" s="17"/>
      <c r="E61" s="17"/>
      <c r="F61" s="17"/>
      <c r="G61" s="17"/>
      <c r="H61" s="17"/>
      <c r="I61" s="17"/>
      <c r="J61" s="17"/>
      <c r="K61" s="17"/>
      <c r="L61" s="17"/>
      <c r="M61" s="17"/>
      <c r="N61" s="18"/>
      <c r="O61" s="17"/>
      <c r="P61" s="17"/>
    </row>
    <row r="62" spans="1:16" x14ac:dyDescent="0.25">
      <c r="A62" s="8" t="s">
        <v>131</v>
      </c>
      <c r="B62" s="17"/>
      <c r="C62" s="17"/>
      <c r="D62" s="17"/>
      <c r="E62" s="17"/>
      <c r="F62" s="17"/>
      <c r="G62" s="17"/>
      <c r="H62" s="17"/>
      <c r="I62" s="17"/>
      <c r="J62" s="17"/>
      <c r="K62" s="17"/>
      <c r="L62" s="17"/>
      <c r="M62" s="17"/>
      <c r="N62" s="18"/>
      <c r="O62" s="17"/>
      <c r="P62" s="17"/>
    </row>
    <row r="63" spans="1:16" x14ac:dyDescent="0.25">
      <c r="A63" s="11" t="s">
        <v>132</v>
      </c>
      <c r="B63" s="11" t="s">
        <v>133</v>
      </c>
      <c r="C63" s="21" t="s">
        <v>134</v>
      </c>
      <c r="D63" s="21" t="s">
        <v>134</v>
      </c>
      <c r="E63" s="21" t="s">
        <v>134</v>
      </c>
      <c r="F63" s="21" t="s">
        <v>134</v>
      </c>
      <c r="G63" s="21" t="s">
        <v>134</v>
      </c>
      <c r="H63" s="21" t="s">
        <v>134</v>
      </c>
      <c r="I63" s="21" t="s">
        <v>134</v>
      </c>
      <c r="J63" s="21" t="s">
        <v>134</v>
      </c>
      <c r="K63" s="21" t="s">
        <v>134</v>
      </c>
      <c r="L63" s="21" t="s">
        <v>134</v>
      </c>
      <c r="M63" s="21" t="s">
        <v>134</v>
      </c>
      <c r="N63" s="22"/>
      <c r="O63" s="21"/>
      <c r="P63" s="21"/>
    </row>
    <row r="64" spans="1:16" x14ac:dyDescent="0.25">
      <c r="A64" s="11" t="s">
        <v>135</v>
      </c>
      <c r="B64" s="11" t="s">
        <v>135</v>
      </c>
      <c r="C64" s="12">
        <v>672.2</v>
      </c>
      <c r="D64" s="12">
        <v>684.3</v>
      </c>
      <c r="E64" s="12">
        <v>714.2</v>
      </c>
      <c r="F64" s="12">
        <v>799.9</v>
      </c>
      <c r="G64" s="12">
        <v>819.6</v>
      </c>
      <c r="H64" s="12">
        <v>819</v>
      </c>
      <c r="I64" s="12">
        <v>943.3</v>
      </c>
      <c r="J64" s="12">
        <v>984.2</v>
      </c>
      <c r="K64" s="12">
        <v>1103.2</v>
      </c>
      <c r="L64" s="12">
        <v>1086.3</v>
      </c>
      <c r="M64" s="12">
        <v>1088.9000000000001</v>
      </c>
      <c r="N64" s="13">
        <v>1068</v>
      </c>
      <c r="O64" s="12">
        <v>1056</v>
      </c>
      <c r="P64" s="12">
        <v>1115.5709999999999</v>
      </c>
    </row>
    <row r="65" spans="1:16" x14ac:dyDescent="0.25">
      <c r="A65" s="11" t="s">
        <v>136</v>
      </c>
      <c r="B65" s="11" t="s">
        <v>137</v>
      </c>
      <c r="C65" s="23">
        <v>30.529599999999999</v>
      </c>
      <c r="D65" s="23">
        <v>29.18</v>
      </c>
      <c r="E65" s="23">
        <v>27.7209</v>
      </c>
      <c r="F65" s="23">
        <v>27.751200000000001</v>
      </c>
      <c r="G65" s="23">
        <v>28.997</v>
      </c>
      <c r="H65" s="23">
        <v>26.069500000000001</v>
      </c>
      <c r="I65" s="23">
        <v>25.6541</v>
      </c>
      <c r="J65" s="23">
        <v>25.227499999999999</v>
      </c>
      <c r="K65" s="23">
        <v>26.2623</v>
      </c>
      <c r="L65" s="23">
        <v>24.636600000000001</v>
      </c>
      <c r="M65" s="23">
        <v>26.745799999999999</v>
      </c>
      <c r="N65" s="24">
        <v>26.232407339179101</v>
      </c>
      <c r="O65" s="23">
        <v>27.1256100693553</v>
      </c>
      <c r="P65" s="23">
        <v>27.6071642899125</v>
      </c>
    </row>
    <row r="66" spans="1:16" x14ac:dyDescent="0.25">
      <c r="A66" s="11" t="s">
        <v>138</v>
      </c>
      <c r="B66" s="11" t="s">
        <v>138</v>
      </c>
      <c r="C66" s="12">
        <v>630.5</v>
      </c>
      <c r="D66" s="12">
        <v>646.4</v>
      </c>
      <c r="E66" s="12">
        <v>673.3</v>
      </c>
      <c r="F66" s="12">
        <v>755.8</v>
      </c>
      <c r="G66" s="12">
        <v>769.3</v>
      </c>
      <c r="H66" s="12">
        <v>764.4</v>
      </c>
      <c r="I66" s="12">
        <v>886.1</v>
      </c>
      <c r="J66" s="12">
        <v>928.4</v>
      </c>
      <c r="K66" s="12">
        <v>1039.5</v>
      </c>
      <c r="L66" s="12">
        <v>1010.4</v>
      </c>
      <c r="M66" s="12">
        <v>1005.2</v>
      </c>
      <c r="N66" s="13"/>
      <c r="O66" s="12"/>
      <c r="P66" s="12"/>
    </row>
    <row r="67" spans="1:16" x14ac:dyDescent="0.25">
      <c r="A67" s="11" t="s">
        <v>139</v>
      </c>
      <c r="B67" s="11" t="s">
        <v>139</v>
      </c>
      <c r="C67" s="12">
        <v>618.4</v>
      </c>
      <c r="D67" s="12">
        <v>634.79999999999995</v>
      </c>
      <c r="E67" s="12">
        <v>663.2</v>
      </c>
      <c r="F67" s="12">
        <v>695.7</v>
      </c>
      <c r="G67" s="12">
        <v>760.7</v>
      </c>
      <c r="H67" s="12">
        <v>754.3</v>
      </c>
      <c r="I67" s="12">
        <v>868</v>
      </c>
      <c r="J67" s="12">
        <v>907.3</v>
      </c>
      <c r="K67" s="12">
        <v>1020.1</v>
      </c>
      <c r="L67" s="12">
        <v>994.7</v>
      </c>
      <c r="M67" s="12">
        <v>989.8</v>
      </c>
      <c r="N67" s="13">
        <v>968.9</v>
      </c>
      <c r="O67" s="12">
        <v>956</v>
      </c>
      <c r="P67" s="12">
        <v>1005.909</v>
      </c>
    </row>
    <row r="68" spans="1:16" x14ac:dyDescent="0.25">
      <c r="A68" s="11" t="s">
        <v>140</v>
      </c>
      <c r="B68" s="11" t="s">
        <v>141</v>
      </c>
      <c r="C68" s="23">
        <v>64.5154</v>
      </c>
      <c r="D68" s="23">
        <v>63.737200000000001</v>
      </c>
      <c r="E68" s="23">
        <v>63.177300000000002</v>
      </c>
      <c r="F68" s="23">
        <v>62.538200000000003</v>
      </c>
      <c r="G68" s="23">
        <v>65.515699999999995</v>
      </c>
      <c r="H68" s="23">
        <v>63.407200000000003</v>
      </c>
      <c r="I68" s="23">
        <v>62.950800000000001</v>
      </c>
      <c r="J68" s="23">
        <v>61.928100000000001</v>
      </c>
      <c r="K68" s="23">
        <v>63.613199999999999</v>
      </c>
      <c r="L68" s="23">
        <v>61.4315</v>
      </c>
      <c r="M68" s="23">
        <v>64.581299999999999</v>
      </c>
      <c r="N68" s="24">
        <v>64.613268489180399</v>
      </c>
      <c r="O68" s="23">
        <v>64.200999999999993</v>
      </c>
      <c r="P68" s="23">
        <v>63.984000000000002</v>
      </c>
    </row>
    <row r="69" spans="1:16" x14ac:dyDescent="0.25">
      <c r="A69" s="11" t="s">
        <v>142</v>
      </c>
      <c r="B69" s="11" t="s">
        <v>143</v>
      </c>
      <c r="C69" s="23">
        <v>28.086099999999998</v>
      </c>
      <c r="D69" s="23">
        <v>27.069199999999999</v>
      </c>
      <c r="E69" s="23">
        <v>25.741299999999999</v>
      </c>
      <c r="F69" s="23">
        <v>24.136099999999999</v>
      </c>
      <c r="G69" s="23">
        <v>26.9131</v>
      </c>
      <c r="H69" s="23">
        <v>24.010100000000001</v>
      </c>
      <c r="I69" s="23">
        <v>23.606200000000001</v>
      </c>
      <c r="J69" s="23">
        <v>23.256399999999999</v>
      </c>
      <c r="K69" s="23">
        <v>24.283999999999999</v>
      </c>
      <c r="L69" s="23">
        <v>22.559100000000001</v>
      </c>
      <c r="M69" s="23">
        <v>24.311599999999999</v>
      </c>
      <c r="N69" s="24">
        <v>23.798295384766501</v>
      </c>
      <c r="O69" s="23">
        <v>24.556896994605701</v>
      </c>
      <c r="P69" s="23">
        <v>24.893346119343001</v>
      </c>
    </row>
    <row r="70" spans="1:16" x14ac:dyDescent="0.25">
      <c r="A70" s="11" t="s">
        <v>144</v>
      </c>
      <c r="B70" s="11" t="s">
        <v>145</v>
      </c>
      <c r="C70" s="23">
        <v>17.703700000000001</v>
      </c>
      <c r="D70" s="23">
        <v>16.9801</v>
      </c>
      <c r="E70" s="23">
        <v>16.398900000000001</v>
      </c>
      <c r="F70" s="23">
        <v>13.665699999999999</v>
      </c>
      <c r="G70" s="23">
        <v>16.002700000000001</v>
      </c>
      <c r="H70" s="23">
        <v>15.8582</v>
      </c>
      <c r="I70" s="23">
        <v>15.5861</v>
      </c>
      <c r="J70" s="23">
        <v>16.151</v>
      </c>
      <c r="K70" s="23">
        <v>16.4758</v>
      </c>
      <c r="L70" s="23">
        <v>16.3858</v>
      </c>
      <c r="M70" s="23">
        <v>17.0154</v>
      </c>
      <c r="N70" s="24">
        <v>16.874094269643599</v>
      </c>
      <c r="O70" s="23">
        <v>16.5065502183406</v>
      </c>
      <c r="P70" s="23">
        <v>16.889089615491699</v>
      </c>
    </row>
    <row r="71" spans="1:16" x14ac:dyDescent="0.25">
      <c r="A71" s="11" t="s">
        <v>146</v>
      </c>
      <c r="B71" s="11" t="s">
        <v>147</v>
      </c>
      <c r="C71" s="23">
        <v>400327.27269999997</v>
      </c>
      <c r="D71" s="23" t="s">
        <v>160</v>
      </c>
      <c r="E71" s="23" t="s">
        <v>160</v>
      </c>
      <c r="F71" s="23">
        <v>543849.05660000001</v>
      </c>
      <c r="G71" s="23">
        <v>504732.14289999998</v>
      </c>
      <c r="H71" s="23">
        <v>483323.07689999999</v>
      </c>
      <c r="I71" s="23">
        <v>557121.2121</v>
      </c>
      <c r="J71" s="23">
        <v>573720.5882</v>
      </c>
      <c r="K71" s="23">
        <v>583430.55559999996</v>
      </c>
      <c r="L71" s="23">
        <v>572636.36360000004</v>
      </c>
      <c r="M71" s="23">
        <v>531501.30550000002</v>
      </c>
      <c r="N71" s="24"/>
      <c r="O71" s="23"/>
      <c r="P71" s="23"/>
    </row>
    <row r="72" spans="1:16" x14ac:dyDescent="0.25">
      <c r="A72" s="11" t="s">
        <v>148</v>
      </c>
      <c r="B72" s="11" t="s">
        <v>149</v>
      </c>
      <c r="C72" s="23" t="s">
        <v>160</v>
      </c>
      <c r="D72" s="23" t="s">
        <v>160</v>
      </c>
      <c r="E72" s="23" t="s">
        <v>160</v>
      </c>
      <c r="F72" s="23">
        <v>0</v>
      </c>
      <c r="G72" s="23">
        <v>0.7</v>
      </c>
      <c r="H72" s="23">
        <v>0.9</v>
      </c>
      <c r="I72" s="23">
        <v>1.04</v>
      </c>
      <c r="J72" s="23">
        <v>1.2</v>
      </c>
      <c r="K72" s="23">
        <v>1.3599999999999999</v>
      </c>
      <c r="L72" s="23">
        <v>1.5</v>
      </c>
      <c r="M72" s="23">
        <v>1.65</v>
      </c>
      <c r="N72" s="24">
        <v>1.6475</v>
      </c>
      <c r="O72" s="23">
        <v>1.8140000000000001</v>
      </c>
      <c r="P72" s="23">
        <v>1.9990000000000001</v>
      </c>
    </row>
    <row r="73" spans="1:16" x14ac:dyDescent="0.25">
      <c r="A73" s="11" t="s">
        <v>150</v>
      </c>
      <c r="B73" s="11" t="s">
        <v>151</v>
      </c>
      <c r="C73" s="12" t="s">
        <v>160</v>
      </c>
      <c r="D73" s="12" t="s">
        <v>160</v>
      </c>
      <c r="E73" s="12" t="s">
        <v>160</v>
      </c>
      <c r="F73" s="12">
        <v>0</v>
      </c>
      <c r="G73" s="12">
        <v>140.41999999999999</v>
      </c>
      <c r="H73" s="12">
        <v>184.23</v>
      </c>
      <c r="I73" s="12">
        <v>212.47200000000001</v>
      </c>
      <c r="J73" s="12">
        <v>244.32</v>
      </c>
      <c r="K73" s="12">
        <v>275.7</v>
      </c>
      <c r="L73" s="12">
        <v>304</v>
      </c>
      <c r="M73" s="12">
        <v>326</v>
      </c>
      <c r="N73" s="13">
        <v>328.49549999999999</v>
      </c>
      <c r="O73" s="12"/>
      <c r="P73" s="12"/>
    </row>
    <row r="74" spans="1:16" x14ac:dyDescent="0.25">
      <c r="A74" s="11" t="s">
        <v>152</v>
      </c>
      <c r="B74" s="11" t="s">
        <v>153</v>
      </c>
      <c r="C74" s="12" t="s">
        <v>160</v>
      </c>
      <c r="D74" s="12" t="s">
        <v>160</v>
      </c>
      <c r="E74" s="12" t="s">
        <v>160</v>
      </c>
      <c r="F74" s="12" t="s">
        <v>160</v>
      </c>
      <c r="G74" s="12">
        <v>0</v>
      </c>
      <c r="H74" s="12">
        <v>0</v>
      </c>
      <c r="I74" s="12">
        <v>0</v>
      </c>
      <c r="J74" s="12">
        <v>0.6</v>
      </c>
      <c r="K74" s="12">
        <v>5.7</v>
      </c>
      <c r="L74" s="12">
        <v>1.5</v>
      </c>
      <c r="M74" s="12">
        <v>0.5</v>
      </c>
      <c r="N74" s="13"/>
      <c r="O74" s="12"/>
      <c r="P74" s="12"/>
    </row>
    <row r="75" spans="1:16" x14ac:dyDescent="0.25">
      <c r="A75" s="11" t="s">
        <v>154</v>
      </c>
      <c r="B75" s="11" t="s">
        <v>155</v>
      </c>
      <c r="C75" s="12">
        <v>41.7</v>
      </c>
      <c r="D75" s="12">
        <v>37.9</v>
      </c>
      <c r="E75" s="12">
        <v>40.9</v>
      </c>
      <c r="F75" s="12">
        <v>44.1</v>
      </c>
      <c r="G75" s="12">
        <v>50.3</v>
      </c>
      <c r="H75" s="12">
        <v>54.6</v>
      </c>
      <c r="I75" s="12">
        <v>57.2</v>
      </c>
      <c r="J75" s="12">
        <v>55.8</v>
      </c>
      <c r="K75" s="12">
        <v>63.7</v>
      </c>
      <c r="L75" s="12">
        <v>75.900000000000006</v>
      </c>
      <c r="M75" s="12">
        <v>83.7</v>
      </c>
      <c r="N75" s="13"/>
      <c r="O75" s="12"/>
      <c r="P75" s="12"/>
    </row>
    <row r="76" spans="1:16" x14ac:dyDescent="0.25">
      <c r="A76" s="11" t="s">
        <v>156</v>
      </c>
      <c r="B76" s="11" t="s">
        <v>157</v>
      </c>
      <c r="C76" s="12" t="s">
        <v>160</v>
      </c>
      <c r="D76" s="12">
        <v>10.3</v>
      </c>
      <c r="E76" s="12">
        <v>9.8000000000000007</v>
      </c>
      <c r="F76" s="12">
        <v>11.5</v>
      </c>
      <c r="G76" s="12">
        <v>23</v>
      </c>
      <c r="H76" s="12">
        <v>24.1</v>
      </c>
      <c r="I76" s="12">
        <v>35.5</v>
      </c>
      <c r="J76" s="12">
        <v>37.4</v>
      </c>
      <c r="K76" s="12">
        <v>39.700000000000003</v>
      </c>
      <c r="L76" s="12">
        <v>39.5</v>
      </c>
      <c r="M76" s="12">
        <v>37.4</v>
      </c>
      <c r="N76" s="13"/>
      <c r="O76" s="12"/>
      <c r="P76" s="12"/>
    </row>
    <row r="77" spans="1:16" x14ac:dyDescent="0.25">
      <c r="A77" s="25" t="s">
        <v>158</v>
      </c>
      <c r="B77" s="25" t="s">
        <v>159</v>
      </c>
      <c r="C77" s="25"/>
      <c r="D77" s="25"/>
      <c r="E77" s="25"/>
      <c r="F77" s="25"/>
      <c r="G77" s="25"/>
      <c r="H77" s="25"/>
      <c r="I77" s="25"/>
      <c r="J77" s="25"/>
      <c r="K77" s="25"/>
      <c r="L77" s="25"/>
      <c r="M77" s="25"/>
      <c r="N77" s="25"/>
      <c r="O77" s="25"/>
      <c r="P77" s="25"/>
    </row>
    <row r="78" spans="1:16" x14ac:dyDescent="0.25">
      <c r="H78" t="s">
        <v>1558</v>
      </c>
      <c r="I78">
        <f>_xll.ciqfunctions.udf.CIQ("MJN", "IQ_CLOSEPRICE", "2011-12-30")</f>
        <v>68.73</v>
      </c>
      <c r="J78">
        <f>_xll.ciqfunctions.udf.CIQ("MJN", "IQ_CLOSEPRICE", "2012-12-31")</f>
        <v>65.89</v>
      </c>
      <c r="K78">
        <f>_xll.ciqfunctions.udf.CIQ("MJN", "IQ_CLOSEPRICE", "2013-12-31")</f>
        <v>83.76</v>
      </c>
      <c r="L78">
        <f>_xll.ciqfunctions.udf.CIQ("MJN", "IQ_CLOSEPRICE", "2014-12-31")</f>
        <v>100.54</v>
      </c>
      <c r="M78">
        <f>_xll.ciqfunctions.udf.CIQ("MJN", "IQ_CLOSEPRICE", "2015-12-31")</f>
        <v>78.95</v>
      </c>
      <c r="N78" s="905">
        <f ca="1">'Football Field'!E13</f>
        <v>80.792559998666746</v>
      </c>
      <c r="O78" s="98">
        <f ca="1">N78*(1+WACC!D98)</f>
        <v>86.89182866692876</v>
      </c>
    </row>
    <row r="79" spans="1:16" x14ac:dyDescent="0.25">
      <c r="H79" t="s">
        <v>1559</v>
      </c>
      <c r="I79" s="904">
        <f>I72</f>
        <v>1.04</v>
      </c>
      <c r="J79" s="904">
        <f t="shared" ref="J79:M79" si="0">J72</f>
        <v>1.2</v>
      </c>
      <c r="K79" s="904">
        <f t="shared" si="0"/>
        <v>1.3599999999999999</v>
      </c>
      <c r="L79" s="904">
        <f t="shared" si="0"/>
        <v>1.5</v>
      </c>
      <c r="M79" s="904">
        <f t="shared" si="0"/>
        <v>1.65</v>
      </c>
      <c r="N79" s="904">
        <f>O72</f>
        <v>1.8140000000000001</v>
      </c>
      <c r="O79" s="904">
        <f>P72</f>
        <v>1.9990000000000001</v>
      </c>
    </row>
    <row r="80" spans="1:16" x14ac:dyDescent="0.25">
      <c r="H80" t="s">
        <v>1557</v>
      </c>
      <c r="I80" s="112">
        <f>I79/I78</f>
        <v>1.5131674668994616E-2</v>
      </c>
      <c r="J80" s="112">
        <f t="shared" ref="J80:O80" si="1">J79/J78</f>
        <v>1.8212171801487327E-2</v>
      </c>
      <c r="K80" s="112">
        <f t="shared" si="1"/>
        <v>1.6236867239732566E-2</v>
      </c>
      <c r="L80" s="112">
        <f t="shared" si="1"/>
        <v>1.4919435050726078E-2</v>
      </c>
      <c r="M80" s="112">
        <f t="shared" si="1"/>
        <v>2.089930335655478E-2</v>
      </c>
      <c r="N80" s="112">
        <f t="shared" ca="1" si="1"/>
        <v>2.2452562464042914E-2</v>
      </c>
      <c r="O80" s="112">
        <f t="shared" ca="1" si="1"/>
        <v>2.3005615495359281E-2</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1"/>
  <sheetViews>
    <sheetView topLeftCell="A58" workbookViewId="0">
      <selection activeCell="I65" sqref="I65"/>
    </sheetView>
  </sheetViews>
  <sheetFormatPr defaultColWidth="9" defaultRowHeight="15" x14ac:dyDescent="0.25"/>
  <cols>
    <col min="1" max="1" width="34" style="27" bestFit="1" customWidth="1"/>
    <col min="2" max="2" width="0" style="27" hidden="1" bestFit="1" customWidth="1"/>
    <col min="3" max="9" width="11.42578125" style="27" bestFit="1" customWidth="1"/>
    <col min="10" max="16384" width="9" style="27"/>
  </cols>
  <sheetData>
    <row r="1" spans="1:9" x14ac:dyDescent="0.25">
      <c r="A1" s="26"/>
      <c r="B1" s="26"/>
      <c r="C1" s="26"/>
      <c r="D1" s="26"/>
      <c r="E1" s="26"/>
      <c r="F1" s="26"/>
      <c r="G1" s="26"/>
      <c r="H1" s="26"/>
      <c r="I1" s="26"/>
    </row>
    <row r="2" spans="1:9" ht="20.25" x14ac:dyDescent="0.25">
      <c r="A2" s="28" t="s">
        <v>161</v>
      </c>
      <c r="B2" s="28"/>
      <c r="C2" s="28"/>
      <c r="D2" s="28"/>
      <c r="E2" s="28"/>
      <c r="F2" s="28"/>
      <c r="G2" s="28"/>
      <c r="H2" s="28"/>
      <c r="I2" s="28"/>
    </row>
    <row r="3" spans="1:9" x14ac:dyDescent="0.25">
      <c r="A3" s="29"/>
      <c r="B3" s="29"/>
      <c r="C3" s="29"/>
      <c r="D3" s="29"/>
      <c r="E3" s="29"/>
      <c r="F3" s="29"/>
      <c r="G3" s="29"/>
      <c r="H3" s="29"/>
      <c r="I3" s="29"/>
    </row>
    <row r="4" spans="1:9" x14ac:dyDescent="0.25">
      <c r="A4" s="30" t="s">
        <v>1</v>
      </c>
      <c r="B4" s="30"/>
      <c r="C4" s="31" t="s">
        <v>6</v>
      </c>
      <c r="D4" s="31" t="s">
        <v>7</v>
      </c>
      <c r="E4" s="31" t="s">
        <v>8</v>
      </c>
      <c r="F4" s="31" t="s">
        <v>9</v>
      </c>
      <c r="G4" s="31" t="s">
        <v>10</v>
      </c>
      <c r="H4" s="31" t="s">
        <v>11</v>
      </c>
      <c r="I4" s="31" t="s">
        <v>12</v>
      </c>
    </row>
    <row r="5" spans="1:9" x14ac:dyDescent="0.25">
      <c r="A5" s="32" t="s">
        <v>16</v>
      </c>
      <c r="B5" s="32"/>
      <c r="C5" s="33" t="s">
        <v>21</v>
      </c>
      <c r="D5" s="33" t="s">
        <v>22</v>
      </c>
      <c r="E5" s="33" t="s">
        <v>23</v>
      </c>
      <c r="F5" s="33" t="s">
        <v>24</v>
      </c>
      <c r="G5" s="33" t="s">
        <v>25</v>
      </c>
      <c r="H5" s="33" t="s">
        <v>26</v>
      </c>
      <c r="I5" s="33" t="s">
        <v>27</v>
      </c>
    </row>
    <row r="6" spans="1:9" x14ac:dyDescent="0.25">
      <c r="A6" s="34" t="s">
        <v>162</v>
      </c>
      <c r="B6" s="35"/>
      <c r="C6" s="35"/>
      <c r="D6" s="35"/>
      <c r="E6" s="35"/>
      <c r="F6" s="35"/>
      <c r="G6" s="35"/>
      <c r="H6" s="35"/>
      <c r="I6" s="35"/>
    </row>
    <row r="7" spans="1:9" x14ac:dyDescent="0.25">
      <c r="A7" s="36" t="s">
        <v>163</v>
      </c>
      <c r="B7" s="36" t="s">
        <v>164</v>
      </c>
      <c r="C7" s="37">
        <v>561.1</v>
      </c>
      <c r="D7" s="37">
        <v>595.6</v>
      </c>
      <c r="E7" s="37">
        <v>840.3</v>
      </c>
      <c r="F7" s="37">
        <v>1042.0999999999999</v>
      </c>
      <c r="G7" s="37">
        <v>1050.8</v>
      </c>
      <c r="H7" s="37">
        <v>1297.7</v>
      </c>
      <c r="I7" s="37">
        <v>1701.4</v>
      </c>
    </row>
    <row r="8" spans="1:9" x14ac:dyDescent="0.25">
      <c r="A8" s="36" t="s">
        <v>165</v>
      </c>
      <c r="B8" s="36" t="s">
        <v>166</v>
      </c>
      <c r="C8" s="37">
        <v>561.1</v>
      </c>
      <c r="D8" s="37">
        <v>595.6</v>
      </c>
      <c r="E8" s="37">
        <v>840.3</v>
      </c>
      <c r="F8" s="37">
        <v>1042.0999999999999</v>
      </c>
      <c r="G8" s="37">
        <v>1050.8</v>
      </c>
      <c r="H8" s="37">
        <v>1297.7</v>
      </c>
      <c r="I8" s="37">
        <v>1701.4</v>
      </c>
    </row>
    <row r="9" spans="1:9" x14ac:dyDescent="0.25">
      <c r="A9" s="36" t="s">
        <v>167</v>
      </c>
      <c r="B9" s="36" t="s">
        <v>168</v>
      </c>
      <c r="C9" s="37">
        <v>0</v>
      </c>
      <c r="D9" s="37">
        <v>0</v>
      </c>
      <c r="E9" s="37">
        <v>0</v>
      </c>
      <c r="F9" s="37">
        <v>0</v>
      </c>
      <c r="G9" s="37">
        <v>0</v>
      </c>
      <c r="H9" s="37">
        <v>0</v>
      </c>
      <c r="I9" s="37">
        <v>0</v>
      </c>
    </row>
    <row r="10" spans="1:9" x14ac:dyDescent="0.25">
      <c r="A10" s="36" t="s">
        <v>169</v>
      </c>
      <c r="B10" s="36" t="s">
        <v>170</v>
      </c>
      <c r="C10" s="37">
        <v>347.6</v>
      </c>
      <c r="D10" s="37">
        <v>352</v>
      </c>
      <c r="E10" s="37">
        <v>352.6</v>
      </c>
      <c r="F10" s="37">
        <v>364.6</v>
      </c>
      <c r="G10" s="37">
        <v>384.4</v>
      </c>
      <c r="H10" s="37">
        <v>330.7</v>
      </c>
      <c r="I10" s="37">
        <v>291.3</v>
      </c>
    </row>
    <row r="11" spans="1:9" x14ac:dyDescent="0.25">
      <c r="A11" s="36" t="s">
        <v>171</v>
      </c>
      <c r="B11" s="36" t="s">
        <v>172</v>
      </c>
      <c r="C11" s="37">
        <v>317.60000000000002</v>
      </c>
      <c r="D11" s="37">
        <v>352</v>
      </c>
      <c r="E11" s="37">
        <v>352.6</v>
      </c>
      <c r="F11" s="37">
        <v>364.6</v>
      </c>
      <c r="G11" s="37">
        <v>384.4</v>
      </c>
      <c r="H11" s="37">
        <v>330.7</v>
      </c>
      <c r="I11" s="37">
        <v>291.3</v>
      </c>
    </row>
    <row r="12" spans="1:9" x14ac:dyDescent="0.25">
      <c r="A12" s="36" t="s">
        <v>173</v>
      </c>
      <c r="B12" s="36" t="s">
        <v>174</v>
      </c>
      <c r="C12" s="37">
        <v>30</v>
      </c>
      <c r="D12" s="37">
        <v>0</v>
      </c>
      <c r="E12" s="37">
        <v>0</v>
      </c>
      <c r="F12" s="37">
        <v>0</v>
      </c>
      <c r="G12" s="37">
        <v>0</v>
      </c>
      <c r="H12" s="37">
        <v>0</v>
      </c>
      <c r="I12" s="37">
        <v>0</v>
      </c>
    </row>
    <row r="13" spans="1:9" x14ac:dyDescent="0.25">
      <c r="A13" s="36" t="s">
        <v>175</v>
      </c>
      <c r="B13" s="36" t="s">
        <v>176</v>
      </c>
      <c r="C13" s="37">
        <v>309.89999999999998</v>
      </c>
      <c r="D13" s="37">
        <v>356.7</v>
      </c>
      <c r="E13" s="37">
        <v>534.9</v>
      </c>
      <c r="F13" s="37">
        <v>435.9</v>
      </c>
      <c r="G13" s="37">
        <v>534.79999999999995</v>
      </c>
      <c r="H13" s="37">
        <v>555.5</v>
      </c>
      <c r="I13" s="37">
        <v>484.9</v>
      </c>
    </row>
    <row r="14" spans="1:9" x14ac:dyDescent="0.25">
      <c r="A14" s="36" t="s">
        <v>177</v>
      </c>
      <c r="B14" s="36" t="s">
        <v>178</v>
      </c>
      <c r="C14" s="37">
        <v>117.4</v>
      </c>
      <c r="D14" s="37">
        <v>82.1</v>
      </c>
      <c r="E14" s="37">
        <v>197.6</v>
      </c>
      <c r="F14" s="37">
        <v>114.4</v>
      </c>
      <c r="G14" s="37">
        <v>139.6</v>
      </c>
      <c r="H14" s="37">
        <v>179.7</v>
      </c>
      <c r="I14" s="37">
        <v>162.9</v>
      </c>
    </row>
    <row r="15" spans="1:9" x14ac:dyDescent="0.25">
      <c r="A15" s="36" t="s">
        <v>179</v>
      </c>
      <c r="B15" s="36" t="s">
        <v>180</v>
      </c>
      <c r="C15" s="37">
        <v>26.5</v>
      </c>
      <c r="D15" s="37">
        <v>73.099999999999994</v>
      </c>
      <c r="E15" s="37">
        <v>99</v>
      </c>
      <c r="F15" s="37">
        <v>56.9</v>
      </c>
      <c r="G15" s="37">
        <v>82.5</v>
      </c>
      <c r="H15" s="37">
        <v>88.9</v>
      </c>
      <c r="I15" s="37">
        <v>70.3</v>
      </c>
    </row>
    <row r="16" spans="1:9" x14ac:dyDescent="0.25">
      <c r="A16" s="36" t="s">
        <v>181</v>
      </c>
      <c r="B16" s="36" t="s">
        <v>182</v>
      </c>
      <c r="C16" s="37">
        <v>166</v>
      </c>
      <c r="D16" s="37">
        <v>201.5</v>
      </c>
      <c r="E16" s="37">
        <v>238.3</v>
      </c>
      <c r="F16" s="37">
        <v>264.60000000000002</v>
      </c>
      <c r="G16" s="37">
        <v>312.7</v>
      </c>
      <c r="H16" s="37">
        <v>286.89999999999998</v>
      </c>
      <c r="I16" s="37">
        <v>251.7</v>
      </c>
    </row>
    <row r="17" spans="1:9" x14ac:dyDescent="0.25">
      <c r="A17" s="36" t="s">
        <v>183</v>
      </c>
      <c r="B17" s="36" t="s">
        <v>184</v>
      </c>
      <c r="C17" s="37">
        <v>0</v>
      </c>
      <c r="D17" s="37">
        <v>0</v>
      </c>
      <c r="E17" s="37">
        <v>0</v>
      </c>
      <c r="F17" s="37">
        <v>0</v>
      </c>
      <c r="G17" s="37">
        <v>0</v>
      </c>
      <c r="H17" s="37">
        <v>0</v>
      </c>
      <c r="I17" s="37">
        <v>0</v>
      </c>
    </row>
    <row r="18" spans="1:9" x14ac:dyDescent="0.25">
      <c r="A18" s="36" t="s">
        <v>185</v>
      </c>
      <c r="B18" s="36" t="s">
        <v>186</v>
      </c>
      <c r="C18" s="37">
        <v>117.5</v>
      </c>
      <c r="D18" s="37">
        <v>144.69999999999999</v>
      </c>
      <c r="E18" s="37">
        <v>161.9</v>
      </c>
      <c r="F18" s="37">
        <v>172.4</v>
      </c>
      <c r="G18" s="37">
        <v>148.1</v>
      </c>
      <c r="H18" s="37">
        <v>147.4</v>
      </c>
      <c r="I18" s="37">
        <v>124.8</v>
      </c>
    </row>
    <row r="19" spans="1:9" x14ac:dyDescent="0.25">
      <c r="A19" s="36" t="s">
        <v>187</v>
      </c>
      <c r="B19" s="36" t="s">
        <v>188</v>
      </c>
      <c r="C19" s="37">
        <v>0</v>
      </c>
      <c r="D19" s="37">
        <v>0</v>
      </c>
      <c r="E19" s="37">
        <v>0</v>
      </c>
      <c r="F19" s="37">
        <v>0</v>
      </c>
      <c r="G19" s="37">
        <v>0</v>
      </c>
      <c r="H19" s="37">
        <v>13</v>
      </c>
      <c r="I19" s="37">
        <v>6.4</v>
      </c>
    </row>
    <row r="20" spans="1:9" x14ac:dyDescent="0.25">
      <c r="A20" s="36" t="s">
        <v>189</v>
      </c>
      <c r="B20" s="36" t="s">
        <v>190</v>
      </c>
      <c r="C20" s="37">
        <v>89.4</v>
      </c>
      <c r="D20" s="37">
        <v>97.9</v>
      </c>
      <c r="E20" s="37">
        <v>118.5</v>
      </c>
      <c r="F20" s="37">
        <v>86.4</v>
      </c>
      <c r="G20" s="37">
        <v>75.3</v>
      </c>
      <c r="H20" s="37" t="s">
        <v>160</v>
      </c>
      <c r="I20" s="37" t="s">
        <v>160</v>
      </c>
    </row>
    <row r="21" spans="1:9" x14ac:dyDescent="0.25">
      <c r="A21" s="36" t="s">
        <v>191</v>
      </c>
      <c r="B21" s="36" t="s">
        <v>192</v>
      </c>
      <c r="C21" s="37">
        <v>5.6</v>
      </c>
      <c r="D21" s="37">
        <v>15.6</v>
      </c>
      <c r="E21" s="37">
        <v>3.3</v>
      </c>
      <c r="F21" s="37">
        <v>26</v>
      </c>
      <c r="G21" s="37">
        <v>15.9</v>
      </c>
      <c r="H21" s="37">
        <v>7.7</v>
      </c>
      <c r="I21" s="37">
        <v>13.2</v>
      </c>
    </row>
    <row r="22" spans="1:9" x14ac:dyDescent="0.25">
      <c r="A22" s="36" t="s">
        <v>193</v>
      </c>
      <c r="B22" s="36" t="s">
        <v>194</v>
      </c>
      <c r="C22" s="37">
        <v>22.5</v>
      </c>
      <c r="D22" s="37">
        <v>31.2</v>
      </c>
      <c r="E22" s="37">
        <v>40.1</v>
      </c>
      <c r="F22" s="37">
        <v>60</v>
      </c>
      <c r="G22" s="37">
        <v>56.9</v>
      </c>
      <c r="H22" s="37">
        <v>126.7</v>
      </c>
      <c r="I22" s="37">
        <v>105.2</v>
      </c>
    </row>
    <row r="23" spans="1:9" x14ac:dyDescent="0.25">
      <c r="A23" s="34" t="s">
        <v>195</v>
      </c>
      <c r="B23" s="34" t="s">
        <v>196</v>
      </c>
      <c r="C23" s="38">
        <v>1336.1</v>
      </c>
      <c r="D23" s="38">
        <v>1449</v>
      </c>
      <c r="E23" s="38">
        <v>1889.7</v>
      </c>
      <c r="F23" s="38">
        <v>2015</v>
      </c>
      <c r="G23" s="38">
        <v>2118.1</v>
      </c>
      <c r="H23" s="38">
        <v>2331.3000000000002</v>
      </c>
      <c r="I23" s="38">
        <v>2602.4</v>
      </c>
    </row>
    <row r="24" spans="1:9" x14ac:dyDescent="0.25">
      <c r="A24" s="36" t="s">
        <v>197</v>
      </c>
      <c r="B24" s="36" t="s">
        <v>198</v>
      </c>
      <c r="C24" s="37">
        <v>501.4</v>
      </c>
      <c r="D24" s="37">
        <v>550.5</v>
      </c>
      <c r="E24" s="37">
        <v>576.1</v>
      </c>
      <c r="F24" s="37">
        <v>689.9</v>
      </c>
      <c r="G24" s="37">
        <v>867.5</v>
      </c>
      <c r="H24" s="37">
        <v>912.7</v>
      </c>
      <c r="I24" s="37">
        <v>964</v>
      </c>
    </row>
    <row r="25" spans="1:9" x14ac:dyDescent="0.25">
      <c r="A25" s="36" t="s">
        <v>199</v>
      </c>
      <c r="B25" s="36" t="s">
        <v>200</v>
      </c>
      <c r="C25" s="37">
        <v>984.7</v>
      </c>
      <c r="D25" s="37">
        <v>1076.8</v>
      </c>
      <c r="E25" s="37">
        <v>1106.3</v>
      </c>
      <c r="F25" s="37">
        <v>1258.0999999999999</v>
      </c>
      <c r="G25" s="37">
        <v>1474.6</v>
      </c>
      <c r="H25" s="37">
        <v>1562.2</v>
      </c>
      <c r="I25" s="37">
        <v>1652</v>
      </c>
    </row>
    <row r="26" spans="1:9" x14ac:dyDescent="0.25">
      <c r="A26" s="36" t="s">
        <v>201</v>
      </c>
      <c r="B26" s="36" t="s">
        <v>202</v>
      </c>
      <c r="C26" s="37">
        <v>483.3</v>
      </c>
      <c r="D26" s="37">
        <v>526.29999999999995</v>
      </c>
      <c r="E26" s="37">
        <v>530.20000000000005</v>
      </c>
      <c r="F26" s="37">
        <v>568.20000000000005</v>
      </c>
      <c r="G26" s="37">
        <v>607.1</v>
      </c>
      <c r="H26" s="37">
        <v>649.5</v>
      </c>
      <c r="I26" s="37">
        <v>688</v>
      </c>
    </row>
    <row r="27" spans="1:9" x14ac:dyDescent="0.25">
      <c r="A27" s="36" t="s">
        <v>203</v>
      </c>
      <c r="B27" s="36" t="s">
        <v>204</v>
      </c>
      <c r="C27" s="37">
        <v>0</v>
      </c>
      <c r="D27" s="37">
        <v>0</v>
      </c>
      <c r="E27" s="37">
        <v>0</v>
      </c>
      <c r="F27" s="37">
        <v>0</v>
      </c>
      <c r="G27" s="37">
        <v>0</v>
      </c>
      <c r="H27" s="37">
        <v>0</v>
      </c>
      <c r="I27" s="37">
        <v>0</v>
      </c>
    </row>
    <row r="28" spans="1:9" x14ac:dyDescent="0.25">
      <c r="A28" s="36" t="s">
        <v>205</v>
      </c>
      <c r="B28" s="36" t="s">
        <v>206</v>
      </c>
      <c r="C28" s="37">
        <v>232.8</v>
      </c>
      <c r="D28" s="37">
        <v>293.60000000000002</v>
      </c>
      <c r="E28" s="37">
        <v>301</v>
      </c>
      <c r="F28" s="37">
        <v>553.29999999999995</v>
      </c>
      <c r="G28" s="37">
        <v>488.5</v>
      </c>
      <c r="H28" s="37">
        <v>519.79999999999995</v>
      </c>
      <c r="I28" s="37">
        <v>431.7</v>
      </c>
    </row>
    <row r="29" spans="1:9" x14ac:dyDescent="0.25">
      <c r="A29" s="36" t="s">
        <v>207</v>
      </c>
      <c r="B29" s="36" t="s">
        <v>208</v>
      </c>
      <c r="C29" s="37">
        <v>168</v>
      </c>
      <c r="D29" s="37">
        <v>197.8</v>
      </c>
      <c r="E29" s="37">
        <v>209.1</v>
      </c>
      <c r="F29" s="37">
        <v>400.5</v>
      </c>
      <c r="G29" s="37">
        <v>294.3</v>
      </c>
      <c r="H29" s="37">
        <v>238.1</v>
      </c>
      <c r="I29" s="37">
        <v>180.9</v>
      </c>
    </row>
    <row r="30" spans="1:9" x14ac:dyDescent="0.25">
      <c r="A30" s="39" t="s">
        <v>209</v>
      </c>
      <c r="B30" s="39" t="s">
        <v>210</v>
      </c>
      <c r="C30" s="40">
        <v>117.5</v>
      </c>
      <c r="D30" s="40">
        <v>117.5</v>
      </c>
      <c r="E30" s="40">
        <v>117.5</v>
      </c>
      <c r="F30" s="40">
        <v>270.60000000000002</v>
      </c>
      <c r="G30" s="40">
        <v>196.8</v>
      </c>
      <c r="H30" s="40">
        <v>162.69999999999999</v>
      </c>
      <c r="I30" s="40">
        <v>126</v>
      </c>
    </row>
    <row r="31" spans="1:9" x14ac:dyDescent="0.25">
      <c r="A31" s="39" t="s">
        <v>211</v>
      </c>
      <c r="B31" s="39" t="s">
        <v>212</v>
      </c>
      <c r="C31" s="40">
        <v>50.5</v>
      </c>
      <c r="D31" s="40">
        <v>80.3</v>
      </c>
      <c r="E31" s="40">
        <v>91.6</v>
      </c>
      <c r="F31" s="40">
        <v>129.9</v>
      </c>
      <c r="G31" s="40">
        <v>97.5</v>
      </c>
      <c r="H31" s="40">
        <v>75.400000000000006</v>
      </c>
      <c r="I31" s="40">
        <v>54.9</v>
      </c>
    </row>
    <row r="32" spans="1:9" x14ac:dyDescent="0.25">
      <c r="A32" s="36" t="s">
        <v>189</v>
      </c>
      <c r="B32" s="36" t="s">
        <v>213</v>
      </c>
      <c r="C32" s="37">
        <v>16</v>
      </c>
      <c r="D32" s="37">
        <v>13.4</v>
      </c>
      <c r="E32" s="37">
        <v>16.5</v>
      </c>
      <c r="F32" s="37">
        <v>24.5</v>
      </c>
      <c r="G32" s="37">
        <v>37</v>
      </c>
      <c r="H32" s="37">
        <v>150.4</v>
      </c>
      <c r="I32" s="37">
        <v>118.5</v>
      </c>
    </row>
    <row r="33" spans="1:9" x14ac:dyDescent="0.25">
      <c r="A33" s="36" t="s">
        <v>187</v>
      </c>
      <c r="B33" s="36" t="s">
        <v>214</v>
      </c>
      <c r="C33" s="37">
        <v>0</v>
      </c>
      <c r="D33" s="37">
        <v>20.100000000000001</v>
      </c>
      <c r="E33" s="37">
        <v>5.2</v>
      </c>
      <c r="F33" s="37">
        <v>0</v>
      </c>
      <c r="G33" s="37">
        <v>24.1</v>
      </c>
      <c r="H33" s="37">
        <v>0</v>
      </c>
      <c r="I33" s="37">
        <v>3.9</v>
      </c>
    </row>
    <row r="34" spans="1:9" x14ac:dyDescent="0.25">
      <c r="A34" s="36" t="s">
        <v>215</v>
      </c>
      <c r="B34" s="36" t="s">
        <v>216</v>
      </c>
      <c r="C34" s="37">
        <v>48.8</v>
      </c>
      <c r="D34" s="37">
        <v>62.3</v>
      </c>
      <c r="E34" s="37">
        <v>70.2</v>
      </c>
      <c r="F34" s="37">
        <v>128.30000000000001</v>
      </c>
      <c r="G34" s="37">
        <v>133.1</v>
      </c>
      <c r="H34" s="37">
        <v>131.30000000000001</v>
      </c>
      <c r="I34" s="37">
        <v>128.4</v>
      </c>
    </row>
    <row r="35" spans="1:9" x14ac:dyDescent="0.25">
      <c r="A35" s="34" t="s">
        <v>217</v>
      </c>
      <c r="B35" s="34" t="s">
        <v>218</v>
      </c>
      <c r="C35" s="38">
        <v>734.2</v>
      </c>
      <c r="D35" s="38">
        <v>844.1</v>
      </c>
      <c r="E35" s="38">
        <v>877.1</v>
      </c>
      <c r="F35" s="38">
        <v>1243.2</v>
      </c>
      <c r="G35" s="38">
        <v>1356</v>
      </c>
      <c r="H35" s="38">
        <v>1432.5</v>
      </c>
      <c r="I35" s="38">
        <v>1395.7</v>
      </c>
    </row>
    <row r="36" spans="1:9" x14ac:dyDescent="0.25">
      <c r="A36" s="34" t="s">
        <v>162</v>
      </c>
      <c r="B36" s="34" t="s">
        <v>219</v>
      </c>
      <c r="C36" s="38">
        <v>2070.3000000000002</v>
      </c>
      <c r="D36" s="38">
        <v>2293.1</v>
      </c>
      <c r="E36" s="38">
        <v>2766.8</v>
      </c>
      <c r="F36" s="38">
        <v>3258.2</v>
      </c>
      <c r="G36" s="38">
        <v>3474.1</v>
      </c>
      <c r="H36" s="38">
        <v>3763.8</v>
      </c>
      <c r="I36" s="38">
        <v>3998.1</v>
      </c>
    </row>
    <row r="37" spans="1:9" x14ac:dyDescent="0.25">
      <c r="A37" s="34"/>
      <c r="B37" s="35"/>
      <c r="C37" s="35"/>
      <c r="D37" s="35"/>
      <c r="E37" s="35"/>
      <c r="F37" s="35"/>
      <c r="G37" s="35"/>
      <c r="H37" s="35"/>
      <c r="I37" s="35"/>
    </row>
    <row r="38" spans="1:9" x14ac:dyDescent="0.25">
      <c r="A38" s="34" t="s">
        <v>220</v>
      </c>
      <c r="B38" s="35"/>
      <c r="C38" s="35"/>
      <c r="D38" s="35"/>
      <c r="E38" s="35"/>
      <c r="F38" s="35"/>
      <c r="G38" s="35"/>
      <c r="H38" s="35"/>
      <c r="I38" s="35"/>
    </row>
    <row r="39" spans="1:9" x14ac:dyDescent="0.25">
      <c r="A39" s="36" t="s">
        <v>221</v>
      </c>
      <c r="B39" s="36" t="s">
        <v>222</v>
      </c>
      <c r="C39" s="37">
        <v>960.2</v>
      </c>
      <c r="D39" s="37">
        <v>935.6</v>
      </c>
      <c r="E39" s="37">
        <v>1153</v>
      </c>
      <c r="F39" s="37">
        <v>1151.9000000000001</v>
      </c>
      <c r="G39" s="37">
        <v>1227.5999999999999</v>
      </c>
      <c r="H39" s="37">
        <v>1165.9000000000001</v>
      </c>
      <c r="I39" s="37">
        <v>1213.7</v>
      </c>
    </row>
    <row r="40" spans="1:9" x14ac:dyDescent="0.25">
      <c r="A40" s="36" t="s">
        <v>223</v>
      </c>
      <c r="B40" s="36" t="s">
        <v>224</v>
      </c>
      <c r="C40" s="37">
        <v>361.3</v>
      </c>
      <c r="D40" s="37">
        <v>365.8</v>
      </c>
      <c r="E40" s="37">
        <v>488.1</v>
      </c>
      <c r="F40" s="37">
        <v>508.5</v>
      </c>
      <c r="G40" s="37">
        <v>566.79999999999995</v>
      </c>
      <c r="H40" s="37">
        <v>512.29999999999995</v>
      </c>
      <c r="I40" s="37">
        <v>481.5</v>
      </c>
    </row>
    <row r="41" spans="1:9" x14ac:dyDescent="0.25">
      <c r="A41" s="36" t="s">
        <v>225</v>
      </c>
      <c r="B41" s="36" t="s">
        <v>226</v>
      </c>
      <c r="C41" s="37">
        <v>83.1</v>
      </c>
      <c r="D41" s="37">
        <v>38.200000000000003</v>
      </c>
      <c r="E41" s="37">
        <v>82.6</v>
      </c>
      <c r="F41" s="37">
        <v>41.8</v>
      </c>
      <c r="G41" s="37">
        <v>56.1</v>
      </c>
      <c r="H41" s="37">
        <v>45.2</v>
      </c>
      <c r="I41" s="37">
        <v>65.7</v>
      </c>
    </row>
    <row r="42" spans="1:9" x14ac:dyDescent="0.25">
      <c r="A42" s="36" t="s">
        <v>227</v>
      </c>
      <c r="B42" s="36" t="s">
        <v>228</v>
      </c>
      <c r="C42" s="37">
        <v>41</v>
      </c>
      <c r="D42" s="37">
        <v>46.3</v>
      </c>
      <c r="E42" s="37">
        <v>53.3</v>
      </c>
      <c r="F42" s="37">
        <v>61.3</v>
      </c>
      <c r="G42" s="37">
        <v>69.3</v>
      </c>
      <c r="H42" s="37">
        <v>76.599999999999994</v>
      </c>
      <c r="I42" s="37">
        <v>77.8</v>
      </c>
    </row>
    <row r="43" spans="1:9" x14ac:dyDescent="0.25">
      <c r="A43" s="36" t="s">
        <v>229</v>
      </c>
      <c r="B43" s="36" t="s">
        <v>230</v>
      </c>
      <c r="C43" s="37">
        <v>474.8</v>
      </c>
      <c r="D43" s="37">
        <v>485.3</v>
      </c>
      <c r="E43" s="37">
        <v>529</v>
      </c>
      <c r="F43" s="37">
        <v>540.29999999999995</v>
      </c>
      <c r="G43" s="37">
        <v>535.4</v>
      </c>
      <c r="H43" s="37">
        <v>531.79999999999995</v>
      </c>
      <c r="I43" s="37">
        <v>588.70000000000005</v>
      </c>
    </row>
    <row r="44" spans="1:9" x14ac:dyDescent="0.25">
      <c r="A44" s="36" t="s">
        <v>231</v>
      </c>
      <c r="B44" s="36" t="s">
        <v>232</v>
      </c>
      <c r="C44" s="37">
        <v>120</v>
      </c>
      <c r="D44" s="37">
        <v>1.2</v>
      </c>
      <c r="E44" s="37">
        <v>0</v>
      </c>
      <c r="F44" s="37">
        <v>187</v>
      </c>
      <c r="G44" s="37">
        <v>507.6</v>
      </c>
      <c r="H44" s="37">
        <v>4.0999999999999996</v>
      </c>
      <c r="I44" s="37">
        <v>3</v>
      </c>
    </row>
    <row r="45" spans="1:9" x14ac:dyDescent="0.25">
      <c r="A45" s="36" t="s">
        <v>233</v>
      </c>
      <c r="B45" s="36" t="s">
        <v>234</v>
      </c>
      <c r="C45" s="37">
        <v>120</v>
      </c>
      <c r="D45" s="37">
        <v>1.2</v>
      </c>
      <c r="E45" s="37">
        <v>0</v>
      </c>
      <c r="F45" s="37">
        <v>187</v>
      </c>
      <c r="G45" s="37">
        <v>2</v>
      </c>
      <c r="H45" s="37">
        <v>4.0999999999999996</v>
      </c>
      <c r="I45" s="37">
        <v>3</v>
      </c>
    </row>
    <row r="46" spans="1:9" x14ac:dyDescent="0.25">
      <c r="A46" s="36" t="s">
        <v>235</v>
      </c>
      <c r="B46" s="36" t="s">
        <v>236</v>
      </c>
      <c r="C46" s="37" t="s">
        <v>160</v>
      </c>
      <c r="D46" s="37" t="s">
        <v>160</v>
      </c>
      <c r="E46" s="37" t="s">
        <v>160</v>
      </c>
      <c r="F46" s="37" t="s">
        <v>160</v>
      </c>
      <c r="G46" s="37">
        <v>505.6</v>
      </c>
      <c r="H46" s="37" t="s">
        <v>160</v>
      </c>
      <c r="I46" s="37" t="s">
        <v>160</v>
      </c>
    </row>
    <row r="47" spans="1:9" x14ac:dyDescent="0.25">
      <c r="A47" s="36" t="s">
        <v>237</v>
      </c>
      <c r="B47" s="36" t="s">
        <v>238</v>
      </c>
      <c r="C47" s="37">
        <v>20</v>
      </c>
      <c r="D47" s="37">
        <v>39.299999999999997</v>
      </c>
      <c r="E47" s="37">
        <v>47.1</v>
      </c>
      <c r="F47" s="37">
        <v>31</v>
      </c>
      <c r="G47" s="37">
        <v>46.1</v>
      </c>
      <c r="H47" s="37">
        <v>35.299999999999997</v>
      </c>
      <c r="I47" s="37">
        <v>36.6</v>
      </c>
    </row>
    <row r="48" spans="1:9" x14ac:dyDescent="0.25">
      <c r="A48" s="36" t="s">
        <v>239</v>
      </c>
      <c r="B48" s="36" t="s">
        <v>240</v>
      </c>
      <c r="C48" s="37">
        <v>19.899999999999999</v>
      </c>
      <c r="D48" s="37">
        <v>37</v>
      </c>
      <c r="E48" s="37">
        <v>47</v>
      </c>
      <c r="F48" s="37">
        <v>36.1</v>
      </c>
      <c r="G48" s="37">
        <v>46.6</v>
      </c>
      <c r="H48" s="37">
        <v>34.299999999999997</v>
      </c>
      <c r="I48" s="37">
        <v>35.5</v>
      </c>
    </row>
    <row r="49" spans="1:9" x14ac:dyDescent="0.25">
      <c r="A49" s="36" t="s">
        <v>241</v>
      </c>
      <c r="B49" s="36" t="s">
        <v>242</v>
      </c>
      <c r="C49" s="37">
        <v>0</v>
      </c>
      <c r="D49" s="37">
        <v>2.2999999999999998</v>
      </c>
      <c r="E49" s="37">
        <v>0.1</v>
      </c>
      <c r="F49" s="37">
        <v>-5.0999999999999996</v>
      </c>
      <c r="G49" s="37">
        <v>-0.5</v>
      </c>
      <c r="H49" s="37">
        <v>1</v>
      </c>
      <c r="I49" s="37">
        <v>1.1000000000000001</v>
      </c>
    </row>
    <row r="50" spans="1:9" x14ac:dyDescent="0.25">
      <c r="A50" s="36" t="s">
        <v>243</v>
      </c>
      <c r="B50" s="36" t="s">
        <v>244</v>
      </c>
      <c r="C50" s="37">
        <v>0.1</v>
      </c>
      <c r="D50" s="37" t="s">
        <v>160</v>
      </c>
      <c r="E50" s="37" t="s">
        <v>160</v>
      </c>
      <c r="F50" s="37" t="s">
        <v>160</v>
      </c>
      <c r="G50" s="37" t="s">
        <v>160</v>
      </c>
      <c r="H50" s="37" t="s">
        <v>160</v>
      </c>
      <c r="I50" s="37" t="s">
        <v>160</v>
      </c>
    </row>
    <row r="51" spans="1:9" x14ac:dyDescent="0.25">
      <c r="A51" s="36" t="s">
        <v>245</v>
      </c>
      <c r="B51" s="36" t="s">
        <v>246</v>
      </c>
      <c r="C51" s="37">
        <v>0</v>
      </c>
      <c r="D51" s="37">
        <v>0</v>
      </c>
      <c r="E51" s="37">
        <v>0</v>
      </c>
      <c r="F51" s="37">
        <v>0</v>
      </c>
      <c r="G51" s="37">
        <v>0</v>
      </c>
      <c r="H51" s="37">
        <v>0</v>
      </c>
      <c r="I51" s="37">
        <v>0</v>
      </c>
    </row>
    <row r="52" spans="1:9" x14ac:dyDescent="0.25">
      <c r="A52" s="34" t="s">
        <v>247</v>
      </c>
      <c r="B52" s="34" t="s">
        <v>248</v>
      </c>
      <c r="C52" s="38">
        <v>1100.2</v>
      </c>
      <c r="D52" s="38">
        <v>976.1</v>
      </c>
      <c r="E52" s="38">
        <v>1200.0999999999999</v>
      </c>
      <c r="F52" s="38">
        <v>1369.9</v>
      </c>
      <c r="G52" s="38">
        <v>1781.3</v>
      </c>
      <c r="H52" s="38">
        <v>1205.3</v>
      </c>
      <c r="I52" s="38">
        <v>1253.3</v>
      </c>
    </row>
    <row r="53" spans="1:9" x14ac:dyDescent="0.25">
      <c r="A53" s="36" t="s">
        <v>249</v>
      </c>
      <c r="B53" s="36" t="s">
        <v>250</v>
      </c>
      <c r="C53" s="37">
        <v>1484.9</v>
      </c>
      <c r="D53" s="37">
        <v>1532.5</v>
      </c>
      <c r="E53" s="37">
        <v>1531.9</v>
      </c>
      <c r="F53" s="37">
        <v>1523.2</v>
      </c>
      <c r="G53" s="37">
        <v>1009.1</v>
      </c>
      <c r="H53" s="37">
        <v>1492.8</v>
      </c>
      <c r="I53" s="37">
        <v>2981</v>
      </c>
    </row>
    <row r="54" spans="1:9" x14ac:dyDescent="0.25">
      <c r="A54" s="36" t="s">
        <v>251</v>
      </c>
      <c r="B54" s="36" t="s">
        <v>252</v>
      </c>
      <c r="C54" s="37">
        <v>1484.9</v>
      </c>
      <c r="D54" s="37">
        <v>1532.5</v>
      </c>
      <c r="E54" s="37">
        <v>1531.9</v>
      </c>
      <c r="F54" s="37">
        <v>1523.2</v>
      </c>
      <c r="G54" s="37">
        <v>1009.1</v>
      </c>
      <c r="H54" s="37">
        <v>1492.8</v>
      </c>
      <c r="I54" s="37">
        <v>2981</v>
      </c>
    </row>
    <row r="55" spans="1:9" x14ac:dyDescent="0.25">
      <c r="A55" s="36" t="s">
        <v>253</v>
      </c>
      <c r="B55" s="36" t="s">
        <v>254</v>
      </c>
      <c r="C55" s="37">
        <v>149.5</v>
      </c>
      <c r="D55" s="37">
        <v>142.80000000000001</v>
      </c>
      <c r="E55" s="37">
        <v>202.8</v>
      </c>
      <c r="F55" s="37">
        <v>299.8</v>
      </c>
      <c r="G55" s="37">
        <v>333.5</v>
      </c>
      <c r="H55" s="37">
        <v>415.9</v>
      </c>
      <c r="I55" s="37">
        <v>356.3</v>
      </c>
    </row>
    <row r="56" spans="1:9" x14ac:dyDescent="0.25">
      <c r="A56" s="36" t="s">
        <v>255</v>
      </c>
      <c r="B56" s="36" t="s">
        <v>256</v>
      </c>
      <c r="C56" s="37">
        <v>0</v>
      </c>
      <c r="D56" s="37">
        <v>0</v>
      </c>
      <c r="E56" s="37">
        <v>0</v>
      </c>
      <c r="F56" s="37">
        <v>0</v>
      </c>
      <c r="G56" s="37">
        <v>0</v>
      </c>
      <c r="H56" s="37">
        <v>0</v>
      </c>
      <c r="I56" s="37">
        <v>0</v>
      </c>
    </row>
    <row r="57" spans="1:9" x14ac:dyDescent="0.25">
      <c r="A57" s="36" t="s">
        <v>257</v>
      </c>
      <c r="B57" s="36" t="s">
        <v>258</v>
      </c>
      <c r="C57" s="37">
        <v>123.6</v>
      </c>
      <c r="D57" s="37">
        <v>71.7</v>
      </c>
      <c r="E57" s="37">
        <v>157.19999999999999</v>
      </c>
      <c r="F57" s="37">
        <v>188.8</v>
      </c>
      <c r="G57" s="37">
        <v>161.80000000000001</v>
      </c>
      <c r="H57" s="37">
        <v>211.1</v>
      </c>
      <c r="I57" s="37">
        <v>132.4</v>
      </c>
    </row>
    <row r="58" spans="1:9" x14ac:dyDescent="0.25">
      <c r="A58" s="36" t="s">
        <v>239</v>
      </c>
      <c r="B58" s="36" t="s">
        <v>259</v>
      </c>
      <c r="C58" s="37">
        <v>2.8</v>
      </c>
      <c r="D58" s="37">
        <v>2.1</v>
      </c>
      <c r="E58" s="37">
        <v>0</v>
      </c>
      <c r="F58" s="37">
        <v>0</v>
      </c>
      <c r="G58" s="37">
        <v>0</v>
      </c>
      <c r="H58" s="37">
        <v>0</v>
      </c>
      <c r="I58" s="37">
        <v>0</v>
      </c>
    </row>
    <row r="59" spans="1:9" x14ac:dyDescent="0.25">
      <c r="A59" s="36" t="s">
        <v>243</v>
      </c>
      <c r="B59" s="36" t="s">
        <v>260</v>
      </c>
      <c r="C59" s="37">
        <v>5.0999999999999996</v>
      </c>
      <c r="D59" s="37">
        <v>42.6</v>
      </c>
      <c r="E59" s="37">
        <v>5.2</v>
      </c>
      <c r="F59" s="37">
        <v>15.9</v>
      </c>
      <c r="G59" s="37">
        <v>15.3</v>
      </c>
      <c r="H59" s="37">
        <v>12</v>
      </c>
      <c r="I59" s="37">
        <v>8.6999999999999993</v>
      </c>
    </row>
    <row r="60" spans="1:9" x14ac:dyDescent="0.25">
      <c r="A60" s="36" t="s">
        <v>241</v>
      </c>
      <c r="B60" s="36" t="s">
        <v>261</v>
      </c>
      <c r="C60" s="37">
        <v>0</v>
      </c>
      <c r="D60" s="37">
        <v>0</v>
      </c>
      <c r="E60" s="37">
        <v>0</v>
      </c>
      <c r="F60" s="37">
        <v>0</v>
      </c>
      <c r="G60" s="37">
        <v>0</v>
      </c>
      <c r="H60" s="37">
        <v>0.9</v>
      </c>
      <c r="I60" s="37">
        <v>3.5</v>
      </c>
    </row>
    <row r="61" spans="1:9" x14ac:dyDescent="0.25">
      <c r="A61" s="36" t="s">
        <v>262</v>
      </c>
      <c r="B61" s="36" t="s">
        <v>263</v>
      </c>
      <c r="C61" s="37">
        <v>18</v>
      </c>
      <c r="D61" s="37">
        <v>26.4</v>
      </c>
      <c r="E61" s="37">
        <v>40.4</v>
      </c>
      <c r="F61" s="37">
        <v>95.1</v>
      </c>
      <c r="G61" s="37">
        <v>156.4</v>
      </c>
      <c r="H61" s="37">
        <v>191.9</v>
      </c>
      <c r="I61" s="37">
        <v>211.7</v>
      </c>
    </row>
    <row r="62" spans="1:9" x14ac:dyDescent="0.25">
      <c r="A62" s="34" t="s">
        <v>264</v>
      </c>
      <c r="B62" s="34" t="s">
        <v>265</v>
      </c>
      <c r="C62" s="38">
        <v>1634.4</v>
      </c>
      <c r="D62" s="38">
        <v>1675.3</v>
      </c>
      <c r="E62" s="38">
        <v>1734.7</v>
      </c>
      <c r="F62" s="38">
        <v>1823</v>
      </c>
      <c r="G62" s="38">
        <v>1342.6</v>
      </c>
      <c r="H62" s="38">
        <v>1908.7</v>
      </c>
      <c r="I62" s="38">
        <v>3337.3</v>
      </c>
    </row>
    <row r="63" spans="1:9" x14ac:dyDescent="0.25">
      <c r="A63" s="34" t="s">
        <v>266</v>
      </c>
      <c r="B63" s="34" t="s">
        <v>267</v>
      </c>
      <c r="C63" s="38">
        <v>2734.6</v>
      </c>
      <c r="D63" s="38">
        <v>2651.4</v>
      </c>
      <c r="E63" s="38">
        <v>2934.8</v>
      </c>
      <c r="F63" s="38">
        <v>3192.9</v>
      </c>
      <c r="G63" s="38">
        <v>3123.9</v>
      </c>
      <c r="H63" s="38">
        <v>3114</v>
      </c>
      <c r="I63" s="38">
        <v>4590.6000000000004</v>
      </c>
    </row>
    <row r="64" spans="1:9" x14ac:dyDescent="0.25">
      <c r="A64" s="36" t="s">
        <v>268</v>
      </c>
      <c r="B64" s="36" t="s">
        <v>269</v>
      </c>
      <c r="C64" s="37">
        <v>0</v>
      </c>
      <c r="D64" s="37">
        <v>0</v>
      </c>
      <c r="E64" s="37">
        <v>0</v>
      </c>
      <c r="F64" s="37">
        <v>0</v>
      </c>
      <c r="G64" s="37">
        <v>0</v>
      </c>
      <c r="H64" s="37">
        <v>0</v>
      </c>
      <c r="I64" s="37">
        <v>0</v>
      </c>
    </row>
    <row r="65" spans="1:9" x14ac:dyDescent="0.25">
      <c r="A65" s="36" t="s">
        <v>270</v>
      </c>
      <c r="B65" s="36" t="s">
        <v>271</v>
      </c>
      <c r="C65" s="37">
        <v>-795.4</v>
      </c>
      <c r="D65" s="37">
        <v>-773.6</v>
      </c>
      <c r="E65" s="37">
        <v>-726.3</v>
      </c>
      <c r="F65" s="37">
        <v>-674.5</v>
      </c>
      <c r="G65" s="37">
        <v>-719.4</v>
      </c>
      <c r="H65" s="37">
        <v>-639.20000000000005</v>
      </c>
      <c r="I65" s="37">
        <v>-562.29999999999995</v>
      </c>
    </row>
    <row r="66" spans="1:9" x14ac:dyDescent="0.25">
      <c r="A66" s="36" t="s">
        <v>272</v>
      </c>
      <c r="B66" s="36" t="s">
        <v>273</v>
      </c>
      <c r="C66" s="37">
        <v>2</v>
      </c>
      <c r="D66" s="37">
        <v>2</v>
      </c>
      <c r="E66" s="37">
        <v>2.1</v>
      </c>
      <c r="F66" s="37">
        <v>2.1</v>
      </c>
      <c r="G66" s="37">
        <v>2.1</v>
      </c>
      <c r="H66" s="37">
        <v>2.1</v>
      </c>
      <c r="I66" s="37">
        <v>1.9</v>
      </c>
    </row>
    <row r="67" spans="1:9" x14ac:dyDescent="0.25">
      <c r="A67" s="36" t="s">
        <v>274</v>
      </c>
      <c r="B67" s="36" t="s">
        <v>275</v>
      </c>
      <c r="C67" s="37">
        <v>-797.4</v>
      </c>
      <c r="D67" s="37">
        <v>-775.6</v>
      </c>
      <c r="E67" s="37">
        <v>-728.4</v>
      </c>
      <c r="F67" s="37">
        <v>-676.6</v>
      </c>
      <c r="G67" s="37">
        <v>-721.5</v>
      </c>
      <c r="H67" s="37">
        <v>-641.29999999999995</v>
      </c>
      <c r="I67" s="37">
        <v>-564.20000000000005</v>
      </c>
    </row>
    <row r="68" spans="1:9" x14ac:dyDescent="0.25">
      <c r="A68" s="36" t="s">
        <v>276</v>
      </c>
      <c r="B68" s="36" t="s">
        <v>277</v>
      </c>
      <c r="C68" s="37">
        <v>0</v>
      </c>
      <c r="D68" s="37">
        <v>3.2</v>
      </c>
      <c r="E68" s="37">
        <v>89.7</v>
      </c>
      <c r="F68" s="37">
        <v>244.6</v>
      </c>
      <c r="G68" s="37">
        <v>351.9</v>
      </c>
      <c r="H68" s="37">
        <v>362.6</v>
      </c>
      <c r="I68" s="37">
        <v>362.6</v>
      </c>
    </row>
    <row r="69" spans="1:9" x14ac:dyDescent="0.25">
      <c r="A69" s="36" t="s">
        <v>278</v>
      </c>
      <c r="B69" s="36" t="s">
        <v>279</v>
      </c>
      <c r="C69" s="37">
        <v>206.1</v>
      </c>
      <c r="D69" s="37">
        <v>474</v>
      </c>
      <c r="E69" s="37">
        <v>770</v>
      </c>
      <c r="F69" s="37">
        <v>1124.8</v>
      </c>
      <c r="G69" s="37">
        <v>1432.3</v>
      </c>
      <c r="H69" s="37">
        <v>1775</v>
      </c>
      <c r="I69" s="37">
        <v>640.4</v>
      </c>
    </row>
    <row r="70" spans="1:9" x14ac:dyDescent="0.25">
      <c r="A70" s="36" t="s">
        <v>280</v>
      </c>
      <c r="B70" s="36" t="s">
        <v>281</v>
      </c>
      <c r="C70" s="37">
        <v>-85.6</v>
      </c>
      <c r="D70" s="37">
        <v>-64.599999999999994</v>
      </c>
      <c r="E70" s="37">
        <v>-133.1</v>
      </c>
      <c r="F70" s="37">
        <v>-187</v>
      </c>
      <c r="G70" s="37">
        <v>-69.2</v>
      </c>
      <c r="H70" s="37">
        <v>-198.9</v>
      </c>
      <c r="I70" s="37">
        <v>-347.8</v>
      </c>
    </row>
    <row r="71" spans="1:9" x14ac:dyDescent="0.25">
      <c r="A71" s="34" t="s">
        <v>282</v>
      </c>
      <c r="B71" s="34" t="s">
        <v>283</v>
      </c>
      <c r="C71" s="38">
        <v>-674.9</v>
      </c>
      <c r="D71" s="38">
        <v>-367.4</v>
      </c>
      <c r="E71" s="38">
        <v>-179.1</v>
      </c>
      <c r="F71" s="38">
        <v>18.7</v>
      </c>
      <c r="G71" s="38">
        <v>291.8</v>
      </c>
      <c r="H71" s="38">
        <v>574.29999999999995</v>
      </c>
      <c r="I71" s="38">
        <v>-632.29999999999995</v>
      </c>
    </row>
    <row r="72" spans="1:9" x14ac:dyDescent="0.25">
      <c r="A72" s="36" t="s">
        <v>284</v>
      </c>
      <c r="B72" s="36" t="s">
        <v>285</v>
      </c>
      <c r="C72" s="37">
        <v>10.6</v>
      </c>
      <c r="D72" s="37">
        <v>9.1</v>
      </c>
      <c r="E72" s="37">
        <v>11.1</v>
      </c>
      <c r="F72" s="37">
        <v>46.6</v>
      </c>
      <c r="G72" s="37">
        <v>58.4</v>
      </c>
      <c r="H72" s="37">
        <v>75.5</v>
      </c>
      <c r="I72" s="37">
        <v>39.799999999999997</v>
      </c>
    </row>
    <row r="73" spans="1:9" x14ac:dyDescent="0.25">
      <c r="A73" s="34" t="s">
        <v>286</v>
      </c>
      <c r="B73" s="34" t="s">
        <v>287</v>
      </c>
      <c r="C73" s="38">
        <v>-664.3</v>
      </c>
      <c r="D73" s="38">
        <v>-358.3</v>
      </c>
      <c r="E73" s="38">
        <v>-168</v>
      </c>
      <c r="F73" s="38">
        <v>65.3</v>
      </c>
      <c r="G73" s="38">
        <v>350.2</v>
      </c>
      <c r="H73" s="38">
        <v>649.79999999999995</v>
      </c>
      <c r="I73" s="38">
        <v>-592.5</v>
      </c>
    </row>
    <row r="74" spans="1:9" x14ac:dyDescent="0.25">
      <c r="A74" s="34" t="s">
        <v>288</v>
      </c>
      <c r="B74" s="34" t="s">
        <v>289</v>
      </c>
      <c r="C74" s="38">
        <v>2070.3000000000002</v>
      </c>
      <c r="D74" s="38">
        <v>2293.1</v>
      </c>
      <c r="E74" s="38">
        <v>2766.8</v>
      </c>
      <c r="F74" s="38">
        <v>3258.2</v>
      </c>
      <c r="G74" s="38">
        <v>3474.1</v>
      </c>
      <c r="H74" s="38">
        <v>3763.8</v>
      </c>
      <c r="I74" s="38">
        <v>3998.1</v>
      </c>
    </row>
    <row r="75" spans="1:9" x14ac:dyDescent="0.25">
      <c r="A75" s="34"/>
      <c r="B75" s="35"/>
      <c r="C75" s="35"/>
      <c r="D75" s="35"/>
      <c r="E75" s="35"/>
      <c r="F75" s="35"/>
      <c r="G75" s="35"/>
      <c r="H75" s="35"/>
      <c r="I75" s="35"/>
    </row>
    <row r="76" spans="1:9" x14ac:dyDescent="0.25">
      <c r="A76" s="34" t="s">
        <v>131</v>
      </c>
      <c r="B76" s="35"/>
      <c r="C76" s="35"/>
      <c r="D76" s="35"/>
      <c r="E76" s="35"/>
      <c r="F76" s="35"/>
      <c r="G76" s="35"/>
      <c r="H76" s="35"/>
      <c r="I76" s="35"/>
    </row>
    <row r="77" spans="1:9" x14ac:dyDescent="0.25">
      <c r="A77" s="36" t="s">
        <v>132</v>
      </c>
      <c r="B77" s="36" t="s">
        <v>133</v>
      </c>
      <c r="C77" s="41" t="s">
        <v>134</v>
      </c>
      <c r="D77" s="41" t="s">
        <v>134</v>
      </c>
      <c r="E77" s="41" t="s">
        <v>134</v>
      </c>
      <c r="F77" s="41" t="s">
        <v>134</v>
      </c>
      <c r="G77" s="41" t="s">
        <v>134</v>
      </c>
      <c r="H77" s="41" t="s">
        <v>134</v>
      </c>
      <c r="I77" s="41" t="s">
        <v>134</v>
      </c>
    </row>
    <row r="78" spans="1:9" x14ac:dyDescent="0.25">
      <c r="A78" s="36" t="s">
        <v>290</v>
      </c>
      <c r="B78" s="36" t="s">
        <v>291</v>
      </c>
      <c r="C78" s="37">
        <v>204.5</v>
      </c>
      <c r="D78" s="37">
        <v>204.8</v>
      </c>
      <c r="E78" s="37">
        <v>205.1</v>
      </c>
      <c r="F78" s="37">
        <v>206</v>
      </c>
      <c r="G78" s="37">
        <v>202</v>
      </c>
      <c r="H78" s="37">
        <v>202.3</v>
      </c>
      <c r="I78" s="37">
        <v>186.5</v>
      </c>
    </row>
    <row r="79" spans="1:9" x14ac:dyDescent="0.25">
      <c r="A79" s="36" t="s">
        <v>292</v>
      </c>
      <c r="B79" s="36" t="s">
        <v>293</v>
      </c>
      <c r="C79" s="37">
        <v>0</v>
      </c>
      <c r="D79" s="37">
        <v>0</v>
      </c>
      <c r="E79" s="37">
        <v>0</v>
      </c>
      <c r="F79" s="37" t="s">
        <v>160</v>
      </c>
      <c r="G79" s="37">
        <v>4.8</v>
      </c>
      <c r="H79" s="37">
        <v>4.9000000000000004</v>
      </c>
      <c r="I79" s="37">
        <v>4.9000000000000004</v>
      </c>
    </row>
    <row r="80" spans="1:9" x14ac:dyDescent="0.25">
      <c r="A80" s="36" t="s">
        <v>294</v>
      </c>
      <c r="B80" s="36" t="s">
        <v>295</v>
      </c>
      <c r="C80" s="37">
        <v>123.6</v>
      </c>
      <c r="D80" s="37">
        <v>71.7</v>
      </c>
      <c r="E80" s="37">
        <v>157.19999999999999</v>
      </c>
      <c r="F80" s="37">
        <v>188.8</v>
      </c>
      <c r="G80" s="37">
        <v>161.80000000000001</v>
      </c>
      <c r="H80" s="37">
        <v>211.1</v>
      </c>
      <c r="I80" s="37">
        <v>132.4</v>
      </c>
    </row>
    <row r="81" spans="1:9" x14ac:dyDescent="0.25">
      <c r="A81" s="36" t="s">
        <v>296</v>
      </c>
      <c r="B81" s="36" t="s">
        <v>297</v>
      </c>
      <c r="C81" s="37">
        <v>99.5</v>
      </c>
      <c r="D81" s="37">
        <v>112.2</v>
      </c>
      <c r="E81" s="37">
        <v>140.80000000000001</v>
      </c>
      <c r="F81" s="37">
        <v>157.80000000000001</v>
      </c>
      <c r="G81" s="37">
        <v>138.80000000000001</v>
      </c>
      <c r="H81" s="37">
        <v>123.7</v>
      </c>
      <c r="I81" s="37">
        <v>185</v>
      </c>
    </row>
    <row r="82" spans="1:9" x14ac:dyDescent="0.25">
      <c r="A82" s="36" t="s">
        <v>298</v>
      </c>
      <c r="B82" s="36" t="s">
        <v>299</v>
      </c>
      <c r="C82" s="37">
        <v>1.9</v>
      </c>
      <c r="D82" s="37">
        <v>1.7</v>
      </c>
      <c r="E82" s="37">
        <v>3.1</v>
      </c>
      <c r="F82" s="37">
        <v>2.7</v>
      </c>
      <c r="G82" s="37" t="s">
        <v>160</v>
      </c>
      <c r="H82" s="37" t="s">
        <v>160</v>
      </c>
      <c r="I82" s="37" t="s">
        <v>160</v>
      </c>
    </row>
    <row r="83" spans="1:9" x14ac:dyDescent="0.25">
      <c r="A83" s="36" t="s">
        <v>300</v>
      </c>
      <c r="B83" s="36" t="s">
        <v>301</v>
      </c>
      <c r="C83" s="37">
        <v>1.03</v>
      </c>
      <c r="D83" s="37">
        <v>0.55000000000000004</v>
      </c>
      <c r="E83" s="37">
        <v>0.55800000000000005</v>
      </c>
      <c r="F83" s="37">
        <v>0.49099999999999999</v>
      </c>
      <c r="G83" s="37">
        <v>0.48499999999999999</v>
      </c>
      <c r="H83" s="37">
        <v>0.46300000000000002</v>
      </c>
      <c r="I83" s="37">
        <v>0.43099999999999999</v>
      </c>
    </row>
    <row r="84" spans="1:9" x14ac:dyDescent="0.25">
      <c r="A84" s="36" t="s">
        <v>302</v>
      </c>
      <c r="B84" s="36" t="s">
        <v>303</v>
      </c>
      <c r="C84" s="37">
        <v>0.997</v>
      </c>
      <c r="D84" s="37">
        <v>1.4039999999999999</v>
      </c>
      <c r="E84" s="37">
        <v>1.7890000000000001</v>
      </c>
      <c r="F84" s="37">
        <v>1.9020000000000001</v>
      </c>
      <c r="G84" s="37">
        <v>1.9590000000000001</v>
      </c>
      <c r="H84" s="37">
        <v>1.724</v>
      </c>
      <c r="I84" s="37">
        <v>1.7829999999999999</v>
      </c>
    </row>
    <row r="85" spans="1:9" x14ac:dyDescent="0.25">
      <c r="A85" s="36" t="s">
        <v>304</v>
      </c>
      <c r="B85" s="36" t="s">
        <v>305</v>
      </c>
      <c r="C85" s="37">
        <v>1043.8</v>
      </c>
      <c r="D85" s="37">
        <v>938.1</v>
      </c>
      <c r="E85" s="37">
        <v>691.6</v>
      </c>
      <c r="F85" s="37">
        <v>668.1</v>
      </c>
      <c r="G85" s="37">
        <v>465.9</v>
      </c>
      <c r="H85" s="37">
        <v>199.2</v>
      </c>
      <c r="I85" s="37">
        <v>1282.5999999999999</v>
      </c>
    </row>
    <row r="86" spans="1:9" x14ac:dyDescent="0.25">
      <c r="A86" s="36" t="s">
        <v>306</v>
      </c>
      <c r="B86" s="36" t="s">
        <v>307</v>
      </c>
      <c r="C86" s="42" t="s">
        <v>160</v>
      </c>
      <c r="D86" s="42" t="s">
        <v>160</v>
      </c>
      <c r="E86" s="42" t="s">
        <v>160</v>
      </c>
      <c r="F86" s="42">
        <v>1023.124</v>
      </c>
      <c r="G86" s="42">
        <v>133.03829999999999</v>
      </c>
      <c r="H86" s="42">
        <v>30.6556</v>
      </c>
      <c r="I86" s="42" t="s">
        <v>160</v>
      </c>
    </row>
    <row r="87" spans="1:9" x14ac:dyDescent="0.25">
      <c r="A87" s="36" t="s">
        <v>308</v>
      </c>
      <c r="B87" s="36" t="s">
        <v>309</v>
      </c>
      <c r="C87" s="42">
        <v>-44.3095</v>
      </c>
      <c r="D87" s="42">
        <v>-26.974699999999999</v>
      </c>
      <c r="E87" s="42">
        <v>-15.1777</v>
      </c>
      <c r="F87" s="42">
        <v>-13.3604</v>
      </c>
      <c r="G87" s="42">
        <v>-7.8600000000000003E-2</v>
      </c>
      <c r="H87" s="42">
        <v>9.5357000000000003</v>
      </c>
      <c r="I87" s="42">
        <v>-21.303599999999999</v>
      </c>
    </row>
    <row r="88" spans="1:9" x14ac:dyDescent="0.25">
      <c r="A88" s="36" t="s">
        <v>310</v>
      </c>
      <c r="B88" s="36" t="s">
        <v>311</v>
      </c>
      <c r="C88" s="42">
        <v>1.2143999999999999</v>
      </c>
      <c r="D88" s="42">
        <v>1.4844999999999999</v>
      </c>
      <c r="E88" s="42">
        <v>1.5746</v>
      </c>
      <c r="F88" s="42">
        <v>1.4708999999999999</v>
      </c>
      <c r="G88" s="42">
        <v>1.1891</v>
      </c>
      <c r="H88" s="42">
        <v>1.9342000000000001</v>
      </c>
      <c r="I88" s="42">
        <v>2.0764</v>
      </c>
    </row>
    <row r="89" spans="1:9" x14ac:dyDescent="0.25">
      <c r="A89" s="36" t="s">
        <v>312</v>
      </c>
      <c r="B89" s="36" t="s">
        <v>313</v>
      </c>
      <c r="C89" s="42">
        <v>53.950600000000001</v>
      </c>
      <c r="D89" s="42">
        <v>35.551600000000001</v>
      </c>
      <c r="E89" s="42">
        <v>53.254300000000001</v>
      </c>
      <c r="F89" s="42">
        <v>21.694600000000001</v>
      </c>
      <c r="G89" s="42">
        <v>27.8538</v>
      </c>
      <c r="H89" s="42">
        <v>32.192399999999999</v>
      </c>
      <c r="I89" s="42">
        <v>27.371400000000001</v>
      </c>
    </row>
    <row r="90" spans="1:9" x14ac:dyDescent="0.25">
      <c r="A90" s="36" t="s">
        <v>314</v>
      </c>
      <c r="B90" s="36" t="s">
        <v>315</v>
      </c>
      <c r="C90" s="42">
        <v>5600</v>
      </c>
      <c r="D90" s="42">
        <v>6500</v>
      </c>
      <c r="E90" s="42">
        <v>6600</v>
      </c>
      <c r="F90" s="42">
        <v>6800</v>
      </c>
      <c r="G90" s="42">
        <v>7200</v>
      </c>
      <c r="H90" s="42">
        <v>7700</v>
      </c>
      <c r="I90" s="42">
        <v>7660</v>
      </c>
    </row>
    <row r="91" spans="1:9" x14ac:dyDescent="0.25">
      <c r="A91" s="43" t="s">
        <v>158</v>
      </c>
      <c r="B91" s="43" t="s">
        <v>159</v>
      </c>
      <c r="C91" s="43"/>
      <c r="D91" s="43"/>
      <c r="E91" s="43"/>
      <c r="F91" s="43"/>
      <c r="G91" s="43"/>
      <c r="H91" s="43"/>
      <c r="I91" s="4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
  <sheetViews>
    <sheetView topLeftCell="A48" workbookViewId="0">
      <selection activeCell="J70" sqref="J70"/>
    </sheetView>
  </sheetViews>
  <sheetFormatPr defaultColWidth="9" defaultRowHeight="15" x14ac:dyDescent="0.25"/>
  <cols>
    <col min="1" max="1" width="34" style="27" bestFit="1" customWidth="1"/>
    <col min="2" max="2" width="0" style="27" hidden="1" bestFit="1" customWidth="1"/>
    <col min="3" max="10" width="11.42578125" style="27" bestFit="1" customWidth="1"/>
    <col min="11" max="16384" width="9" style="27"/>
  </cols>
  <sheetData>
    <row r="1" spans="1:10" x14ac:dyDescent="0.25">
      <c r="A1" s="26"/>
      <c r="B1" s="26"/>
      <c r="C1" s="26"/>
      <c r="D1" s="26"/>
      <c r="E1" s="26"/>
      <c r="F1" s="26"/>
      <c r="G1" s="26"/>
      <c r="H1" s="26"/>
      <c r="I1" s="26"/>
      <c r="J1" s="26"/>
    </row>
    <row r="2" spans="1:10" ht="20.25" x14ac:dyDescent="0.25">
      <c r="A2" s="28" t="s">
        <v>161</v>
      </c>
      <c r="B2" s="28"/>
      <c r="C2" s="28"/>
      <c r="D2" s="28"/>
      <c r="E2" s="28"/>
      <c r="F2" s="28"/>
      <c r="G2" s="28"/>
      <c r="H2" s="28"/>
      <c r="I2" s="28"/>
      <c r="J2" s="28"/>
    </row>
    <row r="3" spans="1:10" x14ac:dyDescent="0.25">
      <c r="A3" s="29"/>
      <c r="B3" s="29"/>
      <c r="C3" s="29"/>
      <c r="D3" s="29"/>
      <c r="E3" s="29"/>
      <c r="F3" s="29"/>
      <c r="G3" s="29"/>
      <c r="H3" s="29"/>
      <c r="I3" s="29"/>
      <c r="J3" s="29"/>
    </row>
    <row r="4" spans="1:10" x14ac:dyDescent="0.25">
      <c r="A4" s="30" t="s">
        <v>1</v>
      </c>
      <c r="B4" s="30"/>
      <c r="C4" s="31" t="s">
        <v>6</v>
      </c>
      <c r="D4" s="31" t="s">
        <v>7</v>
      </c>
      <c r="E4" s="31" t="s">
        <v>8</v>
      </c>
      <c r="F4" s="31" t="s">
        <v>9</v>
      </c>
      <c r="G4" s="31" t="s">
        <v>10</v>
      </c>
      <c r="H4" s="31" t="s">
        <v>11</v>
      </c>
      <c r="I4" s="31" t="s">
        <v>12</v>
      </c>
      <c r="J4" s="31" t="s">
        <v>13</v>
      </c>
    </row>
    <row r="5" spans="1:10" x14ac:dyDescent="0.25">
      <c r="A5" s="32" t="s">
        <v>16</v>
      </c>
      <c r="B5" s="32"/>
      <c r="C5" s="33" t="s">
        <v>21</v>
      </c>
      <c r="D5" s="33" t="s">
        <v>22</v>
      </c>
      <c r="E5" s="33" t="s">
        <v>23</v>
      </c>
      <c r="F5" s="33" t="s">
        <v>24</v>
      </c>
      <c r="G5" s="33" t="s">
        <v>25</v>
      </c>
      <c r="H5" s="33" t="s">
        <v>26</v>
      </c>
      <c r="I5" s="33" t="s">
        <v>27</v>
      </c>
      <c r="J5" s="33" t="s">
        <v>27</v>
      </c>
    </row>
    <row r="6" spans="1:10" x14ac:dyDescent="0.25">
      <c r="A6" s="34" t="s">
        <v>316</v>
      </c>
      <c r="B6" s="35"/>
      <c r="C6" s="35"/>
      <c r="D6" s="35"/>
      <c r="E6" s="35"/>
      <c r="F6" s="35"/>
      <c r="G6" s="35"/>
      <c r="H6" s="35"/>
      <c r="I6" s="35"/>
      <c r="J6" s="44"/>
    </row>
    <row r="7" spans="1:10" x14ac:dyDescent="0.25">
      <c r="A7" s="36" t="s">
        <v>317</v>
      </c>
      <c r="B7" s="36" t="s">
        <v>318</v>
      </c>
      <c r="C7" s="37">
        <v>399.6</v>
      </c>
      <c r="D7" s="37">
        <v>452.7</v>
      </c>
      <c r="E7" s="37">
        <v>508.5</v>
      </c>
      <c r="F7" s="37">
        <v>604.5</v>
      </c>
      <c r="G7" s="37">
        <v>683.8</v>
      </c>
      <c r="H7" s="37">
        <v>719.8</v>
      </c>
      <c r="I7" s="37">
        <v>653.5</v>
      </c>
      <c r="J7" s="45">
        <v>653.5</v>
      </c>
    </row>
    <row r="8" spans="1:10" x14ac:dyDescent="0.25">
      <c r="A8" s="36" t="s">
        <v>319</v>
      </c>
      <c r="B8" s="36" t="s">
        <v>320</v>
      </c>
      <c r="C8" s="37">
        <v>58.9</v>
      </c>
      <c r="D8" s="37">
        <v>64.7</v>
      </c>
      <c r="E8" s="37">
        <v>75.3</v>
      </c>
      <c r="F8" s="37">
        <v>76.900000000000006</v>
      </c>
      <c r="G8" s="37">
        <v>83.1</v>
      </c>
      <c r="H8" s="37">
        <v>91.6</v>
      </c>
      <c r="I8" s="37">
        <v>99.1</v>
      </c>
      <c r="J8" s="45">
        <v>99.1</v>
      </c>
    </row>
    <row r="9" spans="1:10" x14ac:dyDescent="0.25">
      <c r="A9" s="36" t="s">
        <v>321</v>
      </c>
      <c r="B9" s="36" t="s">
        <v>322</v>
      </c>
      <c r="C9" s="37">
        <v>-10.4</v>
      </c>
      <c r="D9" s="37">
        <v>41.7</v>
      </c>
      <c r="E9" s="37">
        <v>9.6999999999999993</v>
      </c>
      <c r="F9" s="37">
        <v>24.2</v>
      </c>
      <c r="G9" s="37">
        <v>39.4</v>
      </c>
      <c r="H9" s="37">
        <v>36</v>
      </c>
      <c r="I9" s="37">
        <v>-10.5</v>
      </c>
      <c r="J9" s="45">
        <v>74.099999999999994</v>
      </c>
    </row>
    <row r="10" spans="1:10" x14ac:dyDescent="0.25">
      <c r="A10" s="36" t="s">
        <v>323</v>
      </c>
      <c r="B10" s="36" t="s">
        <v>324</v>
      </c>
      <c r="C10" s="37">
        <v>17.7</v>
      </c>
      <c r="D10" s="37">
        <v>19.7</v>
      </c>
      <c r="E10" s="37">
        <v>39.9</v>
      </c>
      <c r="F10" s="37">
        <v>32.200000000000003</v>
      </c>
      <c r="G10" s="37">
        <v>32.6</v>
      </c>
      <c r="H10" s="37">
        <v>30.4</v>
      </c>
      <c r="I10" s="37">
        <v>26.4</v>
      </c>
      <c r="J10" s="45"/>
    </row>
    <row r="11" spans="1:10" x14ac:dyDescent="0.25">
      <c r="A11" s="36" t="s">
        <v>325</v>
      </c>
      <c r="B11" s="36" t="s">
        <v>326</v>
      </c>
      <c r="C11" s="37">
        <v>-20.5</v>
      </c>
      <c r="D11" s="37">
        <v>19.2</v>
      </c>
      <c r="E11" s="37">
        <v>-33.299999999999997</v>
      </c>
      <c r="F11" s="37">
        <v>17.100000000000001</v>
      </c>
      <c r="G11" s="37">
        <v>23</v>
      </c>
      <c r="H11" s="37">
        <v>-15</v>
      </c>
      <c r="I11" s="37">
        <v>43.3</v>
      </c>
      <c r="J11" s="45"/>
    </row>
    <row r="12" spans="1:10" x14ac:dyDescent="0.25">
      <c r="A12" s="36" t="s">
        <v>327</v>
      </c>
      <c r="B12" s="36" t="s">
        <v>328</v>
      </c>
      <c r="C12" s="37">
        <v>-7.6</v>
      </c>
      <c r="D12" s="37">
        <v>2.8</v>
      </c>
      <c r="E12" s="37">
        <v>3.1</v>
      </c>
      <c r="F12" s="37">
        <v>-25.1</v>
      </c>
      <c r="G12" s="37">
        <v>-16.2</v>
      </c>
      <c r="H12" s="37">
        <v>20.6</v>
      </c>
      <c r="I12" s="37">
        <v>-80.2</v>
      </c>
      <c r="J12" s="45">
        <v>47.7</v>
      </c>
    </row>
    <row r="13" spans="1:10" x14ac:dyDescent="0.25">
      <c r="A13" s="36" t="s">
        <v>329</v>
      </c>
      <c r="B13" s="36" t="s">
        <v>330</v>
      </c>
      <c r="C13" s="37">
        <v>128.5</v>
      </c>
      <c r="D13" s="37">
        <v>-44.9</v>
      </c>
      <c r="E13" s="37">
        <v>39.299999999999997</v>
      </c>
      <c r="F13" s="37">
        <v>-12.9</v>
      </c>
      <c r="G13" s="37">
        <v>0.3</v>
      </c>
      <c r="H13" s="37">
        <v>-54</v>
      </c>
      <c r="I13" s="37">
        <v>167.8</v>
      </c>
      <c r="J13" s="45"/>
    </row>
    <row r="14" spans="1:10" x14ac:dyDescent="0.25">
      <c r="A14" s="36" t="s">
        <v>331</v>
      </c>
      <c r="B14" s="36" t="s">
        <v>332</v>
      </c>
      <c r="C14" s="37">
        <v>-31.8</v>
      </c>
      <c r="D14" s="37">
        <v>-34.799999999999997</v>
      </c>
      <c r="E14" s="37">
        <v>-7.9</v>
      </c>
      <c r="F14" s="37">
        <v>-8.5</v>
      </c>
      <c r="G14" s="37">
        <v>-37.700000000000003</v>
      </c>
      <c r="H14" s="37">
        <v>-36.5</v>
      </c>
      <c r="I14" s="37">
        <v>10.4</v>
      </c>
      <c r="J14" s="45"/>
    </row>
    <row r="15" spans="1:10" x14ac:dyDescent="0.25">
      <c r="A15" s="36" t="s">
        <v>333</v>
      </c>
      <c r="B15" s="36" t="s">
        <v>334</v>
      </c>
      <c r="C15" s="37">
        <v>45.9</v>
      </c>
      <c r="D15" s="37">
        <v>-40.4</v>
      </c>
      <c r="E15" s="37">
        <v>-183.3</v>
      </c>
      <c r="F15" s="37">
        <v>109.8</v>
      </c>
      <c r="G15" s="37">
        <v>-108.2</v>
      </c>
      <c r="H15" s="37">
        <v>-47</v>
      </c>
      <c r="I15" s="37">
        <v>25.8</v>
      </c>
      <c r="J15" s="45"/>
    </row>
    <row r="16" spans="1:10" x14ac:dyDescent="0.25">
      <c r="A16" s="36" t="s">
        <v>335</v>
      </c>
      <c r="B16" s="36" t="s">
        <v>336</v>
      </c>
      <c r="C16" s="37" t="s">
        <v>160</v>
      </c>
      <c r="D16" s="37" t="s">
        <v>160</v>
      </c>
      <c r="E16" s="37">
        <v>114.7</v>
      </c>
      <c r="F16" s="37">
        <v>-30.9</v>
      </c>
      <c r="G16" s="37">
        <v>56</v>
      </c>
      <c r="H16" s="37">
        <v>2.8</v>
      </c>
      <c r="I16" s="37">
        <v>3.7</v>
      </c>
      <c r="J16" s="45"/>
    </row>
    <row r="17" spans="1:10" x14ac:dyDescent="0.25">
      <c r="A17" s="36" t="s">
        <v>337</v>
      </c>
      <c r="B17" s="36" t="s">
        <v>338</v>
      </c>
      <c r="C17" s="37">
        <v>114.4</v>
      </c>
      <c r="D17" s="37">
        <v>30.3</v>
      </c>
      <c r="E17" s="37">
        <v>115.8</v>
      </c>
      <c r="F17" s="37">
        <v>-83.3</v>
      </c>
      <c r="G17" s="37">
        <v>90.2</v>
      </c>
      <c r="H17" s="37">
        <v>26.7</v>
      </c>
      <c r="I17" s="37">
        <v>127.9</v>
      </c>
      <c r="J17" s="45"/>
    </row>
    <row r="18" spans="1:10" x14ac:dyDescent="0.25">
      <c r="A18" s="36" t="s">
        <v>339</v>
      </c>
      <c r="B18" s="36" t="s">
        <v>340</v>
      </c>
      <c r="C18" s="37">
        <v>0</v>
      </c>
      <c r="D18" s="37">
        <v>0</v>
      </c>
      <c r="E18" s="37">
        <v>0</v>
      </c>
      <c r="F18" s="37">
        <v>0</v>
      </c>
      <c r="G18" s="37">
        <v>0</v>
      </c>
      <c r="H18" s="37">
        <v>0</v>
      </c>
      <c r="I18" s="37">
        <v>0</v>
      </c>
      <c r="J18" s="45">
        <v>0</v>
      </c>
    </row>
    <row r="19" spans="1:10" x14ac:dyDescent="0.25">
      <c r="A19" s="34" t="s">
        <v>316</v>
      </c>
      <c r="B19" s="34" t="s">
        <v>341</v>
      </c>
      <c r="C19" s="38">
        <v>576.6</v>
      </c>
      <c r="D19" s="38">
        <v>514.20000000000005</v>
      </c>
      <c r="E19" s="38">
        <v>632.79999999999995</v>
      </c>
      <c r="F19" s="38">
        <v>692.7</v>
      </c>
      <c r="G19" s="38">
        <v>806.6</v>
      </c>
      <c r="H19" s="38">
        <v>793.4</v>
      </c>
      <c r="I19" s="38">
        <v>909.9</v>
      </c>
      <c r="J19" s="46">
        <v>909.9</v>
      </c>
    </row>
    <row r="20" spans="1:10" x14ac:dyDescent="0.25">
      <c r="A20" s="34"/>
      <c r="B20" s="35"/>
      <c r="C20" s="35"/>
      <c r="D20" s="35"/>
      <c r="E20" s="35"/>
      <c r="F20" s="35"/>
      <c r="G20" s="35"/>
      <c r="H20" s="35"/>
      <c r="I20" s="35"/>
      <c r="J20" s="44"/>
    </row>
    <row r="21" spans="1:10" x14ac:dyDescent="0.25">
      <c r="A21" s="34" t="s">
        <v>342</v>
      </c>
      <c r="B21" s="35"/>
      <c r="C21" s="35"/>
      <c r="D21" s="35"/>
      <c r="E21" s="35"/>
      <c r="F21" s="35"/>
      <c r="G21" s="35"/>
      <c r="H21" s="35"/>
      <c r="I21" s="35"/>
      <c r="J21" s="44"/>
    </row>
    <row r="22" spans="1:10" x14ac:dyDescent="0.25">
      <c r="A22" s="36" t="s">
        <v>343</v>
      </c>
      <c r="B22" s="36" t="s">
        <v>344</v>
      </c>
      <c r="C22" s="37">
        <v>-81.3</v>
      </c>
      <c r="D22" s="37">
        <v>-169.1</v>
      </c>
      <c r="E22" s="37">
        <v>-107.9</v>
      </c>
      <c r="F22" s="37">
        <v>-116.4</v>
      </c>
      <c r="G22" s="37">
        <v>-237.8</v>
      </c>
      <c r="H22" s="37">
        <v>-186.4</v>
      </c>
      <c r="I22" s="37">
        <v>-173.2</v>
      </c>
      <c r="J22" s="45">
        <v>-173.2</v>
      </c>
    </row>
    <row r="23" spans="1:10" x14ac:dyDescent="0.25">
      <c r="A23" s="36" t="s">
        <v>345</v>
      </c>
      <c r="B23" s="36" t="s">
        <v>346</v>
      </c>
      <c r="C23" s="37">
        <v>14.5</v>
      </c>
      <c r="D23" s="37">
        <v>3.3</v>
      </c>
      <c r="E23" s="37">
        <v>1.6</v>
      </c>
      <c r="F23" s="37">
        <v>8</v>
      </c>
      <c r="G23" s="37">
        <v>2.6</v>
      </c>
      <c r="H23" s="37">
        <v>0.2</v>
      </c>
      <c r="I23" s="37">
        <v>0.5</v>
      </c>
      <c r="J23" s="45">
        <v>0.5</v>
      </c>
    </row>
    <row r="24" spans="1:10" x14ac:dyDescent="0.25">
      <c r="A24" s="39" t="s">
        <v>347</v>
      </c>
      <c r="B24" s="39" t="s">
        <v>348</v>
      </c>
      <c r="C24" s="40">
        <v>2.6</v>
      </c>
      <c r="D24" s="40">
        <v>3.3</v>
      </c>
      <c r="E24" s="40">
        <v>1.6</v>
      </c>
      <c r="F24" s="40">
        <v>1.5</v>
      </c>
      <c r="G24" s="40">
        <v>2.6</v>
      </c>
      <c r="H24" s="40">
        <v>0.2</v>
      </c>
      <c r="I24" s="40">
        <v>0.5</v>
      </c>
      <c r="J24" s="47">
        <v>0.5</v>
      </c>
    </row>
    <row r="25" spans="1:10" x14ac:dyDescent="0.25">
      <c r="A25" s="39" t="s">
        <v>349</v>
      </c>
      <c r="B25" s="39" t="s">
        <v>350</v>
      </c>
      <c r="C25" s="40">
        <v>11.9</v>
      </c>
      <c r="D25" s="40">
        <v>0</v>
      </c>
      <c r="E25" s="40">
        <v>0</v>
      </c>
      <c r="F25" s="40">
        <v>6.5</v>
      </c>
      <c r="G25" s="40">
        <v>0</v>
      </c>
      <c r="H25" s="40">
        <v>0</v>
      </c>
      <c r="I25" s="40">
        <v>0</v>
      </c>
      <c r="J25" s="47">
        <v>0</v>
      </c>
    </row>
    <row r="26" spans="1:10" x14ac:dyDescent="0.25">
      <c r="A26" s="36" t="s">
        <v>351</v>
      </c>
      <c r="B26" s="36" t="s">
        <v>352</v>
      </c>
      <c r="C26" s="37">
        <v>-95.8</v>
      </c>
      <c r="D26" s="37">
        <v>-172.4</v>
      </c>
      <c r="E26" s="37">
        <v>-109.5</v>
      </c>
      <c r="F26" s="37">
        <v>-124.4</v>
      </c>
      <c r="G26" s="37">
        <v>-240.4</v>
      </c>
      <c r="H26" s="37">
        <v>-186.6</v>
      </c>
      <c r="I26" s="37">
        <v>-173.7</v>
      </c>
      <c r="J26" s="45">
        <v>-173.7</v>
      </c>
    </row>
    <row r="27" spans="1:10" x14ac:dyDescent="0.25">
      <c r="A27" s="39" t="s">
        <v>353</v>
      </c>
      <c r="B27" s="39" t="s">
        <v>354</v>
      </c>
      <c r="C27" s="40">
        <v>-95.8</v>
      </c>
      <c r="D27" s="40">
        <v>-172.4</v>
      </c>
      <c r="E27" s="40">
        <v>-109.5</v>
      </c>
      <c r="F27" s="40">
        <v>-124.4</v>
      </c>
      <c r="G27" s="40">
        <v>-240.4</v>
      </c>
      <c r="H27" s="40">
        <v>-186.6</v>
      </c>
      <c r="I27" s="40">
        <v>-173.7</v>
      </c>
      <c r="J27" s="47">
        <v>-173.7</v>
      </c>
    </row>
    <row r="28" spans="1:10" x14ac:dyDescent="0.25">
      <c r="A28" s="39" t="s">
        <v>355</v>
      </c>
      <c r="B28" s="39" t="s">
        <v>356</v>
      </c>
      <c r="C28" s="40">
        <v>0</v>
      </c>
      <c r="D28" s="40">
        <v>0</v>
      </c>
      <c r="E28" s="40">
        <v>0</v>
      </c>
      <c r="F28" s="40">
        <v>0</v>
      </c>
      <c r="G28" s="40">
        <v>0</v>
      </c>
      <c r="H28" s="40">
        <v>0</v>
      </c>
      <c r="I28" s="40">
        <v>0</v>
      </c>
      <c r="J28" s="47">
        <v>0</v>
      </c>
    </row>
    <row r="29" spans="1:10" x14ac:dyDescent="0.25">
      <c r="A29" s="36" t="s">
        <v>357</v>
      </c>
      <c r="B29" s="36" t="s">
        <v>358</v>
      </c>
      <c r="C29" s="37">
        <v>0</v>
      </c>
      <c r="D29" s="37">
        <v>0</v>
      </c>
      <c r="E29" s="37">
        <v>0</v>
      </c>
      <c r="F29" s="37">
        <v>0</v>
      </c>
      <c r="G29" s="37">
        <v>0</v>
      </c>
      <c r="H29" s="37">
        <v>0</v>
      </c>
      <c r="I29" s="37">
        <v>0</v>
      </c>
      <c r="J29" s="45">
        <v>0</v>
      </c>
    </row>
    <row r="30" spans="1:10" x14ac:dyDescent="0.25">
      <c r="A30" s="36" t="s">
        <v>359</v>
      </c>
      <c r="B30" s="36" t="s">
        <v>360</v>
      </c>
      <c r="C30" s="37">
        <v>0</v>
      </c>
      <c r="D30" s="37">
        <v>0</v>
      </c>
      <c r="E30" s="37">
        <v>0</v>
      </c>
      <c r="F30" s="37">
        <v>0</v>
      </c>
      <c r="G30" s="37">
        <v>0</v>
      </c>
      <c r="H30" s="37">
        <v>0</v>
      </c>
      <c r="I30" s="37">
        <v>0</v>
      </c>
      <c r="J30" s="45">
        <v>0</v>
      </c>
    </row>
    <row r="31" spans="1:10" x14ac:dyDescent="0.25">
      <c r="A31" s="36" t="s">
        <v>361</v>
      </c>
      <c r="B31" s="36" t="s">
        <v>362</v>
      </c>
      <c r="C31" s="37">
        <v>0</v>
      </c>
      <c r="D31" s="37">
        <v>0</v>
      </c>
      <c r="E31" s="37">
        <v>0</v>
      </c>
      <c r="F31" s="37">
        <v>0</v>
      </c>
      <c r="G31" s="37">
        <v>0</v>
      </c>
      <c r="H31" s="37">
        <v>0</v>
      </c>
      <c r="I31" s="37">
        <v>0</v>
      </c>
      <c r="J31" s="45">
        <v>0</v>
      </c>
    </row>
    <row r="32" spans="1:10" x14ac:dyDescent="0.25">
      <c r="A32" s="36" t="s">
        <v>363</v>
      </c>
      <c r="B32" s="36" t="s">
        <v>364</v>
      </c>
      <c r="C32" s="37">
        <v>0</v>
      </c>
      <c r="D32" s="37">
        <v>0</v>
      </c>
      <c r="E32" s="37">
        <v>0</v>
      </c>
      <c r="F32" s="37">
        <v>-106.1</v>
      </c>
      <c r="G32" s="37">
        <v>0</v>
      </c>
      <c r="H32" s="37">
        <v>0</v>
      </c>
      <c r="I32" s="37">
        <v>0</v>
      </c>
      <c r="J32" s="45">
        <v>0</v>
      </c>
    </row>
    <row r="33" spans="1:10" x14ac:dyDescent="0.25">
      <c r="A33" s="36" t="s">
        <v>365</v>
      </c>
      <c r="B33" s="36" t="s">
        <v>366</v>
      </c>
      <c r="C33" s="37">
        <v>0</v>
      </c>
      <c r="D33" s="37">
        <v>0</v>
      </c>
      <c r="E33" s="37">
        <v>0</v>
      </c>
      <c r="F33" s="37">
        <v>0</v>
      </c>
      <c r="G33" s="37">
        <v>0</v>
      </c>
      <c r="H33" s="37">
        <v>0</v>
      </c>
      <c r="I33" s="37">
        <v>0</v>
      </c>
      <c r="J33" s="45">
        <v>0</v>
      </c>
    </row>
    <row r="34" spans="1:10" x14ac:dyDescent="0.25">
      <c r="A34" s="36" t="s">
        <v>367</v>
      </c>
      <c r="B34" s="36" t="s">
        <v>368</v>
      </c>
      <c r="C34" s="37">
        <v>0</v>
      </c>
      <c r="D34" s="37">
        <v>0</v>
      </c>
      <c r="E34" s="37">
        <v>0</v>
      </c>
      <c r="F34" s="37">
        <v>-106.1</v>
      </c>
      <c r="G34" s="37">
        <v>0</v>
      </c>
      <c r="H34" s="37">
        <v>0</v>
      </c>
      <c r="I34" s="37">
        <v>0</v>
      </c>
      <c r="J34" s="45">
        <v>0</v>
      </c>
    </row>
    <row r="35" spans="1:10" x14ac:dyDescent="0.25">
      <c r="A35" s="36" t="s">
        <v>369</v>
      </c>
      <c r="B35" s="36" t="s">
        <v>370</v>
      </c>
      <c r="C35" s="37">
        <v>0</v>
      </c>
      <c r="D35" s="37">
        <v>0</v>
      </c>
      <c r="E35" s="37">
        <v>0</v>
      </c>
      <c r="F35" s="37">
        <v>0</v>
      </c>
      <c r="G35" s="37">
        <v>0</v>
      </c>
      <c r="H35" s="37">
        <v>0</v>
      </c>
      <c r="I35" s="37">
        <v>0</v>
      </c>
      <c r="J35" s="45">
        <v>0</v>
      </c>
    </row>
    <row r="36" spans="1:10" x14ac:dyDescent="0.25">
      <c r="A36" s="36" t="s">
        <v>371</v>
      </c>
      <c r="B36" s="36" t="s">
        <v>372</v>
      </c>
      <c r="C36" s="37">
        <v>0</v>
      </c>
      <c r="D36" s="37">
        <v>-5.5</v>
      </c>
      <c r="E36" s="37">
        <v>-4.7</v>
      </c>
      <c r="F36" s="37">
        <v>-6.3</v>
      </c>
      <c r="G36" s="37">
        <v>-2.7</v>
      </c>
      <c r="H36" s="37">
        <v>4</v>
      </c>
      <c r="I36" s="37">
        <v>0</v>
      </c>
      <c r="J36" s="45">
        <v>0</v>
      </c>
    </row>
    <row r="37" spans="1:10" x14ac:dyDescent="0.25">
      <c r="A37" s="36" t="s">
        <v>339</v>
      </c>
      <c r="B37" s="36" t="s">
        <v>373</v>
      </c>
      <c r="C37" s="37">
        <v>0</v>
      </c>
      <c r="D37" s="37">
        <v>0</v>
      </c>
      <c r="E37" s="37">
        <v>0</v>
      </c>
      <c r="F37" s="37">
        <v>0</v>
      </c>
      <c r="G37" s="37">
        <v>0</v>
      </c>
      <c r="H37" s="37">
        <v>0</v>
      </c>
      <c r="I37" s="37">
        <v>0</v>
      </c>
      <c r="J37" s="45">
        <v>0</v>
      </c>
    </row>
    <row r="38" spans="1:10" x14ac:dyDescent="0.25">
      <c r="A38" s="34" t="s">
        <v>342</v>
      </c>
      <c r="B38" s="34" t="s">
        <v>374</v>
      </c>
      <c r="C38" s="38">
        <v>-81.3</v>
      </c>
      <c r="D38" s="38">
        <v>-174.6</v>
      </c>
      <c r="E38" s="38">
        <v>-112.6</v>
      </c>
      <c r="F38" s="38">
        <v>-228.8</v>
      </c>
      <c r="G38" s="38">
        <v>-240.5</v>
      </c>
      <c r="H38" s="38">
        <v>-182.4</v>
      </c>
      <c r="I38" s="38">
        <v>-173.2</v>
      </c>
      <c r="J38" s="46">
        <v>-173.20000305175799</v>
      </c>
    </row>
    <row r="39" spans="1:10" x14ac:dyDescent="0.25">
      <c r="A39" s="34"/>
      <c r="B39" s="35"/>
      <c r="C39" s="35"/>
      <c r="D39" s="35"/>
      <c r="E39" s="35"/>
      <c r="F39" s="35"/>
      <c r="G39" s="35"/>
      <c r="H39" s="35"/>
      <c r="I39" s="35"/>
      <c r="J39" s="44"/>
    </row>
    <row r="40" spans="1:10" x14ac:dyDescent="0.25">
      <c r="A40" s="34" t="s">
        <v>375</v>
      </c>
      <c r="B40" s="35"/>
      <c r="C40" s="35"/>
      <c r="D40" s="35"/>
      <c r="E40" s="35"/>
      <c r="F40" s="35"/>
      <c r="G40" s="35"/>
      <c r="H40" s="35"/>
      <c r="I40" s="35"/>
      <c r="J40" s="44"/>
    </row>
    <row r="41" spans="1:10" x14ac:dyDescent="0.25">
      <c r="A41" s="36" t="s">
        <v>376</v>
      </c>
      <c r="B41" s="36" t="s">
        <v>377</v>
      </c>
      <c r="C41" s="37">
        <v>-102.3</v>
      </c>
      <c r="D41" s="37">
        <v>-179.6</v>
      </c>
      <c r="E41" s="37">
        <v>-205.7</v>
      </c>
      <c r="F41" s="37">
        <v>-236.7</v>
      </c>
      <c r="G41" s="37">
        <v>-267.7</v>
      </c>
      <c r="H41" s="37">
        <v>-296.60000000000002</v>
      </c>
      <c r="I41" s="37">
        <v>-326</v>
      </c>
      <c r="J41" s="45">
        <v>-326.000006103516</v>
      </c>
    </row>
    <row r="42" spans="1:10" x14ac:dyDescent="0.25">
      <c r="A42" s="36" t="s">
        <v>378</v>
      </c>
      <c r="B42" s="36" t="s">
        <v>379</v>
      </c>
      <c r="C42" s="37">
        <v>-625.1</v>
      </c>
      <c r="D42" s="37">
        <v>-135.80000000000001</v>
      </c>
      <c r="E42" s="37">
        <v>-1.2</v>
      </c>
      <c r="F42" s="37">
        <v>108.4</v>
      </c>
      <c r="G42" s="37">
        <v>-186.1</v>
      </c>
      <c r="H42" s="37">
        <v>-5.4</v>
      </c>
      <c r="I42" s="37">
        <v>1487.8</v>
      </c>
      <c r="J42" s="45">
        <v>1487.8</v>
      </c>
    </row>
    <row r="43" spans="1:10" x14ac:dyDescent="0.25">
      <c r="A43" s="36" t="s">
        <v>380</v>
      </c>
      <c r="B43" s="36" t="s">
        <v>381</v>
      </c>
      <c r="C43" s="37">
        <v>120</v>
      </c>
      <c r="D43" s="37">
        <v>-118.8</v>
      </c>
      <c r="E43" s="37">
        <v>-1.2</v>
      </c>
      <c r="F43" s="37">
        <v>161</v>
      </c>
      <c r="G43" s="37">
        <v>-158.5</v>
      </c>
      <c r="H43" s="37">
        <v>2.6</v>
      </c>
      <c r="I43" s="37">
        <v>0.1</v>
      </c>
      <c r="J43" s="45">
        <v>9.9999999999999603E-2</v>
      </c>
    </row>
    <row r="44" spans="1:10" x14ac:dyDescent="0.25">
      <c r="A44" s="36" t="s">
        <v>382</v>
      </c>
      <c r="B44" s="36" t="s">
        <v>383</v>
      </c>
      <c r="C44" s="37">
        <v>1633</v>
      </c>
      <c r="D44" s="37">
        <v>30</v>
      </c>
      <c r="E44" s="37">
        <v>0</v>
      </c>
      <c r="F44" s="37" t="s">
        <v>160</v>
      </c>
      <c r="G44" s="37" t="s">
        <v>160</v>
      </c>
      <c r="H44" s="37">
        <v>492</v>
      </c>
      <c r="I44" s="37">
        <v>1933.7</v>
      </c>
      <c r="J44" s="45">
        <v>1933.7</v>
      </c>
    </row>
    <row r="45" spans="1:10" x14ac:dyDescent="0.25">
      <c r="A45" s="36" t="s">
        <v>384</v>
      </c>
      <c r="B45" s="36" t="s">
        <v>385</v>
      </c>
      <c r="C45" s="37">
        <v>-2378.1</v>
      </c>
      <c r="D45" s="37">
        <v>-47</v>
      </c>
      <c r="E45" s="37">
        <v>0</v>
      </c>
      <c r="F45" s="37">
        <v>-52.6</v>
      </c>
      <c r="G45" s="37">
        <v>-27.6</v>
      </c>
      <c r="H45" s="37">
        <v>-500</v>
      </c>
      <c r="I45" s="37">
        <v>-446</v>
      </c>
      <c r="J45" s="45">
        <v>-446</v>
      </c>
    </row>
    <row r="46" spans="1:10" x14ac:dyDescent="0.25">
      <c r="A46" s="36" t="s">
        <v>386</v>
      </c>
      <c r="B46" s="36" t="s">
        <v>387</v>
      </c>
      <c r="C46" s="37">
        <v>782.3</v>
      </c>
      <c r="D46" s="37">
        <v>0.1</v>
      </c>
      <c r="E46" s="37">
        <v>-83.2</v>
      </c>
      <c r="F46" s="37">
        <v>-131.6</v>
      </c>
      <c r="G46" s="37">
        <v>-82.4</v>
      </c>
      <c r="H46" s="37">
        <v>-15.8</v>
      </c>
      <c r="I46" s="37">
        <v>-1447.2</v>
      </c>
      <c r="J46" s="45">
        <v>-1447.2</v>
      </c>
    </row>
    <row r="47" spans="1:10" x14ac:dyDescent="0.25">
      <c r="A47" s="36" t="s">
        <v>388</v>
      </c>
      <c r="B47" s="36" t="s">
        <v>389</v>
      </c>
      <c r="C47" s="37">
        <v>782.3</v>
      </c>
      <c r="D47" s="37">
        <v>2.1</v>
      </c>
      <c r="E47" s="37">
        <v>4.5</v>
      </c>
      <c r="F47" s="37">
        <v>23.3</v>
      </c>
      <c r="G47" s="37">
        <v>23.6</v>
      </c>
      <c r="H47" s="37">
        <v>46.2</v>
      </c>
      <c r="I47" s="37">
        <v>14</v>
      </c>
      <c r="J47" s="45">
        <v>14.2999997615814</v>
      </c>
    </row>
    <row r="48" spans="1:10" x14ac:dyDescent="0.25">
      <c r="A48" s="36" t="s">
        <v>390</v>
      </c>
      <c r="B48" s="36" t="s">
        <v>391</v>
      </c>
      <c r="C48" s="37">
        <v>0</v>
      </c>
      <c r="D48" s="37">
        <v>-2</v>
      </c>
      <c r="E48" s="37">
        <v>-87.7</v>
      </c>
      <c r="F48" s="37">
        <v>-154.9</v>
      </c>
      <c r="G48" s="37">
        <v>-106</v>
      </c>
      <c r="H48" s="37">
        <v>-62</v>
      </c>
      <c r="I48" s="37">
        <v>-1461.2</v>
      </c>
      <c r="J48" s="45">
        <v>-1461.5000000119201</v>
      </c>
    </row>
    <row r="49" spans="1:10" x14ac:dyDescent="0.25">
      <c r="A49" s="36" t="s">
        <v>392</v>
      </c>
      <c r="B49" s="36" t="s">
        <v>393</v>
      </c>
      <c r="C49" s="37">
        <v>-5.8</v>
      </c>
      <c r="D49" s="37">
        <v>8.9</v>
      </c>
      <c r="E49" s="37">
        <v>14.9</v>
      </c>
      <c r="F49" s="37">
        <v>-7.6</v>
      </c>
      <c r="G49" s="37">
        <v>-9.5</v>
      </c>
      <c r="H49" s="37">
        <v>-7.7</v>
      </c>
      <c r="I49" s="37">
        <v>-1.4</v>
      </c>
      <c r="J49" s="45">
        <v>-1.4</v>
      </c>
    </row>
    <row r="50" spans="1:10" x14ac:dyDescent="0.25">
      <c r="A50" s="36" t="s">
        <v>339</v>
      </c>
      <c r="B50" s="36" t="s">
        <v>394</v>
      </c>
      <c r="C50" s="37">
        <v>0</v>
      </c>
      <c r="D50" s="37">
        <v>0</v>
      </c>
      <c r="E50" s="37">
        <v>0</v>
      </c>
      <c r="F50" s="37">
        <v>0</v>
      </c>
      <c r="G50" s="37">
        <v>0</v>
      </c>
      <c r="H50" s="37">
        <v>0</v>
      </c>
      <c r="I50" s="37">
        <v>0</v>
      </c>
      <c r="J50" s="45">
        <v>0</v>
      </c>
    </row>
    <row r="51" spans="1:10" x14ac:dyDescent="0.25">
      <c r="A51" s="34" t="s">
        <v>375</v>
      </c>
      <c r="B51" s="34" t="s">
        <v>395</v>
      </c>
      <c r="C51" s="38">
        <v>49.1</v>
      </c>
      <c r="D51" s="38">
        <v>-306.39999999999998</v>
      </c>
      <c r="E51" s="38">
        <v>-275.2</v>
      </c>
      <c r="F51" s="38">
        <v>-267.5</v>
      </c>
      <c r="G51" s="38">
        <v>-545.70000000000005</v>
      </c>
      <c r="H51" s="38">
        <v>-325.5</v>
      </c>
      <c r="I51" s="38">
        <v>-286.8</v>
      </c>
      <c r="J51" s="46">
        <v>-286.8</v>
      </c>
    </row>
    <row r="52" spans="1:10" x14ac:dyDescent="0.25">
      <c r="A52" s="34"/>
      <c r="B52" s="35"/>
      <c r="C52" s="35"/>
      <c r="D52" s="35"/>
      <c r="E52" s="35"/>
      <c r="F52" s="35"/>
      <c r="G52" s="35"/>
      <c r="H52" s="35"/>
      <c r="I52" s="35"/>
      <c r="J52" s="44"/>
    </row>
    <row r="53" spans="1:10" x14ac:dyDescent="0.25">
      <c r="A53" s="36" t="s">
        <v>396</v>
      </c>
      <c r="B53" s="36" t="s">
        <v>397</v>
      </c>
      <c r="C53" s="37">
        <v>16.7</v>
      </c>
      <c r="D53" s="37">
        <v>1.3</v>
      </c>
      <c r="E53" s="37">
        <v>-0.3</v>
      </c>
      <c r="F53" s="37">
        <v>5.4</v>
      </c>
      <c r="G53" s="37">
        <v>-11.7</v>
      </c>
      <c r="H53" s="37">
        <v>-38.6</v>
      </c>
      <c r="I53" s="37">
        <v>-46.2</v>
      </c>
      <c r="J53" s="45">
        <v>-46.2</v>
      </c>
    </row>
    <row r="54" spans="1:10" x14ac:dyDescent="0.25">
      <c r="A54" s="34"/>
      <c r="B54" s="35"/>
      <c r="C54" s="35"/>
      <c r="D54" s="35"/>
      <c r="E54" s="35"/>
      <c r="F54" s="35"/>
      <c r="G54" s="35"/>
      <c r="H54" s="35"/>
      <c r="I54" s="35"/>
      <c r="J54" s="44"/>
    </row>
    <row r="55" spans="1:10" x14ac:dyDescent="0.25">
      <c r="A55" s="34" t="s">
        <v>398</v>
      </c>
      <c r="B55" s="34" t="s">
        <v>399</v>
      </c>
      <c r="C55" s="38">
        <v>561.1</v>
      </c>
      <c r="D55" s="38">
        <v>34.5</v>
      </c>
      <c r="E55" s="38">
        <v>244.7</v>
      </c>
      <c r="F55" s="38">
        <v>201.8</v>
      </c>
      <c r="G55" s="38">
        <v>8.6999999999999993</v>
      </c>
      <c r="H55" s="38">
        <v>246.9</v>
      </c>
      <c r="I55" s="38">
        <v>403.7</v>
      </c>
      <c r="J55" s="46">
        <v>403.69999923706098</v>
      </c>
    </row>
    <row r="56" spans="1:10" x14ac:dyDescent="0.25">
      <c r="A56" s="34"/>
      <c r="B56" s="35"/>
      <c r="C56" s="35"/>
      <c r="D56" s="35"/>
      <c r="E56" s="35"/>
      <c r="F56" s="35"/>
      <c r="G56" s="35"/>
      <c r="H56" s="35"/>
      <c r="I56" s="35"/>
      <c r="J56" s="44"/>
    </row>
    <row r="57" spans="1:10" x14ac:dyDescent="0.25">
      <c r="A57" s="34" t="s">
        <v>400</v>
      </c>
      <c r="B57" s="34" t="s">
        <v>401</v>
      </c>
      <c r="C57" s="38">
        <v>167.1</v>
      </c>
      <c r="D57" s="38">
        <v>217.7</v>
      </c>
      <c r="E57" s="38">
        <v>174.3</v>
      </c>
      <c r="F57" s="38">
        <v>226.8</v>
      </c>
      <c r="G57" s="38">
        <v>159.30000000000001</v>
      </c>
      <c r="H57" s="38">
        <v>183.7</v>
      </c>
      <c r="I57" s="38">
        <v>134.19999999999999</v>
      </c>
      <c r="J57" s="46"/>
    </row>
    <row r="58" spans="1:10" x14ac:dyDescent="0.25">
      <c r="A58" s="34"/>
      <c r="B58" s="35"/>
      <c r="C58" s="35"/>
      <c r="D58" s="35"/>
      <c r="E58" s="35"/>
      <c r="F58" s="35"/>
      <c r="G58" s="35"/>
      <c r="H58" s="35"/>
      <c r="I58" s="35"/>
      <c r="J58" s="44"/>
    </row>
    <row r="59" spans="1:10" x14ac:dyDescent="0.25">
      <c r="A59" s="34" t="s">
        <v>131</v>
      </c>
      <c r="B59" s="35"/>
      <c r="C59" s="35"/>
      <c r="D59" s="35"/>
      <c r="E59" s="35"/>
      <c r="F59" s="35"/>
      <c r="G59" s="35"/>
      <c r="H59" s="35"/>
      <c r="I59" s="35"/>
      <c r="J59" s="44"/>
    </row>
    <row r="60" spans="1:10" x14ac:dyDescent="0.25">
      <c r="A60" s="36" t="s">
        <v>135</v>
      </c>
      <c r="B60" s="36" t="s">
        <v>135</v>
      </c>
      <c r="C60" s="37">
        <v>738.5</v>
      </c>
      <c r="D60" s="37">
        <v>747.6</v>
      </c>
      <c r="E60" s="37">
        <v>849.4</v>
      </c>
      <c r="F60" s="37">
        <v>946.9</v>
      </c>
      <c r="G60" s="37">
        <v>1058</v>
      </c>
      <c r="H60" s="37">
        <v>1079.9000000000001</v>
      </c>
      <c r="I60" s="37">
        <v>1035.3</v>
      </c>
      <c r="J60" s="45">
        <v>1035.3</v>
      </c>
    </row>
    <row r="61" spans="1:10" x14ac:dyDescent="0.25">
      <c r="A61" s="36" t="s">
        <v>402</v>
      </c>
      <c r="B61" s="36" t="s">
        <v>137</v>
      </c>
      <c r="C61" s="42">
        <v>26.127700000000001</v>
      </c>
      <c r="D61" s="42">
        <v>23.796800000000001</v>
      </c>
      <c r="E61" s="42">
        <v>23.1004</v>
      </c>
      <c r="F61" s="42">
        <v>24.2714</v>
      </c>
      <c r="G61" s="42">
        <v>25.186299999999999</v>
      </c>
      <c r="H61" s="42">
        <v>24.491399999999999</v>
      </c>
      <c r="I61" s="42">
        <v>25.429200000000002</v>
      </c>
      <c r="J61" s="48">
        <v>25.429224080760399</v>
      </c>
    </row>
    <row r="62" spans="1:10" x14ac:dyDescent="0.25">
      <c r="A62" s="36" t="s">
        <v>403</v>
      </c>
      <c r="B62" s="36" t="s">
        <v>404</v>
      </c>
      <c r="C62" s="37" t="s">
        <v>160</v>
      </c>
      <c r="D62" s="37" t="s">
        <v>160</v>
      </c>
      <c r="E62" s="37" t="s">
        <v>160</v>
      </c>
      <c r="F62" s="37">
        <v>106.1</v>
      </c>
      <c r="G62" s="37">
        <v>0</v>
      </c>
      <c r="H62" s="37">
        <v>0</v>
      </c>
      <c r="I62" s="37" t="s">
        <v>160</v>
      </c>
      <c r="J62" s="45">
        <v>0</v>
      </c>
    </row>
    <row r="63" spans="1:10" x14ac:dyDescent="0.25">
      <c r="A63" s="36" t="s">
        <v>405</v>
      </c>
      <c r="B63" s="36" t="s">
        <v>406</v>
      </c>
      <c r="C63" s="37" t="s">
        <v>160</v>
      </c>
      <c r="D63" s="37" t="s">
        <v>160</v>
      </c>
      <c r="E63" s="37" t="s">
        <v>160</v>
      </c>
      <c r="F63" s="37" t="s">
        <v>160</v>
      </c>
      <c r="G63" s="37" t="s">
        <v>160</v>
      </c>
      <c r="H63" s="37" t="s">
        <v>160</v>
      </c>
      <c r="I63" s="37">
        <v>-11.4</v>
      </c>
      <c r="J63" s="45">
        <v>-11.399999713897699</v>
      </c>
    </row>
    <row r="64" spans="1:10" x14ac:dyDescent="0.25">
      <c r="A64" s="36" t="s">
        <v>407</v>
      </c>
      <c r="B64" s="36" t="s">
        <v>408</v>
      </c>
      <c r="C64" s="37">
        <v>480.8</v>
      </c>
      <c r="D64" s="37">
        <v>341.8</v>
      </c>
      <c r="E64" s="37">
        <v>523.29999999999995</v>
      </c>
      <c r="F64" s="37">
        <v>568.29999999999995</v>
      </c>
      <c r="G64" s="37">
        <v>566.20000000000005</v>
      </c>
      <c r="H64" s="37">
        <v>606.79999999999995</v>
      </c>
      <c r="I64" s="37">
        <v>736.2</v>
      </c>
      <c r="J64" s="45">
        <v>736.2</v>
      </c>
    </row>
    <row r="65" spans="1:10" x14ac:dyDescent="0.25">
      <c r="A65" s="36" t="s">
        <v>409</v>
      </c>
      <c r="B65" s="36" t="s">
        <v>410</v>
      </c>
      <c r="C65" s="37">
        <v>547.88099999999997</v>
      </c>
      <c r="D65" s="37">
        <v>380.23009999999999</v>
      </c>
      <c r="E65" s="37">
        <v>566.58000000000004</v>
      </c>
      <c r="F65" s="37">
        <v>622.23680000000002</v>
      </c>
      <c r="G65" s="37">
        <v>610.34220000000005</v>
      </c>
      <c r="H65" s="37">
        <v>661.69560000000001</v>
      </c>
      <c r="I65" s="37">
        <v>792.31269999999995</v>
      </c>
      <c r="J65" s="45">
        <v>792.29573501111895</v>
      </c>
    </row>
    <row r="66" spans="1:10" x14ac:dyDescent="0.25">
      <c r="A66" s="36" t="s">
        <v>411</v>
      </c>
      <c r="B66" s="36" t="s">
        <v>412</v>
      </c>
      <c r="C66" s="37">
        <v>-141.69999999999999</v>
      </c>
      <c r="D66" s="37">
        <v>209.3</v>
      </c>
      <c r="E66" s="37">
        <v>523.70000000000005</v>
      </c>
      <c r="F66" s="37">
        <v>678.2</v>
      </c>
      <c r="G66" s="37">
        <v>382.7</v>
      </c>
      <c r="H66" s="37">
        <v>601.6</v>
      </c>
      <c r="I66" s="37">
        <v>2224.5</v>
      </c>
      <c r="J66" s="45">
        <v>2224.5</v>
      </c>
    </row>
    <row r="67" spans="1:10" x14ac:dyDescent="0.25">
      <c r="A67" s="36" t="s">
        <v>413</v>
      </c>
      <c r="B67" s="36" t="s">
        <v>414</v>
      </c>
      <c r="C67" s="42">
        <v>2.3967999999999998</v>
      </c>
      <c r="D67" s="42">
        <v>1.6698</v>
      </c>
      <c r="E67" s="42">
        <v>2.5613999999999999</v>
      </c>
      <c r="F67" s="42">
        <v>2.7913000000000001</v>
      </c>
      <c r="G67" s="42">
        <v>2.7974000000000001</v>
      </c>
      <c r="H67" s="42">
        <v>3.0024999999999999</v>
      </c>
      <c r="I67" s="42">
        <v>3.6995</v>
      </c>
      <c r="J67" s="48">
        <v>3.7217167223964802</v>
      </c>
    </row>
    <row r="68" spans="1:10" x14ac:dyDescent="0.25">
      <c r="A68" s="36" t="s">
        <v>415</v>
      </c>
      <c r="B68" s="36" t="s">
        <v>416</v>
      </c>
      <c r="C68" s="42">
        <v>18.232600000000001</v>
      </c>
      <c r="D68" s="42">
        <v>37.280799999999999</v>
      </c>
      <c r="E68" s="42">
        <v>26.832699999999999</v>
      </c>
      <c r="F68" s="42">
        <v>23.605799999999999</v>
      </c>
      <c r="G68" s="42">
        <v>29.941800000000001</v>
      </c>
      <c r="H68" s="42">
        <v>33.485700000000001</v>
      </c>
      <c r="I68" s="42">
        <v>21.340699999999998</v>
      </c>
      <c r="J68" s="48">
        <v>20.960757616715799</v>
      </c>
    </row>
    <row r="69" spans="1:10" x14ac:dyDescent="0.25">
      <c r="A69" s="36" t="s">
        <v>417</v>
      </c>
      <c r="B69" s="36" t="s">
        <v>418</v>
      </c>
      <c r="C69" s="42">
        <v>1.4429000000000001</v>
      </c>
      <c r="D69" s="42">
        <v>1.1358999999999999</v>
      </c>
      <c r="E69" s="42">
        <v>1.2444</v>
      </c>
      <c r="F69" s="42">
        <v>1.1458999999999999</v>
      </c>
      <c r="G69" s="42">
        <v>1.1796</v>
      </c>
      <c r="H69" s="42">
        <v>1.1023000000000001</v>
      </c>
      <c r="I69" s="42">
        <v>1.3923000000000001</v>
      </c>
      <c r="J69" s="48">
        <v>2.3515625</v>
      </c>
    </row>
    <row r="70" spans="1:10" x14ac:dyDescent="0.25">
      <c r="A70" s="43" t="s">
        <v>158</v>
      </c>
      <c r="B70" s="43" t="s">
        <v>159</v>
      </c>
      <c r="C70" s="43"/>
      <c r="D70" s="43"/>
      <c r="E70" s="43"/>
      <c r="F70" s="43"/>
      <c r="G70" s="43"/>
      <c r="H70" s="43"/>
      <c r="I70" s="43"/>
      <c r="J70" s="4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
  <sheetViews>
    <sheetView workbookViewId="0">
      <selection activeCell="G29" sqref="G29"/>
    </sheetView>
  </sheetViews>
  <sheetFormatPr defaultColWidth="9" defaultRowHeight="15" x14ac:dyDescent="0.25"/>
  <cols>
    <col min="1" max="1" width="34" style="27" bestFit="1" customWidth="1"/>
    <col min="2" max="2" width="0" style="27" hidden="1" bestFit="1" customWidth="1"/>
    <col min="3" max="13" width="11.42578125" style="27" bestFit="1" customWidth="1"/>
    <col min="14" max="16384" width="9" style="27"/>
  </cols>
  <sheetData>
    <row r="1" spans="1:13" ht="14.25" x14ac:dyDescent="0.25">
      <c r="A1" s="26"/>
      <c r="B1" s="26"/>
      <c r="C1" s="26"/>
      <c r="D1" s="26"/>
      <c r="E1" s="26"/>
      <c r="F1" s="26"/>
      <c r="G1" s="26"/>
      <c r="H1" s="26"/>
      <c r="I1" s="26"/>
      <c r="J1" s="26"/>
      <c r="K1" s="26"/>
      <c r="L1" s="26"/>
      <c r="M1" s="26"/>
    </row>
    <row r="2" spans="1:13" ht="21.2" x14ac:dyDescent="0.25">
      <c r="A2" s="28" t="s">
        <v>419</v>
      </c>
      <c r="B2" s="28"/>
      <c r="C2" s="28"/>
      <c r="D2" s="28"/>
      <c r="E2" s="28"/>
      <c r="F2" s="28"/>
      <c r="G2" s="28"/>
      <c r="H2" s="28"/>
      <c r="I2" s="28"/>
      <c r="J2" s="28"/>
      <c r="K2" s="28"/>
      <c r="L2" s="28"/>
      <c r="M2" s="28"/>
    </row>
    <row r="3" spans="1:13" ht="14.25" x14ac:dyDescent="0.25">
      <c r="A3" s="29"/>
      <c r="B3" s="29"/>
      <c r="C3" s="29"/>
      <c r="D3" s="29"/>
      <c r="E3" s="29"/>
      <c r="F3" s="29"/>
      <c r="G3" s="29"/>
      <c r="H3" s="29"/>
      <c r="I3" s="29"/>
      <c r="J3" s="29"/>
      <c r="K3" s="29"/>
      <c r="L3" s="29"/>
      <c r="M3" s="29"/>
    </row>
    <row r="4" spans="1:13" ht="14.25" x14ac:dyDescent="0.25">
      <c r="A4" s="30" t="s">
        <v>1</v>
      </c>
      <c r="B4" s="30"/>
      <c r="C4" s="31" t="s">
        <v>2</v>
      </c>
      <c r="D4" s="31" t="s">
        <v>3</v>
      </c>
      <c r="E4" s="31" t="s">
        <v>4</v>
      </c>
      <c r="F4" s="31" t="s">
        <v>5</v>
      </c>
      <c r="G4" s="31" t="s">
        <v>6</v>
      </c>
      <c r="H4" s="31" t="s">
        <v>7</v>
      </c>
      <c r="I4" s="31" t="s">
        <v>8</v>
      </c>
      <c r="J4" s="31" t="s">
        <v>9</v>
      </c>
      <c r="K4" s="31" t="s">
        <v>10</v>
      </c>
      <c r="L4" s="31" t="s">
        <v>11</v>
      </c>
      <c r="M4" s="31" t="s">
        <v>12</v>
      </c>
    </row>
    <row r="5" spans="1:13" ht="14.25" x14ac:dyDescent="0.25">
      <c r="A5" s="32" t="s">
        <v>16</v>
      </c>
      <c r="B5" s="32"/>
      <c r="C5" s="33" t="s">
        <v>17</v>
      </c>
      <c r="D5" s="33" t="s">
        <v>18</v>
      </c>
      <c r="E5" s="33" t="s">
        <v>19</v>
      </c>
      <c r="F5" s="33" t="s">
        <v>20</v>
      </c>
      <c r="G5" s="33" t="s">
        <v>21</v>
      </c>
      <c r="H5" s="33" t="s">
        <v>22</v>
      </c>
      <c r="I5" s="33" t="s">
        <v>23</v>
      </c>
      <c r="J5" s="33" t="s">
        <v>24</v>
      </c>
      <c r="K5" s="33" t="s">
        <v>25</v>
      </c>
      <c r="L5" s="33" t="s">
        <v>26</v>
      </c>
      <c r="M5" s="33" t="s">
        <v>27</v>
      </c>
    </row>
    <row r="6" spans="1:13" x14ac:dyDescent="0.25">
      <c r="A6" s="36" t="s">
        <v>420</v>
      </c>
      <c r="B6" s="36" t="s">
        <v>421</v>
      </c>
      <c r="C6" s="42" t="s">
        <v>160</v>
      </c>
      <c r="D6" s="42">
        <v>0</v>
      </c>
      <c r="E6" s="42">
        <v>0</v>
      </c>
      <c r="F6" s="42">
        <v>0</v>
      </c>
      <c r="G6" s="42">
        <v>0.51</v>
      </c>
      <c r="H6" s="42">
        <v>0.61019999999999996</v>
      </c>
      <c r="I6" s="42">
        <v>0.70020000000000004</v>
      </c>
      <c r="J6" s="42">
        <v>0.76070000000000004</v>
      </c>
      <c r="K6" s="42">
        <v>0.58989999999999998</v>
      </c>
      <c r="L6" s="42">
        <v>1.0767</v>
      </c>
      <c r="M6" s="42">
        <v>1.3574999999999999</v>
      </c>
    </row>
    <row r="7" spans="1:13" x14ac:dyDescent="0.25">
      <c r="A7" s="36" t="s">
        <v>310</v>
      </c>
      <c r="B7" s="36" t="s">
        <v>311</v>
      </c>
      <c r="C7" s="42" t="s">
        <v>160</v>
      </c>
      <c r="D7" s="42">
        <v>1.1778</v>
      </c>
      <c r="E7" s="42">
        <v>1.2218</v>
      </c>
      <c r="F7" s="42">
        <v>1.0985</v>
      </c>
      <c r="G7" s="42">
        <v>1.2143999999999999</v>
      </c>
      <c r="H7" s="42">
        <v>1.4844999999999999</v>
      </c>
      <c r="I7" s="42">
        <v>1.5746</v>
      </c>
      <c r="J7" s="42">
        <v>1.4708999999999999</v>
      </c>
      <c r="K7" s="42">
        <v>1.1891</v>
      </c>
      <c r="L7" s="42">
        <v>1.9342000000000001</v>
      </c>
      <c r="M7" s="42">
        <v>2.0764</v>
      </c>
    </row>
    <row r="8" spans="1:13" x14ac:dyDescent="0.25">
      <c r="A8" s="36" t="s">
        <v>422</v>
      </c>
      <c r="B8" s="36" t="s">
        <v>423</v>
      </c>
      <c r="C8" s="42" t="s">
        <v>160</v>
      </c>
      <c r="D8" s="42">
        <v>0.52139999999999997</v>
      </c>
      <c r="E8" s="42">
        <v>0.50290000000000001</v>
      </c>
      <c r="F8" s="42">
        <v>0.40239999999999998</v>
      </c>
      <c r="G8" s="42">
        <v>0.82589999999999997</v>
      </c>
      <c r="H8" s="42">
        <v>0.9708</v>
      </c>
      <c r="I8" s="42">
        <v>0.99399999999999999</v>
      </c>
      <c r="J8" s="42">
        <v>1.0268999999999999</v>
      </c>
      <c r="K8" s="42">
        <v>0.80569999999999997</v>
      </c>
      <c r="L8" s="42">
        <v>1.351</v>
      </c>
      <c r="M8" s="42">
        <v>1.5899999999999999</v>
      </c>
    </row>
    <row r="9" spans="1:13" x14ac:dyDescent="0.25">
      <c r="A9" s="36" t="s">
        <v>424</v>
      </c>
      <c r="B9" s="36" t="s">
        <v>425</v>
      </c>
      <c r="C9" s="42" t="s">
        <v>160</v>
      </c>
      <c r="D9" s="42" t="s">
        <v>160</v>
      </c>
      <c r="E9" s="42">
        <v>0.86419999999999997</v>
      </c>
      <c r="F9" s="42">
        <v>0.88260000000000005</v>
      </c>
      <c r="G9" s="42">
        <v>0.65780000000000005</v>
      </c>
      <c r="H9" s="42">
        <v>0.49530000000000002</v>
      </c>
      <c r="I9" s="42">
        <v>0.58160000000000001</v>
      </c>
      <c r="J9" s="42">
        <v>0.53910000000000002</v>
      </c>
      <c r="K9" s="42">
        <v>0.51190000000000002</v>
      </c>
      <c r="L9" s="42">
        <v>0.53129999999999999</v>
      </c>
      <c r="M9" s="42">
        <v>0.74019999999999997</v>
      </c>
    </row>
    <row r="10" spans="1:13" x14ac:dyDescent="0.25">
      <c r="A10" s="36" t="s">
        <v>426</v>
      </c>
      <c r="B10" s="36" t="s">
        <v>427</v>
      </c>
      <c r="C10" s="42" t="s">
        <v>160</v>
      </c>
      <c r="D10" s="42">
        <v>48.642400000000002</v>
      </c>
      <c r="E10" s="42">
        <v>48.452300000000001</v>
      </c>
      <c r="F10" s="42">
        <v>-102.9014</v>
      </c>
      <c r="G10" s="42">
        <v>-32.5991</v>
      </c>
      <c r="H10" s="42">
        <v>-16.021999999999998</v>
      </c>
      <c r="I10" s="42">
        <v>-6.4732000000000003</v>
      </c>
      <c r="J10" s="42">
        <v>0.57389999999999997</v>
      </c>
      <c r="K10" s="42">
        <v>8.3993000000000002</v>
      </c>
      <c r="L10" s="42">
        <v>15.2585</v>
      </c>
      <c r="M10" s="42">
        <v>-15.815</v>
      </c>
    </row>
    <row r="11" spans="1:13" ht="14.25" x14ac:dyDescent="0.25">
      <c r="A11" s="36"/>
      <c r="B11" s="41"/>
      <c r="C11" s="41"/>
      <c r="D11" s="41"/>
      <c r="E11" s="41"/>
      <c r="F11" s="41"/>
      <c r="G11" s="41"/>
      <c r="H11" s="41"/>
      <c r="I11" s="41"/>
      <c r="J11" s="41"/>
      <c r="K11" s="41"/>
      <c r="L11" s="41"/>
      <c r="M11" s="41"/>
    </row>
    <row r="12" spans="1:13" x14ac:dyDescent="0.25">
      <c r="A12" s="36" t="s">
        <v>428</v>
      </c>
      <c r="B12" s="36" t="s">
        <v>429</v>
      </c>
      <c r="C12" s="42" t="s">
        <v>160</v>
      </c>
      <c r="D12" s="42">
        <v>0</v>
      </c>
      <c r="E12" s="42">
        <v>0</v>
      </c>
      <c r="F12" s="42" t="s">
        <v>160</v>
      </c>
      <c r="G12" s="42" t="s">
        <v>160</v>
      </c>
      <c r="H12" s="42" t="s">
        <v>160</v>
      </c>
      <c r="I12" s="42" t="s">
        <v>160</v>
      </c>
      <c r="J12" s="42">
        <v>2332.6187</v>
      </c>
      <c r="K12" s="42">
        <v>288.14960000000002</v>
      </c>
      <c r="L12" s="42">
        <v>229.73220000000001</v>
      </c>
      <c r="M12" s="42" t="s">
        <v>160</v>
      </c>
    </row>
    <row r="13" spans="1:13" x14ac:dyDescent="0.25">
      <c r="A13" s="36" t="s">
        <v>430</v>
      </c>
      <c r="B13" s="36" t="s">
        <v>431</v>
      </c>
      <c r="C13" s="42" t="s">
        <v>160</v>
      </c>
      <c r="D13" s="42">
        <v>0</v>
      </c>
      <c r="E13" s="42">
        <v>0</v>
      </c>
      <c r="F13" s="42">
        <v>330.8519</v>
      </c>
      <c r="G13" s="42">
        <v>157.8673</v>
      </c>
      <c r="H13" s="42">
        <v>130.3811</v>
      </c>
      <c r="I13" s="42">
        <v>112.3176</v>
      </c>
      <c r="J13" s="42">
        <v>85.789900000000003</v>
      </c>
      <c r="K13" s="42">
        <v>54.052199999999999</v>
      </c>
      <c r="L13" s="42">
        <v>69.539299999999997</v>
      </c>
      <c r="M13" s="42">
        <v>124.6498</v>
      </c>
    </row>
    <row r="14" spans="1:13" x14ac:dyDescent="0.25">
      <c r="A14" s="36" t="s">
        <v>432</v>
      </c>
      <c r="B14" s="36" t="s">
        <v>433</v>
      </c>
      <c r="C14" s="42" t="s">
        <v>160</v>
      </c>
      <c r="D14" s="42">
        <v>0</v>
      </c>
      <c r="E14" s="42">
        <v>0</v>
      </c>
      <c r="F14" s="42">
        <v>146.9076</v>
      </c>
      <c r="G14" s="42">
        <v>71.7239</v>
      </c>
      <c r="H14" s="42">
        <v>66.8309</v>
      </c>
      <c r="I14" s="42">
        <v>55.367199999999997</v>
      </c>
      <c r="J14" s="42">
        <v>46.749699999999997</v>
      </c>
      <c r="K14" s="42">
        <v>29.046399999999998</v>
      </c>
      <c r="L14" s="42">
        <v>39.661999999999999</v>
      </c>
      <c r="M14" s="42">
        <v>74.560400000000001</v>
      </c>
    </row>
    <row r="15" spans="1:13" ht="14.25" x14ac:dyDescent="0.25">
      <c r="A15" s="36"/>
      <c r="B15" s="41"/>
      <c r="C15" s="41"/>
      <c r="D15" s="41"/>
      <c r="E15" s="41"/>
      <c r="F15" s="41"/>
      <c r="G15" s="41"/>
      <c r="H15" s="41"/>
      <c r="I15" s="41"/>
      <c r="J15" s="41"/>
      <c r="K15" s="41"/>
      <c r="L15" s="41"/>
      <c r="M15" s="41"/>
    </row>
    <row r="16" spans="1:13" x14ac:dyDescent="0.25">
      <c r="A16" s="36" t="s">
        <v>434</v>
      </c>
      <c r="B16" s="36" t="s">
        <v>435</v>
      </c>
      <c r="C16" s="42" t="s">
        <v>160</v>
      </c>
      <c r="D16" s="42">
        <v>0</v>
      </c>
      <c r="E16" s="42">
        <v>0</v>
      </c>
      <c r="F16" s="42" t="s">
        <v>160</v>
      </c>
      <c r="G16" s="42" t="s">
        <v>160</v>
      </c>
      <c r="H16" s="42" t="s">
        <v>160</v>
      </c>
      <c r="I16" s="42" t="s">
        <v>160</v>
      </c>
      <c r="J16" s="42">
        <v>2618.9893000000002</v>
      </c>
      <c r="K16" s="42">
        <v>433.09539999999998</v>
      </c>
      <c r="L16" s="42">
        <v>230.36320000000001</v>
      </c>
      <c r="M16" s="42" t="s">
        <v>160</v>
      </c>
    </row>
    <row r="17" spans="1:13" x14ac:dyDescent="0.25">
      <c r="A17" s="36" t="s">
        <v>436</v>
      </c>
      <c r="B17" s="36" t="s">
        <v>437</v>
      </c>
      <c r="C17" s="42" t="s">
        <v>160</v>
      </c>
      <c r="D17" s="42">
        <v>0</v>
      </c>
      <c r="E17" s="42">
        <v>0</v>
      </c>
      <c r="F17" s="42">
        <v>330.8519</v>
      </c>
      <c r="G17" s="42">
        <v>170.6251</v>
      </c>
      <c r="H17" s="42">
        <v>130.48320000000001</v>
      </c>
      <c r="I17" s="42">
        <v>112.3176</v>
      </c>
      <c r="J17" s="42">
        <v>96.322199999999995</v>
      </c>
      <c r="K17" s="42">
        <v>81.241600000000005</v>
      </c>
      <c r="L17" s="42">
        <v>69.7303</v>
      </c>
      <c r="M17" s="42">
        <v>124.7752</v>
      </c>
    </row>
    <row r="18" spans="1:13" x14ac:dyDescent="0.25">
      <c r="A18" s="36" t="s">
        <v>438</v>
      </c>
      <c r="B18" s="36" t="s">
        <v>439</v>
      </c>
      <c r="C18" s="42" t="s">
        <v>160</v>
      </c>
      <c r="D18" s="42">
        <v>0</v>
      </c>
      <c r="E18" s="42">
        <v>0</v>
      </c>
      <c r="F18" s="42">
        <v>146.9076</v>
      </c>
      <c r="G18" s="42">
        <v>77.520200000000003</v>
      </c>
      <c r="H18" s="42">
        <v>66.883300000000006</v>
      </c>
      <c r="I18" s="42">
        <v>55.367199999999997</v>
      </c>
      <c r="J18" s="42">
        <v>52.489100000000001</v>
      </c>
      <c r="K18" s="42">
        <v>43.657400000000003</v>
      </c>
      <c r="L18" s="42">
        <v>39.771000000000001</v>
      </c>
      <c r="M18" s="42">
        <v>74.635499999999993</v>
      </c>
    </row>
    <row r="19" spans="1:13" ht="14.25" x14ac:dyDescent="0.25">
      <c r="A19" s="36"/>
      <c r="B19" s="41"/>
      <c r="C19" s="41"/>
      <c r="D19" s="41"/>
      <c r="E19" s="41"/>
      <c r="F19" s="41"/>
      <c r="G19" s="41"/>
      <c r="H19" s="41"/>
      <c r="I19" s="41"/>
      <c r="J19" s="41"/>
      <c r="K19" s="41"/>
      <c r="L19" s="41"/>
      <c r="M19" s="41"/>
    </row>
    <row r="20" spans="1:13" x14ac:dyDescent="0.25">
      <c r="A20" s="36" t="s">
        <v>440</v>
      </c>
      <c r="B20" s="36" t="s">
        <v>441</v>
      </c>
      <c r="C20" s="42" t="s">
        <v>160</v>
      </c>
      <c r="D20" s="42">
        <v>57.493099999999998</v>
      </c>
      <c r="E20" s="42">
        <v>71.088700000000003</v>
      </c>
      <c r="F20" s="42">
        <v>19.456600000000002</v>
      </c>
      <c r="G20" s="42">
        <v>21.0854</v>
      </c>
      <c r="H20" s="42">
        <v>19.3935</v>
      </c>
      <c r="I20" s="42">
        <v>21.561900000000001</v>
      </c>
      <c r="J20" s="42">
        <v>21.695</v>
      </c>
      <c r="K20" s="42">
        <v>25.8203</v>
      </c>
      <c r="L20" s="42">
        <v>25.4785</v>
      </c>
      <c r="M20" s="42">
        <v>19.820900000000002</v>
      </c>
    </row>
    <row r="21" spans="1:13" ht="14.25" x14ac:dyDescent="0.25">
      <c r="A21" s="36" t="s">
        <v>442</v>
      </c>
      <c r="B21" s="36" t="s">
        <v>443</v>
      </c>
      <c r="C21" s="42">
        <v>7.7020999999999997</v>
      </c>
      <c r="D21" s="42">
        <v>5.1059999999999999</v>
      </c>
      <c r="E21" s="42">
        <v>6.0217000000000001</v>
      </c>
      <c r="F21" s="42">
        <v>6.6140999999999996</v>
      </c>
      <c r="G21" s="42">
        <v>6.0187999999999997</v>
      </c>
      <c r="H21" s="42">
        <v>2.9826000000000001</v>
      </c>
      <c r="I21" s="42">
        <v>5.7789999999999999</v>
      </c>
      <c r="J21" s="42">
        <v>5.5682999999999998</v>
      </c>
      <c r="K21" s="42">
        <v>3.3552</v>
      </c>
      <c r="L21" s="42">
        <v>4.2519</v>
      </c>
      <c r="M21" s="42">
        <v>5.2382999999999997</v>
      </c>
    </row>
    <row r="22" spans="1:13" x14ac:dyDescent="0.25">
      <c r="A22" s="36" t="s">
        <v>444</v>
      </c>
      <c r="B22" s="36" t="s">
        <v>445</v>
      </c>
      <c r="C22" s="42" t="s">
        <v>160</v>
      </c>
      <c r="D22" s="42" t="s">
        <v>160</v>
      </c>
      <c r="E22" s="42" t="s">
        <v>160</v>
      </c>
      <c r="F22" s="42">
        <v>6.4000000000000001E-2</v>
      </c>
      <c r="G22" s="42">
        <v>4.8629999999999995</v>
      </c>
      <c r="H22" s="42">
        <v>6.0021000000000004</v>
      </c>
      <c r="I22" s="42">
        <v>5.9413999999999998</v>
      </c>
      <c r="J22" s="42">
        <v>5.5309999999999997</v>
      </c>
      <c r="K22" s="42">
        <v>6.1547999999999998</v>
      </c>
      <c r="L22" s="42">
        <v>6.9619</v>
      </c>
      <c r="M22" s="42">
        <v>4.1988000000000003</v>
      </c>
    </row>
    <row r="23" spans="1:13" ht="14.25" x14ac:dyDescent="0.25">
      <c r="A23" s="36"/>
      <c r="B23" s="41"/>
      <c r="C23" s="41"/>
      <c r="D23" s="41"/>
      <c r="E23" s="41"/>
      <c r="F23" s="41"/>
      <c r="G23" s="41"/>
      <c r="H23" s="41"/>
      <c r="I23" s="41"/>
      <c r="J23" s="41"/>
      <c r="K23" s="41"/>
      <c r="L23" s="41"/>
      <c r="M23" s="41"/>
    </row>
    <row r="24" spans="1:13" x14ac:dyDescent="0.25">
      <c r="A24" s="36" t="s">
        <v>446</v>
      </c>
      <c r="B24" s="36" t="s">
        <v>447</v>
      </c>
      <c r="C24" s="37" t="s">
        <v>160</v>
      </c>
      <c r="D24" s="37" t="s">
        <v>160</v>
      </c>
      <c r="E24" s="37" t="s">
        <v>160</v>
      </c>
      <c r="F24" s="37">
        <v>410</v>
      </c>
      <c r="G24" s="37">
        <v>410</v>
      </c>
      <c r="H24" s="37">
        <v>410</v>
      </c>
      <c r="I24" s="37">
        <v>500</v>
      </c>
      <c r="J24" s="37">
        <v>500</v>
      </c>
      <c r="K24" s="37">
        <v>500</v>
      </c>
      <c r="L24" s="37">
        <v>750</v>
      </c>
      <c r="M24" s="37">
        <v>750</v>
      </c>
    </row>
    <row r="25" spans="1:13" x14ac:dyDescent="0.25">
      <c r="A25" s="36" t="s">
        <v>448</v>
      </c>
      <c r="B25" s="36" t="s">
        <v>449</v>
      </c>
      <c r="C25" s="37" t="s">
        <v>160</v>
      </c>
      <c r="D25" s="37" t="s">
        <v>160</v>
      </c>
      <c r="E25" s="37" t="s">
        <v>160</v>
      </c>
      <c r="F25" s="37" t="s">
        <v>160</v>
      </c>
      <c r="G25" s="37" t="s">
        <v>160</v>
      </c>
      <c r="H25" s="37" t="s">
        <v>160</v>
      </c>
      <c r="I25" s="37" t="s">
        <v>160</v>
      </c>
      <c r="J25" s="37">
        <v>339</v>
      </c>
      <c r="K25" s="37">
        <v>500</v>
      </c>
      <c r="L25" s="37">
        <v>750</v>
      </c>
      <c r="M25" s="37">
        <v>750</v>
      </c>
    </row>
    <row r="26" spans="1:13" x14ac:dyDescent="0.25">
      <c r="A26" s="36" t="s">
        <v>450</v>
      </c>
      <c r="B26" s="36" t="s">
        <v>451</v>
      </c>
      <c r="C26" s="37" t="s">
        <v>160</v>
      </c>
      <c r="D26" s="37" t="s">
        <v>160</v>
      </c>
      <c r="E26" s="37" t="s">
        <v>160</v>
      </c>
      <c r="F26" s="37" t="s">
        <v>160</v>
      </c>
      <c r="G26" s="37" t="s">
        <v>160</v>
      </c>
      <c r="H26" s="37" t="s">
        <v>160</v>
      </c>
      <c r="I26" s="37" t="s">
        <v>160</v>
      </c>
      <c r="J26" s="37">
        <v>161</v>
      </c>
      <c r="K26" s="37">
        <v>0</v>
      </c>
      <c r="L26" s="37">
        <v>0</v>
      </c>
      <c r="M26" s="37">
        <v>0</v>
      </c>
    </row>
    <row r="27" spans="1:13" ht="14.25" x14ac:dyDescent="0.25">
      <c r="A27" s="36"/>
      <c r="B27" s="41"/>
      <c r="C27" s="41"/>
      <c r="D27" s="41"/>
      <c r="E27" s="41"/>
      <c r="F27" s="41"/>
      <c r="G27" s="41"/>
      <c r="H27" s="41"/>
      <c r="I27" s="41"/>
      <c r="J27" s="41"/>
      <c r="K27" s="41"/>
      <c r="L27" s="41"/>
      <c r="M27" s="41"/>
    </row>
    <row r="28" spans="1:13" ht="14.25" x14ac:dyDescent="0.25">
      <c r="A28" s="43" t="s">
        <v>158</v>
      </c>
      <c r="B28" s="43" t="s">
        <v>159</v>
      </c>
      <c r="C28" s="43"/>
      <c r="D28" s="43"/>
      <c r="E28" s="43"/>
      <c r="F28" s="43"/>
      <c r="G28" s="43"/>
      <c r="H28" s="43"/>
      <c r="I28" s="43"/>
      <c r="J28" s="43"/>
      <c r="K28" s="43"/>
      <c r="L28" s="43"/>
      <c r="M28" s="4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topLeftCell="A10" workbookViewId="0">
      <selection activeCell="D30" sqref="D30:H32"/>
    </sheetView>
  </sheetViews>
  <sheetFormatPr defaultColWidth="9" defaultRowHeight="15" x14ac:dyDescent="0.25"/>
  <cols>
    <col min="1" max="1" width="34" style="27" bestFit="1" customWidth="1"/>
    <col min="2" max="2" width="0" style="27" hidden="1" bestFit="1" customWidth="1"/>
    <col min="3" max="13" width="11.42578125" style="27" bestFit="1" customWidth="1"/>
    <col min="14" max="16384" width="9" style="27"/>
  </cols>
  <sheetData>
    <row r="1" spans="1:15" ht="14.25" x14ac:dyDescent="0.25">
      <c r="A1" s="26"/>
      <c r="B1" s="26"/>
      <c r="C1" s="26"/>
      <c r="D1" s="26"/>
      <c r="E1" s="26"/>
      <c r="F1" s="26"/>
      <c r="G1" s="26"/>
      <c r="H1" s="26"/>
      <c r="I1" s="26"/>
      <c r="J1" s="26"/>
      <c r="K1" s="26"/>
      <c r="L1" s="26"/>
      <c r="M1" s="26"/>
    </row>
    <row r="2" spans="1:15" ht="21.2" x14ac:dyDescent="0.25">
      <c r="A2" s="28" t="s">
        <v>452</v>
      </c>
      <c r="B2" s="28"/>
      <c r="C2" s="28"/>
      <c r="D2" s="28"/>
      <c r="E2" s="28"/>
      <c r="F2" s="28"/>
      <c r="G2" s="28"/>
      <c r="H2" s="28"/>
      <c r="I2" s="28"/>
      <c r="J2" s="28"/>
      <c r="K2" s="28"/>
      <c r="L2" s="28"/>
      <c r="M2" s="28"/>
    </row>
    <row r="3" spans="1:15" ht="14.25" x14ac:dyDescent="0.25">
      <c r="A3" s="29"/>
      <c r="B3" s="29"/>
      <c r="C3" s="29"/>
      <c r="D3" s="29"/>
      <c r="E3" s="29"/>
      <c r="F3" s="29"/>
      <c r="G3" s="29"/>
      <c r="H3" s="29"/>
      <c r="I3" s="29"/>
      <c r="J3" s="29"/>
      <c r="K3" s="29"/>
      <c r="L3" s="29"/>
      <c r="M3" s="29"/>
    </row>
    <row r="4" spans="1:15" x14ac:dyDescent="0.25">
      <c r="A4" s="30" t="s">
        <v>1</v>
      </c>
      <c r="B4" s="30"/>
      <c r="C4" s="31" t="s">
        <v>2</v>
      </c>
      <c r="D4" s="31" t="s">
        <v>3</v>
      </c>
      <c r="E4" s="31" t="s">
        <v>4</v>
      </c>
      <c r="F4" s="31" t="s">
        <v>5</v>
      </c>
      <c r="G4" s="31" t="s">
        <v>6</v>
      </c>
      <c r="H4" s="31" t="s">
        <v>7</v>
      </c>
      <c r="I4" s="31" t="s">
        <v>8</v>
      </c>
      <c r="J4" s="31" t="s">
        <v>9</v>
      </c>
      <c r="K4" s="31" t="s">
        <v>10</v>
      </c>
      <c r="L4" s="31" t="s">
        <v>11</v>
      </c>
      <c r="M4" s="31" t="s">
        <v>12</v>
      </c>
      <c r="N4" s="901" t="s">
        <v>1552</v>
      </c>
      <c r="O4" s="901" t="s">
        <v>1553</v>
      </c>
    </row>
    <row r="5" spans="1:15" ht="14.25" x14ac:dyDescent="0.25">
      <c r="A5" s="32" t="s">
        <v>16</v>
      </c>
      <c r="B5" s="32"/>
      <c r="C5" s="33" t="s">
        <v>17</v>
      </c>
      <c r="D5" s="33" t="s">
        <v>18</v>
      </c>
      <c r="E5" s="33" t="s">
        <v>19</v>
      </c>
      <c r="F5" s="33" t="s">
        <v>20</v>
      </c>
      <c r="G5" s="33" t="s">
        <v>21</v>
      </c>
      <c r="H5" s="33" t="s">
        <v>22</v>
      </c>
      <c r="I5" s="33" t="s">
        <v>23</v>
      </c>
      <c r="J5" s="33" t="s">
        <v>24</v>
      </c>
      <c r="K5" s="33" t="s">
        <v>25</v>
      </c>
      <c r="L5" s="33" t="s">
        <v>26</v>
      </c>
      <c r="M5" s="33" t="s">
        <v>27</v>
      </c>
    </row>
    <row r="6" spans="1:15" ht="14.25" x14ac:dyDescent="0.25">
      <c r="A6" s="34" t="s">
        <v>453</v>
      </c>
      <c r="B6" s="35"/>
      <c r="C6" s="35"/>
      <c r="D6" s="35"/>
      <c r="E6" s="35"/>
      <c r="F6" s="35"/>
      <c r="G6" s="35"/>
      <c r="H6" s="35"/>
      <c r="I6" s="35"/>
      <c r="J6" s="35"/>
      <c r="K6" s="35"/>
      <c r="L6" s="35"/>
      <c r="M6" s="35"/>
    </row>
    <row r="7" spans="1:15" x14ac:dyDescent="0.25">
      <c r="A7" s="36" t="s">
        <v>454</v>
      </c>
      <c r="B7" s="36" t="s">
        <v>455</v>
      </c>
      <c r="C7" s="42" t="s">
        <v>160</v>
      </c>
      <c r="D7" s="42" t="s">
        <v>160</v>
      </c>
      <c r="E7" s="42">
        <v>69.4559</v>
      </c>
      <c r="F7" s="42" t="s">
        <v>160</v>
      </c>
      <c r="G7" s="42" t="s">
        <v>160</v>
      </c>
      <c r="H7" s="42" t="s">
        <v>160</v>
      </c>
      <c r="I7" s="42" t="s">
        <v>160</v>
      </c>
      <c r="J7" s="42" t="s">
        <v>160</v>
      </c>
      <c r="K7" s="42">
        <v>440.45089999999999</v>
      </c>
      <c r="L7" s="42">
        <v>166.21639999999999</v>
      </c>
      <c r="M7" s="42" t="s">
        <v>160</v>
      </c>
    </row>
    <row r="8" spans="1:15" x14ac:dyDescent="0.25">
      <c r="A8" s="36" t="s">
        <v>456</v>
      </c>
      <c r="B8" s="36" t="s">
        <v>457</v>
      </c>
      <c r="C8" s="42" t="s">
        <v>160</v>
      </c>
      <c r="D8" s="42" t="s">
        <v>160</v>
      </c>
      <c r="E8" s="42">
        <v>33.7164</v>
      </c>
      <c r="F8" s="42">
        <v>29.579799999999999</v>
      </c>
      <c r="G8" s="42">
        <v>23.288699999999999</v>
      </c>
      <c r="H8" s="42">
        <v>20.7499</v>
      </c>
      <c r="I8" s="42">
        <v>20.0992</v>
      </c>
      <c r="J8" s="42">
        <v>20.066400000000002</v>
      </c>
      <c r="K8" s="42">
        <v>20.314</v>
      </c>
      <c r="L8" s="42">
        <v>19.889700000000001</v>
      </c>
      <c r="M8" s="42">
        <v>16.838699999999999</v>
      </c>
    </row>
    <row r="9" spans="1:15" x14ac:dyDescent="0.25">
      <c r="A9" s="36" t="s">
        <v>458</v>
      </c>
      <c r="B9" s="36" t="s">
        <v>459</v>
      </c>
      <c r="C9" s="42" t="s">
        <v>160</v>
      </c>
      <c r="D9" s="42" t="s">
        <v>160</v>
      </c>
      <c r="E9" s="42">
        <v>69.842299999999994</v>
      </c>
      <c r="F9" s="42">
        <v>68.842399999999998</v>
      </c>
      <c r="G9" s="42">
        <v>61.831699999999998</v>
      </c>
      <c r="H9" s="42">
        <v>46.9405</v>
      </c>
      <c r="I9" s="42">
        <v>44.286200000000001</v>
      </c>
      <c r="J9" s="42">
        <v>42.4499</v>
      </c>
      <c r="K9" s="42">
        <v>40.267000000000003</v>
      </c>
      <c r="L9" s="42">
        <v>39.052</v>
      </c>
      <c r="M9" s="42">
        <v>31.3522</v>
      </c>
    </row>
    <row r="10" spans="1:15" x14ac:dyDescent="0.25">
      <c r="A10" s="36" t="s">
        <v>460</v>
      </c>
      <c r="B10" s="36" t="s">
        <v>461</v>
      </c>
      <c r="C10" s="42" t="s">
        <v>160</v>
      </c>
      <c r="D10" s="42" t="s">
        <v>160</v>
      </c>
      <c r="E10" s="42">
        <v>60.707999999999998</v>
      </c>
      <c r="F10" s="42">
        <v>59.095399999999998</v>
      </c>
      <c r="G10" s="42">
        <v>56.771000000000001</v>
      </c>
      <c r="H10" s="42">
        <v>44.807299999999998</v>
      </c>
      <c r="I10" s="42">
        <v>42.221499999999999</v>
      </c>
      <c r="J10" s="42">
        <v>41.859400000000001</v>
      </c>
      <c r="K10" s="42">
        <v>38.459200000000003</v>
      </c>
      <c r="L10" s="42">
        <v>40.829900000000002</v>
      </c>
      <c r="M10" s="42">
        <v>32.441499999999998</v>
      </c>
    </row>
    <row r="11" spans="1:15" ht="14.25" x14ac:dyDescent="0.25">
      <c r="A11" s="36"/>
      <c r="B11" s="41"/>
      <c r="C11" s="41"/>
      <c r="D11" s="41"/>
      <c r="E11" s="41"/>
      <c r="F11" s="41"/>
      <c r="G11" s="41"/>
      <c r="H11" s="41"/>
      <c r="I11" s="41"/>
      <c r="J11" s="41"/>
      <c r="K11" s="41"/>
      <c r="L11" s="41"/>
      <c r="M11" s="41"/>
    </row>
    <row r="12" spans="1:15" ht="14.25" x14ac:dyDescent="0.25">
      <c r="A12" s="34" t="s">
        <v>462</v>
      </c>
      <c r="B12" s="35"/>
      <c r="C12" s="35"/>
      <c r="D12" s="35"/>
      <c r="E12" s="35"/>
      <c r="F12" s="35"/>
      <c r="G12" s="35"/>
      <c r="H12" s="35"/>
      <c r="I12" s="35"/>
      <c r="J12" s="35"/>
      <c r="K12" s="35"/>
      <c r="L12" s="35"/>
      <c r="M12" s="35"/>
    </row>
    <row r="13" spans="1:15" ht="14.25" x14ac:dyDescent="0.25">
      <c r="A13" s="36" t="s">
        <v>140</v>
      </c>
      <c r="B13" s="36" t="s">
        <v>141</v>
      </c>
      <c r="C13" s="42">
        <v>64.5154</v>
      </c>
      <c r="D13" s="42">
        <v>63.737200000000001</v>
      </c>
      <c r="E13" s="42">
        <v>63.177300000000002</v>
      </c>
      <c r="F13" s="42">
        <v>62.538200000000003</v>
      </c>
      <c r="G13" s="42">
        <v>65.515699999999995</v>
      </c>
      <c r="H13" s="42">
        <v>63.407200000000003</v>
      </c>
      <c r="I13" s="42">
        <v>62.950800000000001</v>
      </c>
      <c r="J13" s="42">
        <v>61.928100000000001</v>
      </c>
      <c r="K13" s="42">
        <v>63.613199999999999</v>
      </c>
      <c r="L13" s="42">
        <v>61.4315</v>
      </c>
      <c r="M13" s="42">
        <v>64.2547</v>
      </c>
      <c r="N13" s="27">
        <f>AVERAGE('DCF Base'!AD20:AG20)/AVERAGE('DCF Base'!AD9:AG9)*100</f>
        <v>74.325466588986174</v>
      </c>
    </row>
    <row r="14" spans="1:15" ht="14.25" x14ac:dyDescent="0.25">
      <c r="A14" s="36" t="s">
        <v>463</v>
      </c>
      <c r="B14" s="36" t="s">
        <v>464</v>
      </c>
      <c r="C14" s="42">
        <v>30.529599999999999</v>
      </c>
      <c r="D14" s="42">
        <v>29.18</v>
      </c>
      <c r="E14" s="42">
        <v>27.7209</v>
      </c>
      <c r="F14" s="42">
        <v>27.751200000000001</v>
      </c>
      <c r="G14" s="42">
        <v>26.127700000000001</v>
      </c>
      <c r="H14" s="42">
        <v>23.796800000000001</v>
      </c>
      <c r="I14" s="42">
        <v>23.1004</v>
      </c>
      <c r="J14" s="42">
        <v>24.2714</v>
      </c>
      <c r="K14" s="42">
        <v>25.186299999999999</v>
      </c>
      <c r="L14" s="42">
        <v>24.491399999999999</v>
      </c>
      <c r="M14" s="42">
        <v>25.429200000000002</v>
      </c>
      <c r="N14" s="27">
        <f>AVERAGE('DCF Base'!AD22:AG22)/AVERAGE('DCF Base'!AD9:AG9)*100</f>
        <v>35.218024617420525</v>
      </c>
    </row>
    <row r="15" spans="1:15" ht="14.25" x14ac:dyDescent="0.25">
      <c r="A15" s="36" t="s">
        <v>142</v>
      </c>
      <c r="B15" s="36" t="s">
        <v>143</v>
      </c>
      <c r="C15" s="42">
        <v>28.086099999999998</v>
      </c>
      <c r="D15" s="42">
        <v>27.069199999999999</v>
      </c>
      <c r="E15" s="42">
        <v>25.741299999999999</v>
      </c>
      <c r="F15" s="42">
        <v>24.136099999999999</v>
      </c>
      <c r="G15" s="42">
        <v>24.043900000000001</v>
      </c>
      <c r="H15" s="42">
        <v>21.737300000000001</v>
      </c>
      <c r="I15" s="42">
        <v>21.052499999999998</v>
      </c>
      <c r="J15" s="42">
        <v>22.3003</v>
      </c>
      <c r="K15" s="42">
        <v>23.207999999999998</v>
      </c>
      <c r="L15" s="42">
        <v>22.414000000000001</v>
      </c>
      <c r="M15" s="42">
        <v>22.995100000000001</v>
      </c>
    </row>
    <row r="16" spans="1:15" x14ac:dyDescent="0.25">
      <c r="A16" s="36" t="s">
        <v>465</v>
      </c>
      <c r="B16" s="36" t="s">
        <v>466</v>
      </c>
      <c r="C16" s="42" t="s">
        <v>160</v>
      </c>
      <c r="D16" s="42">
        <v>11.4445</v>
      </c>
      <c r="E16" s="42">
        <v>12.2784</v>
      </c>
      <c r="F16" s="42">
        <v>10.620900000000001</v>
      </c>
      <c r="G16" s="42">
        <v>-28.801400000000001</v>
      </c>
      <c r="H16" s="42">
        <v>1.0472999999999999</v>
      </c>
      <c r="I16" s="42">
        <v>17.033999999999999</v>
      </c>
      <c r="J16" s="42">
        <v>42.755200000000002</v>
      </c>
      <c r="K16" s="42">
        <v>35.036700000000003</v>
      </c>
      <c r="L16" s="42">
        <v>6.4238</v>
      </c>
      <c r="M16" s="42">
        <v>-15.414199999999999</v>
      </c>
    </row>
    <row r="17" spans="1:13" ht="14.25" x14ac:dyDescent="0.25">
      <c r="A17" s="36" t="s">
        <v>467</v>
      </c>
      <c r="B17" s="36" t="s">
        <v>468</v>
      </c>
      <c r="C17" s="42">
        <v>28.086099999999998</v>
      </c>
      <c r="D17" s="42">
        <v>27.069199999999999</v>
      </c>
      <c r="E17" s="42">
        <v>25.741299999999999</v>
      </c>
      <c r="F17" s="42">
        <v>22.633900000000001</v>
      </c>
      <c r="G17" s="42">
        <v>20.767700000000001</v>
      </c>
      <c r="H17" s="42">
        <v>20.190300000000001</v>
      </c>
      <c r="I17" s="42">
        <v>19.632899999999999</v>
      </c>
      <c r="J17" s="42">
        <v>20.6341</v>
      </c>
      <c r="K17" s="42">
        <v>22.003499999999999</v>
      </c>
      <c r="L17" s="42">
        <v>21.046399999999998</v>
      </c>
      <c r="M17" s="42">
        <v>21.398599999999998</v>
      </c>
    </row>
    <row r="18" spans="1:13" ht="14.25" x14ac:dyDescent="0.25">
      <c r="A18" s="36" t="s">
        <v>469</v>
      </c>
      <c r="B18" s="36" t="s">
        <v>470</v>
      </c>
      <c r="C18" s="42">
        <v>17.980699999999999</v>
      </c>
      <c r="D18" s="42">
        <v>17.257300000000001</v>
      </c>
      <c r="E18" s="42">
        <v>16.674399999999999</v>
      </c>
      <c r="F18" s="42">
        <v>13.912000000000001</v>
      </c>
      <c r="G18" s="42">
        <v>14.5268</v>
      </c>
      <c r="H18" s="42">
        <v>14.584899999999999</v>
      </c>
      <c r="I18" s="42">
        <v>14.114800000000001</v>
      </c>
      <c r="J18" s="42">
        <v>15.6973</v>
      </c>
      <c r="K18" s="42">
        <v>16.4068</v>
      </c>
      <c r="L18" s="42">
        <v>16.528700000000001</v>
      </c>
      <c r="M18" s="42">
        <v>16.095600000000001</v>
      </c>
    </row>
    <row r="19" spans="1:13" ht="14.25" x14ac:dyDescent="0.25">
      <c r="A19" s="36" t="s">
        <v>471</v>
      </c>
      <c r="B19" s="36" t="s">
        <v>145</v>
      </c>
      <c r="C19" s="42">
        <v>17.703700000000001</v>
      </c>
      <c r="D19" s="42">
        <v>16.9801</v>
      </c>
      <c r="E19" s="42">
        <v>16.398900000000001</v>
      </c>
      <c r="F19" s="42">
        <v>13.665699999999999</v>
      </c>
      <c r="G19" s="42">
        <v>14.137600000000001</v>
      </c>
      <c r="H19" s="42">
        <v>14.4099</v>
      </c>
      <c r="I19" s="42">
        <v>13.8292</v>
      </c>
      <c r="J19" s="42">
        <v>15.4948</v>
      </c>
      <c r="K19" s="42">
        <v>16.278199999999998</v>
      </c>
      <c r="L19" s="42">
        <v>16.3246</v>
      </c>
      <c r="M19" s="42">
        <v>16.051400000000001</v>
      </c>
    </row>
    <row r="20" spans="1:13" ht="14.25" x14ac:dyDescent="0.25">
      <c r="A20" s="36" t="s">
        <v>472</v>
      </c>
      <c r="B20" s="36" t="s">
        <v>473</v>
      </c>
      <c r="C20" s="42">
        <v>17.703700000000001</v>
      </c>
      <c r="D20" s="42">
        <v>16.9801</v>
      </c>
      <c r="E20" s="42">
        <v>16.398900000000001</v>
      </c>
      <c r="F20" s="42">
        <v>13.665699999999999</v>
      </c>
      <c r="G20" s="42">
        <v>14.137600000000001</v>
      </c>
      <c r="H20" s="42">
        <v>14.4099</v>
      </c>
      <c r="I20" s="42">
        <v>13.8292</v>
      </c>
      <c r="J20" s="42">
        <v>15.4948</v>
      </c>
      <c r="K20" s="42">
        <v>16.278199999999998</v>
      </c>
      <c r="L20" s="42">
        <v>16.3246</v>
      </c>
      <c r="M20" s="42">
        <v>16.051400000000001</v>
      </c>
    </row>
    <row r="21" spans="1:13" ht="14.25" x14ac:dyDescent="0.25">
      <c r="A21" s="36"/>
      <c r="B21" s="41"/>
      <c r="C21" s="41"/>
      <c r="D21" s="41"/>
      <c r="E21" s="41"/>
      <c r="F21" s="41"/>
      <c r="G21" s="41"/>
      <c r="H21" s="41"/>
      <c r="I21" s="41"/>
      <c r="J21" s="41"/>
      <c r="K21" s="41"/>
      <c r="L21" s="41"/>
      <c r="M21" s="41"/>
    </row>
    <row r="22" spans="1:13" ht="14.25" x14ac:dyDescent="0.25">
      <c r="A22" s="34" t="s">
        <v>474</v>
      </c>
      <c r="B22" s="35"/>
      <c r="C22" s="35"/>
      <c r="D22" s="35"/>
      <c r="E22" s="35"/>
      <c r="F22" s="35"/>
      <c r="G22" s="35"/>
      <c r="H22" s="35"/>
      <c r="I22" s="35"/>
      <c r="J22" s="35"/>
      <c r="K22" s="35"/>
      <c r="L22" s="35"/>
      <c r="M22" s="35"/>
    </row>
    <row r="23" spans="1:13" ht="14.25" x14ac:dyDescent="0.25">
      <c r="A23" s="36" t="s">
        <v>475</v>
      </c>
      <c r="B23" s="36" t="s">
        <v>476</v>
      </c>
      <c r="C23" s="42">
        <v>35.979900000000001</v>
      </c>
      <c r="D23" s="42">
        <v>36.247599999999998</v>
      </c>
      <c r="E23" s="42">
        <v>35.223199999999999</v>
      </c>
      <c r="F23" s="42">
        <v>38.534599999999998</v>
      </c>
      <c r="G23" s="42">
        <v>30.051100000000002</v>
      </c>
      <c r="H23" s="42">
        <v>27.762899999999998</v>
      </c>
      <c r="I23" s="42">
        <v>28.106400000000001</v>
      </c>
      <c r="J23" s="42">
        <v>23.9255</v>
      </c>
      <c r="K23" s="42">
        <v>25.435500000000001</v>
      </c>
      <c r="L23" s="42">
        <v>21.465499999999999</v>
      </c>
      <c r="M23" s="42">
        <v>24.7819</v>
      </c>
    </row>
    <row r="24" spans="1:13" x14ac:dyDescent="0.25">
      <c r="A24" s="36" t="s">
        <v>477</v>
      </c>
      <c r="B24" s="36" t="s">
        <v>478</v>
      </c>
      <c r="C24" s="42" t="s">
        <v>160</v>
      </c>
      <c r="D24" s="42" t="s">
        <v>160</v>
      </c>
      <c r="E24" s="42" t="s">
        <v>160</v>
      </c>
      <c r="F24" s="42">
        <v>0</v>
      </c>
      <c r="G24" s="42">
        <v>35.140099999999997</v>
      </c>
      <c r="H24" s="42">
        <v>40.695799999999998</v>
      </c>
      <c r="I24" s="42">
        <v>41.784100000000002</v>
      </c>
      <c r="J24" s="42">
        <v>40.416899999999998</v>
      </c>
      <c r="K24" s="42">
        <v>40.318800000000003</v>
      </c>
      <c r="L24" s="42">
        <v>42.234000000000002</v>
      </c>
      <c r="M24" s="42">
        <v>49.885199999999998</v>
      </c>
    </row>
    <row r="25" spans="1:13" x14ac:dyDescent="0.25">
      <c r="A25" s="36" t="s">
        <v>479</v>
      </c>
      <c r="B25" s="36" t="s">
        <v>480</v>
      </c>
      <c r="C25" s="42" t="s">
        <v>160</v>
      </c>
      <c r="D25" s="42" t="s">
        <v>160</v>
      </c>
      <c r="E25" s="42" t="s">
        <v>160</v>
      </c>
      <c r="F25" s="42" t="s">
        <v>160</v>
      </c>
      <c r="G25" s="42" t="s">
        <v>160</v>
      </c>
      <c r="H25" s="42" t="s">
        <v>160</v>
      </c>
      <c r="I25" s="42" t="s">
        <v>160</v>
      </c>
      <c r="J25" s="42" t="s">
        <v>160</v>
      </c>
      <c r="K25" s="42">
        <v>262.86630000000002</v>
      </c>
      <c r="L25" s="42">
        <v>96.016599999999997</v>
      </c>
      <c r="M25" s="42" t="s">
        <v>160</v>
      </c>
    </row>
    <row r="26" spans="1:13" ht="14.25" x14ac:dyDescent="0.25">
      <c r="A26" s="43" t="s">
        <v>158</v>
      </c>
      <c r="B26" s="43" t="s">
        <v>159</v>
      </c>
      <c r="C26" s="43"/>
      <c r="D26" s="43"/>
      <c r="E26" s="43"/>
      <c r="F26" s="43"/>
      <c r="G26" s="43"/>
      <c r="H26" s="43"/>
      <c r="I26" s="43"/>
      <c r="J26" s="43"/>
      <c r="K26" s="43"/>
      <c r="L26" s="43"/>
      <c r="M26" s="4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25" workbookViewId="0">
      <selection activeCell="G47" sqref="G47"/>
    </sheetView>
  </sheetViews>
  <sheetFormatPr defaultColWidth="9" defaultRowHeight="15" x14ac:dyDescent="0.25"/>
  <cols>
    <col min="1" max="1" width="34" style="27" bestFit="1" customWidth="1"/>
    <col min="2" max="2" width="0" style="27" hidden="1" bestFit="1" customWidth="1"/>
    <col min="3" max="12" width="11.42578125" style="27" bestFit="1" customWidth="1"/>
    <col min="13" max="16384" width="9" style="27"/>
  </cols>
  <sheetData>
    <row r="1" spans="1:12" ht="14.25" x14ac:dyDescent="0.25">
      <c r="A1" s="26"/>
      <c r="B1" s="26"/>
      <c r="C1" s="26"/>
      <c r="D1" s="26"/>
      <c r="E1" s="26"/>
      <c r="F1" s="26"/>
      <c r="G1" s="26"/>
      <c r="H1" s="26"/>
      <c r="I1" s="26"/>
      <c r="J1" s="26"/>
      <c r="K1" s="26"/>
      <c r="L1" s="26"/>
    </row>
    <row r="2" spans="1:12" ht="21.2" x14ac:dyDescent="0.25">
      <c r="A2" s="28" t="s">
        <v>481</v>
      </c>
      <c r="B2" s="28"/>
      <c r="C2" s="28"/>
      <c r="D2" s="28"/>
      <c r="E2" s="28"/>
      <c r="F2" s="28"/>
      <c r="G2" s="28"/>
      <c r="H2" s="28"/>
      <c r="I2" s="28"/>
      <c r="J2" s="28"/>
      <c r="K2" s="28"/>
      <c r="L2" s="28"/>
    </row>
    <row r="3" spans="1:12" ht="14.25" x14ac:dyDescent="0.25">
      <c r="A3" s="29"/>
      <c r="B3" s="29"/>
      <c r="C3" s="29"/>
      <c r="D3" s="29"/>
      <c r="E3" s="29"/>
      <c r="F3" s="29"/>
      <c r="G3" s="29"/>
      <c r="H3" s="29"/>
      <c r="I3" s="29"/>
      <c r="J3" s="29"/>
      <c r="K3" s="29"/>
      <c r="L3" s="29"/>
    </row>
    <row r="4" spans="1:12" ht="14.25" x14ac:dyDescent="0.25">
      <c r="A4" s="30" t="s">
        <v>1</v>
      </c>
      <c r="B4" s="30"/>
      <c r="C4" s="31" t="s">
        <v>3</v>
      </c>
      <c r="D4" s="31" t="s">
        <v>4</v>
      </c>
      <c r="E4" s="31" t="s">
        <v>5</v>
      </c>
      <c r="F4" s="31" t="s">
        <v>6</v>
      </c>
      <c r="G4" s="31" t="s">
        <v>7</v>
      </c>
      <c r="H4" s="31" t="s">
        <v>8</v>
      </c>
      <c r="I4" s="31" t="s">
        <v>9</v>
      </c>
      <c r="J4" s="31" t="s">
        <v>10</v>
      </c>
      <c r="K4" s="31" t="s">
        <v>11</v>
      </c>
      <c r="L4" s="31" t="s">
        <v>12</v>
      </c>
    </row>
    <row r="5" spans="1:12" ht="14.25" x14ac:dyDescent="0.25">
      <c r="A5" s="32" t="s">
        <v>16</v>
      </c>
      <c r="B5" s="32"/>
      <c r="C5" s="33" t="s">
        <v>18</v>
      </c>
      <c r="D5" s="33" t="s">
        <v>19</v>
      </c>
      <c r="E5" s="33" t="s">
        <v>20</v>
      </c>
      <c r="F5" s="33" t="s">
        <v>21</v>
      </c>
      <c r="G5" s="33" t="s">
        <v>22</v>
      </c>
      <c r="H5" s="33" t="s">
        <v>23</v>
      </c>
      <c r="I5" s="33" t="s">
        <v>24</v>
      </c>
      <c r="J5" s="33" t="s">
        <v>25</v>
      </c>
      <c r="K5" s="33" t="s">
        <v>26</v>
      </c>
      <c r="L5" s="33" t="s">
        <v>27</v>
      </c>
    </row>
    <row r="6" spans="1:12" ht="14.25" x14ac:dyDescent="0.25">
      <c r="A6" s="34" t="s">
        <v>482</v>
      </c>
      <c r="B6" s="35"/>
      <c r="C6" s="35"/>
      <c r="D6" s="35"/>
      <c r="E6" s="35"/>
      <c r="F6" s="35"/>
      <c r="G6" s="35"/>
      <c r="H6" s="35"/>
      <c r="I6" s="35"/>
      <c r="J6" s="35"/>
      <c r="K6" s="35"/>
      <c r="L6" s="35"/>
    </row>
    <row r="7" spans="1:12" ht="14.25" x14ac:dyDescent="0.25">
      <c r="A7" s="36" t="s">
        <v>30</v>
      </c>
      <c r="B7" s="36" t="s">
        <v>483</v>
      </c>
      <c r="C7" s="42">
        <v>6.5083000000000002</v>
      </c>
      <c r="D7" s="42">
        <v>9.8630999999999993</v>
      </c>
      <c r="E7" s="42">
        <v>11.877000000000001</v>
      </c>
      <c r="F7" s="42">
        <v>-1.9394</v>
      </c>
      <c r="G7" s="42">
        <v>11.148099999999999</v>
      </c>
      <c r="H7" s="42">
        <v>17.042300000000001</v>
      </c>
      <c r="I7" s="42">
        <v>6.1001000000000003</v>
      </c>
      <c r="J7" s="42">
        <v>7.6744000000000003</v>
      </c>
      <c r="K7" s="42">
        <v>4.9657999999999998</v>
      </c>
      <c r="L7" s="42">
        <v>-7.6655999999999995</v>
      </c>
    </row>
    <row r="8" spans="1:12" ht="14.25" x14ac:dyDescent="0.25">
      <c r="A8" s="36" t="s">
        <v>135</v>
      </c>
      <c r="B8" s="36" t="s">
        <v>484</v>
      </c>
      <c r="C8" s="42">
        <v>1.8001</v>
      </c>
      <c r="D8" s="42">
        <v>4.3693999999999997</v>
      </c>
      <c r="E8" s="42">
        <v>11.9994</v>
      </c>
      <c r="F8" s="42">
        <v>-7.6760000000000002</v>
      </c>
      <c r="G8" s="42">
        <v>1.2322</v>
      </c>
      <c r="H8" s="42">
        <v>13.616899999999999</v>
      </c>
      <c r="I8" s="42">
        <v>11.4787</v>
      </c>
      <c r="J8" s="42">
        <v>11.733000000000001</v>
      </c>
      <c r="K8" s="42">
        <v>2.0699000000000001</v>
      </c>
      <c r="L8" s="42">
        <v>-4.13</v>
      </c>
    </row>
    <row r="9" spans="1:12" ht="14.25" x14ac:dyDescent="0.25">
      <c r="A9" s="36" t="s">
        <v>485</v>
      </c>
      <c r="B9" s="36" t="s">
        <v>486</v>
      </c>
      <c r="C9" s="42">
        <v>2.6520000000000001</v>
      </c>
      <c r="D9" s="42">
        <v>4.4739000000000004</v>
      </c>
      <c r="E9" s="42">
        <v>4.9005000000000001</v>
      </c>
      <c r="F9" s="42">
        <v>-2.3142</v>
      </c>
      <c r="G9" s="42">
        <v>0.48559999999999998</v>
      </c>
      <c r="H9" s="42">
        <v>13.354800000000001</v>
      </c>
      <c r="I9" s="42">
        <v>12.3886</v>
      </c>
      <c r="J9" s="42">
        <v>12.057499999999999</v>
      </c>
      <c r="K9" s="42">
        <v>1.3745000000000001</v>
      </c>
      <c r="L9" s="42">
        <v>-5.2717000000000001</v>
      </c>
    </row>
    <row r="10" spans="1:12" ht="14.25" x14ac:dyDescent="0.25">
      <c r="A10" s="36" t="s">
        <v>487</v>
      </c>
      <c r="B10" s="36" t="s">
        <v>488</v>
      </c>
      <c r="C10" s="42">
        <v>2.1549999999999998</v>
      </c>
      <c r="D10" s="42">
        <v>6.1025</v>
      </c>
      <c r="E10" s="42">
        <v>-6.7691999999999997</v>
      </c>
      <c r="F10" s="42">
        <v>1.4471000000000001</v>
      </c>
      <c r="G10" s="42">
        <v>13.2883</v>
      </c>
      <c r="H10" s="42">
        <v>12.326000000000001</v>
      </c>
      <c r="I10" s="42">
        <v>18.879100000000001</v>
      </c>
      <c r="J10" s="42">
        <v>13.1183</v>
      </c>
      <c r="K10" s="42">
        <v>5.2647000000000004</v>
      </c>
      <c r="L10" s="42">
        <v>-9.2109000000000005</v>
      </c>
    </row>
    <row r="11" spans="1:12" x14ac:dyDescent="0.25">
      <c r="A11" s="36" t="s">
        <v>489</v>
      </c>
      <c r="B11" s="36" t="s">
        <v>490</v>
      </c>
      <c r="C11" s="42" t="s">
        <v>160</v>
      </c>
      <c r="D11" s="42" t="s">
        <v>160</v>
      </c>
      <c r="E11" s="42" t="s">
        <v>160</v>
      </c>
      <c r="F11" s="42">
        <v>-14.2241</v>
      </c>
      <c r="G11" s="42">
        <v>10.5528</v>
      </c>
      <c r="H11" s="42">
        <v>12.2727</v>
      </c>
      <c r="I11" s="42">
        <v>19.433199999999999</v>
      </c>
      <c r="J11" s="42">
        <v>13.898300000000001</v>
      </c>
      <c r="K11" s="42">
        <v>5.3571</v>
      </c>
      <c r="L11" s="42">
        <v>-7.6271000000000004</v>
      </c>
    </row>
    <row r="12" spans="1:12" x14ac:dyDescent="0.25">
      <c r="A12" s="36" t="s">
        <v>491</v>
      </c>
      <c r="B12" s="36" t="s">
        <v>492</v>
      </c>
      <c r="C12" s="42" t="s">
        <v>160</v>
      </c>
      <c r="D12" s="42" t="s">
        <v>160</v>
      </c>
      <c r="E12" s="42" t="s">
        <v>160</v>
      </c>
      <c r="F12" s="42">
        <v>-14.2241</v>
      </c>
      <c r="G12" s="42">
        <v>10.5528</v>
      </c>
      <c r="H12" s="42">
        <v>12.2727</v>
      </c>
      <c r="I12" s="42">
        <v>19.433199999999999</v>
      </c>
      <c r="J12" s="42">
        <v>13.898300000000001</v>
      </c>
      <c r="K12" s="42">
        <v>5.3571</v>
      </c>
      <c r="L12" s="42">
        <v>-7.6271000000000004</v>
      </c>
    </row>
    <row r="13" spans="1:12" x14ac:dyDescent="0.25">
      <c r="A13" s="36" t="s">
        <v>493</v>
      </c>
      <c r="B13" s="36" t="s">
        <v>494</v>
      </c>
      <c r="C13" s="42" t="s">
        <v>160</v>
      </c>
      <c r="D13" s="42" t="s">
        <v>160</v>
      </c>
      <c r="E13" s="42" t="s">
        <v>160</v>
      </c>
      <c r="F13" s="42">
        <v>-2.8971</v>
      </c>
      <c r="G13" s="42">
        <v>7.5236000000000001</v>
      </c>
      <c r="H13" s="42">
        <v>15.024100000000001</v>
      </c>
      <c r="I13" s="42">
        <v>10.376300000000001</v>
      </c>
      <c r="J13" s="42">
        <v>10.5863</v>
      </c>
      <c r="K13" s="42">
        <v>4.4828000000000001</v>
      </c>
      <c r="L13" s="42">
        <v>-2.4338000000000002</v>
      </c>
    </row>
    <row r="14" spans="1:12" x14ac:dyDescent="0.25">
      <c r="A14" s="36" t="s">
        <v>495</v>
      </c>
      <c r="B14" s="36" t="s">
        <v>496</v>
      </c>
      <c r="C14" s="42" t="s">
        <v>160</v>
      </c>
      <c r="D14" s="42" t="s">
        <v>160</v>
      </c>
      <c r="E14" s="42" t="s">
        <v>160</v>
      </c>
      <c r="F14" s="42" t="s">
        <v>160</v>
      </c>
      <c r="G14" s="42">
        <v>28.571400000000001</v>
      </c>
      <c r="H14" s="42">
        <v>15.5556</v>
      </c>
      <c r="I14" s="42">
        <v>15.384600000000001</v>
      </c>
      <c r="J14" s="42">
        <v>13.333299999999999</v>
      </c>
      <c r="K14" s="42">
        <v>10.2941</v>
      </c>
      <c r="L14" s="42">
        <v>10</v>
      </c>
    </row>
    <row r="15" spans="1:12" ht="14.25" x14ac:dyDescent="0.25">
      <c r="A15" s="36"/>
      <c r="B15" s="41"/>
      <c r="C15" s="41"/>
      <c r="D15" s="41"/>
      <c r="E15" s="41"/>
      <c r="F15" s="41"/>
      <c r="G15" s="41"/>
      <c r="H15" s="41"/>
      <c r="I15" s="41"/>
      <c r="J15" s="41"/>
      <c r="K15" s="41"/>
      <c r="L15" s="41"/>
    </row>
    <row r="16" spans="1:12" x14ac:dyDescent="0.25">
      <c r="A16" s="36" t="s">
        <v>497</v>
      </c>
      <c r="B16" s="36" t="s">
        <v>498</v>
      </c>
      <c r="C16" s="42" t="s">
        <v>160</v>
      </c>
      <c r="D16" s="42">
        <v>2.4249000000000001</v>
      </c>
      <c r="E16" s="42">
        <v>-7.1730999999999998</v>
      </c>
      <c r="F16" s="42">
        <v>32.318199999999997</v>
      </c>
      <c r="G16" s="42">
        <v>1.2658</v>
      </c>
      <c r="H16" s="42">
        <v>0.17050000000000001</v>
      </c>
      <c r="I16" s="42">
        <v>3.4032999999999998</v>
      </c>
      <c r="J16" s="42">
        <v>5.4306000000000001</v>
      </c>
      <c r="K16" s="42">
        <v>-13.969799999999999</v>
      </c>
      <c r="L16" s="42">
        <v>-11.914099999999999</v>
      </c>
    </row>
    <row r="17" spans="1:12" x14ac:dyDescent="0.25">
      <c r="A17" s="36" t="s">
        <v>499</v>
      </c>
      <c r="B17" s="36" t="s">
        <v>500</v>
      </c>
      <c r="C17" s="42" t="s">
        <v>160</v>
      </c>
      <c r="D17" s="42">
        <v>18.349699999999999</v>
      </c>
      <c r="E17" s="42">
        <v>17.6295</v>
      </c>
      <c r="F17" s="42">
        <v>-12.5318</v>
      </c>
      <c r="G17" s="42">
        <v>15.101599999999999</v>
      </c>
      <c r="H17" s="42">
        <v>49.957900000000002</v>
      </c>
      <c r="I17" s="42">
        <v>-18.508099999999999</v>
      </c>
      <c r="J17" s="42">
        <v>22.688700000000001</v>
      </c>
      <c r="K17" s="42">
        <v>3.8706</v>
      </c>
      <c r="L17" s="42">
        <v>-12.709300000000001</v>
      </c>
    </row>
    <row r="18" spans="1:12" x14ac:dyDescent="0.25">
      <c r="A18" s="36" t="s">
        <v>501</v>
      </c>
      <c r="B18" s="36" t="s">
        <v>502</v>
      </c>
      <c r="C18" s="42" t="s">
        <v>160</v>
      </c>
      <c r="D18" s="42">
        <v>7.3748000000000005</v>
      </c>
      <c r="E18" s="42">
        <v>3.1612</v>
      </c>
      <c r="F18" s="42">
        <v>10.5379</v>
      </c>
      <c r="G18" s="42">
        <v>9.7926000000000002</v>
      </c>
      <c r="H18" s="42">
        <v>4.6502999999999997</v>
      </c>
      <c r="I18" s="42">
        <v>19.753499999999999</v>
      </c>
      <c r="J18" s="42">
        <v>25.742899999999999</v>
      </c>
      <c r="K18" s="42">
        <v>5.2103999999999999</v>
      </c>
      <c r="L18" s="42">
        <v>5.6207000000000003</v>
      </c>
    </row>
    <row r="19" spans="1:12" x14ac:dyDescent="0.25">
      <c r="A19" s="36" t="s">
        <v>162</v>
      </c>
      <c r="B19" s="36" t="s">
        <v>503</v>
      </c>
      <c r="C19" s="42" t="s">
        <v>160</v>
      </c>
      <c r="D19" s="42">
        <v>8.1043000000000003</v>
      </c>
      <c r="E19" s="42">
        <v>4.5701999999999998</v>
      </c>
      <c r="F19" s="42">
        <v>52.071399999999997</v>
      </c>
      <c r="G19" s="42">
        <v>10.761699999999999</v>
      </c>
      <c r="H19" s="42">
        <v>20.657599999999999</v>
      </c>
      <c r="I19" s="42">
        <v>17.7606</v>
      </c>
      <c r="J19" s="42">
        <v>6.6264000000000003</v>
      </c>
      <c r="K19" s="42">
        <v>8.3389000000000006</v>
      </c>
      <c r="L19" s="42">
        <v>6.2251000000000003</v>
      </c>
    </row>
    <row r="20" spans="1:12" x14ac:dyDescent="0.25">
      <c r="A20" s="36" t="s">
        <v>504</v>
      </c>
      <c r="B20" s="36" t="s">
        <v>505</v>
      </c>
      <c r="C20" s="42" t="s">
        <v>160</v>
      </c>
      <c r="D20" s="42">
        <v>1.9278</v>
      </c>
      <c r="E20" s="42">
        <v>0.1915</v>
      </c>
      <c r="F20" s="42">
        <v>-29.223400000000002</v>
      </c>
      <c r="G20" s="42">
        <v>15.766400000000001</v>
      </c>
      <c r="H20" s="42">
        <v>16.4771</v>
      </c>
      <c r="I20" s="42">
        <v>-26.8903</v>
      </c>
      <c r="J20" s="42">
        <v>20.684899999999999</v>
      </c>
      <c r="K20" s="42">
        <v>6.101</v>
      </c>
      <c r="L20" s="42">
        <v>-21.182099999999998</v>
      </c>
    </row>
    <row r="21" spans="1:12" x14ac:dyDescent="0.25">
      <c r="A21" s="36" t="s">
        <v>506</v>
      </c>
      <c r="B21" s="36" t="s">
        <v>507</v>
      </c>
      <c r="C21" s="42" t="s">
        <v>160</v>
      </c>
      <c r="D21" s="42">
        <v>32.484099999999998</v>
      </c>
      <c r="E21" s="42">
        <v>-48.477600000000002</v>
      </c>
      <c r="F21" s="42">
        <v>266.87400000000002</v>
      </c>
      <c r="G21" s="42">
        <v>100.4663</v>
      </c>
      <c r="H21" s="42">
        <v>45.823599999999999</v>
      </c>
      <c r="I21" s="42">
        <v>-6.4530000000000003</v>
      </c>
      <c r="J21" s="42">
        <v>-47.790999999999997</v>
      </c>
      <c r="K21" s="42">
        <v>234.32300000000001</v>
      </c>
      <c r="L21" s="42">
        <v>19.813500000000001</v>
      </c>
    </row>
    <row r="22" spans="1:12" x14ac:dyDescent="0.25">
      <c r="A22" s="36" t="s">
        <v>508</v>
      </c>
      <c r="B22" s="36" t="s">
        <v>509</v>
      </c>
      <c r="C22" s="42" t="s">
        <v>160</v>
      </c>
      <c r="D22" s="42" t="s">
        <v>160</v>
      </c>
      <c r="E22" s="42" t="s">
        <v>160</v>
      </c>
      <c r="F22" s="42">
        <v>5.6604000000000001</v>
      </c>
      <c r="G22" s="42">
        <v>16.071400000000001</v>
      </c>
      <c r="H22" s="42">
        <v>1.5385</v>
      </c>
      <c r="I22" s="42">
        <v>3.0303</v>
      </c>
      <c r="J22" s="42">
        <v>5.8823999999999996</v>
      </c>
      <c r="K22" s="42">
        <v>6.9443999999999999</v>
      </c>
      <c r="L22" s="42">
        <v>-0.51949999999999996</v>
      </c>
    </row>
    <row r="23" spans="1:12" x14ac:dyDescent="0.25">
      <c r="A23" s="36" t="s">
        <v>510</v>
      </c>
      <c r="B23" s="36" t="s">
        <v>511</v>
      </c>
      <c r="C23" s="42" t="s">
        <v>160</v>
      </c>
      <c r="D23" s="42">
        <v>37.603299999999997</v>
      </c>
      <c r="E23" s="42">
        <v>19.219200000000001</v>
      </c>
      <c r="F23" s="42">
        <v>82.015100000000004</v>
      </c>
      <c r="G23" s="42">
        <v>1.2455000000000001</v>
      </c>
      <c r="H23" s="42">
        <v>33.433599999999998</v>
      </c>
      <c r="I23" s="42">
        <v>4.1795</v>
      </c>
      <c r="J23" s="42">
        <v>11.4651</v>
      </c>
      <c r="K23" s="42">
        <v>-9.6153999999999993</v>
      </c>
      <c r="L23" s="42">
        <v>-6.0121000000000002</v>
      </c>
    </row>
    <row r="24" spans="1:12" x14ac:dyDescent="0.25">
      <c r="A24" s="36" t="s">
        <v>512</v>
      </c>
      <c r="B24" s="36" t="s">
        <v>513</v>
      </c>
      <c r="C24" s="42" t="s">
        <v>160</v>
      </c>
      <c r="D24" s="42" t="s">
        <v>160</v>
      </c>
      <c r="E24" s="42" t="s">
        <v>160</v>
      </c>
      <c r="F24" s="42" t="s">
        <v>160</v>
      </c>
      <c r="G24" s="42">
        <v>-99</v>
      </c>
      <c r="H24" s="42" t="s">
        <v>160</v>
      </c>
      <c r="I24" s="42" t="s">
        <v>160</v>
      </c>
      <c r="J24" s="42">
        <v>171.44390000000001</v>
      </c>
      <c r="K24" s="42">
        <v>-99.192300000000003</v>
      </c>
      <c r="L24" s="42">
        <v>-26.8293</v>
      </c>
    </row>
    <row r="25" spans="1:12" x14ac:dyDescent="0.25">
      <c r="A25" s="36" t="s">
        <v>514</v>
      </c>
      <c r="B25" s="36" t="s">
        <v>515</v>
      </c>
      <c r="C25" s="42" t="s">
        <v>160</v>
      </c>
      <c r="D25" s="42" t="s">
        <v>160</v>
      </c>
      <c r="E25" s="42" t="s">
        <v>160</v>
      </c>
      <c r="F25" s="42">
        <v>-19.754999999999999</v>
      </c>
      <c r="G25" s="42">
        <v>-4.4363999999999999</v>
      </c>
      <c r="H25" s="42">
        <v>-0.1174</v>
      </c>
      <c r="I25" s="42">
        <v>11.639099999999999</v>
      </c>
      <c r="J25" s="42">
        <v>-11.314500000000001</v>
      </c>
      <c r="K25" s="42">
        <v>-1.3054999999999999</v>
      </c>
      <c r="L25" s="42">
        <v>99.345299999999995</v>
      </c>
    </row>
    <row r="26" spans="1:12" x14ac:dyDescent="0.25">
      <c r="A26" s="36" t="s">
        <v>286</v>
      </c>
      <c r="B26" s="36" t="s">
        <v>516</v>
      </c>
      <c r="C26" s="42" t="s">
        <v>160</v>
      </c>
      <c r="D26" s="42">
        <v>7.6637000000000004</v>
      </c>
      <c r="E26" s="42" t="s">
        <v>160</v>
      </c>
      <c r="F26" s="42">
        <v>52.396999999999998</v>
      </c>
      <c r="G26" s="42">
        <v>46.063499999999998</v>
      </c>
      <c r="H26" s="42">
        <v>53.111899999999999</v>
      </c>
      <c r="I26" s="42" t="s">
        <v>160</v>
      </c>
      <c r="J26" s="42">
        <v>436.29399999999998</v>
      </c>
      <c r="K26" s="42">
        <v>85.551100000000005</v>
      </c>
      <c r="L26" s="42" t="s">
        <v>160</v>
      </c>
    </row>
    <row r="27" spans="1:12" x14ac:dyDescent="0.25">
      <c r="A27" s="36" t="s">
        <v>517</v>
      </c>
      <c r="B27" s="36" t="s">
        <v>518</v>
      </c>
      <c r="C27" s="42" t="s">
        <v>160</v>
      </c>
      <c r="D27" s="42">
        <v>7.6637000000000004</v>
      </c>
      <c r="E27" s="42">
        <v>-5.2210999999999999</v>
      </c>
      <c r="F27" s="42">
        <v>55.599699999999999</v>
      </c>
      <c r="G27" s="42">
        <v>24.962800000000001</v>
      </c>
      <c r="H27" s="42">
        <v>16.037099999999999</v>
      </c>
      <c r="I27" s="42">
        <v>30.1782</v>
      </c>
      <c r="J27" s="42">
        <v>5.1478000000000002</v>
      </c>
      <c r="K27" s="42">
        <v>14.987400000000001</v>
      </c>
      <c r="L27" s="42">
        <v>11.403499999999999</v>
      </c>
    </row>
    <row r="28" spans="1:12" x14ac:dyDescent="0.25">
      <c r="A28" s="36" t="s">
        <v>519</v>
      </c>
      <c r="B28" s="36" t="s">
        <v>520</v>
      </c>
      <c r="C28" s="42" t="s">
        <v>160</v>
      </c>
      <c r="D28" s="42" t="s">
        <v>160</v>
      </c>
      <c r="E28" s="42" t="s">
        <v>160</v>
      </c>
      <c r="F28" s="42">
        <v>51.823799999999999</v>
      </c>
      <c r="G28" s="42">
        <v>45.642000000000003</v>
      </c>
      <c r="H28" s="42">
        <v>51.323300000000003</v>
      </c>
      <c r="I28" s="42" t="s">
        <v>160</v>
      </c>
      <c r="J28" s="42">
        <v>1491.3273999999999</v>
      </c>
      <c r="K28" s="42">
        <v>96.521000000000001</v>
      </c>
      <c r="L28" s="42" t="s">
        <v>160</v>
      </c>
    </row>
    <row r="29" spans="1:12" ht="14.25" x14ac:dyDescent="0.25">
      <c r="A29" s="36"/>
      <c r="B29" s="41"/>
      <c r="C29" s="41"/>
      <c r="D29" s="41"/>
      <c r="E29" s="41"/>
      <c r="F29" s="41"/>
      <c r="G29" s="41"/>
      <c r="H29" s="41"/>
      <c r="I29" s="41"/>
      <c r="J29" s="41"/>
      <c r="K29" s="41"/>
      <c r="L29" s="41"/>
    </row>
    <row r="30" spans="1:12" ht="14.25" x14ac:dyDescent="0.25">
      <c r="A30" s="36" t="s">
        <v>521</v>
      </c>
      <c r="B30" s="36" t="s">
        <v>522</v>
      </c>
      <c r="C30" s="42">
        <v>-19.014700000000001</v>
      </c>
      <c r="D30" s="42">
        <v>34.195599999999999</v>
      </c>
      <c r="E30" s="42">
        <v>13.62</v>
      </c>
      <c r="F30" s="42">
        <v>7.4943999999999997</v>
      </c>
      <c r="G30" s="42">
        <v>-10.822100000000001</v>
      </c>
      <c r="H30" s="42">
        <v>23.065000000000001</v>
      </c>
      <c r="I30" s="42">
        <v>9.4658999999999995</v>
      </c>
      <c r="J30" s="42">
        <v>16.442900000000002</v>
      </c>
      <c r="K30" s="42">
        <v>-1.6364999999999998</v>
      </c>
      <c r="L30" s="42">
        <v>14.6836</v>
      </c>
    </row>
    <row r="31" spans="1:12" ht="14.25" x14ac:dyDescent="0.25">
      <c r="A31" s="36" t="s">
        <v>523</v>
      </c>
      <c r="B31" s="36" t="s">
        <v>524</v>
      </c>
      <c r="C31" s="42">
        <v>22.1631</v>
      </c>
      <c r="D31" s="42">
        <v>13.7881</v>
      </c>
      <c r="E31" s="42">
        <v>3.4439000000000002</v>
      </c>
      <c r="F31" s="42">
        <v>18.125800000000002</v>
      </c>
      <c r="G31" s="42">
        <v>79.958200000000005</v>
      </c>
      <c r="H31" s="42">
        <v>-36.484900000000003</v>
      </c>
      <c r="I31" s="42">
        <v>13.6073</v>
      </c>
      <c r="J31" s="42">
        <v>93.247600000000006</v>
      </c>
      <c r="K31" s="42">
        <v>-22.3794</v>
      </c>
      <c r="L31" s="42">
        <v>-6.9131999999999998</v>
      </c>
    </row>
    <row r="32" spans="1:12" x14ac:dyDescent="0.25">
      <c r="A32" s="36" t="s">
        <v>525</v>
      </c>
      <c r="B32" s="36" t="s">
        <v>526</v>
      </c>
      <c r="C32" s="42" t="s">
        <v>160</v>
      </c>
      <c r="D32" s="42" t="s">
        <v>160</v>
      </c>
      <c r="E32" s="42" t="s">
        <v>160</v>
      </c>
      <c r="F32" s="42">
        <v>1083.7553</v>
      </c>
      <c r="G32" s="42">
        <v>-93.851399999999998</v>
      </c>
      <c r="H32" s="42">
        <v>609.27539999999999</v>
      </c>
      <c r="I32" s="42">
        <v>-17.531700000000001</v>
      </c>
      <c r="J32" s="42">
        <v>-95.688800000000001</v>
      </c>
      <c r="K32" s="42">
        <v>2737.931</v>
      </c>
      <c r="L32" s="42">
        <v>63.5075</v>
      </c>
    </row>
    <row r="33" spans="1:12" ht="14.25" x14ac:dyDescent="0.25">
      <c r="A33" s="36" t="s">
        <v>407</v>
      </c>
      <c r="B33" s="36" t="s">
        <v>527</v>
      </c>
      <c r="C33" s="42">
        <v>-25.1587</v>
      </c>
      <c r="D33" s="42">
        <v>39.165799999999997</v>
      </c>
      <c r="E33" s="42">
        <v>15.6464</v>
      </c>
      <c r="F33" s="42">
        <v>5.6006999999999998</v>
      </c>
      <c r="G33" s="42">
        <v>-28.9101</v>
      </c>
      <c r="H33" s="42">
        <v>53.101199999999999</v>
      </c>
      <c r="I33" s="42">
        <v>8.5992999999999995</v>
      </c>
      <c r="J33" s="42">
        <v>-0.3695</v>
      </c>
      <c r="K33" s="42">
        <v>7.1706000000000003</v>
      </c>
      <c r="L33" s="42">
        <v>21.324999999999999</v>
      </c>
    </row>
    <row r="34" spans="1:12" x14ac:dyDescent="0.25">
      <c r="A34" s="36" t="s">
        <v>528</v>
      </c>
      <c r="B34" s="36" t="s">
        <v>529</v>
      </c>
      <c r="C34" s="42">
        <v>-19.014700000000001</v>
      </c>
      <c r="D34" s="42">
        <v>34.195599999999999</v>
      </c>
      <c r="E34" s="42">
        <v>19.2575</v>
      </c>
      <c r="F34" s="42">
        <v>14.3276</v>
      </c>
      <c r="G34" s="42">
        <v>-14.145300000000001</v>
      </c>
      <c r="H34" s="42">
        <v>22.3386</v>
      </c>
      <c r="I34" s="42">
        <v>10.436199999999999</v>
      </c>
      <c r="J34" s="42">
        <v>13.943200000000001</v>
      </c>
      <c r="K34" s="42">
        <v>-0.28760000000000002</v>
      </c>
      <c r="L34" s="42">
        <v>13.876899999999999</v>
      </c>
    </row>
    <row r="35" spans="1:12" x14ac:dyDescent="0.25">
      <c r="A35" s="36" t="s">
        <v>409</v>
      </c>
      <c r="B35" s="36" t="s">
        <v>530</v>
      </c>
      <c r="C35" s="42">
        <v>-25.1587</v>
      </c>
      <c r="D35" s="42">
        <v>39.165799999999997</v>
      </c>
      <c r="E35" s="42">
        <v>22.406500000000001</v>
      </c>
      <c r="F35" s="42">
        <v>13.6884</v>
      </c>
      <c r="G35" s="42">
        <v>-30.599900000000002</v>
      </c>
      <c r="H35" s="42">
        <v>49.009700000000002</v>
      </c>
      <c r="I35" s="42">
        <v>9.8232999999999997</v>
      </c>
      <c r="J35" s="42">
        <v>-1.9116</v>
      </c>
      <c r="K35" s="42">
        <v>8.4138999999999999</v>
      </c>
      <c r="L35" s="42">
        <v>19.739799999999999</v>
      </c>
    </row>
    <row r="36" spans="1:12" x14ac:dyDescent="0.25">
      <c r="A36" s="36"/>
      <c r="B36" s="41"/>
      <c r="C36" s="41"/>
      <c r="D36" s="41"/>
      <c r="E36" s="41"/>
      <c r="F36" s="41"/>
      <c r="G36" s="41"/>
      <c r="H36" s="41"/>
      <c r="I36" s="41"/>
      <c r="J36" s="41"/>
      <c r="K36" s="41"/>
      <c r="L36" s="41"/>
    </row>
    <row r="37" spans="1:12" x14ac:dyDescent="0.25">
      <c r="A37" s="34" t="s">
        <v>531</v>
      </c>
      <c r="B37" s="35"/>
      <c r="C37" s="35"/>
      <c r="D37" s="35"/>
      <c r="E37" s="35"/>
      <c r="F37" s="35"/>
      <c r="G37" s="35"/>
      <c r="H37" s="35"/>
      <c r="I37" s="35"/>
      <c r="J37" s="35"/>
      <c r="K37" s="35"/>
      <c r="L37" s="35"/>
    </row>
    <row r="38" spans="1:12" x14ac:dyDescent="0.25">
      <c r="A38" s="36" t="s">
        <v>30</v>
      </c>
      <c r="B38" s="36" t="s">
        <v>532</v>
      </c>
      <c r="C38" s="42" t="s">
        <v>160</v>
      </c>
      <c r="D38" s="42" t="s">
        <v>160</v>
      </c>
      <c r="E38" s="42" t="s">
        <v>160</v>
      </c>
      <c r="F38" s="42" t="s">
        <v>160</v>
      </c>
      <c r="G38" s="42">
        <v>7.3678999999999997</v>
      </c>
      <c r="H38" s="42">
        <v>9.4123999999999999</v>
      </c>
      <c r="I38" s="42">
        <v>8.6524000000000001</v>
      </c>
      <c r="J38" s="42">
        <v>7.8235000000000001</v>
      </c>
      <c r="K38" s="42">
        <v>9.3010000000000002</v>
      </c>
      <c r="L38" s="42">
        <v>5.3213999999999997</v>
      </c>
    </row>
    <row r="39" spans="1:12" x14ac:dyDescent="0.25">
      <c r="A39" s="36" t="s">
        <v>135</v>
      </c>
      <c r="B39" s="36" t="s">
        <v>533</v>
      </c>
      <c r="C39" s="42" t="s">
        <v>160</v>
      </c>
      <c r="D39" s="42" t="s">
        <v>160</v>
      </c>
      <c r="E39" s="42" t="s">
        <v>160</v>
      </c>
      <c r="F39" s="42" t="s">
        <v>160</v>
      </c>
      <c r="G39" s="42">
        <v>2.149</v>
      </c>
      <c r="H39" s="42">
        <v>4.4175000000000004</v>
      </c>
      <c r="I39" s="42">
        <v>5.8026999999999997</v>
      </c>
      <c r="J39" s="42">
        <v>5.7523</v>
      </c>
      <c r="K39" s="42">
        <v>7.8963000000000001</v>
      </c>
      <c r="L39" s="42">
        <v>6.7282000000000002</v>
      </c>
    </row>
    <row r="40" spans="1:12" x14ac:dyDescent="0.25">
      <c r="A40" s="36" t="s">
        <v>485</v>
      </c>
      <c r="B40" s="36" t="s">
        <v>534</v>
      </c>
      <c r="C40" s="42" t="s">
        <v>160</v>
      </c>
      <c r="D40" s="42" t="s">
        <v>160</v>
      </c>
      <c r="E40" s="42" t="s">
        <v>160</v>
      </c>
      <c r="F40" s="42" t="s">
        <v>160</v>
      </c>
      <c r="G40" s="42">
        <v>2.0041000000000002</v>
      </c>
      <c r="H40" s="42">
        <v>4.0476000000000001</v>
      </c>
      <c r="I40" s="42">
        <v>5.5784000000000002</v>
      </c>
      <c r="J40" s="42">
        <v>6.9812000000000003</v>
      </c>
      <c r="K40" s="42">
        <v>7.7771999999999997</v>
      </c>
      <c r="L40" s="42">
        <v>6.5129000000000001</v>
      </c>
    </row>
    <row r="41" spans="1:12" x14ac:dyDescent="0.25">
      <c r="A41" s="36" t="s">
        <v>487</v>
      </c>
      <c r="B41" s="36" t="s">
        <v>535</v>
      </c>
      <c r="C41" s="42" t="s">
        <v>160</v>
      </c>
      <c r="D41" s="42" t="s">
        <v>160</v>
      </c>
      <c r="E41" s="42" t="s">
        <v>160</v>
      </c>
      <c r="F41" s="42" t="s">
        <v>160</v>
      </c>
      <c r="G41" s="42">
        <v>3.0371000000000001</v>
      </c>
      <c r="H41" s="42">
        <v>5.0118</v>
      </c>
      <c r="I41" s="42">
        <v>7.4271000000000003</v>
      </c>
      <c r="J41" s="42">
        <v>11.662800000000001</v>
      </c>
      <c r="K41" s="42">
        <v>12.4909</v>
      </c>
      <c r="L41" s="42">
        <v>7.6185</v>
      </c>
    </row>
    <row r="42" spans="1:12" x14ac:dyDescent="0.25">
      <c r="A42" s="36" t="s">
        <v>489</v>
      </c>
      <c r="B42" s="36" t="s">
        <v>536</v>
      </c>
      <c r="C42" s="42" t="s">
        <v>160</v>
      </c>
      <c r="D42" s="42" t="s">
        <v>160</v>
      </c>
      <c r="E42" s="42" t="s">
        <v>160</v>
      </c>
      <c r="F42" s="42" t="s">
        <v>160</v>
      </c>
      <c r="G42" s="42" t="s">
        <v>160</v>
      </c>
      <c r="H42" s="42" t="s">
        <v>160</v>
      </c>
      <c r="I42" s="42" t="s">
        <v>160</v>
      </c>
      <c r="J42" s="42">
        <v>7.6886999999999999</v>
      </c>
      <c r="K42" s="42">
        <v>12.2096</v>
      </c>
      <c r="L42" s="42">
        <v>8.2492999999999999</v>
      </c>
    </row>
    <row r="43" spans="1:12" x14ac:dyDescent="0.25">
      <c r="A43" s="36" t="s">
        <v>491</v>
      </c>
      <c r="B43" s="36" t="s">
        <v>537</v>
      </c>
      <c r="C43" s="42" t="s">
        <v>160</v>
      </c>
      <c r="D43" s="42" t="s">
        <v>160</v>
      </c>
      <c r="E43" s="42" t="s">
        <v>160</v>
      </c>
      <c r="F43" s="42" t="s">
        <v>160</v>
      </c>
      <c r="G43" s="42" t="s">
        <v>160</v>
      </c>
      <c r="H43" s="42" t="s">
        <v>160</v>
      </c>
      <c r="I43" s="42" t="s">
        <v>160</v>
      </c>
      <c r="J43" s="42">
        <v>7.6886999999999999</v>
      </c>
      <c r="K43" s="42">
        <v>12.2096</v>
      </c>
      <c r="L43" s="42">
        <v>8.2492999999999999</v>
      </c>
    </row>
    <row r="44" spans="1:12" x14ac:dyDescent="0.25">
      <c r="A44" s="36" t="s">
        <v>493</v>
      </c>
      <c r="B44" s="36" t="s">
        <v>538</v>
      </c>
      <c r="C44" s="42" t="s">
        <v>160</v>
      </c>
      <c r="D44" s="42" t="s">
        <v>160</v>
      </c>
      <c r="E44" s="42" t="s">
        <v>160</v>
      </c>
      <c r="F44" s="42" t="s">
        <v>160</v>
      </c>
      <c r="G44" s="42" t="s">
        <v>160</v>
      </c>
      <c r="H44" s="42" t="s">
        <v>160</v>
      </c>
      <c r="I44" s="42" t="s">
        <v>160</v>
      </c>
      <c r="J44" s="42">
        <v>7.9493999999999998</v>
      </c>
      <c r="K44" s="42">
        <v>9.5425000000000004</v>
      </c>
      <c r="L44" s="42">
        <v>7.4340999999999999</v>
      </c>
    </row>
    <row r="45" spans="1:12" x14ac:dyDescent="0.25">
      <c r="A45" s="36" t="s">
        <v>495</v>
      </c>
      <c r="B45" s="36" t="s">
        <v>539</v>
      </c>
      <c r="C45" s="42" t="s">
        <v>160</v>
      </c>
      <c r="D45" s="42" t="s">
        <v>160</v>
      </c>
      <c r="E45" s="42" t="s">
        <v>160</v>
      </c>
      <c r="F45" s="42" t="s">
        <v>160</v>
      </c>
      <c r="G45" s="42" t="s">
        <v>160</v>
      </c>
      <c r="H45" s="42" t="s">
        <v>160</v>
      </c>
      <c r="I45" s="42" t="s">
        <v>160</v>
      </c>
      <c r="J45" s="42" t="s">
        <v>160</v>
      </c>
      <c r="K45" s="42">
        <v>16.465900000000001</v>
      </c>
      <c r="L45" s="42">
        <v>12.8881</v>
      </c>
    </row>
    <row r="46" spans="1:12" x14ac:dyDescent="0.25">
      <c r="A46" s="36"/>
      <c r="B46" s="41"/>
      <c r="C46" s="41"/>
      <c r="D46" s="41"/>
      <c r="E46" s="41"/>
      <c r="F46" s="41"/>
      <c r="G46" s="41"/>
      <c r="H46" s="41"/>
      <c r="I46" s="41"/>
      <c r="J46" s="41"/>
      <c r="K46" s="41"/>
      <c r="L46" s="41"/>
    </row>
    <row r="47" spans="1:12" x14ac:dyDescent="0.25">
      <c r="A47" s="36" t="s">
        <v>497</v>
      </c>
      <c r="B47" s="36" t="s">
        <v>540</v>
      </c>
      <c r="C47" s="42" t="s">
        <v>160</v>
      </c>
      <c r="D47" s="42" t="s">
        <v>160</v>
      </c>
      <c r="E47" s="42" t="s">
        <v>160</v>
      </c>
      <c r="F47" s="42" t="s">
        <v>160</v>
      </c>
      <c r="G47" s="42" t="s">
        <v>160</v>
      </c>
      <c r="H47" s="42">
        <v>4.9977999999999998</v>
      </c>
      <c r="I47" s="42">
        <v>5.1977000000000002</v>
      </c>
      <c r="J47" s="42">
        <v>7.9107000000000003</v>
      </c>
      <c r="K47" s="42">
        <v>-0.9919</v>
      </c>
      <c r="L47" s="42">
        <v>-3.7147999999999999</v>
      </c>
    </row>
    <row r="48" spans="1:12" x14ac:dyDescent="0.25">
      <c r="A48" s="36" t="s">
        <v>499</v>
      </c>
      <c r="B48" s="36" t="s">
        <v>541</v>
      </c>
      <c r="C48" s="42" t="s">
        <v>160</v>
      </c>
      <c r="D48" s="42" t="s">
        <v>160</v>
      </c>
      <c r="E48" s="42" t="s">
        <v>160</v>
      </c>
      <c r="F48" s="42" t="s">
        <v>160</v>
      </c>
      <c r="G48" s="42" t="s">
        <v>160</v>
      </c>
      <c r="H48" s="42">
        <v>16.015799999999999</v>
      </c>
      <c r="I48" s="42">
        <v>7.6729000000000003</v>
      </c>
      <c r="J48" s="42">
        <v>8.5836000000000006</v>
      </c>
      <c r="K48" s="42">
        <v>12.3809</v>
      </c>
      <c r="L48" s="42">
        <v>6.3334000000000001</v>
      </c>
    </row>
    <row r="49" spans="1:12" x14ac:dyDescent="0.25">
      <c r="A49" s="36" t="s">
        <v>501</v>
      </c>
      <c r="B49" s="36" t="s">
        <v>542</v>
      </c>
      <c r="C49" s="42" t="s">
        <v>160</v>
      </c>
      <c r="D49" s="42" t="s">
        <v>160</v>
      </c>
      <c r="E49" s="42" t="s">
        <v>160</v>
      </c>
      <c r="F49" s="42" t="s">
        <v>160</v>
      </c>
      <c r="G49" s="42" t="s">
        <v>160</v>
      </c>
      <c r="H49" s="42">
        <v>7.0652999999999997</v>
      </c>
      <c r="I49" s="42">
        <v>9.4274000000000004</v>
      </c>
      <c r="J49" s="42">
        <v>13.846399999999999</v>
      </c>
      <c r="K49" s="42">
        <v>12.7272</v>
      </c>
      <c r="L49" s="42">
        <v>11.857200000000001</v>
      </c>
    </row>
    <row r="50" spans="1:12" x14ac:dyDescent="0.25">
      <c r="A50" s="36" t="s">
        <v>162</v>
      </c>
      <c r="B50" s="36" t="s">
        <v>543</v>
      </c>
      <c r="C50" s="42" t="s">
        <v>160</v>
      </c>
      <c r="D50" s="42" t="s">
        <v>160</v>
      </c>
      <c r="E50" s="42" t="s">
        <v>160</v>
      </c>
      <c r="F50" s="42" t="s">
        <v>160</v>
      </c>
      <c r="G50" s="42" t="s">
        <v>160</v>
      </c>
      <c r="H50" s="42">
        <v>18.099699999999999</v>
      </c>
      <c r="I50" s="42">
        <v>20.137899999999998</v>
      </c>
      <c r="J50" s="42">
        <v>20.6067</v>
      </c>
      <c r="K50" s="42">
        <v>12.698600000000001</v>
      </c>
      <c r="L50" s="42">
        <v>11.7599</v>
      </c>
    </row>
    <row r="51" spans="1:12" x14ac:dyDescent="0.25">
      <c r="A51" s="36" t="s">
        <v>504</v>
      </c>
      <c r="B51" s="36" t="s">
        <v>544</v>
      </c>
      <c r="C51" s="42" t="s">
        <v>160</v>
      </c>
      <c r="D51" s="42" t="s">
        <v>160</v>
      </c>
      <c r="E51" s="42" t="s">
        <v>160</v>
      </c>
      <c r="F51" s="42" t="s">
        <v>160</v>
      </c>
      <c r="G51" s="42" t="s">
        <v>160</v>
      </c>
      <c r="H51" s="42">
        <v>-0.51280000000000003</v>
      </c>
      <c r="I51" s="42">
        <v>-6.9099000000000004</v>
      </c>
      <c r="J51" s="42">
        <v>-3.3797999999999999</v>
      </c>
      <c r="K51" s="42">
        <v>4.7693000000000003</v>
      </c>
      <c r="L51" s="42">
        <v>-2.9842</v>
      </c>
    </row>
    <row r="52" spans="1:12" x14ac:dyDescent="0.25">
      <c r="A52" s="36" t="s">
        <v>506</v>
      </c>
      <c r="B52" s="36" t="s">
        <v>545</v>
      </c>
      <c r="C52" s="42" t="s">
        <v>160</v>
      </c>
      <c r="D52" s="42" t="s">
        <v>160</v>
      </c>
      <c r="E52" s="42" t="s">
        <v>160</v>
      </c>
      <c r="F52" s="42" t="s">
        <v>160</v>
      </c>
      <c r="G52" s="42" t="s">
        <v>160</v>
      </c>
      <c r="H52" s="42">
        <v>48.905000000000001</v>
      </c>
      <c r="I52" s="42">
        <v>38.893700000000003</v>
      </c>
      <c r="J52" s="42">
        <v>39.261899999999997</v>
      </c>
      <c r="K52" s="42">
        <v>36.698</v>
      </c>
      <c r="L52" s="42">
        <v>23.3261</v>
      </c>
    </row>
    <row r="53" spans="1:12" x14ac:dyDescent="0.25">
      <c r="A53" s="36" t="s">
        <v>508</v>
      </c>
      <c r="B53" s="36" t="s">
        <v>546</v>
      </c>
      <c r="C53" s="42" t="s">
        <v>160</v>
      </c>
      <c r="D53" s="42" t="s">
        <v>160</v>
      </c>
      <c r="E53" s="42" t="s">
        <v>160</v>
      </c>
      <c r="F53" s="42" t="s">
        <v>160</v>
      </c>
      <c r="G53" s="42" t="s">
        <v>160</v>
      </c>
      <c r="H53" s="42" t="s">
        <v>160</v>
      </c>
      <c r="I53" s="42" t="s">
        <v>160</v>
      </c>
      <c r="J53" s="42">
        <v>6.3190999999999997</v>
      </c>
      <c r="K53" s="42">
        <v>6.5762999999999998</v>
      </c>
      <c r="L53" s="42">
        <v>3.3387000000000002</v>
      </c>
    </row>
    <row r="54" spans="1:12" x14ac:dyDescent="0.25">
      <c r="A54" s="36" t="s">
        <v>510</v>
      </c>
      <c r="B54" s="36" t="s">
        <v>547</v>
      </c>
      <c r="C54" s="42" t="s">
        <v>160</v>
      </c>
      <c r="D54" s="42" t="s">
        <v>160</v>
      </c>
      <c r="E54" s="42" t="s">
        <v>160</v>
      </c>
      <c r="F54" s="42" t="s">
        <v>160</v>
      </c>
      <c r="G54" s="42" t="s">
        <v>160</v>
      </c>
      <c r="H54" s="42">
        <v>32.1736</v>
      </c>
      <c r="I54" s="42">
        <v>25.018799999999999</v>
      </c>
      <c r="J54" s="42">
        <v>23.348500000000001</v>
      </c>
      <c r="K54" s="42">
        <v>7.2336999999999998</v>
      </c>
      <c r="L54" s="42">
        <v>5.6501999999999999</v>
      </c>
    </row>
    <row r="55" spans="1:12" x14ac:dyDescent="0.25">
      <c r="A55" s="36" t="s">
        <v>512</v>
      </c>
      <c r="B55" s="36" t="s">
        <v>548</v>
      </c>
      <c r="C55" s="42" t="s">
        <v>160</v>
      </c>
      <c r="D55" s="42" t="s">
        <v>160</v>
      </c>
      <c r="E55" s="42" t="s">
        <v>160</v>
      </c>
      <c r="F55" s="42" t="s">
        <v>160</v>
      </c>
      <c r="G55" s="42" t="s">
        <v>160</v>
      </c>
      <c r="H55" s="42" t="s">
        <v>160</v>
      </c>
      <c r="I55" s="42" t="s">
        <v>160</v>
      </c>
      <c r="J55" s="42" t="s">
        <v>160</v>
      </c>
      <c r="K55" s="42">
        <v>-49.099699999999999</v>
      </c>
      <c r="L55" s="42">
        <v>20.112400000000001</v>
      </c>
    </row>
    <row r="56" spans="1:12" x14ac:dyDescent="0.25">
      <c r="A56" s="36" t="s">
        <v>514</v>
      </c>
      <c r="B56" s="36" t="s">
        <v>549</v>
      </c>
      <c r="C56" s="42" t="s">
        <v>160</v>
      </c>
      <c r="D56" s="42" t="s">
        <v>160</v>
      </c>
      <c r="E56" s="42" t="s">
        <v>160</v>
      </c>
      <c r="F56" s="42" t="s">
        <v>160</v>
      </c>
      <c r="G56" s="42" t="s">
        <v>160</v>
      </c>
      <c r="H56" s="42" t="s">
        <v>160</v>
      </c>
      <c r="I56" s="42" t="s">
        <v>160</v>
      </c>
      <c r="J56" s="42">
        <v>-5.3819999999999997</v>
      </c>
      <c r="K56" s="42">
        <v>-1.3835999999999999</v>
      </c>
      <c r="L56" s="42">
        <v>14.238300000000001</v>
      </c>
    </row>
    <row r="57" spans="1:12" x14ac:dyDescent="0.25">
      <c r="A57" s="36" t="s">
        <v>550</v>
      </c>
      <c r="B57" s="36" t="s">
        <v>551</v>
      </c>
      <c r="C57" s="42" t="s">
        <v>160</v>
      </c>
      <c r="D57" s="42" t="s">
        <v>160</v>
      </c>
      <c r="E57" s="42" t="s">
        <v>160</v>
      </c>
      <c r="F57" s="42" t="s">
        <v>160</v>
      </c>
      <c r="G57" s="42" t="s">
        <v>160</v>
      </c>
      <c r="H57" s="42">
        <v>18.149899999999999</v>
      </c>
      <c r="I57" s="42">
        <v>22.723400000000002</v>
      </c>
      <c r="J57" s="42">
        <v>25.298200000000001</v>
      </c>
      <c r="K57" s="42">
        <v>17.943300000000001</v>
      </c>
      <c r="L57" s="42">
        <v>15.264900000000001</v>
      </c>
    </row>
    <row r="58" spans="1:12" x14ac:dyDescent="0.25">
      <c r="A58" s="36"/>
      <c r="B58" s="41"/>
      <c r="C58" s="41"/>
      <c r="D58" s="41"/>
      <c r="E58" s="41"/>
      <c r="F58" s="41"/>
      <c r="G58" s="41"/>
      <c r="H58" s="41"/>
      <c r="I58" s="41"/>
      <c r="J58" s="41"/>
      <c r="K58" s="41"/>
      <c r="L58" s="41"/>
    </row>
    <row r="59" spans="1:12" x14ac:dyDescent="0.25">
      <c r="A59" s="36" t="s">
        <v>521</v>
      </c>
      <c r="B59" s="36" t="s">
        <v>552</v>
      </c>
      <c r="C59" s="42" t="s">
        <v>160</v>
      </c>
      <c r="D59" s="42" t="s">
        <v>160</v>
      </c>
      <c r="E59" s="42" t="s">
        <v>160</v>
      </c>
      <c r="F59" s="42" t="s">
        <v>160</v>
      </c>
      <c r="G59" s="42">
        <v>3.4304999999999999</v>
      </c>
      <c r="H59" s="42">
        <v>12.459</v>
      </c>
      <c r="I59" s="42">
        <v>7.9698000000000002</v>
      </c>
      <c r="J59" s="42">
        <v>8.5009999999999994</v>
      </c>
      <c r="K59" s="42">
        <v>6.5917000000000003</v>
      </c>
      <c r="L59" s="42">
        <v>12.0914</v>
      </c>
    </row>
    <row r="60" spans="1:12" x14ac:dyDescent="0.25">
      <c r="A60" s="36" t="s">
        <v>525</v>
      </c>
      <c r="B60" s="36" t="s">
        <v>553</v>
      </c>
      <c r="C60" s="42" t="s">
        <v>160</v>
      </c>
      <c r="D60" s="42" t="s">
        <v>160</v>
      </c>
      <c r="E60" s="42" t="s">
        <v>160</v>
      </c>
      <c r="F60" s="42" t="s">
        <v>160</v>
      </c>
      <c r="G60" s="42" t="s">
        <v>160</v>
      </c>
      <c r="H60" s="42" t="s">
        <v>160</v>
      </c>
      <c r="I60" s="42" t="s">
        <v>160</v>
      </c>
      <c r="J60" s="42">
        <v>-28.756</v>
      </c>
      <c r="K60" s="42">
        <v>-15.141299999999999</v>
      </c>
      <c r="L60" s="42">
        <v>63.548999999999999</v>
      </c>
    </row>
    <row r="61" spans="1:12" x14ac:dyDescent="0.25">
      <c r="A61" s="36" t="s">
        <v>407</v>
      </c>
      <c r="B61" s="36" t="s">
        <v>554</v>
      </c>
      <c r="C61" s="42" t="s">
        <v>160</v>
      </c>
      <c r="D61" s="42" t="s">
        <v>160</v>
      </c>
      <c r="E61" s="42" t="s">
        <v>160</v>
      </c>
      <c r="F61" s="42" t="s">
        <v>160</v>
      </c>
      <c r="G61" s="42">
        <v>-1.9931999999999999</v>
      </c>
      <c r="H61" s="42">
        <v>13.0898</v>
      </c>
      <c r="I61" s="42">
        <v>7.6173999999999999</v>
      </c>
      <c r="J61" s="42">
        <v>4.4562999999999997</v>
      </c>
      <c r="K61" s="42">
        <v>4.7649999999999997</v>
      </c>
      <c r="L61" s="42">
        <v>16.585599999999999</v>
      </c>
    </row>
    <row r="62" spans="1:12" x14ac:dyDescent="0.25">
      <c r="A62" s="36" t="s">
        <v>528</v>
      </c>
      <c r="B62" s="36" t="s">
        <v>555</v>
      </c>
      <c r="C62" s="42" t="s">
        <v>160</v>
      </c>
      <c r="D62" s="42" t="s">
        <v>160</v>
      </c>
      <c r="E62" s="42" t="s">
        <v>160</v>
      </c>
      <c r="F62" s="42" t="s">
        <v>160</v>
      </c>
      <c r="G62" s="42">
        <v>4.9321999999999999</v>
      </c>
      <c r="H62" s="42">
        <v>13.956899999999999</v>
      </c>
      <c r="I62" s="42">
        <v>9.6011000000000006</v>
      </c>
      <c r="J62" s="42">
        <v>8.6065000000000005</v>
      </c>
      <c r="K62" s="42">
        <v>5.6757</v>
      </c>
      <c r="L62" s="42">
        <v>11.817500000000001</v>
      </c>
    </row>
    <row r="63" spans="1:12" x14ac:dyDescent="0.25">
      <c r="A63" s="36" t="s">
        <v>409</v>
      </c>
      <c r="B63" s="36" t="s">
        <v>556</v>
      </c>
      <c r="C63" s="42" t="s">
        <v>160</v>
      </c>
      <c r="D63" s="42" t="s">
        <v>160</v>
      </c>
      <c r="E63" s="42" t="s">
        <v>160</v>
      </c>
      <c r="F63" s="42" t="s">
        <v>160</v>
      </c>
      <c r="G63" s="42">
        <v>0.1177</v>
      </c>
      <c r="H63" s="42">
        <v>14.9015</v>
      </c>
      <c r="I63" s="42">
        <v>9.5868000000000002</v>
      </c>
      <c r="J63" s="42">
        <v>4.8384999999999998</v>
      </c>
      <c r="K63" s="42">
        <v>3.8471000000000002</v>
      </c>
      <c r="L63" s="42">
        <v>15.8164</v>
      </c>
    </row>
    <row r="64" spans="1:12" x14ac:dyDescent="0.25">
      <c r="A64" s="36"/>
      <c r="B64" s="41"/>
      <c r="C64" s="41"/>
      <c r="D64" s="41"/>
      <c r="E64" s="41"/>
      <c r="F64" s="41"/>
      <c r="G64" s="41"/>
      <c r="H64" s="41"/>
      <c r="I64" s="41"/>
      <c r="J64" s="41"/>
      <c r="K64" s="41"/>
      <c r="L64" s="41"/>
    </row>
    <row r="65" spans="1:12" x14ac:dyDescent="0.25">
      <c r="A65" s="34" t="s">
        <v>557</v>
      </c>
      <c r="B65" s="35"/>
      <c r="C65" s="35"/>
      <c r="D65" s="35"/>
      <c r="E65" s="35"/>
      <c r="F65" s="35"/>
      <c r="G65" s="35"/>
      <c r="H65" s="35"/>
      <c r="I65" s="35"/>
      <c r="J65" s="35"/>
      <c r="K65" s="35"/>
      <c r="L65" s="35"/>
    </row>
    <row r="66" spans="1:12" x14ac:dyDescent="0.25">
      <c r="A66" s="36" t="s">
        <v>30</v>
      </c>
      <c r="B66" s="36" t="s">
        <v>558</v>
      </c>
      <c r="C66" s="42">
        <v>6.5083000000000002</v>
      </c>
      <c r="D66" s="42">
        <v>9.8630999999999993</v>
      </c>
      <c r="E66" s="42">
        <v>11.877000000000001</v>
      </c>
      <c r="F66" s="42">
        <v>-1.9394</v>
      </c>
      <c r="G66" s="42">
        <v>11.148099999999999</v>
      </c>
      <c r="H66" s="42">
        <v>17.042300000000001</v>
      </c>
      <c r="I66" s="42">
        <v>6.1001000000000003</v>
      </c>
      <c r="J66" s="42">
        <v>7.6744000000000003</v>
      </c>
      <c r="K66" s="42">
        <v>4.9657999999999998</v>
      </c>
      <c r="L66" s="42">
        <v>-7.6655999999999995</v>
      </c>
    </row>
    <row r="67" spans="1:12" x14ac:dyDescent="0.25">
      <c r="A67" s="36" t="s">
        <v>135</v>
      </c>
      <c r="B67" s="36" t="s">
        <v>559</v>
      </c>
      <c r="C67" s="42">
        <v>1.8001</v>
      </c>
      <c r="D67" s="42">
        <v>4.3693999999999997</v>
      </c>
      <c r="E67" s="42">
        <v>11.9994</v>
      </c>
      <c r="F67" s="42">
        <v>-7.6760000000000002</v>
      </c>
      <c r="G67" s="42">
        <v>1.2322</v>
      </c>
      <c r="H67" s="42">
        <v>13.616899999999999</v>
      </c>
      <c r="I67" s="42">
        <v>11.4787</v>
      </c>
      <c r="J67" s="42">
        <v>11.733000000000001</v>
      </c>
      <c r="K67" s="42">
        <v>2.0699000000000001</v>
      </c>
      <c r="L67" s="42">
        <v>-4.13</v>
      </c>
    </row>
    <row r="68" spans="1:12" x14ac:dyDescent="0.25">
      <c r="A68" s="36" t="s">
        <v>485</v>
      </c>
      <c r="B68" s="36" t="s">
        <v>560</v>
      </c>
      <c r="C68" s="42">
        <v>2.6520000000000001</v>
      </c>
      <c r="D68" s="42">
        <v>4.4739000000000004</v>
      </c>
      <c r="E68" s="42">
        <v>4.9005000000000001</v>
      </c>
      <c r="F68" s="42">
        <v>-2.3142</v>
      </c>
      <c r="G68" s="42">
        <v>0.48559999999999998</v>
      </c>
      <c r="H68" s="42">
        <v>13.354800000000001</v>
      </c>
      <c r="I68" s="42">
        <v>12.3886</v>
      </c>
      <c r="J68" s="42">
        <v>12.057499999999999</v>
      </c>
      <c r="K68" s="42">
        <v>1.3745000000000001</v>
      </c>
      <c r="L68" s="42">
        <v>-5.2717000000000001</v>
      </c>
    </row>
    <row r="69" spans="1:12" x14ac:dyDescent="0.25">
      <c r="A69" s="36" t="s">
        <v>487</v>
      </c>
      <c r="B69" s="36" t="s">
        <v>561</v>
      </c>
      <c r="C69" s="42">
        <v>2.1549999999999998</v>
      </c>
      <c r="D69" s="42">
        <v>6.1025</v>
      </c>
      <c r="E69" s="42">
        <v>-6.7691999999999997</v>
      </c>
      <c r="F69" s="42">
        <v>1.4471000000000001</v>
      </c>
      <c r="G69" s="42">
        <v>13.2883</v>
      </c>
      <c r="H69" s="42">
        <v>12.326000000000001</v>
      </c>
      <c r="I69" s="42">
        <v>18.879100000000001</v>
      </c>
      <c r="J69" s="42">
        <v>13.1183</v>
      </c>
      <c r="K69" s="42">
        <v>5.2647000000000004</v>
      </c>
      <c r="L69" s="42">
        <v>-9.2109000000000005</v>
      </c>
    </row>
    <row r="70" spans="1:12" x14ac:dyDescent="0.25">
      <c r="A70" s="36" t="s">
        <v>489</v>
      </c>
      <c r="B70" s="36" t="s">
        <v>562</v>
      </c>
      <c r="C70" s="42" t="s">
        <v>160</v>
      </c>
      <c r="D70" s="42" t="s">
        <v>160</v>
      </c>
      <c r="E70" s="42" t="s">
        <v>160</v>
      </c>
      <c r="F70" s="42">
        <v>-14.2241</v>
      </c>
      <c r="G70" s="42">
        <v>10.5528</v>
      </c>
      <c r="H70" s="42">
        <v>12.2727</v>
      </c>
      <c r="I70" s="42">
        <v>19.433199999999999</v>
      </c>
      <c r="J70" s="42">
        <v>13.898300000000001</v>
      </c>
      <c r="K70" s="42">
        <v>5.3571</v>
      </c>
      <c r="L70" s="42">
        <v>-7.6271000000000004</v>
      </c>
    </row>
    <row r="71" spans="1:12" x14ac:dyDescent="0.25">
      <c r="A71" s="36" t="s">
        <v>491</v>
      </c>
      <c r="B71" s="36" t="s">
        <v>563</v>
      </c>
      <c r="C71" s="42" t="s">
        <v>160</v>
      </c>
      <c r="D71" s="42" t="s">
        <v>160</v>
      </c>
      <c r="E71" s="42" t="s">
        <v>160</v>
      </c>
      <c r="F71" s="42">
        <v>-14.2241</v>
      </c>
      <c r="G71" s="42">
        <v>10.5528</v>
      </c>
      <c r="H71" s="42">
        <v>12.2727</v>
      </c>
      <c r="I71" s="42">
        <v>19.433199999999999</v>
      </c>
      <c r="J71" s="42">
        <v>13.898300000000001</v>
      </c>
      <c r="K71" s="42">
        <v>5.3571</v>
      </c>
      <c r="L71" s="42">
        <v>-7.6271000000000004</v>
      </c>
    </row>
    <row r="72" spans="1:12" x14ac:dyDescent="0.25">
      <c r="A72" s="36" t="s">
        <v>493</v>
      </c>
      <c r="B72" s="36" t="s">
        <v>564</v>
      </c>
      <c r="C72" s="42" t="s">
        <v>160</v>
      </c>
      <c r="D72" s="42" t="s">
        <v>160</v>
      </c>
      <c r="E72" s="42" t="s">
        <v>160</v>
      </c>
      <c r="F72" s="42">
        <v>-2.8971</v>
      </c>
      <c r="G72" s="42">
        <v>7.5236000000000001</v>
      </c>
      <c r="H72" s="42">
        <v>15.024100000000001</v>
      </c>
      <c r="I72" s="42">
        <v>10.376300000000001</v>
      </c>
      <c r="J72" s="42">
        <v>10.5863</v>
      </c>
      <c r="K72" s="42">
        <v>4.4828000000000001</v>
      </c>
      <c r="L72" s="42">
        <v>-2.4338000000000002</v>
      </c>
    </row>
    <row r="73" spans="1:12" x14ac:dyDescent="0.25">
      <c r="A73" s="36" t="s">
        <v>495</v>
      </c>
      <c r="B73" s="36" t="s">
        <v>565</v>
      </c>
      <c r="C73" s="42" t="s">
        <v>160</v>
      </c>
      <c r="D73" s="42" t="s">
        <v>160</v>
      </c>
      <c r="E73" s="42" t="s">
        <v>160</v>
      </c>
      <c r="F73" s="42" t="s">
        <v>160</v>
      </c>
      <c r="G73" s="42">
        <v>28.571400000000001</v>
      </c>
      <c r="H73" s="42">
        <v>15.5556</v>
      </c>
      <c r="I73" s="42">
        <v>15.384600000000001</v>
      </c>
      <c r="J73" s="42">
        <v>13.333299999999999</v>
      </c>
      <c r="K73" s="42">
        <v>10.2941</v>
      </c>
      <c r="L73" s="42">
        <v>10</v>
      </c>
    </row>
    <row r="74" spans="1:12" x14ac:dyDescent="0.25">
      <c r="A74" s="36"/>
      <c r="B74" s="41"/>
      <c r="C74" s="41"/>
      <c r="D74" s="41"/>
      <c r="E74" s="41"/>
      <c r="F74" s="41"/>
      <c r="G74" s="41"/>
      <c r="H74" s="41"/>
      <c r="I74" s="41"/>
      <c r="J74" s="41"/>
      <c r="K74" s="41"/>
      <c r="L74" s="41"/>
    </row>
    <row r="75" spans="1:12" x14ac:dyDescent="0.25">
      <c r="A75" s="36" t="s">
        <v>497</v>
      </c>
      <c r="B75" s="36" t="s">
        <v>566</v>
      </c>
      <c r="C75" s="42" t="s">
        <v>160</v>
      </c>
      <c r="D75" s="42">
        <v>2.4249000000000001</v>
      </c>
      <c r="E75" s="42">
        <v>-7.1730999999999998</v>
      </c>
      <c r="F75" s="42">
        <v>32.318199999999997</v>
      </c>
      <c r="G75" s="42">
        <v>1.2658</v>
      </c>
      <c r="H75" s="42">
        <v>0.17050000000000001</v>
      </c>
      <c r="I75" s="42">
        <v>3.4032999999999998</v>
      </c>
      <c r="J75" s="42">
        <v>5.4306000000000001</v>
      </c>
      <c r="K75" s="42">
        <v>-13.969799999999999</v>
      </c>
      <c r="L75" s="42">
        <v>-11.914099999999999</v>
      </c>
    </row>
    <row r="76" spans="1:12" x14ac:dyDescent="0.25">
      <c r="A76" s="36" t="s">
        <v>499</v>
      </c>
      <c r="B76" s="36" t="s">
        <v>567</v>
      </c>
      <c r="C76" s="42" t="s">
        <v>160</v>
      </c>
      <c r="D76" s="42">
        <v>18.349699999999999</v>
      </c>
      <c r="E76" s="42">
        <v>17.6295</v>
      </c>
      <c r="F76" s="42">
        <v>-12.5318</v>
      </c>
      <c r="G76" s="42">
        <v>15.101599999999999</v>
      </c>
      <c r="H76" s="42">
        <v>49.957900000000002</v>
      </c>
      <c r="I76" s="42">
        <v>-18.508099999999999</v>
      </c>
      <c r="J76" s="42">
        <v>22.688700000000001</v>
      </c>
      <c r="K76" s="42">
        <v>3.8706</v>
      </c>
      <c r="L76" s="42">
        <v>-12.709300000000001</v>
      </c>
    </row>
    <row r="77" spans="1:12" x14ac:dyDescent="0.25">
      <c r="A77" s="36" t="s">
        <v>501</v>
      </c>
      <c r="B77" s="36" t="s">
        <v>568</v>
      </c>
      <c r="C77" s="42" t="s">
        <v>160</v>
      </c>
      <c r="D77" s="42">
        <v>7.3748000000000005</v>
      </c>
      <c r="E77" s="42">
        <v>3.1612</v>
      </c>
      <c r="F77" s="42">
        <v>10.5379</v>
      </c>
      <c r="G77" s="42">
        <v>9.7926000000000002</v>
      </c>
      <c r="H77" s="42">
        <v>4.6502999999999997</v>
      </c>
      <c r="I77" s="42">
        <v>19.753499999999999</v>
      </c>
      <c r="J77" s="42">
        <v>25.742899999999999</v>
      </c>
      <c r="K77" s="42">
        <v>5.2103999999999999</v>
      </c>
      <c r="L77" s="42">
        <v>5.6207000000000003</v>
      </c>
    </row>
    <row r="78" spans="1:12" x14ac:dyDescent="0.25">
      <c r="A78" s="36" t="s">
        <v>162</v>
      </c>
      <c r="B78" s="36" t="s">
        <v>569</v>
      </c>
      <c r="C78" s="42" t="s">
        <v>160</v>
      </c>
      <c r="D78" s="42">
        <v>8.1043000000000003</v>
      </c>
      <c r="E78" s="42">
        <v>4.5701999999999998</v>
      </c>
      <c r="F78" s="42">
        <v>52.071399999999997</v>
      </c>
      <c r="G78" s="42">
        <v>10.761699999999999</v>
      </c>
      <c r="H78" s="42">
        <v>20.657599999999999</v>
      </c>
      <c r="I78" s="42">
        <v>17.7606</v>
      </c>
      <c r="J78" s="42">
        <v>6.6264000000000003</v>
      </c>
      <c r="K78" s="42">
        <v>8.3389000000000006</v>
      </c>
      <c r="L78" s="42">
        <v>6.2251000000000003</v>
      </c>
    </row>
    <row r="79" spans="1:12" x14ac:dyDescent="0.25">
      <c r="A79" s="36" t="s">
        <v>504</v>
      </c>
      <c r="B79" s="36" t="s">
        <v>570</v>
      </c>
      <c r="C79" s="42" t="s">
        <v>160</v>
      </c>
      <c r="D79" s="42">
        <v>1.9278</v>
      </c>
      <c r="E79" s="42">
        <v>0.1915</v>
      </c>
      <c r="F79" s="42">
        <v>-29.223400000000002</v>
      </c>
      <c r="G79" s="42">
        <v>15.766400000000001</v>
      </c>
      <c r="H79" s="42">
        <v>16.4771</v>
      </c>
      <c r="I79" s="42">
        <v>-26.8903</v>
      </c>
      <c r="J79" s="42">
        <v>20.684899999999999</v>
      </c>
      <c r="K79" s="42">
        <v>6.101</v>
      </c>
      <c r="L79" s="42">
        <v>-21.182099999999998</v>
      </c>
    </row>
    <row r="80" spans="1:12" x14ac:dyDescent="0.25">
      <c r="A80" s="36" t="s">
        <v>506</v>
      </c>
      <c r="B80" s="36" t="s">
        <v>571</v>
      </c>
      <c r="C80" s="42" t="s">
        <v>160</v>
      </c>
      <c r="D80" s="42">
        <v>32.484099999999998</v>
      </c>
      <c r="E80" s="42">
        <v>-48.477600000000002</v>
      </c>
      <c r="F80" s="42">
        <v>266.87400000000002</v>
      </c>
      <c r="G80" s="42">
        <v>100.4663</v>
      </c>
      <c r="H80" s="42">
        <v>45.823599999999999</v>
      </c>
      <c r="I80" s="42">
        <v>-6.4530000000000003</v>
      </c>
      <c r="J80" s="42">
        <v>-47.790999999999997</v>
      </c>
      <c r="K80" s="42">
        <v>234.32300000000001</v>
      </c>
      <c r="L80" s="42">
        <v>19.813500000000001</v>
      </c>
    </row>
    <row r="81" spans="1:12" x14ac:dyDescent="0.25">
      <c r="A81" s="36" t="s">
        <v>508</v>
      </c>
      <c r="B81" s="36" t="s">
        <v>572</v>
      </c>
      <c r="C81" s="42" t="s">
        <v>160</v>
      </c>
      <c r="D81" s="42" t="s">
        <v>160</v>
      </c>
      <c r="E81" s="42" t="s">
        <v>160</v>
      </c>
      <c r="F81" s="42">
        <v>5.6604000000000001</v>
      </c>
      <c r="G81" s="42">
        <v>16.071400000000001</v>
      </c>
      <c r="H81" s="42">
        <v>1.5385</v>
      </c>
      <c r="I81" s="42">
        <v>3.0303</v>
      </c>
      <c r="J81" s="42">
        <v>5.8823999999999996</v>
      </c>
      <c r="K81" s="42">
        <v>6.9443999999999999</v>
      </c>
      <c r="L81" s="42">
        <v>-0.51949999999999996</v>
      </c>
    </row>
    <row r="82" spans="1:12" x14ac:dyDescent="0.25">
      <c r="A82" s="36" t="s">
        <v>510</v>
      </c>
      <c r="B82" s="36" t="s">
        <v>573</v>
      </c>
      <c r="C82" s="42" t="s">
        <v>160</v>
      </c>
      <c r="D82" s="42">
        <v>37.603299999999997</v>
      </c>
      <c r="E82" s="42">
        <v>19.219200000000001</v>
      </c>
      <c r="F82" s="42">
        <v>82.015100000000004</v>
      </c>
      <c r="G82" s="42">
        <v>1.2455000000000001</v>
      </c>
      <c r="H82" s="42">
        <v>33.433599999999998</v>
      </c>
      <c r="I82" s="42">
        <v>4.1795</v>
      </c>
      <c r="J82" s="42">
        <v>11.4651</v>
      </c>
      <c r="K82" s="42">
        <v>-9.6153999999999993</v>
      </c>
      <c r="L82" s="42">
        <v>-6.0121000000000002</v>
      </c>
    </row>
    <row r="83" spans="1:12" x14ac:dyDescent="0.25">
      <c r="A83" s="36" t="s">
        <v>512</v>
      </c>
      <c r="B83" s="36" t="s">
        <v>574</v>
      </c>
      <c r="C83" s="42" t="s">
        <v>160</v>
      </c>
      <c r="D83" s="42" t="s">
        <v>160</v>
      </c>
      <c r="E83" s="42" t="s">
        <v>160</v>
      </c>
      <c r="F83" s="42" t="s">
        <v>160</v>
      </c>
      <c r="G83" s="42">
        <v>-99</v>
      </c>
      <c r="H83" s="42">
        <v>-100</v>
      </c>
      <c r="I83" s="42" t="s">
        <v>160</v>
      </c>
      <c r="J83" s="42">
        <v>171.44390000000001</v>
      </c>
      <c r="K83" s="42">
        <v>-99.192300000000003</v>
      </c>
      <c r="L83" s="42">
        <v>-26.8293</v>
      </c>
    </row>
    <row r="84" spans="1:12" x14ac:dyDescent="0.25">
      <c r="A84" s="36" t="s">
        <v>514</v>
      </c>
      <c r="B84" s="36" t="s">
        <v>575</v>
      </c>
      <c r="C84" s="42" t="s">
        <v>160</v>
      </c>
      <c r="D84" s="42" t="s">
        <v>160</v>
      </c>
      <c r="E84" s="42" t="s">
        <v>160</v>
      </c>
      <c r="F84" s="42">
        <v>-19.754999999999999</v>
      </c>
      <c r="G84" s="42">
        <v>-4.4363999999999999</v>
      </c>
      <c r="H84" s="42">
        <v>-0.1174</v>
      </c>
      <c r="I84" s="42">
        <v>11.639099999999999</v>
      </c>
      <c r="J84" s="42">
        <v>-11.314500000000001</v>
      </c>
      <c r="K84" s="42">
        <v>-1.3054999999999999</v>
      </c>
      <c r="L84" s="42">
        <v>99.345299999999995</v>
      </c>
    </row>
    <row r="85" spans="1:12" x14ac:dyDescent="0.25">
      <c r="A85" s="36" t="s">
        <v>286</v>
      </c>
      <c r="B85" s="36" t="s">
        <v>576</v>
      </c>
      <c r="C85" s="42" t="s">
        <v>160</v>
      </c>
      <c r="D85" s="42">
        <v>7.6637000000000004</v>
      </c>
      <c r="E85" s="42">
        <v>-318.79899999999998</v>
      </c>
      <c r="F85" s="42" t="s">
        <v>160</v>
      </c>
      <c r="G85" s="42" t="s">
        <v>160</v>
      </c>
      <c r="H85" s="42" t="s">
        <v>160</v>
      </c>
      <c r="I85" s="42" t="s">
        <v>160</v>
      </c>
      <c r="J85" s="42">
        <v>436.29399999999998</v>
      </c>
      <c r="K85" s="42">
        <v>85.551100000000005</v>
      </c>
      <c r="L85" s="42">
        <v>-191.18190000000001</v>
      </c>
    </row>
    <row r="86" spans="1:12" x14ac:dyDescent="0.25">
      <c r="A86" s="36" t="s">
        <v>517</v>
      </c>
      <c r="B86" s="36" t="s">
        <v>577</v>
      </c>
      <c r="C86" s="42" t="s">
        <v>160</v>
      </c>
      <c r="D86" s="42">
        <v>7.6637000000000004</v>
      </c>
      <c r="E86" s="42">
        <v>-5.2210999999999999</v>
      </c>
      <c r="F86" s="42">
        <v>55.599699999999999</v>
      </c>
      <c r="G86" s="42">
        <v>24.962800000000001</v>
      </c>
      <c r="H86" s="42">
        <v>16.037099999999999</v>
      </c>
      <c r="I86" s="42">
        <v>30.1782</v>
      </c>
      <c r="J86" s="42">
        <v>5.1478000000000002</v>
      </c>
      <c r="K86" s="42">
        <v>14.987400000000001</v>
      </c>
      <c r="L86" s="42">
        <v>11.403499999999999</v>
      </c>
    </row>
    <row r="87" spans="1:12" x14ac:dyDescent="0.25">
      <c r="A87" s="36" t="s">
        <v>519</v>
      </c>
      <c r="B87" s="36" t="s">
        <v>578</v>
      </c>
      <c r="C87" s="42" t="s">
        <v>160</v>
      </c>
      <c r="D87" s="42" t="s">
        <v>160</v>
      </c>
      <c r="E87" s="42" t="s">
        <v>160</v>
      </c>
      <c r="F87" s="42" t="s">
        <v>160</v>
      </c>
      <c r="G87" s="42" t="s">
        <v>160</v>
      </c>
      <c r="H87" s="42" t="s">
        <v>160</v>
      </c>
      <c r="I87" s="42" t="s">
        <v>160</v>
      </c>
      <c r="J87" s="42">
        <v>1491.3273999999999</v>
      </c>
      <c r="K87" s="42">
        <v>96.521000000000001</v>
      </c>
      <c r="L87" s="42">
        <v>-219.42670000000001</v>
      </c>
    </row>
    <row r="88" spans="1:12" x14ac:dyDescent="0.25">
      <c r="A88" s="36"/>
      <c r="B88" s="41"/>
      <c r="C88" s="41"/>
      <c r="D88" s="41"/>
      <c r="E88" s="41"/>
      <c r="F88" s="41"/>
      <c r="G88" s="41"/>
      <c r="H88" s="41"/>
      <c r="I88" s="41"/>
      <c r="J88" s="41"/>
      <c r="K88" s="41"/>
      <c r="L88" s="41"/>
    </row>
    <row r="89" spans="1:12" x14ac:dyDescent="0.25">
      <c r="A89" s="36" t="s">
        <v>521</v>
      </c>
      <c r="B89" s="36" t="s">
        <v>579</v>
      </c>
      <c r="C89" s="42">
        <v>-19.014700000000001</v>
      </c>
      <c r="D89" s="42">
        <v>34.195599999999999</v>
      </c>
      <c r="E89" s="42">
        <v>13.62</v>
      </c>
      <c r="F89" s="42">
        <v>7.4943999999999997</v>
      </c>
      <c r="G89" s="42">
        <v>-10.822100000000001</v>
      </c>
      <c r="H89" s="42">
        <v>23.065000000000001</v>
      </c>
      <c r="I89" s="42">
        <v>9.4658999999999995</v>
      </c>
      <c r="J89" s="42">
        <v>16.442900000000002</v>
      </c>
      <c r="K89" s="42">
        <v>-1.6364999999999998</v>
      </c>
      <c r="L89" s="42">
        <v>14.6836</v>
      </c>
    </row>
    <row r="90" spans="1:12" x14ac:dyDescent="0.25">
      <c r="A90" s="36" t="s">
        <v>523</v>
      </c>
      <c r="B90" s="36" t="s">
        <v>580</v>
      </c>
      <c r="C90" s="42">
        <v>22.1631</v>
      </c>
      <c r="D90" s="42">
        <v>13.7881</v>
      </c>
      <c r="E90" s="42">
        <v>3.4439000000000002</v>
      </c>
      <c r="F90" s="42">
        <v>18.125800000000002</v>
      </c>
      <c r="G90" s="42">
        <v>79.958200000000005</v>
      </c>
      <c r="H90" s="42">
        <v>-36.484900000000003</v>
      </c>
      <c r="I90" s="42">
        <v>13.6073</v>
      </c>
      <c r="J90" s="42">
        <v>93.247600000000006</v>
      </c>
      <c r="K90" s="42">
        <v>-22.3794</v>
      </c>
      <c r="L90" s="42">
        <v>-6.9131999999999998</v>
      </c>
    </row>
    <row r="91" spans="1:12" x14ac:dyDescent="0.25">
      <c r="A91" s="36" t="s">
        <v>525</v>
      </c>
      <c r="B91" s="36" t="s">
        <v>581</v>
      </c>
      <c r="C91" s="42" t="s">
        <v>160</v>
      </c>
      <c r="D91" s="42" t="s">
        <v>160</v>
      </c>
      <c r="E91" s="42" t="s">
        <v>160</v>
      </c>
      <c r="F91" s="42">
        <v>1083.7553</v>
      </c>
      <c r="G91" s="42">
        <v>-93.851399999999998</v>
      </c>
      <c r="H91" s="42">
        <v>609.27539999999999</v>
      </c>
      <c r="I91" s="42">
        <v>-17.531700000000001</v>
      </c>
      <c r="J91" s="42">
        <v>-95.688800000000001</v>
      </c>
      <c r="K91" s="42">
        <v>2737.931</v>
      </c>
      <c r="L91" s="42">
        <v>63.5075</v>
      </c>
    </row>
    <row r="92" spans="1:12" x14ac:dyDescent="0.25">
      <c r="A92" s="36" t="s">
        <v>407</v>
      </c>
      <c r="B92" s="36" t="s">
        <v>582</v>
      </c>
      <c r="C92" s="42">
        <v>-25.1587</v>
      </c>
      <c r="D92" s="42">
        <v>39.165799999999997</v>
      </c>
      <c r="E92" s="42">
        <v>15.6464</v>
      </c>
      <c r="F92" s="42">
        <v>5.6006999999999998</v>
      </c>
      <c r="G92" s="42">
        <v>-28.9101</v>
      </c>
      <c r="H92" s="42">
        <v>53.101199999999999</v>
      </c>
      <c r="I92" s="42">
        <v>8.5992999999999995</v>
      </c>
      <c r="J92" s="42">
        <v>-0.3695</v>
      </c>
      <c r="K92" s="42">
        <v>7.1706000000000003</v>
      </c>
      <c r="L92" s="42">
        <v>21.324999999999999</v>
      </c>
    </row>
    <row r="93" spans="1:12" x14ac:dyDescent="0.25">
      <c r="A93" s="36" t="s">
        <v>528</v>
      </c>
      <c r="B93" s="36" t="s">
        <v>583</v>
      </c>
      <c r="C93" s="42">
        <v>-19.014700000000001</v>
      </c>
      <c r="D93" s="42">
        <v>34.195599999999999</v>
      </c>
      <c r="E93" s="42">
        <v>19.2575</v>
      </c>
      <c r="F93" s="42">
        <v>14.3276</v>
      </c>
      <c r="G93" s="42">
        <v>-14.145300000000001</v>
      </c>
      <c r="H93" s="42">
        <v>22.3386</v>
      </c>
      <c r="I93" s="42">
        <v>10.436199999999999</v>
      </c>
      <c r="J93" s="42">
        <v>13.943200000000001</v>
      </c>
      <c r="K93" s="42">
        <v>-0.28760000000000002</v>
      </c>
      <c r="L93" s="42">
        <v>13.876899999999999</v>
      </c>
    </row>
    <row r="94" spans="1:12" x14ac:dyDescent="0.25">
      <c r="A94" s="36" t="s">
        <v>409</v>
      </c>
      <c r="B94" s="36" t="s">
        <v>584</v>
      </c>
      <c r="C94" s="42">
        <v>-25.1587</v>
      </c>
      <c r="D94" s="42">
        <v>39.165799999999997</v>
      </c>
      <c r="E94" s="42">
        <v>22.406500000000001</v>
      </c>
      <c r="F94" s="42">
        <v>13.6884</v>
      </c>
      <c r="G94" s="42">
        <v>-30.599900000000002</v>
      </c>
      <c r="H94" s="42">
        <v>49.009700000000002</v>
      </c>
      <c r="I94" s="42">
        <v>9.8232999999999997</v>
      </c>
      <c r="J94" s="42">
        <v>-1.9116</v>
      </c>
      <c r="K94" s="42">
        <v>8.4138999999999999</v>
      </c>
      <c r="L94" s="42">
        <v>19.739799999999999</v>
      </c>
    </row>
    <row r="95" spans="1:12" x14ac:dyDescent="0.25">
      <c r="A95" s="43" t="s">
        <v>158</v>
      </c>
      <c r="B95" s="43" t="s">
        <v>159</v>
      </c>
      <c r="C95" s="43"/>
      <c r="D95" s="43"/>
      <c r="E95" s="43"/>
      <c r="F95" s="43"/>
      <c r="G95" s="43"/>
      <c r="H95" s="43"/>
      <c r="I95" s="43"/>
      <c r="J95" s="43"/>
      <c r="K95" s="43"/>
      <c r="L95" s="4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O24" sqref="O24"/>
    </sheetView>
  </sheetViews>
  <sheetFormatPr defaultColWidth="9" defaultRowHeight="15" x14ac:dyDescent="0.25"/>
  <cols>
    <col min="1" max="1" width="34" style="27" bestFit="1" customWidth="1"/>
    <col min="2" max="2" width="0" style="27" hidden="1" bestFit="1" customWidth="1"/>
    <col min="3" max="3" width="11.42578125" style="27" bestFit="1" customWidth="1"/>
    <col min="4" max="4" width="7" style="27" bestFit="1" customWidth="1"/>
    <col min="5" max="5" width="11.42578125" style="27" bestFit="1" customWidth="1"/>
    <col min="6" max="6" width="7" style="27" bestFit="1" customWidth="1"/>
    <col min="7" max="7" width="11.42578125" style="27" bestFit="1" customWidth="1"/>
    <col min="8" max="8" width="7" style="27" bestFit="1" customWidth="1"/>
    <col min="9" max="9" width="11.42578125" style="27" bestFit="1" customWidth="1"/>
    <col min="10" max="10" width="7" style="27" bestFit="1" customWidth="1"/>
    <col min="11" max="11" width="11.42578125" style="27" bestFit="1" customWidth="1"/>
    <col min="12" max="12" width="7" style="27" bestFit="1" customWidth="1"/>
    <col min="13" max="13" width="11.42578125" style="27" bestFit="1" customWidth="1"/>
    <col min="14" max="14" width="7" style="27" bestFit="1" customWidth="1"/>
    <col min="15" max="15" width="11.42578125" style="27" bestFit="1" customWidth="1"/>
    <col min="16" max="16" width="7" style="27" bestFit="1" customWidth="1"/>
    <col min="17" max="17" width="11.42578125" style="27" bestFit="1" customWidth="1"/>
    <col min="18" max="18" width="7" style="27" bestFit="1" customWidth="1"/>
    <col min="19" max="19" width="11.42578125" style="27" bestFit="1" customWidth="1"/>
    <col min="20" max="20" width="7" style="27" bestFit="1" customWidth="1"/>
    <col min="21" max="21" width="11.42578125" style="27" bestFit="1" customWidth="1"/>
    <col min="22" max="22" width="7" style="27" bestFit="1" customWidth="1"/>
    <col min="23" max="23" width="11.42578125" style="27" bestFit="1" customWidth="1"/>
    <col min="24" max="24" width="7" style="27" bestFit="1" customWidth="1"/>
    <col min="25" max="16384" width="9" style="27"/>
  </cols>
  <sheetData>
    <row r="1" spans="1:26" ht="14.25" x14ac:dyDescent="0.25">
      <c r="A1" s="26"/>
      <c r="B1" s="26"/>
      <c r="C1" s="26"/>
      <c r="D1" s="26"/>
      <c r="E1" s="26"/>
      <c r="F1" s="26"/>
      <c r="G1" s="26"/>
      <c r="H1" s="26"/>
      <c r="I1" s="26"/>
      <c r="J1" s="26"/>
      <c r="K1" s="26"/>
      <c r="L1" s="26"/>
      <c r="M1" s="26"/>
      <c r="N1" s="26"/>
      <c r="O1" s="26"/>
      <c r="P1" s="26"/>
      <c r="Q1" s="26"/>
      <c r="R1" s="26"/>
      <c r="S1" s="26"/>
      <c r="T1" s="26"/>
      <c r="U1" s="26"/>
      <c r="V1" s="26"/>
      <c r="W1" s="26"/>
      <c r="X1" s="26"/>
    </row>
    <row r="2" spans="1:26" ht="21.2" x14ac:dyDescent="0.25">
      <c r="A2" s="28" t="s">
        <v>585</v>
      </c>
      <c r="B2" s="28"/>
      <c r="C2" s="28"/>
      <c r="D2" s="28"/>
      <c r="E2" s="28"/>
      <c r="F2" s="28"/>
      <c r="G2" s="28"/>
      <c r="H2" s="28"/>
      <c r="I2" s="28"/>
      <c r="J2" s="28"/>
      <c r="K2" s="28"/>
      <c r="L2" s="28"/>
      <c r="M2" s="28"/>
      <c r="N2" s="28"/>
      <c r="O2" s="28"/>
      <c r="P2" s="28"/>
      <c r="Q2" s="28"/>
      <c r="R2" s="28"/>
      <c r="S2" s="28"/>
      <c r="T2" s="28"/>
      <c r="U2" s="28"/>
      <c r="V2" s="28"/>
      <c r="W2" s="28"/>
      <c r="X2" s="28"/>
    </row>
    <row r="3" spans="1:26" ht="14.25" x14ac:dyDescent="0.25">
      <c r="A3" s="29"/>
      <c r="B3" s="29"/>
      <c r="C3" s="29"/>
      <c r="D3" s="29"/>
      <c r="E3" s="29"/>
      <c r="F3" s="29"/>
      <c r="G3" s="29"/>
      <c r="H3" s="29"/>
      <c r="I3" s="29"/>
      <c r="J3" s="29"/>
      <c r="K3" s="29"/>
      <c r="L3" s="29"/>
      <c r="M3" s="29"/>
      <c r="N3" s="29"/>
      <c r="O3" s="29"/>
      <c r="P3" s="29"/>
      <c r="Q3" s="29"/>
      <c r="R3" s="29"/>
      <c r="S3" s="29"/>
      <c r="T3" s="29"/>
      <c r="U3" s="29"/>
      <c r="V3" s="29"/>
      <c r="W3" s="29"/>
      <c r="X3" s="29"/>
    </row>
    <row r="4" spans="1:26" ht="14.25" x14ac:dyDescent="0.25">
      <c r="A4" s="30" t="s">
        <v>1</v>
      </c>
      <c r="B4" s="30"/>
      <c r="C4" s="49" t="s">
        <v>2</v>
      </c>
      <c r="D4" s="49"/>
      <c r="E4" s="49" t="s">
        <v>3</v>
      </c>
      <c r="F4" s="49"/>
      <c r="G4" s="49" t="s">
        <v>4</v>
      </c>
      <c r="H4" s="49"/>
      <c r="I4" s="49" t="s">
        <v>5</v>
      </c>
      <c r="J4" s="49"/>
      <c r="K4" s="49" t="s">
        <v>6</v>
      </c>
      <c r="L4" s="49"/>
      <c r="M4" s="49" t="s">
        <v>7</v>
      </c>
      <c r="N4" s="49"/>
      <c r="O4" s="49" t="s">
        <v>8</v>
      </c>
      <c r="P4" s="49"/>
      <c r="Q4" s="49" t="s">
        <v>9</v>
      </c>
      <c r="R4" s="49"/>
      <c r="S4" s="49" t="s">
        <v>10</v>
      </c>
      <c r="T4" s="49"/>
      <c r="U4" s="49" t="s">
        <v>11</v>
      </c>
      <c r="V4" s="49"/>
      <c r="W4" s="49" t="s">
        <v>12</v>
      </c>
      <c r="X4" s="49"/>
      <c r="Y4" s="27" t="s">
        <v>1050</v>
      </c>
    </row>
    <row r="5" spans="1:26" ht="14.25" x14ac:dyDescent="0.25">
      <c r="A5" s="32" t="s">
        <v>16</v>
      </c>
      <c r="B5" s="32"/>
      <c r="C5" s="50" t="s">
        <v>17</v>
      </c>
      <c r="D5" s="50"/>
      <c r="E5" s="50" t="s">
        <v>18</v>
      </c>
      <c r="F5" s="50"/>
      <c r="G5" s="50" t="s">
        <v>19</v>
      </c>
      <c r="H5" s="50"/>
      <c r="I5" s="50" t="s">
        <v>20</v>
      </c>
      <c r="J5" s="50"/>
      <c r="K5" s="50" t="s">
        <v>21</v>
      </c>
      <c r="L5" s="50"/>
      <c r="M5" s="50" t="s">
        <v>22</v>
      </c>
      <c r="N5" s="50"/>
      <c r="O5" s="50" t="s">
        <v>23</v>
      </c>
      <c r="P5" s="50"/>
      <c r="Q5" s="50" t="s">
        <v>24</v>
      </c>
      <c r="R5" s="50"/>
      <c r="S5" s="50" t="s">
        <v>25</v>
      </c>
      <c r="T5" s="50"/>
      <c r="U5" s="50" t="s">
        <v>26</v>
      </c>
      <c r="V5" s="50"/>
      <c r="W5" s="50" t="s">
        <v>27</v>
      </c>
      <c r="X5" s="50"/>
      <c r="Y5" s="27" t="s">
        <v>1049</v>
      </c>
    </row>
    <row r="6" spans="1:26" ht="14.25" x14ac:dyDescent="0.25">
      <c r="A6" s="34" t="s">
        <v>30</v>
      </c>
      <c r="B6" s="34"/>
      <c r="C6" s="51">
        <v>2201.8000000000002</v>
      </c>
      <c r="D6" s="52">
        <v>1</v>
      </c>
      <c r="E6" s="51">
        <v>2345.1</v>
      </c>
      <c r="F6" s="52">
        <v>1</v>
      </c>
      <c r="G6" s="51">
        <v>2576.4</v>
      </c>
      <c r="H6" s="52">
        <v>1</v>
      </c>
      <c r="I6" s="51">
        <v>2882.4</v>
      </c>
      <c r="J6" s="52">
        <v>1</v>
      </c>
      <c r="K6" s="51">
        <v>2826.5</v>
      </c>
      <c r="L6" s="52">
        <v>1</v>
      </c>
      <c r="M6" s="51">
        <v>3141.6</v>
      </c>
      <c r="N6" s="52">
        <v>1</v>
      </c>
      <c r="O6" s="51">
        <v>3677</v>
      </c>
      <c r="P6" s="52">
        <v>1</v>
      </c>
      <c r="Q6" s="51">
        <v>3901.3</v>
      </c>
      <c r="R6" s="52">
        <v>1</v>
      </c>
      <c r="S6" s="51">
        <v>4200.7</v>
      </c>
      <c r="T6" s="52">
        <v>1</v>
      </c>
      <c r="U6" s="51">
        <v>4409.3</v>
      </c>
      <c r="V6" s="52">
        <v>1</v>
      </c>
      <c r="W6" s="51">
        <v>4071.3</v>
      </c>
      <c r="X6" s="52">
        <v>1</v>
      </c>
      <c r="Y6" s="336">
        <f>(W6/M6)^(1/5)-1</f>
        <v>5.3213563468988534E-2</v>
      </c>
    </row>
    <row r="7" spans="1:26" ht="14.25" x14ac:dyDescent="0.25">
      <c r="A7" s="36" t="s">
        <v>586</v>
      </c>
      <c r="B7" s="36"/>
      <c r="C7" s="53">
        <v>1576.5</v>
      </c>
      <c r="D7" s="54">
        <v>0.71600508674720698</v>
      </c>
      <c r="E7" s="53">
        <v>1634.8</v>
      </c>
      <c r="F7" s="54">
        <v>0.697113129504072</v>
      </c>
      <c r="G7" s="53">
        <v>1788.1</v>
      </c>
      <c r="H7" s="54">
        <v>0.69403043005744403</v>
      </c>
      <c r="I7" s="53">
        <v>1931.6</v>
      </c>
      <c r="J7" s="54">
        <v>0.67013599777962796</v>
      </c>
      <c r="K7" s="53">
        <v>1805.6</v>
      </c>
      <c r="L7" s="54">
        <v>0.63881125066336497</v>
      </c>
      <c r="M7" s="53">
        <v>1945.4</v>
      </c>
      <c r="N7" s="54">
        <v>0.61923860453272195</v>
      </c>
      <c r="O7" s="53">
        <v>2188.6999999999998</v>
      </c>
      <c r="P7" s="54">
        <v>0.59524068534131103</v>
      </c>
      <c r="Q7" s="53">
        <v>2295.5</v>
      </c>
      <c r="R7" s="54">
        <v>0.58839361238561505</v>
      </c>
      <c r="S7" s="53">
        <v>2459.6999999999998</v>
      </c>
      <c r="T7" s="54">
        <v>0.58554526626514602</v>
      </c>
      <c r="U7" s="53">
        <v>2537</v>
      </c>
      <c r="V7" s="54">
        <v>0.57537477604154896</v>
      </c>
      <c r="W7" s="53">
        <v>2407.1</v>
      </c>
      <c r="X7" s="54">
        <v>0.59123621447694796</v>
      </c>
      <c r="Y7" s="336">
        <f t="shared" ref="Y7:Y8" si="0">(W7/M7)^(1/5)-1</f>
        <v>4.351103075101781E-2</v>
      </c>
      <c r="Z7" s="27" t="s">
        <v>1051</v>
      </c>
    </row>
    <row r="8" spans="1:26" ht="14.25" x14ac:dyDescent="0.25">
      <c r="A8" s="36" t="s">
        <v>587</v>
      </c>
      <c r="B8" s="36"/>
      <c r="C8" s="53">
        <v>528.9</v>
      </c>
      <c r="D8" s="54">
        <v>0.24021255336542799</v>
      </c>
      <c r="E8" s="53">
        <v>603.79999999999995</v>
      </c>
      <c r="F8" s="54">
        <v>0.25747302886870499</v>
      </c>
      <c r="G8" s="53">
        <v>696.5</v>
      </c>
      <c r="H8" s="54">
        <v>0.27033845676137203</v>
      </c>
      <c r="I8" s="53">
        <v>855.9</v>
      </c>
      <c r="J8" s="54">
        <v>0.29694004995836798</v>
      </c>
      <c r="K8" s="53">
        <v>919</v>
      </c>
      <c r="L8" s="54">
        <v>0.32513709534760299</v>
      </c>
      <c r="M8" s="53">
        <v>1119.2</v>
      </c>
      <c r="N8" s="54">
        <v>0.35625159154570901</v>
      </c>
      <c r="O8" s="53">
        <v>1394.4</v>
      </c>
      <c r="P8" s="54">
        <v>0.37922219200435098</v>
      </c>
      <c r="Q8" s="53">
        <v>1487</v>
      </c>
      <c r="R8" s="54">
        <v>0.38115499961551302</v>
      </c>
      <c r="S8" s="53">
        <v>1653.3</v>
      </c>
      <c r="T8" s="54">
        <v>0.39357726093270201</v>
      </c>
      <c r="U8" s="53">
        <v>1788.4</v>
      </c>
      <c r="V8" s="54">
        <v>0.40559726033610799</v>
      </c>
      <c r="W8" s="53">
        <v>1593.1</v>
      </c>
      <c r="X8" s="54">
        <v>0.39130007614275503</v>
      </c>
      <c r="Y8" s="336">
        <f t="shared" si="0"/>
        <v>7.3166401076755871E-2</v>
      </c>
    </row>
    <row r="9" spans="1:26" ht="14.25" x14ac:dyDescent="0.25">
      <c r="A9" s="36" t="s">
        <v>588</v>
      </c>
      <c r="B9" s="36"/>
      <c r="C9" s="53">
        <v>96.4</v>
      </c>
      <c r="D9" s="54">
        <v>4.3782359887364897E-2</v>
      </c>
      <c r="E9" s="53">
        <v>106.5</v>
      </c>
      <c r="F9" s="54">
        <v>4.5413841627222701E-2</v>
      </c>
      <c r="G9" s="53">
        <v>91.8</v>
      </c>
      <c r="H9" s="54">
        <v>3.5631113181182998E-2</v>
      </c>
      <c r="I9" s="53">
        <v>94.9</v>
      </c>
      <c r="J9" s="54">
        <v>3.2923952262003897E-2</v>
      </c>
      <c r="K9" s="53">
        <v>101.9</v>
      </c>
      <c r="L9" s="54">
        <v>3.6051653989032401E-2</v>
      </c>
      <c r="M9" s="53">
        <v>77</v>
      </c>
      <c r="N9" s="54">
        <v>2.4509803921568599E-2</v>
      </c>
      <c r="O9" s="53">
        <v>93.9</v>
      </c>
      <c r="P9" s="54">
        <v>2.5537122654337802E-2</v>
      </c>
      <c r="Q9" s="53">
        <v>118.8</v>
      </c>
      <c r="R9" s="54">
        <v>3.04513879988722E-2</v>
      </c>
      <c r="S9" s="53">
        <v>87.7</v>
      </c>
      <c r="T9" s="54">
        <v>2.0877472802151999E-2</v>
      </c>
      <c r="U9" s="53">
        <v>83.9</v>
      </c>
      <c r="V9" s="54">
        <v>1.9027963622343699E-2</v>
      </c>
      <c r="W9" s="53">
        <v>71.099999999999994</v>
      </c>
      <c r="X9" s="54">
        <v>1.7463709380296202E-2</v>
      </c>
      <c r="Y9" s="336"/>
    </row>
    <row r="10" spans="1:26" x14ac:dyDescent="0.25">
      <c r="A10" s="34" t="s">
        <v>589</v>
      </c>
      <c r="B10" s="34"/>
      <c r="C10" s="51" t="s">
        <v>160</v>
      </c>
      <c r="D10" s="52"/>
      <c r="E10" s="51" t="s">
        <v>160</v>
      </c>
      <c r="F10" s="52"/>
      <c r="G10" s="51">
        <v>1301.9000000000001</v>
      </c>
      <c r="H10" s="52">
        <v>1</v>
      </c>
      <c r="I10" s="51">
        <v>1361.4</v>
      </c>
      <c r="J10" s="52">
        <v>1</v>
      </c>
      <c r="K10" s="51">
        <v>2070.3000000000002</v>
      </c>
      <c r="L10" s="52">
        <v>1</v>
      </c>
      <c r="M10" s="51">
        <v>2293.1</v>
      </c>
      <c r="N10" s="52">
        <v>1</v>
      </c>
      <c r="O10" s="51">
        <v>2766.8</v>
      </c>
      <c r="P10" s="52">
        <v>1</v>
      </c>
      <c r="Q10" s="51">
        <v>3258.2</v>
      </c>
      <c r="R10" s="52">
        <v>1</v>
      </c>
      <c r="S10" s="51">
        <v>3474.1</v>
      </c>
      <c r="T10" s="52">
        <v>1</v>
      </c>
      <c r="U10" s="51">
        <v>3763.8</v>
      </c>
      <c r="V10" s="52">
        <v>1</v>
      </c>
      <c r="W10" s="51">
        <v>3998.1</v>
      </c>
      <c r="X10" s="52">
        <v>1</v>
      </c>
    </row>
    <row r="11" spans="1:26" x14ac:dyDescent="0.25">
      <c r="A11" s="36" t="s">
        <v>590</v>
      </c>
      <c r="B11" s="36"/>
      <c r="C11" s="53" t="s">
        <v>160</v>
      </c>
      <c r="D11" s="54"/>
      <c r="E11" s="53" t="s">
        <v>160</v>
      </c>
      <c r="F11" s="54"/>
      <c r="G11" s="53">
        <v>1301.9000000000001</v>
      </c>
      <c r="H11" s="54">
        <v>1</v>
      </c>
      <c r="I11" s="53">
        <v>1361.4</v>
      </c>
      <c r="J11" s="54">
        <v>1</v>
      </c>
      <c r="K11" s="53">
        <v>2070.3000000000002</v>
      </c>
      <c r="L11" s="54">
        <v>1</v>
      </c>
      <c r="M11" s="53">
        <v>2293.1</v>
      </c>
      <c r="N11" s="54">
        <v>1</v>
      </c>
      <c r="O11" s="53">
        <v>2766.8</v>
      </c>
      <c r="P11" s="54">
        <v>1</v>
      </c>
      <c r="Q11" s="53">
        <v>3258.2</v>
      </c>
      <c r="R11" s="54">
        <v>1</v>
      </c>
      <c r="S11" s="53">
        <v>3474.1</v>
      </c>
      <c r="T11" s="54">
        <v>1</v>
      </c>
      <c r="U11" s="53">
        <v>3763.8</v>
      </c>
      <c r="V11" s="54">
        <v>1</v>
      </c>
      <c r="W11" s="53">
        <v>3998.1</v>
      </c>
      <c r="X11" s="54">
        <v>1</v>
      </c>
    </row>
    <row r="12" spans="1:26" ht="14.25" x14ac:dyDescent="0.25">
      <c r="A12" s="43" t="s">
        <v>158</v>
      </c>
      <c r="B12" s="43"/>
      <c r="C12" s="43"/>
      <c r="D12" s="43"/>
      <c r="E12" s="43"/>
      <c r="F12" s="43"/>
      <c r="G12" s="43"/>
      <c r="H12" s="43"/>
      <c r="I12" s="43"/>
      <c r="J12" s="43"/>
      <c r="K12" s="43"/>
      <c r="L12" s="43"/>
      <c r="M12" s="43"/>
      <c r="N12" s="43"/>
      <c r="O12" s="43"/>
      <c r="P12" s="43"/>
      <c r="Q12" s="43"/>
      <c r="R12" s="43"/>
      <c r="S12" s="43"/>
      <c r="T12" s="43"/>
      <c r="U12" s="43"/>
      <c r="V12" s="43"/>
      <c r="W12" s="43"/>
      <c r="X12" s="43"/>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8"/>
  <sheetViews>
    <sheetView topLeftCell="A16" workbookViewId="0">
      <pane xSplit="2" topLeftCell="N1" activePane="topRight" state="frozen"/>
      <selection pane="topRight" activeCell="AB12" sqref="AB12"/>
    </sheetView>
  </sheetViews>
  <sheetFormatPr defaultColWidth="9" defaultRowHeight="15" x14ac:dyDescent="0.25"/>
  <cols>
    <col min="1" max="1" width="34" style="27" bestFit="1" customWidth="1"/>
    <col min="2" max="2" width="0" style="27" hidden="1" bestFit="1" customWidth="1"/>
    <col min="3" max="3" width="11.42578125" style="27" bestFit="1" customWidth="1"/>
    <col min="4" max="4" width="7.28515625" style="27" bestFit="1" customWidth="1"/>
    <col min="5" max="5" width="11.42578125" style="27" bestFit="1" customWidth="1"/>
    <col min="6" max="6" width="7" style="27" bestFit="1" customWidth="1"/>
    <col min="7" max="7" width="11.42578125" style="27" bestFit="1" customWidth="1"/>
    <col min="8" max="8" width="7" style="27" bestFit="1" customWidth="1"/>
    <col min="9" max="9" width="11.42578125" style="27" bestFit="1" customWidth="1"/>
    <col min="10" max="10" width="7" style="27" bestFit="1" customWidth="1"/>
    <col min="11" max="11" width="11.42578125" style="27" bestFit="1" customWidth="1"/>
    <col min="12" max="12" width="7" style="27" bestFit="1" customWidth="1"/>
    <col min="13" max="13" width="11.42578125" style="27" bestFit="1" customWidth="1"/>
    <col min="14" max="14" width="7" style="27" bestFit="1" customWidth="1"/>
    <col min="15" max="15" width="11.42578125" style="27" bestFit="1" customWidth="1"/>
    <col min="16" max="16" width="7" style="27" bestFit="1" customWidth="1"/>
    <col min="17" max="17" width="11.42578125" style="27" bestFit="1" customWidth="1"/>
    <col min="18" max="18" width="7" style="27" bestFit="1" customWidth="1"/>
    <col min="19" max="19" width="11.42578125" style="27" bestFit="1" customWidth="1"/>
    <col min="20" max="20" width="7" style="27" bestFit="1" customWidth="1"/>
    <col min="21" max="21" width="11.42578125" style="27" bestFit="1" customWidth="1"/>
    <col min="22" max="22" width="7" style="27" bestFit="1" customWidth="1"/>
    <col min="23" max="23" width="11.42578125" style="27" bestFit="1" customWidth="1"/>
    <col min="24" max="24" width="7" style="27" bestFit="1" customWidth="1"/>
    <col min="25" max="16384" width="9" style="27"/>
  </cols>
  <sheetData>
    <row r="1" spans="1:28" ht="14.25" x14ac:dyDescent="0.25">
      <c r="A1" s="26"/>
      <c r="B1" s="26"/>
      <c r="C1" s="26"/>
      <c r="D1" s="26"/>
      <c r="E1" s="26"/>
      <c r="F1" s="26"/>
      <c r="G1" s="26"/>
      <c r="H1" s="26"/>
      <c r="I1" s="26"/>
      <c r="J1" s="26"/>
      <c r="K1" s="26"/>
      <c r="L1" s="26"/>
      <c r="M1" s="26"/>
      <c r="N1" s="26"/>
      <c r="O1" s="26"/>
      <c r="P1" s="26"/>
      <c r="Q1" s="26"/>
      <c r="R1" s="26"/>
      <c r="S1" s="26"/>
      <c r="T1" s="26"/>
      <c r="U1" s="26"/>
      <c r="V1" s="26"/>
      <c r="W1" s="26"/>
      <c r="X1" s="26"/>
    </row>
    <row r="2" spans="1:28" ht="21.2" x14ac:dyDescent="0.25">
      <c r="A2" s="28" t="s">
        <v>591</v>
      </c>
      <c r="B2" s="28"/>
      <c r="C2" s="28"/>
      <c r="D2" s="28"/>
      <c r="E2" s="28"/>
      <c r="F2" s="28"/>
      <c r="G2" s="28"/>
      <c r="H2" s="28"/>
      <c r="I2" s="28"/>
      <c r="J2" s="28"/>
      <c r="K2" s="28"/>
      <c r="L2" s="28"/>
      <c r="M2" s="28"/>
      <c r="N2" s="28"/>
      <c r="O2" s="28"/>
      <c r="P2" s="28"/>
      <c r="Q2" s="28"/>
      <c r="R2" s="28"/>
      <c r="S2" s="28"/>
      <c r="T2" s="28"/>
      <c r="U2" s="28"/>
      <c r="V2" s="28"/>
      <c r="W2" s="28"/>
      <c r="X2" s="28"/>
    </row>
    <row r="3" spans="1:28" ht="14.25" x14ac:dyDescent="0.25">
      <c r="A3" s="29"/>
      <c r="B3" s="29"/>
      <c r="C3" s="29"/>
      <c r="D3" s="29"/>
      <c r="E3" s="29"/>
      <c r="F3" s="29"/>
      <c r="G3" s="29"/>
      <c r="H3" s="29"/>
      <c r="I3" s="29"/>
      <c r="J3" s="29"/>
      <c r="K3" s="29"/>
      <c r="L3" s="29"/>
      <c r="M3" s="29"/>
      <c r="N3" s="29"/>
      <c r="O3" s="29"/>
      <c r="P3" s="29"/>
      <c r="Q3" s="29"/>
      <c r="R3" s="29"/>
      <c r="S3" s="29"/>
      <c r="T3" s="29"/>
      <c r="U3" s="29"/>
      <c r="V3" s="29"/>
      <c r="W3" s="29"/>
      <c r="X3" s="29"/>
    </row>
    <row r="4" spans="1:28" ht="14.25" x14ac:dyDescent="0.25">
      <c r="A4" s="30" t="s">
        <v>1</v>
      </c>
      <c r="B4" s="30"/>
      <c r="C4" s="49" t="s">
        <v>2</v>
      </c>
      <c r="D4" s="49"/>
      <c r="E4" s="49" t="s">
        <v>3</v>
      </c>
      <c r="F4" s="49"/>
      <c r="G4" s="49" t="s">
        <v>4</v>
      </c>
      <c r="H4" s="49"/>
      <c r="I4" s="49" t="s">
        <v>5</v>
      </c>
      <c r="J4" s="49"/>
      <c r="K4" s="49" t="s">
        <v>6</v>
      </c>
      <c r="L4" s="49"/>
      <c r="M4" s="49" t="s">
        <v>7</v>
      </c>
      <c r="N4" s="49"/>
      <c r="O4" s="49" t="s">
        <v>8</v>
      </c>
      <c r="P4" s="49"/>
      <c r="Q4" s="49" t="s">
        <v>9</v>
      </c>
      <c r="R4" s="49"/>
      <c r="S4" s="49" t="s">
        <v>10</v>
      </c>
      <c r="T4" s="49"/>
      <c r="U4" s="49" t="s">
        <v>11</v>
      </c>
      <c r="V4" s="49"/>
      <c r="W4" s="49" t="s">
        <v>12</v>
      </c>
      <c r="X4" s="49"/>
    </row>
    <row r="5" spans="1:28" ht="15.75" thickBot="1" x14ac:dyDescent="0.3">
      <c r="A5" s="32" t="s">
        <v>16</v>
      </c>
      <c r="B5" s="32"/>
      <c r="C5" s="50" t="s">
        <v>17</v>
      </c>
      <c r="D5" s="50"/>
      <c r="E5" s="50" t="s">
        <v>18</v>
      </c>
      <c r="F5" s="50"/>
      <c r="G5" s="50" t="s">
        <v>19</v>
      </c>
      <c r="H5" s="50"/>
      <c r="I5" s="50" t="s">
        <v>20</v>
      </c>
      <c r="J5" s="50"/>
      <c r="K5" s="50" t="s">
        <v>21</v>
      </c>
      <c r="L5" s="50"/>
      <c r="M5" s="50" t="s">
        <v>22</v>
      </c>
      <c r="N5" s="50"/>
      <c r="O5" s="50" t="s">
        <v>23</v>
      </c>
      <c r="P5" s="50"/>
      <c r="Q5" s="50" t="s">
        <v>24</v>
      </c>
      <c r="R5" s="50"/>
      <c r="S5" s="50" t="s">
        <v>25</v>
      </c>
      <c r="T5" s="50"/>
      <c r="U5" s="50" t="s">
        <v>26</v>
      </c>
      <c r="V5" s="50"/>
      <c r="W5" s="50" t="s">
        <v>27</v>
      </c>
      <c r="X5" s="50"/>
    </row>
    <row r="6" spans="1:28" x14ac:dyDescent="0.25">
      <c r="A6" s="34" t="s">
        <v>30</v>
      </c>
      <c r="B6" s="34"/>
      <c r="C6" s="51">
        <v>2201.8000000000002</v>
      </c>
      <c r="D6" s="52">
        <v>1</v>
      </c>
      <c r="E6" s="51">
        <v>2345.1</v>
      </c>
      <c r="F6" s="52">
        <v>1</v>
      </c>
      <c r="G6" s="51">
        <v>2576.4</v>
      </c>
      <c r="H6" s="52">
        <v>1</v>
      </c>
      <c r="I6" s="51">
        <v>2882.4</v>
      </c>
      <c r="J6" s="52">
        <v>1</v>
      </c>
      <c r="K6" s="51">
        <v>2826.5</v>
      </c>
      <c r="L6" s="52">
        <v>1</v>
      </c>
      <c r="M6" s="51">
        <v>3141.6</v>
      </c>
      <c r="N6" s="52">
        <v>1</v>
      </c>
      <c r="O6" s="51">
        <v>3677</v>
      </c>
      <c r="P6" s="52">
        <v>1</v>
      </c>
      <c r="Q6" s="51">
        <v>3901.3</v>
      </c>
      <c r="R6" s="52">
        <v>1</v>
      </c>
      <c r="S6" s="51">
        <v>4200.7</v>
      </c>
      <c r="T6" s="52">
        <v>1</v>
      </c>
      <c r="U6" s="51">
        <v>4409.3</v>
      </c>
      <c r="V6" s="52">
        <v>1</v>
      </c>
      <c r="W6" s="51">
        <v>4071.3</v>
      </c>
      <c r="X6" s="52">
        <v>1</v>
      </c>
      <c r="Z6" s="312"/>
      <c r="AA6" s="313" t="s">
        <v>30</v>
      </c>
      <c r="AB6" s="314" t="s">
        <v>1011</v>
      </c>
    </row>
    <row r="7" spans="1:28" x14ac:dyDescent="0.25">
      <c r="A7" s="36" t="s">
        <v>592</v>
      </c>
      <c r="B7" s="36"/>
      <c r="C7" s="53">
        <v>899</v>
      </c>
      <c r="D7" s="54">
        <v>0.40830229811972002</v>
      </c>
      <c r="E7" s="53">
        <v>813</v>
      </c>
      <c r="F7" s="54">
        <v>0.346680312140207</v>
      </c>
      <c r="G7" s="53">
        <v>974.9</v>
      </c>
      <c r="H7" s="54">
        <v>0.37839621176835903</v>
      </c>
      <c r="I7" s="53">
        <v>1166.5999999999999</v>
      </c>
      <c r="J7" s="54">
        <v>0.40473216763807901</v>
      </c>
      <c r="K7" s="53">
        <v>1150.0999999999999</v>
      </c>
      <c r="L7" s="54">
        <v>0.40689899168582999</v>
      </c>
      <c r="M7" s="53">
        <v>1109</v>
      </c>
      <c r="N7" s="54">
        <v>0.35300483829895601</v>
      </c>
      <c r="O7" s="53">
        <v>1252.8</v>
      </c>
      <c r="P7" s="54">
        <v>0.34071253739461499</v>
      </c>
      <c r="Q7" s="53">
        <v>1433.9</v>
      </c>
      <c r="R7" s="54">
        <v>0.36754415194934997</v>
      </c>
      <c r="S7" s="53">
        <v>1608.5</v>
      </c>
      <c r="T7" s="54">
        <v>0.38291237174756598</v>
      </c>
      <c r="U7" s="53">
        <v>1610.3</v>
      </c>
      <c r="V7" s="54">
        <v>0.36520536139523302</v>
      </c>
      <c r="W7" s="53">
        <v>1445.8</v>
      </c>
      <c r="X7" s="54">
        <v>0.35511998624517999</v>
      </c>
      <c r="Z7" s="315" t="s">
        <v>793</v>
      </c>
      <c r="AA7" s="311">
        <f>W8</f>
        <v>1238.9000000000001</v>
      </c>
      <c r="AB7" s="316">
        <f>AA7/$AA$14</f>
        <v>0.30430083757030923</v>
      </c>
    </row>
    <row r="8" spans="1:28" x14ac:dyDescent="0.25">
      <c r="A8" s="36" t="s">
        <v>593</v>
      </c>
      <c r="B8" s="36"/>
      <c r="C8" s="53">
        <v>0</v>
      </c>
      <c r="D8" s="54"/>
      <c r="E8" s="53">
        <v>185</v>
      </c>
      <c r="F8" s="54">
        <v>7.8887893906443199E-2</v>
      </c>
      <c r="G8" s="53">
        <v>209</v>
      </c>
      <c r="H8" s="54">
        <v>8.1120943952802393E-2</v>
      </c>
      <c r="I8" s="53">
        <v>322</v>
      </c>
      <c r="J8" s="54">
        <v>0.111712461837358</v>
      </c>
      <c r="K8" s="53">
        <v>432</v>
      </c>
      <c r="L8" s="54">
        <v>0.15283920042455301</v>
      </c>
      <c r="M8" s="53">
        <v>745.3</v>
      </c>
      <c r="N8" s="54">
        <v>0.23723580341227399</v>
      </c>
      <c r="O8" s="53">
        <v>1083.5</v>
      </c>
      <c r="P8" s="54">
        <v>0.29466956758226798</v>
      </c>
      <c r="Q8" s="53">
        <v>1160.0999999999999</v>
      </c>
      <c r="R8" s="54">
        <v>0.29736241765565302</v>
      </c>
      <c r="S8" s="53">
        <v>1315.8</v>
      </c>
      <c r="T8" s="54">
        <v>0.31323350870093097</v>
      </c>
      <c r="U8" s="53">
        <v>1379.7</v>
      </c>
      <c r="V8" s="54">
        <v>0.31290681060485798</v>
      </c>
      <c r="W8" s="53">
        <v>1238.9000000000001</v>
      </c>
      <c r="X8" s="54">
        <v>0.30430083757030901</v>
      </c>
      <c r="Z8" s="315" t="s">
        <v>1005</v>
      </c>
      <c r="AA8" s="311">
        <f>W9</f>
        <v>1082.5</v>
      </c>
      <c r="AB8" s="316">
        <f t="shared" ref="AB8:AB14" si="0">AA8/$AA$14</f>
        <v>0.26588558936948886</v>
      </c>
    </row>
    <row r="9" spans="1:28" x14ac:dyDescent="0.25">
      <c r="A9" s="36" t="s">
        <v>594</v>
      </c>
      <c r="B9" s="36"/>
      <c r="C9" s="53">
        <v>1066.0999999999999</v>
      </c>
      <c r="D9" s="54">
        <v>0.48419474975020399</v>
      </c>
      <c r="E9" s="53">
        <v>1092.8</v>
      </c>
      <c r="F9" s="54">
        <v>0.465992921410601</v>
      </c>
      <c r="G9" s="53">
        <v>1128.3</v>
      </c>
      <c r="H9" s="54">
        <v>0.43793665579878899</v>
      </c>
      <c r="I9" s="53">
        <v>1108.4000000000001</v>
      </c>
      <c r="J9" s="54">
        <v>0.38454066056064401</v>
      </c>
      <c r="K9" s="53">
        <v>992.1</v>
      </c>
      <c r="L9" s="54">
        <v>0.35099946930833198</v>
      </c>
      <c r="M9" s="53">
        <v>992.3</v>
      </c>
      <c r="N9" s="54">
        <v>0.315858161446397</v>
      </c>
      <c r="O9" s="53">
        <v>1019.7</v>
      </c>
      <c r="P9" s="54">
        <v>0.27731846614087602</v>
      </c>
      <c r="Q9" s="53">
        <v>990.1</v>
      </c>
      <c r="R9" s="54">
        <v>0.25378719913874898</v>
      </c>
      <c r="S9" s="53">
        <v>948.2</v>
      </c>
      <c r="T9" s="54">
        <v>0.22572428404789699</v>
      </c>
      <c r="U9" s="53">
        <v>1043.3</v>
      </c>
      <c r="V9" s="54">
        <v>0.23661352142063399</v>
      </c>
      <c r="W9" s="53">
        <v>1082.5</v>
      </c>
      <c r="X9" s="54">
        <v>0.26588558936948897</v>
      </c>
      <c r="Z9" s="315" t="s">
        <v>1010</v>
      </c>
      <c r="AA9" s="311">
        <f>W14-W9</f>
        <v>192.70000000000005</v>
      </c>
      <c r="AB9" s="316">
        <f t="shared" si="0"/>
        <v>4.7331319234642504E-2</v>
      </c>
    </row>
    <row r="10" spans="1:28" x14ac:dyDescent="0.25">
      <c r="A10" s="36" t="s">
        <v>595</v>
      </c>
      <c r="B10" s="36"/>
      <c r="C10" s="53">
        <v>236.7</v>
      </c>
      <c r="D10" s="54">
        <v>0.10750295213007501</v>
      </c>
      <c r="E10" s="53">
        <v>254.3</v>
      </c>
      <c r="F10" s="54">
        <v>0.108438872542749</v>
      </c>
      <c r="G10" s="53">
        <v>264.2</v>
      </c>
      <c r="H10" s="54">
        <v>0.10254618848005</v>
      </c>
      <c r="I10" s="53">
        <v>285.39999999999998</v>
      </c>
      <c r="J10" s="54">
        <v>9.9014709963919006E-2</v>
      </c>
      <c r="K10" s="53">
        <v>252.3</v>
      </c>
      <c r="L10" s="54">
        <v>8.9262338581284295E-2</v>
      </c>
      <c r="M10" s="53">
        <v>295</v>
      </c>
      <c r="N10" s="54">
        <v>9.3901196842373302E-2</v>
      </c>
      <c r="O10" s="53">
        <v>321</v>
      </c>
      <c r="P10" s="54">
        <v>8.7299428882241001E-2</v>
      </c>
      <c r="Q10" s="53">
        <v>317.2</v>
      </c>
      <c r="R10" s="54">
        <v>8.1306231256247904E-2</v>
      </c>
      <c r="S10" s="53">
        <v>328.2</v>
      </c>
      <c r="T10" s="54">
        <v>7.8129835503606498E-2</v>
      </c>
      <c r="U10" s="53">
        <v>345.5</v>
      </c>
      <c r="V10" s="54">
        <v>7.8357108838137596E-2</v>
      </c>
      <c r="W10" s="53">
        <v>281.2</v>
      </c>
      <c r="X10" s="54">
        <v>6.9068847788175805E-2</v>
      </c>
      <c r="Z10" s="315" t="s">
        <v>1007</v>
      </c>
      <c r="AA10" s="311">
        <f>W10</f>
        <v>281.2</v>
      </c>
      <c r="AB10" s="316">
        <f t="shared" si="0"/>
        <v>6.9068847788175763E-2</v>
      </c>
    </row>
    <row r="11" spans="1:28" x14ac:dyDescent="0.25">
      <c r="A11" s="36" t="s">
        <v>596</v>
      </c>
      <c r="B11" s="36"/>
      <c r="C11" s="53">
        <v>0</v>
      </c>
      <c r="D11" s="54"/>
      <c r="E11" s="53">
        <v>0</v>
      </c>
      <c r="F11" s="54">
        <v>0</v>
      </c>
      <c r="G11" s="53">
        <v>0</v>
      </c>
      <c r="H11" s="54">
        <v>0</v>
      </c>
      <c r="I11" s="53">
        <v>0</v>
      </c>
      <c r="J11" s="54">
        <v>0</v>
      </c>
      <c r="K11" s="53">
        <v>0</v>
      </c>
      <c r="L11" s="54">
        <v>0</v>
      </c>
      <c r="M11" s="53">
        <v>0</v>
      </c>
      <c r="N11" s="54">
        <v>0</v>
      </c>
      <c r="O11" s="53">
        <v>0</v>
      </c>
      <c r="P11" s="54">
        <v>0</v>
      </c>
      <c r="Q11" s="53">
        <v>0</v>
      </c>
      <c r="R11" s="54">
        <v>0</v>
      </c>
      <c r="S11" s="53">
        <v>0</v>
      </c>
      <c r="T11" s="54">
        <v>0</v>
      </c>
      <c r="U11" s="53">
        <v>30.5</v>
      </c>
      <c r="V11" s="54">
        <v>6.9171977411380502E-3</v>
      </c>
      <c r="W11" s="53">
        <v>22.9</v>
      </c>
      <c r="X11" s="54">
        <v>5.6247390268464601E-3</v>
      </c>
      <c r="Z11" s="315" t="s">
        <v>1008</v>
      </c>
      <c r="AA11" s="311">
        <f>W13-W8-W11-W10</f>
        <v>495.99999999999994</v>
      </c>
      <c r="AB11" s="316">
        <f t="shared" si="0"/>
        <v>0.12182840861641243</v>
      </c>
    </row>
    <row r="12" spans="1:28" x14ac:dyDescent="0.25">
      <c r="A12" s="34" t="s">
        <v>597</v>
      </c>
      <c r="B12" s="34"/>
      <c r="C12" s="51">
        <v>2201.8000000000002</v>
      </c>
      <c r="D12" s="52">
        <v>1</v>
      </c>
      <c r="E12" s="51">
        <v>2345.1</v>
      </c>
      <c r="F12" s="52">
        <v>1</v>
      </c>
      <c r="G12" s="51">
        <v>2576.4</v>
      </c>
      <c r="H12" s="52">
        <v>1</v>
      </c>
      <c r="I12" s="51">
        <v>2882.4</v>
      </c>
      <c r="J12" s="52">
        <v>1</v>
      </c>
      <c r="K12" s="51">
        <v>2826.5</v>
      </c>
      <c r="L12" s="52">
        <v>1</v>
      </c>
      <c r="M12" s="51">
        <v>3141.6</v>
      </c>
      <c r="N12" s="52">
        <v>1</v>
      </c>
      <c r="O12" s="51">
        <v>3677</v>
      </c>
      <c r="P12" s="52">
        <v>1</v>
      </c>
      <c r="Q12" s="51">
        <v>3901.3</v>
      </c>
      <c r="R12" s="52">
        <v>1</v>
      </c>
      <c r="S12" s="51">
        <v>4200.7</v>
      </c>
      <c r="T12" s="52">
        <v>1</v>
      </c>
      <c r="U12" s="51">
        <v>4409.3</v>
      </c>
      <c r="V12" s="52">
        <v>1</v>
      </c>
      <c r="W12" s="51">
        <v>4071.3</v>
      </c>
      <c r="X12" s="52">
        <v>1</v>
      </c>
      <c r="Z12" s="315" t="s">
        <v>1009</v>
      </c>
      <c r="AA12" s="311">
        <f>W11</f>
        <v>22.9</v>
      </c>
      <c r="AB12" s="895">
        <f t="shared" si="0"/>
        <v>5.6247390268464609E-3</v>
      </c>
    </row>
    <row r="13" spans="1:28" x14ac:dyDescent="0.25">
      <c r="A13" s="36" t="s">
        <v>598</v>
      </c>
      <c r="B13" s="36"/>
      <c r="C13" s="53">
        <v>954.1</v>
      </c>
      <c r="D13" s="54">
        <v>0.43332727768189699</v>
      </c>
      <c r="E13" s="53">
        <v>1054.5999999999999</v>
      </c>
      <c r="F13" s="54">
        <v>0.44970363737154101</v>
      </c>
      <c r="G13" s="53">
        <v>1225.2</v>
      </c>
      <c r="H13" s="54">
        <v>0.47554727526781598</v>
      </c>
      <c r="I13" s="53">
        <v>1516.9</v>
      </c>
      <c r="J13" s="54">
        <v>0.52626283652511796</v>
      </c>
      <c r="K13" s="53">
        <v>1625.5</v>
      </c>
      <c r="L13" s="54">
        <v>0.57509287104192497</v>
      </c>
      <c r="M13" s="53">
        <v>1927.1</v>
      </c>
      <c r="N13" s="54">
        <v>0.61341354723707697</v>
      </c>
      <c r="O13" s="53">
        <v>2423.1999999999998</v>
      </c>
      <c r="P13" s="54">
        <v>0.65901550176774504</v>
      </c>
      <c r="Q13" s="53">
        <v>2719.5</v>
      </c>
      <c r="R13" s="54">
        <v>0.69707533386307097</v>
      </c>
      <c r="S13" s="53">
        <v>3040.7</v>
      </c>
      <c r="T13" s="54">
        <v>0.72385554788487605</v>
      </c>
      <c r="U13" s="53">
        <v>2278.4</v>
      </c>
      <c r="V13" s="54">
        <v>0.51672601093143999</v>
      </c>
      <c r="W13" s="53">
        <v>2039</v>
      </c>
      <c r="X13" s="54">
        <v>0.50082283300174402</v>
      </c>
      <c r="Z13" s="315" t="s">
        <v>1014</v>
      </c>
      <c r="AA13" s="311">
        <f>W6-SUM(AA7:AA12)</f>
        <v>757.09999999999991</v>
      </c>
      <c r="AB13" s="316">
        <f t="shared" si="0"/>
        <v>0.18596025839412469</v>
      </c>
    </row>
    <row r="14" spans="1:28" ht="15.75" thickBot="1" x14ac:dyDescent="0.3">
      <c r="A14" s="36" t="s">
        <v>599</v>
      </c>
      <c r="B14" s="36"/>
      <c r="C14" s="53">
        <v>1247.7</v>
      </c>
      <c r="D14" s="54">
        <v>0.56667272231810295</v>
      </c>
      <c r="E14" s="53">
        <v>1290.5</v>
      </c>
      <c r="F14" s="54">
        <v>0.55029636262845905</v>
      </c>
      <c r="G14" s="53">
        <v>1351.2</v>
      </c>
      <c r="H14" s="54">
        <v>0.52445272473218396</v>
      </c>
      <c r="I14" s="53">
        <v>1365.5</v>
      </c>
      <c r="J14" s="54">
        <v>0.47373716347488198</v>
      </c>
      <c r="K14" s="53">
        <v>1201</v>
      </c>
      <c r="L14" s="54">
        <v>0.42490712895807498</v>
      </c>
      <c r="M14" s="53">
        <v>1214.5</v>
      </c>
      <c r="N14" s="54">
        <v>0.38658645276292303</v>
      </c>
      <c r="O14" s="53">
        <v>1253.8</v>
      </c>
      <c r="P14" s="54">
        <v>0.34098449823225502</v>
      </c>
      <c r="Q14" s="53">
        <v>1181.8</v>
      </c>
      <c r="R14" s="54">
        <v>0.30292466613692898</v>
      </c>
      <c r="S14" s="53">
        <v>1160</v>
      </c>
      <c r="T14" s="54">
        <v>0.27614445211512401</v>
      </c>
      <c r="U14" s="53">
        <v>1263.4000000000001</v>
      </c>
      <c r="V14" s="54">
        <v>0.28653074184110899</v>
      </c>
      <c r="W14" s="53">
        <v>1275.2</v>
      </c>
      <c r="X14" s="54">
        <v>0.31321690860413098</v>
      </c>
      <c r="Z14" s="317" t="s">
        <v>1012</v>
      </c>
      <c r="AA14" s="318">
        <f>SUM(AA7:AA13)</f>
        <v>4071.3</v>
      </c>
      <c r="AB14" s="319">
        <f t="shared" si="0"/>
        <v>1</v>
      </c>
    </row>
    <row r="15" spans="1:28" ht="15.75" thickBot="1" x14ac:dyDescent="0.3">
      <c r="A15" s="36" t="s">
        <v>600</v>
      </c>
      <c r="B15" s="36"/>
      <c r="C15" s="53">
        <v>0</v>
      </c>
      <c r="D15" s="54">
        <v>0</v>
      </c>
      <c r="E15" s="53">
        <v>0</v>
      </c>
      <c r="F15" s="54">
        <v>0</v>
      </c>
      <c r="G15" s="53">
        <v>0</v>
      </c>
      <c r="H15" s="54">
        <v>0</v>
      </c>
      <c r="I15" s="53">
        <v>0</v>
      </c>
      <c r="J15" s="54">
        <v>0</v>
      </c>
      <c r="K15" s="53">
        <v>0</v>
      </c>
      <c r="L15" s="54">
        <v>0</v>
      </c>
      <c r="M15" s="53">
        <v>0</v>
      </c>
      <c r="N15" s="54">
        <v>0</v>
      </c>
      <c r="O15" s="53">
        <v>0</v>
      </c>
      <c r="P15" s="54">
        <v>0</v>
      </c>
      <c r="Q15" s="53">
        <v>0</v>
      </c>
      <c r="R15" s="54">
        <v>0</v>
      </c>
      <c r="S15" s="53">
        <v>0</v>
      </c>
      <c r="T15" s="54"/>
      <c r="U15" s="53">
        <v>867.5</v>
      </c>
      <c r="V15" s="54">
        <v>0.19674324722745101</v>
      </c>
      <c r="W15" s="53">
        <v>757.1</v>
      </c>
      <c r="X15" s="54">
        <v>0.185960258394125</v>
      </c>
    </row>
    <row r="16" spans="1:28" s="313" customFormat="1" x14ac:dyDescent="0.25">
      <c r="A16" s="452" t="s">
        <v>30</v>
      </c>
      <c r="B16" s="453"/>
      <c r="C16" s="454">
        <f t="shared" ref="C16:X16" si="1">SUM(C17:C23)</f>
        <v>2201.8000000000002</v>
      </c>
      <c r="D16" s="455">
        <f t="shared" si="1"/>
        <v>1</v>
      </c>
      <c r="E16" s="454">
        <f t="shared" si="1"/>
        <v>2345.1</v>
      </c>
      <c r="F16" s="455">
        <f t="shared" si="1"/>
        <v>1</v>
      </c>
      <c r="G16" s="454">
        <f t="shared" si="1"/>
        <v>2576.4</v>
      </c>
      <c r="H16" s="455">
        <f t="shared" si="1"/>
        <v>1</v>
      </c>
      <c r="I16" s="454">
        <f t="shared" si="1"/>
        <v>2882.4</v>
      </c>
      <c r="J16" s="455">
        <f t="shared" si="1"/>
        <v>1</v>
      </c>
      <c r="K16" s="454">
        <f t="shared" si="1"/>
        <v>2826.5</v>
      </c>
      <c r="L16" s="455">
        <f t="shared" si="1"/>
        <v>1</v>
      </c>
      <c r="M16" s="454">
        <f t="shared" si="1"/>
        <v>3141.6000000000004</v>
      </c>
      <c r="N16" s="455">
        <f t="shared" si="1"/>
        <v>0.99999999999999978</v>
      </c>
      <c r="O16" s="454">
        <f t="shared" si="1"/>
        <v>3676.9999999999995</v>
      </c>
      <c r="P16" s="455">
        <f t="shared" si="1"/>
        <v>1</v>
      </c>
      <c r="Q16" s="454">
        <f t="shared" si="1"/>
        <v>3901.2999999999993</v>
      </c>
      <c r="R16" s="455">
        <f t="shared" si="1"/>
        <v>1.0000000000000002</v>
      </c>
      <c r="S16" s="454">
        <f t="shared" si="1"/>
        <v>4200.7</v>
      </c>
      <c r="T16" s="455">
        <f t="shared" si="1"/>
        <v>1</v>
      </c>
      <c r="U16" s="454">
        <f t="shared" si="1"/>
        <v>4409.3</v>
      </c>
      <c r="V16" s="455">
        <f t="shared" si="1"/>
        <v>1</v>
      </c>
      <c r="W16" s="454">
        <f t="shared" si="1"/>
        <v>4071.3</v>
      </c>
      <c r="X16" s="455">
        <f t="shared" si="1"/>
        <v>0.99999999999999989</v>
      </c>
    </row>
    <row r="17" spans="1:24" x14ac:dyDescent="0.25">
      <c r="A17" s="357" t="s">
        <v>793</v>
      </c>
      <c r="B17" s="36"/>
      <c r="C17" s="53">
        <f>C8</f>
        <v>0</v>
      </c>
      <c r="D17" s="54">
        <f>C17/SUM(C$17:C$23)</f>
        <v>0</v>
      </c>
      <c r="E17" s="53">
        <f>E8</f>
        <v>185</v>
      </c>
      <c r="F17" s="54">
        <f>E17/SUM(E$17:E$23)</f>
        <v>7.8887893906443227E-2</v>
      </c>
      <c r="G17" s="53">
        <f>G8</f>
        <v>209</v>
      </c>
      <c r="H17" s="54">
        <f>G17/SUM(G$17:G$23)</f>
        <v>8.1120943952802352E-2</v>
      </c>
      <c r="I17" s="53">
        <f>I8</f>
        <v>322</v>
      </c>
      <c r="J17" s="54">
        <f>I17/SUM(I$17:I$23)</f>
        <v>0.11171246183735775</v>
      </c>
      <c r="K17" s="53">
        <f>K8</f>
        <v>432</v>
      </c>
      <c r="L17" s="54">
        <f>K17/SUM(K$17:K$23)</f>
        <v>0.15283920042455335</v>
      </c>
      <c r="M17" s="53">
        <f>M8</f>
        <v>745.3</v>
      </c>
      <c r="N17" s="54">
        <f>M17/SUM(M$17:M$23)</f>
        <v>0.23723580341227396</v>
      </c>
      <c r="O17" s="53">
        <f>O8</f>
        <v>1083.5</v>
      </c>
      <c r="P17" s="54">
        <f>O17/SUM(O$17:O$23)</f>
        <v>0.2946695675822682</v>
      </c>
      <c r="Q17" s="53">
        <f>Q8</f>
        <v>1160.0999999999999</v>
      </c>
      <c r="R17" s="54">
        <f>Q17/SUM(Q$17:Q$23)</f>
        <v>0.2973624176556533</v>
      </c>
      <c r="S17" s="53">
        <f>S8</f>
        <v>1315.8</v>
      </c>
      <c r="T17" s="54">
        <f>S17/SUM(S$17:S$23)</f>
        <v>0.31323350870093081</v>
      </c>
      <c r="U17" s="53">
        <f>U8</f>
        <v>1379.7</v>
      </c>
      <c r="V17" s="54">
        <f>U17/SUM(U$17:U$23)</f>
        <v>0.31290681060485792</v>
      </c>
      <c r="W17" s="53">
        <f>W8</f>
        <v>1238.9000000000001</v>
      </c>
      <c r="X17" s="54">
        <f>W17/SUM(W$17:W$23)</f>
        <v>0.30430083757030923</v>
      </c>
    </row>
    <row r="18" spans="1:24" x14ac:dyDescent="0.25">
      <c r="A18" s="357" t="s">
        <v>1005</v>
      </c>
      <c r="B18" s="36"/>
      <c r="C18" s="53">
        <f>C9</f>
        <v>1066.0999999999999</v>
      </c>
      <c r="D18" s="54">
        <f t="shared" ref="D18:F23" si="2">C18/SUM(C$17:C$23)</f>
        <v>0.48419474975020432</v>
      </c>
      <c r="E18" s="53">
        <f>E9</f>
        <v>1092.8</v>
      </c>
      <c r="F18" s="54">
        <f t="shared" si="2"/>
        <v>0.46599292141060084</v>
      </c>
      <c r="G18" s="53">
        <f>G9</f>
        <v>1128.3</v>
      </c>
      <c r="H18" s="54">
        <f t="shared" ref="H18:J18" si="3">G18/SUM(G$17:G$23)</f>
        <v>0.43793665579878899</v>
      </c>
      <c r="I18" s="53">
        <f>I9</f>
        <v>1108.4000000000001</v>
      </c>
      <c r="J18" s="54">
        <f t="shared" si="3"/>
        <v>0.38454066056064395</v>
      </c>
      <c r="K18" s="53">
        <f>K9</f>
        <v>992.1</v>
      </c>
      <c r="L18" s="54">
        <f t="shared" ref="L18" si="4">K18/SUM(K$17:K$23)</f>
        <v>0.35099946930833187</v>
      </c>
      <c r="M18" s="53">
        <f>M9</f>
        <v>992.3</v>
      </c>
      <c r="N18" s="54">
        <f t="shared" ref="N18" si="5">M18/SUM(M$17:M$23)</f>
        <v>0.31585816144639667</v>
      </c>
      <c r="O18" s="53">
        <f>O9</f>
        <v>1019.7</v>
      </c>
      <c r="P18" s="54">
        <f t="shared" ref="P18" si="6">O18/SUM(O$17:O$23)</f>
        <v>0.27731846614087574</v>
      </c>
      <c r="Q18" s="53">
        <f>Q9</f>
        <v>990.1</v>
      </c>
      <c r="R18" s="54">
        <f t="shared" ref="R18" si="7">Q18/SUM(Q$17:Q$23)</f>
        <v>0.2537871991387487</v>
      </c>
      <c r="S18" s="53">
        <f>S9</f>
        <v>948.2</v>
      </c>
      <c r="T18" s="54">
        <f t="shared" ref="T18" si="8">S18/SUM(S$17:S$23)</f>
        <v>0.22572428404789679</v>
      </c>
      <c r="U18" s="53">
        <f>U9</f>
        <v>1043.3</v>
      </c>
      <c r="V18" s="54">
        <f t="shared" ref="V18" si="9">U18/SUM(U$17:U$23)</f>
        <v>0.23661352142063363</v>
      </c>
      <c r="W18" s="53">
        <f>W9</f>
        <v>1082.5</v>
      </c>
      <c r="X18" s="54">
        <f t="shared" ref="X18" si="10">W18/SUM(W$17:W$23)</f>
        <v>0.26588558936948886</v>
      </c>
    </row>
    <row r="19" spans="1:24" x14ac:dyDescent="0.25">
      <c r="A19" s="357" t="s">
        <v>1010</v>
      </c>
      <c r="B19" s="36"/>
      <c r="C19" s="53">
        <f>C14-C9</f>
        <v>181.60000000000014</v>
      </c>
      <c r="D19" s="54">
        <f t="shared" si="2"/>
        <v>8.2477972567899044E-2</v>
      </c>
      <c r="E19" s="53">
        <f>E14-E9</f>
        <v>197.70000000000005</v>
      </c>
      <c r="F19" s="54">
        <f t="shared" si="2"/>
        <v>8.430344121785853E-2</v>
      </c>
      <c r="G19" s="53">
        <f>G14-G9</f>
        <v>222.90000000000009</v>
      </c>
      <c r="H19" s="54">
        <f t="shared" ref="H19:J19" si="11">G19/SUM(G$17:G$23)</f>
        <v>8.6516068933395474E-2</v>
      </c>
      <c r="I19" s="53">
        <f>I14-I9</f>
        <v>257.09999999999991</v>
      </c>
      <c r="J19" s="54">
        <f t="shared" si="11"/>
        <v>8.9196502914238099E-2</v>
      </c>
      <c r="K19" s="53">
        <f>K14-K9</f>
        <v>208.89999999999998</v>
      </c>
      <c r="L19" s="54">
        <f t="shared" ref="L19" si="12">K19/SUM(K$17:K$23)</f>
        <v>7.3907659649743496E-2</v>
      </c>
      <c r="M19" s="53">
        <f>M14-M9</f>
        <v>222.20000000000005</v>
      </c>
      <c r="N19" s="54">
        <f t="shared" ref="N19" si="13">M19/SUM(M$17:M$23)</f>
        <v>7.0728291316526623E-2</v>
      </c>
      <c r="O19" s="53">
        <f>O14-O9</f>
        <v>234.09999999999991</v>
      </c>
      <c r="P19" s="54">
        <f t="shared" ref="P19" si="14">O19/SUM(O$17:O$23)</f>
        <v>6.3666032091378819E-2</v>
      </c>
      <c r="Q19" s="53">
        <f>Q14-Q9</f>
        <v>191.69999999999993</v>
      </c>
      <c r="R19" s="54">
        <f t="shared" ref="R19" si="15">Q19/SUM(Q$17:Q$23)</f>
        <v>4.9137466998180085E-2</v>
      </c>
      <c r="S19" s="53">
        <f>S14-S9</f>
        <v>211.79999999999995</v>
      </c>
      <c r="T19" s="54">
        <f t="shared" ref="T19" si="16">S19/SUM(S$17:S$23)</f>
        <v>5.0420168067226885E-2</v>
      </c>
      <c r="U19" s="53">
        <f>U14-U9</f>
        <v>220.10000000000014</v>
      </c>
      <c r="V19" s="54">
        <f t="shared" ref="V19" si="17">U19/SUM(U$17:U$23)</f>
        <v>4.9917220420474931E-2</v>
      </c>
      <c r="W19" s="53">
        <f>W14-W9</f>
        <v>192.70000000000005</v>
      </c>
      <c r="X19" s="54">
        <f t="shared" ref="X19" si="18">W19/SUM(W$17:W$23)</f>
        <v>4.7331319234642504E-2</v>
      </c>
    </row>
    <row r="20" spans="1:24" x14ac:dyDescent="0.25">
      <c r="A20" s="357" t="s">
        <v>1007</v>
      </c>
      <c r="B20" s="36"/>
      <c r="C20" s="53">
        <f>C10</f>
        <v>236.7</v>
      </c>
      <c r="D20" s="54">
        <f t="shared" si="2"/>
        <v>0.10750295213007538</v>
      </c>
      <c r="E20" s="53">
        <f>E10</f>
        <v>254.3</v>
      </c>
      <c r="F20" s="54">
        <f t="shared" si="2"/>
        <v>0.10843887254274871</v>
      </c>
      <c r="G20" s="53">
        <f>G10</f>
        <v>264.2</v>
      </c>
      <c r="H20" s="54">
        <f t="shared" ref="H20:J20" si="19">G20/SUM(G$17:G$23)</f>
        <v>0.10254618848004968</v>
      </c>
      <c r="I20" s="53">
        <f>I10</f>
        <v>285.39999999999998</v>
      </c>
      <c r="J20" s="54">
        <f t="shared" si="19"/>
        <v>9.9014709963918951E-2</v>
      </c>
      <c r="K20" s="53">
        <f>K10</f>
        <v>252.3</v>
      </c>
      <c r="L20" s="54">
        <f t="shared" ref="L20" si="20">K20/SUM(K$17:K$23)</f>
        <v>8.9262338581284281E-2</v>
      </c>
      <c r="M20" s="53">
        <f>M10</f>
        <v>295</v>
      </c>
      <c r="N20" s="54">
        <f t="shared" ref="N20" si="21">M20/SUM(M$17:M$23)</f>
        <v>9.3901196842373302E-2</v>
      </c>
      <c r="O20" s="53">
        <f>O10</f>
        <v>321</v>
      </c>
      <c r="P20" s="54">
        <f t="shared" ref="P20" si="22">O20/SUM(O$17:O$23)</f>
        <v>8.7299428882240973E-2</v>
      </c>
      <c r="Q20" s="53">
        <f>Q10</f>
        <v>317.2</v>
      </c>
      <c r="R20" s="54">
        <f t="shared" ref="R20" si="23">Q20/SUM(Q$17:Q$23)</f>
        <v>8.1306231256247932E-2</v>
      </c>
      <c r="S20" s="53">
        <f>S10</f>
        <v>328.2</v>
      </c>
      <c r="T20" s="54">
        <f t="shared" ref="T20" si="24">S20/SUM(S$17:S$23)</f>
        <v>7.812983550360654E-2</v>
      </c>
      <c r="U20" s="53">
        <f>U10</f>
        <v>345.5</v>
      </c>
      <c r="V20" s="54">
        <f t="shared" ref="V20" si="25">U20/SUM(U$17:U$23)</f>
        <v>7.8357108838137568E-2</v>
      </c>
      <c r="W20" s="53">
        <f>W10</f>
        <v>281.2</v>
      </c>
      <c r="X20" s="54">
        <f t="shared" ref="X20" si="26">W20/SUM(W$17:W$23)</f>
        <v>6.9068847788175763E-2</v>
      </c>
    </row>
    <row r="21" spans="1:24" x14ac:dyDescent="0.25">
      <c r="A21" s="357" t="s">
        <v>1008</v>
      </c>
      <c r="B21" s="36"/>
      <c r="C21" s="53">
        <f>C13-C11-C8-C10</f>
        <v>717.40000000000009</v>
      </c>
      <c r="D21" s="54">
        <f t="shared" si="2"/>
        <v>0.32582432555182123</v>
      </c>
      <c r="E21" s="53">
        <f>E13-E11-E8-E10</f>
        <v>615.29999999999995</v>
      </c>
      <c r="F21" s="54">
        <f t="shared" si="2"/>
        <v>0.26237687092234874</v>
      </c>
      <c r="G21" s="53">
        <f>G13-G11-G8-G10</f>
        <v>752</v>
      </c>
      <c r="H21" s="54">
        <f t="shared" ref="H21:J21" si="27">G21/SUM(G$17:G$23)</f>
        <v>0.2918801428349635</v>
      </c>
      <c r="I21" s="53">
        <f>I13-I11-I8-I10</f>
        <v>909.50000000000011</v>
      </c>
      <c r="J21" s="54">
        <f t="shared" si="27"/>
        <v>0.31553566472384126</v>
      </c>
      <c r="K21" s="53">
        <f>K13-K11-K8-K10</f>
        <v>941.2</v>
      </c>
      <c r="L21" s="54">
        <f t="shared" ref="L21" si="28">K21/SUM(K$17:K$23)</f>
        <v>0.33299133203608705</v>
      </c>
      <c r="M21" s="53">
        <f>M13-M11-M8-M10</f>
        <v>886.8</v>
      </c>
      <c r="N21" s="54">
        <f t="shared" ref="N21" si="29">M21/SUM(M$17:M$23)</f>
        <v>0.28227654698242927</v>
      </c>
      <c r="O21" s="53">
        <f>O13-O11-O8-O10</f>
        <v>1018.6999999999998</v>
      </c>
      <c r="P21" s="54">
        <f t="shared" ref="P21" si="30">O21/SUM(O$17:O$23)</f>
        <v>0.27704650530323632</v>
      </c>
      <c r="Q21" s="53">
        <f>Q13-Q11-Q8-Q10</f>
        <v>1242.2</v>
      </c>
      <c r="R21" s="54">
        <f t="shared" ref="R21" si="31">Q21/SUM(Q$17:Q$23)</f>
        <v>0.31840668495117019</v>
      </c>
      <c r="S21" s="53">
        <f>S13-S11-S8-S10</f>
        <v>1396.6999999999998</v>
      </c>
      <c r="T21" s="54">
        <f t="shared" ref="T21" si="32">S21/SUM(S$17:S$23)</f>
        <v>0.33249220368033894</v>
      </c>
      <c r="U21" s="53">
        <f>U13-U11-U8-U10</f>
        <v>522.70000000000005</v>
      </c>
      <c r="V21" s="54">
        <f t="shared" ref="V21" si="33">U21/SUM(U$17:U$23)</f>
        <v>0.11854489374730684</v>
      </c>
      <c r="W21" s="53">
        <f>W13-W11-W8-W10</f>
        <v>495.99999999999983</v>
      </c>
      <c r="X21" s="54">
        <f t="shared" ref="X21" si="34">W21/SUM(W$17:W$23)</f>
        <v>0.12182840861641241</v>
      </c>
    </row>
    <row r="22" spans="1:24" x14ac:dyDescent="0.25">
      <c r="A22" s="357" t="s">
        <v>1009</v>
      </c>
      <c r="B22" s="36"/>
      <c r="C22" s="53">
        <f>C11</f>
        <v>0</v>
      </c>
      <c r="D22" s="54">
        <f t="shared" si="2"/>
        <v>0</v>
      </c>
      <c r="E22" s="53">
        <f>E11</f>
        <v>0</v>
      </c>
      <c r="F22" s="54">
        <f t="shared" si="2"/>
        <v>0</v>
      </c>
      <c r="G22" s="53">
        <f>G11</f>
        <v>0</v>
      </c>
      <c r="H22" s="54">
        <f t="shared" ref="H22:J22" si="35">G22/SUM(G$17:G$23)</f>
        <v>0</v>
      </c>
      <c r="I22" s="53">
        <f>I11</f>
        <v>0</v>
      </c>
      <c r="J22" s="54">
        <f t="shared" si="35"/>
        <v>0</v>
      </c>
      <c r="K22" s="53">
        <f>K11</f>
        <v>0</v>
      </c>
      <c r="L22" s="54">
        <f t="shared" ref="L22" si="36">K22/SUM(K$17:K$23)</f>
        <v>0</v>
      </c>
      <c r="M22" s="53">
        <f>M11</f>
        <v>0</v>
      </c>
      <c r="N22" s="54">
        <f t="shared" ref="N22" si="37">M22/SUM(M$17:M$23)</f>
        <v>0</v>
      </c>
      <c r="O22" s="53">
        <f>O11</f>
        <v>0</v>
      </c>
      <c r="P22" s="54">
        <f t="shared" ref="P22" si="38">O22/SUM(O$17:O$23)</f>
        <v>0</v>
      </c>
      <c r="Q22" s="53">
        <f>Q11</f>
        <v>0</v>
      </c>
      <c r="R22" s="54">
        <f t="shared" ref="R22" si="39">Q22/SUM(Q$17:Q$23)</f>
        <v>0</v>
      </c>
      <c r="S22" s="53">
        <f>S11</f>
        <v>0</v>
      </c>
      <c r="T22" s="54">
        <f t="shared" ref="T22" si="40">S22/SUM(S$17:S$23)</f>
        <v>0</v>
      </c>
      <c r="U22" s="53">
        <f>U11</f>
        <v>30.5</v>
      </c>
      <c r="V22" s="54">
        <f t="shared" ref="V22" si="41">U22/SUM(U$17:U$23)</f>
        <v>6.9171977411380484E-3</v>
      </c>
      <c r="W22" s="53">
        <f>W11</f>
        <v>22.9</v>
      </c>
      <c r="X22" s="54">
        <f t="shared" ref="X22" si="42">W22/SUM(W$17:W$23)</f>
        <v>5.6247390268464609E-3</v>
      </c>
    </row>
    <row r="23" spans="1:24" s="460" customFormat="1" ht="15.75" thickBot="1" x14ac:dyDescent="0.3">
      <c r="A23" s="456" t="s">
        <v>1014</v>
      </c>
      <c r="B23" s="457"/>
      <c r="C23" s="458">
        <f>C6-SUM(C17:C22)</f>
        <v>0</v>
      </c>
      <c r="D23" s="459">
        <f t="shared" si="2"/>
        <v>0</v>
      </c>
      <c r="E23" s="458">
        <f>E6-SUM(E17:E22)</f>
        <v>0</v>
      </c>
      <c r="F23" s="459">
        <f t="shared" si="2"/>
        <v>0</v>
      </c>
      <c r="G23" s="458">
        <f>G6-SUM(G17:G22)</f>
        <v>0</v>
      </c>
      <c r="H23" s="459">
        <f t="shared" ref="H23:J23" si="43">G23/SUM(G$17:G$23)</f>
        <v>0</v>
      </c>
      <c r="I23" s="458">
        <f>I6-SUM(I17:I22)</f>
        <v>0</v>
      </c>
      <c r="J23" s="459">
        <f t="shared" si="43"/>
        <v>0</v>
      </c>
      <c r="K23" s="458">
        <f>K6-SUM(K17:K22)</f>
        <v>0</v>
      </c>
      <c r="L23" s="459">
        <f t="shared" ref="L23" si="44">K23/SUM(K$17:K$23)</f>
        <v>0</v>
      </c>
      <c r="M23" s="458">
        <f>M6-SUM(M17:M22)</f>
        <v>0</v>
      </c>
      <c r="N23" s="459">
        <f t="shared" ref="N23" si="45">M23/SUM(M$17:M$23)</f>
        <v>0</v>
      </c>
      <c r="O23" s="458">
        <f>O6-SUM(O17:O22)</f>
        <v>0</v>
      </c>
      <c r="P23" s="459">
        <f t="shared" ref="P23" si="46">O23/SUM(O$17:O$23)</f>
        <v>0</v>
      </c>
      <c r="Q23" s="458">
        <f>Q6-SUM(Q17:Q22)</f>
        <v>0</v>
      </c>
      <c r="R23" s="459">
        <f t="shared" ref="R23" si="47">Q23/SUM(Q$17:Q$23)</f>
        <v>0</v>
      </c>
      <c r="S23" s="458">
        <f>S6-SUM(S17:S22)</f>
        <v>0</v>
      </c>
      <c r="T23" s="459">
        <f t="shared" ref="T23" si="48">S23/SUM(S$17:S$23)</f>
        <v>0</v>
      </c>
      <c r="U23" s="458">
        <f>U6-SUM(U17:U22)</f>
        <v>867.5</v>
      </c>
      <c r="V23" s="459">
        <f t="shared" ref="V23" si="49">U23/SUM(U$17:U$23)</f>
        <v>0.19674324722745107</v>
      </c>
      <c r="W23" s="458">
        <f>W6-SUM(W17:W22)</f>
        <v>757.09999999999991</v>
      </c>
      <c r="X23" s="459">
        <f t="shared" ref="X23" si="50">W23/SUM(W$17:W$23)</f>
        <v>0.18596025839412469</v>
      </c>
    </row>
    <row r="24" spans="1:24" x14ac:dyDescent="0.25">
      <c r="A24" s="36"/>
      <c r="B24" s="36"/>
      <c r="C24" s="53"/>
      <c r="D24" s="54"/>
      <c r="E24" s="53"/>
      <c r="F24" s="54"/>
      <c r="G24" s="53"/>
      <c r="H24" s="54"/>
      <c r="I24" s="53"/>
      <c r="J24" s="54"/>
      <c r="K24" s="53"/>
      <c r="L24" s="54"/>
      <c r="M24" s="53"/>
      <c r="N24" s="54"/>
      <c r="O24" s="53"/>
      <c r="P24" s="54"/>
      <c r="Q24" s="53"/>
      <c r="R24" s="54"/>
      <c r="S24" s="53"/>
      <c r="T24" s="54"/>
      <c r="U24" s="53"/>
      <c r="V24" s="54"/>
      <c r="W24" s="53"/>
      <c r="X24" s="54"/>
    </row>
    <row r="25" spans="1:24" x14ac:dyDescent="0.25">
      <c r="A25" s="34" t="s">
        <v>485</v>
      </c>
      <c r="B25" s="34"/>
      <c r="C25" s="51" t="s">
        <v>160</v>
      </c>
      <c r="D25" s="52"/>
      <c r="E25" s="51" t="s">
        <v>160</v>
      </c>
      <c r="F25" s="52"/>
      <c r="G25" s="51" t="s">
        <v>160</v>
      </c>
      <c r="H25" s="52"/>
      <c r="I25" s="51" t="s">
        <v>160</v>
      </c>
      <c r="J25" s="52"/>
      <c r="K25" s="51" t="s">
        <v>160</v>
      </c>
      <c r="L25" s="52"/>
      <c r="M25" s="51" t="s">
        <v>160</v>
      </c>
      <c r="N25" s="52"/>
      <c r="O25" s="51" t="s">
        <v>160</v>
      </c>
      <c r="P25" s="52"/>
      <c r="Q25" s="51" t="s">
        <v>160</v>
      </c>
      <c r="R25" s="52"/>
      <c r="S25" s="51" t="s">
        <v>160</v>
      </c>
      <c r="T25" s="52"/>
      <c r="U25" s="51">
        <v>988.3</v>
      </c>
      <c r="V25" s="52">
        <v>1</v>
      </c>
      <c r="W25" s="51">
        <v>936.2</v>
      </c>
      <c r="X25" s="52">
        <v>1</v>
      </c>
    </row>
    <row r="26" spans="1:24" x14ac:dyDescent="0.25">
      <c r="A26" s="36" t="s">
        <v>601</v>
      </c>
      <c r="B26" s="36"/>
      <c r="C26" s="53" t="s">
        <v>160</v>
      </c>
      <c r="D26" s="54"/>
      <c r="E26" s="53" t="s">
        <v>160</v>
      </c>
      <c r="F26" s="54"/>
      <c r="G26" s="53" t="s">
        <v>160</v>
      </c>
      <c r="H26" s="54"/>
      <c r="I26" s="53" t="s">
        <v>160</v>
      </c>
      <c r="J26" s="54"/>
      <c r="K26" s="53" t="s">
        <v>160</v>
      </c>
      <c r="L26" s="54"/>
      <c r="M26" s="53" t="s">
        <v>160</v>
      </c>
      <c r="N26" s="54"/>
      <c r="O26" s="53" t="s">
        <v>160</v>
      </c>
      <c r="P26" s="54"/>
      <c r="Q26" s="53" t="s">
        <v>160</v>
      </c>
      <c r="R26" s="54"/>
      <c r="S26" s="53" t="s">
        <v>160</v>
      </c>
      <c r="T26" s="54"/>
      <c r="U26" s="53">
        <v>818.7</v>
      </c>
      <c r="V26" s="54">
        <v>0.62558263926033497</v>
      </c>
      <c r="W26" s="53">
        <v>682</v>
      </c>
      <c r="X26" s="54">
        <v>0.55947497949138603</v>
      </c>
    </row>
    <row r="27" spans="1:24" x14ac:dyDescent="0.25">
      <c r="A27" s="36" t="s">
        <v>599</v>
      </c>
      <c r="B27" s="36"/>
      <c r="C27" s="53" t="s">
        <v>160</v>
      </c>
      <c r="D27" s="54"/>
      <c r="E27" s="53" t="s">
        <v>160</v>
      </c>
      <c r="F27" s="54"/>
      <c r="G27" s="53" t="s">
        <v>160</v>
      </c>
      <c r="H27" s="54"/>
      <c r="I27" s="53" t="s">
        <v>160</v>
      </c>
      <c r="J27" s="54"/>
      <c r="K27" s="53" t="s">
        <v>160</v>
      </c>
      <c r="L27" s="54"/>
      <c r="M27" s="53" t="s">
        <v>160</v>
      </c>
      <c r="N27" s="54"/>
      <c r="O27" s="53" t="s">
        <v>160</v>
      </c>
      <c r="P27" s="54"/>
      <c r="Q27" s="53" t="s">
        <v>160</v>
      </c>
      <c r="R27" s="54"/>
      <c r="S27" s="53" t="s">
        <v>160</v>
      </c>
      <c r="T27" s="54"/>
      <c r="U27" s="53">
        <v>291</v>
      </c>
      <c r="V27" s="54">
        <v>0.22235806525559701</v>
      </c>
      <c r="W27" s="53">
        <v>361.8</v>
      </c>
      <c r="X27" s="54">
        <v>0.29680065627563601</v>
      </c>
    </row>
    <row r="28" spans="1:24" x14ac:dyDescent="0.25">
      <c r="A28" s="36" t="s">
        <v>600</v>
      </c>
      <c r="B28" s="36"/>
      <c r="C28" s="53" t="s">
        <v>160</v>
      </c>
      <c r="D28" s="54"/>
      <c r="E28" s="53" t="s">
        <v>160</v>
      </c>
      <c r="F28" s="54"/>
      <c r="G28" s="53" t="s">
        <v>160</v>
      </c>
      <c r="H28" s="54"/>
      <c r="I28" s="53" t="s">
        <v>160</v>
      </c>
      <c r="J28" s="54"/>
      <c r="K28" s="53" t="s">
        <v>160</v>
      </c>
      <c r="L28" s="54"/>
      <c r="M28" s="53" t="s">
        <v>160</v>
      </c>
      <c r="N28" s="54"/>
      <c r="O28" s="53" t="s">
        <v>160</v>
      </c>
      <c r="P28" s="54"/>
      <c r="Q28" s="53" t="s">
        <v>160</v>
      </c>
      <c r="R28" s="54"/>
      <c r="S28" s="53" t="s">
        <v>160</v>
      </c>
      <c r="T28" s="54"/>
      <c r="U28" s="53">
        <v>199</v>
      </c>
      <c r="V28" s="54">
        <v>0.15205929548406799</v>
      </c>
      <c r="W28" s="53">
        <v>175.2</v>
      </c>
      <c r="X28" s="54">
        <v>0.14372436423297799</v>
      </c>
    </row>
    <row r="29" spans="1:24" x14ac:dyDescent="0.25">
      <c r="A29" s="36" t="s">
        <v>602</v>
      </c>
      <c r="B29" s="36"/>
      <c r="C29" s="53" t="s">
        <v>160</v>
      </c>
      <c r="D29" s="54"/>
      <c r="E29" s="53" t="s">
        <v>160</v>
      </c>
      <c r="F29" s="54"/>
      <c r="G29" s="53" t="s">
        <v>160</v>
      </c>
      <c r="H29" s="54"/>
      <c r="I29" s="53" t="s">
        <v>160</v>
      </c>
      <c r="J29" s="54"/>
      <c r="K29" s="53" t="s">
        <v>160</v>
      </c>
      <c r="L29" s="54"/>
      <c r="M29" s="53" t="s">
        <v>160</v>
      </c>
      <c r="N29" s="54"/>
      <c r="O29" s="53" t="s">
        <v>160</v>
      </c>
      <c r="P29" s="54"/>
      <c r="Q29" s="53" t="s">
        <v>160</v>
      </c>
      <c r="R29" s="54"/>
      <c r="S29" s="53" t="s">
        <v>160</v>
      </c>
      <c r="T29" s="54"/>
      <c r="U29" s="53">
        <v>-320.39999999999998</v>
      </c>
      <c r="V29" s="54"/>
      <c r="W29" s="53">
        <v>-282.8</v>
      </c>
      <c r="X29" s="54"/>
    </row>
    <row r="30" spans="1:24" x14ac:dyDescent="0.25">
      <c r="A30" s="34" t="s">
        <v>589</v>
      </c>
      <c r="B30" s="34"/>
      <c r="C30" s="51" t="s">
        <v>160</v>
      </c>
      <c r="D30" s="52"/>
      <c r="E30" s="51" t="s">
        <v>160</v>
      </c>
      <c r="F30" s="52"/>
      <c r="G30" s="51">
        <v>1301.9000000000001</v>
      </c>
      <c r="H30" s="52">
        <v>1</v>
      </c>
      <c r="I30" s="51">
        <v>1361.4</v>
      </c>
      <c r="J30" s="52">
        <v>1</v>
      </c>
      <c r="K30" s="51">
        <v>2070.3000000000002</v>
      </c>
      <c r="L30" s="52">
        <v>1</v>
      </c>
      <c r="M30" s="51">
        <v>2293.1</v>
      </c>
      <c r="N30" s="52">
        <v>1</v>
      </c>
      <c r="O30" s="51">
        <v>2766.8</v>
      </c>
      <c r="P30" s="52">
        <v>1</v>
      </c>
      <c r="Q30" s="51">
        <v>3258.2</v>
      </c>
      <c r="R30" s="52">
        <v>1</v>
      </c>
      <c r="S30" s="51">
        <v>3474.1</v>
      </c>
      <c r="T30" s="52">
        <v>1</v>
      </c>
      <c r="U30" s="51">
        <v>3763.8</v>
      </c>
      <c r="V30" s="52">
        <v>1</v>
      </c>
      <c r="W30" s="51">
        <v>3998.1</v>
      </c>
      <c r="X30" s="52">
        <v>1</v>
      </c>
    </row>
    <row r="31" spans="1:24" x14ac:dyDescent="0.25">
      <c r="A31" s="36" t="s">
        <v>598</v>
      </c>
      <c r="B31" s="36"/>
      <c r="C31" s="53" t="s">
        <v>160</v>
      </c>
      <c r="D31" s="54"/>
      <c r="E31" s="53" t="s">
        <v>160</v>
      </c>
      <c r="F31" s="54"/>
      <c r="G31" s="53">
        <v>577.70000000000005</v>
      </c>
      <c r="H31" s="54">
        <v>0.51196384260900396</v>
      </c>
      <c r="I31" s="53">
        <v>608</v>
      </c>
      <c r="J31" s="54">
        <v>0.52072627612195999</v>
      </c>
      <c r="K31" s="53">
        <v>1072</v>
      </c>
      <c r="L31" s="54">
        <v>0.61854480410824497</v>
      </c>
      <c r="M31" s="53">
        <v>1272.2</v>
      </c>
      <c r="N31" s="54">
        <v>0.62488334397563705</v>
      </c>
      <c r="O31" s="53">
        <v>1463.3</v>
      </c>
      <c r="P31" s="54">
        <v>0.65325892857142798</v>
      </c>
      <c r="Q31" s="53">
        <v>1810.1</v>
      </c>
      <c r="R31" s="54">
        <v>0.709676154630283</v>
      </c>
      <c r="S31" s="53">
        <v>2107.6</v>
      </c>
      <c r="T31" s="54">
        <v>0.72523313031210201</v>
      </c>
      <c r="U31" s="53">
        <v>1557.9</v>
      </c>
      <c r="V31" s="54">
        <v>0.46957229405913697</v>
      </c>
      <c r="W31" s="53">
        <v>1540.2</v>
      </c>
      <c r="X31" s="54">
        <v>0.42674276848054998</v>
      </c>
    </row>
    <row r="32" spans="1:24" x14ac:dyDescent="0.25">
      <c r="A32" s="36" t="s">
        <v>599</v>
      </c>
      <c r="B32" s="36"/>
      <c r="C32" s="53" t="s">
        <v>160</v>
      </c>
      <c r="D32" s="54"/>
      <c r="E32" s="53" t="s">
        <v>160</v>
      </c>
      <c r="F32" s="54"/>
      <c r="G32" s="53">
        <v>550.70000000000005</v>
      </c>
      <c r="H32" s="54">
        <v>0.48803615739099598</v>
      </c>
      <c r="I32" s="53">
        <v>559.6</v>
      </c>
      <c r="J32" s="54">
        <v>0.47927372387804001</v>
      </c>
      <c r="K32" s="53">
        <v>661.1</v>
      </c>
      <c r="L32" s="54">
        <v>0.38145519589175497</v>
      </c>
      <c r="M32" s="53">
        <v>763.7</v>
      </c>
      <c r="N32" s="54">
        <v>0.375116656024363</v>
      </c>
      <c r="O32" s="53">
        <v>776.7</v>
      </c>
      <c r="P32" s="54">
        <v>0.34674107142857102</v>
      </c>
      <c r="Q32" s="53">
        <v>740.5</v>
      </c>
      <c r="R32" s="54">
        <v>0.290323845369717</v>
      </c>
      <c r="S32" s="53">
        <v>798.5</v>
      </c>
      <c r="T32" s="54">
        <v>0.27476686968789799</v>
      </c>
      <c r="U32" s="53">
        <v>1081.2</v>
      </c>
      <c r="V32" s="54">
        <v>0.32588841667420199</v>
      </c>
      <c r="W32" s="53">
        <v>1495.5</v>
      </c>
      <c r="X32" s="54">
        <v>0.41435775241050599</v>
      </c>
    </row>
    <row r="33" spans="1:24" x14ac:dyDescent="0.25">
      <c r="A33" s="36" t="s">
        <v>600</v>
      </c>
      <c r="B33" s="36"/>
      <c r="C33" s="53" t="s">
        <v>160</v>
      </c>
      <c r="D33" s="54"/>
      <c r="E33" s="53" t="s">
        <v>160</v>
      </c>
      <c r="F33" s="54"/>
      <c r="G33" s="53" t="s">
        <v>160</v>
      </c>
      <c r="H33" s="54"/>
      <c r="I33" s="53" t="s">
        <v>160</v>
      </c>
      <c r="J33" s="54"/>
      <c r="K33" s="53" t="s">
        <v>160</v>
      </c>
      <c r="L33" s="54"/>
      <c r="M33" s="53" t="s">
        <v>160</v>
      </c>
      <c r="N33" s="54"/>
      <c r="O33" s="53" t="s">
        <v>160</v>
      </c>
      <c r="P33" s="54"/>
      <c r="Q33" s="53" t="s">
        <v>160</v>
      </c>
      <c r="R33" s="54"/>
      <c r="S33" s="53" t="s">
        <v>160</v>
      </c>
      <c r="T33" s="54"/>
      <c r="U33" s="53">
        <v>678.6</v>
      </c>
      <c r="V33" s="54">
        <v>0.20453928926666101</v>
      </c>
      <c r="W33" s="53">
        <v>573.5</v>
      </c>
      <c r="X33" s="54">
        <v>0.158899479108944</v>
      </c>
    </row>
    <row r="34" spans="1:24" x14ac:dyDescent="0.25">
      <c r="A34" s="36" t="s">
        <v>602</v>
      </c>
      <c r="B34" s="36"/>
      <c r="C34" s="53" t="s">
        <v>160</v>
      </c>
      <c r="D34" s="54"/>
      <c r="E34" s="53" t="s">
        <v>160</v>
      </c>
      <c r="F34" s="54"/>
      <c r="G34" s="53">
        <v>173.5</v>
      </c>
      <c r="H34" s="54"/>
      <c r="I34" s="53">
        <v>193.8</v>
      </c>
      <c r="J34" s="54"/>
      <c r="K34" s="53">
        <v>337.2</v>
      </c>
      <c r="L34" s="54"/>
      <c r="M34" s="53">
        <v>257.2</v>
      </c>
      <c r="N34" s="54"/>
      <c r="O34" s="53">
        <v>526.79999999999995</v>
      </c>
      <c r="P34" s="54"/>
      <c r="Q34" s="53">
        <v>707.6</v>
      </c>
      <c r="R34" s="54"/>
      <c r="S34" s="53">
        <v>568</v>
      </c>
      <c r="T34" s="54"/>
      <c r="U34" s="53">
        <v>446.1</v>
      </c>
      <c r="V34" s="54"/>
      <c r="W34" s="53">
        <v>388.9</v>
      </c>
      <c r="X34" s="54"/>
    </row>
    <row r="35" spans="1:24" x14ac:dyDescent="0.25">
      <c r="A35" s="34" t="s">
        <v>603</v>
      </c>
      <c r="B35" s="34"/>
      <c r="C35" s="55" t="s">
        <v>160</v>
      </c>
      <c r="D35" s="56"/>
      <c r="E35" s="55" t="s">
        <v>160</v>
      </c>
      <c r="F35" s="56"/>
      <c r="G35" s="55" t="s">
        <v>160</v>
      </c>
      <c r="H35" s="56"/>
      <c r="I35" s="55" t="s">
        <v>160</v>
      </c>
      <c r="J35" s="56"/>
      <c r="K35" s="55" t="s">
        <v>160</v>
      </c>
      <c r="L35" s="56"/>
      <c r="M35" s="55" t="s">
        <v>160</v>
      </c>
      <c r="N35" s="56"/>
      <c r="O35" s="55" t="s">
        <v>160</v>
      </c>
      <c r="P35" s="56"/>
      <c r="Q35" s="55" t="s">
        <v>160</v>
      </c>
      <c r="R35" s="56"/>
      <c r="S35" s="55" t="s">
        <v>160</v>
      </c>
      <c r="T35" s="56"/>
      <c r="U35" s="55" t="s">
        <v>160</v>
      </c>
      <c r="V35" s="56"/>
      <c r="W35" s="55" t="s">
        <v>160</v>
      </c>
      <c r="X35" s="56"/>
    </row>
    <row r="36" spans="1:24" x14ac:dyDescent="0.25">
      <c r="A36" s="36" t="s">
        <v>599</v>
      </c>
      <c r="B36" s="36"/>
      <c r="C36" s="57" t="s">
        <v>160</v>
      </c>
      <c r="D36" s="58"/>
      <c r="E36" s="57" t="s">
        <v>160</v>
      </c>
      <c r="F36" s="58"/>
      <c r="G36" s="57" t="s">
        <v>160</v>
      </c>
      <c r="H36" s="58"/>
      <c r="I36" s="57" t="s">
        <v>160</v>
      </c>
      <c r="J36" s="58"/>
      <c r="K36" s="57" t="s">
        <v>160</v>
      </c>
      <c r="L36" s="58"/>
      <c r="M36" s="57" t="s">
        <v>160</v>
      </c>
      <c r="N36" s="58"/>
      <c r="O36" s="57">
        <v>2</v>
      </c>
      <c r="P36" s="58"/>
      <c r="Q36" s="57">
        <v>-7</v>
      </c>
      <c r="R36" s="58"/>
      <c r="S36" s="57">
        <v>-5</v>
      </c>
      <c r="T36" s="58"/>
      <c r="U36" s="57">
        <v>7</v>
      </c>
      <c r="V36" s="58"/>
      <c r="W36" s="57">
        <v>1</v>
      </c>
      <c r="X36" s="58"/>
    </row>
    <row r="37" spans="1:24" x14ac:dyDescent="0.25">
      <c r="A37" s="36" t="s">
        <v>604</v>
      </c>
      <c r="B37" s="36"/>
      <c r="C37" s="57" t="s">
        <v>160</v>
      </c>
      <c r="D37" s="58"/>
      <c r="E37" s="57" t="s">
        <v>160</v>
      </c>
      <c r="F37" s="58"/>
      <c r="G37" s="57" t="s">
        <v>160</v>
      </c>
      <c r="H37" s="58"/>
      <c r="I37" s="57" t="s">
        <v>160</v>
      </c>
      <c r="J37" s="58"/>
      <c r="K37" s="57" t="s">
        <v>160</v>
      </c>
      <c r="L37" s="58"/>
      <c r="M37" s="57" t="s">
        <v>160</v>
      </c>
      <c r="N37" s="58"/>
      <c r="O37" s="57">
        <v>11</v>
      </c>
      <c r="P37" s="58"/>
      <c r="Q37" s="57">
        <v>1</v>
      </c>
      <c r="R37" s="58"/>
      <c r="S37" s="57">
        <v>5</v>
      </c>
      <c r="T37" s="58"/>
      <c r="U37" s="57">
        <v>4</v>
      </c>
      <c r="V37" s="58"/>
      <c r="W37" s="57">
        <v>-3</v>
      </c>
      <c r="X37" s="58"/>
    </row>
    <row r="38" spans="1:24" x14ac:dyDescent="0.25">
      <c r="A38" s="36" t="s">
        <v>605</v>
      </c>
      <c r="B38" s="36"/>
      <c r="C38" s="57" t="s">
        <v>160</v>
      </c>
      <c r="D38" s="58"/>
      <c r="E38" s="57" t="s">
        <v>160</v>
      </c>
      <c r="F38" s="58"/>
      <c r="G38" s="57" t="s">
        <v>160</v>
      </c>
      <c r="H38" s="58"/>
      <c r="I38" s="57" t="s">
        <v>160</v>
      </c>
      <c r="J38" s="58"/>
      <c r="K38" s="57" t="s">
        <v>160</v>
      </c>
      <c r="L38" s="58"/>
      <c r="M38" s="57" t="s">
        <v>160</v>
      </c>
      <c r="N38" s="58"/>
      <c r="O38" s="57">
        <v>17</v>
      </c>
      <c r="P38" s="58"/>
      <c r="Q38" s="57">
        <v>5</v>
      </c>
      <c r="R38" s="58"/>
      <c r="S38" s="57" t="s">
        <v>160</v>
      </c>
      <c r="T38" s="58"/>
      <c r="U38" s="57" t="s">
        <v>160</v>
      </c>
      <c r="V38" s="58"/>
      <c r="W38" s="57" t="s">
        <v>160</v>
      </c>
      <c r="X38" s="58"/>
    </row>
    <row r="39" spans="1:24" x14ac:dyDescent="0.25">
      <c r="A39" s="36" t="s">
        <v>600</v>
      </c>
      <c r="B39" s="36"/>
      <c r="C39" s="57" t="s">
        <v>160</v>
      </c>
      <c r="D39" s="58"/>
      <c r="E39" s="57" t="s">
        <v>160</v>
      </c>
      <c r="F39" s="58"/>
      <c r="G39" s="57" t="s">
        <v>160</v>
      </c>
      <c r="H39" s="58"/>
      <c r="I39" s="57" t="s">
        <v>160</v>
      </c>
      <c r="J39" s="58"/>
      <c r="K39" s="57" t="s">
        <v>160</v>
      </c>
      <c r="L39" s="58"/>
      <c r="M39" s="57" t="s">
        <v>160</v>
      </c>
      <c r="N39" s="58"/>
      <c r="O39" s="57" t="s">
        <v>160</v>
      </c>
      <c r="P39" s="58"/>
      <c r="Q39" s="57" t="s">
        <v>160</v>
      </c>
      <c r="R39" s="58"/>
      <c r="S39" s="57">
        <v>11</v>
      </c>
      <c r="T39" s="58"/>
      <c r="U39" s="57">
        <v>6</v>
      </c>
      <c r="V39" s="58"/>
      <c r="W39" s="57">
        <v>-4</v>
      </c>
      <c r="X39" s="58"/>
    </row>
    <row r="40" spans="1:24" x14ac:dyDescent="0.25">
      <c r="A40" s="36" t="s">
        <v>601</v>
      </c>
      <c r="B40" s="36"/>
      <c r="C40" s="57" t="s">
        <v>160</v>
      </c>
      <c r="D40" s="58"/>
      <c r="E40" s="57" t="s">
        <v>160</v>
      </c>
      <c r="F40" s="58"/>
      <c r="G40" s="57" t="s">
        <v>160</v>
      </c>
      <c r="H40" s="58"/>
      <c r="I40" s="57" t="s">
        <v>160</v>
      </c>
      <c r="J40" s="58"/>
      <c r="K40" s="57" t="s">
        <v>160</v>
      </c>
      <c r="L40" s="58"/>
      <c r="M40" s="57" t="s">
        <v>160</v>
      </c>
      <c r="N40" s="58"/>
      <c r="O40" s="57" t="s">
        <v>160</v>
      </c>
      <c r="P40" s="58"/>
      <c r="Q40" s="57" t="s">
        <v>160</v>
      </c>
      <c r="R40" s="58"/>
      <c r="S40" s="57">
        <v>8</v>
      </c>
      <c r="T40" s="58"/>
      <c r="U40" s="57">
        <v>2</v>
      </c>
      <c r="V40" s="58"/>
      <c r="W40" s="57">
        <v>-6</v>
      </c>
      <c r="X40" s="58"/>
    </row>
    <row r="41" spans="1:24" x14ac:dyDescent="0.25">
      <c r="A41" s="34" t="s">
        <v>606</v>
      </c>
      <c r="B41" s="34"/>
      <c r="C41" s="55" t="s">
        <v>160</v>
      </c>
      <c r="D41" s="56"/>
      <c r="E41" s="55" t="s">
        <v>160</v>
      </c>
      <c r="F41" s="56"/>
      <c r="G41" s="55" t="s">
        <v>160</v>
      </c>
      <c r="H41" s="56"/>
      <c r="I41" s="55" t="s">
        <v>160</v>
      </c>
      <c r="J41" s="56"/>
      <c r="K41" s="55" t="s">
        <v>160</v>
      </c>
      <c r="L41" s="56"/>
      <c r="M41" s="55" t="s">
        <v>160</v>
      </c>
      <c r="N41" s="56"/>
      <c r="O41" s="55" t="s">
        <v>160</v>
      </c>
      <c r="P41" s="56"/>
      <c r="Q41" s="55" t="s">
        <v>160</v>
      </c>
      <c r="R41" s="56"/>
      <c r="S41" s="55" t="s">
        <v>160</v>
      </c>
      <c r="T41" s="56"/>
      <c r="U41" s="55" t="s">
        <v>160</v>
      </c>
      <c r="V41" s="56"/>
      <c r="W41" s="55" t="s">
        <v>160</v>
      </c>
      <c r="X41" s="56"/>
    </row>
    <row r="42" spans="1:24" x14ac:dyDescent="0.25">
      <c r="A42" s="36" t="s">
        <v>600</v>
      </c>
      <c r="B42" s="36"/>
      <c r="C42" s="57" t="s">
        <v>160</v>
      </c>
      <c r="D42" s="58"/>
      <c r="E42" s="57" t="s">
        <v>160</v>
      </c>
      <c r="F42" s="58"/>
      <c r="G42" s="57" t="s">
        <v>160</v>
      </c>
      <c r="H42" s="58"/>
      <c r="I42" s="57" t="s">
        <v>160</v>
      </c>
      <c r="J42" s="58"/>
      <c r="K42" s="57" t="s">
        <v>160</v>
      </c>
      <c r="L42" s="58"/>
      <c r="M42" s="57" t="s">
        <v>160</v>
      </c>
      <c r="N42" s="58"/>
      <c r="O42" s="57" t="s">
        <v>160</v>
      </c>
      <c r="P42" s="58"/>
      <c r="Q42" s="57" t="s">
        <v>160</v>
      </c>
      <c r="R42" s="58"/>
      <c r="S42" s="57">
        <v>11</v>
      </c>
      <c r="T42" s="58"/>
      <c r="U42" s="57">
        <v>10</v>
      </c>
      <c r="V42" s="58"/>
      <c r="W42" s="57">
        <v>7</v>
      </c>
      <c r="X42" s="58"/>
    </row>
    <row r="43" spans="1:24" x14ac:dyDescent="0.25">
      <c r="A43" s="36" t="s">
        <v>599</v>
      </c>
      <c r="B43" s="36"/>
      <c r="C43" s="57" t="s">
        <v>160</v>
      </c>
      <c r="D43" s="58"/>
      <c r="E43" s="57" t="s">
        <v>160</v>
      </c>
      <c r="F43" s="58"/>
      <c r="G43" s="57" t="s">
        <v>160</v>
      </c>
      <c r="H43" s="58"/>
      <c r="I43" s="57" t="s">
        <v>160</v>
      </c>
      <c r="J43" s="58"/>
      <c r="K43" s="57" t="s">
        <v>160</v>
      </c>
      <c r="L43" s="58"/>
      <c r="M43" s="57" t="s">
        <v>160</v>
      </c>
      <c r="N43" s="58"/>
      <c r="O43" s="57">
        <v>1</v>
      </c>
      <c r="P43" s="58"/>
      <c r="Q43" s="57">
        <v>4</v>
      </c>
      <c r="R43" s="58"/>
      <c r="S43" s="57">
        <v>3</v>
      </c>
      <c r="T43" s="58"/>
      <c r="U43" s="57">
        <v>3</v>
      </c>
      <c r="V43" s="58"/>
      <c r="W43" s="57">
        <v>3</v>
      </c>
      <c r="X43" s="58"/>
    </row>
    <row r="44" spans="1:24" x14ac:dyDescent="0.25">
      <c r="A44" s="36" t="s">
        <v>604</v>
      </c>
      <c r="B44" s="36"/>
      <c r="C44" s="57" t="s">
        <v>160</v>
      </c>
      <c r="D44" s="58"/>
      <c r="E44" s="57" t="s">
        <v>160</v>
      </c>
      <c r="F44" s="58"/>
      <c r="G44" s="57" t="s">
        <v>160</v>
      </c>
      <c r="H44" s="58"/>
      <c r="I44" s="57" t="s">
        <v>160</v>
      </c>
      <c r="J44" s="58"/>
      <c r="K44" s="57" t="s">
        <v>160</v>
      </c>
      <c r="L44" s="58"/>
      <c r="M44" s="57" t="s">
        <v>160</v>
      </c>
      <c r="N44" s="58"/>
      <c r="O44" s="57">
        <v>3</v>
      </c>
      <c r="P44" s="58"/>
      <c r="Q44" s="57">
        <v>6</v>
      </c>
      <c r="R44" s="58"/>
      <c r="S44" s="57">
        <v>4</v>
      </c>
      <c r="T44" s="58"/>
      <c r="U44" s="57">
        <v>5</v>
      </c>
      <c r="V44" s="58"/>
      <c r="W44" s="57">
        <v>1</v>
      </c>
      <c r="X44" s="58"/>
    </row>
    <row r="45" spans="1:24" x14ac:dyDescent="0.25">
      <c r="A45" s="36" t="s">
        <v>605</v>
      </c>
      <c r="B45" s="36"/>
      <c r="C45" s="57" t="s">
        <v>160</v>
      </c>
      <c r="D45" s="58"/>
      <c r="E45" s="57" t="s">
        <v>160</v>
      </c>
      <c r="F45" s="58"/>
      <c r="G45" s="57" t="s">
        <v>160</v>
      </c>
      <c r="H45" s="58"/>
      <c r="I45" s="57" t="s">
        <v>160</v>
      </c>
      <c r="J45" s="58"/>
      <c r="K45" s="57" t="s">
        <v>160</v>
      </c>
      <c r="L45" s="58"/>
      <c r="M45" s="57" t="s">
        <v>160</v>
      </c>
      <c r="N45" s="58"/>
      <c r="O45" s="57">
        <v>5</v>
      </c>
      <c r="P45" s="58"/>
      <c r="Q45" s="57">
        <v>7</v>
      </c>
      <c r="R45" s="58"/>
      <c r="S45" s="57" t="s">
        <v>160</v>
      </c>
      <c r="T45" s="58"/>
      <c r="U45" s="57" t="s">
        <v>160</v>
      </c>
      <c r="V45" s="58"/>
      <c r="W45" s="57" t="s">
        <v>160</v>
      </c>
      <c r="X45" s="58"/>
    </row>
    <row r="46" spans="1:24" x14ac:dyDescent="0.25">
      <c r="A46" s="36" t="s">
        <v>601</v>
      </c>
      <c r="B46" s="36"/>
      <c r="C46" s="57" t="s">
        <v>160</v>
      </c>
      <c r="D46" s="58"/>
      <c r="E46" s="57" t="s">
        <v>160</v>
      </c>
      <c r="F46" s="58"/>
      <c r="G46" s="57" t="s">
        <v>160</v>
      </c>
      <c r="H46" s="58"/>
      <c r="I46" s="57" t="s">
        <v>160</v>
      </c>
      <c r="J46" s="58"/>
      <c r="K46" s="57" t="s">
        <v>160</v>
      </c>
      <c r="L46" s="58"/>
      <c r="M46" s="57" t="s">
        <v>160</v>
      </c>
      <c r="N46" s="58"/>
      <c r="O46" s="57" t="s">
        <v>160</v>
      </c>
      <c r="P46" s="58"/>
      <c r="Q46" s="57" t="s">
        <v>160</v>
      </c>
      <c r="R46" s="58"/>
      <c r="S46" s="57">
        <v>2</v>
      </c>
      <c r="T46" s="58"/>
      <c r="U46" s="57">
        <v>5</v>
      </c>
      <c r="V46" s="58"/>
      <c r="W46" s="57">
        <v>-2</v>
      </c>
      <c r="X46" s="58"/>
    </row>
    <row r="47" spans="1:24" x14ac:dyDescent="0.25">
      <c r="A47" s="34" t="s">
        <v>607</v>
      </c>
      <c r="B47" s="34"/>
      <c r="C47" s="55" t="s">
        <v>160</v>
      </c>
      <c r="D47" s="56"/>
      <c r="E47" s="55" t="s">
        <v>160</v>
      </c>
      <c r="F47" s="56"/>
      <c r="G47" s="55" t="s">
        <v>160</v>
      </c>
      <c r="H47" s="56"/>
      <c r="I47" s="55" t="s">
        <v>160</v>
      </c>
      <c r="J47" s="56"/>
      <c r="K47" s="55" t="s">
        <v>160</v>
      </c>
      <c r="L47" s="56"/>
      <c r="M47" s="55" t="s">
        <v>160</v>
      </c>
      <c r="N47" s="56"/>
      <c r="O47" s="55" t="s">
        <v>160</v>
      </c>
      <c r="P47" s="56"/>
      <c r="Q47" s="55" t="s">
        <v>160</v>
      </c>
      <c r="R47" s="56"/>
      <c r="S47" s="55" t="s">
        <v>160</v>
      </c>
      <c r="T47" s="56"/>
      <c r="U47" s="55" t="s">
        <v>160</v>
      </c>
      <c r="V47" s="56"/>
      <c r="W47" s="55" t="s">
        <v>160</v>
      </c>
      <c r="X47" s="56"/>
    </row>
    <row r="48" spans="1:24" x14ac:dyDescent="0.25">
      <c r="A48" s="36" t="s">
        <v>599</v>
      </c>
      <c r="B48" s="36"/>
      <c r="C48" s="57" t="s">
        <v>160</v>
      </c>
      <c r="D48" s="58"/>
      <c r="E48" s="57" t="s">
        <v>160</v>
      </c>
      <c r="F48" s="58"/>
      <c r="G48" s="57" t="s">
        <v>160</v>
      </c>
      <c r="H48" s="58"/>
      <c r="I48" s="57" t="s">
        <v>160</v>
      </c>
      <c r="J48" s="58"/>
      <c r="K48" s="57" t="s">
        <v>160</v>
      </c>
      <c r="L48" s="58"/>
      <c r="M48" s="57" t="s">
        <v>160</v>
      </c>
      <c r="N48" s="58"/>
      <c r="O48" s="57">
        <v>0</v>
      </c>
      <c r="P48" s="58"/>
      <c r="Q48" s="57">
        <v>-1</v>
      </c>
      <c r="R48" s="58"/>
      <c r="S48" s="57">
        <v>0</v>
      </c>
      <c r="T48" s="58"/>
      <c r="U48" s="57">
        <v>-1</v>
      </c>
      <c r="V48" s="58"/>
      <c r="W48" s="57">
        <v>-3</v>
      </c>
      <c r="X48" s="58"/>
    </row>
    <row r="49" spans="1:24" x14ac:dyDescent="0.25">
      <c r="A49" s="36" t="s">
        <v>601</v>
      </c>
      <c r="B49" s="36"/>
      <c r="C49" s="57" t="s">
        <v>160</v>
      </c>
      <c r="D49" s="58"/>
      <c r="E49" s="57" t="s">
        <v>160</v>
      </c>
      <c r="F49" s="58"/>
      <c r="G49" s="57" t="s">
        <v>160</v>
      </c>
      <c r="H49" s="58"/>
      <c r="I49" s="57" t="s">
        <v>160</v>
      </c>
      <c r="J49" s="58"/>
      <c r="K49" s="57" t="s">
        <v>160</v>
      </c>
      <c r="L49" s="58"/>
      <c r="M49" s="57" t="s">
        <v>160</v>
      </c>
      <c r="N49" s="58"/>
      <c r="O49" s="57" t="s">
        <v>160</v>
      </c>
      <c r="P49" s="58"/>
      <c r="Q49" s="57" t="s">
        <v>160</v>
      </c>
      <c r="R49" s="58"/>
      <c r="S49" s="57">
        <v>1</v>
      </c>
      <c r="T49" s="58"/>
      <c r="U49" s="57">
        <v>-2</v>
      </c>
      <c r="V49" s="58"/>
      <c r="W49" s="57">
        <v>-3</v>
      </c>
      <c r="X49" s="58"/>
    </row>
    <row r="50" spans="1:24" x14ac:dyDescent="0.25">
      <c r="A50" s="36" t="s">
        <v>604</v>
      </c>
      <c r="B50" s="36"/>
      <c r="C50" s="57" t="s">
        <v>160</v>
      </c>
      <c r="D50" s="58"/>
      <c r="E50" s="57" t="s">
        <v>160</v>
      </c>
      <c r="F50" s="58"/>
      <c r="G50" s="57" t="s">
        <v>160</v>
      </c>
      <c r="H50" s="58"/>
      <c r="I50" s="57" t="s">
        <v>160</v>
      </c>
      <c r="J50" s="58"/>
      <c r="K50" s="57" t="s">
        <v>160</v>
      </c>
      <c r="L50" s="58"/>
      <c r="M50" s="57" t="s">
        <v>160</v>
      </c>
      <c r="N50" s="58"/>
      <c r="O50" s="57">
        <v>3</v>
      </c>
      <c r="P50" s="58"/>
      <c r="Q50" s="57">
        <v>-1</v>
      </c>
      <c r="R50" s="58"/>
      <c r="S50" s="57">
        <v>-1</v>
      </c>
      <c r="T50" s="58"/>
      <c r="U50" s="57">
        <v>-4</v>
      </c>
      <c r="V50" s="58"/>
      <c r="W50" s="57">
        <v>-6</v>
      </c>
      <c r="X50" s="58"/>
    </row>
    <row r="51" spans="1:24" x14ac:dyDescent="0.25">
      <c r="A51" s="36" t="s">
        <v>605</v>
      </c>
      <c r="B51" s="36"/>
      <c r="C51" s="57" t="s">
        <v>160</v>
      </c>
      <c r="D51" s="58"/>
      <c r="E51" s="57" t="s">
        <v>160</v>
      </c>
      <c r="F51" s="58"/>
      <c r="G51" s="57" t="s">
        <v>160</v>
      </c>
      <c r="H51" s="58"/>
      <c r="I51" s="57" t="s">
        <v>160</v>
      </c>
      <c r="J51" s="58"/>
      <c r="K51" s="57" t="s">
        <v>160</v>
      </c>
      <c r="L51" s="58"/>
      <c r="M51" s="57" t="s">
        <v>160</v>
      </c>
      <c r="N51" s="58"/>
      <c r="O51" s="57">
        <v>4</v>
      </c>
      <c r="P51" s="58"/>
      <c r="Q51" s="57">
        <v>-1</v>
      </c>
      <c r="R51" s="58"/>
      <c r="S51" s="57" t="s">
        <v>160</v>
      </c>
      <c r="T51" s="58"/>
      <c r="U51" s="57" t="s">
        <v>160</v>
      </c>
      <c r="V51" s="58"/>
      <c r="W51" s="57" t="s">
        <v>160</v>
      </c>
      <c r="X51" s="58"/>
    </row>
    <row r="52" spans="1:24" x14ac:dyDescent="0.25">
      <c r="A52" s="36" t="s">
        <v>600</v>
      </c>
      <c r="B52" s="36"/>
      <c r="C52" s="57" t="s">
        <v>160</v>
      </c>
      <c r="D52" s="58"/>
      <c r="E52" s="57" t="s">
        <v>160</v>
      </c>
      <c r="F52" s="58"/>
      <c r="G52" s="57" t="s">
        <v>160</v>
      </c>
      <c r="H52" s="58"/>
      <c r="I52" s="57" t="s">
        <v>160</v>
      </c>
      <c r="J52" s="58"/>
      <c r="K52" s="57" t="s">
        <v>160</v>
      </c>
      <c r="L52" s="58"/>
      <c r="M52" s="57" t="s">
        <v>160</v>
      </c>
      <c r="N52" s="58"/>
      <c r="O52" s="57" t="s">
        <v>160</v>
      </c>
      <c r="P52" s="58"/>
      <c r="Q52" s="57" t="s">
        <v>160</v>
      </c>
      <c r="R52" s="58"/>
      <c r="S52" s="57">
        <v>-8</v>
      </c>
      <c r="T52" s="58"/>
      <c r="U52" s="57">
        <v>-15</v>
      </c>
      <c r="V52" s="58"/>
      <c r="W52" s="57">
        <v>-16</v>
      </c>
      <c r="X52" s="58"/>
    </row>
    <row r="53" spans="1:24" x14ac:dyDescent="0.25">
      <c r="A53" s="34" t="s">
        <v>608</v>
      </c>
      <c r="B53" s="34"/>
      <c r="C53" s="51" t="s">
        <v>160</v>
      </c>
      <c r="D53" s="52"/>
      <c r="E53" s="51" t="s">
        <v>160</v>
      </c>
      <c r="F53" s="52"/>
      <c r="G53" s="51">
        <v>611.20000000000005</v>
      </c>
      <c r="H53" s="52">
        <v>1</v>
      </c>
      <c r="I53" s="51">
        <v>642.29999999999995</v>
      </c>
      <c r="J53" s="52">
        <v>1</v>
      </c>
      <c r="K53" s="51">
        <v>734.2</v>
      </c>
      <c r="L53" s="52">
        <v>1</v>
      </c>
      <c r="M53" s="51">
        <v>844.1</v>
      </c>
      <c r="N53" s="52">
        <v>1</v>
      </c>
      <c r="O53" s="51">
        <v>877.1</v>
      </c>
      <c r="P53" s="52">
        <v>1</v>
      </c>
      <c r="Q53" s="51">
        <v>1243.2</v>
      </c>
      <c r="R53" s="52">
        <v>1</v>
      </c>
      <c r="S53" s="51">
        <v>1319</v>
      </c>
      <c r="T53" s="52">
        <v>1</v>
      </c>
      <c r="U53" s="51">
        <v>1282.0999999999999</v>
      </c>
      <c r="V53" s="52">
        <v>1</v>
      </c>
      <c r="W53" s="51">
        <v>1277.2</v>
      </c>
      <c r="X53" s="52">
        <v>1</v>
      </c>
    </row>
    <row r="54" spans="1:24" x14ac:dyDescent="0.25">
      <c r="A54" s="36" t="s">
        <v>592</v>
      </c>
      <c r="B54" s="36"/>
      <c r="C54" s="53" t="s">
        <v>160</v>
      </c>
      <c r="D54" s="54"/>
      <c r="E54" s="53" t="s">
        <v>160</v>
      </c>
      <c r="F54" s="54"/>
      <c r="G54" s="53">
        <v>123.1</v>
      </c>
      <c r="H54" s="54">
        <v>0.20140706806282699</v>
      </c>
      <c r="I54" s="53">
        <v>147.19999999999999</v>
      </c>
      <c r="J54" s="54">
        <v>0.229176397322124</v>
      </c>
      <c r="K54" s="53">
        <v>128.4</v>
      </c>
      <c r="L54" s="54">
        <v>0.17878028404344201</v>
      </c>
      <c r="M54" s="53">
        <v>170</v>
      </c>
      <c r="N54" s="54">
        <v>0.20464668351992299</v>
      </c>
      <c r="O54" s="53">
        <v>171</v>
      </c>
      <c r="P54" s="54">
        <v>0.19869858238438301</v>
      </c>
      <c r="Q54" s="53">
        <v>542</v>
      </c>
      <c r="R54" s="54">
        <v>0.43597168597168601</v>
      </c>
      <c r="S54" s="53">
        <v>672.9</v>
      </c>
      <c r="T54" s="54">
        <v>0.51015921152388199</v>
      </c>
      <c r="U54" s="53">
        <v>669.8</v>
      </c>
      <c r="V54" s="54">
        <v>0.52242414788238001</v>
      </c>
      <c r="W54" s="53">
        <v>646</v>
      </c>
      <c r="X54" s="54">
        <v>0.50579392420920799</v>
      </c>
    </row>
    <row r="55" spans="1:24" x14ac:dyDescent="0.25">
      <c r="A55" s="36" t="s">
        <v>594</v>
      </c>
      <c r="B55" s="36"/>
      <c r="C55" s="53" t="s">
        <v>160</v>
      </c>
      <c r="D55" s="54"/>
      <c r="E55" s="53" t="s">
        <v>160</v>
      </c>
      <c r="F55" s="54"/>
      <c r="G55" s="53">
        <v>312.2</v>
      </c>
      <c r="H55" s="54">
        <v>0.51079842931937203</v>
      </c>
      <c r="I55" s="53">
        <v>312.5</v>
      </c>
      <c r="J55" s="54">
        <v>0.48653277284757901</v>
      </c>
      <c r="K55" s="53">
        <v>393.6</v>
      </c>
      <c r="L55" s="54">
        <v>0.54803675856307399</v>
      </c>
      <c r="M55" s="53">
        <v>439.9</v>
      </c>
      <c r="N55" s="54">
        <v>0.52955338870831803</v>
      </c>
      <c r="O55" s="53">
        <v>457.3</v>
      </c>
      <c r="P55" s="54">
        <v>0.53137346037648103</v>
      </c>
      <c r="Q55" s="53">
        <v>456</v>
      </c>
      <c r="R55" s="54">
        <v>0.36679536679536701</v>
      </c>
      <c r="S55" s="53">
        <v>446.6</v>
      </c>
      <c r="T55" s="54">
        <v>0.33858984078847598</v>
      </c>
      <c r="U55" s="53">
        <v>429.9</v>
      </c>
      <c r="V55" s="54">
        <v>0.33530925824818703</v>
      </c>
      <c r="W55" s="53">
        <v>467.4</v>
      </c>
      <c r="X55" s="54">
        <v>0.36595678045725</v>
      </c>
    </row>
    <row r="56" spans="1:24" x14ac:dyDescent="0.25">
      <c r="A56" s="36" t="s">
        <v>595</v>
      </c>
      <c r="B56" s="36"/>
      <c r="C56" s="53" t="s">
        <v>160</v>
      </c>
      <c r="D56" s="54"/>
      <c r="E56" s="53" t="s">
        <v>160</v>
      </c>
      <c r="F56" s="54"/>
      <c r="G56" s="53">
        <v>148.5</v>
      </c>
      <c r="H56" s="54">
        <v>0.242964659685864</v>
      </c>
      <c r="I56" s="53">
        <v>152.19999999999999</v>
      </c>
      <c r="J56" s="54">
        <v>0.23696092168768501</v>
      </c>
      <c r="K56" s="53">
        <v>161.4</v>
      </c>
      <c r="L56" s="54">
        <v>0.224728487886383</v>
      </c>
      <c r="M56" s="53">
        <v>176.5</v>
      </c>
      <c r="N56" s="54">
        <v>0.212471409654508</v>
      </c>
      <c r="O56" s="53">
        <v>171.6</v>
      </c>
      <c r="P56" s="54">
        <v>0.199395770392749</v>
      </c>
      <c r="Q56" s="53">
        <v>180.1</v>
      </c>
      <c r="R56" s="54">
        <v>0.14486808236808199</v>
      </c>
      <c r="S56" s="53">
        <v>134.80000000000001</v>
      </c>
      <c r="T56" s="54">
        <v>0.10219863532979501</v>
      </c>
      <c r="U56" s="53">
        <v>120.2</v>
      </c>
      <c r="V56" s="54">
        <v>9.37524374073785E-2</v>
      </c>
      <c r="W56" s="53">
        <v>105.5</v>
      </c>
      <c r="X56" s="54">
        <v>8.2602568117757597E-2</v>
      </c>
    </row>
    <row r="57" spans="1:24" x14ac:dyDescent="0.25">
      <c r="A57" s="36" t="s">
        <v>593</v>
      </c>
      <c r="B57" s="36"/>
      <c r="C57" s="53" t="s">
        <v>160</v>
      </c>
      <c r="D57" s="54"/>
      <c r="E57" s="53" t="s">
        <v>160</v>
      </c>
      <c r="F57" s="54"/>
      <c r="G57" s="53">
        <v>27.4</v>
      </c>
      <c r="H57" s="54">
        <v>4.4829842931937203E-2</v>
      </c>
      <c r="I57" s="53">
        <v>30.4</v>
      </c>
      <c r="J57" s="54">
        <v>4.7329908142612502E-2</v>
      </c>
      <c r="K57" s="53">
        <v>34.799999999999997</v>
      </c>
      <c r="L57" s="54">
        <v>4.8454469507101097E-2</v>
      </c>
      <c r="M57" s="53">
        <v>44.3</v>
      </c>
      <c r="N57" s="54">
        <v>5.3328518117250499E-2</v>
      </c>
      <c r="O57" s="53">
        <v>60.7</v>
      </c>
      <c r="P57" s="54">
        <v>7.0532186846386194E-2</v>
      </c>
      <c r="Q57" s="53">
        <v>65.099999999999994</v>
      </c>
      <c r="R57" s="54">
        <v>5.2364864864864899E-2</v>
      </c>
      <c r="S57" s="53">
        <v>64.7</v>
      </c>
      <c r="T57" s="54">
        <v>4.9052312357846899E-2</v>
      </c>
      <c r="U57" s="53">
        <v>62.2</v>
      </c>
      <c r="V57" s="54">
        <v>4.8514156462054502E-2</v>
      </c>
      <c r="W57" s="53">
        <v>58.3</v>
      </c>
      <c r="X57" s="54">
        <v>4.5646727215784499E-2</v>
      </c>
    </row>
    <row r="58" spans="1:24" x14ac:dyDescent="0.25">
      <c r="A58" s="36" t="s">
        <v>609</v>
      </c>
      <c r="B58" s="36"/>
      <c r="C58" s="53" t="s">
        <v>160</v>
      </c>
      <c r="D58" s="54"/>
      <c r="E58" s="53" t="s">
        <v>160</v>
      </c>
      <c r="F58" s="54"/>
      <c r="G58" s="53" t="s">
        <v>160</v>
      </c>
      <c r="H58" s="54"/>
      <c r="I58" s="53" t="s">
        <v>160</v>
      </c>
      <c r="J58" s="54"/>
      <c r="K58" s="53">
        <v>16</v>
      </c>
      <c r="L58" s="54"/>
      <c r="M58" s="53">
        <v>13.4</v>
      </c>
      <c r="N58" s="54"/>
      <c r="O58" s="53">
        <v>16.5</v>
      </c>
      <c r="P58" s="54"/>
      <c r="Q58" s="53" t="s">
        <v>160</v>
      </c>
      <c r="R58" s="54"/>
      <c r="S58" s="53" t="s">
        <v>160</v>
      </c>
      <c r="T58" s="54"/>
      <c r="U58" s="53" t="s">
        <v>160</v>
      </c>
      <c r="V58" s="54"/>
      <c r="W58" s="53" t="s">
        <v>160</v>
      </c>
      <c r="X58" s="54"/>
    </row>
    <row r="59" spans="1:24" x14ac:dyDescent="0.25">
      <c r="A59" s="34" t="s">
        <v>610</v>
      </c>
      <c r="B59" s="34"/>
      <c r="C59" s="51">
        <v>53.8</v>
      </c>
      <c r="D59" s="52">
        <v>1</v>
      </c>
      <c r="E59" s="51">
        <v>49.5</v>
      </c>
      <c r="F59" s="52">
        <v>1</v>
      </c>
      <c r="G59" s="51">
        <v>51</v>
      </c>
      <c r="H59" s="52">
        <v>1</v>
      </c>
      <c r="I59" s="51">
        <v>52.1</v>
      </c>
      <c r="J59" s="52">
        <v>1</v>
      </c>
      <c r="K59" s="51">
        <v>58.9</v>
      </c>
      <c r="L59" s="52">
        <v>1</v>
      </c>
      <c r="M59" s="51">
        <v>64.7</v>
      </c>
      <c r="N59" s="52">
        <v>1</v>
      </c>
      <c r="O59" s="51">
        <v>75.3</v>
      </c>
      <c r="P59" s="52">
        <v>1</v>
      </c>
      <c r="Q59" s="51">
        <v>76.900000000000006</v>
      </c>
      <c r="R59" s="52">
        <v>1</v>
      </c>
      <c r="S59" s="51">
        <v>83.1</v>
      </c>
      <c r="T59" s="52">
        <v>1</v>
      </c>
      <c r="U59" s="51">
        <v>91.6</v>
      </c>
      <c r="V59" s="52">
        <v>1</v>
      </c>
      <c r="W59" s="51">
        <v>99.1</v>
      </c>
      <c r="X59" s="52">
        <v>1</v>
      </c>
    </row>
    <row r="60" spans="1:24" x14ac:dyDescent="0.25">
      <c r="A60" s="36" t="s">
        <v>598</v>
      </c>
      <c r="B60" s="36"/>
      <c r="C60" s="53">
        <v>10.199999999999999</v>
      </c>
      <c r="D60" s="54">
        <v>0.198058252427184</v>
      </c>
      <c r="E60" s="53">
        <v>11.1</v>
      </c>
      <c r="F60" s="54">
        <v>0.24130434782608701</v>
      </c>
      <c r="G60" s="53">
        <v>13.9</v>
      </c>
      <c r="H60" s="54">
        <v>0.291404612159329</v>
      </c>
      <c r="I60" s="53">
        <v>14.1</v>
      </c>
      <c r="J60" s="54">
        <v>0.29253112033195</v>
      </c>
      <c r="K60" s="53">
        <v>11.6</v>
      </c>
      <c r="L60" s="54">
        <v>0.227897838899804</v>
      </c>
      <c r="M60" s="53">
        <v>20.9</v>
      </c>
      <c r="N60" s="54">
        <v>0.36795774647887303</v>
      </c>
      <c r="O60" s="53">
        <v>24.8</v>
      </c>
      <c r="P60" s="54">
        <v>0.446846846846847</v>
      </c>
      <c r="Q60" s="53">
        <v>25.8</v>
      </c>
      <c r="R60" s="54">
        <v>0.48496240601503798</v>
      </c>
      <c r="S60" s="53">
        <v>29.9</v>
      </c>
      <c r="T60" s="54">
        <v>0.50677966101694905</v>
      </c>
      <c r="U60" s="53">
        <v>31</v>
      </c>
      <c r="V60" s="54">
        <v>0.43539325842696602</v>
      </c>
      <c r="W60" s="53">
        <v>35.700000000000003</v>
      </c>
      <c r="X60" s="54">
        <v>0.470355731225297</v>
      </c>
    </row>
    <row r="61" spans="1:24" x14ac:dyDescent="0.25">
      <c r="A61" s="36" t="s">
        <v>599</v>
      </c>
      <c r="B61" s="36"/>
      <c r="C61" s="53">
        <v>41.3</v>
      </c>
      <c r="D61" s="54">
        <v>0.801941747572815</v>
      </c>
      <c r="E61" s="53">
        <v>34.9</v>
      </c>
      <c r="F61" s="54">
        <v>0.75869565217391299</v>
      </c>
      <c r="G61" s="53">
        <v>33.799999999999997</v>
      </c>
      <c r="H61" s="54">
        <v>0.708595387840671</v>
      </c>
      <c r="I61" s="53">
        <v>34.1</v>
      </c>
      <c r="J61" s="54">
        <v>0.70746887966805005</v>
      </c>
      <c r="K61" s="53">
        <v>39.299999999999997</v>
      </c>
      <c r="L61" s="54">
        <v>0.77210216110019603</v>
      </c>
      <c r="M61" s="53">
        <v>35.9</v>
      </c>
      <c r="N61" s="54">
        <v>0.63204225352112697</v>
      </c>
      <c r="O61" s="53">
        <v>30.7</v>
      </c>
      <c r="P61" s="54">
        <v>0.55315315315315305</v>
      </c>
      <c r="Q61" s="53">
        <v>27.4</v>
      </c>
      <c r="R61" s="54">
        <v>0.51503759398496196</v>
      </c>
      <c r="S61" s="53">
        <v>29.1</v>
      </c>
      <c r="T61" s="54">
        <v>0.49322033898305101</v>
      </c>
      <c r="U61" s="53">
        <v>29.5</v>
      </c>
      <c r="V61" s="54">
        <v>0.41432584269662898</v>
      </c>
      <c r="W61" s="53">
        <v>30.2</v>
      </c>
      <c r="X61" s="54">
        <v>0.39789196310935399</v>
      </c>
    </row>
    <row r="62" spans="1:24" x14ac:dyDescent="0.25">
      <c r="A62" s="36" t="s">
        <v>602</v>
      </c>
      <c r="B62" s="36"/>
      <c r="C62" s="53">
        <v>2.2999999999999998</v>
      </c>
      <c r="D62" s="54"/>
      <c r="E62" s="53">
        <v>3.5</v>
      </c>
      <c r="F62" s="54"/>
      <c r="G62" s="53">
        <v>3.3</v>
      </c>
      <c r="H62" s="54"/>
      <c r="I62" s="53">
        <v>3.9</v>
      </c>
      <c r="J62" s="54"/>
      <c r="K62" s="53">
        <v>8</v>
      </c>
      <c r="L62" s="54"/>
      <c r="M62" s="53">
        <v>7.9</v>
      </c>
      <c r="N62" s="54"/>
      <c r="O62" s="53">
        <v>19.8</v>
      </c>
      <c r="P62" s="54"/>
      <c r="Q62" s="53">
        <v>23.7</v>
      </c>
      <c r="R62" s="54"/>
      <c r="S62" s="53">
        <v>24.1</v>
      </c>
      <c r="T62" s="54"/>
      <c r="U62" s="53">
        <v>20.399999999999999</v>
      </c>
      <c r="V62" s="54"/>
      <c r="W62" s="53">
        <v>23.2</v>
      </c>
      <c r="X62" s="54"/>
    </row>
    <row r="63" spans="1:24" x14ac:dyDescent="0.25">
      <c r="A63" s="36" t="s">
        <v>600</v>
      </c>
      <c r="B63" s="36"/>
      <c r="C63" s="53" t="s">
        <v>160</v>
      </c>
      <c r="D63" s="54"/>
      <c r="E63" s="53" t="s">
        <v>160</v>
      </c>
      <c r="F63" s="54"/>
      <c r="G63" s="53" t="s">
        <v>160</v>
      </c>
      <c r="H63" s="54"/>
      <c r="I63" s="53" t="s">
        <v>160</v>
      </c>
      <c r="J63" s="54"/>
      <c r="K63" s="53" t="s">
        <v>160</v>
      </c>
      <c r="L63" s="54"/>
      <c r="M63" s="53" t="s">
        <v>160</v>
      </c>
      <c r="N63" s="54"/>
      <c r="O63" s="53" t="s">
        <v>160</v>
      </c>
      <c r="P63" s="54"/>
      <c r="Q63" s="53" t="s">
        <v>160</v>
      </c>
      <c r="R63" s="54"/>
      <c r="S63" s="53" t="s">
        <v>160</v>
      </c>
      <c r="T63" s="54"/>
      <c r="U63" s="53">
        <v>10.7</v>
      </c>
      <c r="V63" s="54">
        <v>0.150280898876404</v>
      </c>
      <c r="W63" s="53">
        <v>10</v>
      </c>
      <c r="X63" s="54">
        <v>0.13175230566534901</v>
      </c>
    </row>
    <row r="64" spans="1:24" x14ac:dyDescent="0.25">
      <c r="A64" s="34" t="s">
        <v>523</v>
      </c>
      <c r="B64" s="34"/>
      <c r="C64" s="51">
        <v>-56.4</v>
      </c>
      <c r="D64" s="52"/>
      <c r="E64" s="51">
        <v>-68.900000000000006</v>
      </c>
      <c r="F64" s="52"/>
      <c r="G64" s="51">
        <v>-78.400000000000006</v>
      </c>
      <c r="H64" s="52"/>
      <c r="I64" s="51">
        <v>-81.099999999999994</v>
      </c>
      <c r="J64" s="52"/>
      <c r="K64" s="51">
        <v>-95.8</v>
      </c>
      <c r="L64" s="52"/>
      <c r="M64" s="51">
        <v>-172.4</v>
      </c>
      <c r="N64" s="52"/>
      <c r="O64" s="51">
        <v>-109.5</v>
      </c>
      <c r="P64" s="52"/>
      <c r="Q64" s="51">
        <v>-124.4</v>
      </c>
      <c r="R64" s="52"/>
      <c r="S64" s="51">
        <v>-240.4</v>
      </c>
      <c r="T64" s="52"/>
      <c r="U64" s="51">
        <v>-159.69999999999999</v>
      </c>
      <c r="V64" s="52"/>
      <c r="W64" s="51">
        <v>-173.7</v>
      </c>
      <c r="X64" s="52"/>
    </row>
    <row r="65" spans="1:24" x14ac:dyDescent="0.25">
      <c r="A65" s="36" t="s">
        <v>602</v>
      </c>
      <c r="B65" s="36"/>
      <c r="C65" s="53">
        <v>-3.9</v>
      </c>
      <c r="D65" s="54"/>
      <c r="E65" s="53">
        <v>-12.4</v>
      </c>
      <c r="F65" s="54"/>
      <c r="G65" s="53">
        <v>-20.399999999999999</v>
      </c>
      <c r="H65" s="54"/>
      <c r="I65" s="53">
        <v>-20.8</v>
      </c>
      <c r="J65" s="54"/>
      <c r="K65" s="53">
        <v>-15.5</v>
      </c>
      <c r="L65" s="54"/>
      <c r="M65" s="53">
        <v>-52.2</v>
      </c>
      <c r="N65" s="54"/>
      <c r="O65" s="53">
        <v>-30.1</v>
      </c>
      <c r="P65" s="54"/>
      <c r="Q65" s="53">
        <v>-4</v>
      </c>
      <c r="R65" s="54"/>
      <c r="S65" s="53">
        <v>-7.4</v>
      </c>
      <c r="T65" s="54"/>
      <c r="U65" s="53">
        <v>-6.4</v>
      </c>
      <c r="V65" s="54"/>
      <c r="W65" s="53">
        <v>-10.3</v>
      </c>
      <c r="X65" s="54"/>
    </row>
    <row r="66" spans="1:24" x14ac:dyDescent="0.25">
      <c r="A66" s="36" t="s">
        <v>599</v>
      </c>
      <c r="B66" s="36"/>
      <c r="C66" s="53">
        <v>-39.5</v>
      </c>
      <c r="D66" s="54">
        <v>0.75238095238095204</v>
      </c>
      <c r="E66" s="53">
        <v>-29.7</v>
      </c>
      <c r="F66" s="54">
        <v>0.52566371681415902</v>
      </c>
      <c r="G66" s="53">
        <v>-32.799999999999997</v>
      </c>
      <c r="H66" s="54">
        <v>0.56551724137931003</v>
      </c>
      <c r="I66" s="53">
        <v>-33.5</v>
      </c>
      <c r="J66" s="54">
        <v>0.55555555555555602</v>
      </c>
      <c r="K66" s="53">
        <v>-56.8</v>
      </c>
      <c r="L66" s="54">
        <v>0.70734744707347397</v>
      </c>
      <c r="M66" s="53">
        <v>-60.3</v>
      </c>
      <c r="N66" s="54">
        <v>0.50166389351081497</v>
      </c>
      <c r="O66" s="53">
        <v>-33.4</v>
      </c>
      <c r="P66" s="54">
        <v>0.420654911838791</v>
      </c>
      <c r="Q66" s="53">
        <v>-22.3</v>
      </c>
      <c r="R66" s="54">
        <v>0.18521594684385401</v>
      </c>
      <c r="S66" s="53">
        <v>-31.6</v>
      </c>
      <c r="T66" s="54">
        <v>0.13562231759656701</v>
      </c>
      <c r="U66" s="53">
        <v>-33.6</v>
      </c>
      <c r="V66" s="54">
        <v>0.219178082191781</v>
      </c>
      <c r="W66" s="53">
        <v>-63</v>
      </c>
      <c r="X66" s="54">
        <v>0.38555691554467603</v>
      </c>
    </row>
    <row r="67" spans="1:24" x14ac:dyDescent="0.25">
      <c r="A67" s="36" t="s">
        <v>598</v>
      </c>
      <c r="B67" s="36"/>
      <c r="C67" s="53">
        <v>-13</v>
      </c>
      <c r="D67" s="54">
        <v>0.24761904761904799</v>
      </c>
      <c r="E67" s="53">
        <v>-26.8</v>
      </c>
      <c r="F67" s="54">
        <v>0.47433628318584098</v>
      </c>
      <c r="G67" s="53">
        <v>-25.2</v>
      </c>
      <c r="H67" s="54">
        <v>0.43448275862069002</v>
      </c>
      <c r="I67" s="53">
        <v>-26.8</v>
      </c>
      <c r="J67" s="54">
        <v>0.44444444444444398</v>
      </c>
      <c r="K67" s="53">
        <v>-23.5</v>
      </c>
      <c r="L67" s="54">
        <v>0.29265255292652598</v>
      </c>
      <c r="M67" s="53">
        <v>-59.9</v>
      </c>
      <c r="N67" s="54">
        <v>0.49833610648918503</v>
      </c>
      <c r="O67" s="53">
        <v>-46</v>
      </c>
      <c r="P67" s="54">
        <v>0.579345088161209</v>
      </c>
      <c r="Q67" s="53">
        <v>-98.1</v>
      </c>
      <c r="R67" s="54">
        <v>0.81478405315614599</v>
      </c>
      <c r="S67" s="53">
        <v>-201.4</v>
      </c>
      <c r="T67" s="54">
        <v>0.86437768240343305</v>
      </c>
      <c r="U67" s="53">
        <v>-119.7</v>
      </c>
      <c r="V67" s="54">
        <v>0.78082191780821897</v>
      </c>
      <c r="W67" s="53">
        <v>-100.4</v>
      </c>
      <c r="X67" s="54">
        <v>0.61444308445532403</v>
      </c>
    </row>
    <row r="68" spans="1:24" x14ac:dyDescent="0.25">
      <c r="A68" s="43" t="s">
        <v>158</v>
      </c>
      <c r="B68" s="43"/>
      <c r="C68" s="43"/>
      <c r="D68" s="43"/>
      <c r="E68" s="43"/>
      <c r="F68" s="43"/>
      <c r="G68" s="43"/>
      <c r="H68" s="43"/>
      <c r="I68" s="43"/>
      <c r="J68" s="43"/>
      <c r="K68" s="43"/>
      <c r="L68" s="43"/>
      <c r="M68" s="43"/>
      <c r="N68" s="43"/>
      <c r="O68" s="43"/>
      <c r="P68" s="43"/>
      <c r="Q68" s="43"/>
      <c r="R68" s="43"/>
      <c r="S68" s="43"/>
      <c r="T68" s="43"/>
      <c r="U68" s="43"/>
      <c r="V68" s="43"/>
      <c r="W68" s="43"/>
      <c r="X68" s="43"/>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A21" sqref="A21"/>
    </sheetView>
  </sheetViews>
  <sheetFormatPr defaultColWidth="9" defaultRowHeight="15" x14ac:dyDescent="0.25"/>
  <cols>
    <col min="1" max="1" width="34" style="27" bestFit="1" customWidth="1"/>
    <col min="2" max="2" width="0" style="27" hidden="1" bestFit="1" customWidth="1"/>
    <col min="3" max="12" width="11.42578125" style="27" bestFit="1" customWidth="1"/>
    <col min="13" max="16384" width="9" style="27"/>
  </cols>
  <sheetData>
    <row r="1" spans="1:12" ht="14.25" x14ac:dyDescent="0.25">
      <c r="A1" s="26"/>
      <c r="B1" s="26"/>
      <c r="C1" s="26"/>
      <c r="D1" s="26"/>
      <c r="E1" s="26"/>
      <c r="F1" s="26"/>
      <c r="G1" s="26"/>
      <c r="H1" s="26"/>
      <c r="I1" s="26"/>
      <c r="J1" s="26"/>
      <c r="K1" s="26"/>
      <c r="L1" s="26"/>
    </row>
    <row r="2" spans="1:12" ht="21.2" x14ac:dyDescent="0.25">
      <c r="A2" s="28" t="s">
        <v>611</v>
      </c>
      <c r="B2" s="28"/>
      <c r="C2" s="28"/>
      <c r="D2" s="28"/>
      <c r="E2" s="28"/>
      <c r="F2" s="28"/>
      <c r="G2" s="28"/>
      <c r="H2" s="28"/>
      <c r="I2" s="28"/>
      <c r="J2" s="28"/>
      <c r="K2" s="28"/>
      <c r="L2" s="28"/>
    </row>
    <row r="3" spans="1:12" ht="14.25" x14ac:dyDescent="0.25">
      <c r="A3" s="29"/>
      <c r="B3" s="29"/>
      <c r="C3" s="29"/>
      <c r="D3" s="29"/>
      <c r="E3" s="29"/>
      <c r="F3" s="29"/>
      <c r="G3" s="29"/>
      <c r="H3" s="29"/>
      <c r="I3" s="29"/>
      <c r="J3" s="29"/>
      <c r="K3" s="29"/>
      <c r="L3" s="29"/>
    </row>
    <row r="4" spans="1:12" ht="14.25" x14ac:dyDescent="0.25">
      <c r="A4" s="30" t="s">
        <v>1</v>
      </c>
      <c r="B4" s="30"/>
      <c r="C4" s="31" t="s">
        <v>3</v>
      </c>
      <c r="D4" s="31" t="s">
        <v>4</v>
      </c>
      <c r="E4" s="31" t="s">
        <v>5</v>
      </c>
      <c r="F4" s="31" t="s">
        <v>6</v>
      </c>
      <c r="G4" s="31" t="s">
        <v>7</v>
      </c>
      <c r="H4" s="31" t="s">
        <v>8</v>
      </c>
      <c r="I4" s="31" t="s">
        <v>9</v>
      </c>
      <c r="J4" s="31" t="s">
        <v>10</v>
      </c>
      <c r="K4" s="31" t="s">
        <v>11</v>
      </c>
      <c r="L4" s="31" t="s">
        <v>12</v>
      </c>
    </row>
    <row r="5" spans="1:12" ht="14.25" x14ac:dyDescent="0.25">
      <c r="A5" s="32" t="s">
        <v>16</v>
      </c>
      <c r="B5" s="32"/>
      <c r="C5" s="33" t="s">
        <v>18</v>
      </c>
      <c r="D5" s="33" t="s">
        <v>19</v>
      </c>
      <c r="E5" s="33" t="s">
        <v>20</v>
      </c>
      <c r="F5" s="33" t="s">
        <v>21</v>
      </c>
      <c r="G5" s="33" t="s">
        <v>22</v>
      </c>
      <c r="H5" s="33" t="s">
        <v>23</v>
      </c>
      <c r="I5" s="33" t="s">
        <v>24</v>
      </c>
      <c r="J5" s="33" t="s">
        <v>25</v>
      </c>
      <c r="K5" s="33" t="s">
        <v>26</v>
      </c>
      <c r="L5" s="33" t="s">
        <v>27</v>
      </c>
    </row>
    <row r="6" spans="1:12" x14ac:dyDescent="0.25">
      <c r="A6" s="34" t="s">
        <v>612</v>
      </c>
      <c r="B6" s="34" t="s">
        <v>613</v>
      </c>
      <c r="C6" s="59" t="s">
        <v>160</v>
      </c>
      <c r="D6" s="59">
        <v>9.2128999999999994</v>
      </c>
      <c r="E6" s="59">
        <v>10.564</v>
      </c>
      <c r="F6" s="59">
        <v>9.2627000000000006</v>
      </c>
      <c r="G6" s="59">
        <v>8.9810999999999996</v>
      </c>
      <c r="H6" s="59">
        <v>10.437099999999999</v>
      </c>
      <c r="I6" s="59">
        <v>10.879300000000001</v>
      </c>
      <c r="J6" s="59">
        <v>11.216799999999999</v>
      </c>
      <c r="K6" s="59">
        <v>12.332000000000001</v>
      </c>
      <c r="L6" s="59">
        <v>13.090999999999999</v>
      </c>
    </row>
    <row r="7" spans="1:12" x14ac:dyDescent="0.25">
      <c r="A7" s="36" t="s">
        <v>614</v>
      </c>
      <c r="B7" s="36" t="s">
        <v>615</v>
      </c>
      <c r="C7" s="42" t="s">
        <v>160</v>
      </c>
      <c r="D7" s="42">
        <v>39.618200000000002</v>
      </c>
      <c r="E7" s="42">
        <v>34.645800000000001</v>
      </c>
      <c r="F7" s="42">
        <v>39.405500000000004</v>
      </c>
      <c r="G7" s="42">
        <v>40.640799999999999</v>
      </c>
      <c r="H7" s="42">
        <v>34.971299999999999</v>
      </c>
      <c r="I7" s="42">
        <v>33.642000000000003</v>
      </c>
      <c r="J7" s="42">
        <v>32.540399999999998</v>
      </c>
      <c r="K7" s="42">
        <v>29.597799999999999</v>
      </c>
      <c r="L7" s="42">
        <v>27.881799999999998</v>
      </c>
    </row>
    <row r="8" spans="1:12" x14ac:dyDescent="0.25">
      <c r="A8" s="34" t="s">
        <v>616</v>
      </c>
      <c r="B8" s="34" t="s">
        <v>617</v>
      </c>
      <c r="C8" s="59" t="s">
        <v>160</v>
      </c>
      <c r="D8" s="59">
        <v>3.4144000000000001</v>
      </c>
      <c r="E8" s="59">
        <v>3.2946</v>
      </c>
      <c r="F8" s="59">
        <v>2.9350000000000001</v>
      </c>
      <c r="G8" s="59">
        <v>3.4491000000000001</v>
      </c>
      <c r="H8" s="59">
        <v>3.0558999999999998</v>
      </c>
      <c r="I8" s="59">
        <v>3.06</v>
      </c>
      <c r="J8" s="59">
        <v>3.1493000000000002</v>
      </c>
      <c r="K8" s="59">
        <v>3.1194999999999999</v>
      </c>
      <c r="L8" s="59">
        <v>2.7976000000000001</v>
      </c>
    </row>
    <row r="9" spans="1:12" x14ac:dyDescent="0.25">
      <c r="A9" s="36" t="s">
        <v>618</v>
      </c>
      <c r="B9" s="36" t="s">
        <v>619</v>
      </c>
      <c r="C9" s="42" t="s">
        <v>160</v>
      </c>
      <c r="D9" s="42">
        <v>106.89919999999999</v>
      </c>
      <c r="E9" s="42">
        <v>111.09139999999999</v>
      </c>
      <c r="F9" s="42">
        <v>124.3629</v>
      </c>
      <c r="G9" s="42">
        <v>105.8233</v>
      </c>
      <c r="H9" s="42">
        <v>119.44289999999999</v>
      </c>
      <c r="I9" s="42">
        <v>119.60980000000001</v>
      </c>
      <c r="J9" s="42">
        <v>115.8997</v>
      </c>
      <c r="K9" s="42">
        <v>117.0056</v>
      </c>
      <c r="L9" s="42">
        <v>130.47</v>
      </c>
    </row>
    <row r="10" spans="1:12" x14ac:dyDescent="0.25">
      <c r="A10" s="34" t="s">
        <v>620</v>
      </c>
      <c r="B10" s="34" t="s">
        <v>621</v>
      </c>
      <c r="C10" s="59" t="s">
        <v>160</v>
      </c>
      <c r="D10" s="59">
        <v>6.9245000000000001</v>
      </c>
      <c r="E10" s="59">
        <v>6.2077</v>
      </c>
      <c r="F10" s="59">
        <v>3.3237000000000001</v>
      </c>
      <c r="G10" s="59">
        <v>3.2909000000000002</v>
      </c>
      <c r="H10" s="59">
        <v>3.6082000000000001</v>
      </c>
      <c r="I10" s="59">
        <v>2.7820999999999998</v>
      </c>
      <c r="J10" s="59">
        <v>3.0268999999999999</v>
      </c>
      <c r="K10" s="59">
        <v>3.1903000000000001</v>
      </c>
      <c r="L10" s="59">
        <v>2.7866999999999997</v>
      </c>
    </row>
    <row r="11" spans="1:12" x14ac:dyDescent="0.25">
      <c r="A11" s="36" t="s">
        <v>622</v>
      </c>
      <c r="B11" s="36" t="s">
        <v>623</v>
      </c>
      <c r="C11" s="42" t="s">
        <v>160</v>
      </c>
      <c r="D11" s="42">
        <v>52.711199999999998</v>
      </c>
      <c r="E11" s="42">
        <v>58.959299999999999</v>
      </c>
      <c r="F11" s="42">
        <v>109.81780000000001</v>
      </c>
      <c r="G11" s="42">
        <v>110.91249999999999</v>
      </c>
      <c r="H11" s="42">
        <v>101.15989999999999</v>
      </c>
      <c r="I11" s="42">
        <v>131.55719999999999</v>
      </c>
      <c r="J11" s="42">
        <v>120.5864</v>
      </c>
      <c r="K11" s="42">
        <v>114.4111</v>
      </c>
      <c r="L11" s="42">
        <v>130.9804</v>
      </c>
    </row>
    <row r="12" spans="1:12" ht="14.25" x14ac:dyDescent="0.25">
      <c r="A12" s="34"/>
      <c r="B12" s="35"/>
      <c r="C12" s="35"/>
      <c r="D12" s="35"/>
      <c r="E12" s="35"/>
      <c r="F12" s="35"/>
      <c r="G12" s="35"/>
      <c r="H12" s="35"/>
      <c r="I12" s="35"/>
      <c r="J12" s="35"/>
      <c r="K12" s="35"/>
      <c r="L12" s="35"/>
    </row>
    <row r="13" spans="1:12" x14ac:dyDescent="0.25">
      <c r="A13" s="34" t="s">
        <v>312</v>
      </c>
      <c r="B13" s="34" t="s">
        <v>313</v>
      </c>
      <c r="C13" s="59" t="s">
        <v>160</v>
      </c>
      <c r="D13" s="59">
        <v>93.806100000000001</v>
      </c>
      <c r="E13" s="59">
        <v>86.777900000000002</v>
      </c>
      <c r="F13" s="59">
        <v>53.950600000000001</v>
      </c>
      <c r="G13" s="59">
        <v>35.551600000000001</v>
      </c>
      <c r="H13" s="59">
        <v>53.254300000000001</v>
      </c>
      <c r="I13" s="59">
        <v>21.694600000000001</v>
      </c>
      <c r="J13" s="59">
        <v>27.8538</v>
      </c>
      <c r="K13" s="59">
        <v>32.192399999999999</v>
      </c>
      <c r="L13" s="59">
        <v>27.371400000000001</v>
      </c>
    </row>
    <row r="14" spans="1:12" x14ac:dyDescent="0.25">
      <c r="A14" s="34" t="s">
        <v>624</v>
      </c>
      <c r="B14" s="34" t="s">
        <v>625</v>
      </c>
      <c r="C14" s="59" t="s">
        <v>160</v>
      </c>
      <c r="D14" s="59">
        <v>146.51730000000001</v>
      </c>
      <c r="E14" s="59">
        <v>145.7372</v>
      </c>
      <c r="F14" s="59">
        <v>163.76840000000001</v>
      </c>
      <c r="G14" s="59">
        <v>146.4641</v>
      </c>
      <c r="H14" s="59">
        <v>154.41419999999999</v>
      </c>
      <c r="I14" s="59">
        <v>153.2518</v>
      </c>
      <c r="J14" s="59">
        <v>148.4401</v>
      </c>
      <c r="K14" s="59">
        <v>146.6035</v>
      </c>
      <c r="L14" s="59">
        <v>158.3518</v>
      </c>
    </row>
    <row r="15" spans="1:12" ht="14.25" x14ac:dyDescent="0.25">
      <c r="A15" s="34"/>
      <c r="B15" s="35"/>
      <c r="C15" s="35"/>
      <c r="D15" s="35"/>
      <c r="E15" s="35"/>
      <c r="F15" s="35"/>
      <c r="G15" s="35"/>
      <c r="H15" s="35"/>
      <c r="I15" s="35"/>
      <c r="J15" s="35"/>
      <c r="K15" s="35"/>
      <c r="L15" s="35"/>
    </row>
    <row r="16" spans="1:12" ht="14.25" x14ac:dyDescent="0.25">
      <c r="A16" s="34" t="s">
        <v>626</v>
      </c>
      <c r="B16" s="34" t="s">
        <v>176</v>
      </c>
      <c r="C16" s="38">
        <v>254.5</v>
      </c>
      <c r="D16" s="38">
        <v>301.2</v>
      </c>
      <c r="E16" s="38">
        <v>354.3</v>
      </c>
      <c r="F16" s="38">
        <v>309.89999999999998</v>
      </c>
      <c r="G16" s="38">
        <v>356.7</v>
      </c>
      <c r="H16" s="38">
        <v>534.9</v>
      </c>
      <c r="I16" s="38">
        <v>435.9</v>
      </c>
      <c r="J16" s="38">
        <v>534.79999999999995</v>
      </c>
      <c r="K16" s="38">
        <v>555.5</v>
      </c>
      <c r="L16" s="38">
        <v>484.9</v>
      </c>
    </row>
    <row r="17" spans="1:12" ht="14.25" x14ac:dyDescent="0.25">
      <c r="A17" s="36" t="s">
        <v>627</v>
      </c>
      <c r="B17" s="36" t="s">
        <v>178</v>
      </c>
      <c r="C17" s="37">
        <v>95.3</v>
      </c>
      <c r="D17" s="37">
        <v>131.30000000000001</v>
      </c>
      <c r="E17" s="37">
        <v>135</v>
      </c>
      <c r="F17" s="37">
        <v>117.4</v>
      </c>
      <c r="G17" s="37">
        <v>82.1</v>
      </c>
      <c r="H17" s="37">
        <v>197.6</v>
      </c>
      <c r="I17" s="37">
        <v>114.4</v>
      </c>
      <c r="J17" s="37">
        <v>139.6</v>
      </c>
      <c r="K17" s="37">
        <v>179.7</v>
      </c>
      <c r="L17" s="37">
        <v>162.9</v>
      </c>
    </row>
    <row r="18" spans="1:12" ht="14.25" x14ac:dyDescent="0.25">
      <c r="A18" s="36" t="s">
        <v>628</v>
      </c>
      <c r="B18" s="36" t="s">
        <v>180</v>
      </c>
      <c r="C18" s="37">
        <v>12.5</v>
      </c>
      <c r="D18" s="37">
        <v>26.6</v>
      </c>
      <c r="E18" s="37">
        <v>28</v>
      </c>
      <c r="F18" s="37">
        <v>26.5</v>
      </c>
      <c r="G18" s="37">
        <v>73.099999999999994</v>
      </c>
      <c r="H18" s="37">
        <v>99</v>
      </c>
      <c r="I18" s="37">
        <v>56.9</v>
      </c>
      <c r="J18" s="37">
        <v>82.5</v>
      </c>
      <c r="K18" s="37">
        <v>88.9</v>
      </c>
      <c r="L18" s="37">
        <v>70.3</v>
      </c>
    </row>
    <row r="19" spans="1:12" ht="14.25" x14ac:dyDescent="0.25">
      <c r="A19" s="36" t="s">
        <v>629</v>
      </c>
      <c r="B19" s="36" t="s">
        <v>182</v>
      </c>
      <c r="C19" s="37">
        <v>146.69999999999999</v>
      </c>
      <c r="D19" s="37">
        <v>143.30000000000001</v>
      </c>
      <c r="E19" s="37">
        <v>191.3</v>
      </c>
      <c r="F19" s="37">
        <v>166</v>
      </c>
      <c r="G19" s="37">
        <v>201.5</v>
      </c>
      <c r="H19" s="37">
        <v>238.3</v>
      </c>
      <c r="I19" s="37">
        <v>264.60000000000002</v>
      </c>
      <c r="J19" s="37">
        <v>312.7</v>
      </c>
      <c r="K19" s="37">
        <v>286.89999999999998</v>
      </c>
      <c r="L19" s="37">
        <v>251.7</v>
      </c>
    </row>
    <row r="20" spans="1:12" x14ac:dyDescent="0.25">
      <c r="A20" s="36" t="s">
        <v>630</v>
      </c>
      <c r="B20" s="36" t="s">
        <v>184</v>
      </c>
      <c r="C20" s="37" t="s">
        <v>160</v>
      </c>
      <c r="D20" s="37" t="s">
        <v>160</v>
      </c>
      <c r="E20" s="37">
        <v>0</v>
      </c>
      <c r="F20" s="37">
        <v>0</v>
      </c>
      <c r="G20" s="37">
        <v>0</v>
      </c>
      <c r="H20" s="37">
        <v>0</v>
      </c>
      <c r="I20" s="37">
        <v>0</v>
      </c>
      <c r="J20" s="37">
        <v>0</v>
      </c>
      <c r="K20" s="37">
        <v>0</v>
      </c>
      <c r="L20" s="37">
        <v>0</v>
      </c>
    </row>
    <row r="21" spans="1:12" ht="14.25" x14ac:dyDescent="0.25">
      <c r="A21" s="43" t="s">
        <v>158</v>
      </c>
      <c r="B21" s="43" t="s">
        <v>159</v>
      </c>
      <c r="C21" s="43"/>
      <c r="D21" s="43"/>
      <c r="E21" s="43"/>
      <c r="F21" s="43"/>
      <c r="G21" s="43"/>
      <c r="H21" s="43"/>
      <c r="I21" s="43"/>
      <c r="J21" s="43"/>
      <c r="K21" s="43"/>
      <c r="L21" s="43"/>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8"/>
  <sheetViews>
    <sheetView showGridLines="0" workbookViewId="0">
      <pane xSplit="2" ySplit="5" topLeftCell="W63" activePane="bottomRight" state="frozen"/>
      <selection pane="topRight" activeCell="C1" sqref="C1"/>
      <selection pane="bottomLeft" activeCell="A6" sqref="A6"/>
      <selection pane="bottomRight" activeCell="Z70" sqref="Z70:AI70"/>
    </sheetView>
  </sheetViews>
  <sheetFormatPr defaultColWidth="9" defaultRowHeight="15" x14ac:dyDescent="0.25"/>
  <cols>
    <col min="1" max="1" width="34" style="27" bestFit="1" customWidth="1"/>
    <col min="2" max="2" width="0" style="27" hidden="1" bestFit="1" customWidth="1"/>
    <col min="3" max="35" width="11.42578125" style="27" bestFit="1" customWidth="1"/>
    <col min="36" max="16384" width="9" style="27"/>
  </cols>
  <sheetData>
    <row r="1" spans="1:35" ht="14.25" x14ac:dyDescent="0.25">
      <c r="A1" s="26"/>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row>
    <row r="2" spans="1:35" ht="21.2" x14ac:dyDescent="0.25">
      <c r="A2" s="28" t="s">
        <v>0</v>
      </c>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3" spans="1:35" ht="14.25" x14ac:dyDescent="0.25">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row>
    <row r="4" spans="1:35" ht="14.25" x14ac:dyDescent="0.25">
      <c r="A4" s="30" t="s">
        <v>1</v>
      </c>
      <c r="B4" s="30"/>
      <c r="C4" s="31" t="s">
        <v>631</v>
      </c>
      <c r="D4" s="31" t="s">
        <v>632</v>
      </c>
      <c r="E4" s="31" t="s">
        <v>633</v>
      </c>
      <c r="F4" s="31" t="s">
        <v>634</v>
      </c>
      <c r="G4" s="31" t="s">
        <v>635</v>
      </c>
      <c r="H4" s="31" t="s">
        <v>636</v>
      </c>
      <c r="I4" s="31" t="s">
        <v>637</v>
      </c>
      <c r="J4" s="31" t="s">
        <v>638</v>
      </c>
      <c r="K4" s="31" t="s">
        <v>639</v>
      </c>
      <c r="L4" s="31" t="s">
        <v>640</v>
      </c>
      <c r="M4" s="31" t="s">
        <v>641</v>
      </c>
      <c r="N4" s="31" t="s">
        <v>642</v>
      </c>
      <c r="O4" s="31" t="s">
        <v>643</v>
      </c>
      <c r="P4" s="31" t="s">
        <v>644</v>
      </c>
      <c r="Q4" s="31" t="s">
        <v>645</v>
      </c>
      <c r="R4" s="31" t="s">
        <v>646</v>
      </c>
      <c r="S4" s="31" t="s">
        <v>647</v>
      </c>
      <c r="T4" s="31" t="s">
        <v>648</v>
      </c>
      <c r="U4" s="31" t="s">
        <v>649</v>
      </c>
      <c r="V4" s="31" t="s">
        <v>650</v>
      </c>
      <c r="W4" s="31" t="s">
        <v>651</v>
      </c>
      <c r="X4" s="31" t="s">
        <v>652</v>
      </c>
      <c r="Y4" s="31" t="s">
        <v>653</v>
      </c>
      <c r="Z4" s="31" t="s">
        <v>654</v>
      </c>
      <c r="AA4" s="31" t="s">
        <v>655</v>
      </c>
      <c r="AB4" s="31" t="s">
        <v>656</v>
      </c>
      <c r="AC4" s="31" t="s">
        <v>657</v>
      </c>
      <c r="AD4" s="31" t="s">
        <v>658</v>
      </c>
      <c r="AE4" s="31" t="s">
        <v>659</v>
      </c>
      <c r="AF4" s="31" t="s">
        <v>660</v>
      </c>
      <c r="AG4" s="31" t="s">
        <v>661</v>
      </c>
      <c r="AH4" s="31" t="s">
        <v>662</v>
      </c>
      <c r="AI4" s="31" t="s">
        <v>663</v>
      </c>
    </row>
    <row r="5" spans="1:35" ht="14.25" x14ac:dyDescent="0.25">
      <c r="A5" s="32" t="s">
        <v>664</v>
      </c>
      <c r="B5" s="32"/>
      <c r="C5" s="33" t="s">
        <v>665</v>
      </c>
      <c r="D5" s="33" t="s">
        <v>666</v>
      </c>
      <c r="E5" s="33" t="s">
        <v>20</v>
      </c>
      <c r="F5" s="33" t="s">
        <v>667</v>
      </c>
      <c r="G5" s="33" t="s">
        <v>668</v>
      </c>
      <c r="H5" s="33" t="s">
        <v>669</v>
      </c>
      <c r="I5" s="33" t="s">
        <v>21</v>
      </c>
      <c r="J5" s="33" t="s">
        <v>670</v>
      </c>
      <c r="K5" s="33" t="s">
        <v>671</v>
      </c>
      <c r="L5" s="33" t="s">
        <v>672</v>
      </c>
      <c r="M5" s="33" t="s">
        <v>22</v>
      </c>
      <c r="N5" s="33" t="s">
        <v>673</v>
      </c>
      <c r="O5" s="33" t="s">
        <v>674</v>
      </c>
      <c r="P5" s="33" t="s">
        <v>675</v>
      </c>
      <c r="Q5" s="33" t="s">
        <v>23</v>
      </c>
      <c r="R5" s="33" t="s">
        <v>676</v>
      </c>
      <c r="S5" s="33" t="s">
        <v>677</v>
      </c>
      <c r="T5" s="33" t="s">
        <v>678</v>
      </c>
      <c r="U5" s="33" t="s">
        <v>24</v>
      </c>
      <c r="V5" s="33" t="s">
        <v>679</v>
      </c>
      <c r="W5" s="33" t="s">
        <v>680</v>
      </c>
      <c r="X5" s="33" t="s">
        <v>681</v>
      </c>
      <c r="Y5" s="33" t="s">
        <v>25</v>
      </c>
      <c r="Z5" s="33" t="s">
        <v>682</v>
      </c>
      <c r="AA5" s="33" t="s">
        <v>683</v>
      </c>
      <c r="AB5" s="33" t="s">
        <v>684</v>
      </c>
      <c r="AC5" s="33" t="s">
        <v>26</v>
      </c>
      <c r="AD5" s="33" t="s">
        <v>685</v>
      </c>
      <c r="AE5" s="33" t="s">
        <v>686</v>
      </c>
      <c r="AF5" s="33" t="s">
        <v>687</v>
      </c>
      <c r="AG5" s="33" t="s">
        <v>27</v>
      </c>
      <c r="AH5" s="33" t="s">
        <v>688</v>
      </c>
      <c r="AI5" s="33" t="s">
        <v>689</v>
      </c>
    </row>
    <row r="6" spans="1:35" ht="14.25" x14ac:dyDescent="0.25">
      <c r="A6" s="34" t="s">
        <v>30</v>
      </c>
      <c r="B6" s="34" t="s">
        <v>31</v>
      </c>
      <c r="C6" s="38">
        <v>1431.9</v>
      </c>
      <c r="D6" s="38">
        <v>742.8</v>
      </c>
      <c r="E6" s="38">
        <v>707.7</v>
      </c>
      <c r="F6" s="38">
        <v>693</v>
      </c>
      <c r="G6" s="38">
        <v>719.3</v>
      </c>
      <c r="H6" s="38">
        <v>699.8</v>
      </c>
      <c r="I6" s="38">
        <v>714.4</v>
      </c>
      <c r="J6" s="38">
        <v>763.5</v>
      </c>
      <c r="K6" s="38">
        <v>764.2</v>
      </c>
      <c r="L6" s="38">
        <v>810.2</v>
      </c>
      <c r="M6" s="38">
        <v>803.7</v>
      </c>
      <c r="N6" s="38">
        <v>899.8</v>
      </c>
      <c r="O6" s="38">
        <v>932</v>
      </c>
      <c r="P6" s="38">
        <v>933.9</v>
      </c>
      <c r="Q6" s="38">
        <v>911.3</v>
      </c>
      <c r="R6" s="38">
        <v>986.6</v>
      </c>
      <c r="S6" s="38">
        <v>1012.3</v>
      </c>
      <c r="T6" s="38">
        <v>921.3</v>
      </c>
      <c r="U6" s="38">
        <v>981.1</v>
      </c>
      <c r="V6" s="38">
        <v>1037.9000000000001</v>
      </c>
      <c r="W6" s="38">
        <v>1055.3</v>
      </c>
      <c r="X6" s="38">
        <v>1046.8</v>
      </c>
      <c r="Y6" s="38">
        <v>1060.7</v>
      </c>
      <c r="Z6" s="38">
        <v>1113.3</v>
      </c>
      <c r="AA6" s="38">
        <v>1111.0999999999999</v>
      </c>
      <c r="AB6" s="38">
        <v>1090.7</v>
      </c>
      <c r="AC6" s="38">
        <v>1094.2</v>
      </c>
      <c r="AD6" s="38">
        <v>1094.4000000000001</v>
      </c>
      <c r="AE6" s="38">
        <v>1032.4000000000001</v>
      </c>
      <c r="AF6" s="38">
        <v>977.5</v>
      </c>
      <c r="AG6" s="38">
        <v>967</v>
      </c>
      <c r="AH6" s="38">
        <v>954.7</v>
      </c>
      <c r="AI6" s="38">
        <v>964.77800000000002</v>
      </c>
    </row>
    <row r="7" spans="1:35" x14ac:dyDescent="0.25">
      <c r="A7" s="36" t="s">
        <v>32</v>
      </c>
      <c r="B7" s="36" t="s">
        <v>33</v>
      </c>
      <c r="C7" s="37" t="s">
        <v>160</v>
      </c>
      <c r="D7" s="37" t="s">
        <v>160</v>
      </c>
      <c r="E7" s="37" t="s">
        <v>160</v>
      </c>
      <c r="F7" s="37">
        <v>693</v>
      </c>
      <c r="G7" s="37">
        <v>719.3</v>
      </c>
      <c r="H7" s="37">
        <v>699.8</v>
      </c>
      <c r="I7" s="37">
        <v>714.4</v>
      </c>
      <c r="J7" s="37">
        <v>763.5</v>
      </c>
      <c r="K7" s="37">
        <v>764.2</v>
      </c>
      <c r="L7" s="37">
        <v>810.2</v>
      </c>
      <c r="M7" s="37">
        <v>803.7</v>
      </c>
      <c r="N7" s="37">
        <v>899.8</v>
      </c>
      <c r="O7" s="37">
        <v>932</v>
      </c>
      <c r="P7" s="37">
        <v>933.9</v>
      </c>
      <c r="Q7" s="37">
        <v>911.3</v>
      </c>
      <c r="R7" s="37">
        <v>986.6</v>
      </c>
      <c r="S7" s="37">
        <v>1012.3</v>
      </c>
      <c r="T7" s="37">
        <v>921.3</v>
      </c>
      <c r="U7" s="37">
        <v>981.1</v>
      </c>
      <c r="V7" s="37">
        <v>1037.9000000000001</v>
      </c>
      <c r="W7" s="37">
        <v>1055.3</v>
      </c>
      <c r="X7" s="37">
        <v>1046.8</v>
      </c>
      <c r="Y7" s="37">
        <v>1060.7</v>
      </c>
      <c r="Z7" s="37">
        <v>1113.3</v>
      </c>
      <c r="AA7" s="37">
        <v>1111.0999999999999</v>
      </c>
      <c r="AB7" s="37">
        <v>1090.7</v>
      </c>
      <c r="AC7" s="37">
        <v>1094.2</v>
      </c>
      <c r="AD7" s="37">
        <v>1094.4000000000001</v>
      </c>
      <c r="AE7" s="37">
        <v>1032.4000000000001</v>
      </c>
      <c r="AF7" s="37">
        <v>977.5</v>
      </c>
      <c r="AG7" s="37">
        <v>967</v>
      </c>
      <c r="AH7" s="37"/>
      <c r="AI7" s="37"/>
    </row>
    <row r="8" spans="1:35" ht="14.25" x14ac:dyDescent="0.25">
      <c r="A8" s="36" t="s">
        <v>34</v>
      </c>
      <c r="B8" s="36" t="s">
        <v>35</v>
      </c>
      <c r="C8" s="37">
        <v>520.5</v>
      </c>
      <c r="D8" s="37">
        <v>291.5</v>
      </c>
      <c r="E8" s="37">
        <v>267.8</v>
      </c>
      <c r="F8" s="37">
        <v>247.6</v>
      </c>
      <c r="G8" s="37">
        <v>236.1</v>
      </c>
      <c r="H8" s="37">
        <v>244.6</v>
      </c>
      <c r="I8" s="37">
        <v>246.4</v>
      </c>
      <c r="J8" s="37">
        <v>271.8</v>
      </c>
      <c r="K8" s="37">
        <v>278.7</v>
      </c>
      <c r="L8" s="37">
        <v>296.3</v>
      </c>
      <c r="M8" s="37">
        <v>302.8</v>
      </c>
      <c r="N8" s="37">
        <v>320</v>
      </c>
      <c r="O8" s="37">
        <v>329.1</v>
      </c>
      <c r="P8" s="37">
        <v>358.3</v>
      </c>
      <c r="Q8" s="37">
        <v>354.9</v>
      </c>
      <c r="R8" s="37">
        <v>373.5</v>
      </c>
      <c r="S8" s="37">
        <v>372.3</v>
      </c>
      <c r="T8" s="37">
        <v>357.5</v>
      </c>
      <c r="U8" s="37">
        <v>382</v>
      </c>
      <c r="V8" s="37">
        <v>385</v>
      </c>
      <c r="W8" s="37">
        <v>382</v>
      </c>
      <c r="X8" s="37">
        <v>362.3</v>
      </c>
      <c r="Y8" s="37">
        <v>399.2</v>
      </c>
      <c r="Z8" s="37">
        <v>405.7</v>
      </c>
      <c r="AA8" s="37">
        <v>426.8</v>
      </c>
      <c r="AB8" s="37">
        <v>437.9</v>
      </c>
      <c r="AC8" s="37">
        <v>430.2</v>
      </c>
      <c r="AD8" s="37">
        <v>393.5</v>
      </c>
      <c r="AE8" s="37">
        <v>356.4</v>
      </c>
      <c r="AF8" s="37">
        <v>342.9</v>
      </c>
      <c r="AG8" s="37">
        <v>347.9</v>
      </c>
      <c r="AH8" s="37"/>
      <c r="AI8" s="37"/>
    </row>
    <row r="9" spans="1:35" x14ac:dyDescent="0.25">
      <c r="A9" s="36" t="s">
        <v>36</v>
      </c>
      <c r="B9" s="36" t="s">
        <v>37</v>
      </c>
      <c r="C9" s="37" t="s">
        <v>160</v>
      </c>
      <c r="D9" s="37" t="s">
        <v>160</v>
      </c>
      <c r="E9" s="37" t="s">
        <v>160</v>
      </c>
      <c r="F9" s="37">
        <v>247.6</v>
      </c>
      <c r="G9" s="37">
        <v>236.1</v>
      </c>
      <c r="H9" s="37">
        <v>244.6</v>
      </c>
      <c r="I9" s="37">
        <v>246.4</v>
      </c>
      <c r="J9" s="37">
        <v>271.8</v>
      </c>
      <c r="K9" s="37">
        <v>278.7</v>
      </c>
      <c r="L9" s="37">
        <v>296.3</v>
      </c>
      <c r="M9" s="37">
        <v>302.8</v>
      </c>
      <c r="N9" s="37">
        <v>320</v>
      </c>
      <c r="O9" s="37">
        <v>329.1</v>
      </c>
      <c r="P9" s="37">
        <v>358.3</v>
      </c>
      <c r="Q9" s="37">
        <v>354.9</v>
      </c>
      <c r="R9" s="37">
        <v>373.5</v>
      </c>
      <c r="S9" s="37">
        <v>372.3</v>
      </c>
      <c r="T9" s="37">
        <v>357.5</v>
      </c>
      <c r="U9" s="37">
        <v>382</v>
      </c>
      <c r="V9" s="37">
        <v>385</v>
      </c>
      <c r="W9" s="37">
        <v>382</v>
      </c>
      <c r="X9" s="37">
        <v>362.3</v>
      </c>
      <c r="Y9" s="37">
        <v>399.2</v>
      </c>
      <c r="Z9" s="37">
        <v>405.7</v>
      </c>
      <c r="AA9" s="37">
        <v>426.8</v>
      </c>
      <c r="AB9" s="37">
        <v>437.9</v>
      </c>
      <c r="AC9" s="37">
        <v>430.2</v>
      </c>
      <c r="AD9" s="37">
        <v>393.5</v>
      </c>
      <c r="AE9" s="37">
        <v>356.4</v>
      </c>
      <c r="AF9" s="37">
        <v>342.9</v>
      </c>
      <c r="AG9" s="37">
        <v>347.9</v>
      </c>
      <c r="AH9" s="37"/>
      <c r="AI9" s="37"/>
    </row>
    <row r="10" spans="1:35" ht="14.25" x14ac:dyDescent="0.25">
      <c r="A10" s="34" t="s">
        <v>38</v>
      </c>
      <c r="B10" s="34" t="s">
        <v>39</v>
      </c>
      <c r="C10" s="38">
        <v>911.4</v>
      </c>
      <c r="D10" s="38">
        <v>451.3</v>
      </c>
      <c r="E10" s="38">
        <v>439.9</v>
      </c>
      <c r="F10" s="38">
        <v>445.4</v>
      </c>
      <c r="G10" s="38">
        <v>483.2</v>
      </c>
      <c r="H10" s="38">
        <v>455.2</v>
      </c>
      <c r="I10" s="38">
        <v>468</v>
      </c>
      <c r="J10" s="38">
        <v>491.7</v>
      </c>
      <c r="K10" s="38">
        <v>485.5</v>
      </c>
      <c r="L10" s="38">
        <v>513.9</v>
      </c>
      <c r="M10" s="38">
        <v>500.9</v>
      </c>
      <c r="N10" s="38">
        <v>579.79999999999995</v>
      </c>
      <c r="O10" s="38">
        <v>602.9</v>
      </c>
      <c r="P10" s="38">
        <v>575.6</v>
      </c>
      <c r="Q10" s="38">
        <v>556.4</v>
      </c>
      <c r="R10" s="38">
        <v>613.1</v>
      </c>
      <c r="S10" s="38">
        <v>640</v>
      </c>
      <c r="T10" s="38">
        <v>563.79999999999995</v>
      </c>
      <c r="U10" s="38">
        <v>599.1</v>
      </c>
      <c r="V10" s="38">
        <v>652.9</v>
      </c>
      <c r="W10" s="38">
        <v>673.3</v>
      </c>
      <c r="X10" s="38">
        <v>684.5</v>
      </c>
      <c r="Y10" s="38">
        <v>661.5</v>
      </c>
      <c r="Z10" s="38">
        <v>707.6</v>
      </c>
      <c r="AA10" s="38">
        <v>684.3</v>
      </c>
      <c r="AB10" s="38">
        <v>652.79999999999995</v>
      </c>
      <c r="AC10" s="38">
        <v>664</v>
      </c>
      <c r="AD10" s="38">
        <v>700.9</v>
      </c>
      <c r="AE10" s="38">
        <v>676</v>
      </c>
      <c r="AF10" s="38">
        <v>634.6</v>
      </c>
      <c r="AG10" s="38">
        <v>619.1</v>
      </c>
      <c r="AH10" s="38">
        <v>610.62612000000001</v>
      </c>
      <c r="AI10" s="38">
        <v>624.4525605</v>
      </c>
    </row>
    <row r="11" spans="1:35" x14ac:dyDescent="0.25">
      <c r="A11" s="36" t="s">
        <v>40</v>
      </c>
      <c r="B11" s="36" t="s">
        <v>41</v>
      </c>
      <c r="C11" s="37" t="s">
        <v>160</v>
      </c>
      <c r="D11" s="37" t="s">
        <v>160</v>
      </c>
      <c r="E11" s="37" t="s">
        <v>160</v>
      </c>
      <c r="F11" s="37">
        <v>0</v>
      </c>
      <c r="G11" s="37">
        <v>0</v>
      </c>
      <c r="H11" s="37">
        <v>0</v>
      </c>
      <c r="I11" s="37">
        <v>0</v>
      </c>
      <c r="J11" s="37">
        <v>0</v>
      </c>
      <c r="K11" s="37">
        <v>0</v>
      </c>
      <c r="L11" s="37">
        <v>0</v>
      </c>
      <c r="M11" s="37">
        <v>0</v>
      </c>
      <c r="N11" s="37">
        <v>0</v>
      </c>
      <c r="O11" s="37">
        <v>0</v>
      </c>
      <c r="P11" s="37">
        <v>0</v>
      </c>
      <c r="Q11" s="37">
        <v>0</v>
      </c>
      <c r="R11" s="37">
        <v>0</v>
      </c>
      <c r="S11" s="37">
        <v>0</v>
      </c>
      <c r="T11" s="37">
        <v>0</v>
      </c>
      <c r="U11" s="37">
        <v>0</v>
      </c>
      <c r="V11" s="37">
        <v>0</v>
      </c>
      <c r="W11" s="37">
        <v>0</v>
      </c>
      <c r="X11" s="37">
        <v>0</v>
      </c>
      <c r="Y11" s="37">
        <v>0</v>
      </c>
      <c r="Z11" s="37">
        <v>0</v>
      </c>
      <c r="AA11" s="37">
        <v>0</v>
      </c>
      <c r="AB11" s="37">
        <v>0</v>
      </c>
      <c r="AC11" s="37">
        <v>0</v>
      </c>
      <c r="AD11" s="37">
        <v>0</v>
      </c>
      <c r="AE11" s="37">
        <v>0</v>
      </c>
      <c r="AF11" s="37">
        <v>0</v>
      </c>
      <c r="AG11" s="37">
        <v>0</v>
      </c>
      <c r="AH11" s="37"/>
      <c r="AI11" s="37"/>
    </row>
    <row r="12" spans="1:35" ht="14.25" x14ac:dyDescent="0.25">
      <c r="A12" s="36" t="s">
        <v>42</v>
      </c>
      <c r="B12" s="36" t="s">
        <v>43</v>
      </c>
      <c r="C12" s="37">
        <v>504.1</v>
      </c>
      <c r="D12" s="37">
        <v>288.7</v>
      </c>
      <c r="E12" s="37">
        <v>301</v>
      </c>
      <c r="F12" s="37">
        <v>241.8</v>
      </c>
      <c r="G12" s="37">
        <v>275.8</v>
      </c>
      <c r="H12" s="37">
        <v>279.60000000000002</v>
      </c>
      <c r="I12" s="37">
        <v>300.8</v>
      </c>
      <c r="J12" s="37">
        <v>282.89999999999998</v>
      </c>
      <c r="K12" s="37">
        <v>299.5</v>
      </c>
      <c r="L12" s="37">
        <v>329.1</v>
      </c>
      <c r="M12" s="37">
        <v>326.2</v>
      </c>
      <c r="N12" s="37">
        <v>340.7</v>
      </c>
      <c r="O12" s="37">
        <v>374.4</v>
      </c>
      <c r="P12" s="37">
        <v>349.4</v>
      </c>
      <c r="Q12" s="37">
        <v>382.2</v>
      </c>
      <c r="R12" s="37">
        <v>360.1</v>
      </c>
      <c r="S12" s="37">
        <v>384.4</v>
      </c>
      <c r="T12" s="37">
        <v>372.9</v>
      </c>
      <c r="U12" s="37">
        <v>391.3</v>
      </c>
      <c r="V12" s="37">
        <v>377.8</v>
      </c>
      <c r="W12" s="37">
        <v>425.6</v>
      </c>
      <c r="X12" s="37">
        <v>413.9</v>
      </c>
      <c r="Y12" s="37">
        <v>449.2</v>
      </c>
      <c r="Z12" s="37">
        <v>414.6</v>
      </c>
      <c r="AA12" s="37">
        <v>434.8</v>
      </c>
      <c r="AB12" s="37">
        <v>416.1</v>
      </c>
      <c r="AC12" s="37">
        <v>452.5</v>
      </c>
      <c r="AD12" s="37">
        <v>412.7</v>
      </c>
      <c r="AE12" s="37">
        <v>454</v>
      </c>
      <c r="AF12" s="37">
        <v>395.5</v>
      </c>
      <c r="AG12" s="37">
        <v>399.5</v>
      </c>
      <c r="AH12" s="37"/>
      <c r="AI12" s="37"/>
    </row>
    <row r="13" spans="1:35" x14ac:dyDescent="0.25">
      <c r="A13" s="36" t="s">
        <v>44</v>
      </c>
      <c r="B13" s="36" t="s">
        <v>45</v>
      </c>
      <c r="C13" s="37" t="s">
        <v>160</v>
      </c>
      <c r="D13" s="37" t="s">
        <v>160</v>
      </c>
      <c r="E13" s="37" t="s">
        <v>160</v>
      </c>
      <c r="F13" s="37">
        <v>239.3</v>
      </c>
      <c r="G13" s="37">
        <v>256.39999999999998</v>
      </c>
      <c r="H13" s="37">
        <v>261.8</v>
      </c>
      <c r="I13" s="37">
        <v>283.39999999999998</v>
      </c>
      <c r="J13" s="37">
        <v>259.89999999999998</v>
      </c>
      <c r="K13" s="37">
        <v>285.39999999999998</v>
      </c>
      <c r="L13" s="37">
        <v>288.60000000000002</v>
      </c>
      <c r="M13" s="37">
        <v>307.3</v>
      </c>
      <c r="N13" s="37">
        <v>309.3</v>
      </c>
      <c r="O13" s="37">
        <v>353.8</v>
      </c>
      <c r="P13" s="37">
        <v>338.2</v>
      </c>
      <c r="Q13" s="37">
        <v>352.5</v>
      </c>
      <c r="R13" s="37">
        <v>334.5</v>
      </c>
      <c r="S13" s="37">
        <v>364.4</v>
      </c>
      <c r="T13" s="37">
        <v>344.6</v>
      </c>
      <c r="U13" s="37">
        <v>367.2</v>
      </c>
      <c r="V13" s="37">
        <v>351.6</v>
      </c>
      <c r="W13" s="37">
        <v>390.4</v>
      </c>
      <c r="X13" s="37">
        <v>381.1</v>
      </c>
      <c r="Y13" s="37">
        <v>417</v>
      </c>
      <c r="Z13" s="37">
        <v>382.9</v>
      </c>
      <c r="AA13" s="37">
        <v>412.3</v>
      </c>
      <c r="AB13" s="37">
        <v>396.4</v>
      </c>
      <c r="AC13" s="37">
        <v>412.3</v>
      </c>
      <c r="AD13" s="37">
        <v>376.8</v>
      </c>
      <c r="AE13" s="37">
        <v>420.4</v>
      </c>
      <c r="AF13" s="37">
        <v>365.3</v>
      </c>
      <c r="AG13" s="37">
        <v>360.6</v>
      </c>
      <c r="AH13" s="37"/>
      <c r="AI13" s="37"/>
    </row>
    <row r="14" spans="1:35" x14ac:dyDescent="0.25">
      <c r="A14" s="39" t="s">
        <v>46</v>
      </c>
      <c r="B14" s="39" t="s">
        <v>47</v>
      </c>
      <c r="C14" s="40" t="s">
        <v>160</v>
      </c>
      <c r="D14" s="40" t="s">
        <v>160</v>
      </c>
      <c r="E14" s="40" t="s">
        <v>160</v>
      </c>
      <c r="F14" s="40" t="s">
        <v>160</v>
      </c>
      <c r="G14" s="40" t="s">
        <v>160</v>
      </c>
      <c r="H14" s="40" t="s">
        <v>160</v>
      </c>
      <c r="I14" s="40" t="s">
        <v>160</v>
      </c>
      <c r="J14" s="40" t="s">
        <v>160</v>
      </c>
      <c r="K14" s="40" t="s">
        <v>160</v>
      </c>
      <c r="L14" s="40" t="s">
        <v>160</v>
      </c>
      <c r="M14" s="40" t="s">
        <v>160</v>
      </c>
      <c r="N14" s="40" t="s">
        <v>160</v>
      </c>
      <c r="O14" s="40" t="s">
        <v>160</v>
      </c>
      <c r="P14" s="40" t="s">
        <v>160</v>
      </c>
      <c r="Q14" s="40" t="s">
        <v>160</v>
      </c>
      <c r="R14" s="40" t="s">
        <v>160</v>
      </c>
      <c r="S14" s="40" t="s">
        <v>160</v>
      </c>
      <c r="T14" s="40" t="s">
        <v>160</v>
      </c>
      <c r="U14" s="40" t="s">
        <v>160</v>
      </c>
      <c r="V14" s="40">
        <v>144.5</v>
      </c>
      <c r="W14" s="40" t="s">
        <v>160</v>
      </c>
      <c r="X14" s="40" t="s">
        <v>160</v>
      </c>
      <c r="Y14" s="40" t="s">
        <v>160</v>
      </c>
      <c r="Z14" s="40">
        <v>155.69999999999999</v>
      </c>
      <c r="AA14" s="40" t="s">
        <v>160</v>
      </c>
      <c r="AB14" s="40" t="s">
        <v>160</v>
      </c>
      <c r="AC14" s="40" t="s">
        <v>160</v>
      </c>
      <c r="AD14" s="40">
        <v>144.4</v>
      </c>
      <c r="AE14" s="40">
        <v>190.2</v>
      </c>
      <c r="AF14" s="40">
        <v>156.1</v>
      </c>
      <c r="AG14" s="40">
        <v>151.1</v>
      </c>
      <c r="AH14" s="40"/>
      <c r="AI14" s="40"/>
    </row>
    <row r="15" spans="1:35" x14ac:dyDescent="0.25">
      <c r="A15" s="39" t="s">
        <v>48</v>
      </c>
      <c r="B15" s="39" t="s">
        <v>49</v>
      </c>
      <c r="C15" s="40" t="s">
        <v>160</v>
      </c>
      <c r="D15" s="40" t="s">
        <v>160</v>
      </c>
      <c r="E15" s="40" t="s">
        <v>160</v>
      </c>
      <c r="F15" s="40" t="s">
        <v>160</v>
      </c>
      <c r="G15" s="40" t="s">
        <v>160</v>
      </c>
      <c r="H15" s="40" t="s">
        <v>160</v>
      </c>
      <c r="I15" s="40" t="s">
        <v>160</v>
      </c>
      <c r="J15" s="40" t="s">
        <v>160</v>
      </c>
      <c r="K15" s="40" t="s">
        <v>160</v>
      </c>
      <c r="L15" s="40" t="s">
        <v>160</v>
      </c>
      <c r="M15" s="40" t="s">
        <v>160</v>
      </c>
      <c r="N15" s="40" t="s">
        <v>160</v>
      </c>
      <c r="O15" s="40" t="s">
        <v>160</v>
      </c>
      <c r="P15" s="40" t="s">
        <v>160</v>
      </c>
      <c r="Q15" s="40" t="s">
        <v>160</v>
      </c>
      <c r="R15" s="40" t="s">
        <v>160</v>
      </c>
      <c r="S15" s="40" t="s">
        <v>160</v>
      </c>
      <c r="T15" s="40" t="s">
        <v>160</v>
      </c>
      <c r="U15" s="40" t="s">
        <v>160</v>
      </c>
      <c r="V15" s="40">
        <v>207.1</v>
      </c>
      <c r="W15" s="40" t="s">
        <v>160</v>
      </c>
      <c r="X15" s="40" t="s">
        <v>160</v>
      </c>
      <c r="Y15" s="40" t="s">
        <v>160</v>
      </c>
      <c r="Z15" s="40">
        <v>227.2</v>
      </c>
      <c r="AA15" s="40" t="s">
        <v>160</v>
      </c>
      <c r="AB15" s="40" t="s">
        <v>160</v>
      </c>
      <c r="AC15" s="40" t="s">
        <v>160</v>
      </c>
      <c r="AD15" s="40">
        <v>232.4</v>
      </c>
      <c r="AE15" s="40">
        <v>230.2</v>
      </c>
      <c r="AF15" s="40">
        <v>209.2</v>
      </c>
      <c r="AG15" s="40">
        <v>209.5</v>
      </c>
      <c r="AH15" s="40"/>
      <c r="AI15" s="40"/>
    </row>
    <row r="16" spans="1:35" x14ac:dyDescent="0.25">
      <c r="A16" s="36" t="s">
        <v>50</v>
      </c>
      <c r="B16" s="36" t="s">
        <v>51</v>
      </c>
      <c r="C16" s="37" t="s">
        <v>160</v>
      </c>
      <c r="D16" s="37" t="s">
        <v>160</v>
      </c>
      <c r="E16" s="37" t="s">
        <v>160</v>
      </c>
      <c r="F16" s="37">
        <v>15.3</v>
      </c>
      <c r="G16" s="37">
        <v>18.399999999999999</v>
      </c>
      <c r="H16" s="37">
        <v>17.600000000000001</v>
      </c>
      <c r="I16" s="37">
        <v>20.6</v>
      </c>
      <c r="J16" s="37">
        <v>20.100000000000001</v>
      </c>
      <c r="K16" s="37">
        <v>19.7</v>
      </c>
      <c r="L16" s="37">
        <v>18.5</v>
      </c>
      <c r="M16" s="37">
        <v>20.2</v>
      </c>
      <c r="N16" s="37">
        <v>19.3</v>
      </c>
      <c r="O16" s="37">
        <v>22.2</v>
      </c>
      <c r="P16" s="37">
        <v>22.9</v>
      </c>
      <c r="Q16" s="37">
        <v>28.1</v>
      </c>
      <c r="R16" s="37">
        <v>22.5</v>
      </c>
      <c r="S16" s="37">
        <v>23.6</v>
      </c>
      <c r="T16" s="37">
        <v>21.5</v>
      </c>
      <c r="U16" s="37">
        <v>27.8</v>
      </c>
      <c r="V16" s="37">
        <v>22.5</v>
      </c>
      <c r="W16" s="37">
        <v>24.8</v>
      </c>
      <c r="X16" s="37">
        <v>23.8</v>
      </c>
      <c r="Y16" s="37">
        <v>29.1</v>
      </c>
      <c r="Z16" s="37">
        <v>27.1</v>
      </c>
      <c r="AA16" s="37">
        <v>26.7</v>
      </c>
      <c r="AB16" s="37">
        <v>28.7</v>
      </c>
      <c r="AC16" s="37">
        <v>32.6</v>
      </c>
      <c r="AD16" s="37">
        <v>25.9</v>
      </c>
      <c r="AE16" s="37">
        <v>27.9</v>
      </c>
      <c r="AF16" s="37">
        <v>25.1</v>
      </c>
      <c r="AG16" s="37">
        <v>28.3</v>
      </c>
      <c r="AH16" s="37"/>
      <c r="AI16" s="37"/>
    </row>
    <row r="17" spans="1:35" x14ac:dyDescent="0.25">
      <c r="A17" s="36" t="s">
        <v>52</v>
      </c>
      <c r="B17" s="36" t="s">
        <v>53</v>
      </c>
      <c r="C17" s="37" t="s">
        <v>160</v>
      </c>
      <c r="D17" s="37" t="s">
        <v>160</v>
      </c>
      <c r="E17" s="37" t="s">
        <v>160</v>
      </c>
      <c r="F17" s="37">
        <v>-12.8</v>
      </c>
      <c r="G17" s="37">
        <v>1</v>
      </c>
      <c r="H17" s="37">
        <v>0.2</v>
      </c>
      <c r="I17" s="37">
        <v>-3.2</v>
      </c>
      <c r="J17" s="37">
        <v>2.9</v>
      </c>
      <c r="K17" s="37">
        <v>-5.6</v>
      </c>
      <c r="L17" s="37">
        <v>22</v>
      </c>
      <c r="M17" s="37">
        <v>-1.3</v>
      </c>
      <c r="N17" s="37">
        <v>12.1</v>
      </c>
      <c r="O17" s="37">
        <v>-1.6</v>
      </c>
      <c r="P17" s="37">
        <v>-11.7</v>
      </c>
      <c r="Q17" s="37">
        <v>1.6</v>
      </c>
      <c r="R17" s="37">
        <v>3.1</v>
      </c>
      <c r="S17" s="37">
        <v>-3.6</v>
      </c>
      <c r="T17" s="37">
        <v>6.8</v>
      </c>
      <c r="U17" s="37">
        <v>-3.7</v>
      </c>
      <c r="V17" s="37">
        <v>3.7</v>
      </c>
      <c r="W17" s="37">
        <v>10.4</v>
      </c>
      <c r="X17" s="37">
        <v>9</v>
      </c>
      <c r="Y17" s="37">
        <v>3.1</v>
      </c>
      <c r="Z17" s="37">
        <v>4.5999999999999996</v>
      </c>
      <c r="AA17" s="37">
        <v>-4.2</v>
      </c>
      <c r="AB17" s="37">
        <v>-9</v>
      </c>
      <c r="AC17" s="37">
        <v>7.6</v>
      </c>
      <c r="AD17" s="37">
        <v>10</v>
      </c>
      <c r="AE17" s="37">
        <v>5.7</v>
      </c>
      <c r="AF17" s="37">
        <v>5.0999999999999996</v>
      </c>
      <c r="AG17" s="37">
        <v>10.6</v>
      </c>
      <c r="AH17" s="37"/>
      <c r="AI17" s="37"/>
    </row>
    <row r="18" spans="1:35" ht="14.25" x14ac:dyDescent="0.25">
      <c r="A18" s="34" t="s">
        <v>54</v>
      </c>
      <c r="B18" s="34" t="s">
        <v>55</v>
      </c>
      <c r="C18" s="38">
        <v>407.3</v>
      </c>
      <c r="D18" s="38">
        <v>162.6</v>
      </c>
      <c r="E18" s="38">
        <v>138.9</v>
      </c>
      <c r="F18" s="38">
        <v>203.6</v>
      </c>
      <c r="G18" s="38">
        <v>207.4</v>
      </c>
      <c r="H18" s="38">
        <v>175.6</v>
      </c>
      <c r="I18" s="38">
        <v>167.2</v>
      </c>
      <c r="J18" s="38">
        <v>208.8</v>
      </c>
      <c r="K18" s="38">
        <v>186</v>
      </c>
      <c r="L18" s="38">
        <v>184.8</v>
      </c>
      <c r="M18" s="38">
        <v>174.7</v>
      </c>
      <c r="N18" s="38">
        <v>239.1</v>
      </c>
      <c r="O18" s="38">
        <v>228.5</v>
      </c>
      <c r="P18" s="38">
        <v>226.2</v>
      </c>
      <c r="Q18" s="38">
        <v>174.2</v>
      </c>
      <c r="R18" s="38">
        <v>253</v>
      </c>
      <c r="S18" s="38">
        <v>255.6</v>
      </c>
      <c r="T18" s="38">
        <v>190.9</v>
      </c>
      <c r="U18" s="38">
        <v>207.8</v>
      </c>
      <c r="V18" s="38">
        <v>275.10000000000002</v>
      </c>
      <c r="W18" s="38">
        <v>247.7</v>
      </c>
      <c r="X18" s="38">
        <v>270.60000000000002</v>
      </c>
      <c r="Y18" s="38">
        <v>212.3</v>
      </c>
      <c r="Z18" s="38">
        <v>293</v>
      </c>
      <c r="AA18" s="38">
        <v>249.5</v>
      </c>
      <c r="AB18" s="38">
        <v>236.7</v>
      </c>
      <c r="AC18" s="38">
        <v>211.5</v>
      </c>
      <c r="AD18" s="38">
        <v>288.2</v>
      </c>
      <c r="AE18" s="38">
        <v>222</v>
      </c>
      <c r="AF18" s="38">
        <v>239.1</v>
      </c>
      <c r="AG18" s="38">
        <v>219.6</v>
      </c>
      <c r="AH18" s="38">
        <v>233.4</v>
      </c>
      <c r="AI18" s="38">
        <v>222.5</v>
      </c>
    </row>
    <row r="19" spans="1:35" x14ac:dyDescent="0.25">
      <c r="A19" s="36" t="s">
        <v>56</v>
      </c>
      <c r="B19" s="36" t="s">
        <v>57</v>
      </c>
      <c r="C19" s="37" t="s">
        <v>160</v>
      </c>
      <c r="D19" s="37" t="s">
        <v>160</v>
      </c>
      <c r="E19" s="37" t="s">
        <v>160</v>
      </c>
      <c r="F19" s="37">
        <v>28</v>
      </c>
      <c r="G19" s="37">
        <v>24.3</v>
      </c>
      <c r="H19" s="37">
        <v>23</v>
      </c>
      <c r="I19" s="37">
        <v>17.3</v>
      </c>
      <c r="J19" s="37">
        <v>12.1</v>
      </c>
      <c r="K19" s="37">
        <v>11.6</v>
      </c>
      <c r="L19" s="37">
        <v>12</v>
      </c>
      <c r="M19" s="37">
        <v>12.9</v>
      </c>
      <c r="N19" s="37">
        <v>13.1</v>
      </c>
      <c r="O19" s="37">
        <v>12.2</v>
      </c>
      <c r="P19" s="37">
        <v>13.1</v>
      </c>
      <c r="Q19" s="37">
        <v>13.8</v>
      </c>
      <c r="R19" s="37">
        <v>14.5</v>
      </c>
      <c r="S19" s="37">
        <v>17.600000000000001</v>
      </c>
      <c r="T19" s="37">
        <v>16.899999999999999</v>
      </c>
      <c r="U19" s="37">
        <v>16</v>
      </c>
      <c r="V19" s="37">
        <v>14.2</v>
      </c>
      <c r="W19" s="37">
        <v>12.4</v>
      </c>
      <c r="X19" s="37">
        <v>12.3</v>
      </c>
      <c r="Y19" s="37">
        <v>11.7</v>
      </c>
      <c r="Z19" s="37">
        <v>12.4</v>
      </c>
      <c r="AA19" s="37">
        <v>15.3</v>
      </c>
      <c r="AB19" s="37">
        <v>18.3</v>
      </c>
      <c r="AC19" s="37">
        <v>14.3</v>
      </c>
      <c r="AD19" s="37">
        <v>13.8</v>
      </c>
      <c r="AE19" s="37">
        <v>13.9</v>
      </c>
      <c r="AF19" s="37">
        <v>14.8</v>
      </c>
      <c r="AG19" s="37">
        <v>22.5</v>
      </c>
      <c r="AH19" s="37"/>
      <c r="AI19" s="37"/>
    </row>
    <row r="20" spans="1:35" x14ac:dyDescent="0.25">
      <c r="A20" s="36" t="s">
        <v>58</v>
      </c>
      <c r="B20" s="36" t="s">
        <v>59</v>
      </c>
      <c r="C20" s="37" t="s">
        <v>160</v>
      </c>
      <c r="D20" s="37" t="s">
        <v>160</v>
      </c>
      <c r="E20" s="37" t="s">
        <v>160</v>
      </c>
      <c r="F20" s="37">
        <v>28</v>
      </c>
      <c r="G20" s="37">
        <v>24.3</v>
      </c>
      <c r="H20" s="37">
        <v>23</v>
      </c>
      <c r="I20" s="37">
        <v>17.3</v>
      </c>
      <c r="J20" s="37">
        <v>12.1</v>
      </c>
      <c r="K20" s="37">
        <v>11.6</v>
      </c>
      <c r="L20" s="37">
        <v>12</v>
      </c>
      <c r="M20" s="37">
        <v>12.9</v>
      </c>
      <c r="N20" s="37">
        <v>13.1</v>
      </c>
      <c r="O20" s="37">
        <v>12.2</v>
      </c>
      <c r="P20" s="37">
        <v>13.1</v>
      </c>
      <c r="Q20" s="37">
        <v>13.8</v>
      </c>
      <c r="R20" s="37">
        <v>14.5</v>
      </c>
      <c r="S20" s="37">
        <v>17.600000000000001</v>
      </c>
      <c r="T20" s="37">
        <v>16.899999999999999</v>
      </c>
      <c r="U20" s="37">
        <v>16</v>
      </c>
      <c r="V20" s="37">
        <v>14.2</v>
      </c>
      <c r="W20" s="37">
        <v>12.4</v>
      </c>
      <c r="X20" s="37">
        <v>12.3</v>
      </c>
      <c r="Y20" s="37">
        <v>11.7</v>
      </c>
      <c r="Z20" s="37">
        <v>12.4</v>
      </c>
      <c r="AA20" s="37">
        <v>15.3</v>
      </c>
      <c r="AB20" s="37">
        <v>18.3</v>
      </c>
      <c r="AC20" s="37">
        <v>14.3</v>
      </c>
      <c r="AD20" s="37">
        <v>13.8</v>
      </c>
      <c r="AE20" s="37">
        <v>13.9</v>
      </c>
      <c r="AF20" s="37">
        <v>14.8</v>
      </c>
      <c r="AG20" s="37">
        <v>22.5</v>
      </c>
      <c r="AH20" s="37"/>
      <c r="AI20" s="37"/>
    </row>
    <row r="21" spans="1:35" x14ac:dyDescent="0.25">
      <c r="A21" s="39" t="s">
        <v>60</v>
      </c>
      <c r="B21" s="39" t="s">
        <v>61</v>
      </c>
      <c r="C21" s="40" t="s">
        <v>160</v>
      </c>
      <c r="D21" s="40">
        <v>11.9</v>
      </c>
      <c r="E21" s="40">
        <v>31.4</v>
      </c>
      <c r="F21" s="40">
        <v>28</v>
      </c>
      <c r="G21" s="40">
        <v>25</v>
      </c>
      <c r="H21" s="40">
        <v>24.3</v>
      </c>
      <c r="I21" s="40" t="s">
        <v>160</v>
      </c>
      <c r="J21" s="40">
        <v>12.9</v>
      </c>
      <c r="K21" s="40">
        <v>13</v>
      </c>
      <c r="L21" s="40">
        <v>13.3</v>
      </c>
      <c r="M21" s="40">
        <v>14</v>
      </c>
      <c r="N21" s="40">
        <v>14.4</v>
      </c>
      <c r="O21" s="40">
        <v>14.5</v>
      </c>
      <c r="P21" s="40">
        <v>15.6</v>
      </c>
      <c r="Q21" s="40">
        <v>15.7</v>
      </c>
      <c r="R21" s="40">
        <v>16.2</v>
      </c>
      <c r="S21" s="40">
        <v>18.8</v>
      </c>
      <c r="T21" s="40">
        <v>18.3</v>
      </c>
      <c r="U21" s="40">
        <v>17.600000000000001</v>
      </c>
      <c r="V21" s="40">
        <v>16</v>
      </c>
      <c r="W21" s="40">
        <v>14.8</v>
      </c>
      <c r="X21" s="40">
        <v>14.5</v>
      </c>
      <c r="Y21" s="40">
        <v>13.9</v>
      </c>
      <c r="Z21" s="40">
        <v>14.8</v>
      </c>
      <c r="AA21" s="40">
        <v>17.8</v>
      </c>
      <c r="AB21" s="40">
        <v>20.6</v>
      </c>
      <c r="AC21" s="40">
        <v>16.7</v>
      </c>
      <c r="AD21" s="40">
        <v>16.399999999999999</v>
      </c>
      <c r="AE21" s="40">
        <v>16.5</v>
      </c>
      <c r="AF21" s="40">
        <v>16.8</v>
      </c>
      <c r="AG21" s="40">
        <v>24.9</v>
      </c>
      <c r="AH21" s="40"/>
      <c r="AI21" s="40"/>
    </row>
    <row r="22" spans="1:35" x14ac:dyDescent="0.25">
      <c r="A22" s="39" t="s">
        <v>62</v>
      </c>
      <c r="B22" s="39" t="s">
        <v>63</v>
      </c>
      <c r="C22" s="40" t="s">
        <v>160</v>
      </c>
      <c r="D22" s="40" t="s">
        <v>160</v>
      </c>
      <c r="E22" s="40" t="s">
        <v>160</v>
      </c>
      <c r="F22" s="40">
        <v>0</v>
      </c>
      <c r="G22" s="40">
        <v>0.7</v>
      </c>
      <c r="H22" s="40">
        <v>1.3</v>
      </c>
      <c r="I22" s="40" t="s">
        <v>160</v>
      </c>
      <c r="J22" s="40">
        <v>0.8</v>
      </c>
      <c r="K22" s="40">
        <v>1.4</v>
      </c>
      <c r="L22" s="40">
        <v>1.3</v>
      </c>
      <c r="M22" s="40">
        <v>1.1000000000000001</v>
      </c>
      <c r="N22" s="40">
        <v>1.3</v>
      </c>
      <c r="O22" s="40">
        <v>2.2999999999999998</v>
      </c>
      <c r="P22" s="40">
        <v>2.5</v>
      </c>
      <c r="Q22" s="40">
        <v>1.9</v>
      </c>
      <c r="R22" s="40">
        <v>1.7</v>
      </c>
      <c r="S22" s="40">
        <v>1.2</v>
      </c>
      <c r="T22" s="40">
        <v>1.4</v>
      </c>
      <c r="U22" s="40">
        <v>1.6</v>
      </c>
      <c r="V22" s="40">
        <v>1.8</v>
      </c>
      <c r="W22" s="40">
        <v>2.4</v>
      </c>
      <c r="X22" s="40">
        <v>2.2000000000000002</v>
      </c>
      <c r="Y22" s="40">
        <v>2.2000000000000002</v>
      </c>
      <c r="Z22" s="40">
        <v>2.4</v>
      </c>
      <c r="AA22" s="40">
        <v>2.5</v>
      </c>
      <c r="AB22" s="40">
        <v>2.2999999999999998</v>
      </c>
      <c r="AC22" s="40">
        <v>2.4</v>
      </c>
      <c r="AD22" s="40">
        <v>2.6</v>
      </c>
      <c r="AE22" s="40">
        <v>2.6</v>
      </c>
      <c r="AF22" s="40">
        <v>2</v>
      </c>
      <c r="AG22" s="40">
        <v>2.4</v>
      </c>
      <c r="AH22" s="40"/>
      <c r="AI22" s="40"/>
    </row>
    <row r="23" spans="1:35" x14ac:dyDescent="0.25">
      <c r="A23" s="36" t="s">
        <v>64</v>
      </c>
      <c r="B23" s="36" t="s">
        <v>65</v>
      </c>
      <c r="C23" s="37">
        <v>5.6</v>
      </c>
      <c r="D23" s="37">
        <v>-4.2</v>
      </c>
      <c r="E23" s="37">
        <v>0.4</v>
      </c>
      <c r="F23" s="37" t="s">
        <v>160</v>
      </c>
      <c r="G23" s="37" t="s">
        <v>160</v>
      </c>
      <c r="H23" s="37" t="s">
        <v>160</v>
      </c>
      <c r="I23" s="37" t="s">
        <v>160</v>
      </c>
      <c r="J23" s="37" t="s">
        <v>160</v>
      </c>
      <c r="K23" s="37" t="s">
        <v>160</v>
      </c>
      <c r="L23" s="37" t="s">
        <v>160</v>
      </c>
      <c r="M23" s="37" t="s">
        <v>160</v>
      </c>
      <c r="N23" s="37" t="s">
        <v>160</v>
      </c>
      <c r="O23" s="37" t="s">
        <v>160</v>
      </c>
      <c r="P23" s="37" t="s">
        <v>160</v>
      </c>
      <c r="Q23" s="37" t="s">
        <v>160</v>
      </c>
      <c r="R23" s="37" t="s">
        <v>160</v>
      </c>
      <c r="S23" s="37" t="s">
        <v>160</v>
      </c>
      <c r="T23" s="37" t="s">
        <v>160</v>
      </c>
      <c r="U23" s="37" t="s">
        <v>160</v>
      </c>
      <c r="V23" s="37" t="s">
        <v>160</v>
      </c>
      <c r="W23" s="37" t="s">
        <v>160</v>
      </c>
      <c r="X23" s="37" t="s">
        <v>160</v>
      </c>
      <c r="Y23" s="37" t="s">
        <v>160</v>
      </c>
      <c r="Z23" s="37" t="s">
        <v>160</v>
      </c>
      <c r="AA23" s="37" t="s">
        <v>160</v>
      </c>
      <c r="AB23" s="37" t="s">
        <v>160</v>
      </c>
      <c r="AC23" s="37" t="s">
        <v>160</v>
      </c>
      <c r="AD23" s="37" t="s">
        <v>160</v>
      </c>
      <c r="AE23" s="37" t="s">
        <v>160</v>
      </c>
      <c r="AF23" s="37">
        <v>4.9000000000000004</v>
      </c>
      <c r="AG23" s="37" t="s">
        <v>160</v>
      </c>
      <c r="AH23" s="37"/>
      <c r="AI23" s="37"/>
    </row>
    <row r="24" spans="1:35" x14ac:dyDescent="0.25">
      <c r="A24" s="36" t="s">
        <v>66</v>
      </c>
      <c r="B24" s="36" t="s">
        <v>67</v>
      </c>
      <c r="C24" s="37" t="s">
        <v>160</v>
      </c>
      <c r="D24" s="37" t="s">
        <v>160</v>
      </c>
      <c r="E24" s="37" t="s">
        <v>160</v>
      </c>
      <c r="F24" s="37" t="s">
        <v>160</v>
      </c>
      <c r="G24" s="37" t="s">
        <v>160</v>
      </c>
      <c r="H24" s="37" t="s">
        <v>160</v>
      </c>
      <c r="I24" s="37" t="s">
        <v>160</v>
      </c>
      <c r="J24" s="37" t="s">
        <v>160</v>
      </c>
      <c r="K24" s="37" t="s">
        <v>160</v>
      </c>
      <c r="L24" s="37" t="s">
        <v>160</v>
      </c>
      <c r="M24" s="37" t="s">
        <v>160</v>
      </c>
      <c r="N24" s="37" t="s">
        <v>160</v>
      </c>
      <c r="O24" s="37" t="s">
        <v>160</v>
      </c>
      <c r="P24" s="37" t="s">
        <v>160</v>
      </c>
      <c r="Q24" s="37" t="s">
        <v>160</v>
      </c>
      <c r="R24" s="37" t="s">
        <v>160</v>
      </c>
      <c r="S24" s="37" t="s">
        <v>160</v>
      </c>
      <c r="T24" s="37" t="s">
        <v>160</v>
      </c>
      <c r="U24" s="37" t="s">
        <v>160</v>
      </c>
      <c r="V24" s="37" t="s">
        <v>160</v>
      </c>
      <c r="W24" s="37" t="s">
        <v>160</v>
      </c>
      <c r="X24" s="37" t="s">
        <v>160</v>
      </c>
      <c r="Y24" s="37" t="s">
        <v>160</v>
      </c>
      <c r="Z24" s="37" t="s">
        <v>160</v>
      </c>
      <c r="AA24" s="37" t="s">
        <v>160</v>
      </c>
      <c r="AB24" s="37" t="s">
        <v>160</v>
      </c>
      <c r="AC24" s="37" t="s">
        <v>160</v>
      </c>
      <c r="AD24" s="37">
        <v>0</v>
      </c>
      <c r="AE24" s="37" t="s">
        <v>160</v>
      </c>
      <c r="AF24" s="37" t="s">
        <v>160</v>
      </c>
      <c r="AG24" s="37" t="s">
        <v>160</v>
      </c>
      <c r="AH24" s="37"/>
      <c r="AI24" s="37"/>
    </row>
    <row r="25" spans="1:35" x14ac:dyDescent="0.25">
      <c r="A25" s="36" t="s">
        <v>68</v>
      </c>
      <c r="B25" s="36" t="s">
        <v>69</v>
      </c>
      <c r="C25" s="37" t="s">
        <v>160</v>
      </c>
      <c r="D25" s="37" t="s">
        <v>160</v>
      </c>
      <c r="E25" s="37" t="s">
        <v>160</v>
      </c>
      <c r="F25" s="37">
        <v>0</v>
      </c>
      <c r="G25" s="37">
        <v>0</v>
      </c>
      <c r="H25" s="37">
        <v>0</v>
      </c>
      <c r="I25" s="37">
        <v>0</v>
      </c>
      <c r="J25" s="37">
        <v>0</v>
      </c>
      <c r="K25" s="37">
        <v>0</v>
      </c>
      <c r="L25" s="37">
        <v>0</v>
      </c>
      <c r="M25" s="37">
        <v>0</v>
      </c>
      <c r="N25" s="37">
        <v>0</v>
      </c>
      <c r="O25" s="37">
        <v>0</v>
      </c>
      <c r="P25" s="37">
        <v>0</v>
      </c>
      <c r="Q25" s="37">
        <v>0</v>
      </c>
      <c r="R25" s="37">
        <v>0</v>
      </c>
      <c r="S25" s="37">
        <v>0</v>
      </c>
      <c r="T25" s="37">
        <v>0</v>
      </c>
      <c r="U25" s="37">
        <v>0</v>
      </c>
      <c r="V25" s="37">
        <v>0</v>
      </c>
      <c r="W25" s="37">
        <v>0</v>
      </c>
      <c r="X25" s="37">
        <v>0</v>
      </c>
      <c r="Y25" s="37">
        <v>0</v>
      </c>
      <c r="Z25" s="37">
        <v>0</v>
      </c>
      <c r="AA25" s="37">
        <v>0</v>
      </c>
      <c r="AB25" s="37">
        <v>0</v>
      </c>
      <c r="AC25" s="37">
        <v>0</v>
      </c>
      <c r="AD25" s="37">
        <v>0</v>
      </c>
      <c r="AE25" s="37">
        <v>0</v>
      </c>
      <c r="AF25" s="37">
        <v>-4.9000000000000004</v>
      </c>
      <c r="AG25" s="37">
        <v>0</v>
      </c>
      <c r="AH25" s="37"/>
      <c r="AI25" s="37"/>
    </row>
    <row r="26" spans="1:35" ht="14.25" x14ac:dyDescent="0.25">
      <c r="A26" s="34" t="s">
        <v>70</v>
      </c>
      <c r="B26" s="34" t="s">
        <v>71</v>
      </c>
      <c r="C26" s="38">
        <v>401.6</v>
      </c>
      <c r="D26" s="38">
        <v>147.30000000000001</v>
      </c>
      <c r="E26" s="38">
        <v>103.5</v>
      </c>
      <c r="F26" s="38">
        <v>175.6</v>
      </c>
      <c r="G26" s="38">
        <v>183.1</v>
      </c>
      <c r="H26" s="38">
        <v>152.6</v>
      </c>
      <c r="I26" s="38">
        <v>149.9</v>
      </c>
      <c r="J26" s="38">
        <v>196.7</v>
      </c>
      <c r="K26" s="38">
        <v>174.4</v>
      </c>
      <c r="L26" s="38">
        <v>172.8</v>
      </c>
      <c r="M26" s="38">
        <v>161.80000000000001</v>
      </c>
      <c r="N26" s="38">
        <v>226</v>
      </c>
      <c r="O26" s="38">
        <v>216.3</v>
      </c>
      <c r="P26" s="38">
        <v>213.1</v>
      </c>
      <c r="Q26" s="38">
        <v>160.4</v>
      </c>
      <c r="R26" s="38">
        <v>238.5</v>
      </c>
      <c r="S26" s="38">
        <v>238</v>
      </c>
      <c r="T26" s="38">
        <v>174</v>
      </c>
      <c r="U26" s="38">
        <v>191.8</v>
      </c>
      <c r="V26" s="38">
        <v>260.89999999999998</v>
      </c>
      <c r="W26" s="38">
        <v>235.3</v>
      </c>
      <c r="X26" s="38">
        <v>258.3</v>
      </c>
      <c r="Y26" s="38">
        <v>200.6</v>
      </c>
      <c r="Z26" s="38">
        <v>280.60000000000002</v>
      </c>
      <c r="AA26" s="38">
        <v>234.2</v>
      </c>
      <c r="AB26" s="38">
        <v>218.4</v>
      </c>
      <c r="AC26" s="38">
        <v>197.2</v>
      </c>
      <c r="AD26" s="38">
        <v>274.39999999999998</v>
      </c>
      <c r="AE26" s="38">
        <v>208.1</v>
      </c>
      <c r="AF26" s="38">
        <v>224.3</v>
      </c>
      <c r="AG26" s="38">
        <v>197.1</v>
      </c>
      <c r="AH26" s="38">
        <v>208.714</v>
      </c>
      <c r="AI26" s="38">
        <v>196.833</v>
      </c>
    </row>
    <row r="27" spans="1:35" x14ac:dyDescent="0.25">
      <c r="A27" s="36" t="s">
        <v>72</v>
      </c>
      <c r="B27" s="36" t="s">
        <v>73</v>
      </c>
      <c r="C27" s="37" t="s">
        <v>160</v>
      </c>
      <c r="D27" s="37" t="s">
        <v>160</v>
      </c>
      <c r="E27" s="37" t="s">
        <v>160</v>
      </c>
      <c r="F27" s="37">
        <v>14.8</v>
      </c>
      <c r="G27" s="37">
        <v>-10.7</v>
      </c>
      <c r="H27" s="37">
        <v>15.9</v>
      </c>
      <c r="I27" s="37">
        <v>54.2</v>
      </c>
      <c r="J27" s="37">
        <v>10.9</v>
      </c>
      <c r="K27" s="37">
        <v>13.1</v>
      </c>
      <c r="L27" s="37">
        <v>19.3</v>
      </c>
      <c r="M27" s="37">
        <v>28.1</v>
      </c>
      <c r="N27" s="37">
        <v>16.5</v>
      </c>
      <c r="O27" s="37">
        <v>24.8</v>
      </c>
      <c r="P27" s="37">
        <v>24.5</v>
      </c>
      <c r="Q27" s="37">
        <v>28.1</v>
      </c>
      <c r="R27" s="37">
        <v>4.2</v>
      </c>
      <c r="S27" s="37">
        <v>7.3</v>
      </c>
      <c r="T27" s="37">
        <v>7.7</v>
      </c>
      <c r="U27" s="37">
        <v>18.100000000000001</v>
      </c>
      <c r="V27" s="37">
        <v>1.6</v>
      </c>
      <c r="W27" s="37">
        <v>0.9</v>
      </c>
      <c r="X27" s="37">
        <v>19.899999999999999</v>
      </c>
      <c r="Y27" s="37">
        <v>8.4</v>
      </c>
      <c r="Z27" s="37">
        <v>1.8</v>
      </c>
      <c r="AA27" s="37">
        <v>4.5999999999999996</v>
      </c>
      <c r="AB27" s="37">
        <v>-5.9</v>
      </c>
      <c r="AC27" s="37">
        <v>1.9</v>
      </c>
      <c r="AD27" s="37">
        <v>3</v>
      </c>
      <c r="AE27" s="37">
        <v>-7.2</v>
      </c>
      <c r="AF27" s="37">
        <v>13.1</v>
      </c>
      <c r="AG27" s="37">
        <v>23.8</v>
      </c>
      <c r="AH27" s="37"/>
      <c r="AI27" s="37"/>
    </row>
    <row r="28" spans="1:35" x14ac:dyDescent="0.25">
      <c r="A28" s="36" t="s">
        <v>74</v>
      </c>
      <c r="B28" s="36" t="s">
        <v>75</v>
      </c>
      <c r="C28" s="37" t="s">
        <v>160</v>
      </c>
      <c r="D28" s="37" t="s">
        <v>160</v>
      </c>
      <c r="E28" s="37" t="s">
        <v>160</v>
      </c>
      <c r="F28" s="37" t="s">
        <v>160</v>
      </c>
      <c r="G28" s="37">
        <v>-11.9</v>
      </c>
      <c r="H28" s="37" t="s">
        <v>160</v>
      </c>
      <c r="I28" s="37" t="s">
        <v>160</v>
      </c>
      <c r="J28" s="37" t="s">
        <v>160</v>
      </c>
      <c r="K28" s="37" t="s">
        <v>160</v>
      </c>
      <c r="L28" s="37" t="s">
        <v>160</v>
      </c>
      <c r="M28" s="37" t="s">
        <v>160</v>
      </c>
      <c r="N28" s="37" t="s">
        <v>160</v>
      </c>
      <c r="O28" s="37" t="s">
        <v>160</v>
      </c>
      <c r="P28" s="37" t="s">
        <v>160</v>
      </c>
      <c r="Q28" s="37" t="s">
        <v>160</v>
      </c>
      <c r="R28" s="37" t="s">
        <v>160</v>
      </c>
      <c r="S28" s="37" t="s">
        <v>160</v>
      </c>
      <c r="T28" s="37">
        <v>-5.5</v>
      </c>
      <c r="U28" s="37">
        <v>-1</v>
      </c>
      <c r="V28" s="37" t="s">
        <v>160</v>
      </c>
      <c r="W28" s="37" t="s">
        <v>160</v>
      </c>
      <c r="X28" s="37" t="s">
        <v>160</v>
      </c>
      <c r="Y28" s="37" t="s">
        <v>160</v>
      </c>
      <c r="Z28" s="37" t="s">
        <v>160</v>
      </c>
      <c r="AA28" s="37" t="s">
        <v>160</v>
      </c>
      <c r="AB28" s="37" t="s">
        <v>160</v>
      </c>
      <c r="AC28" s="37" t="s">
        <v>160</v>
      </c>
      <c r="AD28" s="37" t="s">
        <v>160</v>
      </c>
      <c r="AE28" s="37" t="s">
        <v>160</v>
      </c>
      <c r="AF28" s="37" t="s">
        <v>160</v>
      </c>
      <c r="AG28" s="37" t="s">
        <v>160</v>
      </c>
      <c r="AH28" s="37"/>
      <c r="AI28" s="37"/>
    </row>
    <row r="29" spans="1:35" x14ac:dyDescent="0.25">
      <c r="A29" s="36" t="s">
        <v>76</v>
      </c>
      <c r="B29" s="36" t="s">
        <v>77</v>
      </c>
      <c r="C29" s="37" t="s">
        <v>160</v>
      </c>
      <c r="D29" s="37" t="s">
        <v>160</v>
      </c>
      <c r="E29" s="37" t="s">
        <v>160</v>
      </c>
      <c r="F29" s="37">
        <v>-10</v>
      </c>
      <c r="G29" s="37" t="s">
        <v>160</v>
      </c>
      <c r="H29" s="37">
        <v>5.3</v>
      </c>
      <c r="I29" s="37">
        <v>22.2</v>
      </c>
      <c r="J29" s="37">
        <v>0.5</v>
      </c>
      <c r="K29" s="37">
        <v>3.1</v>
      </c>
      <c r="L29" s="37">
        <v>1</v>
      </c>
      <c r="M29" s="37">
        <v>4.5999999999999996</v>
      </c>
      <c r="N29" s="37">
        <v>0.9</v>
      </c>
      <c r="O29" s="37">
        <v>0.3</v>
      </c>
      <c r="P29" s="37">
        <v>3.2</v>
      </c>
      <c r="Q29" s="37">
        <v>3.2</v>
      </c>
      <c r="R29" s="37">
        <v>1.5</v>
      </c>
      <c r="S29" s="37">
        <v>1.4</v>
      </c>
      <c r="T29" s="37">
        <v>0.2</v>
      </c>
      <c r="U29" s="37">
        <v>-0.3</v>
      </c>
      <c r="V29" s="37">
        <v>0.2</v>
      </c>
      <c r="W29" s="37" t="s">
        <v>160</v>
      </c>
      <c r="X29" s="37">
        <v>1.1000000000000001</v>
      </c>
      <c r="Y29" s="37">
        <v>7.9</v>
      </c>
      <c r="Z29" s="37">
        <v>5.7</v>
      </c>
      <c r="AA29" s="37">
        <v>4.4000000000000004</v>
      </c>
      <c r="AB29" s="37">
        <v>-0.5</v>
      </c>
      <c r="AC29" s="37">
        <v>0.7</v>
      </c>
      <c r="AD29" s="37">
        <v>0.7</v>
      </c>
      <c r="AE29" s="37">
        <v>0.4</v>
      </c>
      <c r="AF29" s="37" t="s">
        <v>160</v>
      </c>
      <c r="AG29" s="37" t="s">
        <v>160</v>
      </c>
      <c r="AH29" s="37"/>
      <c r="AI29" s="37"/>
    </row>
    <row r="30" spans="1:35" x14ac:dyDescent="0.25">
      <c r="A30" s="36" t="s">
        <v>78</v>
      </c>
      <c r="B30" s="36" t="s">
        <v>79</v>
      </c>
      <c r="C30" s="37" t="s">
        <v>160</v>
      </c>
      <c r="D30" s="37" t="s">
        <v>160</v>
      </c>
      <c r="E30" s="37" t="s">
        <v>160</v>
      </c>
      <c r="F30" s="37">
        <v>7.6</v>
      </c>
      <c r="G30" s="37">
        <v>1.2</v>
      </c>
      <c r="H30" s="37">
        <v>8.5</v>
      </c>
      <c r="I30" s="37">
        <v>22.9</v>
      </c>
      <c r="J30" s="37">
        <v>10.4</v>
      </c>
      <c r="K30" s="37">
        <v>10</v>
      </c>
      <c r="L30" s="37">
        <v>18.3</v>
      </c>
      <c r="M30" s="37">
        <v>23.5</v>
      </c>
      <c r="N30" s="37">
        <v>15.6</v>
      </c>
      <c r="O30" s="37">
        <v>24.5</v>
      </c>
      <c r="P30" s="37">
        <v>21.3</v>
      </c>
      <c r="Q30" s="37">
        <v>24.9</v>
      </c>
      <c r="R30" s="37">
        <v>2.7</v>
      </c>
      <c r="S30" s="37">
        <v>5.9</v>
      </c>
      <c r="T30" s="37">
        <v>13</v>
      </c>
      <c r="U30" s="37">
        <v>19.399999999999999</v>
      </c>
      <c r="V30" s="37">
        <v>1.4</v>
      </c>
      <c r="W30" s="37">
        <v>0.6</v>
      </c>
      <c r="X30" s="37">
        <v>0.1</v>
      </c>
      <c r="Y30" s="37">
        <v>0.5</v>
      </c>
      <c r="Z30" s="37">
        <v>0.1</v>
      </c>
      <c r="AA30" s="37">
        <v>0.2</v>
      </c>
      <c r="AB30" s="37" t="s">
        <v>160</v>
      </c>
      <c r="AC30" s="37">
        <v>1.2</v>
      </c>
      <c r="AD30" s="37">
        <v>2.2999999999999998</v>
      </c>
      <c r="AE30" s="37">
        <v>0.2</v>
      </c>
      <c r="AF30" s="37" t="s">
        <v>160</v>
      </c>
      <c r="AG30" s="37">
        <v>25.1</v>
      </c>
      <c r="AH30" s="37"/>
      <c r="AI30" s="37"/>
    </row>
    <row r="31" spans="1:35" x14ac:dyDescent="0.25">
      <c r="A31" s="36" t="s">
        <v>690</v>
      </c>
      <c r="B31" s="36" t="s">
        <v>691</v>
      </c>
      <c r="C31" s="37" t="s">
        <v>160</v>
      </c>
      <c r="D31" s="37" t="s">
        <v>160</v>
      </c>
      <c r="E31" s="37" t="s">
        <v>160</v>
      </c>
      <c r="F31" s="37" t="s">
        <v>160</v>
      </c>
      <c r="G31" s="37" t="s">
        <v>160</v>
      </c>
      <c r="H31" s="37" t="s">
        <v>160</v>
      </c>
      <c r="I31" s="37" t="s">
        <v>160</v>
      </c>
      <c r="J31" s="37" t="s">
        <v>160</v>
      </c>
      <c r="K31" s="37" t="s">
        <v>160</v>
      </c>
      <c r="L31" s="37" t="s">
        <v>160</v>
      </c>
      <c r="M31" s="37" t="s">
        <v>160</v>
      </c>
      <c r="N31" s="37" t="s">
        <v>160</v>
      </c>
      <c r="O31" s="37" t="s">
        <v>160</v>
      </c>
      <c r="P31" s="37" t="s">
        <v>160</v>
      </c>
      <c r="Q31" s="37" t="s">
        <v>160</v>
      </c>
      <c r="R31" s="37" t="s">
        <v>160</v>
      </c>
      <c r="S31" s="37" t="s">
        <v>160</v>
      </c>
      <c r="T31" s="37" t="s">
        <v>160</v>
      </c>
      <c r="U31" s="37" t="s">
        <v>160</v>
      </c>
      <c r="V31" s="37" t="s">
        <v>160</v>
      </c>
      <c r="W31" s="37">
        <v>0.3</v>
      </c>
      <c r="X31" s="37" t="s">
        <v>160</v>
      </c>
      <c r="Y31" s="37" t="s">
        <v>160</v>
      </c>
      <c r="Z31" s="37">
        <v>-4</v>
      </c>
      <c r="AA31" s="37" t="s">
        <v>160</v>
      </c>
      <c r="AB31" s="37" t="s">
        <v>160</v>
      </c>
      <c r="AC31" s="37" t="s">
        <v>160</v>
      </c>
      <c r="AD31" s="37" t="s">
        <v>160</v>
      </c>
      <c r="AE31" s="37">
        <v>-6.3</v>
      </c>
      <c r="AF31" s="37" t="s">
        <v>160</v>
      </c>
      <c r="AG31" s="37" t="s">
        <v>160</v>
      </c>
      <c r="AH31" s="37"/>
      <c r="AI31" s="37"/>
    </row>
    <row r="32" spans="1:35" x14ac:dyDescent="0.25">
      <c r="A32" s="36" t="s">
        <v>80</v>
      </c>
      <c r="B32" s="36" t="s">
        <v>81</v>
      </c>
      <c r="C32" s="37" t="s">
        <v>160</v>
      </c>
      <c r="D32" s="37" t="s">
        <v>160</v>
      </c>
      <c r="E32" s="37" t="s">
        <v>160</v>
      </c>
      <c r="F32" s="37">
        <v>17.2</v>
      </c>
      <c r="G32" s="37" t="s">
        <v>160</v>
      </c>
      <c r="H32" s="37">
        <v>2.1</v>
      </c>
      <c r="I32" s="37">
        <v>9.1</v>
      </c>
      <c r="J32" s="37" t="s">
        <v>160</v>
      </c>
      <c r="K32" s="37" t="s">
        <v>160</v>
      </c>
      <c r="L32" s="37" t="s">
        <v>160</v>
      </c>
      <c r="M32" s="37" t="s">
        <v>160</v>
      </c>
      <c r="N32" s="37" t="s">
        <v>160</v>
      </c>
      <c r="O32" s="37" t="s">
        <v>160</v>
      </c>
      <c r="P32" s="37" t="s">
        <v>160</v>
      </c>
      <c r="Q32" s="37" t="s">
        <v>160</v>
      </c>
      <c r="R32" s="37" t="s">
        <v>160</v>
      </c>
      <c r="S32" s="37" t="s">
        <v>160</v>
      </c>
      <c r="T32" s="37" t="s">
        <v>160</v>
      </c>
      <c r="U32" s="37" t="s">
        <v>160</v>
      </c>
      <c r="V32" s="37" t="s">
        <v>160</v>
      </c>
      <c r="W32" s="37" t="s">
        <v>160</v>
      </c>
      <c r="X32" s="37">
        <v>18.7</v>
      </c>
      <c r="Y32" s="37" t="s">
        <v>160</v>
      </c>
      <c r="Z32" s="37" t="s">
        <v>160</v>
      </c>
      <c r="AA32" s="37" t="s">
        <v>160</v>
      </c>
      <c r="AB32" s="37">
        <v>-5.4</v>
      </c>
      <c r="AC32" s="37" t="s">
        <v>160</v>
      </c>
      <c r="AD32" s="37" t="s">
        <v>160</v>
      </c>
      <c r="AE32" s="37">
        <v>-1.5</v>
      </c>
      <c r="AF32" s="37">
        <v>13.1</v>
      </c>
      <c r="AG32" s="37">
        <v>-1.3</v>
      </c>
      <c r="AH32" s="37"/>
      <c r="AI32" s="37"/>
    </row>
    <row r="33" spans="1:35" ht="14.25" x14ac:dyDescent="0.25">
      <c r="A33" s="34" t="s">
        <v>82</v>
      </c>
      <c r="B33" s="34" t="s">
        <v>71</v>
      </c>
      <c r="C33" s="38">
        <v>401.6</v>
      </c>
      <c r="D33" s="38">
        <v>147.30000000000001</v>
      </c>
      <c r="E33" s="38">
        <v>103.5</v>
      </c>
      <c r="F33" s="38">
        <v>160.80000000000001</v>
      </c>
      <c r="G33" s="38">
        <v>193.8</v>
      </c>
      <c r="H33" s="38">
        <v>136.69999999999999</v>
      </c>
      <c r="I33" s="38">
        <v>95.7</v>
      </c>
      <c r="J33" s="38">
        <v>185.8</v>
      </c>
      <c r="K33" s="38">
        <v>161.30000000000001</v>
      </c>
      <c r="L33" s="38">
        <v>153.5</v>
      </c>
      <c r="M33" s="38">
        <v>133.69999999999999</v>
      </c>
      <c r="N33" s="38">
        <v>209.5</v>
      </c>
      <c r="O33" s="38">
        <v>191.5</v>
      </c>
      <c r="P33" s="38">
        <v>188.6</v>
      </c>
      <c r="Q33" s="38">
        <v>132.30000000000001</v>
      </c>
      <c r="R33" s="38">
        <v>234.3</v>
      </c>
      <c r="S33" s="38">
        <v>230.7</v>
      </c>
      <c r="T33" s="38">
        <v>166.3</v>
      </c>
      <c r="U33" s="38">
        <v>173.7</v>
      </c>
      <c r="V33" s="38">
        <v>259.3</v>
      </c>
      <c r="W33" s="38">
        <v>234.4</v>
      </c>
      <c r="X33" s="38">
        <v>238.4</v>
      </c>
      <c r="Y33" s="38">
        <v>192.2</v>
      </c>
      <c r="Z33" s="38">
        <v>278.8</v>
      </c>
      <c r="AA33" s="38">
        <v>229.6</v>
      </c>
      <c r="AB33" s="38">
        <v>224.3</v>
      </c>
      <c r="AC33" s="38">
        <v>195.3</v>
      </c>
      <c r="AD33" s="38">
        <v>271.39999999999998</v>
      </c>
      <c r="AE33" s="38">
        <v>215.3</v>
      </c>
      <c r="AF33" s="38">
        <v>211.2</v>
      </c>
      <c r="AG33" s="38">
        <v>173.3</v>
      </c>
      <c r="AH33" s="38">
        <v>208.714</v>
      </c>
      <c r="AI33" s="38">
        <v>196.833</v>
      </c>
    </row>
    <row r="34" spans="1:35" x14ac:dyDescent="0.25">
      <c r="A34" s="36" t="s">
        <v>83</v>
      </c>
      <c r="B34" s="36" t="s">
        <v>84</v>
      </c>
      <c r="C34" s="37">
        <v>148.9</v>
      </c>
      <c r="D34" s="37">
        <v>46.2</v>
      </c>
      <c r="E34" s="37">
        <v>56.3</v>
      </c>
      <c r="F34" s="37">
        <v>54.2</v>
      </c>
      <c r="G34" s="37">
        <v>55.8</v>
      </c>
      <c r="H34" s="37">
        <v>37.9</v>
      </c>
      <c r="I34" s="37">
        <v>28.5</v>
      </c>
      <c r="J34" s="37">
        <v>58.3</v>
      </c>
      <c r="K34" s="37">
        <v>38.799999999999997</v>
      </c>
      <c r="L34" s="37">
        <v>46.1</v>
      </c>
      <c r="M34" s="37">
        <v>32.9</v>
      </c>
      <c r="N34" s="37">
        <v>60.6</v>
      </c>
      <c r="O34" s="37">
        <v>56.6</v>
      </c>
      <c r="P34" s="37">
        <v>42.7</v>
      </c>
      <c r="Q34" s="37">
        <v>43</v>
      </c>
      <c r="R34" s="37">
        <v>64.5</v>
      </c>
      <c r="S34" s="37">
        <v>59.6</v>
      </c>
      <c r="T34" s="37">
        <v>27.1</v>
      </c>
      <c r="U34" s="37">
        <v>41.4</v>
      </c>
      <c r="V34" s="37">
        <v>69.3</v>
      </c>
      <c r="W34" s="37">
        <v>61</v>
      </c>
      <c r="X34" s="37">
        <v>68.7</v>
      </c>
      <c r="Y34" s="37">
        <v>36.1</v>
      </c>
      <c r="Z34" s="37">
        <v>71</v>
      </c>
      <c r="AA34" s="37">
        <v>53.5</v>
      </c>
      <c r="AB34" s="37">
        <v>36</v>
      </c>
      <c r="AC34" s="37">
        <v>38.700000000000003</v>
      </c>
      <c r="AD34" s="37">
        <v>64.3</v>
      </c>
      <c r="AE34" s="37">
        <v>52.7</v>
      </c>
      <c r="AF34" s="37">
        <v>56.6</v>
      </c>
      <c r="AG34" s="37">
        <v>42.3</v>
      </c>
      <c r="AH34" s="37"/>
      <c r="AI34" s="37"/>
    </row>
    <row r="35" spans="1:35" x14ac:dyDescent="0.25">
      <c r="A35" s="34" t="s">
        <v>91</v>
      </c>
      <c r="B35" s="34" t="s">
        <v>92</v>
      </c>
      <c r="C35" s="38">
        <v>252.7</v>
      </c>
      <c r="D35" s="38">
        <v>101.1</v>
      </c>
      <c r="E35" s="38">
        <v>47.2</v>
      </c>
      <c r="F35" s="38">
        <v>106.6</v>
      </c>
      <c r="G35" s="38">
        <v>138</v>
      </c>
      <c r="H35" s="38">
        <v>98.8</v>
      </c>
      <c r="I35" s="38">
        <v>67.2</v>
      </c>
      <c r="J35" s="38">
        <v>127.5</v>
      </c>
      <c r="K35" s="38">
        <v>122.5</v>
      </c>
      <c r="L35" s="38">
        <v>107.4</v>
      </c>
      <c r="M35" s="38">
        <v>100.8</v>
      </c>
      <c r="N35" s="38">
        <v>148.9</v>
      </c>
      <c r="O35" s="38">
        <v>134.9</v>
      </c>
      <c r="P35" s="38">
        <v>145.9</v>
      </c>
      <c r="Q35" s="38">
        <v>89.3</v>
      </c>
      <c r="R35" s="38">
        <v>169.8</v>
      </c>
      <c r="S35" s="38">
        <v>171.1</v>
      </c>
      <c r="T35" s="38">
        <v>139.19999999999999</v>
      </c>
      <c r="U35" s="38">
        <v>132.30000000000001</v>
      </c>
      <c r="V35" s="38">
        <v>190</v>
      </c>
      <c r="W35" s="38">
        <v>173.4</v>
      </c>
      <c r="X35" s="38">
        <v>169.7</v>
      </c>
      <c r="Y35" s="38">
        <v>156.1</v>
      </c>
      <c r="Z35" s="38">
        <v>207.8</v>
      </c>
      <c r="AA35" s="38">
        <v>176.1</v>
      </c>
      <c r="AB35" s="38">
        <v>188.3</v>
      </c>
      <c r="AC35" s="38">
        <v>156.6</v>
      </c>
      <c r="AD35" s="38">
        <v>207.1</v>
      </c>
      <c r="AE35" s="38">
        <v>162.6</v>
      </c>
      <c r="AF35" s="38">
        <v>154.6</v>
      </c>
      <c r="AG35" s="38">
        <v>131</v>
      </c>
      <c r="AH35" s="38">
        <v>157.375</v>
      </c>
      <c r="AI35" s="38">
        <v>150.143</v>
      </c>
    </row>
    <row r="36" spans="1:35" x14ac:dyDescent="0.25">
      <c r="A36" s="36" t="s">
        <v>93</v>
      </c>
      <c r="B36" s="36" t="s">
        <v>94</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X36" s="37">
        <v>0</v>
      </c>
      <c r="Y36" s="37">
        <v>0</v>
      </c>
      <c r="Z36" s="37">
        <v>0</v>
      </c>
      <c r="AA36" s="37">
        <v>0</v>
      </c>
      <c r="AB36" s="37">
        <v>0</v>
      </c>
      <c r="AC36" s="37">
        <v>0</v>
      </c>
      <c r="AD36" s="37">
        <v>0</v>
      </c>
      <c r="AE36" s="37">
        <v>0</v>
      </c>
      <c r="AF36" s="37">
        <v>0</v>
      </c>
      <c r="AG36" s="37">
        <v>0</v>
      </c>
      <c r="AH36" s="37"/>
      <c r="AI36" s="37"/>
    </row>
    <row r="37" spans="1:35" x14ac:dyDescent="0.25">
      <c r="A37" s="36" t="s">
        <v>95</v>
      </c>
      <c r="B37" s="36" t="s">
        <v>96</v>
      </c>
      <c r="C37" s="37" t="s">
        <v>160</v>
      </c>
      <c r="D37" s="37" t="s">
        <v>160</v>
      </c>
      <c r="E37" s="37" t="s">
        <v>160</v>
      </c>
      <c r="F37" s="37">
        <v>0</v>
      </c>
      <c r="G37" s="37">
        <v>0</v>
      </c>
      <c r="H37" s="37">
        <v>0</v>
      </c>
      <c r="I37" s="37">
        <v>0</v>
      </c>
      <c r="J37" s="37">
        <v>0</v>
      </c>
      <c r="K37" s="37">
        <v>0</v>
      </c>
      <c r="L37" s="37">
        <v>0</v>
      </c>
      <c r="M37" s="37">
        <v>0</v>
      </c>
      <c r="N37" s="37">
        <v>0</v>
      </c>
      <c r="O37" s="37">
        <v>0</v>
      </c>
      <c r="P37" s="37">
        <v>0</v>
      </c>
      <c r="Q37" s="37">
        <v>0</v>
      </c>
      <c r="R37" s="37">
        <v>0</v>
      </c>
      <c r="S37" s="37">
        <v>0</v>
      </c>
      <c r="T37" s="37">
        <v>0</v>
      </c>
      <c r="U37" s="37">
        <v>0</v>
      </c>
      <c r="V37" s="37">
        <v>0</v>
      </c>
      <c r="W37" s="37">
        <v>0</v>
      </c>
      <c r="X37" s="37">
        <v>0</v>
      </c>
      <c r="Y37" s="37">
        <v>0</v>
      </c>
      <c r="Z37" s="37">
        <v>0</v>
      </c>
      <c r="AA37" s="37">
        <v>0</v>
      </c>
      <c r="AB37" s="37">
        <v>0</v>
      </c>
      <c r="AC37" s="37">
        <v>0</v>
      </c>
      <c r="AD37" s="37">
        <v>0</v>
      </c>
      <c r="AE37" s="37">
        <v>0</v>
      </c>
      <c r="AF37" s="37">
        <v>0</v>
      </c>
      <c r="AG37" s="37">
        <v>0</v>
      </c>
      <c r="AH37" s="37"/>
      <c r="AI37" s="37"/>
    </row>
    <row r="38" spans="1:35" x14ac:dyDescent="0.25">
      <c r="A38" s="36" t="s">
        <v>97</v>
      </c>
      <c r="B38" s="36" t="s">
        <v>98</v>
      </c>
      <c r="C38" s="37" t="s">
        <v>160</v>
      </c>
      <c r="D38" s="37" t="s">
        <v>160</v>
      </c>
      <c r="E38" s="37" t="s">
        <v>160</v>
      </c>
      <c r="F38" s="37">
        <v>0</v>
      </c>
      <c r="G38" s="37">
        <v>0</v>
      </c>
      <c r="H38" s="37">
        <v>0</v>
      </c>
      <c r="I38" s="37">
        <v>0</v>
      </c>
      <c r="J38" s="37">
        <v>0</v>
      </c>
      <c r="K38" s="37">
        <v>0</v>
      </c>
      <c r="L38" s="37">
        <v>0</v>
      </c>
      <c r="M38" s="37">
        <v>0</v>
      </c>
      <c r="N38" s="37">
        <v>0</v>
      </c>
      <c r="O38" s="37">
        <v>0</v>
      </c>
      <c r="P38" s="37">
        <v>0</v>
      </c>
      <c r="Q38" s="37">
        <v>0</v>
      </c>
      <c r="R38" s="37">
        <v>0</v>
      </c>
      <c r="S38" s="37">
        <v>0</v>
      </c>
      <c r="T38" s="37">
        <v>0</v>
      </c>
      <c r="U38" s="37">
        <v>0</v>
      </c>
      <c r="V38" s="37">
        <v>0</v>
      </c>
      <c r="W38" s="37">
        <v>0</v>
      </c>
      <c r="X38" s="37">
        <v>0</v>
      </c>
      <c r="Y38" s="37">
        <v>0</v>
      </c>
      <c r="Z38" s="37">
        <v>0</v>
      </c>
      <c r="AA38" s="37">
        <v>0</v>
      </c>
      <c r="AB38" s="37">
        <v>0</v>
      </c>
      <c r="AC38" s="37">
        <v>0</v>
      </c>
      <c r="AD38" s="37">
        <v>0</v>
      </c>
      <c r="AE38" s="37">
        <v>0</v>
      </c>
      <c r="AF38" s="37">
        <v>0</v>
      </c>
      <c r="AG38" s="37">
        <v>0</v>
      </c>
      <c r="AH38" s="37"/>
      <c r="AI38" s="37"/>
    </row>
    <row r="39" spans="1:35" x14ac:dyDescent="0.25">
      <c r="A39" s="34" t="s">
        <v>99</v>
      </c>
      <c r="B39" s="34" t="s">
        <v>100</v>
      </c>
      <c r="C39" s="38">
        <v>252.7</v>
      </c>
      <c r="D39" s="38">
        <v>101.1</v>
      </c>
      <c r="E39" s="38">
        <v>47.2</v>
      </c>
      <c r="F39" s="38">
        <v>106.6</v>
      </c>
      <c r="G39" s="38">
        <v>138</v>
      </c>
      <c r="H39" s="38">
        <v>98.8</v>
      </c>
      <c r="I39" s="38">
        <v>67.2</v>
      </c>
      <c r="J39" s="38">
        <v>127.5</v>
      </c>
      <c r="K39" s="38">
        <v>122.5</v>
      </c>
      <c r="L39" s="38">
        <v>107.4</v>
      </c>
      <c r="M39" s="38">
        <v>100.8</v>
      </c>
      <c r="N39" s="38">
        <v>148.9</v>
      </c>
      <c r="O39" s="38">
        <v>134.9</v>
      </c>
      <c r="P39" s="38">
        <v>145.9</v>
      </c>
      <c r="Q39" s="38">
        <v>89.3</v>
      </c>
      <c r="R39" s="38">
        <v>169.8</v>
      </c>
      <c r="S39" s="38">
        <v>171.1</v>
      </c>
      <c r="T39" s="38">
        <v>139.19999999999999</v>
      </c>
      <c r="U39" s="38">
        <v>132.30000000000001</v>
      </c>
      <c r="V39" s="38">
        <v>190</v>
      </c>
      <c r="W39" s="38">
        <v>173.4</v>
      </c>
      <c r="X39" s="38">
        <v>169.7</v>
      </c>
      <c r="Y39" s="38">
        <v>156.1</v>
      </c>
      <c r="Z39" s="38">
        <v>207.8</v>
      </c>
      <c r="AA39" s="38">
        <v>176.1</v>
      </c>
      <c r="AB39" s="38">
        <v>188.3</v>
      </c>
      <c r="AC39" s="38">
        <v>156.6</v>
      </c>
      <c r="AD39" s="38">
        <v>207.1</v>
      </c>
      <c r="AE39" s="38">
        <v>162.6</v>
      </c>
      <c r="AF39" s="38">
        <v>154.6</v>
      </c>
      <c r="AG39" s="38">
        <v>131</v>
      </c>
      <c r="AH39" s="38"/>
      <c r="AI39" s="38"/>
    </row>
    <row r="40" spans="1:35" x14ac:dyDescent="0.25">
      <c r="A40" s="36" t="s">
        <v>101</v>
      </c>
      <c r="B40" s="36" t="s">
        <v>102</v>
      </c>
      <c r="C40" s="37">
        <v>3.7</v>
      </c>
      <c r="D40" s="37">
        <v>2.6</v>
      </c>
      <c r="E40" s="37">
        <v>0.8</v>
      </c>
      <c r="F40" s="37">
        <v>3.1</v>
      </c>
      <c r="G40" s="37">
        <v>3.5</v>
      </c>
      <c r="H40" s="37">
        <v>1.2</v>
      </c>
      <c r="I40" s="37">
        <v>3.2</v>
      </c>
      <c r="J40" s="37">
        <v>1.9</v>
      </c>
      <c r="K40" s="37">
        <v>1.1000000000000001</v>
      </c>
      <c r="L40" s="37">
        <v>1.3</v>
      </c>
      <c r="M40" s="37">
        <v>1.2</v>
      </c>
      <c r="N40" s="37">
        <v>2.8</v>
      </c>
      <c r="O40" s="37">
        <v>2.8</v>
      </c>
      <c r="P40" s="37">
        <v>1.2</v>
      </c>
      <c r="Q40" s="37">
        <v>3.7</v>
      </c>
      <c r="R40" s="37">
        <v>5.6</v>
      </c>
      <c r="S40" s="37">
        <v>5.3</v>
      </c>
      <c r="T40" s="37">
        <v>-1.1000000000000001</v>
      </c>
      <c r="U40" s="37">
        <v>-1.9</v>
      </c>
      <c r="V40" s="37">
        <v>2</v>
      </c>
      <c r="W40" s="37">
        <v>1.4</v>
      </c>
      <c r="X40" s="37">
        <v>-1.6</v>
      </c>
      <c r="Y40" s="37">
        <v>3.6</v>
      </c>
      <c r="Z40" s="37">
        <v>5.4</v>
      </c>
      <c r="AA40" s="37">
        <v>4.7</v>
      </c>
      <c r="AB40" s="37">
        <v>0.7</v>
      </c>
      <c r="AC40" s="37">
        <v>-1.8</v>
      </c>
      <c r="AD40" s="37">
        <v>-0.3</v>
      </c>
      <c r="AE40" s="37">
        <v>-0.3</v>
      </c>
      <c r="AF40" s="37">
        <v>-0.6</v>
      </c>
      <c r="AG40" s="37">
        <v>3</v>
      </c>
      <c r="AH40" s="37"/>
      <c r="AI40" s="37"/>
    </row>
    <row r="41" spans="1:35" x14ac:dyDescent="0.25">
      <c r="A41" s="34" t="s">
        <v>103</v>
      </c>
      <c r="B41" s="34" t="s">
        <v>104</v>
      </c>
      <c r="C41" s="38">
        <v>249</v>
      </c>
      <c r="D41" s="38">
        <v>98.5</v>
      </c>
      <c r="E41" s="38">
        <v>46.4</v>
      </c>
      <c r="F41" s="38">
        <v>103.5</v>
      </c>
      <c r="G41" s="38">
        <v>134.5</v>
      </c>
      <c r="H41" s="38">
        <v>97.6</v>
      </c>
      <c r="I41" s="38">
        <v>64</v>
      </c>
      <c r="J41" s="38">
        <v>125.6</v>
      </c>
      <c r="K41" s="38">
        <v>121.4</v>
      </c>
      <c r="L41" s="38">
        <v>106.1</v>
      </c>
      <c r="M41" s="38">
        <v>99.6</v>
      </c>
      <c r="N41" s="38">
        <v>146.1</v>
      </c>
      <c r="O41" s="38">
        <v>132.1</v>
      </c>
      <c r="P41" s="38">
        <v>144.69999999999999</v>
      </c>
      <c r="Q41" s="38">
        <v>85.6</v>
      </c>
      <c r="R41" s="38">
        <v>164.2</v>
      </c>
      <c r="S41" s="38">
        <v>165.8</v>
      </c>
      <c r="T41" s="38">
        <v>140.30000000000001</v>
      </c>
      <c r="U41" s="38">
        <v>134.19999999999999</v>
      </c>
      <c r="V41" s="38">
        <v>188</v>
      </c>
      <c r="W41" s="38">
        <v>172</v>
      </c>
      <c r="X41" s="38">
        <v>171.3</v>
      </c>
      <c r="Y41" s="38">
        <v>152.5</v>
      </c>
      <c r="Z41" s="38">
        <v>202.4</v>
      </c>
      <c r="AA41" s="38">
        <v>171.4</v>
      </c>
      <c r="AB41" s="38">
        <v>187.6</v>
      </c>
      <c r="AC41" s="38">
        <v>158.4</v>
      </c>
      <c r="AD41" s="38">
        <v>207.4</v>
      </c>
      <c r="AE41" s="38">
        <v>162.9</v>
      </c>
      <c r="AF41" s="38">
        <v>155.19999999999999</v>
      </c>
      <c r="AG41" s="38">
        <v>128</v>
      </c>
      <c r="AH41" s="38">
        <v>150.75</v>
      </c>
      <c r="AI41" s="38">
        <v>154.5</v>
      </c>
    </row>
    <row r="42" spans="1:35" x14ac:dyDescent="0.25">
      <c r="A42" s="36" t="s">
        <v>105</v>
      </c>
      <c r="B42" s="36" t="s">
        <v>106</v>
      </c>
      <c r="C42" s="37" t="s">
        <v>160</v>
      </c>
      <c r="D42" s="37">
        <v>0</v>
      </c>
      <c r="E42" s="37">
        <v>0</v>
      </c>
      <c r="F42" s="37">
        <v>0</v>
      </c>
      <c r="G42" s="37">
        <v>0</v>
      </c>
      <c r="H42" s="37">
        <v>0</v>
      </c>
      <c r="I42" s="37">
        <v>0</v>
      </c>
      <c r="J42" s="37">
        <v>0</v>
      </c>
      <c r="K42" s="37">
        <v>0</v>
      </c>
      <c r="L42" s="37">
        <v>0</v>
      </c>
      <c r="M42" s="37">
        <v>0</v>
      </c>
      <c r="N42" s="37">
        <v>0</v>
      </c>
      <c r="O42" s="37">
        <v>0</v>
      </c>
      <c r="P42" s="37">
        <v>0</v>
      </c>
      <c r="Q42" s="37">
        <v>0</v>
      </c>
      <c r="R42" s="37">
        <v>0</v>
      </c>
      <c r="S42" s="37">
        <v>0</v>
      </c>
      <c r="T42" s="37">
        <v>0</v>
      </c>
      <c r="U42" s="37">
        <v>0</v>
      </c>
      <c r="V42" s="37">
        <v>0</v>
      </c>
      <c r="W42" s="37">
        <v>0</v>
      </c>
      <c r="X42" s="37">
        <v>0</v>
      </c>
      <c r="Y42" s="37">
        <v>0</v>
      </c>
      <c r="Z42" s="37">
        <v>0</v>
      </c>
      <c r="AA42" s="37">
        <v>0</v>
      </c>
      <c r="AB42" s="37">
        <v>0</v>
      </c>
      <c r="AC42" s="37">
        <v>0</v>
      </c>
      <c r="AD42" s="37">
        <v>0</v>
      </c>
      <c r="AE42" s="37">
        <v>0</v>
      </c>
      <c r="AF42" s="37">
        <v>0</v>
      </c>
      <c r="AG42" s="37">
        <v>0</v>
      </c>
      <c r="AH42" s="37"/>
      <c r="AI42" s="37"/>
    </row>
    <row r="43" spans="1:35" x14ac:dyDescent="0.25">
      <c r="A43" s="36" t="s">
        <v>107</v>
      </c>
      <c r="B43" s="36" t="s">
        <v>108</v>
      </c>
      <c r="C43" s="37" t="s">
        <v>160</v>
      </c>
      <c r="D43" s="37" t="s">
        <v>160</v>
      </c>
      <c r="E43" s="37">
        <v>0</v>
      </c>
      <c r="F43" s="37">
        <v>0</v>
      </c>
      <c r="G43" s="37">
        <v>0</v>
      </c>
      <c r="H43" s="37">
        <v>0</v>
      </c>
      <c r="I43" s="37">
        <v>0</v>
      </c>
      <c r="J43" s="37">
        <v>0</v>
      </c>
      <c r="K43" s="37">
        <v>0</v>
      </c>
      <c r="L43" s="37">
        <v>0</v>
      </c>
      <c r="M43" s="37">
        <v>0</v>
      </c>
      <c r="N43" s="37">
        <v>0</v>
      </c>
      <c r="O43" s="37">
        <v>0</v>
      </c>
      <c r="P43" s="37">
        <v>0</v>
      </c>
      <c r="Q43" s="37">
        <v>0</v>
      </c>
      <c r="R43" s="37">
        <v>0</v>
      </c>
      <c r="S43" s="37">
        <v>0</v>
      </c>
      <c r="T43" s="37">
        <v>0</v>
      </c>
      <c r="U43" s="37">
        <v>0</v>
      </c>
      <c r="V43" s="37">
        <v>0</v>
      </c>
      <c r="W43" s="37">
        <v>0</v>
      </c>
      <c r="X43" s="37">
        <v>0</v>
      </c>
      <c r="Y43" s="37">
        <v>0</v>
      </c>
      <c r="Z43" s="37">
        <v>0</v>
      </c>
      <c r="AA43" s="37">
        <v>0</v>
      </c>
      <c r="AB43" s="37">
        <v>0</v>
      </c>
      <c r="AC43" s="37">
        <v>0</v>
      </c>
      <c r="AD43" s="37">
        <v>0</v>
      </c>
      <c r="AE43" s="37">
        <v>0</v>
      </c>
      <c r="AF43" s="37">
        <v>0</v>
      </c>
      <c r="AG43" s="37">
        <v>0</v>
      </c>
      <c r="AH43" s="37"/>
      <c r="AI43" s="37"/>
    </row>
    <row r="44" spans="1:35" x14ac:dyDescent="0.25">
      <c r="A44" s="34" t="s">
        <v>109</v>
      </c>
      <c r="B44" s="34" t="s">
        <v>110</v>
      </c>
      <c r="C44" s="38">
        <v>249</v>
      </c>
      <c r="D44" s="38">
        <v>98.5</v>
      </c>
      <c r="E44" s="38">
        <v>46.4</v>
      </c>
      <c r="F44" s="38">
        <v>103.5</v>
      </c>
      <c r="G44" s="38">
        <v>134.5</v>
      </c>
      <c r="H44" s="38">
        <v>97.6</v>
      </c>
      <c r="I44" s="38">
        <v>64</v>
      </c>
      <c r="J44" s="38">
        <v>125.6</v>
      </c>
      <c r="K44" s="38">
        <v>121.4</v>
      </c>
      <c r="L44" s="38">
        <v>106.1</v>
      </c>
      <c r="M44" s="38">
        <v>99.6</v>
      </c>
      <c r="N44" s="38">
        <v>146.1</v>
      </c>
      <c r="O44" s="38">
        <v>132.1</v>
      </c>
      <c r="P44" s="38">
        <v>144.69999999999999</v>
      </c>
      <c r="Q44" s="38">
        <v>85.6</v>
      </c>
      <c r="R44" s="38">
        <v>164.2</v>
      </c>
      <c r="S44" s="38">
        <v>165.8</v>
      </c>
      <c r="T44" s="38">
        <v>140.30000000000001</v>
      </c>
      <c r="U44" s="38">
        <v>134.19999999999999</v>
      </c>
      <c r="V44" s="38">
        <v>188</v>
      </c>
      <c r="W44" s="38">
        <v>172</v>
      </c>
      <c r="X44" s="38">
        <v>171.3</v>
      </c>
      <c r="Y44" s="38">
        <v>152.5</v>
      </c>
      <c r="Z44" s="38">
        <v>202.4</v>
      </c>
      <c r="AA44" s="38">
        <v>171.4</v>
      </c>
      <c r="AB44" s="38">
        <v>187.6</v>
      </c>
      <c r="AC44" s="38">
        <v>158.4</v>
      </c>
      <c r="AD44" s="38">
        <v>207.4</v>
      </c>
      <c r="AE44" s="38">
        <v>162.9</v>
      </c>
      <c r="AF44" s="38">
        <v>155.19999999999999</v>
      </c>
      <c r="AG44" s="38">
        <v>128</v>
      </c>
      <c r="AH44" s="38">
        <v>157.375</v>
      </c>
      <c r="AI44" s="38">
        <v>150.143</v>
      </c>
    </row>
    <row r="45" spans="1:35" x14ac:dyDescent="0.25">
      <c r="A45" s="34"/>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row>
    <row r="46" spans="1:35" x14ac:dyDescent="0.25">
      <c r="A46" s="34" t="s">
        <v>111</v>
      </c>
      <c r="B46" s="34" t="s">
        <v>110</v>
      </c>
      <c r="C46" s="38">
        <v>249</v>
      </c>
      <c r="D46" s="38">
        <v>98.5</v>
      </c>
      <c r="E46" s="38">
        <v>46.4</v>
      </c>
      <c r="F46" s="38">
        <v>115.8</v>
      </c>
      <c r="G46" s="38">
        <v>127.545</v>
      </c>
      <c r="H46" s="38">
        <v>107.7</v>
      </c>
      <c r="I46" s="38">
        <v>99.23</v>
      </c>
      <c r="J46" s="38">
        <v>132.4</v>
      </c>
      <c r="K46" s="38">
        <v>130.30000000000001</v>
      </c>
      <c r="L46" s="38">
        <v>118.1</v>
      </c>
      <c r="M46" s="38">
        <v>117.4</v>
      </c>
      <c r="N46" s="38">
        <v>156.80000000000001</v>
      </c>
      <c r="O46" s="38">
        <v>148.69999999999999</v>
      </c>
      <c r="P46" s="38">
        <v>161</v>
      </c>
      <c r="Q46" s="38">
        <v>106.5</v>
      </c>
      <c r="R46" s="38">
        <v>167.4</v>
      </c>
      <c r="S46" s="38">
        <v>171.2</v>
      </c>
      <c r="T46" s="38">
        <v>144.80000000000001</v>
      </c>
      <c r="U46" s="38">
        <v>146.69999999999999</v>
      </c>
      <c r="V46" s="38">
        <v>189.04</v>
      </c>
      <c r="W46" s="38">
        <v>172.69499999999999</v>
      </c>
      <c r="X46" s="38">
        <v>189.76499999999999</v>
      </c>
      <c r="Y46" s="38">
        <v>158.13499999999999</v>
      </c>
      <c r="Z46" s="38">
        <v>203.5</v>
      </c>
      <c r="AA46" s="38">
        <v>174.5</v>
      </c>
      <c r="AB46" s="38">
        <v>181.9</v>
      </c>
      <c r="AC46" s="38">
        <v>160</v>
      </c>
      <c r="AD46" s="38">
        <v>210.2</v>
      </c>
      <c r="AE46" s="38">
        <v>166.995</v>
      </c>
      <c r="AF46" s="38">
        <v>162</v>
      </c>
      <c r="AG46" s="38">
        <v>147.80000000000001</v>
      </c>
      <c r="AH46" s="38">
        <v>157.375</v>
      </c>
      <c r="AI46" s="38">
        <v>150.143</v>
      </c>
    </row>
    <row r="47" spans="1:35" x14ac:dyDescent="0.25">
      <c r="A47" s="36" t="s">
        <v>112</v>
      </c>
      <c r="B47" s="36" t="s">
        <v>113</v>
      </c>
      <c r="C47" s="37" t="s">
        <v>160</v>
      </c>
      <c r="D47" s="37" t="s">
        <v>160</v>
      </c>
      <c r="E47" s="37" t="s">
        <v>160</v>
      </c>
      <c r="F47" s="37">
        <v>12.3</v>
      </c>
      <c r="G47" s="37">
        <v>-6.9550000000000001</v>
      </c>
      <c r="H47" s="37">
        <v>10.1</v>
      </c>
      <c r="I47" s="37">
        <v>35.229999999999997</v>
      </c>
      <c r="J47" s="37">
        <v>6.8</v>
      </c>
      <c r="K47" s="37">
        <v>8.9</v>
      </c>
      <c r="L47" s="37">
        <v>12</v>
      </c>
      <c r="M47" s="37">
        <v>17.8</v>
      </c>
      <c r="N47" s="37">
        <v>10.7</v>
      </c>
      <c r="O47" s="37">
        <v>16.600000000000001</v>
      </c>
      <c r="P47" s="37">
        <v>16.3</v>
      </c>
      <c r="Q47" s="37">
        <v>20.9</v>
      </c>
      <c r="R47" s="37">
        <v>3.2</v>
      </c>
      <c r="S47" s="37">
        <v>5.4</v>
      </c>
      <c r="T47" s="37">
        <v>4.5</v>
      </c>
      <c r="U47" s="37">
        <v>12.5</v>
      </c>
      <c r="V47" s="37">
        <v>1.04</v>
      </c>
      <c r="W47" s="37">
        <v>0.69499999999999995</v>
      </c>
      <c r="X47" s="37">
        <v>18.465</v>
      </c>
      <c r="Y47" s="37">
        <v>5.6349999999999998</v>
      </c>
      <c r="Z47" s="37">
        <v>1.1000000000000001</v>
      </c>
      <c r="AA47" s="37">
        <v>3.1</v>
      </c>
      <c r="AB47" s="37">
        <v>-5.7</v>
      </c>
      <c r="AC47" s="37">
        <v>1.6</v>
      </c>
      <c r="AD47" s="37">
        <v>2.8</v>
      </c>
      <c r="AE47" s="37">
        <v>4.0949999999999998</v>
      </c>
      <c r="AF47" s="37">
        <v>6.8</v>
      </c>
      <c r="AG47" s="37">
        <v>19.8</v>
      </c>
      <c r="AH47" s="37"/>
      <c r="AI47" s="37"/>
    </row>
    <row r="48" spans="1:35" x14ac:dyDescent="0.25">
      <c r="A48" s="36" t="s">
        <v>114</v>
      </c>
      <c r="B48" s="36" t="s">
        <v>94</v>
      </c>
      <c r="C48" s="37">
        <v>0</v>
      </c>
      <c r="D48" s="37">
        <v>0</v>
      </c>
      <c r="E48" s="37">
        <v>0</v>
      </c>
      <c r="F48" s="37">
        <v>0</v>
      </c>
      <c r="G48" s="37">
        <v>0</v>
      </c>
      <c r="H48" s="37">
        <v>0</v>
      </c>
      <c r="I48" s="37">
        <v>0</v>
      </c>
      <c r="J48" s="37">
        <v>0</v>
      </c>
      <c r="K48" s="37">
        <v>0</v>
      </c>
      <c r="L48" s="37">
        <v>0</v>
      </c>
      <c r="M48" s="37">
        <v>0</v>
      </c>
      <c r="N48" s="37">
        <v>0</v>
      </c>
      <c r="O48" s="37">
        <v>0</v>
      </c>
      <c r="P48" s="37">
        <v>0</v>
      </c>
      <c r="Q48" s="37">
        <v>0</v>
      </c>
      <c r="R48" s="37">
        <v>0</v>
      </c>
      <c r="S48" s="37">
        <v>0</v>
      </c>
      <c r="T48" s="37">
        <v>0</v>
      </c>
      <c r="U48" s="37">
        <v>0</v>
      </c>
      <c r="V48" s="37">
        <v>0</v>
      </c>
      <c r="W48" s="37">
        <v>0</v>
      </c>
      <c r="X48" s="37">
        <v>0</v>
      </c>
      <c r="Y48" s="37">
        <v>0</v>
      </c>
      <c r="Z48" s="37">
        <v>0</v>
      </c>
      <c r="AA48" s="37">
        <v>0</v>
      </c>
      <c r="AB48" s="37">
        <v>0</v>
      </c>
      <c r="AC48" s="37">
        <v>0</v>
      </c>
      <c r="AD48" s="37">
        <v>0</v>
      </c>
      <c r="AE48" s="37">
        <v>0</v>
      </c>
      <c r="AF48" s="37">
        <v>0</v>
      </c>
      <c r="AG48" s="37">
        <v>0</v>
      </c>
      <c r="AH48" s="37"/>
      <c r="AI48" s="37"/>
    </row>
    <row r="49" spans="1:35" x14ac:dyDescent="0.25">
      <c r="A49" s="34"/>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row>
    <row r="50" spans="1:35" x14ac:dyDescent="0.25">
      <c r="A50" s="36" t="s">
        <v>115</v>
      </c>
      <c r="B50" s="36" t="s">
        <v>116</v>
      </c>
      <c r="C50" s="37" t="s">
        <v>160</v>
      </c>
      <c r="D50" s="37" t="s">
        <v>160</v>
      </c>
      <c r="E50" s="37">
        <v>170</v>
      </c>
      <c r="F50" s="37">
        <v>188.8</v>
      </c>
      <c r="G50" s="37">
        <v>204.5</v>
      </c>
      <c r="H50" s="37">
        <v>204.5</v>
      </c>
      <c r="I50" s="37">
        <v>204.5</v>
      </c>
      <c r="J50" s="37">
        <v>204.5</v>
      </c>
      <c r="K50" s="37">
        <v>204.5</v>
      </c>
      <c r="L50" s="37">
        <v>204.6</v>
      </c>
      <c r="M50" s="37">
        <v>204.7</v>
      </c>
      <c r="N50" s="37">
        <v>204.7</v>
      </c>
      <c r="O50" s="37">
        <v>204.5</v>
      </c>
      <c r="P50" s="37">
        <v>204</v>
      </c>
      <c r="Q50" s="37">
        <v>203.8</v>
      </c>
      <c r="R50" s="37">
        <v>203.9</v>
      </c>
      <c r="S50" s="37">
        <v>204</v>
      </c>
      <c r="T50" s="37">
        <v>203.7</v>
      </c>
      <c r="U50" s="37">
        <v>202.9</v>
      </c>
      <c r="V50" s="37">
        <v>202.7</v>
      </c>
      <c r="W50" s="37">
        <v>202.6</v>
      </c>
      <c r="X50" s="37">
        <v>202.3</v>
      </c>
      <c r="Y50" s="37">
        <v>202.7</v>
      </c>
      <c r="Z50" s="37">
        <v>201.9</v>
      </c>
      <c r="AA50" s="37">
        <v>202.2</v>
      </c>
      <c r="AB50" s="37">
        <v>202.2</v>
      </c>
      <c r="AC50" s="37">
        <v>202.9</v>
      </c>
      <c r="AD50" s="37">
        <v>202.4</v>
      </c>
      <c r="AE50" s="37">
        <v>202.7</v>
      </c>
      <c r="AF50" s="37">
        <v>201.4</v>
      </c>
      <c r="AG50" s="37">
        <v>189.8</v>
      </c>
      <c r="AH50" s="37"/>
      <c r="AI50" s="37"/>
    </row>
    <row r="51" spans="1:35" x14ac:dyDescent="0.25">
      <c r="A51" s="34" t="s">
        <v>117</v>
      </c>
      <c r="B51" s="34" t="s">
        <v>118</v>
      </c>
      <c r="C51" s="59" t="s">
        <v>160</v>
      </c>
      <c r="D51" s="59" t="s">
        <v>160</v>
      </c>
      <c r="E51" s="59">
        <v>0.27</v>
      </c>
      <c r="F51" s="59">
        <v>0.55000000000000004</v>
      </c>
      <c r="G51" s="59">
        <v>0.66</v>
      </c>
      <c r="H51" s="59">
        <v>0.48</v>
      </c>
      <c r="I51" s="59">
        <v>0.31</v>
      </c>
      <c r="J51" s="59">
        <v>0.61</v>
      </c>
      <c r="K51" s="59">
        <v>0.59</v>
      </c>
      <c r="L51" s="59">
        <v>0.52</v>
      </c>
      <c r="M51" s="59">
        <v>0.49</v>
      </c>
      <c r="N51" s="59">
        <v>0.71</v>
      </c>
      <c r="O51" s="59">
        <v>0.64</v>
      </c>
      <c r="P51" s="59">
        <v>0.71</v>
      </c>
      <c r="Q51" s="59">
        <v>0.42</v>
      </c>
      <c r="R51" s="59">
        <v>0.8</v>
      </c>
      <c r="S51" s="59">
        <v>0.81</v>
      </c>
      <c r="T51" s="59">
        <v>0.69</v>
      </c>
      <c r="U51" s="59">
        <v>0.66</v>
      </c>
      <c r="V51" s="59">
        <v>0.93</v>
      </c>
      <c r="W51" s="59">
        <v>0.85</v>
      </c>
      <c r="X51" s="59">
        <v>0.85</v>
      </c>
      <c r="Y51" s="59">
        <v>0.75</v>
      </c>
      <c r="Z51" s="59">
        <v>1</v>
      </c>
      <c r="AA51" s="59">
        <v>0.85</v>
      </c>
      <c r="AB51" s="59">
        <v>0.93</v>
      </c>
      <c r="AC51" s="59">
        <v>0.78</v>
      </c>
      <c r="AD51" s="59">
        <v>1.02</v>
      </c>
      <c r="AE51" s="59">
        <v>0.8</v>
      </c>
      <c r="AF51" s="59">
        <v>0.77</v>
      </c>
      <c r="AG51" s="59">
        <v>0.67</v>
      </c>
      <c r="AH51" s="59">
        <v>0.81799999999999995</v>
      </c>
      <c r="AI51" s="59">
        <v>0.82</v>
      </c>
    </row>
    <row r="52" spans="1:35" x14ac:dyDescent="0.25">
      <c r="A52" s="34" t="s">
        <v>119</v>
      </c>
      <c r="B52" s="34" t="s">
        <v>120</v>
      </c>
      <c r="C52" s="59" t="s">
        <v>160</v>
      </c>
      <c r="D52" s="59" t="s">
        <v>160</v>
      </c>
      <c r="E52" s="59">
        <v>0.27</v>
      </c>
      <c r="F52" s="59">
        <v>0.55000000000000004</v>
      </c>
      <c r="G52" s="59">
        <v>0.66</v>
      </c>
      <c r="H52" s="59">
        <v>0.48</v>
      </c>
      <c r="I52" s="59">
        <v>0.31</v>
      </c>
      <c r="J52" s="59">
        <v>0.61</v>
      </c>
      <c r="K52" s="59">
        <v>0.59</v>
      </c>
      <c r="L52" s="59">
        <v>0.52</v>
      </c>
      <c r="M52" s="59">
        <v>0.49</v>
      </c>
      <c r="N52" s="59">
        <v>0.71</v>
      </c>
      <c r="O52" s="59">
        <v>0.64</v>
      </c>
      <c r="P52" s="59">
        <v>0.71</v>
      </c>
      <c r="Q52" s="59">
        <v>0.42</v>
      </c>
      <c r="R52" s="59">
        <v>0.8</v>
      </c>
      <c r="S52" s="59">
        <v>0.81</v>
      </c>
      <c r="T52" s="59">
        <v>0.69</v>
      </c>
      <c r="U52" s="59">
        <v>0.66</v>
      </c>
      <c r="V52" s="59">
        <v>0.93</v>
      </c>
      <c r="W52" s="59">
        <v>0.85</v>
      </c>
      <c r="X52" s="59">
        <v>0.85</v>
      </c>
      <c r="Y52" s="59">
        <v>0.75</v>
      </c>
      <c r="Z52" s="59">
        <v>1</v>
      </c>
      <c r="AA52" s="59">
        <v>0.85</v>
      </c>
      <c r="AB52" s="59">
        <v>0.93</v>
      </c>
      <c r="AC52" s="59">
        <v>0.78</v>
      </c>
      <c r="AD52" s="59">
        <v>1.02</v>
      </c>
      <c r="AE52" s="59">
        <v>0.8</v>
      </c>
      <c r="AF52" s="59">
        <v>0.77</v>
      </c>
      <c r="AG52" s="59">
        <v>0.67</v>
      </c>
      <c r="AH52" s="59">
        <v>0.81799999999999995</v>
      </c>
      <c r="AI52" s="59">
        <v>0.82</v>
      </c>
    </row>
    <row r="53" spans="1:35" x14ac:dyDescent="0.25">
      <c r="A53" s="34" t="s">
        <v>121</v>
      </c>
      <c r="B53" s="34" t="s">
        <v>122</v>
      </c>
      <c r="C53" s="59" t="s">
        <v>160</v>
      </c>
      <c r="D53" s="59" t="s">
        <v>160</v>
      </c>
      <c r="E53" s="59">
        <v>0.27</v>
      </c>
      <c r="F53" s="59">
        <v>0.61329999999999996</v>
      </c>
      <c r="G53" s="59">
        <v>0.62370000000000003</v>
      </c>
      <c r="H53" s="59">
        <v>0.52669999999999995</v>
      </c>
      <c r="I53" s="59">
        <v>0.48520000000000002</v>
      </c>
      <c r="J53" s="59">
        <v>0.64739999999999998</v>
      </c>
      <c r="K53" s="59">
        <v>0.63719999999999999</v>
      </c>
      <c r="L53" s="59">
        <v>0.57720000000000005</v>
      </c>
      <c r="M53" s="59">
        <v>0.57350000000000001</v>
      </c>
      <c r="N53" s="59">
        <v>0.76600000000000001</v>
      </c>
      <c r="O53" s="59">
        <v>0.72709999999999997</v>
      </c>
      <c r="P53" s="59">
        <v>0.78920000000000001</v>
      </c>
      <c r="Q53" s="59">
        <v>0.52259999999999995</v>
      </c>
      <c r="R53" s="59">
        <v>0.82099999999999995</v>
      </c>
      <c r="S53" s="59">
        <v>0.83919999999999995</v>
      </c>
      <c r="T53" s="59">
        <v>0.71079999999999999</v>
      </c>
      <c r="U53" s="59">
        <v>0.72299999999999998</v>
      </c>
      <c r="V53" s="59">
        <v>0.93259999999999998</v>
      </c>
      <c r="W53" s="59">
        <v>0.85240000000000005</v>
      </c>
      <c r="X53" s="59">
        <v>0.93799999999999994</v>
      </c>
      <c r="Y53" s="59">
        <v>0.78010000000000002</v>
      </c>
      <c r="Z53" s="59">
        <v>1.0079</v>
      </c>
      <c r="AA53" s="59">
        <v>0.86299999999999999</v>
      </c>
      <c r="AB53" s="59">
        <v>0.89959999999999996</v>
      </c>
      <c r="AC53" s="59">
        <v>0.78859999999999997</v>
      </c>
      <c r="AD53" s="59">
        <v>1.0385</v>
      </c>
      <c r="AE53" s="59">
        <v>0.82389999999999997</v>
      </c>
      <c r="AF53" s="59">
        <v>0.8044</v>
      </c>
      <c r="AG53" s="59">
        <v>0.77869999999999995</v>
      </c>
      <c r="AH53" s="59"/>
      <c r="AI53" s="59"/>
    </row>
    <row r="54" spans="1:35" x14ac:dyDescent="0.25">
      <c r="A54" s="34"/>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row>
    <row r="55" spans="1:35" x14ac:dyDescent="0.25">
      <c r="A55" s="36" t="s">
        <v>123</v>
      </c>
      <c r="B55" s="36" t="s">
        <v>124</v>
      </c>
      <c r="C55" s="37" t="s">
        <v>160</v>
      </c>
      <c r="D55" s="37" t="s">
        <v>160</v>
      </c>
      <c r="E55" s="37">
        <v>170</v>
      </c>
      <c r="F55" s="37">
        <v>188.8</v>
      </c>
      <c r="G55" s="37">
        <v>204.6</v>
      </c>
      <c r="H55" s="37">
        <v>204.6</v>
      </c>
      <c r="I55" s="37">
        <v>204.7</v>
      </c>
      <c r="J55" s="37">
        <v>204.5</v>
      </c>
      <c r="K55" s="37">
        <v>204.5</v>
      </c>
      <c r="L55" s="37">
        <v>204.9</v>
      </c>
      <c r="M55" s="37">
        <v>204.7</v>
      </c>
      <c r="N55" s="37">
        <v>205.3</v>
      </c>
      <c r="O55" s="37">
        <v>205.1</v>
      </c>
      <c r="P55" s="37">
        <v>204.7</v>
      </c>
      <c r="Q55" s="37">
        <v>203.8</v>
      </c>
      <c r="R55" s="37">
        <v>204.6</v>
      </c>
      <c r="S55" s="37">
        <v>204.7</v>
      </c>
      <c r="T55" s="37">
        <v>204.3</v>
      </c>
      <c r="U55" s="37">
        <v>202.9</v>
      </c>
      <c r="V55" s="37">
        <v>203.2</v>
      </c>
      <c r="W55" s="37">
        <v>203.2</v>
      </c>
      <c r="X55" s="37">
        <v>202.8</v>
      </c>
      <c r="Y55" s="37">
        <v>202.7</v>
      </c>
      <c r="Z55" s="37">
        <v>202.4</v>
      </c>
      <c r="AA55" s="37">
        <v>202.7</v>
      </c>
      <c r="AB55" s="37">
        <v>202.7</v>
      </c>
      <c r="AC55" s="37">
        <v>202.9</v>
      </c>
      <c r="AD55" s="37">
        <v>202.9</v>
      </c>
      <c r="AE55" s="37">
        <v>203.1</v>
      </c>
      <c r="AF55" s="37">
        <v>201.7</v>
      </c>
      <c r="AG55" s="37">
        <v>189.8</v>
      </c>
      <c r="AH55" s="37"/>
      <c r="AI55" s="37"/>
    </row>
    <row r="56" spans="1:35" x14ac:dyDescent="0.25">
      <c r="A56" s="34" t="s">
        <v>125</v>
      </c>
      <c r="B56" s="34" t="s">
        <v>126</v>
      </c>
      <c r="C56" s="59" t="s">
        <v>160</v>
      </c>
      <c r="D56" s="59" t="s">
        <v>160</v>
      </c>
      <c r="E56" s="59">
        <v>0.27</v>
      </c>
      <c r="F56" s="59">
        <v>0.55000000000000004</v>
      </c>
      <c r="G56" s="59">
        <v>0.66</v>
      </c>
      <c r="H56" s="59">
        <v>0.48</v>
      </c>
      <c r="I56" s="59">
        <v>0.31</v>
      </c>
      <c r="J56" s="59">
        <v>0.61</v>
      </c>
      <c r="K56" s="59">
        <v>0.59</v>
      </c>
      <c r="L56" s="59">
        <v>0.52</v>
      </c>
      <c r="M56" s="59">
        <v>0.48</v>
      </c>
      <c r="N56" s="59">
        <v>0.71</v>
      </c>
      <c r="O56" s="59">
        <v>0.64</v>
      </c>
      <c r="P56" s="59">
        <v>0.7</v>
      </c>
      <c r="Q56" s="59">
        <v>0.42</v>
      </c>
      <c r="R56" s="59">
        <v>0.8</v>
      </c>
      <c r="S56" s="59">
        <v>0.81</v>
      </c>
      <c r="T56" s="59">
        <v>0.69</v>
      </c>
      <c r="U56" s="59">
        <v>0.66</v>
      </c>
      <c r="V56" s="59">
        <v>0.92</v>
      </c>
      <c r="W56" s="59">
        <v>0.84</v>
      </c>
      <c r="X56" s="59">
        <v>0.84</v>
      </c>
      <c r="Y56" s="59">
        <v>0.75</v>
      </c>
      <c r="Z56" s="59">
        <v>1</v>
      </c>
      <c r="AA56" s="59">
        <v>0.84</v>
      </c>
      <c r="AB56" s="59">
        <v>0.92</v>
      </c>
      <c r="AC56" s="59">
        <v>0.78</v>
      </c>
      <c r="AD56" s="59">
        <v>1.02</v>
      </c>
      <c r="AE56" s="59">
        <v>0.8</v>
      </c>
      <c r="AF56" s="59">
        <v>0.77</v>
      </c>
      <c r="AG56" s="59">
        <v>0.67</v>
      </c>
      <c r="AH56" s="59"/>
      <c r="AI56" s="59"/>
    </row>
    <row r="57" spans="1:35" x14ac:dyDescent="0.25">
      <c r="A57" s="34" t="s">
        <v>127</v>
      </c>
      <c r="B57" s="34" t="s">
        <v>128</v>
      </c>
      <c r="C57" s="59" t="s">
        <v>160</v>
      </c>
      <c r="D57" s="59" t="s">
        <v>160</v>
      </c>
      <c r="E57" s="59">
        <v>0.27</v>
      </c>
      <c r="F57" s="59">
        <v>0.55000000000000004</v>
      </c>
      <c r="G57" s="59">
        <v>0.66</v>
      </c>
      <c r="H57" s="59">
        <v>0.48</v>
      </c>
      <c r="I57" s="59">
        <v>0.31</v>
      </c>
      <c r="J57" s="59">
        <v>0.61</v>
      </c>
      <c r="K57" s="59">
        <v>0.59</v>
      </c>
      <c r="L57" s="59">
        <v>0.52</v>
      </c>
      <c r="M57" s="59">
        <v>0.48</v>
      </c>
      <c r="N57" s="59">
        <v>0.71</v>
      </c>
      <c r="O57" s="59">
        <v>0.64</v>
      </c>
      <c r="P57" s="59">
        <v>0.7</v>
      </c>
      <c r="Q57" s="59">
        <v>0.42</v>
      </c>
      <c r="R57" s="59">
        <v>0.8</v>
      </c>
      <c r="S57" s="59">
        <v>0.81</v>
      </c>
      <c r="T57" s="59">
        <v>0.69</v>
      </c>
      <c r="U57" s="59">
        <v>0.66</v>
      </c>
      <c r="V57" s="59">
        <v>0.92</v>
      </c>
      <c r="W57" s="59">
        <v>0.84</v>
      </c>
      <c r="X57" s="59">
        <v>0.84</v>
      </c>
      <c r="Y57" s="59">
        <v>0.75</v>
      </c>
      <c r="Z57" s="59">
        <v>1</v>
      </c>
      <c r="AA57" s="59">
        <v>0.84</v>
      </c>
      <c r="AB57" s="59">
        <v>0.92</v>
      </c>
      <c r="AC57" s="59">
        <v>0.78</v>
      </c>
      <c r="AD57" s="59">
        <v>1.02</v>
      </c>
      <c r="AE57" s="59">
        <v>0.8</v>
      </c>
      <c r="AF57" s="59">
        <v>0.77</v>
      </c>
      <c r="AG57" s="59">
        <v>0.67</v>
      </c>
      <c r="AH57" s="59"/>
      <c r="AI57" s="59"/>
    </row>
    <row r="58" spans="1:35" x14ac:dyDescent="0.25">
      <c r="A58" s="34" t="s">
        <v>129</v>
      </c>
      <c r="B58" s="34" t="s">
        <v>130</v>
      </c>
      <c r="C58" s="59" t="s">
        <v>160</v>
      </c>
      <c r="D58" s="59" t="s">
        <v>160</v>
      </c>
      <c r="E58" s="59">
        <v>0.27</v>
      </c>
      <c r="F58" s="59">
        <v>0.61329999999999996</v>
      </c>
      <c r="G58" s="59">
        <v>0.62370000000000003</v>
      </c>
      <c r="H58" s="59">
        <v>0.52669999999999995</v>
      </c>
      <c r="I58" s="59">
        <v>0.48209999999999997</v>
      </c>
      <c r="J58" s="59">
        <v>0.64329999999999998</v>
      </c>
      <c r="K58" s="59">
        <v>0.63349999999999995</v>
      </c>
      <c r="L58" s="59">
        <v>0.57720000000000005</v>
      </c>
      <c r="M58" s="59">
        <v>0.56699999999999995</v>
      </c>
      <c r="N58" s="59">
        <v>0.7621</v>
      </c>
      <c r="O58" s="59">
        <v>0.72089999999999999</v>
      </c>
      <c r="P58" s="59">
        <v>0.77959999999999996</v>
      </c>
      <c r="Q58" s="59">
        <v>0.52259999999999995</v>
      </c>
      <c r="R58" s="59">
        <v>0.81559999999999999</v>
      </c>
      <c r="S58" s="59">
        <v>0.83640000000000003</v>
      </c>
      <c r="T58" s="59">
        <v>0.71079999999999999</v>
      </c>
      <c r="U58" s="59">
        <v>0.72160000000000002</v>
      </c>
      <c r="V58" s="59">
        <v>0.92510000000000003</v>
      </c>
      <c r="W58" s="59">
        <v>0.84340000000000004</v>
      </c>
      <c r="X58" s="59">
        <v>0.93110000000000004</v>
      </c>
      <c r="Y58" s="59">
        <v>0.77780000000000005</v>
      </c>
      <c r="Z58" s="59">
        <v>1.0054000000000001</v>
      </c>
      <c r="AA58" s="59">
        <v>0.85529999999999995</v>
      </c>
      <c r="AB58" s="59">
        <v>0.89190000000000003</v>
      </c>
      <c r="AC58" s="59">
        <v>0.78790000000000004</v>
      </c>
      <c r="AD58" s="59">
        <v>1.0338000000000001</v>
      </c>
      <c r="AE58" s="59">
        <v>0.82020000000000004</v>
      </c>
      <c r="AF58" s="59">
        <v>0.80369999999999997</v>
      </c>
      <c r="AG58" s="59">
        <v>0.77429999999999999</v>
      </c>
      <c r="AH58" s="59">
        <v>0.85299999999999998</v>
      </c>
      <c r="AI58" s="59">
        <v>0.81299999999999994</v>
      </c>
    </row>
    <row r="59" spans="1:35" x14ac:dyDescent="0.25">
      <c r="A59" s="34"/>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row>
    <row r="60" spans="1:35" x14ac:dyDescent="0.25">
      <c r="A60" s="34" t="s">
        <v>131</v>
      </c>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row>
    <row r="61" spans="1:35" x14ac:dyDescent="0.25">
      <c r="A61" s="36" t="s">
        <v>132</v>
      </c>
      <c r="B61" s="36" t="s">
        <v>133</v>
      </c>
      <c r="C61" s="41" t="s">
        <v>134</v>
      </c>
      <c r="D61" s="41" t="s">
        <v>134</v>
      </c>
      <c r="E61" s="41" t="s">
        <v>134</v>
      </c>
      <c r="F61" s="41" t="s">
        <v>134</v>
      </c>
      <c r="G61" s="41" t="s">
        <v>134</v>
      </c>
      <c r="H61" s="41" t="s">
        <v>134</v>
      </c>
      <c r="I61" s="41" t="s">
        <v>134</v>
      </c>
      <c r="J61" s="41" t="s">
        <v>134</v>
      </c>
      <c r="K61" s="41" t="s">
        <v>134</v>
      </c>
      <c r="L61" s="41" t="s">
        <v>134</v>
      </c>
      <c r="M61" s="41" t="s">
        <v>134</v>
      </c>
      <c r="N61" s="41" t="s">
        <v>134</v>
      </c>
      <c r="O61" s="41" t="s">
        <v>134</v>
      </c>
      <c r="P61" s="41" t="s">
        <v>134</v>
      </c>
      <c r="Q61" s="41" t="s">
        <v>134</v>
      </c>
      <c r="R61" s="41" t="s">
        <v>134</v>
      </c>
      <c r="S61" s="41" t="s">
        <v>134</v>
      </c>
      <c r="T61" s="41" t="s">
        <v>134</v>
      </c>
      <c r="U61" s="41" t="s">
        <v>134</v>
      </c>
      <c r="V61" s="41" t="s">
        <v>134</v>
      </c>
      <c r="W61" s="41" t="s">
        <v>134</v>
      </c>
      <c r="X61" s="41" t="s">
        <v>134</v>
      </c>
      <c r="Y61" s="41" t="s">
        <v>134</v>
      </c>
      <c r="Z61" s="41" t="s">
        <v>134</v>
      </c>
      <c r="AA61" s="41" t="s">
        <v>134</v>
      </c>
      <c r="AB61" s="41" t="s">
        <v>134</v>
      </c>
      <c r="AC61" s="41" t="s">
        <v>134</v>
      </c>
      <c r="AD61" s="41" t="s">
        <v>134</v>
      </c>
      <c r="AE61" s="41" t="s">
        <v>134</v>
      </c>
      <c r="AF61" s="41" t="s">
        <v>134</v>
      </c>
      <c r="AG61" s="41" t="s">
        <v>134</v>
      </c>
      <c r="AH61" s="41"/>
      <c r="AI61" s="41"/>
    </row>
    <row r="62" spans="1:35" x14ac:dyDescent="0.25">
      <c r="A62" s="36" t="s">
        <v>135</v>
      </c>
      <c r="B62" s="36" t="s">
        <v>135</v>
      </c>
      <c r="C62" s="37">
        <v>431.8</v>
      </c>
      <c r="D62" s="37">
        <v>176.2</v>
      </c>
      <c r="E62" s="37">
        <v>152.9</v>
      </c>
      <c r="F62" s="37">
        <v>217.5</v>
      </c>
      <c r="G62" s="37">
        <v>222</v>
      </c>
      <c r="H62" s="37">
        <v>191</v>
      </c>
      <c r="I62" s="37">
        <v>182.2</v>
      </c>
      <c r="J62" s="37">
        <v>224.4</v>
      </c>
      <c r="K62" s="37">
        <v>201.9</v>
      </c>
      <c r="L62" s="37">
        <v>200.7</v>
      </c>
      <c r="M62" s="37">
        <v>192</v>
      </c>
      <c r="N62" s="37">
        <v>256.8</v>
      </c>
      <c r="O62" s="37">
        <v>248.4</v>
      </c>
      <c r="P62" s="37">
        <v>245.7</v>
      </c>
      <c r="Q62" s="37">
        <v>192.4</v>
      </c>
      <c r="R62" s="37">
        <v>271.5</v>
      </c>
      <c r="S62" s="37">
        <v>274.7</v>
      </c>
      <c r="T62" s="37">
        <v>210</v>
      </c>
      <c r="U62" s="37">
        <v>228</v>
      </c>
      <c r="V62" s="37">
        <v>295.2</v>
      </c>
      <c r="W62" s="37">
        <v>269.3</v>
      </c>
      <c r="X62" s="37">
        <v>291</v>
      </c>
      <c r="Y62" s="37">
        <v>233.3</v>
      </c>
      <c r="Z62" s="37">
        <v>315</v>
      </c>
      <c r="AA62" s="37">
        <v>271.7</v>
      </c>
      <c r="AB62" s="37">
        <v>260.3</v>
      </c>
      <c r="AC62" s="37">
        <v>235.3</v>
      </c>
      <c r="AD62" s="37">
        <v>312.3</v>
      </c>
      <c r="AE62" s="37">
        <v>246.7</v>
      </c>
      <c r="AF62" s="37">
        <v>263.7</v>
      </c>
      <c r="AG62" s="37">
        <v>245.3</v>
      </c>
      <c r="AH62" s="37">
        <v>256</v>
      </c>
      <c r="AI62" s="37">
        <v>258.2</v>
      </c>
    </row>
    <row r="63" spans="1:35" x14ac:dyDescent="0.25">
      <c r="A63" s="36" t="s">
        <v>136</v>
      </c>
      <c r="B63" s="36" t="s">
        <v>137</v>
      </c>
      <c r="C63" s="42" t="s">
        <v>160</v>
      </c>
      <c r="D63" s="42" t="s">
        <v>160</v>
      </c>
      <c r="E63" s="42" t="s">
        <v>160</v>
      </c>
      <c r="F63" s="42">
        <v>27.364799999999999</v>
      </c>
      <c r="G63" s="42">
        <v>26.847799999999999</v>
      </c>
      <c r="H63" s="42">
        <v>27.7821</v>
      </c>
      <c r="I63" s="42">
        <v>28.7529</v>
      </c>
      <c r="J63" s="42">
        <v>28.2913</v>
      </c>
      <c r="K63" s="42">
        <v>27.176300000000001</v>
      </c>
      <c r="L63" s="42">
        <v>26.511199999999999</v>
      </c>
      <c r="M63" s="42">
        <v>26.069500000000001</v>
      </c>
      <c r="N63" s="42">
        <v>25.9739</v>
      </c>
      <c r="O63" s="42">
        <v>26.058599999999998</v>
      </c>
      <c r="P63" s="42">
        <v>26.4162</v>
      </c>
      <c r="Q63" s="42">
        <v>25.6541</v>
      </c>
      <c r="R63" s="42">
        <v>25.452999999999999</v>
      </c>
      <c r="S63" s="42">
        <v>25.605499999999999</v>
      </c>
      <c r="T63" s="42">
        <v>24.757899999999999</v>
      </c>
      <c r="U63" s="42">
        <v>25.227499999999999</v>
      </c>
      <c r="V63" s="42">
        <v>25.499700000000001</v>
      </c>
      <c r="W63" s="42">
        <v>25.0901</v>
      </c>
      <c r="X63" s="42">
        <v>26.291499999999999</v>
      </c>
      <c r="Y63" s="42">
        <v>25.919499999999999</v>
      </c>
      <c r="Z63" s="42">
        <v>25.9255</v>
      </c>
      <c r="AA63" s="42">
        <v>25.646899999999999</v>
      </c>
      <c r="AB63" s="42">
        <v>24.688099999999999</v>
      </c>
      <c r="AC63" s="42">
        <v>24.5458</v>
      </c>
      <c r="AD63" s="42">
        <v>24.59</v>
      </c>
      <c r="AE63" s="42">
        <v>24.459</v>
      </c>
      <c r="AF63" s="42">
        <v>25.1995</v>
      </c>
      <c r="AG63" s="42">
        <v>26.232399999999998</v>
      </c>
      <c r="AH63" s="42">
        <v>27.5509133956953</v>
      </c>
      <c r="AI63" s="42">
        <v>27.744963263376601</v>
      </c>
    </row>
    <row r="64" spans="1:35" x14ac:dyDescent="0.25">
      <c r="A64" s="36" t="s">
        <v>138</v>
      </c>
      <c r="B64" s="36" t="s">
        <v>138</v>
      </c>
      <c r="C64" s="37">
        <v>410.9</v>
      </c>
      <c r="D64" s="37">
        <v>164.8</v>
      </c>
      <c r="E64" s="37">
        <v>141.1</v>
      </c>
      <c r="F64" s="37" t="s">
        <v>160</v>
      </c>
      <c r="G64" s="37" t="s">
        <v>160</v>
      </c>
      <c r="H64" s="37" t="s">
        <v>160</v>
      </c>
      <c r="I64" s="37" t="s">
        <v>160</v>
      </c>
      <c r="J64" s="37" t="s">
        <v>160</v>
      </c>
      <c r="K64" s="37" t="s">
        <v>160</v>
      </c>
      <c r="L64" s="37" t="s">
        <v>160</v>
      </c>
      <c r="M64" s="37" t="s">
        <v>160</v>
      </c>
      <c r="N64" s="37" t="s">
        <v>160</v>
      </c>
      <c r="O64" s="37" t="s">
        <v>160</v>
      </c>
      <c r="P64" s="37" t="s">
        <v>160</v>
      </c>
      <c r="Q64" s="37" t="s">
        <v>160</v>
      </c>
      <c r="R64" s="37" t="s">
        <v>160</v>
      </c>
      <c r="S64" s="37" t="s">
        <v>160</v>
      </c>
      <c r="T64" s="37" t="s">
        <v>160</v>
      </c>
      <c r="U64" s="37" t="s">
        <v>160</v>
      </c>
      <c r="V64" s="37" t="s">
        <v>160</v>
      </c>
      <c r="W64" s="37" t="s">
        <v>160</v>
      </c>
      <c r="X64" s="37" t="s">
        <v>160</v>
      </c>
      <c r="Y64" s="37" t="s">
        <v>160</v>
      </c>
      <c r="Z64" s="37" t="s">
        <v>160</v>
      </c>
      <c r="AA64" s="37" t="s">
        <v>160</v>
      </c>
      <c r="AB64" s="37" t="s">
        <v>160</v>
      </c>
      <c r="AC64" s="37" t="s">
        <v>160</v>
      </c>
      <c r="AD64" s="37" t="s">
        <v>160</v>
      </c>
      <c r="AE64" s="37" t="s">
        <v>160</v>
      </c>
      <c r="AF64" s="37" t="s">
        <v>160</v>
      </c>
      <c r="AG64" s="37" t="s">
        <v>160</v>
      </c>
      <c r="AH64" s="37"/>
      <c r="AI64" s="37"/>
    </row>
    <row r="65" spans="1:35" x14ac:dyDescent="0.25">
      <c r="A65" s="36" t="s">
        <v>139</v>
      </c>
      <c r="B65" s="36" t="s">
        <v>139</v>
      </c>
      <c r="C65" s="37">
        <v>407.3</v>
      </c>
      <c r="D65" s="37">
        <v>162.6</v>
      </c>
      <c r="E65" s="37">
        <v>138.9</v>
      </c>
      <c r="F65" s="37">
        <v>203.6</v>
      </c>
      <c r="G65" s="37">
        <v>207.4</v>
      </c>
      <c r="H65" s="37">
        <v>175.6</v>
      </c>
      <c r="I65" s="37">
        <v>167.2</v>
      </c>
      <c r="J65" s="37">
        <v>208.8</v>
      </c>
      <c r="K65" s="37">
        <v>186</v>
      </c>
      <c r="L65" s="37">
        <v>184.8</v>
      </c>
      <c r="M65" s="37">
        <v>174.7</v>
      </c>
      <c r="N65" s="37">
        <v>239.1</v>
      </c>
      <c r="O65" s="37">
        <v>228.5</v>
      </c>
      <c r="P65" s="37">
        <v>226.2</v>
      </c>
      <c r="Q65" s="37">
        <v>174.2</v>
      </c>
      <c r="R65" s="37">
        <v>253</v>
      </c>
      <c r="S65" s="37">
        <v>255.6</v>
      </c>
      <c r="T65" s="37">
        <v>190.9</v>
      </c>
      <c r="U65" s="37">
        <v>207.8</v>
      </c>
      <c r="V65" s="37">
        <v>275.10000000000002</v>
      </c>
      <c r="W65" s="37">
        <v>247.7</v>
      </c>
      <c r="X65" s="37">
        <v>270.60000000000002</v>
      </c>
      <c r="Y65" s="37">
        <v>212.3</v>
      </c>
      <c r="Z65" s="37">
        <v>293</v>
      </c>
      <c r="AA65" s="37">
        <v>249.5</v>
      </c>
      <c r="AB65" s="37">
        <v>236.7</v>
      </c>
      <c r="AC65" s="37">
        <v>211.5</v>
      </c>
      <c r="AD65" s="37">
        <v>288.2</v>
      </c>
      <c r="AE65" s="37">
        <v>222</v>
      </c>
      <c r="AF65" s="37">
        <v>239.1</v>
      </c>
      <c r="AG65" s="37">
        <v>219.6</v>
      </c>
      <c r="AH65" s="37">
        <v>233.4</v>
      </c>
      <c r="AI65" s="37">
        <v>222.5</v>
      </c>
    </row>
    <row r="66" spans="1:35" x14ac:dyDescent="0.25">
      <c r="A66" s="36" t="s">
        <v>140</v>
      </c>
      <c r="B66" s="36" t="s">
        <v>141</v>
      </c>
      <c r="C66" s="42">
        <v>63.649700000000003</v>
      </c>
      <c r="D66" s="42">
        <v>60.756599999999999</v>
      </c>
      <c r="E66" s="42">
        <v>62.159100000000002</v>
      </c>
      <c r="F66" s="42">
        <v>64.271299999999997</v>
      </c>
      <c r="G66" s="42">
        <v>67.176400000000001</v>
      </c>
      <c r="H66" s="42">
        <v>65.047200000000004</v>
      </c>
      <c r="I66" s="42">
        <v>65.509500000000003</v>
      </c>
      <c r="J66" s="42">
        <v>64.400800000000004</v>
      </c>
      <c r="K66" s="42">
        <v>63.530500000000004</v>
      </c>
      <c r="L66" s="42">
        <v>63.428800000000003</v>
      </c>
      <c r="M66" s="42">
        <v>62.324300000000001</v>
      </c>
      <c r="N66" s="42">
        <v>64.436499999999995</v>
      </c>
      <c r="O66" s="42">
        <v>64.688800000000001</v>
      </c>
      <c r="P66" s="42">
        <v>61.634</v>
      </c>
      <c r="Q66" s="42">
        <v>61.055599999999998</v>
      </c>
      <c r="R66" s="42">
        <v>62.142699999999998</v>
      </c>
      <c r="S66" s="42">
        <v>63.2224</v>
      </c>
      <c r="T66" s="42">
        <v>61.196100000000001</v>
      </c>
      <c r="U66" s="42">
        <v>61.064100000000003</v>
      </c>
      <c r="V66" s="42">
        <v>62.905900000000003</v>
      </c>
      <c r="W66" s="42">
        <v>63.8018</v>
      </c>
      <c r="X66" s="42">
        <v>65.389799999999994</v>
      </c>
      <c r="Y66" s="42">
        <v>62.3645</v>
      </c>
      <c r="Z66" s="42">
        <v>63.558799999999998</v>
      </c>
      <c r="AA66" s="42">
        <v>61.587600000000002</v>
      </c>
      <c r="AB66" s="42">
        <v>59.851500000000001</v>
      </c>
      <c r="AC66" s="42">
        <v>60.683599999999998</v>
      </c>
      <c r="AD66" s="42">
        <v>64.044200000000004</v>
      </c>
      <c r="AE66" s="42">
        <v>65.478499999999997</v>
      </c>
      <c r="AF66" s="42">
        <v>64.920699999999997</v>
      </c>
      <c r="AG66" s="42">
        <v>64.022800000000004</v>
      </c>
      <c r="AH66" s="42">
        <v>63.96</v>
      </c>
      <c r="AI66" s="42">
        <v>64.724999999999994</v>
      </c>
    </row>
    <row r="67" spans="1:35" x14ac:dyDescent="0.25">
      <c r="A67" s="36" t="s">
        <v>142</v>
      </c>
      <c r="B67" s="36" t="s">
        <v>143</v>
      </c>
      <c r="C67" s="42">
        <v>28.444700000000001</v>
      </c>
      <c r="D67" s="42">
        <v>21.8901</v>
      </c>
      <c r="E67" s="42">
        <v>19.626999999999999</v>
      </c>
      <c r="F67" s="42">
        <v>29.3795</v>
      </c>
      <c r="G67" s="42">
        <v>28.833600000000001</v>
      </c>
      <c r="H67" s="42">
        <v>25.0929</v>
      </c>
      <c r="I67" s="42">
        <v>23.404299999999999</v>
      </c>
      <c r="J67" s="42">
        <v>27.3477</v>
      </c>
      <c r="K67" s="42">
        <v>24.339200000000002</v>
      </c>
      <c r="L67" s="42">
        <v>22.809200000000001</v>
      </c>
      <c r="M67" s="42">
        <v>21.736999999999998</v>
      </c>
      <c r="N67" s="42">
        <v>26.572600000000001</v>
      </c>
      <c r="O67" s="42">
        <v>24.517199999999999</v>
      </c>
      <c r="P67" s="42">
        <v>24.221</v>
      </c>
      <c r="Q67" s="42">
        <v>19.115500000000001</v>
      </c>
      <c r="R67" s="42">
        <v>25.643599999999999</v>
      </c>
      <c r="S67" s="42">
        <v>25.249400000000001</v>
      </c>
      <c r="T67" s="42">
        <v>20.720700000000001</v>
      </c>
      <c r="U67" s="42">
        <v>21.180299999999999</v>
      </c>
      <c r="V67" s="42">
        <v>26.505400000000002</v>
      </c>
      <c r="W67" s="42">
        <v>23.472000000000001</v>
      </c>
      <c r="X67" s="42">
        <v>25.850200000000001</v>
      </c>
      <c r="Y67" s="42">
        <v>20.0151</v>
      </c>
      <c r="Z67" s="42">
        <v>26.318200000000001</v>
      </c>
      <c r="AA67" s="42">
        <v>22.455200000000001</v>
      </c>
      <c r="AB67" s="42">
        <v>21.701699999999999</v>
      </c>
      <c r="AC67" s="42">
        <v>19.3292</v>
      </c>
      <c r="AD67" s="42">
        <v>26.334099999999999</v>
      </c>
      <c r="AE67" s="42">
        <v>21.503299999999999</v>
      </c>
      <c r="AF67" s="42">
        <v>24.4604</v>
      </c>
      <c r="AG67" s="42">
        <v>22.709399999999999</v>
      </c>
      <c r="AH67" s="42">
        <v>24.4474704095527</v>
      </c>
      <c r="AI67" s="42">
        <v>23.062300342669499</v>
      </c>
    </row>
    <row r="68" spans="1:35" x14ac:dyDescent="0.25">
      <c r="A68" s="36" t="s">
        <v>144</v>
      </c>
      <c r="B68" s="36" t="s">
        <v>145</v>
      </c>
      <c r="C68" s="42">
        <v>17.389500000000002</v>
      </c>
      <c r="D68" s="42">
        <v>13.2606</v>
      </c>
      <c r="E68" s="42">
        <v>6.5564999999999998</v>
      </c>
      <c r="F68" s="42">
        <v>16.71</v>
      </c>
      <c r="G68" s="42">
        <v>17.7318</v>
      </c>
      <c r="H68" s="42">
        <v>15.3901</v>
      </c>
      <c r="I68" s="42">
        <v>13.89</v>
      </c>
      <c r="J68" s="42">
        <v>17.341200000000001</v>
      </c>
      <c r="K68" s="42">
        <v>17.0505</v>
      </c>
      <c r="L68" s="42">
        <v>14.576599999999999</v>
      </c>
      <c r="M68" s="42">
        <v>14.6074</v>
      </c>
      <c r="N68" s="42">
        <v>17.426100000000002</v>
      </c>
      <c r="O68" s="42">
        <v>15.9549</v>
      </c>
      <c r="P68" s="42">
        <v>17.2395</v>
      </c>
      <c r="Q68" s="42">
        <v>11.6866</v>
      </c>
      <c r="R68" s="42">
        <v>16.967400000000001</v>
      </c>
      <c r="S68" s="42">
        <v>16.911999999999999</v>
      </c>
      <c r="T68" s="42">
        <v>15.716900000000001</v>
      </c>
      <c r="U68" s="42">
        <v>14.9526</v>
      </c>
      <c r="V68" s="42">
        <v>18.213699999999999</v>
      </c>
      <c r="W68" s="42">
        <v>16.3645</v>
      </c>
      <c r="X68" s="42">
        <v>18.1281</v>
      </c>
      <c r="Y68" s="42">
        <v>14.9086</v>
      </c>
      <c r="Z68" s="42">
        <v>18.279</v>
      </c>
      <c r="AA68" s="42">
        <v>15.7052</v>
      </c>
      <c r="AB68" s="42">
        <v>16.677399999999999</v>
      </c>
      <c r="AC68" s="42">
        <v>14.6226</v>
      </c>
      <c r="AD68" s="42">
        <v>19.206900000000001</v>
      </c>
      <c r="AE68" s="42">
        <v>16.1754</v>
      </c>
      <c r="AF68" s="42">
        <v>16.572900000000001</v>
      </c>
      <c r="AG68" s="42">
        <v>15.2844</v>
      </c>
      <c r="AH68" s="42">
        <v>16.484235885618499</v>
      </c>
      <c r="AI68" s="42">
        <v>15.562440271233401</v>
      </c>
    </row>
    <row r="69" spans="1:35" x14ac:dyDescent="0.25">
      <c r="A69" s="36" t="s">
        <v>146</v>
      </c>
      <c r="B69" s="36" t="s">
        <v>147</v>
      </c>
      <c r="C69" s="42" t="s">
        <v>160</v>
      </c>
      <c r="D69" s="42" t="s">
        <v>160</v>
      </c>
      <c r="E69" s="42">
        <v>133528.30189999999</v>
      </c>
      <c r="F69" s="42" t="s">
        <v>160</v>
      </c>
      <c r="G69" s="42" t="s">
        <v>160</v>
      </c>
      <c r="H69" s="42" t="s">
        <v>160</v>
      </c>
      <c r="I69" s="42">
        <v>127571.4286</v>
      </c>
      <c r="J69" s="42" t="s">
        <v>160</v>
      </c>
      <c r="K69" s="42" t="s">
        <v>160</v>
      </c>
      <c r="L69" s="42" t="s">
        <v>160</v>
      </c>
      <c r="M69" s="42" t="s">
        <v>160</v>
      </c>
      <c r="N69" s="42" t="s">
        <v>160</v>
      </c>
      <c r="O69" s="42" t="s">
        <v>160</v>
      </c>
      <c r="P69" s="42" t="s">
        <v>160</v>
      </c>
      <c r="Q69" s="42">
        <v>138075.75760000001</v>
      </c>
      <c r="R69" s="42" t="s">
        <v>160</v>
      </c>
      <c r="S69" s="42" t="s">
        <v>160</v>
      </c>
      <c r="T69" s="42" t="s">
        <v>160</v>
      </c>
      <c r="U69" s="42">
        <v>144279.4118</v>
      </c>
      <c r="V69" s="42" t="s">
        <v>160</v>
      </c>
      <c r="W69" s="42" t="s">
        <v>160</v>
      </c>
      <c r="X69" s="42" t="s">
        <v>160</v>
      </c>
      <c r="Y69" s="42">
        <v>147319.44440000001</v>
      </c>
      <c r="Z69" s="42" t="s">
        <v>160</v>
      </c>
      <c r="AA69" s="42" t="s">
        <v>160</v>
      </c>
      <c r="AB69" s="42" t="s">
        <v>160</v>
      </c>
      <c r="AC69" s="42">
        <v>142103.89610000001</v>
      </c>
      <c r="AD69" s="42" t="s">
        <v>160</v>
      </c>
      <c r="AE69" s="42" t="s">
        <v>160</v>
      </c>
      <c r="AF69" s="42" t="s">
        <v>160</v>
      </c>
      <c r="AG69" s="42">
        <v>126240.2089</v>
      </c>
      <c r="AH69" s="42"/>
      <c r="AI69" s="42"/>
    </row>
    <row r="70" spans="1:35" x14ac:dyDescent="0.25">
      <c r="A70" s="36" t="s">
        <v>148</v>
      </c>
      <c r="B70" s="36" t="s">
        <v>149</v>
      </c>
      <c r="C70" s="42" t="s">
        <v>160</v>
      </c>
      <c r="D70" s="42" t="s">
        <v>160</v>
      </c>
      <c r="E70" s="42">
        <v>0</v>
      </c>
      <c r="F70" s="42">
        <v>0</v>
      </c>
      <c r="G70" s="42">
        <v>0.3</v>
      </c>
      <c r="H70" s="42">
        <v>0.2</v>
      </c>
      <c r="I70" s="42">
        <v>0.2</v>
      </c>
      <c r="J70" s="42">
        <v>0.22500000000000001</v>
      </c>
      <c r="K70" s="42">
        <v>0.22500000000000001</v>
      </c>
      <c r="L70" s="42">
        <v>0.22500000000000001</v>
      </c>
      <c r="M70" s="42">
        <v>0.22500000000000001</v>
      </c>
      <c r="N70" s="42">
        <v>0.26</v>
      </c>
      <c r="O70" s="42">
        <v>0.26</v>
      </c>
      <c r="P70" s="42">
        <v>0.26</v>
      </c>
      <c r="Q70" s="42">
        <v>0.26</v>
      </c>
      <c r="R70" s="42">
        <v>0.3</v>
      </c>
      <c r="S70" s="42">
        <v>0.3</v>
      </c>
      <c r="T70" s="42">
        <v>0.3</v>
      </c>
      <c r="U70" s="42">
        <v>0.3</v>
      </c>
      <c r="V70" s="42">
        <v>0.34</v>
      </c>
      <c r="W70" s="42">
        <v>0.34</v>
      </c>
      <c r="X70" s="42">
        <v>0.34</v>
      </c>
      <c r="Y70" s="42">
        <v>0.34</v>
      </c>
      <c r="Z70" s="42">
        <v>0.38</v>
      </c>
      <c r="AA70" s="42">
        <v>0.375</v>
      </c>
      <c r="AB70" s="42">
        <v>0.375</v>
      </c>
      <c r="AC70" s="42">
        <v>0.38</v>
      </c>
      <c r="AD70" s="42">
        <v>0.41249999999999998</v>
      </c>
      <c r="AE70" s="42">
        <v>0.41249999999999998</v>
      </c>
      <c r="AF70" s="42">
        <v>0.41249999999999998</v>
      </c>
      <c r="AG70" s="42">
        <v>0.41</v>
      </c>
      <c r="AH70" s="42">
        <v>0.47</v>
      </c>
      <c r="AI70" s="42">
        <v>0.48</v>
      </c>
    </row>
    <row r="71" spans="1:35" x14ac:dyDescent="0.25">
      <c r="A71" s="36" t="s">
        <v>150</v>
      </c>
      <c r="B71" s="36" t="s">
        <v>151</v>
      </c>
      <c r="C71" s="37" t="s">
        <v>160</v>
      </c>
      <c r="D71" s="37" t="s">
        <v>160</v>
      </c>
      <c r="E71" s="37">
        <v>0</v>
      </c>
      <c r="F71" s="37">
        <v>0</v>
      </c>
      <c r="G71" s="37">
        <v>61.35</v>
      </c>
      <c r="H71" s="37">
        <v>40.9</v>
      </c>
      <c r="I71" s="37">
        <v>40.9</v>
      </c>
      <c r="J71" s="37">
        <v>46.012500000000003</v>
      </c>
      <c r="K71" s="37">
        <v>46.012500000000003</v>
      </c>
      <c r="L71" s="37">
        <v>46.034999999999997</v>
      </c>
      <c r="M71" s="37">
        <v>46.057499999999997</v>
      </c>
      <c r="N71" s="37">
        <v>53.222000000000001</v>
      </c>
      <c r="O71" s="37">
        <v>53.17</v>
      </c>
      <c r="P71" s="37">
        <v>53.04</v>
      </c>
      <c r="Q71" s="37">
        <v>52.988</v>
      </c>
      <c r="R71" s="37">
        <v>61.17</v>
      </c>
      <c r="S71" s="37">
        <v>61.2</v>
      </c>
      <c r="T71" s="37">
        <v>61.11</v>
      </c>
      <c r="U71" s="37">
        <v>60.87</v>
      </c>
      <c r="V71" s="37">
        <v>69</v>
      </c>
      <c r="W71" s="37">
        <v>69</v>
      </c>
      <c r="X71" s="37">
        <v>68.781999999999996</v>
      </c>
      <c r="Y71" s="37">
        <v>68.918000000000006</v>
      </c>
      <c r="Z71" s="37">
        <v>76</v>
      </c>
      <c r="AA71" s="37">
        <v>75.900000000000006</v>
      </c>
      <c r="AB71" s="37">
        <v>75.825000000000003</v>
      </c>
      <c r="AC71" s="37">
        <v>77.102000000000004</v>
      </c>
      <c r="AD71" s="37">
        <v>83.8</v>
      </c>
      <c r="AE71" s="37">
        <v>83.8</v>
      </c>
      <c r="AF71" s="37">
        <v>83.077500000000001</v>
      </c>
      <c r="AG71" s="37">
        <v>77.817999999999998</v>
      </c>
      <c r="AH71" s="37"/>
      <c r="AI71" s="37"/>
    </row>
    <row r="72" spans="1:35" x14ac:dyDescent="0.25">
      <c r="A72" s="36" t="s">
        <v>154</v>
      </c>
      <c r="B72" s="36" t="s">
        <v>155</v>
      </c>
      <c r="C72" s="37">
        <v>20.9</v>
      </c>
      <c r="D72" s="37">
        <v>11.4</v>
      </c>
      <c r="E72" s="37">
        <v>11.8</v>
      </c>
      <c r="F72" s="37" t="s">
        <v>160</v>
      </c>
      <c r="G72" s="37" t="s">
        <v>160</v>
      </c>
      <c r="H72" s="37" t="s">
        <v>160</v>
      </c>
      <c r="I72" s="37" t="s">
        <v>160</v>
      </c>
      <c r="J72" s="37" t="s">
        <v>160</v>
      </c>
      <c r="K72" s="37" t="s">
        <v>160</v>
      </c>
      <c r="L72" s="37" t="s">
        <v>160</v>
      </c>
      <c r="M72" s="37" t="s">
        <v>160</v>
      </c>
      <c r="N72" s="37" t="s">
        <v>160</v>
      </c>
      <c r="O72" s="37" t="s">
        <v>160</v>
      </c>
      <c r="P72" s="37" t="s">
        <v>160</v>
      </c>
      <c r="Q72" s="37" t="s">
        <v>160</v>
      </c>
      <c r="R72" s="37" t="s">
        <v>160</v>
      </c>
      <c r="S72" s="37" t="s">
        <v>160</v>
      </c>
      <c r="T72" s="37" t="s">
        <v>160</v>
      </c>
      <c r="U72" s="37" t="s">
        <v>160</v>
      </c>
      <c r="V72" s="37" t="s">
        <v>160</v>
      </c>
      <c r="W72" s="37" t="s">
        <v>160</v>
      </c>
      <c r="X72" s="37" t="s">
        <v>160</v>
      </c>
      <c r="Y72" s="37" t="s">
        <v>160</v>
      </c>
      <c r="Z72" s="37" t="s">
        <v>160</v>
      </c>
      <c r="AA72" s="37" t="s">
        <v>160</v>
      </c>
      <c r="AB72" s="37" t="s">
        <v>160</v>
      </c>
      <c r="AC72" s="37" t="s">
        <v>160</v>
      </c>
      <c r="AD72" s="37" t="s">
        <v>160</v>
      </c>
      <c r="AE72" s="37" t="s">
        <v>160</v>
      </c>
      <c r="AF72" s="37" t="s">
        <v>160</v>
      </c>
      <c r="AG72" s="37" t="s">
        <v>160</v>
      </c>
      <c r="AH72" s="37"/>
      <c r="AI72" s="37"/>
    </row>
    <row r="73" spans="1:35" x14ac:dyDescent="0.25">
      <c r="A73" s="43" t="s">
        <v>158</v>
      </c>
      <c r="B73" s="43" t="s">
        <v>159</v>
      </c>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row>
    <row r="74" spans="1:35" x14ac:dyDescent="0.25">
      <c r="F74" s="31" t="s">
        <v>634</v>
      </c>
      <c r="G74" s="31" t="s">
        <v>635</v>
      </c>
      <c r="H74" s="31" t="s">
        <v>636</v>
      </c>
      <c r="I74" s="31" t="s">
        <v>637</v>
      </c>
      <c r="J74" s="31" t="s">
        <v>638</v>
      </c>
      <c r="K74" s="31" t="s">
        <v>639</v>
      </c>
      <c r="L74" s="31" t="s">
        <v>640</v>
      </c>
      <c r="M74" s="31" t="s">
        <v>641</v>
      </c>
      <c r="N74" s="31" t="s">
        <v>642</v>
      </c>
      <c r="O74" s="31" t="s">
        <v>643</v>
      </c>
      <c r="P74" s="31" t="s">
        <v>644</v>
      </c>
      <c r="Q74" s="31" t="s">
        <v>645</v>
      </c>
      <c r="R74" s="31" t="s">
        <v>646</v>
      </c>
      <c r="S74" s="31" t="s">
        <v>647</v>
      </c>
      <c r="T74" s="31" t="s">
        <v>648</v>
      </c>
      <c r="U74" s="31" t="s">
        <v>649</v>
      </c>
      <c r="V74" s="31" t="s">
        <v>650</v>
      </c>
      <c r="W74" s="31" t="s">
        <v>651</v>
      </c>
      <c r="X74" s="31" t="s">
        <v>652</v>
      </c>
      <c r="Y74" s="31" t="s">
        <v>653</v>
      </c>
      <c r="Z74" s="31" t="s">
        <v>654</v>
      </c>
      <c r="AA74" s="31" t="s">
        <v>655</v>
      </c>
      <c r="AB74" s="31" t="s">
        <v>656</v>
      </c>
      <c r="AC74" s="31" t="s">
        <v>657</v>
      </c>
      <c r="AD74" s="31" t="s">
        <v>658</v>
      </c>
      <c r="AE74" s="31" t="s">
        <v>659</v>
      </c>
      <c r="AF74" s="31" t="s">
        <v>660</v>
      </c>
      <c r="AG74" s="31" t="s">
        <v>661</v>
      </c>
      <c r="AH74" s="31" t="s">
        <v>662</v>
      </c>
      <c r="AI74" s="31" t="s">
        <v>663</v>
      </c>
    </row>
    <row r="75" spans="1:35" x14ac:dyDescent="0.25">
      <c r="A75" s="116" t="s">
        <v>752</v>
      </c>
      <c r="F75" s="115">
        <f>F44/SUM($F$44:$I$44)</f>
        <v>0.25900900900900897</v>
      </c>
      <c r="G75" s="115">
        <f>G44/SUM($F$44:$I$44)</f>
        <v>0.33658658658658658</v>
      </c>
      <c r="H75" s="115">
        <f>H44/SUM($F$44:$I$44)</f>
        <v>0.24424424424424421</v>
      </c>
      <c r="I75" s="115">
        <f>I44/SUM($F$44:$I$44)</f>
        <v>0.16016016016016016</v>
      </c>
      <c r="J75" s="115">
        <f>J44/SUM($J$44:$M$44)</f>
        <v>0.27744643251601497</v>
      </c>
      <c r="K75" s="115">
        <f>K44/SUM($J$44:$M$44)</f>
        <v>0.26816876518665783</v>
      </c>
      <c r="L75" s="115">
        <f>L44/SUM($J$44:$M$44)</f>
        <v>0.2343715484868566</v>
      </c>
      <c r="M75" s="115">
        <f>M44/SUM($J$44:$M$44)</f>
        <v>0.22001325381047049</v>
      </c>
      <c r="N75" s="115">
        <f>N44/SUM($N$44:$Q$44)</f>
        <v>0.2873156342182891</v>
      </c>
      <c r="O75" s="115">
        <f>O44/SUM($N$44:$Q$44)</f>
        <v>0.25978367748279252</v>
      </c>
      <c r="P75" s="115">
        <f>P44/SUM($N$44:$Q$44)</f>
        <v>0.28456243854473939</v>
      </c>
      <c r="Q75" s="115">
        <f>Q44/SUM($N$44:$Q$44)</f>
        <v>0.16833824975417894</v>
      </c>
      <c r="R75" s="115">
        <f>R44/SUM($R$44:$U$44)</f>
        <v>0.2716294458229942</v>
      </c>
      <c r="S75" s="115">
        <f>S44/SUM($R$44:$U$44)</f>
        <v>0.27427626137303557</v>
      </c>
      <c r="T75" s="115">
        <f>T44/SUM($R$44:$U$44)</f>
        <v>0.23209263854425147</v>
      </c>
      <c r="U75" s="115">
        <f>U44/SUM($R$44:$U$44)</f>
        <v>0.22200165425971877</v>
      </c>
      <c r="V75" s="115">
        <f>V44/SUM($V$44:$Y$44)</f>
        <v>0.27493419128400121</v>
      </c>
      <c r="W75" s="115">
        <f>W44/SUM($V$44:$Y$44)</f>
        <v>0.25153553670663936</v>
      </c>
      <c r="X75" s="115">
        <f>X44/SUM($V$44:$Y$44)</f>
        <v>0.25051184556887984</v>
      </c>
      <c r="Y75" s="115">
        <f>Y44/SUM($V$44:$Y$44)</f>
        <v>0.2230184264404797</v>
      </c>
      <c r="Z75" s="115">
        <f>Z44/SUM($Z$44:$AC$44)</f>
        <v>0.28118921922756324</v>
      </c>
      <c r="AA75" s="115">
        <f>AA44/SUM($Z$44:$AC$44)</f>
        <v>0.23812170047235345</v>
      </c>
      <c r="AB75" s="115">
        <f>AB44/SUM($Z$44:$AC$44)</f>
        <v>0.26062795220894691</v>
      </c>
      <c r="AC75" s="115">
        <f>AC44/SUM($Z$44:$AC$44)</f>
        <v>0.22006112809113645</v>
      </c>
      <c r="AD75" s="115">
        <f>AD44/SUM($AD$44:$AG$44)</f>
        <v>0.3173680183626626</v>
      </c>
      <c r="AE75" s="115">
        <f>AE44/SUM($AD$44:$AG$44)</f>
        <v>0.24927314460596786</v>
      </c>
      <c r="AF75" s="115">
        <f>AF44/SUM($AD$44:$AG$44)</f>
        <v>0.23749043611323639</v>
      </c>
      <c r="AG75" s="115">
        <f>AG44/SUM($AD$44:$AG$44)</f>
        <v>0.19586840091813312</v>
      </c>
    </row>
    <row r="77" spans="1:35" x14ac:dyDescent="0.25">
      <c r="F77" s="31" t="s">
        <v>718</v>
      </c>
      <c r="G77" s="31" t="s">
        <v>753</v>
      </c>
      <c r="H77" s="31" t="s">
        <v>754</v>
      </c>
      <c r="I77" s="31" t="s">
        <v>755</v>
      </c>
    </row>
    <row r="78" spans="1:35" x14ac:dyDescent="0.25">
      <c r="E78" s="27" t="s">
        <v>716</v>
      </c>
      <c r="F78" s="117">
        <f>AVERAGE(F75,J75,N75,R75,V75,Z75,AD75)</f>
        <v>0.28127027863436199</v>
      </c>
      <c r="G78" s="117">
        <f>AVERAGE(G75,K75,O75,S75,W75,AA75,AE75)</f>
        <v>0.26824938177343333</v>
      </c>
      <c r="H78" s="117">
        <f>AVERAGE(H75,L75,P75,T75,X75,AB75,AF75)</f>
        <v>0.24912872910159353</v>
      </c>
      <c r="I78" s="117">
        <f>AVERAGE(I75,M75,Q75,U75,Y75,AC75,AG75)</f>
        <v>0.20135161049061107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70"/>
  <sheetViews>
    <sheetView topLeftCell="E51" workbookViewId="0">
      <selection activeCell="R70" sqref="R70"/>
    </sheetView>
  </sheetViews>
  <sheetFormatPr defaultRowHeight="15" x14ac:dyDescent="0.25"/>
  <cols>
    <col min="1" max="1" width="0.7109375" customWidth="1"/>
    <col min="2" max="2" width="2.140625" customWidth="1"/>
    <col min="3" max="3" width="8.5703125" customWidth="1"/>
    <col min="4" max="4" width="0" hidden="1" customWidth="1"/>
    <col min="5" max="5" width="5.28515625" customWidth="1"/>
    <col min="6" max="6" width="21.5703125" customWidth="1"/>
    <col min="7" max="14" width="10.7109375" customWidth="1"/>
    <col min="15" max="15" width="0" hidden="1" customWidth="1"/>
    <col min="16" max="16" width="18.85546875" customWidth="1"/>
    <col min="17" max="17" width="7" customWidth="1"/>
    <col min="18" max="18" width="49.5703125" customWidth="1"/>
    <col min="19" max="19" width="15" customWidth="1"/>
    <col min="257" max="257" width="0.7109375" customWidth="1"/>
    <col min="258" max="258" width="2.140625" customWidth="1"/>
    <col min="259" max="259" width="8.5703125" customWidth="1"/>
    <col min="260" max="260" width="0" hidden="1" customWidth="1"/>
    <col min="261" max="261" width="5.28515625" customWidth="1"/>
    <col min="262" max="262" width="21.5703125" customWidth="1"/>
    <col min="263" max="270" width="10.7109375" customWidth="1"/>
    <col min="271" max="271" width="0" hidden="1" customWidth="1"/>
    <col min="272" max="272" width="18.85546875" customWidth="1"/>
    <col min="273" max="273" width="7" customWidth="1"/>
    <col min="274" max="274" width="49.5703125" customWidth="1"/>
    <col min="275" max="275" width="15" customWidth="1"/>
    <col min="513" max="513" width="0.7109375" customWidth="1"/>
    <col min="514" max="514" width="2.140625" customWidth="1"/>
    <col min="515" max="515" width="8.5703125" customWidth="1"/>
    <col min="516" max="516" width="0" hidden="1" customWidth="1"/>
    <col min="517" max="517" width="5.28515625" customWidth="1"/>
    <col min="518" max="518" width="21.5703125" customWidth="1"/>
    <col min="519" max="526" width="10.7109375" customWidth="1"/>
    <col min="527" max="527" width="0" hidden="1" customWidth="1"/>
    <col min="528" max="528" width="18.85546875" customWidth="1"/>
    <col min="529" max="529" width="7" customWidth="1"/>
    <col min="530" max="530" width="49.5703125" customWidth="1"/>
    <col min="531" max="531" width="15" customWidth="1"/>
    <col min="769" max="769" width="0.7109375" customWidth="1"/>
    <col min="770" max="770" width="2.140625" customWidth="1"/>
    <col min="771" max="771" width="8.5703125" customWidth="1"/>
    <col min="772" max="772" width="0" hidden="1" customWidth="1"/>
    <col min="773" max="773" width="5.28515625" customWidth="1"/>
    <col min="774" max="774" width="21.5703125" customWidth="1"/>
    <col min="775" max="782" width="10.7109375" customWidth="1"/>
    <col min="783" max="783" width="0" hidden="1" customWidth="1"/>
    <col min="784" max="784" width="18.85546875" customWidth="1"/>
    <col min="785" max="785" width="7" customWidth="1"/>
    <col min="786" max="786" width="49.5703125" customWidth="1"/>
    <col min="787" max="787" width="15" customWidth="1"/>
    <col min="1025" max="1025" width="0.7109375" customWidth="1"/>
    <col min="1026" max="1026" width="2.140625" customWidth="1"/>
    <col min="1027" max="1027" width="8.5703125" customWidth="1"/>
    <col min="1028" max="1028" width="0" hidden="1" customWidth="1"/>
    <col min="1029" max="1029" width="5.28515625" customWidth="1"/>
    <col min="1030" max="1030" width="21.5703125" customWidth="1"/>
    <col min="1031" max="1038" width="10.7109375" customWidth="1"/>
    <col min="1039" max="1039" width="0" hidden="1" customWidth="1"/>
    <col min="1040" max="1040" width="18.85546875" customWidth="1"/>
    <col min="1041" max="1041" width="7" customWidth="1"/>
    <col min="1042" max="1042" width="49.5703125" customWidth="1"/>
    <col min="1043" max="1043" width="15" customWidth="1"/>
    <col min="1281" max="1281" width="0.7109375" customWidth="1"/>
    <col min="1282" max="1282" width="2.140625" customWidth="1"/>
    <col min="1283" max="1283" width="8.5703125" customWidth="1"/>
    <col min="1284" max="1284" width="0" hidden="1" customWidth="1"/>
    <col min="1285" max="1285" width="5.28515625" customWidth="1"/>
    <col min="1286" max="1286" width="21.5703125" customWidth="1"/>
    <col min="1287" max="1294" width="10.7109375" customWidth="1"/>
    <col min="1295" max="1295" width="0" hidden="1" customWidth="1"/>
    <col min="1296" max="1296" width="18.85546875" customWidth="1"/>
    <col min="1297" max="1297" width="7" customWidth="1"/>
    <col min="1298" max="1298" width="49.5703125" customWidth="1"/>
    <col min="1299" max="1299" width="15" customWidth="1"/>
    <col min="1537" max="1537" width="0.7109375" customWidth="1"/>
    <col min="1538" max="1538" width="2.140625" customWidth="1"/>
    <col min="1539" max="1539" width="8.5703125" customWidth="1"/>
    <col min="1540" max="1540" width="0" hidden="1" customWidth="1"/>
    <col min="1541" max="1541" width="5.28515625" customWidth="1"/>
    <col min="1542" max="1542" width="21.5703125" customWidth="1"/>
    <col min="1543" max="1550" width="10.7109375" customWidth="1"/>
    <col min="1551" max="1551" width="0" hidden="1" customWidth="1"/>
    <col min="1552" max="1552" width="18.85546875" customWidth="1"/>
    <col min="1553" max="1553" width="7" customWidth="1"/>
    <col min="1554" max="1554" width="49.5703125" customWidth="1"/>
    <col min="1555" max="1555" width="15" customWidth="1"/>
    <col min="1793" max="1793" width="0.7109375" customWidth="1"/>
    <col min="1794" max="1794" width="2.140625" customWidth="1"/>
    <col min="1795" max="1795" width="8.5703125" customWidth="1"/>
    <col min="1796" max="1796" width="0" hidden="1" customWidth="1"/>
    <col min="1797" max="1797" width="5.28515625" customWidth="1"/>
    <col min="1798" max="1798" width="21.5703125" customWidth="1"/>
    <col min="1799" max="1806" width="10.7109375" customWidth="1"/>
    <col min="1807" max="1807" width="0" hidden="1" customWidth="1"/>
    <col min="1808" max="1808" width="18.85546875" customWidth="1"/>
    <col min="1809" max="1809" width="7" customWidth="1"/>
    <col min="1810" max="1810" width="49.5703125" customWidth="1"/>
    <col min="1811" max="1811" width="15" customWidth="1"/>
    <col min="2049" max="2049" width="0.7109375" customWidth="1"/>
    <col min="2050" max="2050" width="2.140625" customWidth="1"/>
    <col min="2051" max="2051" width="8.5703125" customWidth="1"/>
    <col min="2052" max="2052" width="0" hidden="1" customWidth="1"/>
    <col min="2053" max="2053" width="5.28515625" customWidth="1"/>
    <col min="2054" max="2054" width="21.5703125" customWidth="1"/>
    <col min="2055" max="2062" width="10.7109375" customWidth="1"/>
    <col min="2063" max="2063" width="0" hidden="1" customWidth="1"/>
    <col min="2064" max="2064" width="18.85546875" customWidth="1"/>
    <col min="2065" max="2065" width="7" customWidth="1"/>
    <col min="2066" max="2066" width="49.5703125" customWidth="1"/>
    <col min="2067" max="2067" width="15" customWidth="1"/>
    <col min="2305" max="2305" width="0.7109375" customWidth="1"/>
    <col min="2306" max="2306" width="2.140625" customWidth="1"/>
    <col min="2307" max="2307" width="8.5703125" customWidth="1"/>
    <col min="2308" max="2308" width="0" hidden="1" customWidth="1"/>
    <col min="2309" max="2309" width="5.28515625" customWidth="1"/>
    <col min="2310" max="2310" width="21.5703125" customWidth="1"/>
    <col min="2311" max="2318" width="10.7109375" customWidth="1"/>
    <col min="2319" max="2319" width="0" hidden="1" customWidth="1"/>
    <col min="2320" max="2320" width="18.85546875" customWidth="1"/>
    <col min="2321" max="2321" width="7" customWidth="1"/>
    <col min="2322" max="2322" width="49.5703125" customWidth="1"/>
    <col min="2323" max="2323" width="15" customWidth="1"/>
    <col min="2561" max="2561" width="0.7109375" customWidth="1"/>
    <col min="2562" max="2562" width="2.140625" customWidth="1"/>
    <col min="2563" max="2563" width="8.5703125" customWidth="1"/>
    <col min="2564" max="2564" width="0" hidden="1" customWidth="1"/>
    <col min="2565" max="2565" width="5.28515625" customWidth="1"/>
    <col min="2566" max="2566" width="21.5703125" customWidth="1"/>
    <col min="2567" max="2574" width="10.7109375" customWidth="1"/>
    <col min="2575" max="2575" width="0" hidden="1" customWidth="1"/>
    <col min="2576" max="2576" width="18.85546875" customWidth="1"/>
    <col min="2577" max="2577" width="7" customWidth="1"/>
    <col min="2578" max="2578" width="49.5703125" customWidth="1"/>
    <col min="2579" max="2579" width="15" customWidth="1"/>
    <col min="2817" max="2817" width="0.7109375" customWidth="1"/>
    <col min="2818" max="2818" width="2.140625" customWidth="1"/>
    <col min="2819" max="2819" width="8.5703125" customWidth="1"/>
    <col min="2820" max="2820" width="0" hidden="1" customWidth="1"/>
    <col min="2821" max="2821" width="5.28515625" customWidth="1"/>
    <col min="2822" max="2822" width="21.5703125" customWidth="1"/>
    <col min="2823" max="2830" width="10.7109375" customWidth="1"/>
    <col min="2831" max="2831" width="0" hidden="1" customWidth="1"/>
    <col min="2832" max="2832" width="18.85546875" customWidth="1"/>
    <col min="2833" max="2833" width="7" customWidth="1"/>
    <col min="2834" max="2834" width="49.5703125" customWidth="1"/>
    <col min="2835" max="2835" width="15" customWidth="1"/>
    <col min="3073" max="3073" width="0.7109375" customWidth="1"/>
    <col min="3074" max="3074" width="2.140625" customWidth="1"/>
    <col min="3075" max="3075" width="8.5703125" customWidth="1"/>
    <col min="3076" max="3076" width="0" hidden="1" customWidth="1"/>
    <col min="3077" max="3077" width="5.28515625" customWidth="1"/>
    <col min="3078" max="3078" width="21.5703125" customWidth="1"/>
    <col min="3079" max="3086" width="10.7109375" customWidth="1"/>
    <col min="3087" max="3087" width="0" hidden="1" customWidth="1"/>
    <col min="3088" max="3088" width="18.85546875" customWidth="1"/>
    <col min="3089" max="3089" width="7" customWidth="1"/>
    <col min="3090" max="3090" width="49.5703125" customWidth="1"/>
    <col min="3091" max="3091" width="15" customWidth="1"/>
    <col min="3329" max="3329" width="0.7109375" customWidth="1"/>
    <col min="3330" max="3330" width="2.140625" customWidth="1"/>
    <col min="3331" max="3331" width="8.5703125" customWidth="1"/>
    <col min="3332" max="3332" width="0" hidden="1" customWidth="1"/>
    <col min="3333" max="3333" width="5.28515625" customWidth="1"/>
    <col min="3334" max="3334" width="21.5703125" customWidth="1"/>
    <col min="3335" max="3342" width="10.7109375" customWidth="1"/>
    <col min="3343" max="3343" width="0" hidden="1" customWidth="1"/>
    <col min="3344" max="3344" width="18.85546875" customWidth="1"/>
    <col min="3345" max="3345" width="7" customWidth="1"/>
    <col min="3346" max="3346" width="49.5703125" customWidth="1"/>
    <col min="3347" max="3347" width="15" customWidth="1"/>
    <col min="3585" max="3585" width="0.7109375" customWidth="1"/>
    <col min="3586" max="3586" width="2.140625" customWidth="1"/>
    <col min="3587" max="3587" width="8.5703125" customWidth="1"/>
    <col min="3588" max="3588" width="0" hidden="1" customWidth="1"/>
    <col min="3589" max="3589" width="5.28515625" customWidth="1"/>
    <col min="3590" max="3590" width="21.5703125" customWidth="1"/>
    <col min="3591" max="3598" width="10.7109375" customWidth="1"/>
    <col min="3599" max="3599" width="0" hidden="1" customWidth="1"/>
    <col min="3600" max="3600" width="18.85546875" customWidth="1"/>
    <col min="3601" max="3601" width="7" customWidth="1"/>
    <col min="3602" max="3602" width="49.5703125" customWidth="1"/>
    <col min="3603" max="3603" width="15" customWidth="1"/>
    <col min="3841" max="3841" width="0.7109375" customWidth="1"/>
    <col min="3842" max="3842" width="2.140625" customWidth="1"/>
    <col min="3843" max="3843" width="8.5703125" customWidth="1"/>
    <col min="3844" max="3844" width="0" hidden="1" customWidth="1"/>
    <col min="3845" max="3845" width="5.28515625" customWidth="1"/>
    <col min="3846" max="3846" width="21.5703125" customWidth="1"/>
    <col min="3847" max="3854" width="10.7109375" customWidth="1"/>
    <col min="3855" max="3855" width="0" hidden="1" customWidth="1"/>
    <col min="3856" max="3856" width="18.85546875" customWidth="1"/>
    <col min="3857" max="3857" width="7" customWidth="1"/>
    <col min="3858" max="3858" width="49.5703125" customWidth="1"/>
    <col min="3859" max="3859" width="15" customWidth="1"/>
    <col min="4097" max="4097" width="0.7109375" customWidth="1"/>
    <col min="4098" max="4098" width="2.140625" customWidth="1"/>
    <col min="4099" max="4099" width="8.5703125" customWidth="1"/>
    <col min="4100" max="4100" width="0" hidden="1" customWidth="1"/>
    <col min="4101" max="4101" width="5.28515625" customWidth="1"/>
    <col min="4102" max="4102" width="21.5703125" customWidth="1"/>
    <col min="4103" max="4110" width="10.7109375" customWidth="1"/>
    <col min="4111" max="4111" width="0" hidden="1" customWidth="1"/>
    <col min="4112" max="4112" width="18.85546875" customWidth="1"/>
    <col min="4113" max="4113" width="7" customWidth="1"/>
    <col min="4114" max="4114" width="49.5703125" customWidth="1"/>
    <col min="4115" max="4115" width="15" customWidth="1"/>
    <col min="4353" max="4353" width="0.7109375" customWidth="1"/>
    <col min="4354" max="4354" width="2.140625" customWidth="1"/>
    <col min="4355" max="4355" width="8.5703125" customWidth="1"/>
    <col min="4356" max="4356" width="0" hidden="1" customWidth="1"/>
    <col min="4357" max="4357" width="5.28515625" customWidth="1"/>
    <col min="4358" max="4358" width="21.5703125" customWidth="1"/>
    <col min="4359" max="4366" width="10.7109375" customWidth="1"/>
    <col min="4367" max="4367" width="0" hidden="1" customWidth="1"/>
    <col min="4368" max="4368" width="18.85546875" customWidth="1"/>
    <col min="4369" max="4369" width="7" customWidth="1"/>
    <col min="4370" max="4370" width="49.5703125" customWidth="1"/>
    <col min="4371" max="4371" width="15" customWidth="1"/>
    <col min="4609" max="4609" width="0.7109375" customWidth="1"/>
    <col min="4610" max="4610" width="2.140625" customWidth="1"/>
    <col min="4611" max="4611" width="8.5703125" customWidth="1"/>
    <col min="4612" max="4612" width="0" hidden="1" customWidth="1"/>
    <col min="4613" max="4613" width="5.28515625" customWidth="1"/>
    <col min="4614" max="4614" width="21.5703125" customWidth="1"/>
    <col min="4615" max="4622" width="10.7109375" customWidth="1"/>
    <col min="4623" max="4623" width="0" hidden="1" customWidth="1"/>
    <col min="4624" max="4624" width="18.85546875" customWidth="1"/>
    <col min="4625" max="4625" width="7" customWidth="1"/>
    <col min="4626" max="4626" width="49.5703125" customWidth="1"/>
    <col min="4627" max="4627" width="15" customWidth="1"/>
    <col min="4865" max="4865" width="0.7109375" customWidth="1"/>
    <col min="4866" max="4866" width="2.140625" customWidth="1"/>
    <col min="4867" max="4867" width="8.5703125" customWidth="1"/>
    <col min="4868" max="4868" width="0" hidden="1" customWidth="1"/>
    <col min="4869" max="4869" width="5.28515625" customWidth="1"/>
    <col min="4870" max="4870" width="21.5703125" customWidth="1"/>
    <col min="4871" max="4878" width="10.7109375" customWidth="1"/>
    <col min="4879" max="4879" width="0" hidden="1" customWidth="1"/>
    <col min="4880" max="4880" width="18.85546875" customWidth="1"/>
    <col min="4881" max="4881" width="7" customWidth="1"/>
    <col min="4882" max="4882" width="49.5703125" customWidth="1"/>
    <col min="4883" max="4883" width="15" customWidth="1"/>
    <col min="5121" max="5121" width="0.7109375" customWidth="1"/>
    <col min="5122" max="5122" width="2.140625" customWidth="1"/>
    <col min="5123" max="5123" width="8.5703125" customWidth="1"/>
    <col min="5124" max="5124" width="0" hidden="1" customWidth="1"/>
    <col min="5125" max="5125" width="5.28515625" customWidth="1"/>
    <col min="5126" max="5126" width="21.5703125" customWidth="1"/>
    <col min="5127" max="5134" width="10.7109375" customWidth="1"/>
    <col min="5135" max="5135" width="0" hidden="1" customWidth="1"/>
    <col min="5136" max="5136" width="18.85546875" customWidth="1"/>
    <col min="5137" max="5137" width="7" customWidth="1"/>
    <col min="5138" max="5138" width="49.5703125" customWidth="1"/>
    <col min="5139" max="5139" width="15" customWidth="1"/>
    <col min="5377" max="5377" width="0.7109375" customWidth="1"/>
    <col min="5378" max="5378" width="2.140625" customWidth="1"/>
    <col min="5379" max="5379" width="8.5703125" customWidth="1"/>
    <col min="5380" max="5380" width="0" hidden="1" customWidth="1"/>
    <col min="5381" max="5381" width="5.28515625" customWidth="1"/>
    <col min="5382" max="5382" width="21.5703125" customWidth="1"/>
    <col min="5383" max="5390" width="10.7109375" customWidth="1"/>
    <col min="5391" max="5391" width="0" hidden="1" customWidth="1"/>
    <col min="5392" max="5392" width="18.85546875" customWidth="1"/>
    <col min="5393" max="5393" width="7" customWidth="1"/>
    <col min="5394" max="5394" width="49.5703125" customWidth="1"/>
    <col min="5395" max="5395" width="15" customWidth="1"/>
    <col min="5633" max="5633" width="0.7109375" customWidth="1"/>
    <col min="5634" max="5634" width="2.140625" customWidth="1"/>
    <col min="5635" max="5635" width="8.5703125" customWidth="1"/>
    <col min="5636" max="5636" width="0" hidden="1" customWidth="1"/>
    <col min="5637" max="5637" width="5.28515625" customWidth="1"/>
    <col min="5638" max="5638" width="21.5703125" customWidth="1"/>
    <col min="5639" max="5646" width="10.7109375" customWidth="1"/>
    <col min="5647" max="5647" width="0" hidden="1" customWidth="1"/>
    <col min="5648" max="5648" width="18.85546875" customWidth="1"/>
    <col min="5649" max="5649" width="7" customWidth="1"/>
    <col min="5650" max="5650" width="49.5703125" customWidth="1"/>
    <col min="5651" max="5651" width="15" customWidth="1"/>
    <col min="5889" max="5889" width="0.7109375" customWidth="1"/>
    <col min="5890" max="5890" width="2.140625" customWidth="1"/>
    <col min="5891" max="5891" width="8.5703125" customWidth="1"/>
    <col min="5892" max="5892" width="0" hidden="1" customWidth="1"/>
    <col min="5893" max="5893" width="5.28515625" customWidth="1"/>
    <col min="5894" max="5894" width="21.5703125" customWidth="1"/>
    <col min="5895" max="5902" width="10.7109375" customWidth="1"/>
    <col min="5903" max="5903" width="0" hidden="1" customWidth="1"/>
    <col min="5904" max="5904" width="18.85546875" customWidth="1"/>
    <col min="5905" max="5905" width="7" customWidth="1"/>
    <col min="5906" max="5906" width="49.5703125" customWidth="1"/>
    <col min="5907" max="5907" width="15" customWidth="1"/>
    <col min="6145" max="6145" width="0.7109375" customWidth="1"/>
    <col min="6146" max="6146" width="2.140625" customWidth="1"/>
    <col min="6147" max="6147" width="8.5703125" customWidth="1"/>
    <col min="6148" max="6148" width="0" hidden="1" customWidth="1"/>
    <col min="6149" max="6149" width="5.28515625" customWidth="1"/>
    <col min="6150" max="6150" width="21.5703125" customWidth="1"/>
    <col min="6151" max="6158" width="10.7109375" customWidth="1"/>
    <col min="6159" max="6159" width="0" hidden="1" customWidth="1"/>
    <col min="6160" max="6160" width="18.85546875" customWidth="1"/>
    <col min="6161" max="6161" width="7" customWidth="1"/>
    <col min="6162" max="6162" width="49.5703125" customWidth="1"/>
    <col min="6163" max="6163" width="15" customWidth="1"/>
    <col min="6401" max="6401" width="0.7109375" customWidth="1"/>
    <col min="6402" max="6402" width="2.140625" customWidth="1"/>
    <col min="6403" max="6403" width="8.5703125" customWidth="1"/>
    <col min="6404" max="6404" width="0" hidden="1" customWidth="1"/>
    <col min="6405" max="6405" width="5.28515625" customWidth="1"/>
    <col min="6406" max="6406" width="21.5703125" customWidth="1"/>
    <col min="6407" max="6414" width="10.7109375" customWidth="1"/>
    <col min="6415" max="6415" width="0" hidden="1" customWidth="1"/>
    <col min="6416" max="6416" width="18.85546875" customWidth="1"/>
    <col min="6417" max="6417" width="7" customWidth="1"/>
    <col min="6418" max="6418" width="49.5703125" customWidth="1"/>
    <col min="6419" max="6419" width="15" customWidth="1"/>
    <col min="6657" max="6657" width="0.7109375" customWidth="1"/>
    <col min="6658" max="6658" width="2.140625" customWidth="1"/>
    <col min="6659" max="6659" width="8.5703125" customWidth="1"/>
    <col min="6660" max="6660" width="0" hidden="1" customWidth="1"/>
    <col min="6661" max="6661" width="5.28515625" customWidth="1"/>
    <col min="6662" max="6662" width="21.5703125" customWidth="1"/>
    <col min="6663" max="6670" width="10.7109375" customWidth="1"/>
    <col min="6671" max="6671" width="0" hidden="1" customWidth="1"/>
    <col min="6672" max="6672" width="18.85546875" customWidth="1"/>
    <col min="6673" max="6673" width="7" customWidth="1"/>
    <col min="6674" max="6674" width="49.5703125" customWidth="1"/>
    <col min="6675" max="6675" width="15" customWidth="1"/>
    <col min="6913" max="6913" width="0.7109375" customWidth="1"/>
    <col min="6914" max="6914" width="2.140625" customWidth="1"/>
    <col min="6915" max="6915" width="8.5703125" customWidth="1"/>
    <col min="6916" max="6916" width="0" hidden="1" customWidth="1"/>
    <col min="6917" max="6917" width="5.28515625" customWidth="1"/>
    <col min="6918" max="6918" width="21.5703125" customWidth="1"/>
    <col min="6919" max="6926" width="10.7109375" customWidth="1"/>
    <col min="6927" max="6927" width="0" hidden="1" customWidth="1"/>
    <col min="6928" max="6928" width="18.85546875" customWidth="1"/>
    <col min="6929" max="6929" width="7" customWidth="1"/>
    <col min="6930" max="6930" width="49.5703125" customWidth="1"/>
    <col min="6931" max="6931" width="15" customWidth="1"/>
    <col min="7169" max="7169" width="0.7109375" customWidth="1"/>
    <col min="7170" max="7170" width="2.140625" customWidth="1"/>
    <col min="7171" max="7171" width="8.5703125" customWidth="1"/>
    <col min="7172" max="7172" width="0" hidden="1" customWidth="1"/>
    <col min="7173" max="7173" width="5.28515625" customWidth="1"/>
    <col min="7174" max="7174" width="21.5703125" customWidth="1"/>
    <col min="7175" max="7182" width="10.7109375" customWidth="1"/>
    <col min="7183" max="7183" width="0" hidden="1" customWidth="1"/>
    <col min="7184" max="7184" width="18.85546875" customWidth="1"/>
    <col min="7185" max="7185" width="7" customWidth="1"/>
    <col min="7186" max="7186" width="49.5703125" customWidth="1"/>
    <col min="7187" max="7187" width="15" customWidth="1"/>
    <col min="7425" max="7425" width="0.7109375" customWidth="1"/>
    <col min="7426" max="7426" width="2.140625" customWidth="1"/>
    <col min="7427" max="7427" width="8.5703125" customWidth="1"/>
    <col min="7428" max="7428" width="0" hidden="1" customWidth="1"/>
    <col min="7429" max="7429" width="5.28515625" customWidth="1"/>
    <col min="7430" max="7430" width="21.5703125" customWidth="1"/>
    <col min="7431" max="7438" width="10.7109375" customWidth="1"/>
    <col min="7439" max="7439" width="0" hidden="1" customWidth="1"/>
    <col min="7440" max="7440" width="18.85546875" customWidth="1"/>
    <col min="7441" max="7441" width="7" customWidth="1"/>
    <col min="7442" max="7442" width="49.5703125" customWidth="1"/>
    <col min="7443" max="7443" width="15" customWidth="1"/>
    <col min="7681" max="7681" width="0.7109375" customWidth="1"/>
    <col min="7682" max="7682" width="2.140625" customWidth="1"/>
    <col min="7683" max="7683" width="8.5703125" customWidth="1"/>
    <col min="7684" max="7684" width="0" hidden="1" customWidth="1"/>
    <col min="7685" max="7685" width="5.28515625" customWidth="1"/>
    <col min="7686" max="7686" width="21.5703125" customWidth="1"/>
    <col min="7687" max="7694" width="10.7109375" customWidth="1"/>
    <col min="7695" max="7695" width="0" hidden="1" customWidth="1"/>
    <col min="7696" max="7696" width="18.85546875" customWidth="1"/>
    <col min="7697" max="7697" width="7" customWidth="1"/>
    <col min="7698" max="7698" width="49.5703125" customWidth="1"/>
    <col min="7699" max="7699" width="15" customWidth="1"/>
    <col min="7937" max="7937" width="0.7109375" customWidth="1"/>
    <col min="7938" max="7938" width="2.140625" customWidth="1"/>
    <col min="7939" max="7939" width="8.5703125" customWidth="1"/>
    <col min="7940" max="7940" width="0" hidden="1" customWidth="1"/>
    <col min="7941" max="7941" width="5.28515625" customWidth="1"/>
    <col min="7942" max="7942" width="21.5703125" customWidth="1"/>
    <col min="7943" max="7950" width="10.7109375" customWidth="1"/>
    <col min="7951" max="7951" width="0" hidden="1" customWidth="1"/>
    <col min="7952" max="7952" width="18.85546875" customWidth="1"/>
    <col min="7953" max="7953" width="7" customWidth="1"/>
    <col min="7954" max="7954" width="49.5703125" customWidth="1"/>
    <col min="7955" max="7955" width="15" customWidth="1"/>
    <col min="8193" max="8193" width="0.7109375" customWidth="1"/>
    <col min="8194" max="8194" width="2.140625" customWidth="1"/>
    <col min="8195" max="8195" width="8.5703125" customWidth="1"/>
    <col min="8196" max="8196" width="0" hidden="1" customWidth="1"/>
    <col min="8197" max="8197" width="5.28515625" customWidth="1"/>
    <col min="8198" max="8198" width="21.5703125" customWidth="1"/>
    <col min="8199" max="8206" width="10.7109375" customWidth="1"/>
    <col min="8207" max="8207" width="0" hidden="1" customWidth="1"/>
    <col min="8208" max="8208" width="18.85546875" customWidth="1"/>
    <col min="8209" max="8209" width="7" customWidth="1"/>
    <col min="8210" max="8210" width="49.5703125" customWidth="1"/>
    <col min="8211" max="8211" width="15" customWidth="1"/>
    <col min="8449" max="8449" width="0.7109375" customWidth="1"/>
    <col min="8450" max="8450" width="2.140625" customWidth="1"/>
    <col min="8451" max="8451" width="8.5703125" customWidth="1"/>
    <col min="8452" max="8452" width="0" hidden="1" customWidth="1"/>
    <col min="8453" max="8453" width="5.28515625" customWidth="1"/>
    <col min="8454" max="8454" width="21.5703125" customWidth="1"/>
    <col min="8455" max="8462" width="10.7109375" customWidth="1"/>
    <col min="8463" max="8463" width="0" hidden="1" customWidth="1"/>
    <col min="8464" max="8464" width="18.85546875" customWidth="1"/>
    <col min="8465" max="8465" width="7" customWidth="1"/>
    <col min="8466" max="8466" width="49.5703125" customWidth="1"/>
    <col min="8467" max="8467" width="15" customWidth="1"/>
    <col min="8705" max="8705" width="0.7109375" customWidth="1"/>
    <col min="8706" max="8706" width="2.140625" customWidth="1"/>
    <col min="8707" max="8707" width="8.5703125" customWidth="1"/>
    <col min="8708" max="8708" width="0" hidden="1" customWidth="1"/>
    <col min="8709" max="8709" width="5.28515625" customWidth="1"/>
    <col min="8710" max="8710" width="21.5703125" customWidth="1"/>
    <col min="8711" max="8718" width="10.7109375" customWidth="1"/>
    <col min="8719" max="8719" width="0" hidden="1" customWidth="1"/>
    <col min="8720" max="8720" width="18.85546875" customWidth="1"/>
    <col min="8721" max="8721" width="7" customWidth="1"/>
    <col min="8722" max="8722" width="49.5703125" customWidth="1"/>
    <col min="8723" max="8723" width="15" customWidth="1"/>
    <col min="8961" max="8961" width="0.7109375" customWidth="1"/>
    <col min="8962" max="8962" width="2.140625" customWidth="1"/>
    <col min="8963" max="8963" width="8.5703125" customWidth="1"/>
    <col min="8964" max="8964" width="0" hidden="1" customWidth="1"/>
    <col min="8965" max="8965" width="5.28515625" customWidth="1"/>
    <col min="8966" max="8966" width="21.5703125" customWidth="1"/>
    <col min="8967" max="8974" width="10.7109375" customWidth="1"/>
    <col min="8975" max="8975" width="0" hidden="1" customWidth="1"/>
    <col min="8976" max="8976" width="18.85546875" customWidth="1"/>
    <col min="8977" max="8977" width="7" customWidth="1"/>
    <col min="8978" max="8978" width="49.5703125" customWidth="1"/>
    <col min="8979" max="8979" width="15" customWidth="1"/>
    <col min="9217" max="9217" width="0.7109375" customWidth="1"/>
    <col min="9218" max="9218" width="2.140625" customWidth="1"/>
    <col min="9219" max="9219" width="8.5703125" customWidth="1"/>
    <col min="9220" max="9220" width="0" hidden="1" customWidth="1"/>
    <col min="9221" max="9221" width="5.28515625" customWidth="1"/>
    <col min="9222" max="9222" width="21.5703125" customWidth="1"/>
    <col min="9223" max="9230" width="10.7109375" customWidth="1"/>
    <col min="9231" max="9231" width="0" hidden="1" customWidth="1"/>
    <col min="9232" max="9232" width="18.85546875" customWidth="1"/>
    <col min="9233" max="9233" width="7" customWidth="1"/>
    <col min="9234" max="9234" width="49.5703125" customWidth="1"/>
    <col min="9235" max="9235" width="15" customWidth="1"/>
    <col min="9473" max="9473" width="0.7109375" customWidth="1"/>
    <col min="9474" max="9474" width="2.140625" customWidth="1"/>
    <col min="9475" max="9475" width="8.5703125" customWidth="1"/>
    <col min="9476" max="9476" width="0" hidden="1" customWidth="1"/>
    <col min="9477" max="9477" width="5.28515625" customWidth="1"/>
    <col min="9478" max="9478" width="21.5703125" customWidth="1"/>
    <col min="9479" max="9486" width="10.7109375" customWidth="1"/>
    <col min="9487" max="9487" width="0" hidden="1" customWidth="1"/>
    <col min="9488" max="9488" width="18.85546875" customWidth="1"/>
    <col min="9489" max="9489" width="7" customWidth="1"/>
    <col min="9490" max="9490" width="49.5703125" customWidth="1"/>
    <col min="9491" max="9491" width="15" customWidth="1"/>
    <col min="9729" max="9729" width="0.7109375" customWidth="1"/>
    <col min="9730" max="9730" width="2.140625" customWidth="1"/>
    <col min="9731" max="9731" width="8.5703125" customWidth="1"/>
    <col min="9732" max="9732" width="0" hidden="1" customWidth="1"/>
    <col min="9733" max="9733" width="5.28515625" customWidth="1"/>
    <col min="9734" max="9734" width="21.5703125" customWidth="1"/>
    <col min="9735" max="9742" width="10.7109375" customWidth="1"/>
    <col min="9743" max="9743" width="0" hidden="1" customWidth="1"/>
    <col min="9744" max="9744" width="18.85546875" customWidth="1"/>
    <col min="9745" max="9745" width="7" customWidth="1"/>
    <col min="9746" max="9746" width="49.5703125" customWidth="1"/>
    <col min="9747" max="9747" width="15" customWidth="1"/>
    <col min="9985" max="9985" width="0.7109375" customWidth="1"/>
    <col min="9986" max="9986" width="2.140625" customWidth="1"/>
    <col min="9987" max="9987" width="8.5703125" customWidth="1"/>
    <col min="9988" max="9988" width="0" hidden="1" customWidth="1"/>
    <col min="9989" max="9989" width="5.28515625" customWidth="1"/>
    <col min="9990" max="9990" width="21.5703125" customWidth="1"/>
    <col min="9991" max="9998" width="10.7109375" customWidth="1"/>
    <col min="9999" max="9999" width="0" hidden="1" customWidth="1"/>
    <col min="10000" max="10000" width="18.85546875" customWidth="1"/>
    <col min="10001" max="10001" width="7" customWidth="1"/>
    <col min="10002" max="10002" width="49.5703125" customWidth="1"/>
    <col min="10003" max="10003" width="15" customWidth="1"/>
    <col min="10241" max="10241" width="0.7109375" customWidth="1"/>
    <col min="10242" max="10242" width="2.140625" customWidth="1"/>
    <col min="10243" max="10243" width="8.5703125" customWidth="1"/>
    <col min="10244" max="10244" width="0" hidden="1" customWidth="1"/>
    <col min="10245" max="10245" width="5.28515625" customWidth="1"/>
    <col min="10246" max="10246" width="21.5703125" customWidth="1"/>
    <col min="10247" max="10254" width="10.7109375" customWidth="1"/>
    <col min="10255" max="10255" width="0" hidden="1" customWidth="1"/>
    <col min="10256" max="10256" width="18.85546875" customWidth="1"/>
    <col min="10257" max="10257" width="7" customWidth="1"/>
    <col min="10258" max="10258" width="49.5703125" customWidth="1"/>
    <col min="10259" max="10259" width="15" customWidth="1"/>
    <col min="10497" max="10497" width="0.7109375" customWidth="1"/>
    <col min="10498" max="10498" width="2.140625" customWidth="1"/>
    <col min="10499" max="10499" width="8.5703125" customWidth="1"/>
    <col min="10500" max="10500" width="0" hidden="1" customWidth="1"/>
    <col min="10501" max="10501" width="5.28515625" customWidth="1"/>
    <col min="10502" max="10502" width="21.5703125" customWidth="1"/>
    <col min="10503" max="10510" width="10.7109375" customWidth="1"/>
    <col min="10511" max="10511" width="0" hidden="1" customWidth="1"/>
    <col min="10512" max="10512" width="18.85546875" customWidth="1"/>
    <col min="10513" max="10513" width="7" customWidth="1"/>
    <col min="10514" max="10514" width="49.5703125" customWidth="1"/>
    <col min="10515" max="10515" width="15" customWidth="1"/>
    <col min="10753" max="10753" width="0.7109375" customWidth="1"/>
    <col min="10754" max="10754" width="2.140625" customWidth="1"/>
    <col min="10755" max="10755" width="8.5703125" customWidth="1"/>
    <col min="10756" max="10756" width="0" hidden="1" customWidth="1"/>
    <col min="10757" max="10757" width="5.28515625" customWidth="1"/>
    <col min="10758" max="10758" width="21.5703125" customWidth="1"/>
    <col min="10759" max="10766" width="10.7109375" customWidth="1"/>
    <col min="10767" max="10767" width="0" hidden="1" customWidth="1"/>
    <col min="10768" max="10768" width="18.85546875" customWidth="1"/>
    <col min="10769" max="10769" width="7" customWidth="1"/>
    <col min="10770" max="10770" width="49.5703125" customWidth="1"/>
    <col min="10771" max="10771" width="15" customWidth="1"/>
    <col min="11009" max="11009" width="0.7109375" customWidth="1"/>
    <col min="11010" max="11010" width="2.140625" customWidth="1"/>
    <col min="11011" max="11011" width="8.5703125" customWidth="1"/>
    <col min="11012" max="11012" width="0" hidden="1" customWidth="1"/>
    <col min="11013" max="11013" width="5.28515625" customWidth="1"/>
    <col min="11014" max="11014" width="21.5703125" customWidth="1"/>
    <col min="11015" max="11022" width="10.7109375" customWidth="1"/>
    <col min="11023" max="11023" width="0" hidden="1" customWidth="1"/>
    <col min="11024" max="11024" width="18.85546875" customWidth="1"/>
    <col min="11025" max="11025" width="7" customWidth="1"/>
    <col min="11026" max="11026" width="49.5703125" customWidth="1"/>
    <col min="11027" max="11027" width="15" customWidth="1"/>
    <col min="11265" max="11265" width="0.7109375" customWidth="1"/>
    <col min="11266" max="11266" width="2.140625" customWidth="1"/>
    <col min="11267" max="11267" width="8.5703125" customWidth="1"/>
    <col min="11268" max="11268" width="0" hidden="1" customWidth="1"/>
    <col min="11269" max="11269" width="5.28515625" customWidth="1"/>
    <col min="11270" max="11270" width="21.5703125" customWidth="1"/>
    <col min="11271" max="11278" width="10.7109375" customWidth="1"/>
    <col min="11279" max="11279" width="0" hidden="1" customWidth="1"/>
    <col min="11280" max="11280" width="18.85546875" customWidth="1"/>
    <col min="11281" max="11281" width="7" customWidth="1"/>
    <col min="11282" max="11282" width="49.5703125" customWidth="1"/>
    <col min="11283" max="11283" width="15" customWidth="1"/>
    <col min="11521" max="11521" width="0.7109375" customWidth="1"/>
    <col min="11522" max="11522" width="2.140625" customWidth="1"/>
    <col min="11523" max="11523" width="8.5703125" customWidth="1"/>
    <col min="11524" max="11524" width="0" hidden="1" customWidth="1"/>
    <col min="11525" max="11525" width="5.28515625" customWidth="1"/>
    <col min="11526" max="11526" width="21.5703125" customWidth="1"/>
    <col min="11527" max="11534" width="10.7109375" customWidth="1"/>
    <col min="11535" max="11535" width="0" hidden="1" customWidth="1"/>
    <col min="11536" max="11536" width="18.85546875" customWidth="1"/>
    <col min="11537" max="11537" width="7" customWidth="1"/>
    <col min="11538" max="11538" width="49.5703125" customWidth="1"/>
    <col min="11539" max="11539" width="15" customWidth="1"/>
    <col min="11777" max="11777" width="0.7109375" customWidth="1"/>
    <col min="11778" max="11778" width="2.140625" customWidth="1"/>
    <col min="11779" max="11779" width="8.5703125" customWidth="1"/>
    <col min="11780" max="11780" width="0" hidden="1" customWidth="1"/>
    <col min="11781" max="11781" width="5.28515625" customWidth="1"/>
    <col min="11782" max="11782" width="21.5703125" customWidth="1"/>
    <col min="11783" max="11790" width="10.7109375" customWidth="1"/>
    <col min="11791" max="11791" width="0" hidden="1" customWidth="1"/>
    <col min="11792" max="11792" width="18.85546875" customWidth="1"/>
    <col min="11793" max="11793" width="7" customWidth="1"/>
    <col min="11794" max="11794" width="49.5703125" customWidth="1"/>
    <col min="11795" max="11795" width="15" customWidth="1"/>
    <col min="12033" max="12033" width="0.7109375" customWidth="1"/>
    <col min="12034" max="12034" width="2.140625" customWidth="1"/>
    <col min="12035" max="12035" width="8.5703125" customWidth="1"/>
    <col min="12036" max="12036" width="0" hidden="1" customWidth="1"/>
    <col min="12037" max="12037" width="5.28515625" customWidth="1"/>
    <col min="12038" max="12038" width="21.5703125" customWidth="1"/>
    <col min="12039" max="12046" width="10.7109375" customWidth="1"/>
    <col min="12047" max="12047" width="0" hidden="1" customWidth="1"/>
    <col min="12048" max="12048" width="18.85546875" customWidth="1"/>
    <col min="12049" max="12049" width="7" customWidth="1"/>
    <col min="12050" max="12050" width="49.5703125" customWidth="1"/>
    <col min="12051" max="12051" width="15" customWidth="1"/>
    <col min="12289" max="12289" width="0.7109375" customWidth="1"/>
    <col min="12290" max="12290" width="2.140625" customWidth="1"/>
    <col min="12291" max="12291" width="8.5703125" customWidth="1"/>
    <col min="12292" max="12292" width="0" hidden="1" customWidth="1"/>
    <col min="12293" max="12293" width="5.28515625" customWidth="1"/>
    <col min="12294" max="12294" width="21.5703125" customWidth="1"/>
    <col min="12295" max="12302" width="10.7109375" customWidth="1"/>
    <col min="12303" max="12303" width="0" hidden="1" customWidth="1"/>
    <col min="12304" max="12304" width="18.85546875" customWidth="1"/>
    <col min="12305" max="12305" width="7" customWidth="1"/>
    <col min="12306" max="12306" width="49.5703125" customWidth="1"/>
    <col min="12307" max="12307" width="15" customWidth="1"/>
    <col min="12545" max="12545" width="0.7109375" customWidth="1"/>
    <col min="12546" max="12546" width="2.140625" customWidth="1"/>
    <col min="12547" max="12547" width="8.5703125" customWidth="1"/>
    <col min="12548" max="12548" width="0" hidden="1" customWidth="1"/>
    <col min="12549" max="12549" width="5.28515625" customWidth="1"/>
    <col min="12550" max="12550" width="21.5703125" customWidth="1"/>
    <col min="12551" max="12558" width="10.7109375" customWidth="1"/>
    <col min="12559" max="12559" width="0" hidden="1" customWidth="1"/>
    <col min="12560" max="12560" width="18.85546875" customWidth="1"/>
    <col min="12561" max="12561" width="7" customWidth="1"/>
    <col min="12562" max="12562" width="49.5703125" customWidth="1"/>
    <col min="12563" max="12563" width="15" customWidth="1"/>
    <col min="12801" max="12801" width="0.7109375" customWidth="1"/>
    <col min="12802" max="12802" width="2.140625" customWidth="1"/>
    <col min="12803" max="12803" width="8.5703125" customWidth="1"/>
    <col min="12804" max="12804" width="0" hidden="1" customWidth="1"/>
    <col min="12805" max="12805" width="5.28515625" customWidth="1"/>
    <col min="12806" max="12806" width="21.5703125" customWidth="1"/>
    <col min="12807" max="12814" width="10.7109375" customWidth="1"/>
    <col min="12815" max="12815" width="0" hidden="1" customWidth="1"/>
    <col min="12816" max="12816" width="18.85546875" customWidth="1"/>
    <col min="12817" max="12817" width="7" customWidth="1"/>
    <col min="12818" max="12818" width="49.5703125" customWidth="1"/>
    <col min="12819" max="12819" width="15" customWidth="1"/>
    <col min="13057" max="13057" width="0.7109375" customWidth="1"/>
    <col min="13058" max="13058" width="2.140625" customWidth="1"/>
    <col min="13059" max="13059" width="8.5703125" customWidth="1"/>
    <col min="13060" max="13060" width="0" hidden="1" customWidth="1"/>
    <col min="13061" max="13061" width="5.28515625" customWidth="1"/>
    <col min="13062" max="13062" width="21.5703125" customWidth="1"/>
    <col min="13063" max="13070" width="10.7109375" customWidth="1"/>
    <col min="13071" max="13071" width="0" hidden="1" customWidth="1"/>
    <col min="13072" max="13072" width="18.85546875" customWidth="1"/>
    <col min="13073" max="13073" width="7" customWidth="1"/>
    <col min="13074" max="13074" width="49.5703125" customWidth="1"/>
    <col min="13075" max="13075" width="15" customWidth="1"/>
    <col min="13313" max="13313" width="0.7109375" customWidth="1"/>
    <col min="13314" max="13314" width="2.140625" customWidth="1"/>
    <col min="13315" max="13315" width="8.5703125" customWidth="1"/>
    <col min="13316" max="13316" width="0" hidden="1" customWidth="1"/>
    <col min="13317" max="13317" width="5.28515625" customWidth="1"/>
    <col min="13318" max="13318" width="21.5703125" customWidth="1"/>
    <col min="13319" max="13326" width="10.7109375" customWidth="1"/>
    <col min="13327" max="13327" width="0" hidden="1" customWidth="1"/>
    <col min="13328" max="13328" width="18.85546875" customWidth="1"/>
    <col min="13329" max="13329" width="7" customWidth="1"/>
    <col min="13330" max="13330" width="49.5703125" customWidth="1"/>
    <col min="13331" max="13331" width="15" customWidth="1"/>
    <col min="13569" max="13569" width="0.7109375" customWidth="1"/>
    <col min="13570" max="13570" width="2.140625" customWidth="1"/>
    <col min="13571" max="13571" width="8.5703125" customWidth="1"/>
    <col min="13572" max="13572" width="0" hidden="1" customWidth="1"/>
    <col min="13573" max="13573" width="5.28515625" customWidth="1"/>
    <col min="13574" max="13574" width="21.5703125" customWidth="1"/>
    <col min="13575" max="13582" width="10.7109375" customWidth="1"/>
    <col min="13583" max="13583" width="0" hidden="1" customWidth="1"/>
    <col min="13584" max="13584" width="18.85546875" customWidth="1"/>
    <col min="13585" max="13585" width="7" customWidth="1"/>
    <col min="13586" max="13586" width="49.5703125" customWidth="1"/>
    <col min="13587" max="13587" width="15" customWidth="1"/>
    <col min="13825" max="13825" width="0.7109375" customWidth="1"/>
    <col min="13826" max="13826" width="2.140625" customWidth="1"/>
    <col min="13827" max="13827" width="8.5703125" customWidth="1"/>
    <col min="13828" max="13828" width="0" hidden="1" customWidth="1"/>
    <col min="13829" max="13829" width="5.28515625" customWidth="1"/>
    <col min="13830" max="13830" width="21.5703125" customWidth="1"/>
    <col min="13831" max="13838" width="10.7109375" customWidth="1"/>
    <col min="13839" max="13839" width="0" hidden="1" customWidth="1"/>
    <col min="13840" max="13840" width="18.85546875" customWidth="1"/>
    <col min="13841" max="13841" width="7" customWidth="1"/>
    <col min="13842" max="13842" width="49.5703125" customWidth="1"/>
    <col min="13843" max="13843" width="15" customWidth="1"/>
    <col min="14081" max="14081" width="0.7109375" customWidth="1"/>
    <col min="14082" max="14082" width="2.140625" customWidth="1"/>
    <col min="14083" max="14083" width="8.5703125" customWidth="1"/>
    <col min="14084" max="14084" width="0" hidden="1" customWidth="1"/>
    <col min="14085" max="14085" width="5.28515625" customWidth="1"/>
    <col min="14086" max="14086" width="21.5703125" customWidth="1"/>
    <col min="14087" max="14094" width="10.7109375" customWidth="1"/>
    <col min="14095" max="14095" width="0" hidden="1" customWidth="1"/>
    <col min="14096" max="14096" width="18.85546875" customWidth="1"/>
    <col min="14097" max="14097" width="7" customWidth="1"/>
    <col min="14098" max="14098" width="49.5703125" customWidth="1"/>
    <col min="14099" max="14099" width="15" customWidth="1"/>
    <col min="14337" max="14337" width="0.7109375" customWidth="1"/>
    <col min="14338" max="14338" width="2.140625" customWidth="1"/>
    <col min="14339" max="14339" width="8.5703125" customWidth="1"/>
    <col min="14340" max="14340" width="0" hidden="1" customWidth="1"/>
    <col min="14341" max="14341" width="5.28515625" customWidth="1"/>
    <col min="14342" max="14342" width="21.5703125" customWidth="1"/>
    <col min="14343" max="14350" width="10.7109375" customWidth="1"/>
    <col min="14351" max="14351" width="0" hidden="1" customWidth="1"/>
    <col min="14352" max="14352" width="18.85546875" customWidth="1"/>
    <col min="14353" max="14353" width="7" customWidth="1"/>
    <col min="14354" max="14354" width="49.5703125" customWidth="1"/>
    <col min="14355" max="14355" width="15" customWidth="1"/>
    <col min="14593" max="14593" width="0.7109375" customWidth="1"/>
    <col min="14594" max="14594" width="2.140625" customWidth="1"/>
    <col min="14595" max="14595" width="8.5703125" customWidth="1"/>
    <col min="14596" max="14596" width="0" hidden="1" customWidth="1"/>
    <col min="14597" max="14597" width="5.28515625" customWidth="1"/>
    <col min="14598" max="14598" width="21.5703125" customWidth="1"/>
    <col min="14599" max="14606" width="10.7109375" customWidth="1"/>
    <col min="14607" max="14607" width="0" hidden="1" customWidth="1"/>
    <col min="14608" max="14608" width="18.85546875" customWidth="1"/>
    <col min="14609" max="14609" width="7" customWidth="1"/>
    <col min="14610" max="14610" width="49.5703125" customWidth="1"/>
    <col min="14611" max="14611" width="15" customWidth="1"/>
    <col min="14849" max="14849" width="0.7109375" customWidth="1"/>
    <col min="14850" max="14850" width="2.140625" customWidth="1"/>
    <col min="14851" max="14851" width="8.5703125" customWidth="1"/>
    <col min="14852" max="14852" width="0" hidden="1" customWidth="1"/>
    <col min="14853" max="14853" width="5.28515625" customWidth="1"/>
    <col min="14854" max="14854" width="21.5703125" customWidth="1"/>
    <col min="14855" max="14862" width="10.7109375" customWidth="1"/>
    <col min="14863" max="14863" width="0" hidden="1" customWidth="1"/>
    <col min="14864" max="14864" width="18.85546875" customWidth="1"/>
    <col min="14865" max="14865" width="7" customWidth="1"/>
    <col min="14866" max="14866" width="49.5703125" customWidth="1"/>
    <col min="14867" max="14867" width="15" customWidth="1"/>
    <col min="15105" max="15105" width="0.7109375" customWidth="1"/>
    <col min="15106" max="15106" width="2.140625" customWidth="1"/>
    <col min="15107" max="15107" width="8.5703125" customWidth="1"/>
    <col min="15108" max="15108" width="0" hidden="1" customWidth="1"/>
    <col min="15109" max="15109" width="5.28515625" customWidth="1"/>
    <col min="15110" max="15110" width="21.5703125" customWidth="1"/>
    <col min="15111" max="15118" width="10.7109375" customWidth="1"/>
    <col min="15119" max="15119" width="0" hidden="1" customWidth="1"/>
    <col min="15120" max="15120" width="18.85546875" customWidth="1"/>
    <col min="15121" max="15121" width="7" customWidth="1"/>
    <col min="15122" max="15122" width="49.5703125" customWidth="1"/>
    <col min="15123" max="15123" width="15" customWidth="1"/>
    <col min="15361" max="15361" width="0.7109375" customWidth="1"/>
    <col min="15362" max="15362" width="2.140625" customWidth="1"/>
    <col min="15363" max="15363" width="8.5703125" customWidth="1"/>
    <col min="15364" max="15364" width="0" hidden="1" customWidth="1"/>
    <col min="15365" max="15365" width="5.28515625" customWidth="1"/>
    <col min="15366" max="15366" width="21.5703125" customWidth="1"/>
    <col min="15367" max="15374" width="10.7109375" customWidth="1"/>
    <col min="15375" max="15375" width="0" hidden="1" customWidth="1"/>
    <col min="15376" max="15376" width="18.85546875" customWidth="1"/>
    <col min="15377" max="15377" width="7" customWidth="1"/>
    <col min="15378" max="15378" width="49.5703125" customWidth="1"/>
    <col min="15379" max="15379" width="15" customWidth="1"/>
    <col min="15617" max="15617" width="0.7109375" customWidth="1"/>
    <col min="15618" max="15618" width="2.140625" customWidth="1"/>
    <col min="15619" max="15619" width="8.5703125" customWidth="1"/>
    <col min="15620" max="15620" width="0" hidden="1" customWidth="1"/>
    <col min="15621" max="15621" width="5.28515625" customWidth="1"/>
    <col min="15622" max="15622" width="21.5703125" customWidth="1"/>
    <col min="15623" max="15630" width="10.7109375" customWidth="1"/>
    <col min="15631" max="15631" width="0" hidden="1" customWidth="1"/>
    <col min="15632" max="15632" width="18.85546875" customWidth="1"/>
    <col min="15633" max="15633" width="7" customWidth="1"/>
    <col min="15634" max="15634" width="49.5703125" customWidth="1"/>
    <col min="15635" max="15635" width="15" customWidth="1"/>
    <col min="15873" max="15873" width="0.7109375" customWidth="1"/>
    <col min="15874" max="15874" width="2.140625" customWidth="1"/>
    <col min="15875" max="15875" width="8.5703125" customWidth="1"/>
    <col min="15876" max="15876" width="0" hidden="1" customWidth="1"/>
    <col min="15877" max="15877" width="5.28515625" customWidth="1"/>
    <col min="15878" max="15878" width="21.5703125" customWidth="1"/>
    <col min="15879" max="15886" width="10.7109375" customWidth="1"/>
    <col min="15887" max="15887" width="0" hidden="1" customWidth="1"/>
    <col min="15888" max="15888" width="18.85546875" customWidth="1"/>
    <col min="15889" max="15889" width="7" customWidth="1"/>
    <col min="15890" max="15890" width="49.5703125" customWidth="1"/>
    <col min="15891" max="15891" width="15" customWidth="1"/>
    <col min="16129" max="16129" width="0.7109375" customWidth="1"/>
    <col min="16130" max="16130" width="2.140625" customWidth="1"/>
    <col min="16131" max="16131" width="8.5703125" customWidth="1"/>
    <col min="16132" max="16132" width="0" hidden="1" customWidth="1"/>
    <col min="16133" max="16133" width="5.28515625" customWidth="1"/>
    <col min="16134" max="16134" width="21.5703125" customWidth="1"/>
    <col min="16135" max="16142" width="10.7109375" customWidth="1"/>
    <col min="16143" max="16143" width="0" hidden="1" customWidth="1"/>
    <col min="16144" max="16144" width="18.85546875" customWidth="1"/>
    <col min="16145" max="16145" width="7" customWidth="1"/>
    <col min="16146" max="16146" width="49.5703125" customWidth="1"/>
    <col min="16147" max="16147" width="15" customWidth="1"/>
  </cols>
  <sheetData>
    <row r="1" spans="2:17" ht="1.35" customHeight="1" x14ac:dyDescent="0.25">
      <c r="B1" s="143"/>
      <c r="C1" s="143"/>
      <c r="D1" s="143"/>
      <c r="E1" s="143"/>
      <c r="F1" s="143"/>
      <c r="G1" s="143"/>
      <c r="H1" s="143"/>
      <c r="I1" s="143"/>
      <c r="J1" s="143"/>
      <c r="K1" s="143"/>
      <c r="L1" s="143"/>
      <c r="M1" s="143"/>
      <c r="N1" s="143"/>
      <c r="O1" s="143"/>
      <c r="P1" s="143"/>
      <c r="Q1" s="143"/>
    </row>
    <row r="2" spans="2:17" ht="4.3499999999999996" customHeight="1" x14ac:dyDescent="0.25">
      <c r="B2" s="143"/>
      <c r="C2" s="952"/>
      <c r="D2" s="143"/>
      <c r="E2" s="143"/>
      <c r="F2" s="143"/>
      <c r="G2" s="143"/>
      <c r="H2" s="143"/>
      <c r="I2" s="143"/>
      <c r="J2" s="143"/>
      <c r="K2" s="143"/>
      <c r="L2" s="143"/>
      <c r="M2" s="143"/>
      <c r="N2" s="143"/>
      <c r="O2" s="143"/>
      <c r="P2" s="143"/>
      <c r="Q2" s="143"/>
    </row>
    <row r="3" spans="2:17" ht="22.7" customHeight="1" x14ac:dyDescent="0.3">
      <c r="B3" s="143"/>
      <c r="C3" s="952"/>
      <c r="D3" s="143"/>
      <c r="E3" s="143"/>
      <c r="F3" s="953" t="s">
        <v>817</v>
      </c>
      <c r="G3" s="952"/>
      <c r="H3" s="952"/>
      <c r="I3" s="952"/>
      <c r="J3" s="952"/>
      <c r="K3" s="952"/>
      <c r="L3" s="952"/>
      <c r="M3" s="952"/>
      <c r="N3" s="952"/>
      <c r="O3" s="143"/>
      <c r="P3" s="143"/>
      <c r="Q3" s="143"/>
    </row>
    <row r="4" spans="2:17" ht="19.899999999999999" customHeight="1" x14ac:dyDescent="0.25">
      <c r="B4" s="143"/>
      <c r="C4" s="952"/>
      <c r="D4" s="143"/>
      <c r="E4" s="143"/>
      <c r="F4" s="954" t="s">
        <v>818</v>
      </c>
      <c r="G4" s="952"/>
      <c r="H4" s="952"/>
      <c r="I4" s="952"/>
      <c r="J4" s="952"/>
      <c r="K4" s="952"/>
      <c r="L4" s="952"/>
      <c r="M4" s="952"/>
      <c r="N4" s="952"/>
      <c r="O4" s="143"/>
      <c r="P4" s="143"/>
      <c r="Q4" s="143"/>
    </row>
    <row r="5" spans="2:17" ht="7.15" customHeight="1" x14ac:dyDescent="0.25">
      <c r="B5" s="143"/>
      <c r="C5" s="952"/>
      <c r="D5" s="143"/>
      <c r="E5" s="143"/>
      <c r="F5" s="143"/>
      <c r="G5" s="143"/>
      <c r="H5" s="143"/>
      <c r="I5" s="143"/>
      <c r="J5" s="143"/>
      <c r="K5" s="143"/>
      <c r="L5" s="143"/>
      <c r="M5" s="143"/>
      <c r="N5" s="143"/>
      <c r="O5" s="143"/>
      <c r="P5" s="143"/>
      <c r="Q5" s="143"/>
    </row>
    <row r="6" spans="2:17" ht="1.35" customHeight="1" x14ac:dyDescent="0.25">
      <c r="B6" s="143"/>
      <c r="C6" s="143"/>
      <c r="D6" s="143"/>
      <c r="E6" s="143"/>
      <c r="F6" s="143"/>
      <c r="G6" s="143"/>
      <c r="H6" s="143"/>
      <c r="I6" s="143"/>
      <c r="J6" s="143"/>
      <c r="K6" s="143"/>
      <c r="L6" s="143"/>
      <c r="M6" s="143"/>
      <c r="N6" s="143"/>
      <c r="O6" s="143"/>
      <c r="P6" s="143"/>
      <c r="Q6" s="143"/>
    </row>
    <row r="7" spans="2:17" ht="8.4499999999999993" customHeight="1" x14ac:dyDescent="0.25"/>
    <row r="8" spans="2:17" ht="0.6" customHeight="1" x14ac:dyDescent="0.25"/>
    <row r="9" spans="2:17" ht="23.25" thickBot="1" x14ac:dyDescent="0.3">
      <c r="B9" s="955" t="s">
        <v>819</v>
      </c>
      <c r="C9" s="956"/>
      <c r="E9" s="955" t="s">
        <v>820</v>
      </c>
      <c r="F9" s="956"/>
      <c r="G9" s="144" t="s">
        <v>821</v>
      </c>
      <c r="H9" s="144" t="s">
        <v>822</v>
      </c>
      <c r="I9" s="144" t="s">
        <v>823</v>
      </c>
      <c r="J9" s="144" t="s">
        <v>824</v>
      </c>
      <c r="K9" s="144" t="s">
        <v>825</v>
      </c>
      <c r="L9" s="144" t="s">
        <v>826</v>
      </c>
      <c r="M9" s="144" t="s">
        <v>827</v>
      </c>
      <c r="N9" s="144" t="s">
        <v>828</v>
      </c>
    </row>
    <row r="10" spans="2:17" x14ac:dyDescent="0.25">
      <c r="B10" s="950" t="s">
        <v>829</v>
      </c>
      <c r="C10" s="951"/>
      <c r="D10" s="166"/>
      <c r="E10" s="950" t="s">
        <v>830</v>
      </c>
      <c r="F10" s="951"/>
      <c r="G10" s="167">
        <v>1478.7281092459573</v>
      </c>
      <c r="H10" s="167">
        <v>1870.4527979739398</v>
      </c>
      <c r="I10" s="169">
        <v>1559.9888184906085</v>
      </c>
      <c r="J10" s="171">
        <v>1466.2031875708433</v>
      </c>
      <c r="K10" s="170">
        <v>4.4000000000000004E-2</v>
      </c>
      <c r="L10" s="168">
        <v>1.7000000000000001E-2</v>
      </c>
      <c r="M10" s="174">
        <v>-1.4999999999999999E-2</v>
      </c>
      <c r="N10" s="175">
        <v>2.2691600000000001E-3</v>
      </c>
    </row>
    <row r="11" spans="2:17" x14ac:dyDescent="0.25">
      <c r="B11" s="950" t="s">
        <v>831</v>
      </c>
      <c r="C11" s="951"/>
      <c r="D11" s="166"/>
      <c r="E11" s="950" t="s">
        <v>832</v>
      </c>
      <c r="F11" s="951"/>
      <c r="G11" s="167">
        <v>1451.9504454650839</v>
      </c>
      <c r="H11" s="167">
        <v>1806.9415320278106</v>
      </c>
      <c r="I11" s="169">
        <v>1550.8521958707488</v>
      </c>
      <c r="J11" s="172">
        <v>1454.9232853818141</v>
      </c>
      <c r="K11" s="170">
        <v>-1.8000000000000002E-2</v>
      </c>
      <c r="L11" s="168">
        <v>-3.4000000000000002E-2</v>
      </c>
      <c r="M11" s="174">
        <v>-6.0000000000000001E-3</v>
      </c>
      <c r="N11" s="176">
        <v>-7.6932700000000003E-3</v>
      </c>
    </row>
    <row r="12" spans="2:17" x14ac:dyDescent="0.25">
      <c r="B12" s="950" t="s">
        <v>833</v>
      </c>
      <c r="C12" s="951"/>
      <c r="D12" s="166"/>
      <c r="E12" s="950" t="s">
        <v>834</v>
      </c>
      <c r="F12" s="951"/>
      <c r="G12" s="167">
        <v>1483.8700472445726</v>
      </c>
      <c r="H12" s="167">
        <v>1798.2882907806556</v>
      </c>
      <c r="I12" s="169">
        <v>1553.1168082232543</v>
      </c>
      <c r="J12" s="172">
        <v>1474.7992150926871</v>
      </c>
      <c r="K12" s="170">
        <v>2.2000000000000002E-2</v>
      </c>
      <c r="L12" s="168">
        <v>-5.0000000000000001E-3</v>
      </c>
      <c r="M12" s="174">
        <v>1E-3</v>
      </c>
      <c r="N12" s="176">
        <v>1.36612E-2</v>
      </c>
    </row>
    <row r="13" spans="2:17" x14ac:dyDescent="0.25">
      <c r="B13" s="950" t="s">
        <v>835</v>
      </c>
      <c r="C13" s="951"/>
      <c r="D13" s="166"/>
      <c r="E13" s="950" t="s">
        <v>836</v>
      </c>
      <c r="F13" s="951"/>
      <c r="G13" s="167">
        <v>1465.8020389505316</v>
      </c>
      <c r="H13" s="167">
        <v>1797.6030641983054</v>
      </c>
      <c r="I13" s="169">
        <v>1574.3054926427303</v>
      </c>
      <c r="J13" s="172">
        <v>1481.8842901591815</v>
      </c>
      <c r="K13" s="170">
        <v>-1.2E-2</v>
      </c>
      <c r="L13" s="168">
        <v>0</v>
      </c>
      <c r="M13" s="174">
        <v>1.3999999999999999E-2</v>
      </c>
      <c r="N13" s="176">
        <v>4.8040899999999996E-3</v>
      </c>
    </row>
    <row r="14" spans="2:17" x14ac:dyDescent="0.25">
      <c r="B14" s="950" t="s">
        <v>837</v>
      </c>
      <c r="C14" s="951"/>
      <c r="D14" s="166"/>
      <c r="E14" s="950" t="s">
        <v>838</v>
      </c>
      <c r="F14" s="951"/>
      <c r="G14" s="167">
        <v>1400.0356681592434</v>
      </c>
      <c r="H14" s="167">
        <v>1795.108753917485</v>
      </c>
      <c r="I14" s="169">
        <v>1569.2632469780522</v>
      </c>
      <c r="J14" s="172">
        <v>1463.4674088866027</v>
      </c>
      <c r="K14" s="170">
        <v>-4.4999999999999998E-2</v>
      </c>
      <c r="L14" s="168">
        <v>-1E-3</v>
      </c>
      <c r="M14" s="174">
        <v>-3.0000000000000001E-3</v>
      </c>
      <c r="N14" s="176">
        <v>-1.2428E-2</v>
      </c>
    </row>
    <row r="15" spans="2:17" x14ac:dyDescent="0.25">
      <c r="B15" s="950" t="s">
        <v>839</v>
      </c>
      <c r="C15" s="951"/>
      <c r="D15" s="166"/>
      <c r="E15" s="950" t="s">
        <v>840</v>
      </c>
      <c r="F15" s="951"/>
      <c r="G15" s="167">
        <v>1350.4264655097829</v>
      </c>
      <c r="H15" s="167">
        <v>1725.9085179606566</v>
      </c>
      <c r="I15" s="169">
        <v>1480.458183113017</v>
      </c>
      <c r="J15" s="172">
        <v>1404.3385198748056</v>
      </c>
      <c r="K15" s="170">
        <v>-3.5000000000000003E-2</v>
      </c>
      <c r="L15" s="168">
        <v>-3.9E-2</v>
      </c>
      <c r="M15" s="174">
        <v>-5.7000000000000002E-2</v>
      </c>
      <c r="N15" s="176">
        <v>-4.0403300000000003E-2</v>
      </c>
    </row>
    <row r="16" spans="2:17" x14ac:dyDescent="0.25">
      <c r="B16" s="950" t="s">
        <v>841</v>
      </c>
      <c r="C16" s="951"/>
      <c r="D16" s="166"/>
      <c r="E16" s="950" t="s">
        <v>842</v>
      </c>
      <c r="F16" s="951"/>
      <c r="G16" s="167">
        <v>1205.8299733085307</v>
      </c>
      <c r="H16" s="167">
        <v>1696.6334695487137</v>
      </c>
      <c r="I16" s="169">
        <v>1394.4696552497085</v>
      </c>
      <c r="J16" s="172">
        <v>1331.7904517602374</v>
      </c>
      <c r="K16" s="170">
        <v>-0.107</v>
      </c>
      <c r="L16" s="168">
        <v>-1.7000000000000001E-2</v>
      </c>
      <c r="M16" s="174">
        <v>-5.7999999999999996E-2</v>
      </c>
      <c r="N16" s="176">
        <v>-5.1659999999999998E-2</v>
      </c>
    </row>
    <row r="17" spans="2:14" x14ac:dyDescent="0.25">
      <c r="B17" s="950" t="s">
        <v>843</v>
      </c>
      <c r="C17" s="951"/>
      <c r="D17" s="166"/>
      <c r="E17" s="950" t="s">
        <v>844</v>
      </c>
      <c r="F17" s="951"/>
      <c r="G17" s="167">
        <v>1069.9233358547133</v>
      </c>
      <c r="H17" s="167">
        <v>1534.2260937071298</v>
      </c>
      <c r="I17" s="169">
        <v>1276.6372445630345</v>
      </c>
      <c r="J17" s="172">
        <v>1213.4144176855991</v>
      </c>
      <c r="K17" s="170">
        <v>-0.113</v>
      </c>
      <c r="L17" s="168">
        <v>-9.6000000000000002E-2</v>
      </c>
      <c r="M17" s="174">
        <v>-8.4000000000000005E-2</v>
      </c>
      <c r="N17" s="176">
        <v>-8.8884900000000003E-2</v>
      </c>
    </row>
    <row r="18" spans="2:14" x14ac:dyDescent="0.25">
      <c r="B18" s="950" t="s">
        <v>845</v>
      </c>
      <c r="C18" s="951"/>
      <c r="D18" s="166"/>
      <c r="E18" s="950" t="s">
        <v>846</v>
      </c>
      <c r="F18" s="951"/>
      <c r="G18" s="167">
        <v>1076.263228783929</v>
      </c>
      <c r="H18" s="167">
        <v>1467.2450237918204</v>
      </c>
      <c r="I18" s="169">
        <v>1255.5738386506166</v>
      </c>
      <c r="J18" s="172">
        <v>1181.6405674561222</v>
      </c>
      <c r="K18" s="170">
        <v>6.0000000000000001E-3</v>
      </c>
      <c r="L18" s="168">
        <v>-4.4000000000000004E-2</v>
      </c>
      <c r="M18" s="174">
        <v>-1.6E-2</v>
      </c>
      <c r="N18" s="176">
        <v>-2.61855E-2</v>
      </c>
    </row>
    <row r="19" spans="2:14" x14ac:dyDescent="0.25">
      <c r="B19" s="950" t="s">
        <v>847</v>
      </c>
      <c r="C19" s="951"/>
      <c r="D19" s="166"/>
      <c r="E19" s="950" t="s">
        <v>848</v>
      </c>
      <c r="F19" s="951"/>
      <c r="G19" s="167">
        <v>1102.3424515321137</v>
      </c>
      <c r="H19" s="167">
        <v>1434.1064172524927</v>
      </c>
      <c r="I19" s="169">
        <v>1234.1307234541489</v>
      </c>
      <c r="J19" s="172">
        <v>1168.8604053119871</v>
      </c>
      <c r="K19" s="170">
        <v>2.4E-2</v>
      </c>
      <c r="L19" s="168">
        <v>-2.3E-2</v>
      </c>
      <c r="M19" s="174">
        <v>-1.7000000000000001E-2</v>
      </c>
      <c r="N19" s="176">
        <v>-1.08156E-2</v>
      </c>
    </row>
    <row r="20" spans="2:14" x14ac:dyDescent="0.25">
      <c r="B20" s="950" t="s">
        <v>849</v>
      </c>
      <c r="C20" s="951"/>
      <c r="D20" s="166"/>
      <c r="E20" s="950" t="s">
        <v>850</v>
      </c>
      <c r="F20" s="951"/>
      <c r="G20" s="167">
        <v>1123.0479397286856</v>
      </c>
      <c r="H20" s="167">
        <v>1383.3955566394636</v>
      </c>
      <c r="I20" s="169">
        <v>1220.5817429730389</v>
      </c>
      <c r="J20" s="172">
        <v>1147.5184027266139</v>
      </c>
      <c r="K20" s="170">
        <v>1.9E-2</v>
      </c>
      <c r="L20" s="168">
        <v>-3.5000000000000003E-2</v>
      </c>
      <c r="M20" s="174">
        <v>-1.1000000000000001E-2</v>
      </c>
      <c r="N20" s="176">
        <v>-1.8258799999999999E-2</v>
      </c>
    </row>
    <row r="21" spans="2:14" x14ac:dyDescent="0.25">
      <c r="B21" s="950" t="s">
        <v>851</v>
      </c>
      <c r="C21" s="951"/>
      <c r="D21" s="166"/>
      <c r="E21" s="950" t="s">
        <v>852</v>
      </c>
      <c r="F21" s="951"/>
      <c r="G21" s="167">
        <v>1066.5338876592789</v>
      </c>
      <c r="H21" s="167">
        <v>1412.3497292643153</v>
      </c>
      <c r="I21" s="169">
        <v>1116.6085235740345</v>
      </c>
      <c r="J21" s="172">
        <v>1099.4097391592766</v>
      </c>
      <c r="K21" s="170">
        <v>-0.05</v>
      </c>
      <c r="L21" s="168">
        <v>2.1000000000000001E-2</v>
      </c>
      <c r="M21" s="174">
        <v>-8.5000000000000006E-2</v>
      </c>
      <c r="N21" s="176">
        <v>-4.1924099999999999E-2</v>
      </c>
    </row>
    <row r="22" spans="2:14" x14ac:dyDescent="0.25">
      <c r="B22" s="950" t="s">
        <v>853</v>
      </c>
      <c r="C22" s="951"/>
      <c r="D22" s="166"/>
      <c r="E22" s="950" t="s">
        <v>854</v>
      </c>
      <c r="F22" s="951"/>
      <c r="G22" s="167">
        <v>1026.130942046258</v>
      </c>
      <c r="H22" s="167">
        <v>1409.6712464676657</v>
      </c>
      <c r="I22" s="169">
        <v>1143.2859928075191</v>
      </c>
      <c r="J22" s="172">
        <v>1109.2872964229764</v>
      </c>
      <c r="K22" s="170">
        <v>-3.7999999999999999E-2</v>
      </c>
      <c r="L22" s="168">
        <v>-2E-3</v>
      </c>
      <c r="M22" s="174">
        <v>2.4E-2</v>
      </c>
      <c r="N22" s="176">
        <v>8.9844199999999999E-3</v>
      </c>
    </row>
    <row r="23" spans="2:14" x14ac:dyDescent="0.25">
      <c r="B23" s="950" t="s">
        <v>855</v>
      </c>
      <c r="C23" s="951"/>
      <c r="D23" s="166"/>
      <c r="E23" s="950" t="s">
        <v>856</v>
      </c>
      <c r="F23" s="951"/>
      <c r="G23" s="167">
        <v>950.60673340833557</v>
      </c>
      <c r="H23" s="167">
        <v>1397.1543080219433</v>
      </c>
      <c r="I23" s="169">
        <v>1081.1156581303571</v>
      </c>
      <c r="J23" s="172">
        <v>1055.0479855683468</v>
      </c>
      <c r="K23" s="170">
        <v>-7.400000000000001E-2</v>
      </c>
      <c r="L23" s="168">
        <v>-9.0000000000000011E-3</v>
      </c>
      <c r="M23" s="174">
        <v>-5.4000000000000006E-2</v>
      </c>
      <c r="N23" s="176">
        <v>-4.8895599999999997E-2</v>
      </c>
    </row>
    <row r="24" spans="2:14" x14ac:dyDescent="0.25">
      <c r="B24" s="950" t="s">
        <v>857</v>
      </c>
      <c r="C24" s="951"/>
      <c r="D24" s="166"/>
      <c r="E24" s="950" t="s">
        <v>858</v>
      </c>
      <c r="F24" s="951"/>
      <c r="G24" s="167">
        <v>855.09487262309653</v>
      </c>
      <c r="H24" s="167">
        <v>1297.3068853671186</v>
      </c>
      <c r="I24" s="169">
        <v>962.93100966061581</v>
      </c>
      <c r="J24" s="172">
        <v>961.25497194383149</v>
      </c>
      <c r="K24" s="170">
        <v>-0.1</v>
      </c>
      <c r="L24" s="168">
        <v>-7.0999999999999994E-2</v>
      </c>
      <c r="M24" s="174">
        <v>-0.109</v>
      </c>
      <c r="N24" s="176">
        <v>-8.8899300000000001E-2</v>
      </c>
    </row>
    <row r="25" spans="2:14" x14ac:dyDescent="0.25">
      <c r="B25" s="950" t="s">
        <v>859</v>
      </c>
      <c r="C25" s="951"/>
      <c r="D25" s="166"/>
      <c r="E25" s="950" t="s">
        <v>860</v>
      </c>
      <c r="F25" s="951"/>
      <c r="G25" s="167">
        <v>906.07057224920914</v>
      </c>
      <c r="H25" s="167">
        <v>1213.0002109598181</v>
      </c>
      <c r="I25" s="169">
        <v>851.88449335245093</v>
      </c>
      <c r="J25" s="172">
        <v>880.17241174287062</v>
      </c>
      <c r="K25" s="170">
        <v>0.06</v>
      </c>
      <c r="L25" s="168">
        <v>-6.5000000000000002E-2</v>
      </c>
      <c r="M25" s="174">
        <v>-0.115</v>
      </c>
      <c r="N25" s="176">
        <v>-8.4350700000000001E-2</v>
      </c>
    </row>
    <row r="26" spans="2:14" x14ac:dyDescent="0.25">
      <c r="B26" s="950" t="s">
        <v>861</v>
      </c>
      <c r="C26" s="951"/>
      <c r="D26" s="166"/>
      <c r="E26" s="950" t="s">
        <v>862</v>
      </c>
      <c r="F26" s="951"/>
      <c r="G26" s="167">
        <v>938.75100461537886</v>
      </c>
      <c r="H26" s="167">
        <v>1067.6651642050676</v>
      </c>
      <c r="I26" s="169">
        <v>880.49843689443651</v>
      </c>
      <c r="J26" s="172">
        <v>874.80339551035422</v>
      </c>
      <c r="K26" s="170">
        <v>3.6000000000000004E-2</v>
      </c>
      <c r="L26" s="168">
        <v>-0.12</v>
      </c>
      <c r="M26" s="174">
        <v>3.4000000000000002E-2</v>
      </c>
      <c r="N26" s="176">
        <v>-6.0999599999999998E-3</v>
      </c>
    </row>
    <row r="27" spans="2:14" x14ac:dyDescent="0.25">
      <c r="B27" s="950" t="s">
        <v>863</v>
      </c>
      <c r="C27" s="951"/>
      <c r="D27" s="166"/>
      <c r="E27" s="950" t="s">
        <v>864</v>
      </c>
      <c r="F27" s="951"/>
      <c r="G27" s="167">
        <v>883.93116352236484</v>
      </c>
      <c r="H27" s="167">
        <v>965.73774297875741</v>
      </c>
      <c r="I27" s="169">
        <v>842.79530464608001</v>
      </c>
      <c r="J27" s="172">
        <v>822.04909117387081</v>
      </c>
      <c r="K27" s="170">
        <v>-5.7999999999999996E-2</v>
      </c>
      <c r="L27" s="168">
        <v>-9.5000000000000001E-2</v>
      </c>
      <c r="M27" s="174">
        <v>-4.2999999999999997E-2</v>
      </c>
      <c r="N27" s="176">
        <v>-6.0304200000000002E-2</v>
      </c>
    </row>
    <row r="28" spans="2:14" x14ac:dyDescent="0.25">
      <c r="B28" s="950" t="s">
        <v>865</v>
      </c>
      <c r="C28" s="951"/>
      <c r="D28" s="166"/>
      <c r="E28" s="950" t="s">
        <v>866</v>
      </c>
      <c r="F28" s="951"/>
      <c r="G28" s="167">
        <v>864.38324080506675</v>
      </c>
      <c r="H28" s="167">
        <v>974.21570079471496</v>
      </c>
      <c r="I28" s="169">
        <v>848.01605146690883</v>
      </c>
      <c r="J28" s="172">
        <v>822.00685902668897</v>
      </c>
      <c r="K28" s="170">
        <v>-2.2000000000000002E-2</v>
      </c>
      <c r="L28" s="168">
        <v>9.0000000000000011E-3</v>
      </c>
      <c r="M28" s="174">
        <v>6.0000000000000001E-3</v>
      </c>
      <c r="N28" s="176">
        <v>-5.13742E-5</v>
      </c>
    </row>
    <row r="29" spans="2:14" x14ac:dyDescent="0.25">
      <c r="B29" s="950" t="s">
        <v>867</v>
      </c>
      <c r="C29" s="951"/>
      <c r="D29" s="166"/>
      <c r="E29" s="950" t="s">
        <v>868</v>
      </c>
      <c r="F29" s="951"/>
      <c r="G29" s="167">
        <v>821.11314293984742</v>
      </c>
      <c r="H29" s="167">
        <v>947.83625496840125</v>
      </c>
      <c r="I29" s="169">
        <v>762.99239769276494</v>
      </c>
      <c r="J29" s="172">
        <v>762.30792726541461</v>
      </c>
      <c r="K29" s="170">
        <v>-0.05</v>
      </c>
      <c r="L29" s="168">
        <v>-2.7000000000000003E-2</v>
      </c>
      <c r="M29" s="174">
        <v>-0.1</v>
      </c>
      <c r="N29" s="176">
        <v>-7.2625800000000004E-2</v>
      </c>
    </row>
    <row r="30" spans="2:14" x14ac:dyDescent="0.25">
      <c r="B30" s="950" t="s">
        <v>869</v>
      </c>
      <c r="C30" s="951"/>
      <c r="D30" s="166"/>
      <c r="E30" s="950" t="s">
        <v>870</v>
      </c>
      <c r="F30" s="951"/>
      <c r="G30" s="167">
        <v>881.55730631246172</v>
      </c>
      <c r="H30" s="167">
        <v>913.78714229811203</v>
      </c>
      <c r="I30" s="169">
        <v>786.83504511863987</v>
      </c>
      <c r="J30" s="172">
        <v>773.2647883863948</v>
      </c>
      <c r="K30" s="170">
        <v>7.400000000000001E-2</v>
      </c>
      <c r="L30" s="168">
        <v>-3.6000000000000004E-2</v>
      </c>
      <c r="M30" s="174">
        <v>3.1E-2</v>
      </c>
      <c r="N30" s="176">
        <v>1.43733E-2</v>
      </c>
    </row>
    <row r="31" spans="2:14" x14ac:dyDescent="0.25">
      <c r="B31" s="950" t="s">
        <v>871</v>
      </c>
      <c r="C31" s="951"/>
      <c r="D31" s="166"/>
      <c r="E31" s="950" t="s">
        <v>872</v>
      </c>
      <c r="F31" s="951"/>
      <c r="G31" s="167">
        <v>867.30257939969965</v>
      </c>
      <c r="H31" s="167">
        <v>902.57063389800112</v>
      </c>
      <c r="I31" s="169">
        <v>799.66377977566594</v>
      </c>
      <c r="J31" s="172">
        <v>770.99182040485289</v>
      </c>
      <c r="K31" s="170">
        <v>-1.6E-2</v>
      </c>
      <c r="L31" s="168">
        <v>-1.2E-2</v>
      </c>
      <c r="M31" s="174">
        <v>1.6E-2</v>
      </c>
      <c r="N31" s="176">
        <v>-2.9394400000000002E-3</v>
      </c>
    </row>
    <row r="32" spans="2:14" x14ac:dyDescent="0.25">
      <c r="B32" s="950" t="s">
        <v>873</v>
      </c>
      <c r="C32" s="951"/>
      <c r="D32" s="166"/>
      <c r="E32" s="950" t="s">
        <v>874</v>
      </c>
      <c r="F32" s="951"/>
      <c r="G32" s="167">
        <v>920.5725827210365</v>
      </c>
      <c r="H32" s="167">
        <v>851.1598520485411</v>
      </c>
      <c r="I32" s="169">
        <v>759.21948337889091</v>
      </c>
      <c r="J32" s="172">
        <v>747.30461815048579</v>
      </c>
      <c r="K32" s="170">
        <v>6.0999999999999999E-2</v>
      </c>
      <c r="L32" s="168">
        <v>-5.7000000000000002E-2</v>
      </c>
      <c r="M32" s="174">
        <v>-5.0999999999999997E-2</v>
      </c>
      <c r="N32" s="176">
        <v>-3.0723E-2</v>
      </c>
    </row>
    <row r="33" spans="2:17" x14ac:dyDescent="0.25">
      <c r="B33" s="950" t="s">
        <v>875</v>
      </c>
      <c r="C33" s="951"/>
      <c r="D33" s="166"/>
      <c r="E33" s="950" t="s">
        <v>876</v>
      </c>
      <c r="F33" s="951"/>
      <c r="G33" s="167">
        <v>1003.7606402396649</v>
      </c>
      <c r="H33" s="167">
        <v>899.42498973203408</v>
      </c>
      <c r="I33" s="169">
        <v>705.08959307194323</v>
      </c>
      <c r="J33" s="172">
        <v>739.2975759966165</v>
      </c>
      <c r="K33" s="170">
        <v>0.09</v>
      </c>
      <c r="L33" s="168">
        <v>5.7000000000000002E-2</v>
      </c>
      <c r="M33" s="174">
        <v>-7.0999999999999994E-2</v>
      </c>
      <c r="N33" s="176">
        <v>-1.0714599999999999E-2</v>
      </c>
      <c r="P33" t="s">
        <v>938</v>
      </c>
    </row>
    <row r="34" spans="2:17" ht="15.75" thickBot="1" x14ac:dyDescent="0.3">
      <c r="B34" s="950" t="s">
        <v>877</v>
      </c>
      <c r="C34" s="951"/>
      <c r="D34" s="166"/>
      <c r="E34" s="950" t="s">
        <v>878</v>
      </c>
      <c r="F34" s="951"/>
      <c r="G34" s="167">
        <v>1112.2012612855942</v>
      </c>
      <c r="H34" s="167">
        <v>870.70490575954307</v>
      </c>
      <c r="I34" s="169">
        <v>715.2800915516051</v>
      </c>
      <c r="J34" s="173">
        <v>756.98220258216838</v>
      </c>
      <c r="K34" s="170">
        <v>0.10800000000000001</v>
      </c>
      <c r="L34" s="168">
        <v>-3.2000000000000001E-2</v>
      </c>
      <c r="M34" s="174">
        <v>1.3999999999999999E-2</v>
      </c>
      <c r="N34" s="177">
        <v>2.3920899999999998E-2</v>
      </c>
      <c r="P34" t="s">
        <v>937</v>
      </c>
      <c r="Q34" s="178">
        <f>AVERAGE(J10:J34)</f>
        <v>1078.5208334096258</v>
      </c>
    </row>
    <row r="35" spans="2:17" x14ac:dyDescent="0.25">
      <c r="B35" s="957" t="s">
        <v>879</v>
      </c>
      <c r="C35" s="958"/>
      <c r="D35" s="89"/>
      <c r="E35" s="957" t="s">
        <v>880</v>
      </c>
      <c r="F35" s="958"/>
      <c r="G35" s="151">
        <v>1187.5495141311521</v>
      </c>
      <c r="H35" s="151">
        <v>894.9204548829133</v>
      </c>
      <c r="I35" s="154">
        <v>726.77952128910272</v>
      </c>
      <c r="J35" s="157">
        <v>783.89736020836392</v>
      </c>
      <c r="K35" s="155">
        <v>6.8000000000000005E-2</v>
      </c>
      <c r="L35" s="152">
        <v>2.7999999999999997E-2</v>
      </c>
      <c r="M35" s="160">
        <v>1.6E-2</v>
      </c>
      <c r="N35" s="162">
        <v>3.5555900000000001E-2</v>
      </c>
      <c r="P35" s="147"/>
    </row>
    <row r="36" spans="2:17" x14ac:dyDescent="0.25">
      <c r="B36" s="957" t="s">
        <v>881</v>
      </c>
      <c r="C36" s="958"/>
      <c r="D36" s="89"/>
      <c r="E36" s="957" t="s">
        <v>882</v>
      </c>
      <c r="F36" s="958"/>
      <c r="G36" s="151">
        <v>1128.6475132705325</v>
      </c>
      <c r="H36" s="151">
        <v>903.54893718207086</v>
      </c>
      <c r="I36" s="154">
        <v>754.43522244113922</v>
      </c>
      <c r="J36" s="158">
        <v>791.85265264512009</v>
      </c>
      <c r="K36" s="155">
        <v>-0.05</v>
      </c>
      <c r="L36" s="152">
        <v>0.01</v>
      </c>
      <c r="M36" s="160">
        <v>3.7999999999999999E-2</v>
      </c>
      <c r="N36" s="163">
        <v>1.01484E-2</v>
      </c>
    </row>
    <row r="37" spans="2:17" x14ac:dyDescent="0.25">
      <c r="B37" s="957" t="s">
        <v>883</v>
      </c>
      <c r="C37" s="958"/>
      <c r="D37" s="89"/>
      <c r="E37" s="957" t="s">
        <v>884</v>
      </c>
      <c r="F37" s="958"/>
      <c r="G37" s="151">
        <v>1067.5025149807341</v>
      </c>
      <c r="H37" s="151">
        <v>964.36573568628341</v>
      </c>
      <c r="I37" s="154">
        <v>899.51630270654096</v>
      </c>
      <c r="J37" s="158">
        <v>866.28887095074413</v>
      </c>
      <c r="K37" s="155">
        <v>-5.4000000000000006E-2</v>
      </c>
      <c r="L37" s="152">
        <v>6.7000000000000004E-2</v>
      </c>
      <c r="M37" s="160">
        <v>0.192</v>
      </c>
      <c r="N37" s="163">
        <v>9.4002600000000006E-2</v>
      </c>
    </row>
    <row r="38" spans="2:17" x14ac:dyDescent="0.25">
      <c r="B38" s="957" t="s">
        <v>885</v>
      </c>
      <c r="C38" s="958"/>
      <c r="D38" s="89"/>
      <c r="E38" s="957" t="s">
        <v>886</v>
      </c>
      <c r="F38" s="958"/>
      <c r="G38" s="151">
        <v>1135.8472015344876</v>
      </c>
      <c r="H38" s="151">
        <v>1019.7995247805951</v>
      </c>
      <c r="I38" s="154">
        <v>1023.1281314293302</v>
      </c>
      <c r="J38" s="158">
        <v>954.08133577518333</v>
      </c>
      <c r="K38" s="155">
        <v>6.4000000000000001E-2</v>
      </c>
      <c r="L38" s="152">
        <v>5.7000000000000002E-2</v>
      </c>
      <c r="M38" s="160">
        <v>0.13699999999999998</v>
      </c>
      <c r="N38" s="163">
        <v>0.101343</v>
      </c>
    </row>
    <row r="39" spans="2:17" x14ac:dyDescent="0.25">
      <c r="B39" s="957" t="s">
        <v>887</v>
      </c>
      <c r="C39" s="958"/>
      <c r="D39" s="89"/>
      <c r="E39" s="957" t="s">
        <v>888</v>
      </c>
      <c r="F39" s="958"/>
      <c r="G39" s="151">
        <v>1110.3272452267047</v>
      </c>
      <c r="H39" s="151">
        <v>1080.1055723185564</v>
      </c>
      <c r="I39" s="154">
        <v>1012.6990986299809</v>
      </c>
      <c r="J39" s="158">
        <v>964.89971993144502</v>
      </c>
      <c r="K39" s="155">
        <v>-2.2000000000000002E-2</v>
      </c>
      <c r="L39" s="152">
        <v>5.9000000000000004E-2</v>
      </c>
      <c r="M39" s="160">
        <v>-0.01</v>
      </c>
      <c r="N39" s="163">
        <v>1.13391E-2</v>
      </c>
    </row>
    <row r="40" spans="2:17" x14ac:dyDescent="0.25">
      <c r="B40" s="957" t="s">
        <v>889</v>
      </c>
      <c r="C40" s="958"/>
      <c r="D40" s="89"/>
      <c r="E40" s="957" t="s">
        <v>890</v>
      </c>
      <c r="F40" s="958"/>
      <c r="G40" s="151">
        <v>1017.5525056861773</v>
      </c>
      <c r="H40" s="151">
        <v>1020.2393100586213</v>
      </c>
      <c r="I40" s="154">
        <v>915.73262470069801</v>
      </c>
      <c r="J40" s="158">
        <v>880.29248065970796</v>
      </c>
      <c r="K40" s="155">
        <v>-8.4000000000000005E-2</v>
      </c>
      <c r="L40" s="152">
        <v>-5.5E-2</v>
      </c>
      <c r="M40" s="160">
        <v>-9.6000000000000002E-2</v>
      </c>
      <c r="N40" s="163">
        <v>-8.7684999999999999E-2</v>
      </c>
    </row>
    <row r="41" spans="2:17" x14ac:dyDescent="0.25">
      <c r="B41" s="957" t="s">
        <v>891</v>
      </c>
      <c r="C41" s="958"/>
      <c r="D41" s="89"/>
      <c r="E41" s="957" t="s">
        <v>892</v>
      </c>
      <c r="F41" s="958"/>
      <c r="G41" s="151">
        <v>963.92884348639825</v>
      </c>
      <c r="H41" s="151">
        <v>919.55863649283594</v>
      </c>
      <c r="I41" s="154">
        <v>794.38834017260069</v>
      </c>
      <c r="J41" s="158">
        <v>785.09831590735132</v>
      </c>
      <c r="K41" s="155">
        <v>-5.2999999999999999E-2</v>
      </c>
      <c r="L41" s="152">
        <v>-9.9000000000000005E-2</v>
      </c>
      <c r="M41" s="160">
        <v>-0.13300000000000001</v>
      </c>
      <c r="N41" s="163">
        <v>-0.108139</v>
      </c>
    </row>
    <row r="42" spans="2:17" x14ac:dyDescent="0.25">
      <c r="B42" s="957" t="s">
        <v>893</v>
      </c>
      <c r="C42" s="958"/>
      <c r="D42" s="89"/>
      <c r="E42" s="957" t="s">
        <v>894</v>
      </c>
      <c r="F42" s="958"/>
      <c r="G42" s="151">
        <v>986.41123620985161</v>
      </c>
      <c r="H42" s="151">
        <v>847.7569907057084</v>
      </c>
      <c r="I42" s="154">
        <v>760.34443193469338</v>
      </c>
      <c r="J42" s="158">
        <v>756.76130766527115</v>
      </c>
      <c r="K42" s="155">
        <v>2.3E-2</v>
      </c>
      <c r="L42" s="152">
        <v>-7.8E-2</v>
      </c>
      <c r="M42" s="160">
        <v>-4.2999999999999997E-2</v>
      </c>
      <c r="N42" s="163">
        <v>-3.6093600000000003E-2</v>
      </c>
    </row>
    <row r="43" spans="2:17" x14ac:dyDescent="0.25">
      <c r="B43" s="957" t="s">
        <v>895</v>
      </c>
      <c r="C43" s="958"/>
      <c r="D43" s="89"/>
      <c r="E43" s="957" t="s">
        <v>896</v>
      </c>
      <c r="F43" s="958"/>
      <c r="G43" s="151">
        <v>924.30321954790361</v>
      </c>
      <c r="H43" s="151">
        <v>784.5638910425688</v>
      </c>
      <c r="I43" s="154">
        <v>746.43788586195012</v>
      </c>
      <c r="J43" s="158">
        <v>729.95714333820854</v>
      </c>
      <c r="K43" s="155">
        <v>-6.3E-2</v>
      </c>
      <c r="L43" s="152">
        <v>-7.4999999999999997E-2</v>
      </c>
      <c r="M43" s="160">
        <v>-1.8000000000000002E-2</v>
      </c>
      <c r="N43" s="163">
        <v>-3.5419600000000002E-2</v>
      </c>
    </row>
    <row r="44" spans="2:17" x14ac:dyDescent="0.25">
      <c r="B44" s="957" t="s">
        <v>897</v>
      </c>
      <c r="C44" s="958"/>
      <c r="D44" s="89"/>
      <c r="E44" s="957" t="s">
        <v>898</v>
      </c>
      <c r="F44" s="958"/>
      <c r="G44" s="151">
        <v>880.3028387597941</v>
      </c>
      <c r="H44" s="151">
        <v>756.68972697224581</v>
      </c>
      <c r="I44" s="154">
        <v>742.63725097090469</v>
      </c>
      <c r="J44" s="158">
        <v>713.87423802884086</v>
      </c>
      <c r="K44" s="155">
        <v>-4.8000000000000001E-2</v>
      </c>
      <c r="L44" s="152">
        <v>-3.6000000000000004E-2</v>
      </c>
      <c r="M44" s="160">
        <v>-5.0000000000000001E-3</v>
      </c>
      <c r="N44" s="163">
        <v>-2.2032699999999999E-2</v>
      </c>
    </row>
    <row r="45" spans="2:17" x14ac:dyDescent="0.25">
      <c r="B45" s="957" t="s">
        <v>899</v>
      </c>
      <c r="C45" s="958"/>
      <c r="D45" s="89"/>
      <c r="E45" s="957" t="s">
        <v>900</v>
      </c>
      <c r="F45" s="958"/>
      <c r="G45" s="151">
        <v>814.99657019039842</v>
      </c>
      <c r="H45" s="151">
        <v>746.68507181035147</v>
      </c>
      <c r="I45" s="154">
        <v>719.28975223808209</v>
      </c>
      <c r="J45" s="158">
        <v>682.91617159472059</v>
      </c>
      <c r="K45" s="155">
        <v>-7.400000000000001E-2</v>
      </c>
      <c r="L45" s="152">
        <v>-1.3000000000000001E-2</v>
      </c>
      <c r="M45" s="160">
        <v>-3.1E-2</v>
      </c>
      <c r="N45" s="163">
        <v>-4.3366300000000003E-2</v>
      </c>
    </row>
    <row r="46" spans="2:17" x14ac:dyDescent="0.25">
      <c r="B46" s="957" t="s">
        <v>901</v>
      </c>
      <c r="C46" s="958"/>
      <c r="D46" s="89"/>
      <c r="E46" s="957" t="s">
        <v>902</v>
      </c>
      <c r="F46" s="958"/>
      <c r="G46" s="151">
        <v>742.24309310800356</v>
      </c>
      <c r="H46" s="151">
        <v>745.03107029031889</v>
      </c>
      <c r="I46" s="154">
        <v>718.63777867386557</v>
      </c>
      <c r="J46" s="158">
        <v>673.8444756157437</v>
      </c>
      <c r="K46" s="155">
        <v>-8.900000000000001E-2</v>
      </c>
      <c r="L46" s="152">
        <v>-2E-3</v>
      </c>
      <c r="M46" s="160">
        <v>-1E-3</v>
      </c>
      <c r="N46" s="163">
        <v>-1.32838E-2</v>
      </c>
    </row>
    <row r="47" spans="2:17" x14ac:dyDescent="0.25">
      <c r="B47" s="957" t="s">
        <v>903</v>
      </c>
      <c r="C47" s="958"/>
      <c r="D47" s="89"/>
      <c r="E47" s="957" t="s">
        <v>904</v>
      </c>
      <c r="F47" s="958"/>
      <c r="G47" s="151">
        <v>754.48235417830392</v>
      </c>
      <c r="H47" s="151">
        <v>701.57235939339432</v>
      </c>
      <c r="I47" s="154">
        <v>640.72148871993261</v>
      </c>
      <c r="J47" s="158">
        <v>633.86240908817149</v>
      </c>
      <c r="K47" s="155">
        <v>1.6E-2</v>
      </c>
      <c r="L47" s="152">
        <v>-5.7999999999999996E-2</v>
      </c>
      <c r="M47" s="160">
        <v>-0.10800000000000001</v>
      </c>
      <c r="N47" s="163">
        <v>-5.93343E-2</v>
      </c>
    </row>
    <row r="48" spans="2:17" x14ac:dyDescent="0.25">
      <c r="B48" s="957" t="s">
        <v>905</v>
      </c>
      <c r="C48" s="958"/>
      <c r="D48" s="89"/>
      <c r="E48" s="957" t="s">
        <v>906</v>
      </c>
      <c r="F48" s="958"/>
      <c r="G48" s="151">
        <v>674.66251982227834</v>
      </c>
      <c r="H48" s="151">
        <v>630.36618252617359</v>
      </c>
      <c r="I48" s="154">
        <v>556.68380660012963</v>
      </c>
      <c r="J48" s="158">
        <v>565.93268725773726</v>
      </c>
      <c r="K48" s="155">
        <v>-0.106</v>
      </c>
      <c r="L48" s="152">
        <v>-0.10099999999999999</v>
      </c>
      <c r="M48" s="160">
        <v>-0.13100000000000001</v>
      </c>
      <c r="N48" s="163">
        <v>-0.107168</v>
      </c>
    </row>
    <row r="49" spans="2:17" x14ac:dyDescent="0.25">
      <c r="B49" s="957" t="s">
        <v>907</v>
      </c>
      <c r="C49" s="958"/>
      <c r="D49" s="89"/>
      <c r="E49" s="957" t="s">
        <v>908</v>
      </c>
      <c r="F49" s="958"/>
      <c r="G49" s="151">
        <v>595.60986321450594</v>
      </c>
      <c r="H49" s="151">
        <v>539.70082898196688</v>
      </c>
      <c r="I49" s="154">
        <v>499.48183951844135</v>
      </c>
      <c r="J49" s="158">
        <v>513.53239516739939</v>
      </c>
      <c r="K49" s="155">
        <v>-0.11699999999999999</v>
      </c>
      <c r="L49" s="152">
        <v>-0.14400000000000002</v>
      </c>
      <c r="M49" s="160">
        <v>-0.10300000000000001</v>
      </c>
      <c r="N49" s="163">
        <v>-9.2591000000000007E-2</v>
      </c>
    </row>
    <row r="50" spans="2:17" x14ac:dyDescent="0.25">
      <c r="B50" s="957" t="s">
        <v>909</v>
      </c>
      <c r="C50" s="958"/>
      <c r="D50" s="89"/>
      <c r="E50" s="957" t="s">
        <v>910</v>
      </c>
      <c r="F50" s="958"/>
      <c r="G50" s="151">
        <v>754.00065470520553</v>
      </c>
      <c r="H50" s="151">
        <v>585.43110631654054</v>
      </c>
      <c r="I50" s="154">
        <v>594.72719236802141</v>
      </c>
      <c r="J50" s="158">
        <v>589.52276207163425</v>
      </c>
      <c r="K50" s="155">
        <v>0.26600000000000001</v>
      </c>
      <c r="L50" s="152">
        <v>8.5000000000000006E-2</v>
      </c>
      <c r="M50" s="160">
        <v>0.191</v>
      </c>
      <c r="N50" s="163">
        <v>0.147976</v>
      </c>
    </row>
    <row r="51" spans="2:17" x14ac:dyDescent="0.25">
      <c r="B51" s="957" t="s">
        <v>911</v>
      </c>
      <c r="C51" s="958"/>
      <c r="D51" s="89"/>
      <c r="E51" s="957" t="s">
        <v>912</v>
      </c>
      <c r="F51" s="958"/>
      <c r="G51" s="151">
        <v>842.31819166792957</v>
      </c>
      <c r="H51" s="151">
        <v>654.14368306826998</v>
      </c>
      <c r="I51" s="154">
        <v>666.63654067833818</v>
      </c>
      <c r="J51" s="158">
        <v>653.79743050566969</v>
      </c>
      <c r="K51" s="155">
        <v>0.11699999999999999</v>
      </c>
      <c r="L51" s="152">
        <v>0.11699999999999999</v>
      </c>
      <c r="M51" s="160">
        <v>0.121</v>
      </c>
      <c r="N51" s="163">
        <v>0.109028</v>
      </c>
    </row>
    <row r="52" spans="2:17" x14ac:dyDescent="0.25">
      <c r="B52" s="957" t="s">
        <v>913</v>
      </c>
      <c r="C52" s="958"/>
      <c r="D52" s="89"/>
      <c r="E52" s="957" t="s">
        <v>914</v>
      </c>
      <c r="F52" s="958"/>
      <c r="G52" s="151">
        <v>957.7756090606822</v>
      </c>
      <c r="H52" s="151">
        <v>765.61171050030862</v>
      </c>
      <c r="I52" s="154">
        <v>804.25403039764103</v>
      </c>
      <c r="J52" s="158">
        <v>761.48935017656197</v>
      </c>
      <c r="K52" s="155">
        <v>0.13699999999999998</v>
      </c>
      <c r="L52" s="152">
        <v>0.17</v>
      </c>
      <c r="M52" s="160">
        <v>0.20600000000000002</v>
      </c>
      <c r="N52" s="163">
        <v>0.164718</v>
      </c>
    </row>
    <row r="53" spans="2:17" x14ac:dyDescent="0.25">
      <c r="B53" s="957" t="s">
        <v>915</v>
      </c>
      <c r="C53" s="958"/>
      <c r="D53" s="89"/>
      <c r="E53" s="957" t="s">
        <v>916</v>
      </c>
      <c r="F53" s="958"/>
      <c r="G53" s="151">
        <v>1052.8651021666806</v>
      </c>
      <c r="H53" s="151">
        <v>868.18487058659105</v>
      </c>
      <c r="I53" s="154">
        <v>907.75101538380704</v>
      </c>
      <c r="J53" s="158">
        <v>837.09299993422906</v>
      </c>
      <c r="K53" s="155">
        <v>9.9000000000000005E-2</v>
      </c>
      <c r="L53" s="152">
        <v>0.13400000000000001</v>
      </c>
      <c r="M53" s="160">
        <v>0.129</v>
      </c>
      <c r="N53" s="163">
        <v>9.9283899999999994E-2</v>
      </c>
    </row>
    <row r="54" spans="2:17" x14ac:dyDescent="0.25">
      <c r="B54" s="957" t="s">
        <v>917</v>
      </c>
      <c r="C54" s="958"/>
      <c r="D54" s="89"/>
      <c r="E54" s="957" t="s">
        <v>918</v>
      </c>
      <c r="F54" s="958"/>
      <c r="G54" s="151">
        <v>1078.1995438407305</v>
      </c>
      <c r="H54" s="151">
        <v>828.78496374940312</v>
      </c>
      <c r="I54" s="154">
        <v>866.26963472857244</v>
      </c>
      <c r="J54" s="158">
        <v>811.3848027712653</v>
      </c>
      <c r="K54" s="155">
        <v>2.4E-2</v>
      </c>
      <c r="L54" s="152">
        <v>-4.4999999999999998E-2</v>
      </c>
      <c r="M54" s="160">
        <v>-4.5999999999999999E-2</v>
      </c>
      <c r="N54" s="163">
        <v>-3.07113E-2</v>
      </c>
    </row>
    <row r="55" spans="2:17" x14ac:dyDescent="0.25">
      <c r="B55" s="957" t="s">
        <v>919</v>
      </c>
      <c r="C55" s="958"/>
      <c r="D55" s="89"/>
      <c r="E55" s="957" t="s">
        <v>920</v>
      </c>
      <c r="F55" s="958"/>
      <c r="G55" s="151">
        <v>1016.4703424967884</v>
      </c>
      <c r="H55" s="151">
        <v>762.87841417161599</v>
      </c>
      <c r="I55" s="154">
        <v>796.61180157461649</v>
      </c>
      <c r="J55" s="158">
        <v>751.08188904800647</v>
      </c>
      <c r="K55" s="155">
        <v>-5.7000000000000002E-2</v>
      </c>
      <c r="L55" s="152">
        <v>-0.08</v>
      </c>
      <c r="M55" s="160">
        <v>-0.08</v>
      </c>
      <c r="N55" s="163">
        <v>-7.4320999999999998E-2</v>
      </c>
    </row>
    <row r="56" spans="2:17" x14ac:dyDescent="0.25">
      <c r="B56" s="957" t="s">
        <v>921</v>
      </c>
      <c r="C56" s="958"/>
      <c r="D56" s="89"/>
      <c r="E56" s="957" t="s">
        <v>922</v>
      </c>
      <c r="F56" s="958"/>
      <c r="G56" s="151">
        <v>956.36860324195504</v>
      </c>
      <c r="H56" s="151">
        <v>700.74886426968476</v>
      </c>
      <c r="I56" s="154">
        <v>709.21247301321864</v>
      </c>
      <c r="J56" s="158">
        <v>691.87834563719298</v>
      </c>
      <c r="K56" s="155">
        <v>-5.9000000000000004E-2</v>
      </c>
      <c r="L56" s="152">
        <v>-8.1000000000000003E-2</v>
      </c>
      <c r="M56" s="160">
        <v>-0.11</v>
      </c>
      <c r="N56" s="163">
        <v>-7.8824400000000003E-2</v>
      </c>
    </row>
    <row r="57" spans="2:17" x14ac:dyDescent="0.25">
      <c r="B57" s="957" t="s">
        <v>923</v>
      </c>
      <c r="C57" s="958"/>
      <c r="D57" s="89"/>
      <c r="E57" s="957" t="s">
        <v>924</v>
      </c>
      <c r="F57" s="958"/>
      <c r="G57" s="151">
        <v>978.57987369394755</v>
      </c>
      <c r="H57" s="151">
        <v>723.35150451905918</v>
      </c>
      <c r="I57" s="154">
        <v>746.62931729992636</v>
      </c>
      <c r="J57" s="158">
        <v>716.58630926778176</v>
      </c>
      <c r="K57" s="155">
        <v>2.3E-2</v>
      </c>
      <c r="L57" s="152">
        <v>3.2000000000000001E-2</v>
      </c>
      <c r="M57" s="160">
        <v>5.2999999999999999E-2</v>
      </c>
      <c r="N57" s="163">
        <v>3.5711399999999997E-2</v>
      </c>
    </row>
    <row r="58" spans="2:17" x14ac:dyDescent="0.25">
      <c r="B58" s="957" t="s">
        <v>925</v>
      </c>
      <c r="C58" s="958"/>
      <c r="D58" s="89"/>
      <c r="E58" s="957" t="s">
        <v>926</v>
      </c>
      <c r="F58" s="958"/>
      <c r="G58" s="151">
        <v>1038.3917606267592</v>
      </c>
      <c r="H58" s="151">
        <v>724.68354312020108</v>
      </c>
      <c r="I58" s="154">
        <v>760.12450056655473</v>
      </c>
      <c r="J58" s="158">
        <v>730.44166642869891</v>
      </c>
      <c r="K58" s="155">
        <v>6.0999999999999999E-2</v>
      </c>
      <c r="L58" s="152">
        <v>2E-3</v>
      </c>
      <c r="M58" s="160">
        <v>1.8000000000000002E-2</v>
      </c>
      <c r="N58" s="163">
        <v>1.93352E-2</v>
      </c>
      <c r="P58" t="s">
        <v>938</v>
      </c>
    </row>
    <row r="59" spans="2:17" ht="15.75" thickBot="1" x14ac:dyDescent="0.3">
      <c r="B59" s="957" t="s">
        <v>927</v>
      </c>
      <c r="C59" s="958"/>
      <c r="D59" s="89"/>
      <c r="E59" s="957" t="s">
        <v>928</v>
      </c>
      <c r="F59" s="958"/>
      <c r="G59" s="151">
        <v>1009.937993921106</v>
      </c>
      <c r="H59" s="151">
        <v>719.16199598973594</v>
      </c>
      <c r="I59" s="154">
        <v>726.6377554996385</v>
      </c>
      <c r="J59" s="159">
        <v>718.39760800902161</v>
      </c>
      <c r="K59" s="155">
        <v>-2.7000000000000003E-2</v>
      </c>
      <c r="L59" s="152">
        <v>-8.0000000000000002E-3</v>
      </c>
      <c r="M59" s="160">
        <v>-4.4000000000000004E-2</v>
      </c>
      <c r="N59" s="164">
        <v>-1.6488699999999998E-2</v>
      </c>
      <c r="P59" t="s">
        <v>939</v>
      </c>
      <c r="Q59">
        <f>J35:J59</f>
        <v>718.39760800902161</v>
      </c>
    </row>
    <row r="60" spans="2:17" x14ac:dyDescent="0.25">
      <c r="B60" s="959" t="s">
        <v>929</v>
      </c>
      <c r="C60" s="956"/>
      <c r="E60" s="959" t="s">
        <v>930</v>
      </c>
      <c r="F60" s="956"/>
      <c r="G60" s="145">
        <v>1033.7065768553457</v>
      </c>
      <c r="H60" s="145">
        <v>695.89676352069273</v>
      </c>
      <c r="I60" s="145">
        <v>722.86498296596289</v>
      </c>
      <c r="J60" s="156">
        <v>708.31425693907499</v>
      </c>
      <c r="K60" s="146">
        <v>2.4E-2</v>
      </c>
      <c r="L60" s="146">
        <v>-3.2000000000000001E-2</v>
      </c>
      <c r="M60" s="146">
        <v>-5.0000000000000001E-3</v>
      </c>
      <c r="N60" s="161">
        <v>-1.40359E-2</v>
      </c>
    </row>
    <row r="61" spans="2:17" x14ac:dyDescent="0.25">
      <c r="B61" s="959" t="s">
        <v>931</v>
      </c>
      <c r="C61" s="956"/>
      <c r="E61" s="959" t="s">
        <v>932</v>
      </c>
      <c r="F61" s="956"/>
      <c r="G61" s="145">
        <v>965.90079095306919</v>
      </c>
      <c r="H61" s="145">
        <v>680.88312227968208</v>
      </c>
      <c r="I61" s="145">
        <v>648.01736892145448</v>
      </c>
      <c r="J61" s="145">
        <v>656.03286274456684</v>
      </c>
      <c r="K61" s="146">
        <v>-6.6000000000000003E-2</v>
      </c>
      <c r="L61" s="146">
        <v>-2.2000000000000002E-2</v>
      </c>
      <c r="M61" s="146">
        <v>-0.10400000000000001</v>
      </c>
      <c r="N61" s="146">
        <v>-7.3811000000000002E-2</v>
      </c>
      <c r="P61" s="141" t="s">
        <v>940</v>
      </c>
      <c r="Q61" s="141"/>
    </row>
    <row r="62" spans="2:17" x14ac:dyDescent="0.25">
      <c r="B62" s="959" t="s">
        <v>933</v>
      </c>
      <c r="C62" s="956"/>
      <c r="E62" s="959" t="s">
        <v>934</v>
      </c>
      <c r="F62" s="956"/>
      <c r="G62" s="145">
        <v>980.47617894957477</v>
      </c>
      <c r="H62" s="145">
        <v>671.04524222488635</v>
      </c>
      <c r="I62" s="145">
        <v>623.91975184928822</v>
      </c>
      <c r="J62" s="145">
        <v>637.5157598551682</v>
      </c>
      <c r="K62" s="146">
        <v>1.4999999999999999E-2</v>
      </c>
      <c r="L62" s="146">
        <v>-1.3999999999999999E-2</v>
      </c>
      <c r="M62" s="146">
        <v>-3.7000000000000005E-2</v>
      </c>
      <c r="N62" s="146">
        <v>-2.8225900000000002E-2</v>
      </c>
      <c r="P62" s="141" t="s">
        <v>941</v>
      </c>
      <c r="Q62" s="179">
        <f>Q59/Q34-1</f>
        <v>-0.33390474643138224</v>
      </c>
    </row>
    <row r="63" spans="2:17" x14ac:dyDescent="0.25">
      <c r="B63" s="959" t="s">
        <v>935</v>
      </c>
      <c r="C63" s="956"/>
      <c r="E63" s="959" t="s">
        <v>936</v>
      </c>
      <c r="F63" s="956"/>
      <c r="G63" s="145">
        <v>899.31600000000003</v>
      </c>
      <c r="H63" s="145">
        <v>680.06600000000003</v>
      </c>
      <c r="I63" s="145">
        <v>658.38800000000003</v>
      </c>
      <c r="J63" s="145">
        <v>646.31399999999996</v>
      </c>
      <c r="K63" s="146">
        <v>-8.3000000000000004E-2</v>
      </c>
      <c r="L63" s="146">
        <v>1.3000000000000001E-2</v>
      </c>
      <c r="M63" s="146">
        <v>5.5E-2</v>
      </c>
      <c r="N63" s="146">
        <v>1.38006E-2</v>
      </c>
    </row>
    <row r="64" spans="2:17" ht="0.95" customHeight="1" x14ac:dyDescent="0.25"/>
    <row r="65" spans="16:17" ht="2.25" customHeight="1" x14ac:dyDescent="0.25"/>
    <row r="66" spans="16:17" x14ac:dyDescent="0.25">
      <c r="P66" t="s">
        <v>938</v>
      </c>
    </row>
    <row r="67" spans="16:17" x14ac:dyDescent="0.25">
      <c r="P67" t="s">
        <v>946</v>
      </c>
      <c r="Q67" s="178">
        <f>AVERAGE(J60:J63)</f>
        <v>662.04421988470244</v>
      </c>
    </row>
    <row r="69" spans="16:17" x14ac:dyDescent="0.25">
      <c r="P69" s="141" t="s">
        <v>940</v>
      </c>
      <c r="Q69" s="141"/>
    </row>
    <row r="70" spans="16:17" x14ac:dyDescent="0.25">
      <c r="P70" s="141" t="s">
        <v>947</v>
      </c>
      <c r="Q70" s="179">
        <f>Q67/Q59-1</f>
        <v>-7.8443173384858289E-2</v>
      </c>
    </row>
  </sheetData>
  <mergeCells count="113">
    <mergeCell ref="B62:C62"/>
    <mergeCell ref="E62:F62"/>
    <mergeCell ref="B63:C63"/>
    <mergeCell ref="E63:F63"/>
    <mergeCell ref="B59:C59"/>
    <mergeCell ref="E59:F59"/>
    <mergeCell ref="B60:C60"/>
    <mergeCell ref="E60:F60"/>
    <mergeCell ref="B61:C61"/>
    <mergeCell ref="E61:F61"/>
    <mergeCell ref="B56:C56"/>
    <mergeCell ref="E56:F56"/>
    <mergeCell ref="B57:C57"/>
    <mergeCell ref="E57:F57"/>
    <mergeCell ref="B58:C58"/>
    <mergeCell ref="E58:F58"/>
    <mergeCell ref="B53:C53"/>
    <mergeCell ref="E53:F53"/>
    <mergeCell ref="B54:C54"/>
    <mergeCell ref="E54:F54"/>
    <mergeCell ref="B55:C55"/>
    <mergeCell ref="E55:F55"/>
    <mergeCell ref="B50:C50"/>
    <mergeCell ref="E50:F50"/>
    <mergeCell ref="B51:C51"/>
    <mergeCell ref="E51:F51"/>
    <mergeCell ref="B52:C52"/>
    <mergeCell ref="E52:F52"/>
    <mergeCell ref="B47:C47"/>
    <mergeCell ref="E47:F47"/>
    <mergeCell ref="B48:C48"/>
    <mergeCell ref="E48:F48"/>
    <mergeCell ref="B49:C49"/>
    <mergeCell ref="E49:F49"/>
    <mergeCell ref="B44:C44"/>
    <mergeCell ref="E44:F44"/>
    <mergeCell ref="B45:C45"/>
    <mergeCell ref="E45:F45"/>
    <mergeCell ref="B46:C46"/>
    <mergeCell ref="E46:F46"/>
    <mergeCell ref="B41:C41"/>
    <mergeCell ref="E41:F41"/>
    <mergeCell ref="B42:C42"/>
    <mergeCell ref="E42:F42"/>
    <mergeCell ref="B43:C43"/>
    <mergeCell ref="E43:F43"/>
    <mergeCell ref="B38:C38"/>
    <mergeCell ref="E38:F38"/>
    <mergeCell ref="B39:C39"/>
    <mergeCell ref="E39:F39"/>
    <mergeCell ref="B40:C40"/>
    <mergeCell ref="E40:F40"/>
    <mergeCell ref="B35:C35"/>
    <mergeCell ref="E35:F35"/>
    <mergeCell ref="B36:C36"/>
    <mergeCell ref="E36:F36"/>
    <mergeCell ref="B37:C37"/>
    <mergeCell ref="E37:F37"/>
    <mergeCell ref="B32:C32"/>
    <mergeCell ref="E32:F32"/>
    <mergeCell ref="B33:C33"/>
    <mergeCell ref="E33:F33"/>
    <mergeCell ref="B34:C34"/>
    <mergeCell ref="E34:F34"/>
    <mergeCell ref="B29:C29"/>
    <mergeCell ref="E29:F29"/>
    <mergeCell ref="B30:C30"/>
    <mergeCell ref="E30:F30"/>
    <mergeCell ref="B31:C31"/>
    <mergeCell ref="E31:F31"/>
    <mergeCell ref="B26:C26"/>
    <mergeCell ref="E26:F26"/>
    <mergeCell ref="B27:C27"/>
    <mergeCell ref="E27:F27"/>
    <mergeCell ref="B28:C28"/>
    <mergeCell ref="E28:F28"/>
    <mergeCell ref="B23:C23"/>
    <mergeCell ref="E23:F23"/>
    <mergeCell ref="B24:C24"/>
    <mergeCell ref="E24:F24"/>
    <mergeCell ref="B25:C25"/>
    <mergeCell ref="E25:F25"/>
    <mergeCell ref="B20:C20"/>
    <mergeCell ref="E20:F20"/>
    <mergeCell ref="B21:C21"/>
    <mergeCell ref="E21:F21"/>
    <mergeCell ref="B22:C22"/>
    <mergeCell ref="E22:F22"/>
    <mergeCell ref="B17:C17"/>
    <mergeCell ref="E17:F17"/>
    <mergeCell ref="B18:C18"/>
    <mergeCell ref="E18:F18"/>
    <mergeCell ref="B19:C19"/>
    <mergeCell ref="E19:F19"/>
    <mergeCell ref="B15:C15"/>
    <mergeCell ref="E15:F15"/>
    <mergeCell ref="B16:C16"/>
    <mergeCell ref="E16:F16"/>
    <mergeCell ref="B11:C11"/>
    <mergeCell ref="E11:F11"/>
    <mergeCell ref="B12:C12"/>
    <mergeCell ref="E12:F12"/>
    <mergeCell ref="B13:C13"/>
    <mergeCell ref="E13:F13"/>
    <mergeCell ref="B10:C10"/>
    <mergeCell ref="E10:F10"/>
    <mergeCell ref="C2:C5"/>
    <mergeCell ref="F3:N3"/>
    <mergeCell ref="F4:N4"/>
    <mergeCell ref="B9:C9"/>
    <mergeCell ref="E9:F9"/>
    <mergeCell ref="B14:C14"/>
    <mergeCell ref="E14:F14"/>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06"/>
  <sheetViews>
    <sheetView topLeftCell="I1" workbookViewId="0">
      <selection activeCell="P3" sqref="P3"/>
    </sheetView>
  </sheetViews>
  <sheetFormatPr defaultRowHeight="15" x14ac:dyDescent="0.25"/>
  <cols>
    <col min="1" max="1" width="12.7109375" customWidth="1"/>
    <col min="2" max="6" width="31.7109375" customWidth="1"/>
    <col min="259" max="259" width="12.7109375" customWidth="1"/>
    <col min="260" max="263" width="31.7109375" customWidth="1"/>
    <col min="515" max="515" width="12.7109375" customWidth="1"/>
    <col min="516" max="519" width="31.7109375" customWidth="1"/>
    <col min="771" max="771" width="12.7109375" customWidth="1"/>
    <col min="772" max="775" width="31.7109375" customWidth="1"/>
    <col min="1027" max="1027" width="12.7109375" customWidth="1"/>
    <col min="1028" max="1031" width="31.7109375" customWidth="1"/>
    <col min="1283" max="1283" width="12.7109375" customWidth="1"/>
    <col min="1284" max="1287" width="31.7109375" customWidth="1"/>
    <col min="1539" max="1539" width="12.7109375" customWidth="1"/>
    <col min="1540" max="1543" width="31.7109375" customWidth="1"/>
    <col min="1795" max="1795" width="12.7109375" customWidth="1"/>
    <col min="1796" max="1799" width="31.7109375" customWidth="1"/>
    <col min="2051" max="2051" width="12.7109375" customWidth="1"/>
    <col min="2052" max="2055" width="31.7109375" customWidth="1"/>
    <col min="2307" max="2307" width="12.7109375" customWidth="1"/>
    <col min="2308" max="2311" width="31.7109375" customWidth="1"/>
    <col min="2563" max="2563" width="12.7109375" customWidth="1"/>
    <col min="2564" max="2567" width="31.7109375" customWidth="1"/>
    <col min="2819" max="2819" width="12.7109375" customWidth="1"/>
    <col min="2820" max="2823" width="31.7109375" customWidth="1"/>
    <col min="3075" max="3075" width="12.7109375" customWidth="1"/>
    <col min="3076" max="3079" width="31.7109375" customWidth="1"/>
    <col min="3331" max="3331" width="12.7109375" customWidth="1"/>
    <col min="3332" max="3335" width="31.7109375" customWidth="1"/>
    <col min="3587" max="3587" width="12.7109375" customWidth="1"/>
    <col min="3588" max="3591" width="31.7109375" customWidth="1"/>
    <col min="3843" max="3843" width="12.7109375" customWidth="1"/>
    <col min="3844" max="3847" width="31.7109375" customWidth="1"/>
    <col min="4099" max="4099" width="12.7109375" customWidth="1"/>
    <col min="4100" max="4103" width="31.7109375" customWidth="1"/>
    <col min="4355" max="4355" width="12.7109375" customWidth="1"/>
    <col min="4356" max="4359" width="31.7109375" customWidth="1"/>
    <col min="4611" max="4611" width="12.7109375" customWidth="1"/>
    <col min="4612" max="4615" width="31.7109375" customWidth="1"/>
    <col min="4867" max="4867" width="12.7109375" customWidth="1"/>
    <col min="4868" max="4871" width="31.7109375" customWidth="1"/>
    <col min="5123" max="5123" width="12.7109375" customWidth="1"/>
    <col min="5124" max="5127" width="31.7109375" customWidth="1"/>
    <col min="5379" max="5379" width="12.7109375" customWidth="1"/>
    <col min="5380" max="5383" width="31.7109375" customWidth="1"/>
    <col min="5635" max="5635" width="12.7109375" customWidth="1"/>
    <col min="5636" max="5639" width="31.7109375" customWidth="1"/>
    <col min="5891" max="5891" width="12.7109375" customWidth="1"/>
    <col min="5892" max="5895" width="31.7109375" customWidth="1"/>
    <col min="6147" max="6147" width="12.7109375" customWidth="1"/>
    <col min="6148" max="6151" width="31.7109375" customWidth="1"/>
    <col min="6403" max="6403" width="12.7109375" customWidth="1"/>
    <col min="6404" max="6407" width="31.7109375" customWidth="1"/>
    <col min="6659" max="6659" width="12.7109375" customWidth="1"/>
    <col min="6660" max="6663" width="31.7109375" customWidth="1"/>
    <col min="6915" max="6915" width="12.7109375" customWidth="1"/>
    <col min="6916" max="6919" width="31.7109375" customWidth="1"/>
    <col min="7171" max="7171" width="12.7109375" customWidth="1"/>
    <col min="7172" max="7175" width="31.7109375" customWidth="1"/>
    <col min="7427" max="7427" width="12.7109375" customWidth="1"/>
    <col min="7428" max="7431" width="31.7109375" customWidth="1"/>
    <col min="7683" max="7683" width="12.7109375" customWidth="1"/>
    <col min="7684" max="7687" width="31.7109375" customWidth="1"/>
    <col min="7939" max="7939" width="12.7109375" customWidth="1"/>
    <col min="7940" max="7943" width="31.7109375" customWidth="1"/>
    <col min="8195" max="8195" width="12.7109375" customWidth="1"/>
    <col min="8196" max="8199" width="31.7109375" customWidth="1"/>
    <col min="8451" max="8451" width="12.7109375" customWidth="1"/>
    <col min="8452" max="8455" width="31.7109375" customWidth="1"/>
    <col min="8707" max="8707" width="12.7109375" customWidth="1"/>
    <col min="8708" max="8711" width="31.7109375" customWidth="1"/>
    <col min="8963" max="8963" width="12.7109375" customWidth="1"/>
    <col min="8964" max="8967" width="31.7109375" customWidth="1"/>
    <col min="9219" max="9219" width="12.7109375" customWidth="1"/>
    <col min="9220" max="9223" width="31.7109375" customWidth="1"/>
    <col min="9475" max="9475" width="12.7109375" customWidth="1"/>
    <col min="9476" max="9479" width="31.7109375" customWidth="1"/>
    <col min="9731" max="9731" width="12.7109375" customWidth="1"/>
    <col min="9732" max="9735" width="31.7109375" customWidth="1"/>
    <col min="9987" max="9987" width="12.7109375" customWidth="1"/>
    <col min="9988" max="9991" width="31.7109375" customWidth="1"/>
    <col min="10243" max="10243" width="12.7109375" customWidth="1"/>
    <col min="10244" max="10247" width="31.7109375" customWidth="1"/>
    <col min="10499" max="10499" width="12.7109375" customWidth="1"/>
    <col min="10500" max="10503" width="31.7109375" customWidth="1"/>
    <col min="10755" max="10755" width="12.7109375" customWidth="1"/>
    <col min="10756" max="10759" width="31.7109375" customWidth="1"/>
    <col min="11011" max="11011" width="12.7109375" customWidth="1"/>
    <col min="11012" max="11015" width="31.7109375" customWidth="1"/>
    <col min="11267" max="11267" width="12.7109375" customWidth="1"/>
    <col min="11268" max="11271" width="31.7109375" customWidth="1"/>
    <col min="11523" max="11523" width="12.7109375" customWidth="1"/>
    <col min="11524" max="11527" width="31.7109375" customWidth="1"/>
    <col min="11779" max="11779" width="12.7109375" customWidth="1"/>
    <col min="11780" max="11783" width="31.7109375" customWidth="1"/>
    <col min="12035" max="12035" width="12.7109375" customWidth="1"/>
    <col min="12036" max="12039" width="31.7109375" customWidth="1"/>
    <col min="12291" max="12291" width="12.7109375" customWidth="1"/>
    <col min="12292" max="12295" width="31.7109375" customWidth="1"/>
    <col min="12547" max="12547" width="12.7109375" customWidth="1"/>
    <col min="12548" max="12551" width="31.7109375" customWidth="1"/>
    <col min="12803" max="12803" width="12.7109375" customWidth="1"/>
    <col min="12804" max="12807" width="31.7109375" customWidth="1"/>
    <col min="13059" max="13059" width="12.7109375" customWidth="1"/>
    <col min="13060" max="13063" width="31.7109375" customWidth="1"/>
    <col min="13315" max="13315" width="12.7109375" customWidth="1"/>
    <col min="13316" max="13319" width="31.7109375" customWidth="1"/>
    <col min="13571" max="13571" width="12.7109375" customWidth="1"/>
    <col min="13572" max="13575" width="31.7109375" customWidth="1"/>
    <col min="13827" max="13827" width="12.7109375" customWidth="1"/>
    <col min="13828" max="13831" width="31.7109375" customWidth="1"/>
    <col min="14083" max="14083" width="12.7109375" customWidth="1"/>
    <col min="14084" max="14087" width="31.7109375" customWidth="1"/>
    <col min="14339" max="14339" width="12.7109375" customWidth="1"/>
    <col min="14340" max="14343" width="31.7109375" customWidth="1"/>
    <col min="14595" max="14595" width="12.7109375" customWidth="1"/>
    <col min="14596" max="14599" width="31.7109375" customWidth="1"/>
    <col min="14851" max="14851" width="12.7109375" customWidth="1"/>
    <col min="14852" max="14855" width="31.7109375" customWidth="1"/>
    <col min="15107" max="15107" width="12.7109375" customWidth="1"/>
    <col min="15108" max="15111" width="31.7109375" customWidth="1"/>
    <col min="15363" max="15363" width="12.7109375" customWidth="1"/>
    <col min="15364" max="15367" width="31.7109375" customWidth="1"/>
    <col min="15619" max="15619" width="12.7109375" customWidth="1"/>
    <col min="15620" max="15623" width="31.7109375" customWidth="1"/>
    <col min="15875" max="15875" width="12.7109375" customWidth="1"/>
    <col min="15876" max="15879" width="31.7109375" customWidth="1"/>
    <col min="16131" max="16131" width="12.7109375" customWidth="1"/>
    <col min="16132" max="16135" width="31.7109375" customWidth="1"/>
  </cols>
  <sheetData>
    <row r="1" spans="1:18" x14ac:dyDescent="0.25">
      <c r="A1" s="184" t="s">
        <v>966</v>
      </c>
      <c r="B1" s="184" t="s">
        <v>967</v>
      </c>
      <c r="C1" s="184" t="s">
        <v>968</v>
      </c>
      <c r="D1" s="184" t="s">
        <v>969</v>
      </c>
      <c r="E1" s="184" t="s">
        <v>970</v>
      </c>
      <c r="F1" s="184" t="s">
        <v>1207</v>
      </c>
      <c r="G1" s="184" t="s">
        <v>694</v>
      </c>
      <c r="H1" s="184" t="s">
        <v>971</v>
      </c>
      <c r="I1" s="184" t="s">
        <v>972</v>
      </c>
      <c r="J1" s="184" t="s">
        <v>973</v>
      </c>
      <c r="K1" s="184" t="s">
        <v>974</v>
      </c>
      <c r="L1" s="184" t="s">
        <v>975</v>
      </c>
      <c r="M1" s="184" t="s">
        <v>1206</v>
      </c>
      <c r="N1" s="184" t="s">
        <v>976</v>
      </c>
      <c r="O1" s="184" t="s">
        <v>977</v>
      </c>
      <c r="P1" s="184" t="s">
        <v>978</v>
      </c>
      <c r="Q1" s="184" t="s">
        <v>979</v>
      </c>
      <c r="R1" s="184" t="s">
        <v>1208</v>
      </c>
    </row>
    <row r="2" spans="1:18" x14ac:dyDescent="0.25">
      <c r="A2" s="185">
        <v>40609</v>
      </c>
      <c r="B2">
        <v>100</v>
      </c>
      <c r="C2">
        <v>100</v>
      </c>
      <c r="D2">
        <v>100</v>
      </c>
      <c r="E2">
        <v>100</v>
      </c>
      <c r="F2" s="464">
        <v>100</v>
      </c>
      <c r="G2">
        <f>_xll.ciqfunctions.udf.CIQ($G$1, "IQ_LASTSALEPRICE", A2, "USD")</f>
        <v>59.2</v>
      </c>
    </row>
    <row r="3" spans="1:18" x14ac:dyDescent="0.25">
      <c r="A3" s="185">
        <v>40610</v>
      </c>
      <c r="B3">
        <v>100.601440660186</v>
      </c>
      <c r="C3">
        <v>99.958856202427398</v>
      </c>
      <c r="D3">
        <v>100.049939656248</v>
      </c>
      <c r="E3">
        <v>100.186046511627</v>
      </c>
      <c r="F3" s="464">
        <v>99.9395952884325</v>
      </c>
      <c r="G3">
        <f>_xll.ciqfunctions.udf.CIQ($G$1, "IQ_LASTSALEPRICE", A3, "USD")</f>
        <v>59.11</v>
      </c>
      <c r="H3" s="186">
        <f>G3/G2-1</f>
        <v>-1.5202702702703519E-3</v>
      </c>
      <c r="I3" s="109">
        <f>B3/B2-1</f>
        <v>6.0144066018599229E-3</v>
      </c>
      <c r="J3" s="109">
        <f>C3/C2-1</f>
        <v>-4.1143797572606999E-4</v>
      </c>
      <c r="K3" s="109">
        <f>D3/D2-1</f>
        <v>4.9939656247999231E-4</v>
      </c>
      <c r="L3" s="109">
        <f>E3/E2-1</f>
        <v>1.860465116269916E-3</v>
      </c>
      <c r="M3" s="109">
        <f>F3/F2-1</f>
        <v>-6.0404711567496605E-4</v>
      </c>
      <c r="N3" s="110">
        <f>CORREL($H$3:$H$1306,I3:I1306)</f>
        <v>-4.1664177834394349E-2</v>
      </c>
      <c r="O3" s="110">
        <f t="shared" ref="O3:R3" si="0">CORREL($H$3:$H$1306,J3:J1306)</f>
        <v>-0.12898659264715071</v>
      </c>
      <c r="P3" s="110">
        <f t="shared" si="0"/>
        <v>-0.191146448016114</v>
      </c>
      <c r="Q3" s="110">
        <f t="shared" si="0"/>
        <v>1.3492272805536387E-2</v>
      </c>
      <c r="R3" s="110">
        <f t="shared" si="0"/>
        <v>-0.11799477830492294</v>
      </c>
    </row>
    <row r="4" spans="1:18" x14ac:dyDescent="0.25">
      <c r="A4" s="185">
        <v>40611</v>
      </c>
      <c r="B4">
        <v>100.587453668088</v>
      </c>
      <c r="C4">
        <v>99.753137214564902</v>
      </c>
      <c r="D4">
        <v>99.725331890632106</v>
      </c>
      <c r="E4">
        <v>100.08387342737301</v>
      </c>
      <c r="F4" s="464">
        <v>99.365750528541227</v>
      </c>
      <c r="G4">
        <f>_xll.ciqfunctions.udf.CIQ($G$1, "IQ_LASTSALEPRICE", A4, "USD")</f>
        <v>59.17</v>
      </c>
      <c r="H4" s="186">
        <f t="shared" ref="H4:H67" si="1">G4/G3-1</f>
        <v>1.0150566739977052E-3</v>
      </c>
      <c r="I4" s="109">
        <f t="shared" ref="I4:I35" si="2">B4/B3-1</f>
        <v>-1.3903371568246836E-4</v>
      </c>
      <c r="J4" s="109">
        <f t="shared" ref="J4:J35" si="3">C4/C3-1</f>
        <v>-2.0580366330512634E-3</v>
      </c>
      <c r="K4" s="109">
        <f t="shared" ref="K4:K35" si="4">D4/D3-1</f>
        <v>-3.2444573852936642E-3</v>
      </c>
      <c r="L4" s="109">
        <f t="shared" ref="L4:L35" si="5">E4/E3-1</f>
        <v>-1.0198334779297769E-3</v>
      </c>
      <c r="M4" s="109">
        <f t="shared" ref="M4:M67" si="6">F4/F3-1</f>
        <v>-5.7419159867029279E-3</v>
      </c>
    </row>
    <row r="5" spans="1:18" x14ac:dyDescent="0.25">
      <c r="A5" s="185">
        <v>40612</v>
      </c>
      <c r="B5">
        <v>101.328764249248</v>
      </c>
      <c r="C5">
        <v>100.236576836041</v>
      </c>
      <c r="D5">
        <v>99.667068958342</v>
      </c>
      <c r="E5">
        <v>100.291269538696</v>
      </c>
      <c r="F5" s="464">
        <v>100.25974025974025</v>
      </c>
      <c r="G5">
        <f>_xll.ciqfunctions.udf.CIQ($G$1, "IQ_LASTSALEPRICE", A5, "USD")</f>
        <v>57.85</v>
      </c>
      <c r="H5" s="186">
        <f t="shared" si="1"/>
        <v>-2.230860233226295E-2</v>
      </c>
      <c r="I5" s="109">
        <f t="shared" si="2"/>
        <v>7.3698115831237754E-3</v>
      </c>
      <c r="J5" s="109">
        <f t="shared" si="3"/>
        <v>4.8463600742323365E-3</v>
      </c>
      <c r="K5" s="109">
        <f t="shared" si="4"/>
        <v>-5.8423402745855224E-4</v>
      </c>
      <c r="L5" s="109">
        <f t="shared" si="5"/>
        <v>2.0722230687193477E-3</v>
      </c>
      <c r="M5" s="109">
        <f t="shared" si="6"/>
        <v>8.9969604863220365E-3</v>
      </c>
    </row>
    <row r="6" spans="1:18" x14ac:dyDescent="0.25">
      <c r="A6" s="185">
        <v>40613</v>
      </c>
      <c r="B6">
        <v>101.076998391495</v>
      </c>
      <c r="C6">
        <v>100.380580127545</v>
      </c>
      <c r="D6">
        <v>99.508926713554402</v>
      </c>
      <c r="E6">
        <v>100.301944338543</v>
      </c>
      <c r="F6" s="464">
        <v>100.45303533675627</v>
      </c>
      <c r="G6">
        <f>_xll.ciqfunctions.udf.CIQ($G$1, "IQ_LASTSALEPRICE", A6, "USD")</f>
        <v>57.7</v>
      </c>
      <c r="H6" s="186">
        <f t="shared" si="1"/>
        <v>-2.5929127052721768E-3</v>
      </c>
      <c r="I6" s="109">
        <f t="shared" si="2"/>
        <v>-2.4846435226794084E-3</v>
      </c>
      <c r="J6" s="109">
        <f t="shared" si="3"/>
        <v>1.4366341713718533E-3</v>
      </c>
      <c r="K6" s="109">
        <f t="shared" si="4"/>
        <v>-1.5867050816322781E-3</v>
      </c>
      <c r="L6" s="109">
        <f t="shared" si="5"/>
        <v>1.0643797706522129E-4</v>
      </c>
      <c r="M6" s="109">
        <f t="shared" si="6"/>
        <v>1.927943125677789E-3</v>
      </c>
    </row>
    <row r="7" spans="1:18" x14ac:dyDescent="0.25">
      <c r="A7" s="185">
        <v>40616</v>
      </c>
      <c r="B7">
        <v>100.02797398419401</v>
      </c>
      <c r="C7">
        <v>100.30857848179301</v>
      </c>
      <c r="D7">
        <v>99.225935328145098</v>
      </c>
      <c r="E7">
        <v>100.198246282882</v>
      </c>
      <c r="F7" s="464">
        <v>100.55874358199939</v>
      </c>
      <c r="G7">
        <f>_xll.ciqfunctions.udf.CIQ($G$1, "IQ_LASTSALEPRICE", A7, "USD")</f>
        <v>57.35</v>
      </c>
      <c r="H7" s="186">
        <f t="shared" si="1"/>
        <v>-6.0658578856153111E-3</v>
      </c>
      <c r="I7" s="109">
        <f t="shared" si="2"/>
        <v>-1.0378468138100727E-2</v>
      </c>
      <c r="J7" s="109">
        <f t="shared" si="3"/>
        <v>-7.1728660723524573E-4</v>
      </c>
      <c r="K7" s="109">
        <f t="shared" si="4"/>
        <v>-2.8438793860566802E-3</v>
      </c>
      <c r="L7" s="109">
        <f t="shared" si="5"/>
        <v>-1.0338588782585756E-3</v>
      </c>
      <c r="M7" s="109">
        <f t="shared" si="6"/>
        <v>1.0523150932049141E-3</v>
      </c>
    </row>
    <row r="8" spans="1:18" x14ac:dyDescent="0.25">
      <c r="A8" s="185">
        <v>40617</v>
      </c>
      <c r="B8">
        <v>100.08392195258401</v>
      </c>
      <c r="C8">
        <v>100.95659329356</v>
      </c>
      <c r="D8">
        <v>99.916767239585496</v>
      </c>
      <c r="E8">
        <v>100.26534502478</v>
      </c>
      <c r="F8" s="464">
        <v>100.71881606765328</v>
      </c>
      <c r="G8">
        <f>_xll.ciqfunctions.udf.CIQ($G$1, "IQ_LASTSALEPRICE", A8, "USD")</f>
        <v>56.34</v>
      </c>
      <c r="H8" s="186">
        <f t="shared" si="1"/>
        <v>-1.7611159546643385E-2</v>
      </c>
      <c r="I8" s="109">
        <f t="shared" si="2"/>
        <v>5.5932321891116743E-4</v>
      </c>
      <c r="J8" s="109">
        <f t="shared" si="3"/>
        <v>6.4602132895803521E-3</v>
      </c>
      <c r="K8" s="109">
        <f t="shared" si="4"/>
        <v>6.9622111311502533E-3</v>
      </c>
      <c r="L8" s="109">
        <f t="shared" si="5"/>
        <v>6.6965984323297256E-4</v>
      </c>
      <c r="M8" s="109">
        <f t="shared" si="6"/>
        <v>1.5918306051960762E-3</v>
      </c>
    </row>
    <row r="9" spans="1:18" x14ac:dyDescent="0.25">
      <c r="A9" s="185">
        <v>40618</v>
      </c>
      <c r="B9">
        <v>100.46157073921199</v>
      </c>
      <c r="C9">
        <v>102.00576013166</v>
      </c>
      <c r="D9">
        <v>100.624245703108</v>
      </c>
      <c r="E9">
        <v>100.25619519634</v>
      </c>
      <c r="F9" s="464">
        <v>100.65237088492903</v>
      </c>
      <c r="G9">
        <f>_xll.ciqfunctions.udf.CIQ($G$1, "IQ_LASTSALEPRICE", A9, "USD")</f>
        <v>55.81</v>
      </c>
      <c r="H9" s="186">
        <f t="shared" si="1"/>
        <v>-9.4071707490237522E-3</v>
      </c>
      <c r="I9" s="109">
        <f t="shared" si="2"/>
        <v>3.7733212214334788E-3</v>
      </c>
      <c r="J9" s="109">
        <f t="shared" si="3"/>
        <v>1.039225674988109E-2</v>
      </c>
      <c r="K9" s="109">
        <f t="shared" si="4"/>
        <v>7.0806780790462209E-3</v>
      </c>
      <c r="L9" s="109">
        <f t="shared" si="5"/>
        <v>-9.1256140770656913E-5</v>
      </c>
      <c r="M9" s="109">
        <f t="shared" si="6"/>
        <v>-6.5970972771978165E-4</v>
      </c>
    </row>
    <row r="10" spans="1:18" x14ac:dyDescent="0.25">
      <c r="A10" s="185">
        <v>40619</v>
      </c>
      <c r="B10">
        <v>99.664312189663605</v>
      </c>
      <c r="C10">
        <v>101.604608105328</v>
      </c>
      <c r="D10">
        <v>100.707478463523</v>
      </c>
      <c r="E10">
        <v>100.32786885245901</v>
      </c>
      <c r="F10" s="464">
        <v>101.00875868317729</v>
      </c>
      <c r="G10">
        <f>_xll.ciqfunctions.udf.CIQ($G$1, "IQ_LASTSALEPRICE", A10, "USD")</f>
        <v>55.36</v>
      </c>
      <c r="H10" s="186">
        <f t="shared" si="1"/>
        <v>-8.0630711342053463E-3</v>
      </c>
      <c r="I10" s="109">
        <f t="shared" si="2"/>
        <v>-7.9359554472624438E-3</v>
      </c>
      <c r="J10" s="109">
        <f t="shared" si="3"/>
        <v>-3.9326409196326351E-3</v>
      </c>
      <c r="K10" s="109">
        <f t="shared" si="4"/>
        <v>8.2716406799798747E-4</v>
      </c>
      <c r="L10" s="109">
        <f t="shared" si="5"/>
        <v>7.1490500889881403E-4</v>
      </c>
      <c r="M10" s="109">
        <f t="shared" si="6"/>
        <v>3.5407789713737259E-3</v>
      </c>
    </row>
    <row r="11" spans="1:18" x14ac:dyDescent="0.25">
      <c r="A11" s="185">
        <v>40620</v>
      </c>
      <c r="B11">
        <v>98.741170711238496</v>
      </c>
      <c r="C11">
        <v>101.203456078996</v>
      </c>
      <c r="D11">
        <v>100.357900869782</v>
      </c>
      <c r="E11">
        <v>100.224170796797</v>
      </c>
      <c r="F11" s="464">
        <v>100.96647538508003</v>
      </c>
      <c r="G11">
        <f>_xll.ciqfunctions.udf.CIQ($G$1, "IQ_LASTSALEPRICE", A11, "USD")</f>
        <v>55.9</v>
      </c>
      <c r="H11" s="186">
        <f t="shared" si="1"/>
        <v>9.7543352601154876E-3</v>
      </c>
      <c r="I11" s="109">
        <f t="shared" si="2"/>
        <v>-9.2625078941832584E-3</v>
      </c>
      <c r="J11" s="109">
        <f t="shared" si="3"/>
        <v>-3.9481676452720604E-3</v>
      </c>
      <c r="K11" s="109">
        <f t="shared" si="4"/>
        <v>-3.4712178189192366E-3</v>
      </c>
      <c r="L11" s="109">
        <f t="shared" si="5"/>
        <v>-1.0335917312715992E-3</v>
      </c>
      <c r="M11" s="109">
        <f t="shared" si="6"/>
        <v>-4.1861021408928778E-4</v>
      </c>
    </row>
    <row r="12" spans="1:18" x14ac:dyDescent="0.25">
      <c r="A12" s="185">
        <v>40623</v>
      </c>
      <c r="B12">
        <v>98.405482900902101</v>
      </c>
      <c r="C12">
        <v>100.483439621477</v>
      </c>
      <c r="D12">
        <v>99.558866369803098</v>
      </c>
      <c r="E12">
        <v>100.167746854746</v>
      </c>
      <c r="F12" s="464">
        <v>100.36242826940503</v>
      </c>
      <c r="G12">
        <f>_xll.ciqfunctions.udf.CIQ($G$1, "IQ_LASTSALEPRICE", A12, "USD")</f>
        <v>57.08</v>
      </c>
      <c r="H12" s="186">
        <f t="shared" si="1"/>
        <v>2.1109123434704724E-2</v>
      </c>
      <c r="I12" s="109">
        <f t="shared" si="2"/>
        <v>-3.3996741978894462E-3</v>
      </c>
      <c r="J12" s="109">
        <f t="shared" si="3"/>
        <v>-7.1145441609916649E-3</v>
      </c>
      <c r="K12" s="109">
        <f t="shared" si="4"/>
        <v>-7.9618494712805354E-3</v>
      </c>
      <c r="L12" s="109">
        <f t="shared" si="5"/>
        <v>-5.6297738960986443E-4</v>
      </c>
      <c r="M12" s="109">
        <f t="shared" si="6"/>
        <v>-5.9826503140889553E-3</v>
      </c>
    </row>
    <row r="13" spans="1:18" x14ac:dyDescent="0.25">
      <c r="A13" s="185">
        <v>40624</v>
      </c>
      <c r="B13">
        <v>98.489404853486207</v>
      </c>
      <c r="C13">
        <v>100.534869368442</v>
      </c>
      <c r="D13">
        <v>99.717008614590696</v>
      </c>
      <c r="E13">
        <v>99.939001143728504</v>
      </c>
      <c r="F13" s="464">
        <v>100.51344004832376</v>
      </c>
      <c r="G13">
        <f>_xll.ciqfunctions.udf.CIQ($G$1, "IQ_LASTSALEPRICE", A13, "USD")</f>
        <v>56.77</v>
      </c>
      <c r="H13" s="186">
        <f t="shared" si="1"/>
        <v>-5.4309740714785226E-3</v>
      </c>
      <c r="I13" s="109">
        <f t="shared" si="2"/>
        <v>8.5281785232038665E-4</v>
      </c>
      <c r="J13" s="109">
        <f t="shared" si="3"/>
        <v>5.1182311392539148E-4</v>
      </c>
      <c r="K13" s="109">
        <f t="shared" si="4"/>
        <v>1.5884295447901042E-3</v>
      </c>
      <c r="L13" s="109">
        <f t="shared" si="5"/>
        <v>-2.2836263987169314E-3</v>
      </c>
      <c r="M13" s="109">
        <f t="shared" si="6"/>
        <v>1.5046644598251113E-3</v>
      </c>
    </row>
    <row r="14" spans="1:18" x14ac:dyDescent="0.25">
      <c r="A14" s="185">
        <v>40625</v>
      </c>
      <c r="B14">
        <v>99.048884537380204</v>
      </c>
      <c r="C14">
        <v>100.833161900843</v>
      </c>
      <c r="D14">
        <v>99.833534479171007</v>
      </c>
      <c r="E14">
        <v>100.05032405642299</v>
      </c>
      <c r="F14" s="464">
        <v>100.40471156750226</v>
      </c>
      <c r="G14">
        <f>_xll.ciqfunctions.udf.CIQ($G$1, "IQ_LASTSALEPRICE", A14, "USD")</f>
        <v>57.03</v>
      </c>
      <c r="H14" s="186">
        <f t="shared" si="1"/>
        <v>4.5798837414126048E-3</v>
      </c>
      <c r="I14" s="109">
        <f t="shared" si="2"/>
        <v>5.6806078250375425E-3</v>
      </c>
      <c r="J14" s="109">
        <f t="shared" si="3"/>
        <v>2.967055453245937E-3</v>
      </c>
      <c r="K14" s="109">
        <f t="shared" si="4"/>
        <v>1.1685655857436306E-3</v>
      </c>
      <c r="L14" s="109">
        <f t="shared" si="5"/>
        <v>1.113908598449953E-3</v>
      </c>
      <c r="M14" s="109">
        <f t="shared" si="6"/>
        <v>-1.0817307692306821E-3</v>
      </c>
    </row>
    <row r="15" spans="1:18" x14ac:dyDescent="0.25">
      <c r="A15" s="185">
        <v>40626</v>
      </c>
      <c r="B15">
        <v>98.601300790265</v>
      </c>
      <c r="C15">
        <v>100.34972227936601</v>
      </c>
      <c r="D15">
        <v>99.442340505222802</v>
      </c>
      <c r="E15">
        <v>100.073198627525</v>
      </c>
      <c r="F15" s="464">
        <v>100.1328903654485</v>
      </c>
      <c r="G15">
        <f>_xll.ciqfunctions.udf.CIQ($G$1, "IQ_LASTSALEPRICE", A15, "USD")</f>
        <v>57.59</v>
      </c>
      <c r="H15" s="186">
        <f t="shared" si="1"/>
        <v>9.8193933017709512E-3</v>
      </c>
      <c r="I15" s="109">
        <f t="shared" si="2"/>
        <v>-4.5188166348939518E-3</v>
      </c>
      <c r="J15" s="109">
        <f t="shared" si="3"/>
        <v>-4.7944506783630381E-3</v>
      </c>
      <c r="K15" s="109">
        <f t="shared" si="4"/>
        <v>-3.9184626287054325E-3</v>
      </c>
      <c r="L15" s="109">
        <f t="shared" si="5"/>
        <v>2.28630654800277E-4</v>
      </c>
      <c r="M15" s="109">
        <f t="shared" si="6"/>
        <v>-2.7072554445914943E-3</v>
      </c>
    </row>
    <row r="16" spans="1:18" x14ac:dyDescent="0.25">
      <c r="A16" s="185">
        <v>40627</v>
      </c>
      <c r="B16">
        <v>99.258689418840405</v>
      </c>
      <c r="C16">
        <v>100.668586710553</v>
      </c>
      <c r="D16">
        <v>99.492280161471498</v>
      </c>
      <c r="E16">
        <v>100.035074342356</v>
      </c>
      <c r="F16" s="464">
        <v>100.072485653881</v>
      </c>
      <c r="G16">
        <f>_xll.ciqfunctions.udf.CIQ($G$1, "IQ_LASTSALEPRICE", A16, "USD")</f>
        <v>58.79</v>
      </c>
      <c r="H16" s="186">
        <f t="shared" si="1"/>
        <v>2.0836950859524084E-2</v>
      </c>
      <c r="I16" s="109">
        <f t="shared" si="2"/>
        <v>6.6671395134405564E-3</v>
      </c>
      <c r="J16" s="109">
        <f t="shared" si="3"/>
        <v>3.1775317753177656E-3</v>
      </c>
      <c r="K16" s="109">
        <f t="shared" si="4"/>
        <v>5.0219711236665354E-4</v>
      </c>
      <c r="L16" s="109">
        <f t="shared" si="5"/>
        <v>-3.8096399127707237E-4</v>
      </c>
      <c r="M16" s="109">
        <f t="shared" si="6"/>
        <v>-6.0324546057788364E-4</v>
      </c>
    </row>
    <row r="17" spans="1:13" x14ac:dyDescent="0.25">
      <c r="A17" s="185">
        <v>40630</v>
      </c>
      <c r="B17">
        <v>99.160780474158997</v>
      </c>
      <c r="C17">
        <v>100.32915038058</v>
      </c>
      <c r="D17">
        <v>99.5338965416788</v>
      </c>
      <c r="E17">
        <v>100.129622569576</v>
      </c>
      <c r="F17" s="464">
        <v>100.42887345212928</v>
      </c>
      <c r="G17">
        <f>_xll.ciqfunctions.udf.CIQ($G$1, "IQ_LASTSALEPRICE", A17, "USD")</f>
        <v>58.36</v>
      </c>
      <c r="H17" s="186">
        <f t="shared" si="1"/>
        <v>-7.3141690763735001E-3</v>
      </c>
      <c r="I17" s="109">
        <f t="shared" si="2"/>
        <v>-9.8640174733988228E-4</v>
      </c>
      <c r="J17" s="109">
        <f t="shared" si="3"/>
        <v>-3.3718197609047262E-3</v>
      </c>
      <c r="K17" s="109">
        <f t="shared" si="4"/>
        <v>4.1828753084915959E-4</v>
      </c>
      <c r="L17" s="109">
        <f t="shared" si="5"/>
        <v>9.4515076678436394E-4</v>
      </c>
      <c r="M17" s="109">
        <f t="shared" si="6"/>
        <v>3.5612965533893259E-3</v>
      </c>
    </row>
    <row r="18" spans="1:13" x14ac:dyDescent="0.25">
      <c r="A18" s="185">
        <v>40631</v>
      </c>
      <c r="B18">
        <v>99.314637387229794</v>
      </c>
      <c r="C18">
        <v>100.360008228759</v>
      </c>
      <c r="D18">
        <v>99.617129302093304</v>
      </c>
      <c r="E18">
        <v>100.091498284407</v>
      </c>
      <c r="F18" s="464">
        <v>100.06644518272425</v>
      </c>
      <c r="G18">
        <f>_xll.ciqfunctions.udf.CIQ($G$1, "IQ_LASTSALEPRICE", A18, "USD")</f>
        <v>58.14</v>
      </c>
      <c r="H18" s="186">
        <f t="shared" si="1"/>
        <v>-3.7697052775873541E-3</v>
      </c>
      <c r="I18" s="109">
        <f t="shared" si="2"/>
        <v>1.5515903801390785E-3</v>
      </c>
      <c r="J18" s="109">
        <f t="shared" si="3"/>
        <v>3.0756612671334338E-4</v>
      </c>
      <c r="K18" s="109">
        <f t="shared" si="4"/>
        <v>8.3622527909033018E-4</v>
      </c>
      <c r="L18" s="109">
        <f t="shared" si="5"/>
        <v>-3.8074931464471273E-4</v>
      </c>
      <c r="M18" s="109">
        <f t="shared" si="6"/>
        <v>-3.6088054853844476E-3</v>
      </c>
    </row>
    <row r="19" spans="1:13" x14ac:dyDescent="0.25">
      <c r="A19" s="185">
        <v>40632</v>
      </c>
      <c r="B19">
        <v>99.244702426743103</v>
      </c>
      <c r="C19">
        <v>99.948570253034305</v>
      </c>
      <c r="D19">
        <v>99.167672395855007</v>
      </c>
      <c r="E19">
        <v>100.038124285169</v>
      </c>
      <c r="F19" s="464">
        <v>99.154334038054969</v>
      </c>
      <c r="G19">
        <f>_xll.ciqfunctions.udf.CIQ($G$1, "IQ_LASTSALEPRICE", A19, "USD")</f>
        <v>58.4</v>
      </c>
      <c r="H19" s="186">
        <f t="shared" si="1"/>
        <v>4.4719642242860846E-3</v>
      </c>
      <c r="I19" s="109">
        <f t="shared" si="2"/>
        <v>-7.0417576226966538E-4</v>
      </c>
      <c r="J19" s="109">
        <f t="shared" si="3"/>
        <v>-4.0996207850727551E-3</v>
      </c>
      <c r="K19" s="109">
        <f t="shared" si="4"/>
        <v>-4.5118435894222486E-3</v>
      </c>
      <c r="L19" s="109">
        <f t="shared" si="5"/>
        <v>-5.3325207587895385E-4</v>
      </c>
      <c r="M19" s="109">
        <f t="shared" si="6"/>
        <v>-9.1150549317879914E-3</v>
      </c>
    </row>
    <row r="20" spans="1:13" x14ac:dyDescent="0.25">
      <c r="A20" s="185">
        <v>40633</v>
      </c>
      <c r="B20">
        <v>98.629274774459702</v>
      </c>
      <c r="C20">
        <v>99.907426455461803</v>
      </c>
      <c r="D20">
        <v>99.192642223979306</v>
      </c>
      <c r="E20">
        <v>99.852077773541694</v>
      </c>
      <c r="F20" s="464">
        <v>98.187858652974938</v>
      </c>
      <c r="G20">
        <f>_xll.ciqfunctions.udf.CIQ($G$1, "IQ_LASTSALEPRICE", A20, "USD")</f>
        <v>57.93</v>
      </c>
      <c r="H20" s="186">
        <f t="shared" si="1"/>
        <v>-8.0479452054794676E-3</v>
      </c>
      <c r="I20" s="109">
        <f t="shared" si="2"/>
        <v>-6.201113381721024E-3</v>
      </c>
      <c r="J20" s="109">
        <f t="shared" si="3"/>
        <v>-4.1164968611695496E-4</v>
      </c>
      <c r="K20" s="109">
        <f t="shared" si="4"/>
        <v>2.5179403248087873E-4</v>
      </c>
      <c r="L20" s="109">
        <f t="shared" si="5"/>
        <v>-1.8597560975550653E-3</v>
      </c>
      <c r="M20" s="109">
        <f t="shared" si="6"/>
        <v>-9.7471824550715569E-3</v>
      </c>
    </row>
    <row r="21" spans="1:13" x14ac:dyDescent="0.25">
      <c r="A21" s="185">
        <v>40634</v>
      </c>
      <c r="B21">
        <v>98.643261766557103</v>
      </c>
      <c r="C21">
        <v>99.187409997942794</v>
      </c>
      <c r="D21">
        <v>98.568396520870607</v>
      </c>
      <c r="E21">
        <v>99.8673274876096</v>
      </c>
      <c r="F21" s="464">
        <v>97.843551797040163</v>
      </c>
      <c r="G21">
        <f>_xll.ciqfunctions.udf.CIQ($G$1, "IQ_LASTSALEPRICE", A21, "USD")</f>
        <v>58.33</v>
      </c>
      <c r="H21" s="186">
        <f t="shared" si="1"/>
        <v>6.9048852062834065E-3</v>
      </c>
      <c r="I21" s="109">
        <f t="shared" si="2"/>
        <v>1.4181379848321463E-4</v>
      </c>
      <c r="J21" s="109">
        <f t="shared" si="3"/>
        <v>-7.206836198908495E-3</v>
      </c>
      <c r="K21" s="109">
        <f t="shared" si="4"/>
        <v>-6.2932662051600197E-3</v>
      </c>
      <c r="L21" s="109">
        <f t="shared" si="5"/>
        <v>1.5272305201796676E-4</v>
      </c>
      <c r="M21" s="109">
        <f t="shared" si="6"/>
        <v>-3.5066133497386742E-3</v>
      </c>
    </row>
    <row r="22" spans="1:13" x14ac:dyDescent="0.25">
      <c r="A22" s="185">
        <v>40637</v>
      </c>
      <c r="B22">
        <v>98.447443877194203</v>
      </c>
      <c r="C22">
        <v>99.557704176095399</v>
      </c>
      <c r="D22">
        <v>98.684922385450903</v>
      </c>
      <c r="E22">
        <v>99.786504003049899</v>
      </c>
      <c r="F22" s="464">
        <v>97.885835095137423</v>
      </c>
      <c r="G22">
        <f>_xll.ciqfunctions.udf.CIQ($G$1, "IQ_LASTSALEPRICE", A22, "USD")</f>
        <v>58.26</v>
      </c>
      <c r="H22" s="186">
        <f t="shared" si="1"/>
        <v>-1.2000685753471574E-3</v>
      </c>
      <c r="I22" s="109">
        <f t="shared" si="2"/>
        <v>-1.9851116625311249E-3</v>
      </c>
      <c r="J22" s="109">
        <f t="shared" si="3"/>
        <v>3.7332780255103781E-3</v>
      </c>
      <c r="K22" s="109">
        <f t="shared" si="4"/>
        <v>1.1821828161282522E-3</v>
      </c>
      <c r="L22" s="109">
        <f t="shared" si="5"/>
        <v>-8.0930857561722913E-4</v>
      </c>
      <c r="M22" s="109">
        <f t="shared" si="6"/>
        <v>4.3215211754543681E-4</v>
      </c>
    </row>
    <row r="23" spans="1:13" x14ac:dyDescent="0.25">
      <c r="A23" s="185">
        <v>40638</v>
      </c>
      <c r="B23">
        <v>98.405482900902101</v>
      </c>
      <c r="C23">
        <v>99.156552149763399</v>
      </c>
      <c r="D23">
        <v>98.576719796912002</v>
      </c>
      <c r="E23">
        <v>99.784979031643104</v>
      </c>
      <c r="F23" s="464">
        <v>97.239504681365148</v>
      </c>
      <c r="G23">
        <f>_xll.ciqfunctions.udf.CIQ($G$1, "IQ_LASTSALEPRICE", A23, "USD")</f>
        <v>58.47</v>
      </c>
      <c r="H23" s="186">
        <f t="shared" si="1"/>
        <v>3.6045314109165449E-3</v>
      </c>
      <c r="I23" s="109">
        <f t="shared" si="2"/>
        <v>-4.2622717908702423E-4</v>
      </c>
      <c r="J23" s="109">
        <f t="shared" si="3"/>
        <v>-4.0293418741602638E-3</v>
      </c>
      <c r="K23" s="109">
        <f t="shared" si="4"/>
        <v>-1.0964449879817817E-3</v>
      </c>
      <c r="L23" s="109">
        <f t="shared" si="5"/>
        <v>-1.5282341254807541E-5</v>
      </c>
      <c r="M23" s="109">
        <f t="shared" si="6"/>
        <v>-6.602900339401474E-3</v>
      </c>
    </row>
    <row r="24" spans="1:13" x14ac:dyDescent="0.25">
      <c r="A24" s="185">
        <v>40639</v>
      </c>
      <c r="B24">
        <v>97.538289390866396</v>
      </c>
      <c r="C24">
        <v>98.570253034355005</v>
      </c>
      <c r="D24">
        <v>98.110616338590802</v>
      </c>
      <c r="E24">
        <v>99.812428516965298</v>
      </c>
      <c r="F24" s="464">
        <v>96.877076411960132</v>
      </c>
      <c r="G24">
        <f>_xll.ciqfunctions.udf.CIQ($G$1, "IQ_LASTSALEPRICE", A24, "USD")</f>
        <v>59.02</v>
      </c>
      <c r="H24" s="186">
        <f t="shared" si="1"/>
        <v>9.4065332649222455E-3</v>
      </c>
      <c r="I24" s="109">
        <f t="shared" si="2"/>
        <v>-8.8124511406442174E-3</v>
      </c>
      <c r="J24" s="109">
        <f t="shared" si="3"/>
        <v>-5.9128630705398422E-3</v>
      </c>
      <c r="K24" s="109">
        <f t="shared" si="4"/>
        <v>-4.7283319964538384E-3</v>
      </c>
      <c r="L24" s="109">
        <f t="shared" si="5"/>
        <v>2.75086346548159E-4</v>
      </c>
      <c r="M24" s="109">
        <f t="shared" si="6"/>
        <v>-3.7271710771524802E-3</v>
      </c>
    </row>
    <row r="25" spans="1:13" x14ac:dyDescent="0.25">
      <c r="A25" s="185">
        <v>40640</v>
      </c>
      <c r="B25">
        <v>97.859990209105504</v>
      </c>
      <c r="C25">
        <v>98.775972022217601</v>
      </c>
      <c r="D25">
        <v>98.351991343792903</v>
      </c>
      <c r="E25">
        <v>99.784979031643104</v>
      </c>
      <c r="F25" s="464">
        <v>96.321353065539114</v>
      </c>
      <c r="G25">
        <f>_xll.ciqfunctions.udf.CIQ($G$1, "IQ_LASTSALEPRICE", A25, "USD")</f>
        <v>58.85</v>
      </c>
      <c r="H25" s="186">
        <f t="shared" si="1"/>
        <v>-2.8803795323619763E-3</v>
      </c>
      <c r="I25" s="109">
        <f t="shared" si="2"/>
        <v>3.2982003298207552E-3</v>
      </c>
      <c r="J25" s="109">
        <f t="shared" si="3"/>
        <v>2.0870291140562269E-3</v>
      </c>
      <c r="K25" s="109">
        <f t="shared" si="4"/>
        <v>2.4602332979857255E-3</v>
      </c>
      <c r="L25" s="109">
        <f t="shared" si="5"/>
        <v>-2.7501069486079999E-4</v>
      </c>
      <c r="M25" s="109">
        <f t="shared" si="6"/>
        <v>-5.736376106746488E-3</v>
      </c>
    </row>
    <row r="26" spans="1:13" x14ac:dyDescent="0.25">
      <c r="A26" s="185">
        <v>40641</v>
      </c>
      <c r="B26">
        <v>96.894887754388407</v>
      </c>
      <c r="C26">
        <v>98.374819995885602</v>
      </c>
      <c r="D26">
        <v>97.769362020891407</v>
      </c>
      <c r="E26">
        <v>99.733130003812406</v>
      </c>
      <c r="F26" s="464">
        <v>94.956206584113573</v>
      </c>
      <c r="G26">
        <f>_xll.ciqfunctions.udf.CIQ($G$1, "IQ_LASTSALEPRICE", A26, "USD")</f>
        <v>59</v>
      </c>
      <c r="H26" s="186">
        <f t="shared" si="1"/>
        <v>2.5488530161426048E-3</v>
      </c>
      <c r="I26" s="109">
        <f t="shared" si="2"/>
        <v>-9.8620738940897734E-3</v>
      </c>
      <c r="J26" s="109">
        <f t="shared" si="3"/>
        <v>-4.0612308653542595E-3</v>
      </c>
      <c r="K26" s="109">
        <f t="shared" si="4"/>
        <v>-5.9239199424533373E-3</v>
      </c>
      <c r="L26" s="109">
        <f t="shared" si="5"/>
        <v>-5.1960754347857296E-4</v>
      </c>
      <c r="M26" s="109">
        <f t="shared" si="6"/>
        <v>-1.4172833312429356E-2</v>
      </c>
    </row>
    <row r="27" spans="1:13" x14ac:dyDescent="0.25">
      <c r="A27" s="185">
        <v>40644</v>
      </c>
      <c r="B27">
        <v>96.769004825512198</v>
      </c>
      <c r="C27">
        <v>98.189672906809207</v>
      </c>
      <c r="D27">
        <v>97.669482708394</v>
      </c>
      <c r="E27">
        <v>99.751429660693802</v>
      </c>
      <c r="F27" s="464">
        <v>95.318634853518574</v>
      </c>
      <c r="G27">
        <f>_xll.ciqfunctions.udf.CIQ($G$1, "IQ_LASTSALEPRICE", A27, "USD")</f>
        <v>59.35</v>
      </c>
      <c r="H27" s="186">
        <f t="shared" si="1"/>
        <v>5.9322033898305815E-3</v>
      </c>
      <c r="I27" s="109">
        <f t="shared" si="2"/>
        <v>-1.2991699747390006E-3</v>
      </c>
      <c r="J27" s="109">
        <f t="shared" si="3"/>
        <v>-1.8820577164373464E-3</v>
      </c>
      <c r="K27" s="109">
        <f t="shared" si="4"/>
        <v>-1.0215808964373352E-3</v>
      </c>
      <c r="L27" s="109">
        <f t="shared" si="5"/>
        <v>1.8348623853170487E-4</v>
      </c>
      <c r="M27" s="109">
        <f t="shared" si="6"/>
        <v>3.8167938931297218E-3</v>
      </c>
    </row>
    <row r="28" spans="1:13" x14ac:dyDescent="0.25">
      <c r="A28" s="185">
        <v>40645</v>
      </c>
      <c r="B28">
        <v>96.852926778096304</v>
      </c>
      <c r="C28">
        <v>99.094836453404596</v>
      </c>
      <c r="D28">
        <v>98.476840484414595</v>
      </c>
      <c r="E28">
        <v>99.809378574151694</v>
      </c>
      <c r="F28" s="464">
        <v>95.560253699788589</v>
      </c>
      <c r="G28">
        <f>_xll.ciqfunctions.udf.CIQ($G$1, "IQ_LASTSALEPRICE", A28, "USD")</f>
        <v>59.39</v>
      </c>
      <c r="H28" s="186">
        <f t="shared" si="1"/>
        <v>6.7396798652064049E-4</v>
      </c>
      <c r="I28" s="109">
        <f t="shared" si="2"/>
        <v>8.67240008672443E-4</v>
      </c>
      <c r="J28" s="109">
        <f t="shared" si="3"/>
        <v>9.2185208464281576E-3</v>
      </c>
      <c r="K28" s="109">
        <f t="shared" si="4"/>
        <v>8.2662235289099328E-3</v>
      </c>
      <c r="L28" s="109">
        <f t="shared" si="5"/>
        <v>5.8093316211116353E-4</v>
      </c>
      <c r="M28" s="109">
        <f t="shared" si="6"/>
        <v>2.5348542458809575E-3</v>
      </c>
    </row>
    <row r="29" spans="1:13" x14ac:dyDescent="0.25">
      <c r="A29" s="185">
        <v>40646</v>
      </c>
      <c r="B29">
        <v>96.587173928246699</v>
      </c>
      <c r="C29">
        <v>99.063978605225202</v>
      </c>
      <c r="D29">
        <v>98.1355861667152</v>
      </c>
      <c r="E29">
        <v>99.676706061761294</v>
      </c>
      <c r="F29" s="464">
        <v>95.86227725762609</v>
      </c>
      <c r="G29">
        <f>_xll.ciqfunctions.udf.CIQ($G$1, "IQ_LASTSALEPRICE", A29, "USD")</f>
        <v>59.61</v>
      </c>
      <c r="H29" s="186">
        <f t="shared" si="1"/>
        <v>3.7043273278329902E-3</v>
      </c>
      <c r="I29" s="109">
        <f t="shared" si="2"/>
        <v>-2.7438804245790704E-3</v>
      </c>
      <c r="J29" s="109">
        <f t="shared" si="3"/>
        <v>-3.1139713514638512E-4</v>
      </c>
      <c r="K29" s="109">
        <f t="shared" si="4"/>
        <v>-3.4653256138269528E-3</v>
      </c>
      <c r="L29" s="109">
        <f t="shared" si="5"/>
        <v>-1.3292589763178597E-3</v>
      </c>
      <c r="M29" s="109">
        <f t="shared" si="6"/>
        <v>3.160556257901348E-3</v>
      </c>
    </row>
    <row r="30" spans="1:13" x14ac:dyDescent="0.25">
      <c r="A30" s="185">
        <v>40647</v>
      </c>
      <c r="B30">
        <v>96.769004825512198</v>
      </c>
      <c r="C30">
        <v>98.991976959473305</v>
      </c>
      <c r="D30">
        <v>98.035706854217807</v>
      </c>
      <c r="E30">
        <v>99.644681662218801</v>
      </c>
      <c r="F30" s="464">
        <v>95.789791603745101</v>
      </c>
      <c r="G30">
        <f>_xll.ciqfunctions.udf.CIQ($G$1, "IQ_LASTSALEPRICE", A30, "USD")</f>
        <v>60.25</v>
      </c>
      <c r="H30" s="186">
        <f t="shared" si="1"/>
        <v>1.0736453615165287E-2</v>
      </c>
      <c r="I30" s="109">
        <f t="shared" si="2"/>
        <v>1.8825573817966568E-3</v>
      </c>
      <c r="J30" s="109">
        <f t="shared" si="3"/>
        <v>-7.2681964489662576E-4</v>
      </c>
      <c r="K30" s="109">
        <f t="shared" si="4"/>
        <v>-1.0177685424705984E-3</v>
      </c>
      <c r="L30" s="109">
        <f t="shared" si="5"/>
        <v>-3.2128268286324424E-4</v>
      </c>
      <c r="M30" s="109">
        <f t="shared" si="6"/>
        <v>-7.5614366729659377E-4</v>
      </c>
    </row>
    <row r="31" spans="1:13" x14ac:dyDescent="0.25">
      <c r="A31" s="185">
        <v>40648</v>
      </c>
      <c r="B31">
        <v>96.838939785999003</v>
      </c>
      <c r="C31">
        <v>98.899403414935094</v>
      </c>
      <c r="D31">
        <v>97.361521494860298</v>
      </c>
      <c r="E31">
        <v>99.679756004574898</v>
      </c>
      <c r="F31" s="464">
        <v>95.258230141951074</v>
      </c>
      <c r="G31">
        <f>_xll.ciqfunctions.udf.CIQ($G$1, "IQ_LASTSALEPRICE", A31, "USD")</f>
        <v>60.92</v>
      </c>
      <c r="H31" s="186">
        <f t="shared" si="1"/>
        <v>1.1120331950207563E-2</v>
      </c>
      <c r="I31" s="109">
        <f t="shared" si="2"/>
        <v>7.2270000722762795E-4</v>
      </c>
      <c r="J31" s="109">
        <f t="shared" si="3"/>
        <v>-9.3516209476363077E-4</v>
      </c>
      <c r="K31" s="109">
        <f t="shared" si="4"/>
        <v>-6.8769367916124979E-3</v>
      </c>
      <c r="L31" s="109">
        <f t="shared" si="5"/>
        <v>3.5199412322861612E-4</v>
      </c>
      <c r="M31" s="109">
        <f t="shared" si="6"/>
        <v>-5.5492495901122707E-3</v>
      </c>
    </row>
    <row r="32" spans="1:13" x14ac:dyDescent="0.25">
      <c r="A32" s="185">
        <v>40651</v>
      </c>
      <c r="B32">
        <v>98.545352821875596</v>
      </c>
      <c r="C32">
        <v>99.691421518206099</v>
      </c>
      <c r="D32">
        <v>98.102293062549407</v>
      </c>
      <c r="E32">
        <v>99.6065573770491</v>
      </c>
      <c r="F32" s="464">
        <v>96.254907882814848</v>
      </c>
      <c r="G32">
        <f>_xll.ciqfunctions.udf.CIQ($G$1, "IQ_LASTSALEPRICE", A32, "USD")</f>
        <v>60.27</v>
      </c>
      <c r="H32" s="186">
        <f t="shared" si="1"/>
        <v>-1.0669730794484522E-2</v>
      </c>
      <c r="I32" s="109">
        <f t="shared" si="2"/>
        <v>1.762114537444881E-2</v>
      </c>
      <c r="J32" s="109">
        <f t="shared" si="3"/>
        <v>8.0083203328140673E-3</v>
      </c>
      <c r="K32" s="109">
        <f t="shared" si="4"/>
        <v>7.6084633468695984E-3</v>
      </c>
      <c r="L32" s="109">
        <f t="shared" si="5"/>
        <v>-7.3433794844401934E-4</v>
      </c>
      <c r="M32" s="109">
        <f t="shared" si="6"/>
        <v>1.0462904248573102E-2</v>
      </c>
    </row>
    <row r="33" spans="1:13" x14ac:dyDescent="0.25">
      <c r="A33" s="185">
        <v>40652</v>
      </c>
      <c r="B33">
        <v>97.720120288131994</v>
      </c>
      <c r="C33">
        <v>98.518823287389395</v>
      </c>
      <c r="D33">
        <v>97.353198218818903</v>
      </c>
      <c r="E33">
        <v>99.630956919557704</v>
      </c>
      <c r="F33" s="464">
        <v>95.590456055572332</v>
      </c>
      <c r="G33">
        <f>_xll.ciqfunctions.udf.CIQ($G$1, "IQ_LASTSALEPRICE", A33, "USD")</f>
        <v>61.49</v>
      </c>
      <c r="H33" s="186">
        <f t="shared" si="1"/>
        <v>2.0242243238759006E-2</v>
      </c>
      <c r="I33" s="109">
        <f t="shared" si="2"/>
        <v>-8.3741395216803127E-3</v>
      </c>
      <c r="J33" s="109">
        <f t="shared" si="3"/>
        <v>-1.1762278167560813E-2</v>
      </c>
      <c r="K33" s="109">
        <f t="shared" si="4"/>
        <v>-7.6358545793917543E-3</v>
      </c>
      <c r="L33" s="109">
        <f t="shared" si="5"/>
        <v>2.4495919898370744E-4</v>
      </c>
      <c r="M33" s="109">
        <f t="shared" si="6"/>
        <v>-6.9030436146845231E-3</v>
      </c>
    </row>
    <row r="34" spans="1:13" x14ac:dyDescent="0.25">
      <c r="A34" s="185">
        <v>40653</v>
      </c>
      <c r="B34">
        <v>96.433317015175803</v>
      </c>
      <c r="C34">
        <v>97.994239868339804</v>
      </c>
      <c r="D34">
        <v>96.753922343834503</v>
      </c>
      <c r="E34">
        <v>99.530308806709797</v>
      </c>
      <c r="F34" s="464">
        <v>94.672304439746298</v>
      </c>
      <c r="G34">
        <f>_xll.ciqfunctions.udf.CIQ($G$1, "IQ_LASTSALEPRICE", A34, "USD")</f>
        <v>61.36</v>
      </c>
      <c r="H34" s="186">
        <f t="shared" si="1"/>
        <v>-2.1141649048626032E-3</v>
      </c>
      <c r="I34" s="109">
        <f t="shared" si="2"/>
        <v>-1.3168253059472224E-2</v>
      </c>
      <c r="J34" s="109">
        <f t="shared" si="3"/>
        <v>-5.3247024430989054E-3</v>
      </c>
      <c r="K34" s="109">
        <f t="shared" si="4"/>
        <v>-6.1556875988544313E-3</v>
      </c>
      <c r="L34" s="109">
        <f t="shared" si="5"/>
        <v>-1.0102092357616721E-3</v>
      </c>
      <c r="M34" s="109">
        <f t="shared" si="6"/>
        <v>-9.6050552922590793E-3</v>
      </c>
    </row>
    <row r="35" spans="1:13" x14ac:dyDescent="0.25">
      <c r="A35" s="185">
        <v>40654</v>
      </c>
      <c r="B35">
        <v>95.929785299671295</v>
      </c>
      <c r="C35">
        <v>97.9119522731948</v>
      </c>
      <c r="D35">
        <v>96.637396479254207</v>
      </c>
      <c r="E35">
        <v>99.077392298894296</v>
      </c>
      <c r="F35" s="464">
        <v>94.581697372395055</v>
      </c>
      <c r="G35">
        <f>_xll.ciqfunctions.udf.CIQ($G$1, "IQ_LASTSALEPRICE", A35, "USD")</f>
        <v>60.82</v>
      </c>
      <c r="H35" s="186">
        <f t="shared" si="1"/>
        <v>-8.8005215123858616E-3</v>
      </c>
      <c r="I35" s="109">
        <f t="shared" si="2"/>
        <v>-5.2215534121393681E-3</v>
      </c>
      <c r="J35" s="109">
        <f t="shared" si="3"/>
        <v>-8.3971869423715706E-4</v>
      </c>
      <c r="K35" s="109">
        <f t="shared" si="4"/>
        <v>-1.2043528753924448E-3</v>
      </c>
      <c r="L35" s="109">
        <f t="shared" si="5"/>
        <v>-4.5505385570044909E-3</v>
      </c>
      <c r="M35" s="109">
        <f t="shared" si="6"/>
        <v>-9.5705991195038642E-4</v>
      </c>
    </row>
    <row r="36" spans="1:13" x14ac:dyDescent="0.25">
      <c r="A36" s="185">
        <v>40655</v>
      </c>
      <c r="B36">
        <v>96.181551157423499</v>
      </c>
      <c r="C36">
        <v>98.097099362271095</v>
      </c>
      <c r="D36">
        <v>96.579133546964002</v>
      </c>
      <c r="E36">
        <v>99.272588638963001</v>
      </c>
      <c r="F36" s="464">
        <v>94.521292660827555</v>
      </c>
      <c r="G36">
        <f>_xll.ciqfunctions.udf.CIQ($G$1, "IQ_LASTSALEPRICE", A36, "USD")</f>
        <v>60.82</v>
      </c>
      <c r="H36" s="186">
        <f t="shared" si="1"/>
        <v>0</v>
      </c>
      <c r="I36" s="109">
        <f t="shared" ref="I36:I67" si="7">B36/B35-1</f>
        <v>2.6244805715527342E-3</v>
      </c>
      <c r="J36" s="109">
        <f t="shared" ref="J36:J67" si="8">C36/C35-1</f>
        <v>1.8909549322405628E-3</v>
      </c>
      <c r="K36" s="109">
        <f t="shared" ref="K36:K67" si="9">D36/D35-1</f>
        <v>-6.0290254511063956E-4</v>
      </c>
      <c r="L36" s="109">
        <f t="shared" ref="L36:L67" si="10">E36/E35-1</f>
        <v>1.9701400646461309E-3</v>
      </c>
      <c r="M36" s="109">
        <f t="shared" si="6"/>
        <v>-6.3865116873162986E-4</v>
      </c>
    </row>
    <row r="37" spans="1:13" x14ac:dyDescent="0.25">
      <c r="A37" s="185">
        <v>40658</v>
      </c>
      <c r="B37">
        <v>96.153577173228797</v>
      </c>
      <c r="C37">
        <v>98.292532400740498</v>
      </c>
      <c r="D37">
        <v>96.8038620000832</v>
      </c>
      <c r="E37">
        <v>99.618757148303402</v>
      </c>
      <c r="F37" s="464">
        <v>94.623980670492301</v>
      </c>
      <c r="G37">
        <f>_xll.ciqfunctions.udf.CIQ($G$1, "IQ_LASTSALEPRICE", A37, "USD")</f>
        <v>61.28</v>
      </c>
      <c r="H37" s="186">
        <f t="shared" si="1"/>
        <v>7.5633015455442987E-3</v>
      </c>
      <c r="I37" s="109">
        <f t="shared" si="7"/>
        <v>-2.908456336799814E-4</v>
      </c>
      <c r="J37" s="109">
        <f t="shared" si="8"/>
        <v>1.9922407465655656E-3</v>
      </c>
      <c r="K37" s="109">
        <f t="shared" si="9"/>
        <v>2.3268841297889864E-3</v>
      </c>
      <c r="L37" s="109">
        <f t="shared" si="10"/>
        <v>3.4870502934032377E-3</v>
      </c>
      <c r="M37" s="109">
        <f t="shared" si="6"/>
        <v>1.0864008179958251E-3</v>
      </c>
    </row>
    <row r="38" spans="1:13" x14ac:dyDescent="0.25">
      <c r="A38" s="185">
        <v>40659</v>
      </c>
      <c r="B38">
        <v>95.650045457724303</v>
      </c>
      <c r="C38">
        <v>97.809092779263494</v>
      </c>
      <c r="D38">
        <v>96.362728369886298</v>
      </c>
      <c r="E38">
        <v>99.5638581776591</v>
      </c>
      <c r="F38" s="464">
        <v>94.593778314708558</v>
      </c>
      <c r="G38">
        <f>_xll.ciqfunctions.udf.CIQ($G$1, "IQ_LASTSALEPRICE", A38, "USD")</f>
        <v>61.63</v>
      </c>
      <c r="H38" s="186">
        <f t="shared" si="1"/>
        <v>5.7114882506528186E-3</v>
      </c>
      <c r="I38" s="109">
        <f t="shared" si="7"/>
        <v>-5.2367444905074834E-3</v>
      </c>
      <c r="J38" s="109">
        <f t="shared" si="8"/>
        <v>-4.9183758894929541E-3</v>
      </c>
      <c r="K38" s="109">
        <f t="shared" si="9"/>
        <v>-4.5569837926148216E-3</v>
      </c>
      <c r="L38" s="109">
        <f t="shared" si="10"/>
        <v>-5.5109070034442542E-4</v>
      </c>
      <c r="M38" s="109">
        <f t="shared" si="6"/>
        <v>-3.1918289179688752E-4</v>
      </c>
    </row>
    <row r="39" spans="1:13" x14ac:dyDescent="0.25">
      <c r="A39" s="185">
        <v>40660</v>
      </c>
      <c r="B39">
        <v>95.454227568361404</v>
      </c>
      <c r="C39">
        <v>98.292532400740498</v>
      </c>
      <c r="D39">
        <v>96.454284406342296</v>
      </c>
      <c r="E39">
        <v>99.367136866183699</v>
      </c>
      <c r="F39" s="464">
        <v>94.457867713681665</v>
      </c>
      <c r="G39">
        <f>_xll.ciqfunctions.udf.CIQ($G$1, "IQ_LASTSALEPRICE", A39, "USD")</f>
        <v>61.99</v>
      </c>
      <c r="H39" s="186">
        <f t="shared" si="1"/>
        <v>5.8413110498134468E-3</v>
      </c>
      <c r="I39" s="109">
        <f t="shared" si="7"/>
        <v>-2.047232580244307E-3</v>
      </c>
      <c r="J39" s="109">
        <f t="shared" si="8"/>
        <v>4.9426858765373449E-3</v>
      </c>
      <c r="K39" s="109">
        <f t="shared" si="9"/>
        <v>9.5011876484618618E-4</v>
      </c>
      <c r="L39" s="109">
        <f t="shared" si="10"/>
        <v>-1.9758305380691565E-3</v>
      </c>
      <c r="M39" s="109">
        <f t="shared" si="6"/>
        <v>-1.436781609195581E-3</v>
      </c>
    </row>
    <row r="40" spans="1:13" x14ac:dyDescent="0.25">
      <c r="A40" s="185">
        <v>40661</v>
      </c>
      <c r="B40">
        <v>94.363242184768097</v>
      </c>
      <c r="C40">
        <v>97.613659740794006</v>
      </c>
      <c r="D40">
        <v>96.029797328228298</v>
      </c>
      <c r="E40">
        <v>99.222264582538998</v>
      </c>
      <c r="F40" s="464">
        <v>96.254907882814848</v>
      </c>
      <c r="G40">
        <f>_xll.ciqfunctions.udf.CIQ($G$1, "IQ_LASTSALEPRICE", A40, "USD")</f>
        <v>65.150000000000006</v>
      </c>
      <c r="H40" s="186">
        <f t="shared" si="1"/>
        <v>5.0975963865139695E-2</v>
      </c>
      <c r="I40" s="109">
        <f t="shared" si="7"/>
        <v>-1.142940874789411E-2</v>
      </c>
      <c r="J40" s="109">
        <f t="shared" si="8"/>
        <v>-6.906655504394954E-3</v>
      </c>
      <c r="K40" s="109">
        <f t="shared" si="9"/>
        <v>-4.4009146999185456E-3</v>
      </c>
      <c r="L40" s="109">
        <f t="shared" si="10"/>
        <v>-1.4579496623697841E-3</v>
      </c>
      <c r="M40" s="109">
        <f t="shared" si="6"/>
        <v>1.9024780175859179E-2</v>
      </c>
    </row>
    <row r="41" spans="1:13" x14ac:dyDescent="0.25">
      <c r="A41" s="185">
        <v>40662</v>
      </c>
      <c r="B41">
        <v>94.293307224281406</v>
      </c>
      <c r="C41">
        <v>97.665089487759701</v>
      </c>
      <c r="D41">
        <v>95.963211119896698</v>
      </c>
      <c r="E41">
        <v>99.046892870758597</v>
      </c>
      <c r="F41" s="464">
        <v>95.167623074599817</v>
      </c>
      <c r="G41">
        <f>_xll.ciqfunctions.udf.CIQ($G$1, "IQ_LASTSALEPRICE", A41, "USD")</f>
        <v>66.88</v>
      </c>
      <c r="H41" s="186">
        <f t="shared" si="1"/>
        <v>2.6554105909439629E-2</v>
      </c>
      <c r="I41" s="109">
        <f t="shared" si="7"/>
        <v>-7.4112502779155598E-4</v>
      </c>
      <c r="J41" s="109">
        <f t="shared" si="8"/>
        <v>5.2687038988463719E-4</v>
      </c>
      <c r="K41" s="109">
        <f t="shared" si="9"/>
        <v>-6.9339111592636726E-4</v>
      </c>
      <c r="L41" s="109">
        <f t="shared" si="10"/>
        <v>-1.7674633059248102E-3</v>
      </c>
      <c r="M41" s="109">
        <f t="shared" si="6"/>
        <v>-1.1295889551302118E-2</v>
      </c>
    </row>
    <row r="42" spans="1:13" x14ac:dyDescent="0.25">
      <c r="A42" s="185">
        <v>40665</v>
      </c>
      <c r="B42">
        <v>93.915658437652894</v>
      </c>
      <c r="C42">
        <v>97.603373791400898</v>
      </c>
      <c r="D42">
        <v>95.696866286570298</v>
      </c>
      <c r="E42">
        <v>99.031643156690805</v>
      </c>
      <c r="F42" s="464">
        <v>94.938085170643319</v>
      </c>
      <c r="G42">
        <f>_xll.ciqfunctions.udf.CIQ($G$1, "IQ_LASTSALEPRICE", A42, "USD")</f>
        <v>65.680000000000007</v>
      </c>
      <c r="H42" s="186">
        <f t="shared" si="1"/>
        <v>-1.794258373205726E-2</v>
      </c>
      <c r="I42" s="109">
        <f t="shared" si="7"/>
        <v>-4.0050433879708081E-3</v>
      </c>
      <c r="J42" s="109">
        <f t="shared" si="8"/>
        <v>-6.3191153238573161E-4</v>
      </c>
      <c r="K42" s="109">
        <f t="shared" si="9"/>
        <v>-2.7754889630946522E-3</v>
      </c>
      <c r="L42" s="109">
        <f t="shared" si="10"/>
        <v>-1.5396458814398439E-4</v>
      </c>
      <c r="M42" s="109">
        <f t="shared" si="6"/>
        <v>-2.4119327197713591E-3</v>
      </c>
    </row>
    <row r="43" spans="1:13" x14ac:dyDescent="0.25">
      <c r="A43" s="185">
        <v>40666</v>
      </c>
      <c r="B43">
        <v>94.083502342821106</v>
      </c>
      <c r="C43">
        <v>97.726805184118405</v>
      </c>
      <c r="D43">
        <v>96.179616296974402</v>
      </c>
      <c r="E43">
        <v>99.130766298131903</v>
      </c>
      <c r="F43" s="464">
        <v>96.212624584717616</v>
      </c>
      <c r="G43">
        <f>_xll.ciqfunctions.udf.CIQ($G$1, "IQ_LASTSALEPRICE", A43, "USD")</f>
        <v>66.099999999999994</v>
      </c>
      <c r="H43" s="186">
        <f t="shared" si="1"/>
        <v>6.394640682094721E-3</v>
      </c>
      <c r="I43" s="109">
        <f t="shared" si="7"/>
        <v>1.7871770049893154E-3</v>
      </c>
      <c r="J43" s="109">
        <f t="shared" si="8"/>
        <v>1.2646221941190472E-3</v>
      </c>
      <c r="K43" s="109">
        <f t="shared" si="9"/>
        <v>5.0445749075886948E-3</v>
      </c>
      <c r="L43" s="109">
        <f t="shared" si="10"/>
        <v>1.0009239297812389E-3</v>
      </c>
      <c r="M43" s="109">
        <f t="shared" si="6"/>
        <v>1.3424953871604028E-2</v>
      </c>
    </row>
    <row r="44" spans="1:13" x14ac:dyDescent="0.25">
      <c r="A44" s="185">
        <v>40667</v>
      </c>
      <c r="B44">
        <v>94.097489334918507</v>
      </c>
      <c r="C44">
        <v>98.559967084961897</v>
      </c>
      <c r="D44">
        <v>96.753922343834503</v>
      </c>
      <c r="E44">
        <v>99.085017155928298</v>
      </c>
      <c r="F44" s="464">
        <v>95.650860767139832</v>
      </c>
      <c r="G44">
        <f>_xll.ciqfunctions.udf.CIQ($G$1, "IQ_LASTSALEPRICE", A44, "USD")</f>
        <v>66.08</v>
      </c>
      <c r="H44" s="186">
        <f t="shared" si="1"/>
        <v>-3.0257186081683596E-4</v>
      </c>
      <c r="I44" s="109">
        <f t="shared" si="7"/>
        <v>1.4866572511751386E-4</v>
      </c>
      <c r="J44" s="109">
        <f t="shared" si="8"/>
        <v>8.5254183770133718E-3</v>
      </c>
      <c r="K44" s="109">
        <f t="shared" si="9"/>
        <v>5.9711825537629437E-3</v>
      </c>
      <c r="L44" s="109">
        <f t="shared" si="10"/>
        <v>-4.6150296131086677E-4</v>
      </c>
      <c r="M44" s="109">
        <f t="shared" si="6"/>
        <v>-5.83877448518344E-3</v>
      </c>
    </row>
    <row r="45" spans="1:13" x14ac:dyDescent="0.25">
      <c r="A45" s="185">
        <v>40668</v>
      </c>
      <c r="B45">
        <v>95.817889362892501</v>
      </c>
      <c r="C45">
        <v>99.588562024274793</v>
      </c>
      <c r="D45">
        <v>97.453077531316296</v>
      </c>
      <c r="E45">
        <v>99.065192527640093</v>
      </c>
      <c r="F45" s="464">
        <v>97.825430383569909</v>
      </c>
      <c r="G45">
        <f>_xll.ciqfunctions.udf.CIQ($G$1, "IQ_LASTSALEPRICE", A45, "USD")</f>
        <v>66.02</v>
      </c>
      <c r="H45" s="186">
        <f t="shared" si="1"/>
        <v>-9.0799031476995751E-4</v>
      </c>
      <c r="I45" s="109">
        <f t="shared" si="7"/>
        <v>1.8283166109253068E-2</v>
      </c>
      <c r="J45" s="109">
        <f t="shared" si="8"/>
        <v>1.0436234606553851E-2</v>
      </c>
      <c r="K45" s="109">
        <f t="shared" si="9"/>
        <v>7.2261172523548911E-3</v>
      </c>
      <c r="L45" s="109">
        <f t="shared" si="10"/>
        <v>-2.0007695267398873E-4</v>
      </c>
      <c r="M45" s="109">
        <f t="shared" si="6"/>
        <v>2.2734449005367807E-2</v>
      </c>
    </row>
    <row r="46" spans="1:13" x14ac:dyDescent="0.25">
      <c r="A46" s="185">
        <v>40669</v>
      </c>
      <c r="B46">
        <v>96.461290999370505</v>
      </c>
      <c r="C46">
        <v>98.755400123431301</v>
      </c>
      <c r="D46">
        <v>96.4709309584252</v>
      </c>
      <c r="E46">
        <v>99.034693099504295</v>
      </c>
      <c r="F46" s="464">
        <v>96.828752642706135</v>
      </c>
      <c r="G46">
        <f>_xll.ciqfunctions.udf.CIQ($G$1, "IQ_LASTSALEPRICE", A46, "USD")</f>
        <v>66.400000000000006</v>
      </c>
      <c r="H46" s="186">
        <f t="shared" si="1"/>
        <v>5.7558315661923043E-3</v>
      </c>
      <c r="I46" s="109">
        <f t="shared" si="7"/>
        <v>6.7148383329675987E-3</v>
      </c>
      <c r="J46" s="109">
        <f t="shared" si="8"/>
        <v>-8.3660400743652552E-3</v>
      </c>
      <c r="K46" s="109">
        <f t="shared" si="9"/>
        <v>-1.0078148353760197E-2</v>
      </c>
      <c r="L46" s="109">
        <f t="shared" si="10"/>
        <v>-3.0787229457296394E-4</v>
      </c>
      <c r="M46" s="109">
        <f t="shared" si="6"/>
        <v>-1.0188329731398493E-2</v>
      </c>
    </row>
    <row r="47" spans="1:13" x14ac:dyDescent="0.25">
      <c r="A47" s="185">
        <v>40672</v>
      </c>
      <c r="B47">
        <v>97.957899153786897</v>
      </c>
      <c r="C47">
        <v>99.475416580950395</v>
      </c>
      <c r="D47">
        <v>96.962004244870698</v>
      </c>
      <c r="E47">
        <v>99.100266869996105</v>
      </c>
      <c r="F47" s="464">
        <v>97.463002114164894</v>
      </c>
      <c r="G47">
        <f>_xll.ciqfunctions.udf.CIQ($G$1, "IQ_LASTSALEPRICE", A47, "USD")</f>
        <v>65.73</v>
      </c>
      <c r="H47" s="186">
        <f t="shared" si="1"/>
        <v>-1.0090361445783125E-2</v>
      </c>
      <c r="I47" s="109">
        <f t="shared" si="7"/>
        <v>1.5515116363372661E-2</v>
      </c>
      <c r="J47" s="109">
        <f t="shared" si="8"/>
        <v>7.2909071971676287E-3</v>
      </c>
      <c r="K47" s="109">
        <f t="shared" si="9"/>
        <v>5.0903757387510407E-3</v>
      </c>
      <c r="L47" s="109">
        <f t="shared" si="10"/>
        <v>6.6212928459252751E-4</v>
      </c>
      <c r="M47" s="109">
        <f t="shared" si="6"/>
        <v>6.5502183406112024E-3</v>
      </c>
    </row>
    <row r="48" spans="1:13" x14ac:dyDescent="0.25">
      <c r="A48" s="185">
        <v>40673</v>
      </c>
      <c r="B48">
        <v>97.440380446185003</v>
      </c>
      <c r="C48">
        <v>98.878831516148907</v>
      </c>
      <c r="D48">
        <v>96.579133546964002</v>
      </c>
      <c r="E48">
        <v>99.013343499809295</v>
      </c>
      <c r="F48" s="464">
        <v>97.13077620054365</v>
      </c>
      <c r="G48">
        <f>_xll.ciqfunctions.udf.CIQ($G$1, "IQ_LASTSALEPRICE", A48, "USD")</f>
        <v>66.459999999999994</v>
      </c>
      <c r="H48" s="186">
        <f t="shared" si="1"/>
        <v>1.1106039860033334E-2</v>
      </c>
      <c r="I48" s="109">
        <f t="shared" si="7"/>
        <v>-5.2830727493392571E-3</v>
      </c>
      <c r="J48" s="109">
        <f t="shared" si="8"/>
        <v>-5.9973115499949436E-3</v>
      </c>
      <c r="K48" s="109">
        <f t="shared" si="9"/>
        <v>-3.9486673247779436E-3</v>
      </c>
      <c r="L48" s="109">
        <f t="shared" si="10"/>
        <v>-8.7712549049778765E-4</v>
      </c>
      <c r="M48" s="109">
        <f t="shared" si="6"/>
        <v>-3.4087387666561497E-3</v>
      </c>
    </row>
    <row r="49" spans="1:13" x14ac:dyDescent="0.25">
      <c r="A49" s="185">
        <v>40674</v>
      </c>
      <c r="B49">
        <v>97.7900552486187</v>
      </c>
      <c r="C49">
        <v>98.436535692244306</v>
      </c>
      <c r="D49">
        <v>96.420991302176503</v>
      </c>
      <c r="E49">
        <v>99.043842927945093</v>
      </c>
      <c r="F49" s="464">
        <v>97.511325883418905</v>
      </c>
      <c r="G49">
        <f>_xll.ciqfunctions.udf.CIQ($G$1, "IQ_LASTSALEPRICE", A49, "USD")</f>
        <v>66.36</v>
      </c>
      <c r="H49" s="186">
        <f t="shared" si="1"/>
        <v>-1.5046644598253334E-3</v>
      </c>
      <c r="I49" s="109">
        <f t="shared" si="7"/>
        <v>3.5886025981479719E-3</v>
      </c>
      <c r="J49" s="109">
        <f t="shared" si="8"/>
        <v>-4.4731093311146664E-3</v>
      </c>
      <c r="K49" s="109">
        <f t="shared" si="9"/>
        <v>-1.6374369802210076E-3</v>
      </c>
      <c r="L49" s="109">
        <f t="shared" si="10"/>
        <v>3.0803351404706802E-4</v>
      </c>
      <c r="M49" s="109">
        <f t="shared" si="6"/>
        <v>3.9179104477611304E-3</v>
      </c>
    </row>
    <row r="50" spans="1:13" x14ac:dyDescent="0.25">
      <c r="A50" s="185">
        <v>40675</v>
      </c>
      <c r="B50">
        <v>98.279599972026006</v>
      </c>
      <c r="C50">
        <v>99.331413289446601</v>
      </c>
      <c r="D50">
        <v>97.145116317782595</v>
      </c>
      <c r="E50">
        <v>99.150590926420094</v>
      </c>
      <c r="F50" s="464">
        <v>98.199939595288427</v>
      </c>
      <c r="G50">
        <f>_xll.ciqfunctions.udf.CIQ($G$1, "IQ_LASTSALEPRICE", A50, "USD")</f>
        <v>67.72</v>
      </c>
      <c r="H50" s="186">
        <f t="shared" si="1"/>
        <v>2.0494273658830719E-2</v>
      </c>
      <c r="I50" s="109">
        <f t="shared" si="7"/>
        <v>5.0060788099843823E-3</v>
      </c>
      <c r="J50" s="109">
        <f t="shared" si="8"/>
        <v>9.0909090909099266E-3</v>
      </c>
      <c r="K50" s="109">
        <f t="shared" si="9"/>
        <v>7.5100349605070615E-3</v>
      </c>
      <c r="L50" s="109">
        <f t="shared" si="10"/>
        <v>1.0777853051668895E-3</v>
      </c>
      <c r="M50" s="109">
        <f t="shared" si="6"/>
        <v>7.0618844081025145E-3</v>
      </c>
    </row>
    <row r="51" spans="1:13" x14ac:dyDescent="0.25">
      <c r="A51" s="185">
        <v>40676</v>
      </c>
      <c r="B51">
        <v>98.741170711238496</v>
      </c>
      <c r="C51">
        <v>99.691421518206099</v>
      </c>
      <c r="D51">
        <v>97.619543052145303</v>
      </c>
      <c r="E51">
        <v>99.142966069386105</v>
      </c>
      <c r="F51" s="464">
        <v>98.731501057082454</v>
      </c>
      <c r="G51">
        <f>_xll.ciqfunctions.udf.CIQ($G$1, "IQ_LASTSALEPRICE", A51, "USD")</f>
        <v>68.3</v>
      </c>
      <c r="H51" s="186">
        <f t="shared" si="1"/>
        <v>8.5646780862373983E-3</v>
      </c>
      <c r="I51" s="109">
        <f t="shared" si="7"/>
        <v>4.6965060841097639E-3</v>
      </c>
      <c r="J51" s="109">
        <f t="shared" si="8"/>
        <v>3.6243139691414239E-3</v>
      </c>
      <c r="K51" s="109">
        <f t="shared" si="9"/>
        <v>4.8836910422831448E-3</v>
      </c>
      <c r="L51" s="109">
        <f t="shared" si="10"/>
        <v>-7.6901781045801698E-5</v>
      </c>
      <c r="M51" s="109">
        <f t="shared" si="6"/>
        <v>5.4130528387772436E-3</v>
      </c>
    </row>
    <row r="52" spans="1:13" x14ac:dyDescent="0.25">
      <c r="A52" s="185">
        <v>40679</v>
      </c>
      <c r="B52">
        <v>98.335547940415395</v>
      </c>
      <c r="C52">
        <v>99.845710759103</v>
      </c>
      <c r="D52">
        <v>97.461400807357705</v>
      </c>
      <c r="E52">
        <v>99.281738467403699</v>
      </c>
      <c r="F52" s="464">
        <v>98.459679855028696</v>
      </c>
      <c r="G52">
        <f>_xll.ciqfunctions.udf.CIQ($G$1, "IQ_LASTSALEPRICE", A52, "USD")</f>
        <v>67.16</v>
      </c>
      <c r="H52" s="186">
        <f t="shared" si="1"/>
        <v>-1.6691068814055687E-2</v>
      </c>
      <c r="I52" s="109">
        <f t="shared" si="7"/>
        <v>-4.1079396557825998E-3</v>
      </c>
      <c r="J52" s="109">
        <f t="shared" si="8"/>
        <v>1.5476681799417857E-3</v>
      </c>
      <c r="K52" s="109">
        <f t="shared" si="9"/>
        <v>-1.6199855053933288E-3</v>
      </c>
      <c r="L52" s="109">
        <f t="shared" si="10"/>
        <v>1.3997200559894285E-3</v>
      </c>
      <c r="M52" s="109">
        <f t="shared" si="6"/>
        <v>-2.7531355154480908E-3</v>
      </c>
    </row>
    <row r="53" spans="1:13" x14ac:dyDescent="0.25">
      <c r="A53" s="185">
        <v>40680</v>
      </c>
      <c r="B53">
        <v>98.811105671725201</v>
      </c>
      <c r="C53">
        <v>100.55544126722801</v>
      </c>
      <c r="D53">
        <v>97.969120645886207</v>
      </c>
      <c r="E53">
        <v>99.283263438810494</v>
      </c>
      <c r="F53" s="464">
        <v>98.882512836001212</v>
      </c>
      <c r="G53">
        <f>_xll.ciqfunctions.udf.CIQ($G$1, "IQ_LASTSALEPRICE", A53, "USD")</f>
        <v>67.27</v>
      </c>
      <c r="H53" s="186">
        <f t="shared" si="1"/>
        <v>1.6378796902918324E-3</v>
      </c>
      <c r="I53" s="109">
        <f t="shared" si="7"/>
        <v>4.836071403171216E-3</v>
      </c>
      <c r="J53" s="109">
        <f t="shared" si="8"/>
        <v>7.1082723807471826E-3</v>
      </c>
      <c r="K53" s="109">
        <f t="shared" si="9"/>
        <v>5.2094453221749326E-3</v>
      </c>
      <c r="L53" s="109">
        <f t="shared" si="10"/>
        <v>1.5360039321787866E-5</v>
      </c>
      <c r="M53" s="109">
        <f t="shared" si="6"/>
        <v>4.2944785276073372E-3</v>
      </c>
    </row>
    <row r="54" spans="1:13" x14ac:dyDescent="0.25">
      <c r="A54" s="185">
        <v>40681</v>
      </c>
      <c r="B54">
        <v>98.181691027344499</v>
      </c>
      <c r="C54">
        <v>100.15428924089601</v>
      </c>
      <c r="D54">
        <v>97.6028965000624</v>
      </c>
      <c r="E54">
        <v>99.220739611132203</v>
      </c>
      <c r="F54" s="464">
        <v>97.777106614315926</v>
      </c>
      <c r="G54">
        <f>_xll.ciqfunctions.udf.CIQ($G$1, "IQ_LASTSALEPRICE", A54, "USD")</f>
        <v>67.47</v>
      </c>
      <c r="H54" s="186">
        <f t="shared" si="1"/>
        <v>2.9730935037908246E-3</v>
      </c>
      <c r="I54" s="109">
        <f t="shared" si="7"/>
        <v>-6.3698775567978538E-3</v>
      </c>
      <c r="J54" s="109">
        <f t="shared" si="8"/>
        <v>-3.9893617021273808E-3</v>
      </c>
      <c r="K54" s="109">
        <f t="shared" si="9"/>
        <v>-3.7381589567139217E-3</v>
      </c>
      <c r="L54" s="109">
        <f t="shared" si="10"/>
        <v>-6.2975193917580441E-4</v>
      </c>
      <c r="M54" s="109">
        <f t="shared" si="6"/>
        <v>-1.1178985949908293E-2</v>
      </c>
    </row>
    <row r="55" spans="1:13" x14ac:dyDescent="0.25">
      <c r="A55" s="185">
        <v>40682</v>
      </c>
      <c r="B55">
        <v>98.069795090565705</v>
      </c>
      <c r="C55">
        <v>99.773709113351103</v>
      </c>
      <c r="D55">
        <v>97.078530109450995</v>
      </c>
      <c r="E55">
        <v>99.207777354174596</v>
      </c>
      <c r="F55" s="464">
        <v>97.704620960434909</v>
      </c>
      <c r="G55">
        <f>_xll.ciqfunctions.udf.CIQ($G$1, "IQ_LASTSALEPRICE", A55, "USD")</f>
        <v>67.849999999999994</v>
      </c>
      <c r="H55" s="186">
        <f t="shared" si="1"/>
        <v>5.6321327997628234E-3</v>
      </c>
      <c r="I55" s="109">
        <f t="shared" si="7"/>
        <v>-1.1396823135551015E-3</v>
      </c>
      <c r="J55" s="109">
        <f t="shared" si="8"/>
        <v>-3.7999383793689834E-3</v>
      </c>
      <c r="K55" s="109">
        <f t="shared" si="9"/>
        <v>-5.3724470217035858E-3</v>
      </c>
      <c r="L55" s="109">
        <f t="shared" si="10"/>
        <v>-1.3064060002387912E-4</v>
      </c>
      <c r="M55" s="109">
        <f t="shared" si="6"/>
        <v>-7.4133563971101601E-4</v>
      </c>
    </row>
    <row r="56" spans="1:13" x14ac:dyDescent="0.25">
      <c r="A56" s="185">
        <v>40683</v>
      </c>
      <c r="B56">
        <v>98.657248758654404</v>
      </c>
      <c r="C56">
        <v>100.06171569635799</v>
      </c>
      <c r="D56">
        <v>97.003620625078</v>
      </c>
      <c r="E56">
        <v>99.069767441860407</v>
      </c>
      <c r="F56" s="464">
        <v>97.765025672002423</v>
      </c>
      <c r="G56">
        <f>_xll.ciqfunctions.udf.CIQ($G$1, "IQ_LASTSALEPRICE", A56, "USD")</f>
        <v>67.3</v>
      </c>
      <c r="H56" s="186">
        <f t="shared" si="1"/>
        <v>-8.1061164333087188E-3</v>
      </c>
      <c r="I56" s="109">
        <f t="shared" si="7"/>
        <v>5.9901590244599845E-3</v>
      </c>
      <c r="J56" s="109">
        <f t="shared" si="8"/>
        <v>2.8865979381371698E-3</v>
      </c>
      <c r="K56" s="109">
        <f t="shared" si="9"/>
        <v>-7.7163801603241655E-4</v>
      </c>
      <c r="L56" s="109">
        <f t="shared" si="10"/>
        <v>-1.3911198899405619E-3</v>
      </c>
      <c r="M56" s="109">
        <f t="shared" si="6"/>
        <v>6.1823802163840647E-4</v>
      </c>
    </row>
    <row r="57" spans="1:13" x14ac:dyDescent="0.25">
      <c r="A57" s="185">
        <v>40686</v>
      </c>
      <c r="B57">
        <v>99.8041821106371</v>
      </c>
      <c r="C57">
        <v>100.75087430569801</v>
      </c>
      <c r="D57">
        <v>97.661159432352505</v>
      </c>
      <c r="E57">
        <v>99.252764010674696</v>
      </c>
      <c r="F57" s="464">
        <v>98.942917547568712</v>
      </c>
      <c r="G57">
        <f>_xll.ciqfunctions.udf.CIQ($G$1, "IQ_LASTSALEPRICE", A57, "USD")</f>
        <v>66.3</v>
      </c>
      <c r="H57" s="186">
        <f t="shared" si="1"/>
        <v>-1.4858841010401136E-2</v>
      </c>
      <c r="I57" s="109">
        <f t="shared" si="7"/>
        <v>1.1625434181612437E-2</v>
      </c>
      <c r="J57" s="109">
        <f t="shared" si="8"/>
        <v>6.8873355263194824E-3</v>
      </c>
      <c r="K57" s="109">
        <f t="shared" si="9"/>
        <v>6.7784975760432076E-3</v>
      </c>
      <c r="L57" s="109">
        <f t="shared" si="10"/>
        <v>1.8471484645574687E-3</v>
      </c>
      <c r="M57" s="109">
        <f t="shared" si="6"/>
        <v>1.2048192771084265E-2</v>
      </c>
    </row>
    <row r="58" spans="1:13" x14ac:dyDescent="0.25">
      <c r="A58" s="185">
        <v>40687</v>
      </c>
      <c r="B58">
        <v>99.090845513672207</v>
      </c>
      <c r="C58">
        <v>100.586299115408</v>
      </c>
      <c r="D58">
        <v>97.386491322984696</v>
      </c>
      <c r="E58">
        <v>99.161265726267601</v>
      </c>
      <c r="F58" s="464">
        <v>98.187858652974938</v>
      </c>
      <c r="G58">
        <f>_xll.ciqfunctions.udf.CIQ($G$1, "IQ_LASTSALEPRICE", A58, "USD")</f>
        <v>66.23</v>
      </c>
      <c r="H58" s="186">
        <f t="shared" si="1"/>
        <v>-1.0558069381597646E-3</v>
      </c>
      <c r="I58" s="109">
        <f t="shared" si="7"/>
        <v>-7.1473617826368629E-3</v>
      </c>
      <c r="J58" s="109">
        <f t="shared" si="8"/>
        <v>-1.6334864726895715E-3</v>
      </c>
      <c r="K58" s="109">
        <f t="shared" si="9"/>
        <v>-2.8124600502830166E-3</v>
      </c>
      <c r="L58" s="109">
        <f t="shared" si="10"/>
        <v>-9.21871398939067E-4</v>
      </c>
      <c r="M58" s="109">
        <f t="shared" si="6"/>
        <v>-7.6312576312576041E-3</v>
      </c>
    </row>
    <row r="59" spans="1:13" x14ac:dyDescent="0.25">
      <c r="A59" s="185">
        <v>40688</v>
      </c>
      <c r="B59">
        <v>99.244702426743103</v>
      </c>
      <c r="C59">
        <v>100.360008228759</v>
      </c>
      <c r="D59">
        <v>97.353198218818903</v>
      </c>
      <c r="E59">
        <v>99.062142584826503</v>
      </c>
      <c r="F59" s="464">
        <v>98.363032316520687</v>
      </c>
      <c r="G59">
        <f>_xll.ciqfunctions.udf.CIQ($G$1, "IQ_LASTSALEPRICE", A59, "USD")</f>
        <v>66.349999999999994</v>
      </c>
      <c r="H59" s="186">
        <f t="shared" si="1"/>
        <v>1.8118677336553812E-3</v>
      </c>
      <c r="I59" s="109">
        <f t="shared" si="7"/>
        <v>1.5526854400456092E-3</v>
      </c>
      <c r="J59" s="109">
        <f t="shared" si="8"/>
        <v>-2.2497187851534539E-3</v>
      </c>
      <c r="K59" s="109">
        <f t="shared" si="9"/>
        <v>-3.4186573223360384E-4</v>
      </c>
      <c r="L59" s="109">
        <f t="shared" si="10"/>
        <v>-9.9961553248750779E-4</v>
      </c>
      <c r="M59" s="109">
        <f t="shared" si="6"/>
        <v>1.7840664410950779E-3</v>
      </c>
    </row>
    <row r="60" spans="1:13" x14ac:dyDescent="0.25">
      <c r="A60" s="185">
        <v>40689</v>
      </c>
      <c r="B60">
        <v>99.202741450451001</v>
      </c>
      <c r="C60">
        <v>100.90516354659501</v>
      </c>
      <c r="D60">
        <v>97.278288734445795</v>
      </c>
      <c r="E60">
        <v>99.039268013724694</v>
      </c>
      <c r="F60" s="464">
        <v>98.097251585623695</v>
      </c>
      <c r="G60">
        <f>_xll.ciqfunctions.udf.CIQ($G$1, "IQ_LASTSALEPRICE", A60, "USD")</f>
        <v>67.56</v>
      </c>
      <c r="H60" s="186">
        <f t="shared" si="1"/>
        <v>1.8236623963828302E-2</v>
      </c>
      <c r="I60" s="109">
        <f t="shared" si="7"/>
        <v>-4.2280318511789261E-4</v>
      </c>
      <c r="J60" s="109">
        <f t="shared" si="8"/>
        <v>5.4319975402292719E-3</v>
      </c>
      <c r="K60" s="109">
        <f t="shared" si="9"/>
        <v>-7.6946094985741453E-4</v>
      </c>
      <c r="L60" s="109">
        <f t="shared" si="10"/>
        <v>-2.3091133004948805E-4</v>
      </c>
      <c r="M60" s="109">
        <f t="shared" si="6"/>
        <v>-2.7020388111027582E-3</v>
      </c>
    </row>
    <row r="61" spans="1:13" x14ac:dyDescent="0.25">
      <c r="A61" s="185">
        <v>40690</v>
      </c>
      <c r="B61">
        <v>98.041821106371003</v>
      </c>
      <c r="C61">
        <v>100.473153672083</v>
      </c>
      <c r="D61">
        <v>96.67068958342</v>
      </c>
      <c r="E61">
        <v>99.031643156690805</v>
      </c>
      <c r="F61" s="464">
        <v>96.768347931138635</v>
      </c>
      <c r="G61">
        <f>_xll.ciqfunctions.udf.CIQ($G$1, "IQ_LASTSALEPRICE", A61, "USD")</f>
        <v>68.37</v>
      </c>
      <c r="H61" s="186">
        <f t="shared" si="1"/>
        <v>1.198934280639441E-2</v>
      </c>
      <c r="I61" s="109">
        <f t="shared" si="7"/>
        <v>-1.1702502643637591E-2</v>
      </c>
      <c r="J61" s="109">
        <f t="shared" si="8"/>
        <v>-4.2813455657551014E-3</v>
      </c>
      <c r="K61" s="109">
        <f t="shared" si="9"/>
        <v>-6.2459893048123494E-3</v>
      </c>
      <c r="L61" s="109">
        <f t="shared" si="10"/>
        <v>-7.6988220801821328E-5</v>
      </c>
      <c r="M61" s="109">
        <f t="shared" si="6"/>
        <v>-1.3546798029556717E-2</v>
      </c>
    </row>
    <row r="62" spans="1:13" x14ac:dyDescent="0.25">
      <c r="A62" s="185">
        <v>40693</v>
      </c>
      <c r="B62">
        <v>97.971886145884298</v>
      </c>
      <c r="C62">
        <v>100.49372557087</v>
      </c>
      <c r="D62">
        <v>96.620749927171303</v>
      </c>
      <c r="E62">
        <v>98.905070529927499</v>
      </c>
      <c r="F62" s="464">
        <v>96.454243430987617</v>
      </c>
      <c r="G62">
        <f>_xll.ciqfunctions.udf.CIQ($G$1, "IQ_LASTSALEPRICE", A62, "USD")</f>
        <v>68.37</v>
      </c>
      <c r="H62" s="186">
        <f t="shared" si="1"/>
        <v>0</v>
      </c>
      <c r="I62" s="109">
        <f t="shared" si="7"/>
        <v>-7.133176403447683E-4</v>
      </c>
      <c r="J62" s="109">
        <f t="shared" si="8"/>
        <v>2.0475020475752004E-4</v>
      </c>
      <c r="K62" s="109">
        <f t="shared" si="9"/>
        <v>-5.1659563476680326E-4</v>
      </c>
      <c r="L62" s="109">
        <f t="shared" si="10"/>
        <v>-1.2781028641829506E-3</v>
      </c>
      <c r="M62" s="109">
        <f t="shared" si="6"/>
        <v>-3.245942571785343E-3</v>
      </c>
    </row>
    <row r="63" spans="1:13" x14ac:dyDescent="0.25">
      <c r="A63" s="185">
        <v>40694</v>
      </c>
      <c r="B63">
        <v>97.286523533114206</v>
      </c>
      <c r="C63">
        <v>99.650277720633596</v>
      </c>
      <c r="D63">
        <v>96.296142161554698</v>
      </c>
      <c r="E63">
        <v>99.092642012962202</v>
      </c>
      <c r="F63" s="464">
        <v>95.68106312292359</v>
      </c>
      <c r="G63">
        <f>_xll.ciqfunctions.udf.CIQ($G$1, "IQ_LASTSALEPRICE", A63, "USD")</f>
        <v>67.790000000000006</v>
      </c>
      <c r="H63" s="186">
        <f t="shared" si="1"/>
        <v>-8.4832528886938929E-3</v>
      </c>
      <c r="I63" s="109">
        <f t="shared" si="7"/>
        <v>-6.995502890998373E-3</v>
      </c>
      <c r="J63" s="109">
        <f t="shared" si="8"/>
        <v>-8.3930399181149085E-3</v>
      </c>
      <c r="K63" s="109">
        <f t="shared" si="9"/>
        <v>-3.3596071843913222E-3</v>
      </c>
      <c r="L63" s="109">
        <f t="shared" si="10"/>
        <v>1.8964799481937522E-3</v>
      </c>
      <c r="M63" s="109">
        <f t="shared" si="6"/>
        <v>-8.0160320641282645E-3</v>
      </c>
    </row>
    <row r="64" spans="1:13" x14ac:dyDescent="0.25">
      <c r="A64" s="185">
        <v>40695</v>
      </c>
      <c r="B64">
        <v>96.755017833414897</v>
      </c>
      <c r="C64">
        <v>99.917712404854896</v>
      </c>
      <c r="D64">
        <v>96.787215448000296</v>
      </c>
      <c r="E64">
        <v>98.804422417079607</v>
      </c>
      <c r="F64" s="464">
        <v>95.801872546058604</v>
      </c>
      <c r="G64">
        <f>_xll.ciqfunctions.udf.CIQ($G$1, "IQ_LASTSALEPRICE", A64, "USD")</f>
        <v>66.959999999999994</v>
      </c>
      <c r="H64" s="186">
        <f t="shared" si="1"/>
        <v>-1.2243693760141783E-2</v>
      </c>
      <c r="I64" s="109">
        <f t="shared" si="7"/>
        <v>-5.4633024225436699E-3</v>
      </c>
      <c r="J64" s="109">
        <f t="shared" si="8"/>
        <v>2.6837324525179618E-3</v>
      </c>
      <c r="K64" s="109">
        <f t="shared" si="9"/>
        <v>5.0996153679940814E-3</v>
      </c>
      <c r="L64" s="109">
        <f t="shared" si="10"/>
        <v>-2.9085872576178895E-3</v>
      </c>
      <c r="M64" s="109">
        <f t="shared" si="6"/>
        <v>1.2626262626262985E-3</v>
      </c>
    </row>
    <row r="65" spans="1:13" x14ac:dyDescent="0.25">
      <c r="A65" s="185">
        <v>40696</v>
      </c>
      <c r="B65">
        <v>97.062731659556604</v>
      </c>
      <c r="C65">
        <v>100.894877597202</v>
      </c>
      <c r="D65">
        <v>97.178409421948402</v>
      </c>
      <c r="E65">
        <v>98.905070529927499</v>
      </c>
      <c r="F65" s="464">
        <v>95.638779824826344</v>
      </c>
      <c r="G65">
        <f>_xll.ciqfunctions.udf.CIQ($G$1, "IQ_LASTSALEPRICE", A65, "USD")</f>
        <v>67.239999999999995</v>
      </c>
      <c r="H65" s="186">
        <f t="shared" si="1"/>
        <v>4.1816009557944511E-3</v>
      </c>
      <c r="I65" s="109">
        <f t="shared" si="7"/>
        <v>3.1803397181064952E-3</v>
      </c>
      <c r="J65" s="109">
        <f t="shared" si="8"/>
        <v>9.7796994029220041E-3</v>
      </c>
      <c r="K65" s="109">
        <f t="shared" si="9"/>
        <v>4.0417938685122223E-3</v>
      </c>
      <c r="L65" s="109">
        <f t="shared" si="10"/>
        <v>1.018659999074023E-3</v>
      </c>
      <c r="M65" s="109">
        <f t="shared" si="6"/>
        <v>-1.702395964691128E-3</v>
      </c>
    </row>
    <row r="66" spans="1:13" x14ac:dyDescent="0.25">
      <c r="A66" s="185">
        <v>40697</v>
      </c>
      <c r="B66">
        <v>95.999720260158</v>
      </c>
      <c r="C66">
        <v>100.79201810327</v>
      </c>
      <c r="D66">
        <v>97.170086145907007</v>
      </c>
      <c r="E66">
        <v>98.8577964163171</v>
      </c>
      <c r="F66" s="464">
        <v>95.36091815161582</v>
      </c>
      <c r="G66">
        <f>_xll.ciqfunctions.udf.CIQ($G$1, "IQ_LASTSALEPRICE", A66, "USD")</f>
        <v>66.5</v>
      </c>
      <c r="H66" s="186">
        <f t="shared" si="1"/>
        <v>-1.1005353955978459E-2</v>
      </c>
      <c r="I66" s="109">
        <f t="shared" si="7"/>
        <v>-1.0951797679948583E-2</v>
      </c>
      <c r="J66" s="109">
        <f t="shared" si="8"/>
        <v>-1.0194719135558916E-3</v>
      </c>
      <c r="K66" s="109">
        <f t="shared" si="9"/>
        <v>-8.5649436854406957E-5</v>
      </c>
      <c r="L66" s="109">
        <f t="shared" si="10"/>
        <v>-4.7797462108978284E-4</v>
      </c>
      <c r="M66" s="109">
        <f t="shared" si="6"/>
        <v>-2.9053243226174752E-3</v>
      </c>
    </row>
    <row r="67" spans="1:13" x14ac:dyDescent="0.25">
      <c r="A67" s="185">
        <v>40700</v>
      </c>
      <c r="B67">
        <v>95.705993426113693</v>
      </c>
      <c r="C67">
        <v>100.67887265994599</v>
      </c>
      <c r="D67">
        <v>97.336551666736</v>
      </c>
      <c r="E67">
        <v>98.847121616469593</v>
      </c>
      <c r="F67" s="464">
        <v>95.542132286318335</v>
      </c>
      <c r="G67">
        <f>_xll.ciqfunctions.udf.CIQ($G$1, "IQ_LASTSALEPRICE", A67, "USD")</f>
        <v>65.58</v>
      </c>
      <c r="H67" s="186">
        <f t="shared" si="1"/>
        <v>-1.3834586466165422E-2</v>
      </c>
      <c r="I67" s="109">
        <f t="shared" si="7"/>
        <v>-3.0596634370215758E-3</v>
      </c>
      <c r="J67" s="109">
        <f t="shared" si="8"/>
        <v>-1.1225635268863332E-3</v>
      </c>
      <c r="K67" s="109">
        <f t="shared" si="9"/>
        <v>1.7131354661870102E-3</v>
      </c>
      <c r="L67" s="109">
        <f t="shared" si="10"/>
        <v>-1.0798136550149717E-4</v>
      </c>
      <c r="M67" s="109">
        <f t="shared" si="6"/>
        <v>1.9002977133084631E-3</v>
      </c>
    </row>
    <row r="68" spans="1:13" x14ac:dyDescent="0.25">
      <c r="A68" s="185">
        <v>40701</v>
      </c>
      <c r="B68">
        <v>95.356318623679897</v>
      </c>
      <c r="C68">
        <v>100.30857848179301</v>
      </c>
      <c r="D68">
        <v>97.644512880269602</v>
      </c>
      <c r="E68">
        <v>98.883720930232499</v>
      </c>
      <c r="F68" s="464">
        <v>95.203865901540325</v>
      </c>
      <c r="G68">
        <f>_xll.ciqfunctions.udf.CIQ($G$1, "IQ_LASTSALEPRICE", A68, "USD")</f>
        <v>65.5</v>
      </c>
      <c r="H68" s="186">
        <f t="shared" ref="H68:H131" si="11">G68/G67-1</f>
        <v>-1.2198841110093728E-3</v>
      </c>
      <c r="I68" s="109">
        <f t="shared" ref="I68:I99" si="12">B68/B67-1</f>
        <v>-3.6536353671909882E-3</v>
      </c>
      <c r="J68" s="109">
        <f t="shared" ref="J68:J99" si="13">C68/C67-1</f>
        <v>-3.6779730282012757E-3</v>
      </c>
      <c r="K68" s="109">
        <f t="shared" ref="K68:K99" si="14">D68/D67-1</f>
        <v>3.1638804566245238E-3</v>
      </c>
      <c r="L68" s="109">
        <f t="shared" ref="L68:L99" si="15">E68/E67-1</f>
        <v>3.7026180595245428E-4</v>
      </c>
      <c r="M68" s="109">
        <f t="shared" ref="M68:M131" si="16">F68/F67-1</f>
        <v>-3.5404944047543463E-3</v>
      </c>
    </row>
    <row r="69" spans="1:13" x14ac:dyDescent="0.25">
      <c r="A69" s="185">
        <v>40702</v>
      </c>
      <c r="B69">
        <v>95.985733268060699</v>
      </c>
      <c r="C69">
        <v>100.81259000205699</v>
      </c>
      <c r="D69">
        <v>98.2021723750468</v>
      </c>
      <c r="E69">
        <v>98.825772016774593</v>
      </c>
      <c r="F69" s="464">
        <v>95.74146783449109</v>
      </c>
      <c r="G69">
        <f>_xll.ciqfunctions.udf.CIQ($G$1, "IQ_LASTSALEPRICE", A69, "USD")</f>
        <v>65.47</v>
      </c>
      <c r="H69" s="186">
        <f t="shared" si="11"/>
        <v>-4.5801526717559327E-4</v>
      </c>
      <c r="I69" s="109">
        <f t="shared" si="12"/>
        <v>6.6006600660073467E-3</v>
      </c>
      <c r="J69" s="109">
        <f t="shared" si="13"/>
        <v>5.0246103363480454E-3</v>
      </c>
      <c r="K69" s="109">
        <f t="shared" si="14"/>
        <v>5.7111196351709026E-3</v>
      </c>
      <c r="L69" s="109">
        <f t="shared" si="15"/>
        <v>-5.8603087457431702E-4</v>
      </c>
      <c r="M69" s="109">
        <f t="shared" si="16"/>
        <v>5.6468498191737382E-3</v>
      </c>
    </row>
    <row r="70" spans="1:13" x14ac:dyDescent="0.25">
      <c r="A70" s="185">
        <v>40703</v>
      </c>
      <c r="B70">
        <v>96.391356038883799</v>
      </c>
      <c r="C70">
        <v>100.318864431186</v>
      </c>
      <c r="D70">
        <v>98.260435307336905</v>
      </c>
      <c r="E70">
        <v>98.799847502859294</v>
      </c>
      <c r="F70" s="464">
        <v>95.723346421020835</v>
      </c>
      <c r="G70">
        <f>_xll.ciqfunctions.udf.CIQ($G$1, "IQ_LASTSALEPRICE", A70, "USD")</f>
        <v>64.989999999999995</v>
      </c>
      <c r="H70" s="186">
        <f t="shared" si="11"/>
        <v>-7.3316022605773856E-3</v>
      </c>
      <c r="I70" s="109">
        <f t="shared" si="12"/>
        <v>4.2258652094713245E-3</v>
      </c>
      <c r="J70" s="109">
        <f t="shared" si="13"/>
        <v>-4.8974594429219698E-3</v>
      </c>
      <c r="K70" s="109">
        <f t="shared" si="14"/>
        <v>5.9329575793487521E-4</v>
      </c>
      <c r="L70" s="109">
        <f t="shared" si="15"/>
        <v>-2.6232543785131845E-4</v>
      </c>
      <c r="M70" s="109">
        <f t="shared" si="16"/>
        <v>-1.8927444794958337E-4</v>
      </c>
    </row>
    <row r="71" spans="1:13" x14ac:dyDescent="0.25">
      <c r="A71" s="185">
        <v>40704</v>
      </c>
      <c r="B71">
        <v>97.370445485698298</v>
      </c>
      <c r="C71">
        <v>100.534869368442</v>
      </c>
      <c r="D71">
        <v>98.843064630238402</v>
      </c>
      <c r="E71">
        <v>98.866946244757898</v>
      </c>
      <c r="F71" s="464">
        <v>96.212624584717616</v>
      </c>
      <c r="G71">
        <f>_xll.ciqfunctions.udf.CIQ($G$1, "IQ_LASTSALEPRICE", A71, "USD")</f>
        <v>63.89</v>
      </c>
      <c r="H71" s="186">
        <f t="shared" si="11"/>
        <v>-1.6925680873980498E-2</v>
      </c>
      <c r="I71" s="109">
        <f t="shared" si="12"/>
        <v>1.0157440325038403E-2</v>
      </c>
      <c r="J71" s="109">
        <f t="shared" si="13"/>
        <v>2.1531836358072987E-3</v>
      </c>
      <c r="K71" s="109">
        <f t="shared" si="14"/>
        <v>5.9294396679514527E-3</v>
      </c>
      <c r="L71" s="109">
        <f t="shared" si="15"/>
        <v>6.7913811199615814E-4</v>
      </c>
      <c r="M71" s="109">
        <f t="shared" si="16"/>
        <v>5.1113775478008883E-3</v>
      </c>
    </row>
    <row r="72" spans="1:13" x14ac:dyDescent="0.25">
      <c r="A72" s="185">
        <v>40707</v>
      </c>
      <c r="B72">
        <v>97.300510525211493</v>
      </c>
      <c r="C72">
        <v>100.534869368442</v>
      </c>
      <c r="D72">
        <v>98.7348620416996</v>
      </c>
      <c r="E72">
        <v>98.914220358368198</v>
      </c>
      <c r="F72" s="464">
        <v>96.02536997885835</v>
      </c>
      <c r="G72">
        <f>_xll.ciqfunctions.udf.CIQ($G$1, "IQ_LASTSALEPRICE", A72, "USD")</f>
        <v>65.099999999999994</v>
      </c>
      <c r="H72" s="186">
        <f t="shared" si="11"/>
        <v>1.8938801064329214E-2</v>
      </c>
      <c r="I72" s="109">
        <f t="shared" si="12"/>
        <v>-7.1823601235421197E-4</v>
      </c>
      <c r="J72" s="109">
        <f t="shared" si="13"/>
        <v>0</v>
      </c>
      <c r="K72" s="109">
        <f t="shared" si="14"/>
        <v>-1.0946907498626812E-3</v>
      </c>
      <c r="L72" s="109">
        <f t="shared" si="15"/>
        <v>4.7815893385916297E-4</v>
      </c>
      <c r="M72" s="109">
        <f t="shared" si="16"/>
        <v>-1.9462581617278873E-3</v>
      </c>
    </row>
    <row r="73" spans="1:13" x14ac:dyDescent="0.25">
      <c r="A73" s="185">
        <v>40708</v>
      </c>
      <c r="B73">
        <v>96.657108888733404</v>
      </c>
      <c r="C73">
        <v>99.650277720633596</v>
      </c>
      <c r="D73">
        <v>98.193849099005305</v>
      </c>
      <c r="E73">
        <v>98.8577964163171</v>
      </c>
      <c r="F73" s="464">
        <v>95.548172757475086</v>
      </c>
      <c r="G73">
        <f>_xll.ciqfunctions.udf.CIQ($G$1, "IQ_LASTSALEPRICE", A73, "USD")</f>
        <v>65.540000000000006</v>
      </c>
      <c r="H73" s="186">
        <f t="shared" si="11"/>
        <v>6.7588325652843118E-3</v>
      </c>
      <c r="I73" s="109">
        <f t="shared" si="12"/>
        <v>-6.6125206641272083E-3</v>
      </c>
      <c r="J73" s="109">
        <f t="shared" si="13"/>
        <v>-8.7988541027147482E-3</v>
      </c>
      <c r="K73" s="109">
        <f t="shared" si="14"/>
        <v>-5.4794520547950532E-3</v>
      </c>
      <c r="L73" s="109">
        <f t="shared" si="15"/>
        <v>-5.7043306661741511E-4</v>
      </c>
      <c r="M73" s="109">
        <f t="shared" si="16"/>
        <v>-4.9694910989493968E-3</v>
      </c>
    </row>
    <row r="74" spans="1:13" x14ac:dyDescent="0.25">
      <c r="A74" s="185">
        <v>40709</v>
      </c>
      <c r="B74">
        <v>97.957899153786897</v>
      </c>
      <c r="C74">
        <v>100.12343139271699</v>
      </c>
      <c r="D74">
        <v>98.626659453160698</v>
      </c>
      <c r="E74">
        <v>98.871521158978197</v>
      </c>
      <c r="F74" s="464">
        <v>95.983086680761105</v>
      </c>
      <c r="G74">
        <f>_xll.ciqfunctions.udf.CIQ($G$1, "IQ_LASTSALEPRICE", A74, "USD")</f>
        <v>64.819999999999993</v>
      </c>
      <c r="H74" s="186">
        <f t="shared" si="11"/>
        <v>-1.0985657613671207E-2</v>
      </c>
      <c r="I74" s="109">
        <f t="shared" si="12"/>
        <v>1.3457781636639909E-2</v>
      </c>
      <c r="J74" s="109">
        <f t="shared" si="13"/>
        <v>4.7481420313737477E-3</v>
      </c>
      <c r="K74" s="109">
        <f t="shared" si="14"/>
        <v>4.4077134986224564E-3</v>
      </c>
      <c r="L74" s="109">
        <f t="shared" si="15"/>
        <v>1.3883318421648028E-4</v>
      </c>
      <c r="M74" s="109">
        <f t="shared" si="16"/>
        <v>4.5517764572007291E-3</v>
      </c>
    </row>
    <row r="75" spans="1:13" x14ac:dyDescent="0.25">
      <c r="A75" s="185">
        <v>40710</v>
      </c>
      <c r="B75">
        <v>98.825092663822602</v>
      </c>
      <c r="C75">
        <v>101.15202633203</v>
      </c>
      <c r="D75">
        <v>99.575512921886002</v>
      </c>
      <c r="E75">
        <v>98.810522302706801</v>
      </c>
      <c r="F75" s="464">
        <v>97.14889761401389</v>
      </c>
      <c r="G75">
        <f>_xll.ciqfunctions.udf.CIQ($G$1, "IQ_LASTSALEPRICE", A75, "USD")</f>
        <v>64.78</v>
      </c>
      <c r="H75" s="186">
        <f t="shared" si="11"/>
        <v>-6.1709348966354494E-4</v>
      </c>
      <c r="I75" s="109">
        <f t="shared" si="12"/>
        <v>8.8527164988938534E-3</v>
      </c>
      <c r="J75" s="109">
        <f t="shared" si="13"/>
        <v>1.0273268954182457E-2</v>
      </c>
      <c r="K75" s="109">
        <f t="shared" si="14"/>
        <v>9.6206590995402408E-3</v>
      </c>
      <c r="L75" s="109">
        <f t="shared" si="15"/>
        <v>-6.1695072106071613E-4</v>
      </c>
      <c r="M75" s="109">
        <f t="shared" si="16"/>
        <v>1.2146003775959535E-2</v>
      </c>
    </row>
    <row r="76" spans="1:13" x14ac:dyDescent="0.25">
      <c r="A76" s="185">
        <v>40711</v>
      </c>
      <c r="B76">
        <v>97.636198335547903</v>
      </c>
      <c r="C76">
        <v>100.81259000205699</v>
      </c>
      <c r="D76">
        <v>99.042823255233202</v>
      </c>
      <c r="E76">
        <v>98.719024018299606</v>
      </c>
      <c r="F76" s="464">
        <v>96.52672908486862</v>
      </c>
      <c r="G76">
        <f>_xll.ciqfunctions.udf.CIQ($G$1, "IQ_LASTSALEPRICE", A76, "USD")</f>
        <v>64.959999999999994</v>
      </c>
      <c r="H76" s="186">
        <f t="shared" si="11"/>
        <v>2.7786353812904174E-3</v>
      </c>
      <c r="I76" s="109">
        <f t="shared" si="12"/>
        <v>-1.2030288019248436E-2</v>
      </c>
      <c r="J76" s="109">
        <f t="shared" si="13"/>
        <v>-3.3557046979841854E-3</v>
      </c>
      <c r="K76" s="109">
        <f t="shared" si="14"/>
        <v>-5.349605048689865E-3</v>
      </c>
      <c r="L76" s="109">
        <f t="shared" si="15"/>
        <v>-9.2599737634102564E-4</v>
      </c>
      <c r="M76" s="109">
        <f t="shared" si="16"/>
        <v>-6.4042778088664321E-3</v>
      </c>
    </row>
    <row r="77" spans="1:13" x14ac:dyDescent="0.25">
      <c r="A77" s="185">
        <v>40714</v>
      </c>
      <c r="B77">
        <v>97.664172319742605</v>
      </c>
      <c r="C77">
        <v>100.730302406912</v>
      </c>
      <c r="D77">
        <v>98.992883598984506</v>
      </c>
      <c r="E77">
        <v>98.749523446435305</v>
      </c>
      <c r="F77" s="464">
        <v>96.52672908486862</v>
      </c>
      <c r="G77">
        <f>_xll.ciqfunctions.udf.CIQ($G$1, "IQ_LASTSALEPRICE", A77, "USD")</f>
        <v>65.27</v>
      </c>
      <c r="H77" s="186">
        <f t="shared" si="11"/>
        <v>4.7721674876848308E-3</v>
      </c>
      <c r="I77" s="109">
        <f t="shared" si="12"/>
        <v>2.8651242747668171E-4</v>
      </c>
      <c r="J77" s="109">
        <f t="shared" si="13"/>
        <v>-8.1624324048523711E-4</v>
      </c>
      <c r="K77" s="109">
        <f t="shared" si="14"/>
        <v>-5.042228665069759E-4</v>
      </c>
      <c r="L77" s="109">
        <f t="shared" si="15"/>
        <v>3.0895188074442359E-4</v>
      </c>
      <c r="M77" s="109">
        <f t="shared" si="16"/>
        <v>0</v>
      </c>
    </row>
    <row r="78" spans="1:13" x14ac:dyDescent="0.25">
      <c r="A78" s="185">
        <v>40715</v>
      </c>
      <c r="B78">
        <v>97.230575564724802</v>
      </c>
      <c r="C78">
        <v>100</v>
      </c>
      <c r="D78">
        <v>98.260435307336905</v>
      </c>
      <c r="E78">
        <v>98.647350362180703</v>
      </c>
      <c r="F78" s="464">
        <v>96.128057988523096</v>
      </c>
      <c r="G78">
        <f>_xll.ciqfunctions.udf.CIQ($G$1, "IQ_LASTSALEPRICE", A78, "USD")</f>
        <v>65.42</v>
      </c>
      <c r="H78" s="186">
        <f t="shared" si="11"/>
        <v>2.2981461620958932E-3</v>
      </c>
      <c r="I78" s="109">
        <f t="shared" si="12"/>
        <v>-4.4396706050838786E-3</v>
      </c>
      <c r="J78" s="109">
        <f t="shared" si="13"/>
        <v>-7.2500765853145133E-3</v>
      </c>
      <c r="K78" s="109">
        <f t="shared" si="14"/>
        <v>-7.3989994534831016E-3</v>
      </c>
      <c r="L78" s="109">
        <f t="shared" si="15"/>
        <v>-1.0346691375175965E-3</v>
      </c>
      <c r="M78" s="109">
        <f t="shared" si="16"/>
        <v>-4.130162703379292E-3</v>
      </c>
    </row>
    <row r="79" spans="1:13" x14ac:dyDescent="0.25">
      <c r="A79" s="185">
        <v>40716</v>
      </c>
      <c r="B79">
        <v>96.936848730680396</v>
      </c>
      <c r="C79">
        <v>99.989714050606807</v>
      </c>
      <c r="D79">
        <v>98.002413750052</v>
      </c>
      <c r="E79">
        <v>98.604651162790603</v>
      </c>
      <c r="F79" s="464">
        <v>95.844155844155836</v>
      </c>
      <c r="G79">
        <f>_xll.ciqfunctions.udf.CIQ($G$1, "IQ_LASTSALEPRICE", A79, "USD")</f>
        <v>65.08</v>
      </c>
      <c r="H79" s="186">
        <f t="shared" si="11"/>
        <v>-5.1971874044635102E-3</v>
      </c>
      <c r="I79" s="109">
        <f t="shared" si="12"/>
        <v>-3.0209307343745939E-3</v>
      </c>
      <c r="J79" s="109">
        <f t="shared" si="13"/>
        <v>-1.0285949393196159E-4</v>
      </c>
      <c r="K79" s="109">
        <f t="shared" si="14"/>
        <v>-2.6258947100923358E-3</v>
      </c>
      <c r="L79" s="109">
        <f t="shared" si="15"/>
        <v>-4.3284689587030911E-4</v>
      </c>
      <c r="M79" s="109">
        <f t="shared" si="16"/>
        <v>-2.9533743873318974E-3</v>
      </c>
    </row>
    <row r="80" spans="1:13" x14ac:dyDescent="0.25">
      <c r="A80" s="185">
        <v>40717</v>
      </c>
      <c r="B80">
        <v>98.853066648017304</v>
      </c>
      <c r="C80">
        <v>100.936021394774</v>
      </c>
      <c r="D80">
        <v>98.976237046901602</v>
      </c>
      <c r="E80">
        <v>98.670224933282498</v>
      </c>
      <c r="F80" s="464">
        <v>96.091815161582602</v>
      </c>
      <c r="G80">
        <f>_xll.ciqfunctions.udf.CIQ($G$1, "IQ_LASTSALEPRICE", A80, "USD")</f>
        <v>65.22</v>
      </c>
      <c r="H80" s="186">
        <f t="shared" si="11"/>
        <v>2.1511985248925392E-3</v>
      </c>
      <c r="I80" s="109">
        <f t="shared" si="12"/>
        <v>1.9767693528605745E-2</v>
      </c>
      <c r="J80" s="109">
        <f t="shared" si="13"/>
        <v>9.4640469087474699E-3</v>
      </c>
      <c r="K80" s="109">
        <f t="shared" si="14"/>
        <v>9.9367276742108324E-3</v>
      </c>
      <c r="L80" s="109">
        <f t="shared" si="15"/>
        <v>6.6501701206411745E-4</v>
      </c>
      <c r="M80" s="109">
        <f t="shared" si="16"/>
        <v>2.5839793281654533E-3</v>
      </c>
    </row>
    <row r="81" spans="1:13" x14ac:dyDescent="0.25">
      <c r="A81" s="185">
        <v>40718</v>
      </c>
      <c r="B81">
        <v>98.615287782362401</v>
      </c>
      <c r="C81">
        <v>101.224027977782</v>
      </c>
      <c r="D81">
        <v>98.926297390652906</v>
      </c>
      <c r="E81">
        <v>98.719024018299606</v>
      </c>
      <c r="F81" s="464">
        <v>96.30323165206886</v>
      </c>
      <c r="G81">
        <f>_xll.ciqfunctions.udf.CIQ($G$1, "IQ_LASTSALEPRICE", A81, "USD")</f>
        <v>65.37</v>
      </c>
      <c r="H81" s="186">
        <f t="shared" si="11"/>
        <v>2.2999080036798514E-3</v>
      </c>
      <c r="I81" s="109">
        <f t="shared" si="12"/>
        <v>-2.4053767244425206E-3</v>
      </c>
      <c r="J81" s="109">
        <f t="shared" si="13"/>
        <v>2.8533577906897367E-3</v>
      </c>
      <c r="K81" s="109">
        <f t="shared" si="14"/>
        <v>-5.0456208215954312E-4</v>
      </c>
      <c r="L81" s="109">
        <f t="shared" si="15"/>
        <v>4.9456748527831884E-4</v>
      </c>
      <c r="M81" s="109">
        <f t="shared" si="16"/>
        <v>2.2001508674880377E-3</v>
      </c>
    </row>
    <row r="82" spans="1:13" x14ac:dyDescent="0.25">
      <c r="A82" s="185">
        <v>40721</v>
      </c>
      <c r="B82">
        <v>98.013847122176301</v>
      </c>
      <c r="C82">
        <v>101.52232051018299</v>
      </c>
      <c r="D82">
        <v>99.0677930833576</v>
      </c>
      <c r="E82">
        <v>98.894395730080007</v>
      </c>
      <c r="F82" s="464">
        <v>96.641498036846883</v>
      </c>
      <c r="G82">
        <f>_xll.ciqfunctions.udf.CIQ($G$1, "IQ_LASTSALEPRICE", A82, "USD")</f>
        <v>65.86</v>
      </c>
      <c r="H82" s="186">
        <f t="shared" si="11"/>
        <v>7.4957931772983155E-3</v>
      </c>
      <c r="I82" s="109">
        <f t="shared" si="12"/>
        <v>-6.098858237005178E-3</v>
      </c>
      <c r="J82" s="109">
        <f t="shared" si="13"/>
        <v>2.9468549944136058E-3</v>
      </c>
      <c r="K82" s="109">
        <f t="shared" si="14"/>
        <v>1.4303142484544118E-3</v>
      </c>
      <c r="L82" s="109">
        <f t="shared" si="15"/>
        <v>1.7764733142813238E-3</v>
      </c>
      <c r="M82" s="109">
        <f t="shared" si="16"/>
        <v>3.5125133287337018E-3</v>
      </c>
    </row>
    <row r="83" spans="1:13" x14ac:dyDescent="0.25">
      <c r="A83" s="185">
        <v>40722</v>
      </c>
      <c r="B83">
        <v>97.3984194698929</v>
      </c>
      <c r="C83">
        <v>101.15202633203</v>
      </c>
      <c r="D83">
        <v>98.651629281285096</v>
      </c>
      <c r="E83">
        <v>98.708349218452099</v>
      </c>
      <c r="F83" s="464">
        <v>95.560253699788589</v>
      </c>
      <c r="G83">
        <f>_xll.ciqfunctions.udf.CIQ($G$1, "IQ_LASTSALEPRICE", A83, "USD")</f>
        <v>66.36</v>
      </c>
      <c r="H83" s="186">
        <f t="shared" si="11"/>
        <v>7.5918615244456866E-3</v>
      </c>
      <c r="I83" s="109">
        <f t="shared" si="12"/>
        <v>-6.2789867998575E-3</v>
      </c>
      <c r="J83" s="109">
        <f t="shared" si="13"/>
        <v>-3.6474164133772913E-3</v>
      </c>
      <c r="K83" s="109">
        <f t="shared" si="14"/>
        <v>-4.2007981516488657E-3</v>
      </c>
      <c r="L83" s="109">
        <f t="shared" si="15"/>
        <v>-1.8812644564379921E-3</v>
      </c>
      <c r="M83" s="109">
        <f t="shared" si="16"/>
        <v>-1.1188199262453957E-2</v>
      </c>
    </row>
    <row r="84" spans="1:13" x14ac:dyDescent="0.25">
      <c r="A84" s="185">
        <v>40723</v>
      </c>
      <c r="B84">
        <v>96.908874746485694</v>
      </c>
      <c r="C84">
        <v>99.7119934169923</v>
      </c>
      <c r="D84">
        <v>97.877564609430195</v>
      </c>
      <c r="E84">
        <v>98.607701105604207</v>
      </c>
      <c r="F84" s="464">
        <v>94.865599516762316</v>
      </c>
      <c r="G84">
        <f>_xll.ciqfunctions.udf.CIQ($G$1, "IQ_LASTSALEPRICE", A84, "USD")</f>
        <v>67</v>
      </c>
      <c r="H84" s="186">
        <f t="shared" si="11"/>
        <v>9.6443640747438941E-3</v>
      </c>
      <c r="I84" s="109">
        <f t="shared" si="12"/>
        <v>-5.0262080850144164E-3</v>
      </c>
      <c r="J84" s="109">
        <f t="shared" si="13"/>
        <v>-1.4236322961151737E-2</v>
      </c>
      <c r="K84" s="109">
        <f t="shared" si="14"/>
        <v>-7.846445897490617E-3</v>
      </c>
      <c r="L84" s="109">
        <f t="shared" si="15"/>
        <v>-1.0196514645903765E-3</v>
      </c>
      <c r="M84" s="109">
        <f t="shared" si="16"/>
        <v>-7.2692793931731225E-3</v>
      </c>
    </row>
    <row r="85" spans="1:13" x14ac:dyDescent="0.25">
      <c r="A85" s="185">
        <v>40724</v>
      </c>
      <c r="B85">
        <v>96.335408070494395</v>
      </c>
      <c r="C85">
        <v>99.207981896728995</v>
      </c>
      <c r="D85">
        <v>97.552956843813703</v>
      </c>
      <c r="E85">
        <v>98.609226077011002</v>
      </c>
      <c r="F85" s="464">
        <v>94.388402295379038</v>
      </c>
      <c r="G85">
        <f>_xll.ciqfunctions.udf.CIQ($G$1, "IQ_LASTSALEPRICE", A85, "USD")</f>
        <v>67.55</v>
      </c>
      <c r="H85" s="186">
        <f t="shared" si="11"/>
        <v>8.208955223880654E-3</v>
      </c>
      <c r="I85" s="109">
        <f t="shared" si="12"/>
        <v>-5.91758677924481E-3</v>
      </c>
      <c r="J85" s="109">
        <f t="shared" si="13"/>
        <v>-5.0546729936041812E-3</v>
      </c>
      <c r="K85" s="109">
        <f t="shared" si="14"/>
        <v>-3.3164675368845264E-3</v>
      </c>
      <c r="L85" s="109">
        <f t="shared" si="15"/>
        <v>1.5465033559314278E-5</v>
      </c>
      <c r="M85" s="109">
        <f t="shared" si="16"/>
        <v>-5.0302451448583918E-3</v>
      </c>
    </row>
    <row r="86" spans="1:13" x14ac:dyDescent="0.25">
      <c r="A86" s="185">
        <v>40725</v>
      </c>
      <c r="B86">
        <v>96.363382054689097</v>
      </c>
      <c r="C86">
        <v>98.868545566755799</v>
      </c>
      <c r="D86">
        <v>96.837155104249007</v>
      </c>
      <c r="E86">
        <v>98.632100648112797</v>
      </c>
      <c r="F86" s="464">
        <v>94.140742977952286</v>
      </c>
      <c r="G86">
        <f>_xll.ciqfunctions.udf.CIQ($G$1, "IQ_LASTSALEPRICE", A86, "USD")</f>
        <v>69.040000000000006</v>
      </c>
      <c r="H86" s="186">
        <f t="shared" si="11"/>
        <v>2.2057735011103086E-2</v>
      </c>
      <c r="I86" s="109">
        <f t="shared" si="12"/>
        <v>2.9038112522683512E-4</v>
      </c>
      <c r="J86" s="109">
        <f t="shared" si="13"/>
        <v>-3.4214618973555933E-3</v>
      </c>
      <c r="K86" s="109">
        <f t="shared" si="14"/>
        <v>-7.3375709227422314E-3</v>
      </c>
      <c r="L86" s="109">
        <f t="shared" si="15"/>
        <v>2.3197191593338218E-4</v>
      </c>
      <c r="M86" s="109">
        <f t="shared" si="16"/>
        <v>-2.6238320747471455E-3</v>
      </c>
    </row>
    <row r="87" spans="1:13" x14ac:dyDescent="0.25">
      <c r="A87" s="185">
        <v>40728</v>
      </c>
      <c r="B87">
        <v>96.405343030981101</v>
      </c>
      <c r="C87">
        <v>98.827401769183197</v>
      </c>
      <c r="D87">
        <v>96.479254234466595</v>
      </c>
      <c r="E87">
        <v>98.601601219977098</v>
      </c>
      <c r="F87" s="464">
        <v>94.152823920265789</v>
      </c>
      <c r="G87">
        <f>_xll.ciqfunctions.udf.CIQ($G$1, "IQ_LASTSALEPRICE", A87, "USD")</f>
        <v>69.040000000000006</v>
      </c>
      <c r="H87" s="186">
        <f t="shared" si="11"/>
        <v>0</v>
      </c>
      <c r="I87" s="109">
        <f t="shared" si="12"/>
        <v>4.354452427601796E-4</v>
      </c>
      <c r="J87" s="109">
        <f t="shared" si="13"/>
        <v>-4.1614648356302908E-4</v>
      </c>
      <c r="K87" s="109">
        <f t="shared" si="14"/>
        <v>-3.6959044221932524E-3</v>
      </c>
      <c r="L87" s="109">
        <f t="shared" si="15"/>
        <v>-3.0922415659084823E-4</v>
      </c>
      <c r="M87" s="109">
        <f t="shared" si="16"/>
        <v>1.2832852101385406E-4</v>
      </c>
    </row>
    <row r="88" spans="1:13" x14ac:dyDescent="0.25">
      <c r="A88" s="185">
        <v>40729</v>
      </c>
      <c r="B88">
        <v>96.741030841317496</v>
      </c>
      <c r="C88">
        <v>98.919975313721395</v>
      </c>
      <c r="D88">
        <v>96.745599067792995</v>
      </c>
      <c r="E88">
        <v>98.627525733892398</v>
      </c>
      <c r="F88" s="464">
        <v>94.436726064633035</v>
      </c>
      <c r="G88">
        <f>_xll.ciqfunctions.udf.CIQ($G$1, "IQ_LASTSALEPRICE", A88, "USD")</f>
        <v>69.930000000000007</v>
      </c>
      <c r="H88" s="186">
        <f t="shared" si="11"/>
        <v>1.2891077636153048E-2</v>
      </c>
      <c r="I88" s="109">
        <f t="shared" si="12"/>
        <v>3.4820457018498452E-3</v>
      </c>
      <c r="J88" s="109">
        <f t="shared" si="13"/>
        <v>9.3671940049988578E-4</v>
      </c>
      <c r="K88" s="109">
        <f t="shared" si="14"/>
        <v>2.7606435750333613E-3</v>
      </c>
      <c r="L88" s="109">
        <f t="shared" si="15"/>
        <v>2.629218348844109E-4</v>
      </c>
      <c r="M88" s="109">
        <f t="shared" si="16"/>
        <v>3.0153332905624719E-3</v>
      </c>
    </row>
    <row r="89" spans="1:13" x14ac:dyDescent="0.25">
      <c r="A89" s="185">
        <v>40730</v>
      </c>
      <c r="B89">
        <v>97.608224351353201</v>
      </c>
      <c r="C89">
        <v>99.341699238839695</v>
      </c>
      <c r="D89">
        <v>96.895418036539098</v>
      </c>
      <c r="E89">
        <v>98.665650019062099</v>
      </c>
      <c r="F89" s="464">
        <v>94.388402295379038</v>
      </c>
      <c r="G89">
        <f>_xll.ciqfunctions.udf.CIQ($G$1, "IQ_LASTSALEPRICE", A89, "USD")</f>
        <v>69.03</v>
      </c>
      <c r="H89" s="186">
        <f t="shared" si="11"/>
        <v>-1.2870012870012992E-2</v>
      </c>
      <c r="I89" s="109">
        <f t="shared" si="12"/>
        <v>8.9640714234082708E-3</v>
      </c>
      <c r="J89" s="109">
        <f t="shared" si="13"/>
        <v>4.2632837683269642E-3</v>
      </c>
      <c r="K89" s="109">
        <f t="shared" si="14"/>
        <v>1.5485869144407083E-3</v>
      </c>
      <c r="L89" s="109">
        <f t="shared" si="15"/>
        <v>3.8654812524208104E-4</v>
      </c>
      <c r="M89" s="109">
        <f t="shared" si="16"/>
        <v>-5.1170525777144427E-4</v>
      </c>
    </row>
    <row r="90" spans="1:13" x14ac:dyDescent="0.25">
      <c r="A90" s="185">
        <v>40731</v>
      </c>
      <c r="B90">
        <v>97.468354430379705</v>
      </c>
      <c r="C90">
        <v>98.529109236782503</v>
      </c>
      <c r="D90">
        <v>96.371051645927807</v>
      </c>
      <c r="E90">
        <v>98.619900876858495</v>
      </c>
      <c r="F90" s="464">
        <v>94.364240410752046</v>
      </c>
      <c r="G90">
        <f>_xll.ciqfunctions.udf.CIQ($G$1, "IQ_LASTSALEPRICE", A90, "USD")</f>
        <v>69</v>
      </c>
      <c r="H90" s="186">
        <f t="shared" si="11"/>
        <v>-4.345936549327023E-4</v>
      </c>
      <c r="I90" s="109">
        <f t="shared" si="12"/>
        <v>-1.4329727018700389E-3</v>
      </c>
      <c r="J90" s="109">
        <f t="shared" si="13"/>
        <v>-8.1797473597018389E-3</v>
      </c>
      <c r="K90" s="109">
        <f t="shared" si="14"/>
        <v>-5.4116737533818071E-3</v>
      </c>
      <c r="L90" s="109">
        <f t="shared" si="15"/>
        <v>-4.6367851622897138E-4</v>
      </c>
      <c r="M90" s="109">
        <f t="shared" si="16"/>
        <v>-2.5598361704837203E-4</v>
      </c>
    </row>
    <row r="91" spans="1:13" x14ac:dyDescent="0.25">
      <c r="A91" s="185">
        <v>40732</v>
      </c>
      <c r="B91">
        <v>98.307573956220693</v>
      </c>
      <c r="C91">
        <v>99.135980250977099</v>
      </c>
      <c r="D91">
        <v>96.887094760497703</v>
      </c>
      <c r="E91">
        <v>98.630575676706002</v>
      </c>
      <c r="F91" s="464">
        <v>94.557535487768035</v>
      </c>
      <c r="G91">
        <f>_xll.ciqfunctions.udf.CIQ($G$1, "IQ_LASTSALEPRICE", A91, "USD")</f>
        <v>69.150000000000006</v>
      </c>
      <c r="H91" s="186">
        <f t="shared" si="11"/>
        <v>2.1739130434783593E-3</v>
      </c>
      <c r="I91" s="109">
        <f t="shared" si="12"/>
        <v>8.6101743560309529E-3</v>
      </c>
      <c r="J91" s="109">
        <f t="shared" si="13"/>
        <v>6.1593068169953913E-3</v>
      </c>
      <c r="K91" s="109">
        <f t="shared" si="14"/>
        <v>5.3547523427042165E-3</v>
      </c>
      <c r="L91" s="109">
        <f t="shared" si="15"/>
        <v>1.0824184320390451E-4</v>
      </c>
      <c r="M91" s="109">
        <f t="shared" si="16"/>
        <v>2.0483932915118519E-3</v>
      </c>
    </row>
    <row r="92" spans="1:13" x14ac:dyDescent="0.25">
      <c r="A92" s="185">
        <v>40735</v>
      </c>
      <c r="B92">
        <v>99.706273165955594</v>
      </c>
      <c r="C92">
        <v>99.444558732771</v>
      </c>
      <c r="D92">
        <v>97.586249947979496</v>
      </c>
      <c r="E92">
        <v>98.667174990468894</v>
      </c>
      <c r="F92" s="464">
        <v>95.487768045907586</v>
      </c>
      <c r="G92">
        <f>_xll.ciqfunctions.udf.CIQ($G$1, "IQ_LASTSALEPRICE", A92, "USD")</f>
        <v>68.41</v>
      </c>
      <c r="H92" s="186">
        <f t="shared" si="11"/>
        <v>-1.0701373825018234E-2</v>
      </c>
      <c r="I92" s="109">
        <f t="shared" si="12"/>
        <v>1.4227786867752279E-2</v>
      </c>
      <c r="J92" s="109">
        <f t="shared" si="13"/>
        <v>3.1126789790416609E-3</v>
      </c>
      <c r="K92" s="109">
        <f t="shared" si="14"/>
        <v>7.2161848717837707E-3</v>
      </c>
      <c r="L92" s="109">
        <f t="shared" si="15"/>
        <v>3.7107472517305951E-4</v>
      </c>
      <c r="M92" s="109">
        <f t="shared" si="16"/>
        <v>9.8377411524213088E-3</v>
      </c>
    </row>
    <row r="93" spans="1:13" x14ac:dyDescent="0.25">
      <c r="A93" s="185">
        <v>40736</v>
      </c>
      <c r="B93">
        <v>99.958039023707897</v>
      </c>
      <c r="C93">
        <v>99.609133923060995</v>
      </c>
      <c r="D93">
        <v>98.193849099005305</v>
      </c>
      <c r="E93">
        <v>98.780022874571102</v>
      </c>
      <c r="F93" s="464">
        <v>95.306553911205086</v>
      </c>
      <c r="G93">
        <f>_xll.ciqfunctions.udf.CIQ($G$1, "IQ_LASTSALEPRICE", A93, "USD")</f>
        <v>68.78</v>
      </c>
      <c r="H93" s="186">
        <f t="shared" si="11"/>
        <v>5.4085659991229829E-3</v>
      </c>
      <c r="I93" s="109">
        <f t="shared" si="12"/>
        <v>2.5250754015573307E-3</v>
      </c>
      <c r="J93" s="109">
        <f t="shared" si="13"/>
        <v>1.654944145634385E-3</v>
      </c>
      <c r="K93" s="109">
        <f t="shared" si="14"/>
        <v>6.2262783061108884E-3</v>
      </c>
      <c r="L93" s="109">
        <f t="shared" si="15"/>
        <v>1.1437226627104558E-3</v>
      </c>
      <c r="M93" s="109">
        <f t="shared" si="16"/>
        <v>-1.897773279352144E-3</v>
      </c>
    </row>
    <row r="94" spans="1:13" x14ac:dyDescent="0.25">
      <c r="A94" s="185">
        <v>40737</v>
      </c>
      <c r="B94">
        <v>98.615287782362401</v>
      </c>
      <c r="C94">
        <v>98.580538983748099</v>
      </c>
      <c r="D94">
        <v>97.436430979233407</v>
      </c>
      <c r="E94">
        <v>98.673274876096002</v>
      </c>
      <c r="F94" s="464">
        <v>95.530051344004832</v>
      </c>
      <c r="G94">
        <f>_xll.ciqfunctions.udf.CIQ($G$1, "IQ_LASTSALEPRICE", A94, "USD")</f>
        <v>68.959999999999994</v>
      </c>
      <c r="H94" s="186">
        <f t="shared" si="11"/>
        <v>2.617039837161883E-3</v>
      </c>
      <c r="I94" s="109">
        <f t="shared" si="12"/>
        <v>-1.3433149093961538E-2</v>
      </c>
      <c r="J94" s="109">
        <f t="shared" si="13"/>
        <v>-1.0326311441553049E-2</v>
      </c>
      <c r="K94" s="109">
        <f t="shared" si="14"/>
        <v>-7.7134986225890767E-3</v>
      </c>
      <c r="L94" s="109">
        <f t="shared" si="15"/>
        <v>-1.0806638363572985E-3</v>
      </c>
      <c r="M94" s="109">
        <f t="shared" si="16"/>
        <v>2.3450373938393998E-3</v>
      </c>
    </row>
    <row r="95" spans="1:13" x14ac:dyDescent="0.25">
      <c r="A95" s="185">
        <v>40738</v>
      </c>
      <c r="B95">
        <v>98.727183719141095</v>
      </c>
      <c r="C95">
        <v>98.611396831927493</v>
      </c>
      <c r="D95">
        <v>97.486370635482103</v>
      </c>
      <c r="E95">
        <v>98.551277163553095</v>
      </c>
      <c r="F95" s="464">
        <v>95.077016007248574</v>
      </c>
      <c r="G95">
        <f>_xll.ciqfunctions.udf.CIQ($G$1, "IQ_LASTSALEPRICE", A95, "USD")</f>
        <v>68.790000000000006</v>
      </c>
      <c r="H95" s="186">
        <f t="shared" si="11"/>
        <v>-2.4651972157770929E-3</v>
      </c>
      <c r="I95" s="109">
        <f t="shared" si="12"/>
        <v>1.1346712999067421E-3</v>
      </c>
      <c r="J95" s="109">
        <f t="shared" si="13"/>
        <v>3.1302170283820097E-4</v>
      </c>
      <c r="K95" s="109">
        <f t="shared" si="14"/>
        <v>5.1253577072563061E-4</v>
      </c>
      <c r="L95" s="109">
        <f t="shared" si="15"/>
        <v>-1.2363804960978664E-3</v>
      </c>
      <c r="M95" s="109">
        <f t="shared" si="16"/>
        <v>-4.7423332279480368E-3</v>
      </c>
    </row>
    <row r="96" spans="1:13" x14ac:dyDescent="0.25">
      <c r="A96" s="185">
        <v>40739</v>
      </c>
      <c r="B96">
        <v>98.867053640114605</v>
      </c>
      <c r="C96">
        <v>98.1999588562024</v>
      </c>
      <c r="D96">
        <v>97.453077531316296</v>
      </c>
      <c r="E96">
        <v>98.581776591688893</v>
      </c>
      <c r="F96" s="464">
        <v>95.107218363032317</v>
      </c>
      <c r="G96">
        <f>_xll.ciqfunctions.udf.CIQ($G$1, "IQ_LASTSALEPRICE", A96, "USD")</f>
        <v>69.27</v>
      </c>
      <c r="H96" s="186">
        <f t="shared" si="11"/>
        <v>6.9777583951153854E-3</v>
      </c>
      <c r="I96" s="109">
        <f t="shared" si="12"/>
        <v>1.4167316001985064E-3</v>
      </c>
      <c r="J96" s="109">
        <f t="shared" si="13"/>
        <v>-4.1723166788352195E-3</v>
      </c>
      <c r="K96" s="109">
        <f t="shared" si="14"/>
        <v>-3.4151547492000667E-4</v>
      </c>
      <c r="L96" s="109">
        <f t="shared" si="15"/>
        <v>3.0947775628709095E-4</v>
      </c>
      <c r="M96" s="109">
        <f t="shared" si="16"/>
        <v>3.1766200762373131E-4</v>
      </c>
    </row>
    <row r="97" spans="1:13" x14ac:dyDescent="0.25">
      <c r="A97" s="185">
        <v>40742</v>
      </c>
      <c r="B97">
        <v>99.5943772291768</v>
      </c>
      <c r="C97">
        <v>98.827401769183197</v>
      </c>
      <c r="D97">
        <v>98.177202546922402</v>
      </c>
      <c r="E97">
        <v>98.680899733130005</v>
      </c>
      <c r="F97" s="464">
        <v>95.620658411356089</v>
      </c>
      <c r="G97">
        <f>_xll.ciqfunctions.udf.CIQ($G$1, "IQ_LASTSALEPRICE", A97, "USD")</f>
        <v>68.55</v>
      </c>
      <c r="H97" s="186">
        <f t="shared" si="11"/>
        <v>-1.0394110004330881E-2</v>
      </c>
      <c r="I97" s="109">
        <f t="shared" si="12"/>
        <v>7.3565820188161712E-3</v>
      </c>
      <c r="J97" s="109">
        <f t="shared" si="13"/>
        <v>6.3894417094367828E-3</v>
      </c>
      <c r="K97" s="109">
        <f t="shared" si="14"/>
        <v>7.4304992099751832E-3</v>
      </c>
      <c r="L97" s="109">
        <f t="shared" si="15"/>
        <v>1.005491530667646E-3</v>
      </c>
      <c r="M97" s="109">
        <f t="shared" si="16"/>
        <v>5.3985392187996251E-3</v>
      </c>
    </row>
    <row r="98" spans="1:13" x14ac:dyDescent="0.25">
      <c r="A98" s="185">
        <v>40743</v>
      </c>
      <c r="B98">
        <v>98.657248758654404</v>
      </c>
      <c r="C98">
        <v>97.829664678049696</v>
      </c>
      <c r="D98">
        <v>97.361521494860298</v>
      </c>
      <c r="E98">
        <v>98.619900876858495</v>
      </c>
      <c r="F98" s="464">
        <v>94.883720930232556</v>
      </c>
      <c r="G98">
        <f>_xll.ciqfunctions.udf.CIQ($G$1, "IQ_LASTSALEPRICE", A98, "USD")</f>
        <v>69.84</v>
      </c>
      <c r="H98" s="186">
        <f t="shared" si="11"/>
        <v>1.8818380743982566E-2</v>
      </c>
      <c r="I98" s="109">
        <f t="shared" si="12"/>
        <v>-9.4094515834560744E-3</v>
      </c>
      <c r="J98" s="109">
        <f t="shared" si="13"/>
        <v>-1.0095753538717611E-2</v>
      </c>
      <c r="K98" s="109">
        <f t="shared" si="14"/>
        <v>-8.3082531473868126E-3</v>
      </c>
      <c r="L98" s="109">
        <f t="shared" si="15"/>
        <v>-6.1814248184277609E-4</v>
      </c>
      <c r="M98" s="109">
        <f t="shared" si="16"/>
        <v>-7.7068856601389957E-3</v>
      </c>
    </row>
    <row r="99" spans="1:13" x14ac:dyDescent="0.25">
      <c r="A99" s="185">
        <v>40744</v>
      </c>
      <c r="B99">
        <v>98.503391845583593</v>
      </c>
      <c r="C99">
        <v>97.387368854145194</v>
      </c>
      <c r="D99">
        <v>97.036913729243807</v>
      </c>
      <c r="E99">
        <v>98.513152878383494</v>
      </c>
      <c r="F99" s="464">
        <v>94.533373603141044</v>
      </c>
      <c r="G99">
        <f>_xll.ciqfunctions.udf.CIQ($G$1, "IQ_LASTSALEPRICE", A99, "USD")</f>
        <v>68.95</v>
      </c>
      <c r="H99" s="186">
        <f t="shared" si="11"/>
        <v>-1.2743413516609348E-2</v>
      </c>
      <c r="I99" s="109">
        <f t="shared" si="12"/>
        <v>-1.5595094633866768E-3</v>
      </c>
      <c r="J99" s="109">
        <f t="shared" si="13"/>
        <v>-4.5210808537478053E-3</v>
      </c>
      <c r="K99" s="109">
        <f t="shared" si="14"/>
        <v>-3.3340457362678322E-3</v>
      </c>
      <c r="L99" s="109">
        <f t="shared" si="15"/>
        <v>-1.0824184320392671E-3</v>
      </c>
      <c r="M99" s="109">
        <f t="shared" si="16"/>
        <v>-3.6923860453271784E-3</v>
      </c>
    </row>
    <row r="100" spans="1:13" x14ac:dyDescent="0.25">
      <c r="A100" s="185">
        <v>40745</v>
      </c>
      <c r="B100">
        <v>97.300510525211493</v>
      </c>
      <c r="C100">
        <v>97.191935815675706</v>
      </c>
      <c r="D100">
        <v>96.795538724041705</v>
      </c>
      <c r="E100">
        <v>98.444529165078094</v>
      </c>
      <c r="F100" s="464">
        <v>94.001812141347031</v>
      </c>
      <c r="G100">
        <f>_xll.ciqfunctions.udf.CIQ($G$1, "IQ_LASTSALEPRICE", A100, "USD")</f>
        <v>69.77</v>
      </c>
      <c r="H100" s="186">
        <f t="shared" si="11"/>
        <v>1.1892675852066548E-2</v>
      </c>
      <c r="I100" s="109">
        <f t="shared" ref="I100:I130" si="17">B100/B99-1</f>
        <v>-1.2211572594959641E-2</v>
      </c>
      <c r="J100" s="109">
        <f t="shared" ref="J100:J130" si="18">C100/C99-1</f>
        <v>-2.0067596113226838E-3</v>
      </c>
      <c r="K100" s="109">
        <f t="shared" ref="K100:K130" si="19">D100/D99-1</f>
        <v>-2.4874555045680813E-3</v>
      </c>
      <c r="L100" s="109">
        <f t="shared" ref="L100:L130" si="20">E100/E99-1</f>
        <v>-6.9659442724478993E-4</v>
      </c>
      <c r="M100" s="109">
        <f t="shared" si="16"/>
        <v>-5.6230031948880654E-3</v>
      </c>
    </row>
    <row r="101" spans="1:13" x14ac:dyDescent="0.25">
      <c r="A101" s="185">
        <v>40746</v>
      </c>
      <c r="B101">
        <v>97.3984194698929</v>
      </c>
      <c r="C101">
        <v>97.706233285332203</v>
      </c>
      <c r="D101">
        <v>96.945357692787795</v>
      </c>
      <c r="E101">
        <v>98.356080823484504</v>
      </c>
      <c r="F101" s="464">
        <v>93.838719420114785</v>
      </c>
      <c r="G101">
        <f>_xll.ciqfunctions.udf.CIQ($G$1, "IQ_LASTSALEPRICE", A101, "USD")</f>
        <v>69.08</v>
      </c>
      <c r="H101" s="186">
        <f t="shared" si="11"/>
        <v>-9.8896373799627346E-3</v>
      </c>
      <c r="I101" s="109">
        <f t="shared" si="17"/>
        <v>1.0062531445407252E-3</v>
      </c>
      <c r="J101" s="109">
        <f t="shared" si="18"/>
        <v>5.2915652450000739E-3</v>
      </c>
      <c r="K101" s="109">
        <f t="shared" si="19"/>
        <v>1.547787953050328E-3</v>
      </c>
      <c r="L101" s="109">
        <f t="shared" si="20"/>
        <v>-8.9845867864601914E-4</v>
      </c>
      <c r="M101" s="109">
        <f t="shared" si="16"/>
        <v>-1.7349955018634011E-3</v>
      </c>
    </row>
    <row r="102" spans="1:13" x14ac:dyDescent="0.25">
      <c r="A102" s="185">
        <v>40749</v>
      </c>
      <c r="B102">
        <v>97.356458493600897</v>
      </c>
      <c r="C102">
        <v>97.191935815675706</v>
      </c>
      <c r="D102">
        <v>97.020267177160903</v>
      </c>
      <c r="E102">
        <v>98.360655737704903</v>
      </c>
      <c r="F102" s="464">
        <v>93.65750528541227</v>
      </c>
      <c r="G102">
        <f>_xll.ciqfunctions.udf.CIQ($G$1, "IQ_LASTSALEPRICE", A102, "USD")</f>
        <v>68.959999999999994</v>
      </c>
      <c r="H102" s="186">
        <f t="shared" si="11"/>
        <v>-1.7371163867979655E-3</v>
      </c>
      <c r="I102" s="109">
        <f t="shared" si="17"/>
        <v>-4.3081783585796618E-4</v>
      </c>
      <c r="J102" s="109">
        <f t="shared" si="18"/>
        <v>-5.2637119696815615E-3</v>
      </c>
      <c r="K102" s="109">
        <f t="shared" si="19"/>
        <v>7.7269800386403631E-4</v>
      </c>
      <c r="L102" s="109">
        <f t="shared" si="20"/>
        <v>4.6513791339464206E-5</v>
      </c>
      <c r="M102" s="109">
        <f t="shared" si="16"/>
        <v>-1.9311232700355285E-3</v>
      </c>
    </row>
    <row r="103" spans="1:13" x14ac:dyDescent="0.25">
      <c r="A103" s="185">
        <v>40750</v>
      </c>
      <c r="B103">
        <v>96.433317015175803</v>
      </c>
      <c r="C103">
        <v>97.058218473565105</v>
      </c>
      <c r="D103">
        <v>96.679012859461395</v>
      </c>
      <c r="E103">
        <v>98.246282882195899</v>
      </c>
      <c r="F103" s="464">
        <v>92.570220477197225</v>
      </c>
      <c r="G103">
        <f>_xll.ciqfunctions.udf.CIQ($G$1, "IQ_LASTSALEPRICE", A103, "USD")</f>
        <v>68.84</v>
      </c>
      <c r="H103" s="186">
        <f t="shared" si="11"/>
        <v>-1.7401392111368041E-3</v>
      </c>
      <c r="I103" s="109">
        <f t="shared" si="17"/>
        <v>-9.4820774369660521E-3</v>
      </c>
      <c r="J103" s="109">
        <f t="shared" si="18"/>
        <v>-1.3758069636990999E-3</v>
      </c>
      <c r="K103" s="109">
        <f t="shared" si="19"/>
        <v>-3.5173508342990489E-3</v>
      </c>
      <c r="L103" s="109">
        <f t="shared" si="20"/>
        <v>-1.162790697674887E-3</v>
      </c>
      <c r="M103" s="109">
        <f t="shared" si="16"/>
        <v>-1.160915833602072E-2</v>
      </c>
    </row>
    <row r="104" spans="1:13" x14ac:dyDescent="0.25">
      <c r="A104" s="185">
        <v>40751</v>
      </c>
      <c r="B104">
        <v>97.286523533114206</v>
      </c>
      <c r="C104">
        <v>97.459370499897105</v>
      </c>
      <c r="D104">
        <v>96.862124932373305</v>
      </c>
      <c r="E104">
        <v>98.305756767060601</v>
      </c>
      <c r="F104" s="464">
        <v>94.672304439746298</v>
      </c>
      <c r="G104">
        <f>_xll.ciqfunctions.udf.CIQ($G$1, "IQ_LASTSALEPRICE", A104, "USD")</f>
        <v>67.48</v>
      </c>
      <c r="H104" s="186">
        <f t="shared" si="11"/>
        <v>-1.9755955839628081E-2</v>
      </c>
      <c r="I104" s="109">
        <f t="shared" si="17"/>
        <v>8.8476321705717176E-3</v>
      </c>
      <c r="J104" s="109">
        <f t="shared" si="18"/>
        <v>4.1331072488339782E-3</v>
      </c>
      <c r="K104" s="109">
        <f t="shared" si="19"/>
        <v>1.8940209203222036E-3</v>
      </c>
      <c r="L104" s="109">
        <f t="shared" si="20"/>
        <v>6.0535506402836781E-4</v>
      </c>
      <c r="M104" s="109">
        <f t="shared" si="16"/>
        <v>2.2707993474714527E-2</v>
      </c>
    </row>
    <row r="105" spans="1:13" x14ac:dyDescent="0.25">
      <c r="A105" s="185">
        <v>40752</v>
      </c>
      <c r="B105">
        <v>97.734107280229296</v>
      </c>
      <c r="C105">
        <v>97.531372145649001</v>
      </c>
      <c r="D105">
        <v>97.145116317782595</v>
      </c>
      <c r="E105">
        <v>98.307281738467395</v>
      </c>
      <c r="F105" s="464">
        <v>94.563575958924801</v>
      </c>
      <c r="G105">
        <f>_xll.ciqfunctions.udf.CIQ($G$1, "IQ_LASTSALEPRICE", A105, "USD")</f>
        <v>71.760000000000005</v>
      </c>
      <c r="H105" s="186">
        <f t="shared" si="11"/>
        <v>6.3426200355660933E-2</v>
      </c>
      <c r="I105" s="109">
        <f t="shared" si="17"/>
        <v>4.6006757242460505E-3</v>
      </c>
      <c r="J105" s="109">
        <f t="shared" si="18"/>
        <v>7.3878627968326782E-4</v>
      </c>
      <c r="K105" s="109">
        <f t="shared" si="19"/>
        <v>2.9215896885068648E-3</v>
      </c>
      <c r="L105" s="109">
        <f t="shared" si="20"/>
        <v>1.5512534127681832E-5</v>
      </c>
      <c r="M105" s="109">
        <f t="shared" si="16"/>
        <v>-1.1484718943405303E-3</v>
      </c>
    </row>
    <row r="106" spans="1:13" x14ac:dyDescent="0.25">
      <c r="A106" s="185">
        <v>40753</v>
      </c>
      <c r="B106">
        <v>97.2026015805301</v>
      </c>
      <c r="C106">
        <v>98.251388603167996</v>
      </c>
      <c r="D106">
        <v>97.619543052145303</v>
      </c>
      <c r="E106">
        <v>98.170034311856597</v>
      </c>
      <c r="F106" s="464">
        <v>93.838719420114785</v>
      </c>
      <c r="G106">
        <f>_xll.ciqfunctions.udf.CIQ($G$1, "IQ_LASTSALEPRICE", A106, "USD")</f>
        <v>71.37</v>
      </c>
      <c r="H106" s="186">
        <f t="shared" si="11"/>
        <v>-5.4347826086956763E-3</v>
      </c>
      <c r="I106" s="109">
        <f t="shared" si="17"/>
        <v>-5.4382826475841695E-3</v>
      </c>
      <c r="J106" s="109">
        <f t="shared" si="18"/>
        <v>7.3824087745197886E-3</v>
      </c>
      <c r="K106" s="109">
        <f t="shared" si="19"/>
        <v>4.8836910422831448E-3</v>
      </c>
      <c r="L106" s="109">
        <f t="shared" si="20"/>
        <v>-1.3961064143338531E-3</v>
      </c>
      <c r="M106" s="109">
        <f t="shared" si="16"/>
        <v>-7.6652826572978228E-3</v>
      </c>
    </row>
    <row r="107" spans="1:13" x14ac:dyDescent="0.25">
      <c r="A107" s="185">
        <v>40756</v>
      </c>
      <c r="B107">
        <v>98.321560948317995</v>
      </c>
      <c r="C107">
        <v>98.6216827813207</v>
      </c>
      <c r="D107">
        <v>97.744392192766995</v>
      </c>
      <c r="E107">
        <v>98.157834540602295</v>
      </c>
      <c r="F107" s="464">
        <v>93.941407429779517</v>
      </c>
      <c r="G107">
        <f>_xll.ciqfunctions.udf.CIQ($G$1, "IQ_LASTSALEPRICE", A107, "USD")</f>
        <v>71.19</v>
      </c>
      <c r="H107" s="186">
        <f t="shared" si="11"/>
        <v>-2.5220680958386588E-3</v>
      </c>
      <c r="I107" s="109">
        <f t="shared" si="17"/>
        <v>1.1511619540973461E-2</v>
      </c>
      <c r="J107" s="109">
        <f t="shared" si="18"/>
        <v>3.7688442211061268E-3</v>
      </c>
      <c r="K107" s="109">
        <f t="shared" si="19"/>
        <v>1.2789359253095878E-3</v>
      </c>
      <c r="L107" s="109">
        <f t="shared" si="20"/>
        <v>-1.2427184466035079E-4</v>
      </c>
      <c r="M107" s="109">
        <f t="shared" si="16"/>
        <v>1.0943031863530628E-3</v>
      </c>
    </row>
    <row r="108" spans="1:13" x14ac:dyDescent="0.25">
      <c r="A108" s="185">
        <v>40757</v>
      </c>
      <c r="B108">
        <v>98.391495908804799</v>
      </c>
      <c r="C108">
        <v>98.786257971610695</v>
      </c>
      <c r="D108">
        <v>97.960797369844698</v>
      </c>
      <c r="E108">
        <v>98.253907739229803</v>
      </c>
      <c r="F108" s="464">
        <v>94.533373603141044</v>
      </c>
      <c r="G108">
        <f>_xll.ciqfunctions.udf.CIQ($G$1, "IQ_LASTSALEPRICE", A108, "USD")</f>
        <v>70.05</v>
      </c>
      <c r="H108" s="186">
        <f t="shared" si="11"/>
        <v>-1.6013485040033748E-2</v>
      </c>
      <c r="I108" s="109">
        <f t="shared" si="17"/>
        <v>7.1128814282728214E-4</v>
      </c>
      <c r="J108" s="109">
        <f t="shared" si="18"/>
        <v>1.6687526074252723E-3</v>
      </c>
      <c r="K108" s="109">
        <f t="shared" si="19"/>
        <v>2.213990718269665E-3</v>
      </c>
      <c r="L108" s="109">
        <f t="shared" si="20"/>
        <v>9.7876240930894198E-4</v>
      </c>
      <c r="M108" s="109">
        <f t="shared" si="16"/>
        <v>6.3014403292180887E-3</v>
      </c>
    </row>
    <row r="109" spans="1:13" x14ac:dyDescent="0.25">
      <c r="A109" s="185">
        <v>40758</v>
      </c>
      <c r="B109">
        <v>97.818029232813402</v>
      </c>
      <c r="C109">
        <v>99.115408352190897</v>
      </c>
      <c r="D109">
        <v>98.585043072953496</v>
      </c>
      <c r="E109">
        <v>98.192908882958406</v>
      </c>
      <c r="F109" s="464">
        <v>94.340078526125055</v>
      </c>
      <c r="G109">
        <f>_xll.ciqfunctions.udf.CIQ($G$1, "IQ_LASTSALEPRICE", A109, "USD")</f>
        <v>70.459999999999994</v>
      </c>
      <c r="H109" s="186">
        <f t="shared" si="11"/>
        <v>5.8529621698786283E-3</v>
      </c>
      <c r="I109" s="109">
        <f t="shared" si="17"/>
        <v>-5.8284170872137109E-3</v>
      </c>
      <c r="J109" s="109">
        <f t="shared" si="18"/>
        <v>3.3319450229079006E-3</v>
      </c>
      <c r="K109" s="109">
        <f t="shared" si="19"/>
        <v>6.3724032456780044E-3</v>
      </c>
      <c r="L109" s="109">
        <f t="shared" si="20"/>
        <v>-6.2082880645608629E-4</v>
      </c>
      <c r="M109" s="109">
        <f t="shared" si="16"/>
        <v>-2.0447284345046501E-3</v>
      </c>
    </row>
    <row r="110" spans="1:13" x14ac:dyDescent="0.25">
      <c r="A110" s="185">
        <v>40759</v>
      </c>
      <c r="B110">
        <v>98.783131687530499</v>
      </c>
      <c r="C110">
        <v>100.236576836041</v>
      </c>
      <c r="D110">
        <v>99.525573265637306</v>
      </c>
      <c r="E110">
        <v>98.246282882195899</v>
      </c>
      <c r="F110" s="464">
        <v>94.503171247357301</v>
      </c>
      <c r="G110">
        <f>_xll.ciqfunctions.udf.CIQ($G$1, "IQ_LASTSALEPRICE", A110, "USD")</f>
        <v>68.53</v>
      </c>
      <c r="H110" s="186">
        <f t="shared" si="11"/>
        <v>-2.7391427760431353E-2</v>
      </c>
      <c r="I110" s="109">
        <f t="shared" si="17"/>
        <v>9.8663044255378196E-3</v>
      </c>
      <c r="J110" s="109">
        <f t="shared" si="18"/>
        <v>1.1311747613107714E-2</v>
      </c>
      <c r="K110" s="109">
        <f t="shared" si="19"/>
        <v>9.540292962978203E-3</v>
      </c>
      <c r="L110" s="109">
        <f t="shared" si="20"/>
        <v>5.4356266500987793E-4</v>
      </c>
      <c r="M110" s="109">
        <f t="shared" si="16"/>
        <v>1.7287744909717517E-3</v>
      </c>
    </row>
    <row r="111" spans="1:13" x14ac:dyDescent="0.25">
      <c r="A111" s="185">
        <v>40760</v>
      </c>
      <c r="B111">
        <v>98.559339813972997</v>
      </c>
      <c r="C111">
        <v>101.17259823081601</v>
      </c>
      <c r="D111">
        <v>99.825211203129498</v>
      </c>
      <c r="E111">
        <v>98.250857796416298</v>
      </c>
      <c r="F111" s="464">
        <v>95.819993959528844</v>
      </c>
      <c r="G111">
        <f>_xll.ciqfunctions.udf.CIQ($G$1, "IQ_LASTSALEPRICE", A111, "USD")</f>
        <v>68.92</v>
      </c>
      <c r="H111" s="186">
        <f t="shared" si="11"/>
        <v>5.6909382752079463E-3</v>
      </c>
      <c r="I111" s="109">
        <f t="shared" si="17"/>
        <v>-2.2654867256628464E-3</v>
      </c>
      <c r="J111" s="109">
        <f t="shared" si="18"/>
        <v>9.3381221139072768E-3</v>
      </c>
      <c r="K111" s="109">
        <f t="shared" si="19"/>
        <v>3.0106627639556738E-3</v>
      </c>
      <c r="L111" s="109">
        <f t="shared" si="20"/>
        <v>4.6565774156404061E-5</v>
      </c>
      <c r="M111" s="109">
        <f t="shared" si="16"/>
        <v>1.3934164269734595E-2</v>
      </c>
    </row>
    <row r="112" spans="1:13" x14ac:dyDescent="0.25">
      <c r="A112" s="185">
        <v>40763</v>
      </c>
      <c r="B112">
        <v>98.461430869291505</v>
      </c>
      <c r="C112">
        <v>101.748611396831</v>
      </c>
      <c r="D112">
        <v>101.38166382288</v>
      </c>
      <c r="E112">
        <v>98.150209683568406</v>
      </c>
      <c r="F112" s="464">
        <v>96.738145575354878</v>
      </c>
      <c r="G112">
        <f>_xll.ciqfunctions.udf.CIQ($G$1, "IQ_LASTSALEPRICE", A112, "USD")</f>
        <v>65.209999999999994</v>
      </c>
      <c r="H112" s="186">
        <f t="shared" si="11"/>
        <v>-5.3830528148578138E-2</v>
      </c>
      <c r="I112" s="109">
        <f t="shared" si="17"/>
        <v>-9.934009792099685E-4</v>
      </c>
      <c r="J112" s="109">
        <f t="shared" si="18"/>
        <v>5.6933712891396038E-3</v>
      </c>
      <c r="K112" s="109">
        <f t="shared" si="19"/>
        <v>1.5591778880220453E-2</v>
      </c>
      <c r="L112" s="109">
        <f t="shared" si="20"/>
        <v>-1.0243993294841713E-3</v>
      </c>
      <c r="M112" s="109">
        <f t="shared" si="16"/>
        <v>9.5820462711970755E-3</v>
      </c>
    </row>
    <row r="113" spans="1:13" x14ac:dyDescent="0.25">
      <c r="A113" s="185">
        <v>40764</v>
      </c>
      <c r="B113">
        <v>98.391495908804799</v>
      </c>
      <c r="C113">
        <v>101.933758485908</v>
      </c>
      <c r="D113">
        <v>102.688418161388</v>
      </c>
      <c r="E113">
        <v>98.1090354555852</v>
      </c>
      <c r="F113" s="464">
        <v>98.719420114768965</v>
      </c>
      <c r="G113">
        <f>_xll.ciqfunctions.udf.CIQ($G$1, "IQ_LASTSALEPRICE", A113, "USD")</f>
        <v>68.260000000000005</v>
      </c>
      <c r="H113" s="186">
        <f t="shared" si="11"/>
        <v>4.6771967489648958E-2</v>
      </c>
      <c r="I113" s="109">
        <f t="shared" si="17"/>
        <v>-7.1027771858755973E-4</v>
      </c>
      <c r="J113" s="109">
        <f t="shared" si="18"/>
        <v>1.8196522442444074E-3</v>
      </c>
      <c r="K113" s="109">
        <f t="shared" si="19"/>
        <v>1.2889454455896177E-2</v>
      </c>
      <c r="L113" s="109">
        <f t="shared" si="20"/>
        <v>-4.1950219073350059E-4</v>
      </c>
      <c r="M113" s="109">
        <f t="shared" si="16"/>
        <v>2.0480799250702564E-2</v>
      </c>
    </row>
    <row r="114" spans="1:13" x14ac:dyDescent="0.25">
      <c r="A114" s="185">
        <v>40765</v>
      </c>
      <c r="B114">
        <v>98.573326806070298</v>
      </c>
      <c r="C114">
        <v>102.211479119522</v>
      </c>
      <c r="D114">
        <v>103.221107828041</v>
      </c>
      <c r="E114">
        <v>97.909264201296196</v>
      </c>
      <c r="F114" s="464">
        <v>97.746904258532169</v>
      </c>
      <c r="G114">
        <f>_xll.ciqfunctions.udf.CIQ($G$1, "IQ_LASTSALEPRICE", A114, "USD")</f>
        <v>66.040000000000006</v>
      </c>
      <c r="H114" s="186">
        <f t="shared" si="11"/>
        <v>-3.2522707295634334E-2</v>
      </c>
      <c r="I114" s="109">
        <f t="shared" si="17"/>
        <v>1.8480346861891039E-3</v>
      </c>
      <c r="J114" s="109">
        <f t="shared" si="18"/>
        <v>2.7245206861707949E-3</v>
      </c>
      <c r="K114" s="109">
        <f t="shared" si="19"/>
        <v>5.1874366768003277E-3</v>
      </c>
      <c r="L114" s="109">
        <f t="shared" si="20"/>
        <v>-2.0362166783246538E-3</v>
      </c>
      <c r="M114" s="109">
        <f t="shared" si="16"/>
        <v>-9.8513124885273307E-3</v>
      </c>
    </row>
    <row r="115" spans="1:13" x14ac:dyDescent="0.25">
      <c r="A115" s="185">
        <v>40766</v>
      </c>
      <c r="B115">
        <v>98.209665011539201</v>
      </c>
      <c r="C115">
        <v>101.892614688335</v>
      </c>
      <c r="D115">
        <v>103.529069041574</v>
      </c>
      <c r="E115">
        <v>97.552420892108202</v>
      </c>
      <c r="F115" s="464">
        <v>98.489882210812453</v>
      </c>
      <c r="G115">
        <f>_xll.ciqfunctions.udf.CIQ($G$1, "IQ_LASTSALEPRICE", A115, "USD")</f>
        <v>66.77</v>
      </c>
      <c r="H115" s="186">
        <f t="shared" si="11"/>
        <v>1.1053906723197837E-2</v>
      </c>
      <c r="I115" s="109">
        <f t="shared" si="17"/>
        <v>-3.6892515076268895E-3</v>
      </c>
      <c r="J115" s="109">
        <f t="shared" si="18"/>
        <v>-3.1196538190600975E-3</v>
      </c>
      <c r="K115" s="109">
        <f t="shared" si="19"/>
        <v>2.9835100592607855E-3</v>
      </c>
      <c r="L115" s="109">
        <f t="shared" si="20"/>
        <v>-3.6446327331635109E-3</v>
      </c>
      <c r="M115" s="109">
        <f t="shared" si="16"/>
        <v>7.6010381905822211E-3</v>
      </c>
    </row>
    <row r="116" spans="1:13" x14ac:dyDescent="0.25">
      <c r="A116" s="185">
        <v>40767</v>
      </c>
      <c r="B116">
        <v>98.237638995733903</v>
      </c>
      <c r="C116">
        <v>101.851470890763</v>
      </c>
      <c r="D116">
        <v>102.405426775979</v>
      </c>
      <c r="E116">
        <v>97.482272207396093</v>
      </c>
      <c r="F116" s="464">
        <v>97.601932950770149</v>
      </c>
      <c r="G116">
        <f>_xll.ciqfunctions.udf.CIQ($G$1, "IQ_LASTSALEPRICE", A116, "USD")</f>
        <v>69.180000000000007</v>
      </c>
      <c r="H116" s="186">
        <f t="shared" si="11"/>
        <v>3.6094054215965343E-2</v>
      </c>
      <c r="I116" s="109">
        <f t="shared" si="17"/>
        <v>2.8483942177603971E-4</v>
      </c>
      <c r="J116" s="109">
        <f t="shared" si="18"/>
        <v>-4.0379567938120253E-4</v>
      </c>
      <c r="K116" s="109">
        <f t="shared" si="19"/>
        <v>-1.0853398721703877E-2</v>
      </c>
      <c r="L116" s="109">
        <f t="shared" si="20"/>
        <v>-7.1908707206447264E-4</v>
      </c>
      <c r="M116" s="109">
        <f t="shared" si="16"/>
        <v>-9.0156393744252883E-3</v>
      </c>
    </row>
    <row r="117" spans="1:13" x14ac:dyDescent="0.25">
      <c r="A117" s="185">
        <v>40770</v>
      </c>
      <c r="B117">
        <v>96.755017833414897</v>
      </c>
      <c r="C117">
        <v>101.26517177535401</v>
      </c>
      <c r="D117">
        <v>101.94764659369901</v>
      </c>
      <c r="E117">
        <v>97.4975219214639</v>
      </c>
      <c r="F117" s="464">
        <v>96.411960132890371</v>
      </c>
      <c r="G117">
        <f>_xll.ciqfunctions.udf.CIQ($G$1, "IQ_LASTSALEPRICE", A117, "USD")</f>
        <v>69.069999999999993</v>
      </c>
      <c r="H117" s="186">
        <f t="shared" si="11"/>
        <v>-1.5900549291705257E-3</v>
      </c>
      <c r="I117" s="109">
        <f t="shared" si="17"/>
        <v>-1.5092190503309899E-2</v>
      </c>
      <c r="J117" s="109">
        <f t="shared" si="18"/>
        <v>-5.7564128458960084E-3</v>
      </c>
      <c r="K117" s="109">
        <f t="shared" si="19"/>
        <v>-4.4702726866362452E-3</v>
      </c>
      <c r="L117" s="109">
        <f t="shared" si="20"/>
        <v>1.5643576747326193E-4</v>
      </c>
      <c r="M117" s="109">
        <f t="shared" si="16"/>
        <v>-1.2192102983042297E-2</v>
      </c>
    </row>
    <row r="118" spans="1:13" x14ac:dyDescent="0.25">
      <c r="A118" s="185">
        <v>40771</v>
      </c>
      <c r="B118">
        <v>97.118679627945994</v>
      </c>
      <c r="C118">
        <v>101.01830898991901</v>
      </c>
      <c r="D118">
        <v>102.072495734321</v>
      </c>
      <c r="E118">
        <v>97.372474266107503</v>
      </c>
      <c r="F118" s="464">
        <v>96.085774690425851</v>
      </c>
      <c r="G118">
        <f>_xll.ciqfunctions.udf.CIQ($G$1, "IQ_LASTSALEPRICE", A118, "USD")</f>
        <v>70.569999999999993</v>
      </c>
      <c r="H118" s="186">
        <f t="shared" si="11"/>
        <v>2.1717098595627649E-2</v>
      </c>
      <c r="I118" s="109">
        <f t="shared" si="17"/>
        <v>3.758583303216545E-3</v>
      </c>
      <c r="J118" s="109">
        <f t="shared" si="18"/>
        <v>-2.4377856780082308E-3</v>
      </c>
      <c r="K118" s="109">
        <f t="shared" si="19"/>
        <v>1.2246397518087537E-3</v>
      </c>
      <c r="L118" s="109">
        <f t="shared" si="20"/>
        <v>-1.2825726530477644E-3</v>
      </c>
      <c r="M118" s="109">
        <f t="shared" si="16"/>
        <v>-3.3832466637430114E-3</v>
      </c>
    </row>
    <row r="119" spans="1:13" x14ac:dyDescent="0.25">
      <c r="A119" s="185">
        <v>40772</v>
      </c>
      <c r="B119">
        <v>96.880900762291006</v>
      </c>
      <c r="C119">
        <v>100.90516354659501</v>
      </c>
      <c r="D119">
        <v>101.32340089058999</v>
      </c>
      <c r="E119">
        <v>97.418223408310993</v>
      </c>
      <c r="F119" s="464">
        <v>95.74146783449109</v>
      </c>
      <c r="G119">
        <f>_xll.ciqfunctions.udf.CIQ($G$1, "IQ_LASTSALEPRICE", A119, "USD")</f>
        <v>71.03</v>
      </c>
      <c r="H119" s="186">
        <f t="shared" si="11"/>
        <v>6.5183505738983794E-3</v>
      </c>
      <c r="I119" s="109">
        <f t="shared" si="17"/>
        <v>-2.4483329732848391E-3</v>
      </c>
      <c r="J119" s="109">
        <f t="shared" si="18"/>
        <v>-1.120048874855839E-3</v>
      </c>
      <c r="K119" s="109">
        <f t="shared" si="19"/>
        <v>-7.3388510620998604E-3</v>
      </c>
      <c r="L119" s="109">
        <f t="shared" si="20"/>
        <v>4.6983649689802398E-4</v>
      </c>
      <c r="M119" s="109">
        <f t="shared" si="16"/>
        <v>-3.5833280945495316E-3</v>
      </c>
    </row>
    <row r="120" spans="1:13" x14ac:dyDescent="0.25">
      <c r="A120" s="185">
        <v>40773</v>
      </c>
      <c r="B120">
        <v>97.650185327645204</v>
      </c>
      <c r="C120">
        <v>102.07776177741199</v>
      </c>
      <c r="D120">
        <v>102.904823338466</v>
      </c>
      <c r="E120">
        <v>97.479222264582503</v>
      </c>
      <c r="F120" s="464">
        <v>97.070371488976136</v>
      </c>
      <c r="G120">
        <f>_xll.ciqfunctions.udf.CIQ($G$1, "IQ_LASTSALEPRICE", A120, "USD")</f>
        <v>69.959999999999994</v>
      </c>
      <c r="H120" s="186">
        <f t="shared" si="11"/>
        <v>-1.5064057440518197E-2</v>
      </c>
      <c r="I120" s="109">
        <f t="shared" si="17"/>
        <v>7.9405182992851042E-3</v>
      </c>
      <c r="J120" s="109">
        <f t="shared" si="18"/>
        <v>1.1620795107036397E-2</v>
      </c>
      <c r="K120" s="109">
        <f t="shared" si="19"/>
        <v>1.5607672403176176E-2</v>
      </c>
      <c r="L120" s="109">
        <f t="shared" si="20"/>
        <v>6.261544723089596E-4</v>
      </c>
      <c r="M120" s="109">
        <f t="shared" si="16"/>
        <v>1.3880126182965302E-2</v>
      </c>
    </row>
    <row r="121" spans="1:13" x14ac:dyDescent="0.25">
      <c r="A121" s="185">
        <v>40774</v>
      </c>
      <c r="B121">
        <v>97.2026015805301</v>
      </c>
      <c r="C121">
        <v>101.46060481382401</v>
      </c>
      <c r="D121">
        <v>102.030879354113</v>
      </c>
      <c r="E121">
        <v>97.511246664124997</v>
      </c>
      <c r="F121" s="464">
        <v>96.448202959830866</v>
      </c>
      <c r="G121">
        <f>_xll.ciqfunctions.udf.CIQ($G$1, "IQ_LASTSALEPRICE", A121, "USD")</f>
        <v>66.73</v>
      </c>
      <c r="H121" s="186">
        <f t="shared" si="11"/>
        <v>-4.6169239565465814E-2</v>
      </c>
      <c r="I121" s="109">
        <f t="shared" si="17"/>
        <v>-4.5835422187201491E-3</v>
      </c>
      <c r="J121" s="109">
        <f t="shared" si="18"/>
        <v>-6.0459492140290116E-3</v>
      </c>
      <c r="K121" s="109">
        <f t="shared" si="19"/>
        <v>-8.492740728765491E-3</v>
      </c>
      <c r="L121" s="109">
        <f t="shared" si="20"/>
        <v>3.2852539031935635E-4</v>
      </c>
      <c r="M121" s="109">
        <f t="shared" si="16"/>
        <v>-6.4094586185438063E-3</v>
      </c>
    </row>
    <row r="122" spans="1:13" x14ac:dyDescent="0.25">
      <c r="A122" s="185">
        <v>40777</v>
      </c>
      <c r="B122">
        <v>97.230575564724802</v>
      </c>
      <c r="C122">
        <v>101.686895700473</v>
      </c>
      <c r="D122">
        <v>102.130758666611</v>
      </c>
      <c r="E122">
        <v>97.657643919176493</v>
      </c>
      <c r="F122" s="464">
        <v>96.949562065841135</v>
      </c>
      <c r="G122">
        <f>_xll.ciqfunctions.udf.CIQ($G$1, "IQ_LASTSALEPRICE", A122, "USD")</f>
        <v>66.260000000000005</v>
      </c>
      <c r="H122" s="186">
        <f t="shared" si="11"/>
        <v>-7.0433088565862167E-3</v>
      </c>
      <c r="I122" s="109">
        <f t="shared" si="17"/>
        <v>2.8779048852434208E-4</v>
      </c>
      <c r="J122" s="109">
        <f t="shared" si="18"/>
        <v>2.2303325223049786E-3</v>
      </c>
      <c r="K122" s="109">
        <f t="shared" si="19"/>
        <v>9.7891259126914321E-4</v>
      </c>
      <c r="L122" s="109">
        <f t="shared" si="20"/>
        <v>1.5013371283802979E-3</v>
      </c>
      <c r="M122" s="109">
        <f t="shared" si="16"/>
        <v>5.1982213314962777E-3</v>
      </c>
    </row>
    <row r="123" spans="1:13" x14ac:dyDescent="0.25">
      <c r="A123" s="185">
        <v>40778</v>
      </c>
      <c r="B123">
        <v>97.090705643751306</v>
      </c>
      <c r="C123">
        <v>101.76918329561801</v>
      </c>
      <c r="D123">
        <v>102.755004369719</v>
      </c>
      <c r="E123">
        <v>97.595120091498202</v>
      </c>
      <c r="F123" s="464">
        <v>96.828752642706135</v>
      </c>
      <c r="G123">
        <f>_xll.ciqfunctions.udf.CIQ($G$1, "IQ_LASTSALEPRICE", A123, "USD")</f>
        <v>68.459999999999994</v>
      </c>
      <c r="H123" s="186">
        <f t="shared" si="11"/>
        <v>3.3202535466344552E-2</v>
      </c>
      <c r="I123" s="109">
        <f t="shared" si="17"/>
        <v>-1.4385384449399075E-3</v>
      </c>
      <c r="J123" s="109">
        <f t="shared" si="18"/>
        <v>8.0922516690251634E-4</v>
      </c>
      <c r="K123" s="109">
        <f t="shared" si="19"/>
        <v>6.1122203659109697E-3</v>
      </c>
      <c r="L123" s="109">
        <f t="shared" si="20"/>
        <v>-6.4023485688469162E-4</v>
      </c>
      <c r="M123" s="109">
        <f t="shared" si="16"/>
        <v>-1.2461059190030932E-3</v>
      </c>
    </row>
    <row r="124" spans="1:13" x14ac:dyDescent="0.25">
      <c r="A124" s="185">
        <v>40779</v>
      </c>
      <c r="B124">
        <v>97.146653612140696</v>
      </c>
      <c r="C124">
        <v>101.6457519029</v>
      </c>
      <c r="D124">
        <v>103.01302592700399</v>
      </c>
      <c r="E124">
        <v>97.465497521921407</v>
      </c>
      <c r="F124" s="464">
        <v>96.786469344608889</v>
      </c>
      <c r="G124">
        <f>_xll.ciqfunctions.udf.CIQ($G$1, "IQ_LASTSALEPRICE", A124, "USD")</f>
        <v>67.989999999999995</v>
      </c>
      <c r="H124" s="186">
        <f t="shared" si="11"/>
        <v>-6.8653228162430802E-3</v>
      </c>
      <c r="I124" s="109">
        <f t="shared" si="17"/>
        <v>5.7624432759473265E-4</v>
      </c>
      <c r="J124" s="109">
        <f t="shared" si="18"/>
        <v>-1.2128562765356676E-3</v>
      </c>
      <c r="K124" s="109">
        <f t="shared" si="19"/>
        <v>2.5110364100284777E-3</v>
      </c>
      <c r="L124" s="109">
        <f t="shared" si="20"/>
        <v>-1.3281665052030656E-3</v>
      </c>
      <c r="M124" s="109">
        <f t="shared" si="16"/>
        <v>-4.3668122270734688E-4</v>
      </c>
    </row>
    <row r="125" spans="1:13" x14ac:dyDescent="0.25">
      <c r="A125" s="185">
        <v>40780</v>
      </c>
      <c r="B125">
        <v>97.286523533114206</v>
      </c>
      <c r="C125">
        <v>101.224027977782</v>
      </c>
      <c r="D125">
        <v>103.271047484289</v>
      </c>
      <c r="E125">
        <v>97.499046892870695</v>
      </c>
      <c r="F125" s="464">
        <v>97.565690123829668</v>
      </c>
      <c r="G125">
        <f>_xll.ciqfunctions.udf.CIQ($G$1, "IQ_LASTSALEPRICE", A125, "USD")</f>
        <v>67.319999999999993</v>
      </c>
      <c r="H125" s="186">
        <f t="shared" si="11"/>
        <v>-9.8543903515223574E-3</v>
      </c>
      <c r="I125" s="109">
        <f t="shared" si="17"/>
        <v>1.4397811532649296E-3</v>
      </c>
      <c r="J125" s="109">
        <f t="shared" si="18"/>
        <v>-4.1489577008674283E-3</v>
      </c>
      <c r="K125" s="109">
        <f t="shared" si="19"/>
        <v>2.5047468993664168E-3</v>
      </c>
      <c r="L125" s="109">
        <f t="shared" si="20"/>
        <v>3.4421792123651151E-4</v>
      </c>
      <c r="M125" s="109">
        <f t="shared" si="16"/>
        <v>8.0509267927353356E-3</v>
      </c>
    </row>
    <row r="126" spans="1:13" x14ac:dyDescent="0.25">
      <c r="A126" s="185">
        <v>40781</v>
      </c>
      <c r="B126">
        <v>97.020770683264502</v>
      </c>
      <c r="C126">
        <v>101.41946101625101</v>
      </c>
      <c r="D126">
        <v>104.236547505098</v>
      </c>
      <c r="E126">
        <v>97.460922607701093</v>
      </c>
      <c r="F126" s="464">
        <v>97.420718816067648</v>
      </c>
      <c r="G126">
        <f>_xll.ciqfunctions.udf.CIQ($G$1, "IQ_LASTSALEPRICE", A126, "USD")</f>
        <v>68.13</v>
      </c>
      <c r="H126" s="186">
        <f t="shared" si="11"/>
        <v>1.2032085561497263E-2</v>
      </c>
      <c r="I126" s="109">
        <f t="shared" si="17"/>
        <v>-2.7316512112722791E-3</v>
      </c>
      <c r="J126" s="109">
        <f t="shared" si="18"/>
        <v>1.930698099782191E-3</v>
      </c>
      <c r="K126" s="109">
        <f t="shared" si="19"/>
        <v>9.349183961321561E-3</v>
      </c>
      <c r="L126" s="109">
        <f t="shared" si="20"/>
        <v>-3.9102213185215895E-4</v>
      </c>
      <c r="M126" s="109">
        <f t="shared" si="16"/>
        <v>-1.4858841010402246E-3</v>
      </c>
    </row>
    <row r="127" spans="1:13" x14ac:dyDescent="0.25">
      <c r="A127" s="185">
        <v>40784</v>
      </c>
      <c r="B127">
        <v>96.349395062591697</v>
      </c>
      <c r="C127">
        <v>100.56572721662199</v>
      </c>
      <c r="D127">
        <v>103.287694036372</v>
      </c>
      <c r="E127">
        <v>97.377049180327802</v>
      </c>
      <c r="F127" s="464">
        <v>96.436122017517363</v>
      </c>
      <c r="G127">
        <f>_xll.ciqfunctions.udf.CIQ($G$1, "IQ_LASTSALEPRICE", A127, "USD")</f>
        <v>69.81</v>
      </c>
      <c r="H127" s="186">
        <f t="shared" si="11"/>
        <v>2.4658740642888644E-2</v>
      </c>
      <c r="I127" s="109">
        <f t="shared" si="17"/>
        <v>-6.9199163843439715E-3</v>
      </c>
      <c r="J127" s="109">
        <f t="shared" si="18"/>
        <v>-8.4178498985733041E-3</v>
      </c>
      <c r="K127" s="109">
        <f t="shared" si="19"/>
        <v>-9.1028865732490916E-3</v>
      </c>
      <c r="L127" s="109">
        <f t="shared" si="20"/>
        <v>-8.6058519793519306E-4</v>
      </c>
      <c r="M127" s="109">
        <f t="shared" si="16"/>
        <v>-1.0106646825396859E-2</v>
      </c>
    </row>
    <row r="128" spans="1:13" x14ac:dyDescent="0.25">
      <c r="A128" s="185">
        <v>40785</v>
      </c>
      <c r="B128">
        <v>96.866913770193705</v>
      </c>
      <c r="C128">
        <v>100.740588356305</v>
      </c>
      <c r="D128">
        <v>103.803737150942</v>
      </c>
      <c r="E128">
        <v>97.335874952344597</v>
      </c>
      <c r="F128" s="464">
        <v>95.940803382663859</v>
      </c>
      <c r="G128">
        <f>_xll.ciqfunctions.udf.CIQ($G$1, "IQ_LASTSALEPRICE", A128, "USD")</f>
        <v>70.63</v>
      </c>
      <c r="H128" s="186">
        <f t="shared" si="11"/>
        <v>1.1746168170749138E-2</v>
      </c>
      <c r="I128" s="109">
        <f t="shared" si="17"/>
        <v>5.3712709588451535E-3</v>
      </c>
      <c r="J128" s="109">
        <f t="shared" si="18"/>
        <v>1.7387746752564048E-3</v>
      </c>
      <c r="K128" s="109">
        <f t="shared" si="19"/>
        <v>4.9961722873614889E-3</v>
      </c>
      <c r="L128" s="109">
        <f t="shared" si="20"/>
        <v>-4.2283298097234301E-4</v>
      </c>
      <c r="M128" s="109">
        <f t="shared" si="16"/>
        <v>-5.1362355151893802E-3</v>
      </c>
    </row>
    <row r="129" spans="1:13" x14ac:dyDescent="0.25">
      <c r="A129" s="185">
        <v>40786</v>
      </c>
      <c r="B129">
        <v>96.9927966990698</v>
      </c>
      <c r="C129">
        <v>100.514297469656</v>
      </c>
      <c r="D129">
        <v>102.81326730201</v>
      </c>
      <c r="E129">
        <v>97.279451010293499</v>
      </c>
      <c r="F129" s="464">
        <v>95.832074901842347</v>
      </c>
      <c r="G129">
        <f>_xll.ciqfunctions.udf.CIQ($G$1, "IQ_LASTSALEPRICE", A129, "USD")</f>
        <v>71.25</v>
      </c>
      <c r="H129" s="186">
        <f t="shared" si="11"/>
        <v>8.7781396007362567E-3</v>
      </c>
      <c r="I129" s="109">
        <f t="shared" si="17"/>
        <v>1.2995451591937268E-3</v>
      </c>
      <c r="J129" s="109">
        <f t="shared" si="18"/>
        <v>-2.2462732285087883E-3</v>
      </c>
      <c r="K129" s="109">
        <f t="shared" si="19"/>
        <v>-9.5417552018550733E-3</v>
      </c>
      <c r="L129" s="109">
        <f t="shared" si="20"/>
        <v>-5.7968289778786986E-4</v>
      </c>
      <c r="M129" s="109">
        <f t="shared" si="16"/>
        <v>-1.1332871623749297E-3</v>
      </c>
    </row>
    <row r="130" spans="1:13" x14ac:dyDescent="0.25">
      <c r="A130" s="185">
        <v>40787</v>
      </c>
      <c r="B130">
        <v>98.055808098468404</v>
      </c>
      <c r="C130">
        <v>100.2982925324</v>
      </c>
      <c r="D130">
        <v>102.097465562445</v>
      </c>
      <c r="E130">
        <v>97.352649637819198</v>
      </c>
      <c r="F130" s="464">
        <v>96.96768347931139</v>
      </c>
      <c r="G130">
        <f>_xll.ciqfunctions.udf.CIQ($G$1, "IQ_LASTSALEPRICE", A130, "USD")</f>
        <v>70.83</v>
      </c>
      <c r="H130" s="186">
        <f t="shared" si="11"/>
        <v>-5.8947368421052859E-3</v>
      </c>
      <c r="I130" s="109">
        <f t="shared" si="17"/>
        <v>1.0959694282212551E-2</v>
      </c>
      <c r="J130" s="109">
        <f t="shared" si="18"/>
        <v>-2.1489971346734249E-3</v>
      </c>
      <c r="K130" s="109">
        <f t="shared" si="19"/>
        <v>-6.9621534102439764E-3</v>
      </c>
      <c r="L130" s="109">
        <f t="shared" si="20"/>
        <v>7.5245724318451224E-4</v>
      </c>
      <c r="M130" s="109">
        <f t="shared" si="16"/>
        <v>1.1849984242042311E-2</v>
      </c>
    </row>
    <row r="131" spans="1:13" x14ac:dyDescent="0.25">
      <c r="A131" s="185">
        <v>40788</v>
      </c>
      <c r="B131">
        <v>98.335547940415395</v>
      </c>
      <c r="C131">
        <v>100.874305698415</v>
      </c>
      <c r="D131">
        <v>102.904823338466</v>
      </c>
      <c r="E131">
        <v>97.373999237514198</v>
      </c>
      <c r="F131" s="464">
        <v>98.592570220477199</v>
      </c>
      <c r="G131">
        <f>_xll.ciqfunctions.udf.CIQ($G$1, "IQ_LASTSALEPRICE", A131, "USD")</f>
        <v>70.209999999999994</v>
      </c>
      <c r="H131" s="186">
        <f t="shared" si="11"/>
        <v>-8.7533530989694075E-3</v>
      </c>
      <c r="I131" s="109">
        <f t="shared" ref="I131:I194" si="21">B131/B130-1</f>
        <v>2.8528635618001452E-3</v>
      </c>
      <c r="J131" s="109">
        <f t="shared" ref="J131:J194" si="22">C131/C130-1</f>
        <v>5.7430007178729259E-3</v>
      </c>
      <c r="K131" s="109">
        <f t="shared" ref="K131:K194" si="23">D131/D130-1</f>
        <v>7.9077161374512261E-3</v>
      </c>
      <c r="L131" s="109">
        <f t="shared" ref="L131:L194" si="24">E131/E130-1</f>
        <v>2.1930168079076218E-4</v>
      </c>
      <c r="M131" s="109">
        <f t="shared" si="16"/>
        <v>1.6756992462467979E-2</v>
      </c>
    </row>
    <row r="132" spans="1:13" x14ac:dyDescent="0.25">
      <c r="A132" s="185">
        <v>40791</v>
      </c>
      <c r="B132">
        <v>99.202741450451001</v>
      </c>
      <c r="C132">
        <v>102.01604608105301</v>
      </c>
      <c r="D132">
        <v>104.353073369678</v>
      </c>
      <c r="E132">
        <v>97.396873808615993</v>
      </c>
      <c r="F132" s="464">
        <v>99.879190576865</v>
      </c>
      <c r="G132">
        <f>_xll.ciqfunctions.udf.CIQ($G$1, "IQ_LASTSALEPRICE", A132, "USD")</f>
        <v>70.209999999999994</v>
      </c>
      <c r="H132" s="186">
        <f t="shared" ref="H132:H195" si="25">G132/G131-1</f>
        <v>0</v>
      </c>
      <c r="I132" s="109">
        <f t="shared" si="21"/>
        <v>8.818718441077511E-3</v>
      </c>
      <c r="J132" s="109">
        <f t="shared" si="22"/>
        <v>1.1318446007960503E-2</v>
      </c>
      <c r="K132" s="109">
        <f t="shared" si="23"/>
        <v>1.4073684636224826E-2</v>
      </c>
      <c r="L132" s="109">
        <f t="shared" si="24"/>
        <v>2.3491456940161193E-4</v>
      </c>
      <c r="M132" s="109">
        <f t="shared" ref="M132:M195" si="26">F132/F131-1</f>
        <v>1.3049871339296581E-2</v>
      </c>
    </row>
    <row r="133" spans="1:13" x14ac:dyDescent="0.25">
      <c r="A133" s="185">
        <v>40792</v>
      </c>
      <c r="B133">
        <v>99.874117071123806</v>
      </c>
      <c r="C133">
        <v>101.964616334087</v>
      </c>
      <c r="D133">
        <v>104.286487161346</v>
      </c>
      <c r="E133">
        <v>97.495996950057105</v>
      </c>
      <c r="F133" s="464">
        <v>100.19933554817275</v>
      </c>
      <c r="G133">
        <f>_xll.ciqfunctions.udf.CIQ($G$1, "IQ_LASTSALEPRICE", A133, "USD")</f>
        <v>70.2</v>
      </c>
      <c r="H133" s="186">
        <f t="shared" si="25"/>
        <v>-1.4242985329715463E-4</v>
      </c>
      <c r="I133" s="109">
        <f t="shared" si="21"/>
        <v>6.7677123722245103E-3</v>
      </c>
      <c r="J133" s="109">
        <f t="shared" si="22"/>
        <v>-5.0413389796688524E-4</v>
      </c>
      <c r="K133" s="109">
        <f t="shared" si="23"/>
        <v>-6.3808574277546271E-4</v>
      </c>
      <c r="L133" s="109">
        <f t="shared" si="24"/>
        <v>1.01772405586531E-3</v>
      </c>
      <c r="M133" s="109">
        <f t="shared" si="26"/>
        <v>3.2053220441488062E-3</v>
      </c>
    </row>
    <row r="134" spans="1:13" x14ac:dyDescent="0.25">
      <c r="A134" s="185">
        <v>40793</v>
      </c>
      <c r="B134">
        <v>99.3985593398139</v>
      </c>
      <c r="C134">
        <v>101.6457519029</v>
      </c>
      <c r="D134">
        <v>103.687211286362</v>
      </c>
      <c r="E134">
        <v>97.560045749142205</v>
      </c>
      <c r="F134" s="464">
        <v>99.975838115373008</v>
      </c>
      <c r="G134">
        <f>_xll.ciqfunctions.udf.CIQ($G$1, "IQ_LASTSALEPRICE", A134, "USD")</f>
        <v>72.209999999999994</v>
      </c>
      <c r="H134" s="186">
        <f t="shared" si="25"/>
        <v>2.8632478632478531E-2</v>
      </c>
      <c r="I134" s="109">
        <f t="shared" si="21"/>
        <v>-4.7615713185353847E-3</v>
      </c>
      <c r="J134" s="109">
        <f t="shared" si="22"/>
        <v>-3.1272066982749314E-3</v>
      </c>
      <c r="K134" s="109">
        <f t="shared" si="23"/>
        <v>-5.7464384053595996E-3</v>
      </c>
      <c r="L134" s="109">
        <f t="shared" si="24"/>
        <v>6.5693773168873371E-4</v>
      </c>
      <c r="M134" s="109">
        <f t="shared" si="26"/>
        <v>-2.2305280925969395E-3</v>
      </c>
    </row>
    <row r="135" spans="1:13" x14ac:dyDescent="0.25">
      <c r="A135" s="185">
        <v>40794</v>
      </c>
      <c r="B135">
        <v>100.041960976292</v>
      </c>
      <c r="C135">
        <v>101.285743674141</v>
      </c>
      <c r="D135">
        <v>104.028465604061</v>
      </c>
      <c r="E135">
        <v>97.366374380480295</v>
      </c>
      <c r="F135" s="464">
        <v>99.9395952884325</v>
      </c>
      <c r="G135">
        <f>_xll.ciqfunctions.udf.CIQ($G$1, "IQ_LASTSALEPRICE", A135, "USD")</f>
        <v>71.84</v>
      </c>
      <c r="H135" s="186">
        <f t="shared" si="25"/>
        <v>-5.1239440520701729E-3</v>
      </c>
      <c r="I135" s="109">
        <f t="shared" si="21"/>
        <v>6.4729473017661743E-3</v>
      </c>
      <c r="J135" s="109">
        <f t="shared" si="22"/>
        <v>-3.5417931592744978E-3</v>
      </c>
      <c r="K135" s="109">
        <f t="shared" si="23"/>
        <v>3.2911900461525256E-3</v>
      </c>
      <c r="L135" s="109">
        <f t="shared" si="24"/>
        <v>-1.9851504493950678E-3</v>
      </c>
      <c r="M135" s="109">
        <f t="shared" si="26"/>
        <v>-3.6251586006896819E-4</v>
      </c>
    </row>
    <row r="136" spans="1:13" x14ac:dyDescent="0.25">
      <c r="A136" s="185">
        <v>40795</v>
      </c>
      <c r="B136">
        <v>102.32184068815999</v>
      </c>
      <c r="C136">
        <v>102.53034355070901</v>
      </c>
      <c r="D136">
        <v>105.260310458196</v>
      </c>
      <c r="E136">
        <v>97.459397636294298</v>
      </c>
      <c r="F136" s="464">
        <v>101.44367260646329</v>
      </c>
      <c r="G136">
        <f>_xll.ciqfunctions.udf.CIQ($G$1, "IQ_LASTSALEPRICE", A136, "USD")</f>
        <v>70.14</v>
      </c>
      <c r="H136" s="186">
        <f t="shared" si="25"/>
        <v>-2.3663697104677084E-2</v>
      </c>
      <c r="I136" s="109">
        <f t="shared" si="21"/>
        <v>2.278923453338022E-2</v>
      </c>
      <c r="J136" s="109">
        <f t="shared" si="22"/>
        <v>1.2288006499435511E-2</v>
      </c>
      <c r="K136" s="109">
        <f t="shared" si="23"/>
        <v>1.1841420970520655E-2</v>
      </c>
      <c r="L136" s="109">
        <f t="shared" si="24"/>
        <v>9.5539406089506507E-4</v>
      </c>
      <c r="M136" s="109">
        <f t="shared" si="26"/>
        <v>1.5049864007252944E-2</v>
      </c>
    </row>
    <row r="137" spans="1:13" x14ac:dyDescent="0.25">
      <c r="A137" s="185">
        <v>40798</v>
      </c>
      <c r="B137">
        <v>102.573606545912</v>
      </c>
      <c r="C137">
        <v>102.32462456284701</v>
      </c>
      <c r="D137">
        <v>106.125931166507</v>
      </c>
      <c r="E137">
        <v>97.438048036599298</v>
      </c>
      <c r="F137" s="464">
        <v>102.71821202053759</v>
      </c>
      <c r="G137">
        <f>_xll.ciqfunctions.udf.CIQ($G$1, "IQ_LASTSALEPRICE", A137, "USD")</f>
        <v>71.349999999999994</v>
      </c>
      <c r="H137" s="186">
        <f t="shared" si="25"/>
        <v>1.7251211861990301E-2</v>
      </c>
      <c r="I137" s="109">
        <f t="shared" si="21"/>
        <v>2.4605290137351687E-3</v>
      </c>
      <c r="J137" s="109">
        <f t="shared" si="22"/>
        <v>-2.0064205457407391E-3</v>
      </c>
      <c r="K137" s="109">
        <f t="shared" si="23"/>
        <v>8.2236191831752681E-3</v>
      </c>
      <c r="L137" s="109">
        <f t="shared" si="24"/>
        <v>-2.1906147803907317E-4</v>
      </c>
      <c r="M137" s="109">
        <f t="shared" si="26"/>
        <v>1.2564010956293892E-2</v>
      </c>
    </row>
    <row r="138" spans="1:13" x14ac:dyDescent="0.25">
      <c r="A138" s="185">
        <v>40799</v>
      </c>
      <c r="B138">
        <v>102.349814672354</v>
      </c>
      <c r="C138">
        <v>102.00576013166</v>
      </c>
      <c r="D138">
        <v>108.04860793208201</v>
      </c>
      <c r="E138">
        <v>97.575295463209997</v>
      </c>
      <c r="F138" s="464">
        <v>103.54877680459076</v>
      </c>
      <c r="G138">
        <f>_xll.ciqfunctions.udf.CIQ($G$1, "IQ_LASTSALEPRICE", A138, "USD")</f>
        <v>72.52</v>
      </c>
      <c r="H138" s="186">
        <f t="shared" si="25"/>
        <v>1.6398037841625746E-2</v>
      </c>
      <c r="I138" s="109">
        <f t="shared" si="21"/>
        <v>-2.1817685961722511E-3</v>
      </c>
      <c r="J138" s="109">
        <f t="shared" si="22"/>
        <v>-3.1162042621633024E-3</v>
      </c>
      <c r="K138" s="109">
        <f t="shared" si="23"/>
        <v>1.8116936590722554E-2</v>
      </c>
      <c r="L138" s="109">
        <f t="shared" si="24"/>
        <v>1.4085609202592053E-3</v>
      </c>
      <c r="M138" s="109">
        <f t="shared" si="26"/>
        <v>8.0858571008528557E-3</v>
      </c>
    </row>
    <row r="139" spans="1:13" x14ac:dyDescent="0.25">
      <c r="A139" s="185">
        <v>40800</v>
      </c>
      <c r="B139">
        <v>102.042100846213</v>
      </c>
      <c r="C139">
        <v>101.964616334087</v>
      </c>
      <c r="D139">
        <v>107.84884930708699</v>
      </c>
      <c r="E139">
        <v>97.537171178040396</v>
      </c>
      <c r="F139" s="464">
        <v>103.74509211718515</v>
      </c>
      <c r="G139">
        <f>_xll.ciqfunctions.udf.CIQ($G$1, "IQ_LASTSALEPRICE", A139, "USD")</f>
        <v>75.25</v>
      </c>
      <c r="H139" s="186">
        <f t="shared" si="25"/>
        <v>3.7644787644787625E-2</v>
      </c>
      <c r="I139" s="109">
        <f t="shared" si="21"/>
        <v>-3.006491288001456E-3</v>
      </c>
      <c r="J139" s="109">
        <f t="shared" si="22"/>
        <v>-4.0334778663375648E-4</v>
      </c>
      <c r="K139" s="109">
        <f t="shared" si="23"/>
        <v>-1.8487848091535142E-3</v>
      </c>
      <c r="L139" s="109">
        <f t="shared" si="24"/>
        <v>-3.9071657419653683E-4</v>
      </c>
      <c r="M139" s="109">
        <f t="shared" si="26"/>
        <v>1.8958728306841532E-3</v>
      </c>
    </row>
    <row r="140" spans="1:13" x14ac:dyDescent="0.25">
      <c r="A140" s="185">
        <v>40801</v>
      </c>
      <c r="B140">
        <v>100.89516749422999</v>
      </c>
      <c r="C140">
        <v>101.59432215593399</v>
      </c>
      <c r="D140">
        <v>107.474301885222</v>
      </c>
      <c r="E140">
        <v>97.544796035074299</v>
      </c>
      <c r="F140" s="464">
        <v>103.44306855934762</v>
      </c>
      <c r="G140">
        <f>_xll.ciqfunctions.udf.CIQ($G$1, "IQ_LASTSALEPRICE", A140, "USD")</f>
        <v>75.27</v>
      </c>
      <c r="H140" s="186">
        <f t="shared" si="25"/>
        <v>2.6578073089700283E-4</v>
      </c>
      <c r="I140" s="109">
        <f t="shared" si="21"/>
        <v>-1.1239805359471666E-2</v>
      </c>
      <c r="J140" s="109">
        <f t="shared" si="22"/>
        <v>-3.6315948754196414E-3</v>
      </c>
      <c r="K140" s="109">
        <f t="shared" si="23"/>
        <v>-3.4728921474026508E-3</v>
      </c>
      <c r="L140" s="109">
        <f t="shared" si="24"/>
        <v>7.8173858661489959E-5</v>
      </c>
      <c r="M140" s="109">
        <f t="shared" si="26"/>
        <v>-2.9112081513830157E-3</v>
      </c>
    </row>
    <row r="141" spans="1:13" x14ac:dyDescent="0.25">
      <c r="A141" s="185">
        <v>40802</v>
      </c>
      <c r="B141">
        <v>101.48262116231901</v>
      </c>
      <c r="C141">
        <v>101.244599876568</v>
      </c>
      <c r="D141">
        <v>107.99034499979101</v>
      </c>
      <c r="E141">
        <v>97.3648494090735</v>
      </c>
      <c r="F141" s="464">
        <v>103.35246149199637</v>
      </c>
      <c r="G141">
        <f>_xll.ciqfunctions.udf.CIQ($G$1, "IQ_LASTSALEPRICE", A141, "USD")</f>
        <v>76.09</v>
      </c>
      <c r="H141" s="186">
        <f t="shared" si="25"/>
        <v>1.0894114521057707E-2</v>
      </c>
      <c r="I141" s="109">
        <f t="shared" si="21"/>
        <v>5.822416302768918E-3</v>
      </c>
      <c r="J141" s="109">
        <f t="shared" si="22"/>
        <v>-3.442340791734555E-3</v>
      </c>
      <c r="K141" s="109">
        <f t="shared" si="23"/>
        <v>4.8015488867292344E-3</v>
      </c>
      <c r="L141" s="109">
        <f t="shared" si="24"/>
        <v>-1.8447588524977965E-3</v>
      </c>
      <c r="M141" s="109">
        <f t="shared" si="26"/>
        <v>-8.7591240875917187E-4</v>
      </c>
    </row>
    <row r="142" spans="1:13" x14ac:dyDescent="0.25">
      <c r="A142" s="185">
        <v>40805</v>
      </c>
      <c r="B142">
        <v>102.53164556962</v>
      </c>
      <c r="C142">
        <v>101.933758485908</v>
      </c>
      <c r="D142">
        <v>109.854758833076</v>
      </c>
      <c r="E142">
        <v>97.468547464734996</v>
      </c>
      <c r="F142" s="464">
        <v>107.49018423437029</v>
      </c>
      <c r="G142">
        <f>_xll.ciqfunctions.udf.CIQ($G$1, "IQ_LASTSALEPRICE", A142, "USD")</f>
        <v>75.8</v>
      </c>
      <c r="H142" s="186">
        <f t="shared" si="25"/>
        <v>-3.8112761203837886E-3</v>
      </c>
      <c r="I142" s="109">
        <f t="shared" si="21"/>
        <v>1.033698573495756E-2</v>
      </c>
      <c r="J142" s="109">
        <f t="shared" si="22"/>
        <v>6.8068678248536241E-3</v>
      </c>
      <c r="K142" s="109">
        <f t="shared" si="23"/>
        <v>1.7264634475319118E-2</v>
      </c>
      <c r="L142" s="109">
        <f t="shared" si="24"/>
        <v>1.0650461258951971E-3</v>
      </c>
      <c r="M142" s="109">
        <f t="shared" si="26"/>
        <v>4.0035067212156772E-2</v>
      </c>
    </row>
    <row r="143" spans="1:13" x14ac:dyDescent="0.25">
      <c r="A143" s="185">
        <v>40806</v>
      </c>
      <c r="B143">
        <v>102.05608783831001</v>
      </c>
      <c r="C143">
        <v>102.026332030446</v>
      </c>
      <c r="D143">
        <v>109.463564859128</v>
      </c>
      <c r="E143">
        <v>97.398398780022802</v>
      </c>
      <c r="F143" s="464">
        <v>107.77408637873755</v>
      </c>
      <c r="G143">
        <f>_xll.ciqfunctions.udf.CIQ($G$1, "IQ_LASTSALEPRICE", A143, "USD")</f>
        <v>75.430000000000007</v>
      </c>
      <c r="H143" s="186">
        <f t="shared" si="25"/>
        <v>-4.8812664907650349E-3</v>
      </c>
      <c r="I143" s="109">
        <f t="shared" si="21"/>
        <v>-4.6381556510480815E-3</v>
      </c>
      <c r="J143" s="109">
        <f t="shared" si="22"/>
        <v>9.0817356205685762E-4</v>
      </c>
      <c r="K143" s="109">
        <f t="shared" si="23"/>
        <v>-3.5610107209139708E-3</v>
      </c>
      <c r="L143" s="109">
        <f t="shared" si="24"/>
        <v>-7.1970585934477693E-4</v>
      </c>
      <c r="M143" s="109">
        <f t="shared" si="26"/>
        <v>2.6411913458836977E-3</v>
      </c>
    </row>
    <row r="144" spans="1:13" x14ac:dyDescent="0.25">
      <c r="A144" s="185">
        <v>40807</v>
      </c>
      <c r="B144">
        <v>102.042100846213</v>
      </c>
      <c r="C144">
        <v>102.715490639786</v>
      </c>
      <c r="D144">
        <v>111.752465770527</v>
      </c>
      <c r="E144">
        <v>97.360274494853201</v>
      </c>
      <c r="F144" s="464">
        <v>110.74599818785865</v>
      </c>
      <c r="G144">
        <f>_xll.ciqfunctions.udf.CIQ($G$1, "IQ_LASTSALEPRICE", A144, "USD")</f>
        <v>74.23</v>
      </c>
      <c r="H144" s="186">
        <f t="shared" si="25"/>
        <v>-1.5908789606257523E-2</v>
      </c>
      <c r="I144" s="109">
        <f t="shared" si="21"/>
        <v>-1.3705201123481725E-4</v>
      </c>
      <c r="J144" s="109">
        <f t="shared" si="22"/>
        <v>6.7547131767351498E-3</v>
      </c>
      <c r="K144" s="109">
        <f t="shared" si="23"/>
        <v>2.0910162338899196E-2</v>
      </c>
      <c r="L144" s="109">
        <f t="shared" si="24"/>
        <v>-3.9142620050358623E-4</v>
      </c>
      <c r="M144" s="109">
        <f t="shared" si="26"/>
        <v>2.7575383925568797E-2</v>
      </c>
    </row>
    <row r="145" spans="1:13" x14ac:dyDescent="0.25">
      <c r="A145" s="185">
        <v>40808</v>
      </c>
      <c r="B145">
        <v>103.88838380306299</v>
      </c>
      <c r="C145">
        <v>106.006994445587</v>
      </c>
      <c r="D145">
        <v>115.631112405842</v>
      </c>
      <c r="E145">
        <v>97.483797178802803</v>
      </c>
      <c r="F145" s="464">
        <v>111.7487163998792</v>
      </c>
      <c r="G145">
        <f>_xll.ciqfunctions.udf.CIQ($G$1, "IQ_LASTSALEPRICE", A145, "USD")</f>
        <v>72.989999999999995</v>
      </c>
      <c r="H145" s="186">
        <f t="shared" si="25"/>
        <v>-1.6704836319547445E-2</v>
      </c>
      <c r="I145" s="109">
        <f t="shared" si="21"/>
        <v>1.8093345212801148E-2</v>
      </c>
      <c r="J145" s="109">
        <f t="shared" si="22"/>
        <v>3.2044862807928398E-2</v>
      </c>
      <c r="K145" s="109">
        <f t="shared" si="23"/>
        <v>3.4707481473200241E-2</v>
      </c>
      <c r="L145" s="109">
        <f t="shared" si="24"/>
        <v>1.2687174989027827E-3</v>
      </c>
      <c r="M145" s="109">
        <f t="shared" si="26"/>
        <v>9.0542162103197654E-3</v>
      </c>
    </row>
    <row r="146" spans="1:13" x14ac:dyDescent="0.25">
      <c r="A146" s="185">
        <v>40809</v>
      </c>
      <c r="B146">
        <v>103.342891111266</v>
      </c>
      <c r="C146">
        <v>105.533840773503</v>
      </c>
      <c r="D146">
        <v>114.37429772358399</v>
      </c>
      <c r="E146">
        <v>97.436523065192503</v>
      </c>
      <c r="F146" s="464">
        <v>112.53397765025672</v>
      </c>
      <c r="G146">
        <f>_xll.ciqfunctions.udf.CIQ($G$1, "IQ_LASTSALEPRICE", A146, "USD")</f>
        <v>74.45</v>
      </c>
      <c r="H146" s="186">
        <f t="shared" si="25"/>
        <v>2.0002740101383809E-2</v>
      </c>
      <c r="I146" s="109">
        <f t="shared" si="21"/>
        <v>-5.2507573207709601E-3</v>
      </c>
      <c r="J146" s="109">
        <f t="shared" si="22"/>
        <v>-4.4634193673593892E-3</v>
      </c>
      <c r="K146" s="109">
        <f t="shared" si="23"/>
        <v>-1.0869174014748184E-2</v>
      </c>
      <c r="L146" s="109">
        <f t="shared" si="24"/>
        <v>-4.8494329292070315E-4</v>
      </c>
      <c r="M146" s="109">
        <f t="shared" si="26"/>
        <v>7.0270270270269553E-3</v>
      </c>
    </row>
    <row r="147" spans="1:13" x14ac:dyDescent="0.25">
      <c r="A147" s="185">
        <v>40812</v>
      </c>
      <c r="B147">
        <v>103.44080005594699</v>
      </c>
      <c r="C147">
        <v>106.356716724953</v>
      </c>
      <c r="D147">
        <v>113.766698572558</v>
      </c>
      <c r="E147">
        <v>97.636294319481493</v>
      </c>
      <c r="F147" s="464">
        <v>110.93325279371791</v>
      </c>
      <c r="G147">
        <f>_xll.ciqfunctions.udf.CIQ($G$1, "IQ_LASTSALEPRICE", A147, "USD")</f>
        <v>75.23</v>
      </c>
      <c r="H147" s="186">
        <f t="shared" si="25"/>
        <v>1.0476830087307043E-2</v>
      </c>
      <c r="I147" s="109">
        <f t="shared" si="21"/>
        <v>9.474182851685331E-4</v>
      </c>
      <c r="J147" s="109">
        <f t="shared" si="22"/>
        <v>7.797270955162805E-3</v>
      </c>
      <c r="K147" s="109">
        <f t="shared" si="23"/>
        <v>-5.3123749226807737E-3</v>
      </c>
      <c r="L147" s="109">
        <f t="shared" si="24"/>
        <v>2.050270760947992E-3</v>
      </c>
      <c r="M147" s="109">
        <f t="shared" si="26"/>
        <v>-1.4224369296833017E-2</v>
      </c>
    </row>
    <row r="148" spans="1:13" x14ac:dyDescent="0.25">
      <c r="A148" s="185">
        <v>40813</v>
      </c>
      <c r="B148">
        <v>102.797398419469</v>
      </c>
      <c r="C148">
        <v>104.854968113556</v>
      </c>
      <c r="D148">
        <v>111.103250239294</v>
      </c>
      <c r="E148">
        <v>97.611894776972903</v>
      </c>
      <c r="F148" s="464">
        <v>108.7405617638176</v>
      </c>
      <c r="G148">
        <f>_xll.ciqfunctions.udf.CIQ($G$1, "IQ_LASTSALEPRICE", A148, "USD")</f>
        <v>74.64</v>
      </c>
      <c r="H148" s="186">
        <f t="shared" si="25"/>
        <v>-7.8426159776685545E-3</v>
      </c>
      <c r="I148" s="109">
        <f t="shared" si="21"/>
        <v>-6.2199986478256308E-3</v>
      </c>
      <c r="J148" s="109">
        <f t="shared" si="22"/>
        <v>-1.4119922630562609E-2</v>
      </c>
      <c r="K148" s="109">
        <f t="shared" si="23"/>
        <v>-2.3411493580129727E-2</v>
      </c>
      <c r="L148" s="109">
        <f t="shared" si="24"/>
        <v>-2.4990238188216107E-4</v>
      </c>
      <c r="M148" s="109">
        <f t="shared" si="26"/>
        <v>-1.9765858970868355E-2</v>
      </c>
    </row>
    <row r="149" spans="1:13" x14ac:dyDescent="0.25">
      <c r="A149" s="185">
        <v>40814</v>
      </c>
      <c r="B149">
        <v>102.727463458983</v>
      </c>
      <c r="C149">
        <v>105.36926558321299</v>
      </c>
      <c r="D149">
        <v>111.65258645802901</v>
      </c>
      <c r="E149">
        <v>97.567670606176094</v>
      </c>
      <c r="F149" s="464">
        <v>109.75536091815161</v>
      </c>
      <c r="G149">
        <f>_xll.ciqfunctions.udf.CIQ($G$1, "IQ_LASTSALEPRICE", A149, "USD")</f>
        <v>72.069999999999993</v>
      </c>
      <c r="H149" s="186">
        <f t="shared" si="25"/>
        <v>-3.4431939978563864E-2</v>
      </c>
      <c r="I149" s="109">
        <f t="shared" si="21"/>
        <v>-6.8031838899884622E-4</v>
      </c>
      <c r="J149" s="109">
        <f t="shared" si="22"/>
        <v>4.9048459878411332E-3</v>
      </c>
      <c r="K149" s="109">
        <f t="shared" si="23"/>
        <v>4.9443757725524673E-3</v>
      </c>
      <c r="L149" s="109">
        <f t="shared" si="24"/>
        <v>-4.530612882565066E-4</v>
      </c>
      <c r="M149" s="109">
        <f t="shared" si="26"/>
        <v>9.3322964115096774E-3</v>
      </c>
    </row>
    <row r="150" spans="1:13" x14ac:dyDescent="0.25">
      <c r="A150" s="185">
        <v>40815</v>
      </c>
      <c r="B150">
        <v>102.48968459332799</v>
      </c>
      <c r="C150">
        <v>106.099567990125</v>
      </c>
      <c r="D150">
        <v>112.010487327812</v>
      </c>
      <c r="E150">
        <v>97.595120091498202</v>
      </c>
      <c r="F150" s="464">
        <v>110.4016913319239</v>
      </c>
      <c r="G150">
        <f>_xll.ciqfunctions.udf.CIQ($G$1, "IQ_LASTSALEPRICE", A150, "USD")</f>
        <v>71.209999999999994</v>
      </c>
      <c r="H150" s="186">
        <f t="shared" si="25"/>
        <v>-1.1932843069238253E-2</v>
      </c>
      <c r="I150" s="109">
        <f t="shared" si="21"/>
        <v>-2.314657226496597E-3</v>
      </c>
      <c r="J150" s="109">
        <f t="shared" si="22"/>
        <v>6.9308863725092706E-3</v>
      </c>
      <c r="K150" s="109">
        <f t="shared" si="23"/>
        <v>3.2054866003263793E-3</v>
      </c>
      <c r="L150" s="109">
        <f t="shared" si="24"/>
        <v>2.8133791809903386E-4</v>
      </c>
      <c r="M150" s="109">
        <f t="shared" si="26"/>
        <v>5.8888277380297893E-3</v>
      </c>
    </row>
    <row r="151" spans="1:13" x14ac:dyDescent="0.25">
      <c r="A151" s="185">
        <v>40816</v>
      </c>
      <c r="B151">
        <v>104.014266731939</v>
      </c>
      <c r="C151">
        <v>106.850442295823</v>
      </c>
      <c r="D151">
        <v>114.782138249615</v>
      </c>
      <c r="E151">
        <v>97.340449866564995</v>
      </c>
      <c r="F151" s="464">
        <v>112.03261854424646</v>
      </c>
      <c r="G151">
        <f>_xll.ciqfunctions.udf.CIQ($G$1, "IQ_LASTSALEPRICE", A151, "USD")</f>
        <v>68.83</v>
      </c>
      <c r="H151" s="186">
        <f t="shared" si="25"/>
        <v>-3.342227215278748E-2</v>
      </c>
      <c r="I151" s="109">
        <f t="shared" si="21"/>
        <v>1.4875469123165397E-2</v>
      </c>
      <c r="J151" s="109">
        <f t="shared" si="22"/>
        <v>7.0770722249113849E-3</v>
      </c>
      <c r="K151" s="109">
        <f t="shared" si="23"/>
        <v>2.474456622701271E-2</v>
      </c>
      <c r="L151" s="109">
        <f t="shared" si="24"/>
        <v>-2.6094565455162533E-3</v>
      </c>
      <c r="M151" s="109">
        <f t="shared" si="26"/>
        <v>1.4772665098210958E-2</v>
      </c>
    </row>
    <row r="152" spans="1:13" x14ac:dyDescent="0.25">
      <c r="A152" s="185">
        <v>40819</v>
      </c>
      <c r="B152">
        <v>105.46891391006299</v>
      </c>
      <c r="C152">
        <v>107.724747994239</v>
      </c>
      <c r="D152">
        <v>116.030629655832</v>
      </c>
      <c r="E152">
        <v>97.2321768966831</v>
      </c>
      <c r="F152" s="464">
        <v>114.03201449713076</v>
      </c>
      <c r="G152">
        <f>_xll.ciqfunctions.udf.CIQ($G$1, "IQ_LASTSALEPRICE", A152, "USD")</f>
        <v>68.11</v>
      </c>
      <c r="H152" s="186">
        <f t="shared" si="25"/>
        <v>-1.0460554990556425E-2</v>
      </c>
      <c r="I152" s="109">
        <f t="shared" si="21"/>
        <v>1.3985073623340893E-2</v>
      </c>
      <c r="J152" s="109">
        <f t="shared" si="22"/>
        <v>8.1825182903354499E-3</v>
      </c>
      <c r="K152" s="109">
        <f t="shared" si="23"/>
        <v>1.0877053043757856E-2</v>
      </c>
      <c r="L152" s="109">
        <f t="shared" si="24"/>
        <v>-1.1123121994023322E-3</v>
      </c>
      <c r="M152" s="109">
        <f t="shared" si="26"/>
        <v>1.78465520030191E-2</v>
      </c>
    </row>
    <row r="153" spans="1:13" x14ac:dyDescent="0.25">
      <c r="A153" s="185">
        <v>40820</v>
      </c>
      <c r="B153">
        <v>105.45492691796601</v>
      </c>
      <c r="C153">
        <v>109.20592470685</v>
      </c>
      <c r="D153">
        <v>116.28865121311701</v>
      </c>
      <c r="E153">
        <v>97.259626382005294</v>
      </c>
      <c r="F153" s="464">
        <v>113.81455753548776</v>
      </c>
      <c r="G153">
        <f>_xll.ciqfunctions.udf.CIQ($G$1, "IQ_LASTSALEPRICE", A153, "USD")</f>
        <v>68.09</v>
      </c>
      <c r="H153" s="186">
        <f t="shared" si="25"/>
        <v>-2.9364263691078474E-4</v>
      </c>
      <c r="I153" s="109">
        <f t="shared" si="21"/>
        <v>-1.3261720044743797E-4</v>
      </c>
      <c r="J153" s="109">
        <f t="shared" si="22"/>
        <v>1.3749641936412038E-2</v>
      </c>
      <c r="K153" s="109">
        <f t="shared" si="23"/>
        <v>2.2237365948141186E-3</v>
      </c>
      <c r="L153" s="109">
        <f t="shared" si="24"/>
        <v>2.8230865746592393E-4</v>
      </c>
      <c r="M153" s="109">
        <f t="shared" si="26"/>
        <v>-1.9069816717871557E-3</v>
      </c>
    </row>
    <row r="154" spans="1:13" x14ac:dyDescent="0.25">
      <c r="A154" s="185">
        <v>40821</v>
      </c>
      <c r="B154">
        <v>105.175187076019</v>
      </c>
      <c r="C154">
        <v>107.827607488171</v>
      </c>
      <c r="D154">
        <v>113.899870989221</v>
      </c>
      <c r="E154">
        <v>97.259626382005294</v>
      </c>
      <c r="F154" s="464">
        <v>111.44669284204167</v>
      </c>
      <c r="G154">
        <f>_xll.ciqfunctions.udf.CIQ($G$1, "IQ_LASTSALEPRICE", A154, "USD")</f>
        <v>69.36</v>
      </c>
      <c r="H154" s="186">
        <f t="shared" si="25"/>
        <v>1.8651784402996086E-2</v>
      </c>
      <c r="I154" s="109">
        <f t="shared" si="21"/>
        <v>-2.6526958021090286E-3</v>
      </c>
      <c r="J154" s="109">
        <f t="shared" si="22"/>
        <v>-1.2621267778089251E-2</v>
      </c>
      <c r="K154" s="109">
        <f t="shared" si="23"/>
        <v>-2.0541817270871898E-2</v>
      </c>
      <c r="L154" s="109">
        <f t="shared" si="24"/>
        <v>0</v>
      </c>
      <c r="M154" s="109">
        <f t="shared" si="26"/>
        <v>-2.0804585500477701E-2</v>
      </c>
    </row>
    <row r="155" spans="1:13" x14ac:dyDescent="0.25">
      <c r="A155" s="185">
        <v>40822</v>
      </c>
      <c r="B155">
        <v>104.196097629204</v>
      </c>
      <c r="C155">
        <v>107.28245217033501</v>
      </c>
      <c r="D155">
        <v>112.767905447584</v>
      </c>
      <c r="E155">
        <v>97.285550895920693</v>
      </c>
      <c r="F155" s="464">
        <v>108.93989731199034</v>
      </c>
      <c r="G155">
        <f>_xll.ciqfunctions.udf.CIQ($G$1, "IQ_LASTSALEPRICE", A155, "USD")</f>
        <v>69.989999999999995</v>
      </c>
      <c r="H155" s="186">
        <f t="shared" si="25"/>
        <v>9.0830449826988513E-3</v>
      </c>
      <c r="I155" s="109">
        <f t="shared" si="21"/>
        <v>-9.3091295963878551E-3</v>
      </c>
      <c r="J155" s="109">
        <f t="shared" si="22"/>
        <v>-5.0558046360789088E-3</v>
      </c>
      <c r="K155" s="109">
        <f t="shared" si="23"/>
        <v>-9.9382513062207245E-3</v>
      </c>
      <c r="L155" s="109">
        <f t="shared" si="24"/>
        <v>2.6654959390426392E-4</v>
      </c>
      <c r="M155" s="109">
        <f t="shared" si="26"/>
        <v>-2.2493224932249256E-2</v>
      </c>
    </row>
    <row r="156" spans="1:13" x14ac:dyDescent="0.25">
      <c r="A156" s="185">
        <v>40823</v>
      </c>
      <c r="B156">
        <v>103.538709000629</v>
      </c>
      <c r="C156">
        <v>106.058424192552</v>
      </c>
      <c r="D156">
        <v>110.65379333305501</v>
      </c>
      <c r="E156">
        <v>97.285550895920693</v>
      </c>
      <c r="F156" s="464">
        <v>106.70492298399274</v>
      </c>
      <c r="G156">
        <f>_xll.ciqfunctions.udf.CIQ($G$1, "IQ_LASTSALEPRICE", A156, "USD")</f>
        <v>71.17</v>
      </c>
      <c r="H156" s="186">
        <f t="shared" si="25"/>
        <v>1.6859551364480696E-2</v>
      </c>
      <c r="I156" s="109">
        <f t="shared" si="21"/>
        <v>-6.3091482649803021E-3</v>
      </c>
      <c r="J156" s="109">
        <f t="shared" si="22"/>
        <v>-1.1409395973160597E-2</v>
      </c>
      <c r="K156" s="109">
        <f t="shared" si="23"/>
        <v>-1.8747462818768601E-2</v>
      </c>
      <c r="L156" s="109">
        <f t="shared" si="24"/>
        <v>0</v>
      </c>
      <c r="M156" s="109">
        <f t="shared" si="26"/>
        <v>-2.0515663986692578E-2</v>
      </c>
    </row>
    <row r="157" spans="1:13" x14ac:dyDescent="0.25">
      <c r="A157" s="185">
        <v>40826</v>
      </c>
      <c r="B157">
        <v>102.223931743478</v>
      </c>
      <c r="C157">
        <v>105.626414318041</v>
      </c>
      <c r="D157">
        <v>110.445711432019</v>
      </c>
      <c r="E157">
        <v>97.055280213495905</v>
      </c>
      <c r="F157" s="464">
        <v>105.64784053156147</v>
      </c>
      <c r="G157">
        <f>_xll.ciqfunctions.udf.CIQ($G$1, "IQ_LASTSALEPRICE", A157, "USD")</f>
        <v>71.34</v>
      </c>
      <c r="H157" s="186">
        <f t="shared" si="25"/>
        <v>2.3886469017844192E-3</v>
      </c>
      <c r="I157" s="109">
        <f t="shared" si="21"/>
        <v>-1.2698412698414097E-2</v>
      </c>
      <c r="J157" s="109">
        <f t="shared" si="22"/>
        <v>-4.0733197555968825E-3</v>
      </c>
      <c r="K157" s="109">
        <f t="shared" si="23"/>
        <v>-1.8804768889368884E-3</v>
      </c>
      <c r="L157" s="109">
        <f t="shared" si="24"/>
        <v>-2.3669566580462043E-3</v>
      </c>
      <c r="M157" s="109">
        <f t="shared" si="26"/>
        <v>-9.906594961788695E-3</v>
      </c>
    </row>
    <row r="158" spans="1:13" x14ac:dyDescent="0.25">
      <c r="A158" s="185">
        <v>40827</v>
      </c>
      <c r="B158">
        <v>102.615567522204</v>
      </c>
      <c r="C158">
        <v>106.089282040732</v>
      </c>
      <c r="D158">
        <v>110.920138166382</v>
      </c>
      <c r="E158">
        <v>97.224552039649197</v>
      </c>
      <c r="F158" s="464">
        <v>106.37269707037149</v>
      </c>
      <c r="G158">
        <f>_xll.ciqfunctions.udf.CIQ($G$1, "IQ_LASTSALEPRICE", A158, "USD")</f>
        <v>72.59</v>
      </c>
      <c r="H158" s="186">
        <f t="shared" si="25"/>
        <v>1.7521726941407412E-2</v>
      </c>
      <c r="I158" s="109">
        <f t="shared" si="21"/>
        <v>3.8311555038674783E-3</v>
      </c>
      <c r="J158" s="109">
        <f t="shared" si="22"/>
        <v>4.3821209465400024E-3</v>
      </c>
      <c r="K158" s="109">
        <f t="shared" si="23"/>
        <v>4.2955650175247051E-3</v>
      </c>
      <c r="L158" s="109">
        <f t="shared" si="24"/>
        <v>1.7440764251150931E-3</v>
      </c>
      <c r="M158" s="109">
        <f t="shared" si="26"/>
        <v>6.8610634648369473E-3</v>
      </c>
    </row>
    <row r="159" spans="1:13" x14ac:dyDescent="0.25">
      <c r="A159" s="185">
        <v>40828</v>
      </c>
      <c r="B159">
        <v>101.328764249248</v>
      </c>
      <c r="C159">
        <v>104.556675581156</v>
      </c>
      <c r="D159">
        <v>110.146073494527</v>
      </c>
      <c r="E159">
        <v>97.008006099885606</v>
      </c>
      <c r="F159" s="464">
        <v>107.26668680157051</v>
      </c>
      <c r="G159">
        <f>_xll.ciqfunctions.udf.CIQ($G$1, "IQ_LASTSALEPRICE", A159, "USD")</f>
        <v>71.86</v>
      </c>
      <c r="H159" s="186">
        <f t="shared" si="25"/>
        <v>-1.005648160903716E-2</v>
      </c>
      <c r="I159" s="109">
        <f t="shared" si="21"/>
        <v>-1.2540039528384117E-2</v>
      </c>
      <c r="J159" s="109">
        <f t="shared" si="22"/>
        <v>-1.4446383556329212E-2</v>
      </c>
      <c r="K159" s="109">
        <f t="shared" si="23"/>
        <v>-6.9785765204681827E-3</v>
      </c>
      <c r="L159" s="109">
        <f t="shared" si="24"/>
        <v>-2.2272762920551026E-3</v>
      </c>
      <c r="M159" s="109">
        <f t="shared" si="26"/>
        <v>8.4043157296989079E-3</v>
      </c>
    </row>
    <row r="160" spans="1:13" x14ac:dyDescent="0.25">
      <c r="A160" s="185">
        <v>40829</v>
      </c>
      <c r="B160">
        <v>101.88824393314199</v>
      </c>
      <c r="C160">
        <v>105.35897963382</v>
      </c>
      <c r="D160">
        <v>111.352948520537</v>
      </c>
      <c r="E160">
        <v>97.366374380480295</v>
      </c>
      <c r="F160" s="464">
        <v>106.01026880096647</v>
      </c>
      <c r="G160">
        <f>_xll.ciqfunctions.udf.CIQ($G$1, "IQ_LASTSALEPRICE", A160, "USD")</f>
        <v>73.73</v>
      </c>
      <c r="H160" s="186">
        <f t="shared" si="25"/>
        <v>2.6022822154188718E-2</v>
      </c>
      <c r="I160" s="109">
        <f t="shared" si="21"/>
        <v>5.5214300503831915E-3</v>
      </c>
      <c r="J160" s="109">
        <f t="shared" si="22"/>
        <v>7.6733890801765625E-3</v>
      </c>
      <c r="K160" s="109">
        <f t="shared" si="23"/>
        <v>1.0957040843312171E-2</v>
      </c>
      <c r="L160" s="109">
        <f t="shared" si="24"/>
        <v>3.6942134469364341E-3</v>
      </c>
      <c r="M160" s="109">
        <f t="shared" si="26"/>
        <v>-1.171303074670571E-2</v>
      </c>
    </row>
    <row r="161" spans="1:13" x14ac:dyDescent="0.25">
      <c r="A161" s="185">
        <v>40830</v>
      </c>
      <c r="B161">
        <v>100.965102454717</v>
      </c>
      <c r="C161">
        <v>104.361242542686</v>
      </c>
      <c r="D161">
        <v>110.637146780972</v>
      </c>
      <c r="E161">
        <v>97.3389248951582</v>
      </c>
      <c r="F161" s="464">
        <v>105.10419812745396</v>
      </c>
      <c r="G161">
        <f>_xll.ciqfunctions.udf.CIQ($G$1, "IQ_LASTSALEPRICE", A161, "USD")</f>
        <v>74.069999999999993</v>
      </c>
      <c r="H161" s="186">
        <f t="shared" si="25"/>
        <v>4.6114200461140342E-3</v>
      </c>
      <c r="I161" s="109">
        <f t="shared" si="21"/>
        <v>-9.0603335850085731E-3</v>
      </c>
      <c r="J161" s="109">
        <f t="shared" si="22"/>
        <v>-9.4698818705504229E-3</v>
      </c>
      <c r="K161" s="109">
        <f t="shared" si="23"/>
        <v>-6.428224389881998E-3</v>
      </c>
      <c r="L161" s="109">
        <f t="shared" si="24"/>
        <v>-2.8191955895195964E-4</v>
      </c>
      <c r="M161" s="109">
        <f t="shared" si="26"/>
        <v>-8.5470085470084056E-3</v>
      </c>
    </row>
    <row r="162" spans="1:13" x14ac:dyDescent="0.25">
      <c r="A162" s="185">
        <v>40833</v>
      </c>
      <c r="B162">
        <v>101.580530107</v>
      </c>
      <c r="C162">
        <v>104.433244188438</v>
      </c>
      <c r="D162">
        <v>110.495651088268</v>
      </c>
      <c r="E162">
        <v>97.183377811666006</v>
      </c>
      <c r="F162" s="464">
        <v>105.65992147387497</v>
      </c>
      <c r="G162">
        <f>_xll.ciqfunctions.udf.CIQ($G$1, "IQ_LASTSALEPRICE", A162, "USD")</f>
        <v>73.36</v>
      </c>
      <c r="H162" s="186">
        <f t="shared" si="25"/>
        <v>-9.5855272039961914E-3</v>
      </c>
      <c r="I162" s="109">
        <f t="shared" si="21"/>
        <v>6.0954491930420573E-3</v>
      </c>
      <c r="J162" s="109">
        <f t="shared" si="22"/>
        <v>6.8992706485393462E-4</v>
      </c>
      <c r="K162" s="109">
        <f t="shared" si="23"/>
        <v>-1.2789166823338194E-3</v>
      </c>
      <c r="L162" s="109">
        <f t="shared" si="24"/>
        <v>-1.5979946733511996E-3</v>
      </c>
      <c r="M162" s="109">
        <f t="shared" si="26"/>
        <v>5.2873563218389652E-3</v>
      </c>
    </row>
    <row r="163" spans="1:13" x14ac:dyDescent="0.25">
      <c r="A163" s="185">
        <v>40834</v>
      </c>
      <c r="B163">
        <v>102.195957759283</v>
      </c>
      <c r="C163">
        <v>104.957827607488</v>
      </c>
      <c r="D163">
        <v>112.09372008822599</v>
      </c>
      <c r="E163">
        <v>97.3221502096835</v>
      </c>
      <c r="F163" s="464">
        <v>106.4210208396255</v>
      </c>
      <c r="G163">
        <f>_xll.ciqfunctions.udf.CIQ($G$1, "IQ_LASTSALEPRICE", A163, "USD")</f>
        <v>73.41</v>
      </c>
      <c r="H163" s="186">
        <f t="shared" si="25"/>
        <v>6.8157033805893441E-4</v>
      </c>
      <c r="I163" s="109">
        <f t="shared" si="21"/>
        <v>6.058519793455952E-3</v>
      </c>
      <c r="J163" s="109">
        <f t="shared" si="22"/>
        <v>5.0231458682203911E-3</v>
      </c>
      <c r="K163" s="109">
        <f t="shared" si="23"/>
        <v>1.4462732100482212E-2</v>
      </c>
      <c r="L163" s="109">
        <f t="shared" si="24"/>
        <v>1.4279437609836521E-3</v>
      </c>
      <c r="M163" s="109">
        <f t="shared" si="26"/>
        <v>7.2032929339125307E-3</v>
      </c>
    </row>
    <row r="164" spans="1:13" x14ac:dyDescent="0.25">
      <c r="A164" s="185">
        <v>40835</v>
      </c>
      <c r="B164">
        <v>101.398699209734</v>
      </c>
      <c r="C164">
        <v>104.021806212713</v>
      </c>
      <c r="D164">
        <v>111.19480627575</v>
      </c>
      <c r="E164">
        <v>97.323675181090294</v>
      </c>
      <c r="F164" s="464">
        <v>106.49954696466324</v>
      </c>
      <c r="G164">
        <f>_xll.ciqfunctions.udf.CIQ($G$1, "IQ_LASTSALEPRICE", A164, "USD")</f>
        <v>71.5</v>
      </c>
      <c r="H164" s="186">
        <f t="shared" si="25"/>
        <v>-2.6018253643917633E-2</v>
      </c>
      <c r="I164" s="109">
        <f t="shared" si="21"/>
        <v>-7.8012728392535813E-3</v>
      </c>
      <c r="J164" s="109">
        <f t="shared" si="22"/>
        <v>-8.9180713445732307E-3</v>
      </c>
      <c r="K164" s="109">
        <f t="shared" si="23"/>
        <v>-8.019305736025939E-3</v>
      </c>
      <c r="L164" s="109">
        <f t="shared" si="24"/>
        <v>1.5669314781030508E-5</v>
      </c>
      <c r="M164" s="109">
        <f t="shared" si="26"/>
        <v>7.3788171188549079E-4</v>
      </c>
    </row>
    <row r="165" spans="1:13" x14ac:dyDescent="0.25">
      <c r="A165" s="185">
        <v>40836</v>
      </c>
      <c r="B165">
        <v>102.181970767186</v>
      </c>
      <c r="C165">
        <v>105.153260645957</v>
      </c>
      <c r="D165">
        <v>114.058013234008</v>
      </c>
      <c r="E165">
        <v>97.390773922988899</v>
      </c>
      <c r="F165" s="464">
        <v>108.21504077318032</v>
      </c>
      <c r="G165">
        <f>_xll.ciqfunctions.udf.CIQ($G$1, "IQ_LASTSALEPRICE", A165, "USD")</f>
        <v>72.17</v>
      </c>
      <c r="H165" s="186">
        <f t="shared" si="25"/>
        <v>9.3706293706294908E-3</v>
      </c>
      <c r="I165" s="109">
        <f t="shared" si="21"/>
        <v>7.7246706669469312E-3</v>
      </c>
      <c r="J165" s="109">
        <f t="shared" si="22"/>
        <v>1.0877088895479226E-2</v>
      </c>
      <c r="K165" s="109">
        <f t="shared" si="23"/>
        <v>2.5749466671650012E-2</v>
      </c>
      <c r="L165" s="109">
        <f t="shared" si="24"/>
        <v>6.894390473206613E-4</v>
      </c>
      <c r="M165" s="109">
        <f t="shared" si="26"/>
        <v>1.610799160569476E-2</v>
      </c>
    </row>
    <row r="166" spans="1:13" x14ac:dyDescent="0.25">
      <c r="A166" s="185">
        <v>40837</v>
      </c>
      <c r="B166">
        <v>100.741310581159</v>
      </c>
      <c r="C166">
        <v>103.785229376671</v>
      </c>
      <c r="D166">
        <v>112.884431312164</v>
      </c>
      <c r="E166">
        <v>97.383149065954996</v>
      </c>
      <c r="F166" s="464">
        <v>107.36937481123528</v>
      </c>
      <c r="G166">
        <f>_xll.ciqfunctions.udf.CIQ($G$1, "IQ_LASTSALEPRICE", A166, "USD")</f>
        <v>72.8</v>
      </c>
      <c r="H166" s="186">
        <f t="shared" si="25"/>
        <v>8.7293889427739746E-3</v>
      </c>
      <c r="I166" s="109">
        <f t="shared" si="21"/>
        <v>-1.4098966532064994E-2</v>
      </c>
      <c r="J166" s="109">
        <f t="shared" si="22"/>
        <v>-1.3009879683066217E-2</v>
      </c>
      <c r="K166" s="109">
        <f t="shared" si="23"/>
        <v>-1.0289342138865898E-2</v>
      </c>
      <c r="L166" s="109">
        <f t="shared" si="24"/>
        <v>-7.8291369159155799E-5</v>
      </c>
      <c r="M166" s="109">
        <f t="shared" si="26"/>
        <v>-7.814680435389465E-3</v>
      </c>
    </row>
    <row r="167" spans="1:13" x14ac:dyDescent="0.25">
      <c r="A167" s="185">
        <v>40840</v>
      </c>
      <c r="B167">
        <v>100.391635778725</v>
      </c>
      <c r="C167">
        <v>103.168072413083</v>
      </c>
      <c r="D167">
        <v>112.102043364268</v>
      </c>
      <c r="E167">
        <v>97.258101410598499</v>
      </c>
      <c r="F167" s="464">
        <v>106.87405617638177</v>
      </c>
      <c r="G167">
        <f>_xll.ciqfunctions.udf.CIQ($G$1, "IQ_LASTSALEPRICE", A167, "USD")</f>
        <v>72.53</v>
      </c>
      <c r="H167" s="186">
        <f t="shared" si="25"/>
        <v>-3.7087912087911956E-3</v>
      </c>
      <c r="I167" s="109">
        <f t="shared" si="21"/>
        <v>-3.4710170079859104E-3</v>
      </c>
      <c r="J167" s="109">
        <f t="shared" si="22"/>
        <v>-5.9464816650174335E-3</v>
      </c>
      <c r="K167" s="109">
        <f t="shared" si="23"/>
        <v>-6.9308755760343344E-3</v>
      </c>
      <c r="L167" s="109">
        <f t="shared" si="24"/>
        <v>-1.2840789865175006E-3</v>
      </c>
      <c r="M167" s="109">
        <f t="shared" si="26"/>
        <v>-4.613220815752328E-3</v>
      </c>
    </row>
    <row r="168" spans="1:13" x14ac:dyDescent="0.25">
      <c r="A168" s="185">
        <v>40841</v>
      </c>
      <c r="B168">
        <v>100.68536261277001</v>
      </c>
      <c r="C168">
        <v>104.484673935404</v>
      </c>
      <c r="D168">
        <v>111.927254567397</v>
      </c>
      <c r="E168">
        <v>97.072054898970606</v>
      </c>
      <c r="F168" s="464">
        <v>105.98006644518271</v>
      </c>
      <c r="G168">
        <f>_xll.ciqfunctions.udf.CIQ($G$1, "IQ_LASTSALEPRICE", A168, "USD")</f>
        <v>71.8</v>
      </c>
      <c r="H168" s="186">
        <f t="shared" si="25"/>
        <v>-1.0064800772094373E-2</v>
      </c>
      <c r="I168" s="109">
        <f t="shared" si="21"/>
        <v>2.9258098223681195E-3</v>
      </c>
      <c r="J168" s="109">
        <f t="shared" si="22"/>
        <v>1.2761714855438644E-2</v>
      </c>
      <c r="K168" s="109">
        <f t="shared" si="23"/>
        <v>-1.5591936741334855E-3</v>
      </c>
      <c r="L168" s="109">
        <f t="shared" si="24"/>
        <v>-1.9129153142981581E-3</v>
      </c>
      <c r="M168" s="109">
        <f t="shared" si="26"/>
        <v>-8.3648900695192374E-3</v>
      </c>
    </row>
    <row r="169" spans="1:13" x14ac:dyDescent="0.25">
      <c r="A169" s="185">
        <v>40842</v>
      </c>
      <c r="B169">
        <v>101.076998391495</v>
      </c>
      <c r="C169">
        <v>104.114379757251</v>
      </c>
      <c r="D169">
        <v>112.251862333014</v>
      </c>
      <c r="E169">
        <v>96.962256957682001</v>
      </c>
      <c r="F169" s="464">
        <v>105.58743581999397</v>
      </c>
      <c r="G169">
        <f>_xll.ciqfunctions.udf.CIQ($G$1, "IQ_LASTSALEPRICE", A169, "USD")</f>
        <v>71.819999999999993</v>
      </c>
      <c r="H169" s="186">
        <f t="shared" si="25"/>
        <v>2.7855153203337757E-4</v>
      </c>
      <c r="I169" s="109">
        <f t="shared" si="21"/>
        <v>3.8896992428898436E-3</v>
      </c>
      <c r="J169" s="109">
        <f t="shared" si="22"/>
        <v>-3.5440047253431084E-3</v>
      </c>
      <c r="K169" s="109">
        <f t="shared" si="23"/>
        <v>2.9001673173494336E-3</v>
      </c>
      <c r="L169" s="109">
        <f t="shared" si="24"/>
        <v>-1.1310973214987419E-3</v>
      </c>
      <c r="M169" s="109">
        <f t="shared" si="26"/>
        <v>-3.7047591906523847E-3</v>
      </c>
    </row>
    <row r="170" spans="1:13" x14ac:dyDescent="0.25">
      <c r="A170" s="185">
        <v>40843</v>
      </c>
      <c r="B170">
        <v>98.755157703335797</v>
      </c>
      <c r="C170">
        <v>102.33491051224</v>
      </c>
      <c r="D170">
        <v>109.93799159349101</v>
      </c>
      <c r="E170">
        <v>97.049180327868797</v>
      </c>
      <c r="F170" s="464">
        <v>104.57263666565993</v>
      </c>
      <c r="G170">
        <f>_xll.ciqfunctions.udf.CIQ($G$1, "IQ_LASTSALEPRICE", A170, "USD")</f>
        <v>72.760000000000005</v>
      </c>
      <c r="H170" s="186">
        <f t="shared" si="25"/>
        <v>1.308827624617126E-2</v>
      </c>
      <c r="I170" s="109">
        <f t="shared" si="21"/>
        <v>-2.297100947899311E-2</v>
      </c>
      <c r="J170" s="109">
        <f t="shared" si="22"/>
        <v>-1.7091483896460202E-2</v>
      </c>
      <c r="K170" s="109">
        <f t="shared" si="23"/>
        <v>-2.0613205798390322E-2</v>
      </c>
      <c r="L170" s="109">
        <f t="shared" si="24"/>
        <v>8.9646603651916124E-4</v>
      </c>
      <c r="M170" s="109">
        <f t="shared" si="26"/>
        <v>-9.6109839816933551E-3</v>
      </c>
    </row>
    <row r="171" spans="1:13" x14ac:dyDescent="0.25">
      <c r="A171" s="185">
        <v>40844</v>
      </c>
      <c r="B171">
        <v>98.713196727043794</v>
      </c>
      <c r="C171">
        <v>102.314338613454</v>
      </c>
      <c r="D171">
        <v>109.055724333097</v>
      </c>
      <c r="E171">
        <v>97.017155928326304</v>
      </c>
      <c r="F171" s="464">
        <v>102.23497432799758</v>
      </c>
      <c r="G171">
        <f>_xll.ciqfunctions.udf.CIQ($G$1, "IQ_LASTSALEPRICE", A171, "USD")</f>
        <v>73.400000000000006</v>
      </c>
      <c r="H171" s="186">
        <f t="shared" si="25"/>
        <v>8.796041781198527E-3</v>
      </c>
      <c r="I171" s="109">
        <f t="shared" si="21"/>
        <v>-4.2489908646647923E-4</v>
      </c>
      <c r="J171" s="109">
        <f t="shared" si="22"/>
        <v>-2.0102522866372041E-4</v>
      </c>
      <c r="K171" s="109">
        <f t="shared" si="23"/>
        <v>-8.0251353295255345E-3</v>
      </c>
      <c r="L171" s="109">
        <f t="shared" si="24"/>
        <v>-3.2998114393445466E-4</v>
      </c>
      <c r="M171" s="109">
        <f t="shared" si="26"/>
        <v>-2.2354436229205299E-2</v>
      </c>
    </row>
    <row r="172" spans="1:13" x14ac:dyDescent="0.25">
      <c r="A172" s="185">
        <v>40847</v>
      </c>
      <c r="B172">
        <v>100.545492691796</v>
      </c>
      <c r="C172">
        <v>102.43777000617099</v>
      </c>
      <c r="D172">
        <v>109.96296142161501</v>
      </c>
      <c r="E172">
        <v>96.956157072054793</v>
      </c>
      <c r="F172" s="464">
        <v>102.24705527031108</v>
      </c>
      <c r="G172">
        <f>_xll.ciqfunctions.udf.CIQ($G$1, "IQ_LASTSALEPRICE", A172, "USD")</f>
        <v>71.849999999999994</v>
      </c>
      <c r="H172" s="186">
        <f t="shared" si="25"/>
        <v>-2.1117166212534233E-2</v>
      </c>
      <c r="I172" s="109">
        <f t="shared" si="21"/>
        <v>1.8561813673391381E-2</v>
      </c>
      <c r="J172" s="109">
        <f t="shared" si="22"/>
        <v>1.2063938875988001E-3</v>
      </c>
      <c r="K172" s="109">
        <f t="shared" si="23"/>
        <v>8.3190230871967863E-3</v>
      </c>
      <c r="L172" s="109">
        <f t="shared" si="24"/>
        <v>-6.2874298558679431E-4</v>
      </c>
      <c r="M172" s="109">
        <f t="shared" si="26"/>
        <v>1.1816838995581946E-4</v>
      </c>
    </row>
    <row r="173" spans="1:13" x14ac:dyDescent="0.25">
      <c r="A173" s="185">
        <v>40848</v>
      </c>
      <c r="B173">
        <v>102.209944751381</v>
      </c>
      <c r="C173">
        <v>104.77268051841099</v>
      </c>
      <c r="D173">
        <v>113.541970119439</v>
      </c>
      <c r="E173">
        <v>96.927182615325904</v>
      </c>
      <c r="F173" s="464">
        <v>105.79885231048023</v>
      </c>
      <c r="G173">
        <f>_xll.ciqfunctions.udf.CIQ($G$1, "IQ_LASTSALEPRICE", A173, "USD")</f>
        <v>70.209999999999994</v>
      </c>
      <c r="H173" s="186">
        <f t="shared" si="25"/>
        <v>-2.282533054975644E-2</v>
      </c>
      <c r="I173" s="109">
        <f t="shared" si="21"/>
        <v>1.6554218543511245E-2</v>
      </c>
      <c r="J173" s="109">
        <f t="shared" si="22"/>
        <v>2.2793453157945009E-2</v>
      </c>
      <c r="K173" s="109">
        <f t="shared" si="23"/>
        <v>3.2547401884726712E-2</v>
      </c>
      <c r="L173" s="109">
        <f t="shared" si="24"/>
        <v>-2.9884081221742687E-4</v>
      </c>
      <c r="M173" s="109">
        <f t="shared" si="26"/>
        <v>3.4737401784131983E-2</v>
      </c>
    </row>
    <row r="174" spans="1:13" x14ac:dyDescent="0.25">
      <c r="A174" s="185">
        <v>40849</v>
      </c>
      <c r="B174">
        <v>101.524582138611</v>
      </c>
      <c r="C174">
        <v>104.093807858465</v>
      </c>
      <c r="D174">
        <v>112.593116650713</v>
      </c>
      <c r="E174">
        <v>96.9881814715974</v>
      </c>
      <c r="F174" s="464">
        <v>105.0739957716702</v>
      </c>
      <c r="G174">
        <f>_xll.ciqfunctions.udf.CIQ($G$1, "IQ_LASTSALEPRICE", A174, "USD")</f>
        <v>70.64</v>
      </c>
      <c r="H174" s="186">
        <f t="shared" si="25"/>
        <v>6.1244836917819789E-3</v>
      </c>
      <c r="I174" s="109">
        <f t="shared" si="21"/>
        <v>-6.7054396168308994E-3</v>
      </c>
      <c r="J174" s="109">
        <f t="shared" si="22"/>
        <v>-6.4794816414638357E-3</v>
      </c>
      <c r="K174" s="109">
        <f t="shared" si="23"/>
        <v>-8.3568522523245203E-3</v>
      </c>
      <c r="L174" s="109">
        <f t="shared" si="24"/>
        <v>6.2932662051662369E-4</v>
      </c>
      <c r="M174" s="109">
        <f t="shared" si="26"/>
        <v>-6.8512703397088925E-3</v>
      </c>
    </row>
    <row r="175" spans="1:13" x14ac:dyDescent="0.25">
      <c r="A175" s="185">
        <v>40850</v>
      </c>
      <c r="B175">
        <v>101.622491083292</v>
      </c>
      <c r="C175">
        <v>104.01152026331999</v>
      </c>
      <c r="D175">
        <v>111.777435598651</v>
      </c>
      <c r="E175">
        <v>96.901258101410505</v>
      </c>
      <c r="F175" s="464">
        <v>104.62096043491394</v>
      </c>
      <c r="G175">
        <f>_xll.ciqfunctions.udf.CIQ($G$1, "IQ_LASTSALEPRICE", A175, "USD")</f>
        <v>71.39</v>
      </c>
      <c r="H175" s="186">
        <f t="shared" si="25"/>
        <v>1.0617214043035172E-2</v>
      </c>
      <c r="I175" s="109">
        <f t="shared" si="21"/>
        <v>9.6438658124520238E-4</v>
      </c>
      <c r="J175" s="109">
        <f t="shared" si="22"/>
        <v>-7.9051383399186825E-4</v>
      </c>
      <c r="K175" s="109">
        <f t="shared" si="23"/>
        <v>-7.2445019404908662E-3</v>
      </c>
      <c r="L175" s="109">
        <f t="shared" si="24"/>
        <v>-8.9622641509523593E-4</v>
      </c>
      <c r="M175" s="109">
        <f t="shared" si="26"/>
        <v>-4.3115837884448727E-3</v>
      </c>
    </row>
    <row r="176" spans="1:13" x14ac:dyDescent="0.25">
      <c r="A176" s="185">
        <v>40851</v>
      </c>
      <c r="B176">
        <v>101.706413035876</v>
      </c>
      <c r="C176">
        <v>104.741822670232</v>
      </c>
      <c r="D176">
        <v>112.085396812185</v>
      </c>
      <c r="E176">
        <v>96.751810903545504</v>
      </c>
      <c r="F176" s="464">
        <v>105.64180006040471</v>
      </c>
      <c r="G176">
        <f>_xll.ciqfunctions.udf.CIQ($G$1, "IQ_LASTSALEPRICE", A176, "USD")</f>
        <v>71.260000000000005</v>
      </c>
      <c r="H176" s="186">
        <f t="shared" si="25"/>
        <v>-1.8209833309986712E-3</v>
      </c>
      <c r="I176" s="109">
        <f t="shared" si="21"/>
        <v>8.258206592790529E-4</v>
      </c>
      <c r="J176" s="109">
        <f t="shared" si="22"/>
        <v>7.0213607594922234E-3</v>
      </c>
      <c r="K176" s="109">
        <f t="shared" si="23"/>
        <v>2.7551286347251569E-3</v>
      </c>
      <c r="L176" s="109">
        <f t="shared" si="24"/>
        <v>-1.5422627197326788E-3</v>
      </c>
      <c r="M176" s="109">
        <f t="shared" si="26"/>
        <v>9.7575057736718485E-3</v>
      </c>
    </row>
    <row r="177" spans="1:13" x14ac:dyDescent="0.25">
      <c r="A177" s="185">
        <v>40854</v>
      </c>
      <c r="B177">
        <v>101.804321980558</v>
      </c>
      <c r="C177">
        <v>104.793252417198</v>
      </c>
      <c r="D177">
        <v>111.927254567397</v>
      </c>
      <c r="E177">
        <v>96.847884102172998</v>
      </c>
      <c r="F177" s="464">
        <v>105.93778314708548</v>
      </c>
      <c r="G177">
        <f>_xll.ciqfunctions.udf.CIQ($G$1, "IQ_LASTSALEPRICE", A177, "USD")</f>
        <v>71.63</v>
      </c>
      <c r="H177" s="186">
        <f t="shared" si="25"/>
        <v>5.1922537187760742E-3</v>
      </c>
      <c r="I177" s="109">
        <f t="shared" si="21"/>
        <v>9.6266244929377187E-4</v>
      </c>
      <c r="J177" s="109">
        <f t="shared" si="22"/>
        <v>4.9101443582788562E-4</v>
      </c>
      <c r="K177" s="109">
        <f t="shared" si="23"/>
        <v>-1.4109085508523522E-3</v>
      </c>
      <c r="L177" s="109">
        <f t="shared" si="24"/>
        <v>9.9298605090991643E-4</v>
      </c>
      <c r="M177" s="109">
        <f t="shared" si="26"/>
        <v>2.801761106981715E-3</v>
      </c>
    </row>
    <row r="178" spans="1:13" x14ac:dyDescent="0.25">
      <c r="A178" s="185">
        <v>40855</v>
      </c>
      <c r="B178">
        <v>101.48262116231901</v>
      </c>
      <c r="C178">
        <v>104.3406706439</v>
      </c>
      <c r="D178">
        <v>111.461151109076</v>
      </c>
      <c r="E178">
        <v>96.802134959969507</v>
      </c>
      <c r="F178" s="464">
        <v>105.2552099063727</v>
      </c>
      <c r="G178">
        <f>_xll.ciqfunctions.udf.CIQ($G$1, "IQ_LASTSALEPRICE", A178, "USD")</f>
        <v>72.34</v>
      </c>
      <c r="H178" s="186">
        <f t="shared" si="25"/>
        <v>9.9120480245709075E-3</v>
      </c>
      <c r="I178" s="109">
        <f t="shared" si="21"/>
        <v>-3.1599917565428015E-3</v>
      </c>
      <c r="J178" s="109">
        <f t="shared" si="22"/>
        <v>-4.318806438950995E-3</v>
      </c>
      <c r="K178" s="109">
        <f t="shared" si="23"/>
        <v>-4.1643428146478367E-3</v>
      </c>
      <c r="L178" s="109">
        <f t="shared" si="24"/>
        <v>-4.7238143225958318E-4</v>
      </c>
      <c r="M178" s="109">
        <f t="shared" si="26"/>
        <v>-6.4431520127723463E-3</v>
      </c>
    </row>
    <row r="179" spans="1:13" x14ac:dyDescent="0.25">
      <c r="A179" s="185">
        <v>40856</v>
      </c>
      <c r="B179">
        <v>102.881320372053</v>
      </c>
      <c r="C179">
        <v>104.731536720839</v>
      </c>
      <c r="D179">
        <v>112.418327853843</v>
      </c>
      <c r="E179">
        <v>96.736561189477598</v>
      </c>
      <c r="F179" s="464">
        <v>105.86529749320445</v>
      </c>
      <c r="G179">
        <f>_xll.ciqfunctions.udf.CIQ($G$1, "IQ_LASTSALEPRICE", A179, "USD")</f>
        <v>69.23</v>
      </c>
      <c r="H179" s="186">
        <f t="shared" si="25"/>
        <v>-4.2991429361349143E-2</v>
      </c>
      <c r="I179" s="109">
        <f t="shared" si="21"/>
        <v>1.3782647646603419E-2</v>
      </c>
      <c r="J179" s="109">
        <f t="shared" si="22"/>
        <v>3.7460567823353053E-3</v>
      </c>
      <c r="K179" s="109">
        <f t="shared" si="23"/>
        <v>8.5875368704051436E-3</v>
      </c>
      <c r="L179" s="109">
        <f t="shared" si="24"/>
        <v>-6.7740004411087629E-4</v>
      </c>
      <c r="M179" s="109">
        <f t="shared" si="26"/>
        <v>5.7962697274029917E-3</v>
      </c>
    </row>
    <row r="180" spans="1:13" x14ac:dyDescent="0.25">
      <c r="A180" s="185">
        <v>40857</v>
      </c>
      <c r="B180">
        <v>103.09112525351399</v>
      </c>
      <c r="C180">
        <v>105.091544949598</v>
      </c>
      <c r="D180">
        <v>112.97598734862</v>
      </c>
      <c r="E180">
        <v>96.799847502859294</v>
      </c>
      <c r="F180" s="464">
        <v>106.83781334944125</v>
      </c>
      <c r="G180">
        <f>_xll.ciqfunctions.udf.CIQ($G$1, "IQ_LASTSALEPRICE", A180, "USD")</f>
        <v>70.150000000000006</v>
      </c>
      <c r="H180" s="186">
        <f t="shared" si="25"/>
        <v>1.3289036544850585E-2</v>
      </c>
      <c r="I180" s="109">
        <f t="shared" si="21"/>
        <v>2.0392903269734752E-3</v>
      </c>
      <c r="J180" s="109">
        <f t="shared" si="22"/>
        <v>3.4374386171627247E-3</v>
      </c>
      <c r="K180" s="109">
        <f t="shared" si="23"/>
        <v>4.9605745381839927E-3</v>
      </c>
      <c r="L180" s="109">
        <f t="shared" si="24"/>
        <v>6.5421297391110578E-4</v>
      </c>
      <c r="M180" s="109">
        <f t="shared" si="26"/>
        <v>9.1863517060368771E-3</v>
      </c>
    </row>
    <row r="181" spans="1:13" x14ac:dyDescent="0.25">
      <c r="A181" s="185">
        <v>40858</v>
      </c>
      <c r="B181">
        <v>101.580530107</v>
      </c>
      <c r="C181">
        <v>104.21723925118199</v>
      </c>
      <c r="D181">
        <v>111.61929335386399</v>
      </c>
      <c r="E181">
        <v>96.728936332443695</v>
      </c>
      <c r="F181" s="464">
        <v>105.34581697372396</v>
      </c>
      <c r="G181">
        <f>_xll.ciqfunctions.udf.CIQ($G$1, "IQ_LASTSALEPRICE", A181, "USD")</f>
        <v>71.900000000000006</v>
      </c>
      <c r="H181" s="186">
        <f t="shared" si="25"/>
        <v>2.4946543121881604E-2</v>
      </c>
      <c r="I181" s="109">
        <f t="shared" si="21"/>
        <v>-1.4653008615428842E-2</v>
      </c>
      <c r="J181" s="109">
        <f t="shared" si="22"/>
        <v>-8.3194675540770868E-3</v>
      </c>
      <c r="K181" s="109">
        <f t="shared" si="23"/>
        <v>-1.2008693409950255E-2</v>
      </c>
      <c r="L181" s="109">
        <f t="shared" si="24"/>
        <v>-7.3255456743881453E-4</v>
      </c>
      <c r="M181" s="109">
        <f t="shared" si="26"/>
        <v>-1.39650590829421E-2</v>
      </c>
    </row>
    <row r="182" spans="1:13" x14ac:dyDescent="0.25">
      <c r="A182" s="185">
        <v>40861</v>
      </c>
      <c r="B182">
        <v>102.601580530107</v>
      </c>
      <c r="C182">
        <v>104.56696153054899</v>
      </c>
      <c r="D182">
        <v>112.22689250488899</v>
      </c>
      <c r="E182">
        <v>96.951582157834494</v>
      </c>
      <c r="F182" s="464">
        <v>106.52370884929026</v>
      </c>
      <c r="G182">
        <f>_xll.ciqfunctions.udf.CIQ($G$1, "IQ_LASTSALEPRICE", A182, "USD")</f>
        <v>71.75</v>
      </c>
      <c r="H182" s="186">
        <f t="shared" si="25"/>
        <v>-2.0862308762170656E-3</v>
      </c>
      <c r="I182" s="109">
        <f t="shared" si="21"/>
        <v>1.0051635111880897E-2</v>
      </c>
      <c r="J182" s="109">
        <f t="shared" si="22"/>
        <v>3.355704697992401E-3</v>
      </c>
      <c r="K182" s="109">
        <f t="shared" si="23"/>
        <v>5.4434957682336638E-3</v>
      </c>
      <c r="L182" s="109">
        <f t="shared" si="24"/>
        <v>2.3017499605866298E-3</v>
      </c>
      <c r="M182" s="109">
        <f t="shared" si="26"/>
        <v>1.118119266055051E-2</v>
      </c>
    </row>
    <row r="183" spans="1:13" x14ac:dyDescent="0.25">
      <c r="A183" s="185">
        <v>40862</v>
      </c>
      <c r="B183">
        <v>103.566682984824</v>
      </c>
      <c r="C183">
        <v>105.27669203867499</v>
      </c>
      <c r="D183">
        <v>113.025927004869</v>
      </c>
      <c r="E183">
        <v>96.818909645444094</v>
      </c>
      <c r="F183" s="464">
        <v>107.06735125339777</v>
      </c>
      <c r="G183">
        <f>_xll.ciqfunctions.udf.CIQ($G$1, "IQ_LASTSALEPRICE", A183, "USD")</f>
        <v>72.14</v>
      </c>
      <c r="H183" s="186">
        <f t="shared" si="25"/>
        <v>5.4355400696863843E-3</v>
      </c>
      <c r="I183" s="109">
        <f t="shared" si="21"/>
        <v>9.4063117715208477E-3</v>
      </c>
      <c r="J183" s="109">
        <f t="shared" si="22"/>
        <v>6.7873303167431676E-3</v>
      </c>
      <c r="K183" s="109">
        <f t="shared" si="23"/>
        <v>7.1198131049132751E-3</v>
      </c>
      <c r="L183" s="109">
        <f t="shared" si="24"/>
        <v>-1.3684409211023318E-3</v>
      </c>
      <c r="M183" s="109">
        <f t="shared" si="26"/>
        <v>5.1034873830451133E-3</v>
      </c>
    </row>
    <row r="184" spans="1:13" x14ac:dyDescent="0.25">
      <c r="A184" s="185">
        <v>40863</v>
      </c>
      <c r="B184">
        <v>103.580669976921</v>
      </c>
      <c r="C184">
        <v>105.02982925324</v>
      </c>
      <c r="D184">
        <v>113.109159765283</v>
      </c>
      <c r="E184">
        <v>96.815859702630505</v>
      </c>
      <c r="F184" s="464">
        <v>107.24856538810027</v>
      </c>
      <c r="G184">
        <f>_xll.ciqfunctions.udf.CIQ($G$1, "IQ_LASTSALEPRICE", A184, "USD")</f>
        <v>70.989999999999995</v>
      </c>
      <c r="H184" s="186">
        <f t="shared" si="25"/>
        <v>-1.5941225395065262E-2</v>
      </c>
      <c r="I184" s="109">
        <f t="shared" si="21"/>
        <v>1.350530083024104E-4</v>
      </c>
      <c r="J184" s="109">
        <f t="shared" si="22"/>
        <v>-2.3448949682453035E-3</v>
      </c>
      <c r="K184" s="109">
        <f t="shared" si="23"/>
        <v>7.3640413858666598E-4</v>
      </c>
      <c r="L184" s="109">
        <f t="shared" si="24"/>
        <v>-3.1501519948573531E-5</v>
      </c>
      <c r="M184" s="109">
        <f t="shared" si="26"/>
        <v>1.692524682651575E-3</v>
      </c>
    </row>
    <row r="185" spans="1:13" x14ac:dyDescent="0.25">
      <c r="A185" s="185">
        <v>40864</v>
      </c>
      <c r="B185">
        <v>103.538709000629</v>
      </c>
      <c r="C185">
        <v>105.35897963382</v>
      </c>
      <c r="D185">
        <v>113.55861667152099</v>
      </c>
      <c r="E185">
        <v>96.872283644681602</v>
      </c>
      <c r="F185" s="464">
        <v>107.15191784959228</v>
      </c>
      <c r="G185">
        <f>_xll.ciqfunctions.udf.CIQ($G$1, "IQ_LASTSALEPRICE", A185, "USD")</f>
        <v>70.16</v>
      </c>
      <c r="H185" s="186">
        <f t="shared" si="25"/>
        <v>-1.1691787575714874E-2</v>
      </c>
      <c r="I185" s="109">
        <f t="shared" si="21"/>
        <v>-4.0510431436047156E-4</v>
      </c>
      <c r="J185" s="109">
        <f t="shared" si="22"/>
        <v>3.1338752325911212E-3</v>
      </c>
      <c r="K185" s="109">
        <f t="shared" si="23"/>
        <v>3.9736561315695251E-3</v>
      </c>
      <c r="L185" s="109">
        <f t="shared" si="24"/>
        <v>5.8279647801917633E-4</v>
      </c>
      <c r="M185" s="109">
        <f t="shared" si="26"/>
        <v>-9.0115460433670691E-4</v>
      </c>
    </row>
    <row r="186" spans="1:13" x14ac:dyDescent="0.25">
      <c r="A186" s="185">
        <v>40865</v>
      </c>
      <c r="B186">
        <v>103.510735016434</v>
      </c>
      <c r="C186">
        <v>105.472125077144</v>
      </c>
      <c r="D186">
        <v>113.93316409338701</v>
      </c>
      <c r="E186">
        <v>96.989706443004096</v>
      </c>
      <c r="F186" s="464">
        <v>107.23044397463002</v>
      </c>
      <c r="G186">
        <f>_xll.ciqfunctions.udf.CIQ($G$1, "IQ_LASTSALEPRICE", A186, "USD")</f>
        <v>70.64</v>
      </c>
      <c r="H186" s="186">
        <f t="shared" si="25"/>
        <v>6.8415051311288E-3</v>
      </c>
      <c r="I186" s="109">
        <f t="shared" si="21"/>
        <v>-2.7017899358616759E-4</v>
      </c>
      <c r="J186" s="109">
        <f t="shared" si="22"/>
        <v>1.0739041296454754E-3</v>
      </c>
      <c r="K186" s="109">
        <f t="shared" si="23"/>
        <v>3.2982739033307062E-3</v>
      </c>
      <c r="L186" s="109">
        <f t="shared" si="24"/>
        <v>1.2121402934319736E-3</v>
      </c>
      <c r="M186" s="109">
        <f t="shared" si="26"/>
        <v>7.3284852584687421E-4</v>
      </c>
    </row>
    <row r="187" spans="1:13" x14ac:dyDescent="0.25">
      <c r="A187" s="185">
        <v>40868</v>
      </c>
      <c r="B187">
        <v>103.510735016434</v>
      </c>
      <c r="C187">
        <v>106.809298498251</v>
      </c>
      <c r="D187">
        <v>116.663198634982</v>
      </c>
      <c r="E187">
        <v>97.043080442241703</v>
      </c>
      <c r="F187" s="464">
        <v>109.16943521594685</v>
      </c>
      <c r="G187">
        <f>_xll.ciqfunctions.udf.CIQ($G$1, "IQ_LASTSALEPRICE", A187, "USD")</f>
        <v>70.010000000000005</v>
      </c>
      <c r="H187" s="186">
        <f t="shared" si="25"/>
        <v>-8.9184597961494694E-3</v>
      </c>
      <c r="I187" s="109">
        <f t="shared" si="21"/>
        <v>0</v>
      </c>
      <c r="J187" s="109">
        <f t="shared" si="22"/>
        <v>1.2677979325143696E-2</v>
      </c>
      <c r="K187" s="109">
        <f t="shared" si="23"/>
        <v>2.3961719691707017E-2</v>
      </c>
      <c r="L187" s="109">
        <f t="shared" si="24"/>
        <v>5.503058128026872E-4</v>
      </c>
      <c r="M187" s="109">
        <f t="shared" si="26"/>
        <v>1.8082469580892324E-2</v>
      </c>
    </row>
    <row r="188" spans="1:13" x14ac:dyDescent="0.25">
      <c r="A188" s="185">
        <v>40869</v>
      </c>
      <c r="B188">
        <v>103.622630953213</v>
      </c>
      <c r="C188">
        <v>106.70643900432</v>
      </c>
      <c r="D188">
        <v>116.579965874568</v>
      </c>
      <c r="E188">
        <v>97.038505528021304</v>
      </c>
      <c r="F188" s="464">
        <v>109.76744186046513</v>
      </c>
      <c r="G188">
        <f>_xll.ciqfunctions.udf.CIQ($G$1, "IQ_LASTSALEPRICE", A188, "USD")</f>
        <v>71.84</v>
      </c>
      <c r="H188" s="186">
        <f t="shared" si="25"/>
        <v>2.613912298243104E-2</v>
      </c>
      <c r="I188" s="109">
        <f t="shared" si="21"/>
        <v>1.0810080399994426E-3</v>
      </c>
      <c r="J188" s="109">
        <f t="shared" si="22"/>
        <v>-9.6302003081383258E-4</v>
      </c>
      <c r="K188" s="109">
        <f t="shared" si="23"/>
        <v>-7.1344486854341138E-4</v>
      </c>
      <c r="L188" s="109">
        <f t="shared" si="24"/>
        <v>-4.7143126532533941E-5</v>
      </c>
      <c r="M188" s="109">
        <f t="shared" si="26"/>
        <v>5.4777845404747616E-3</v>
      </c>
    </row>
    <row r="189" spans="1:13" x14ac:dyDescent="0.25">
      <c r="A189" s="185">
        <v>40870</v>
      </c>
      <c r="B189">
        <v>104.89544723407199</v>
      </c>
      <c r="C189">
        <v>107.827607488171</v>
      </c>
      <c r="D189">
        <v>117.75354779641199</v>
      </c>
      <c r="E189">
        <v>97.154403354937003</v>
      </c>
      <c r="F189" s="464">
        <v>112.3406825732407</v>
      </c>
      <c r="G189">
        <f>_xll.ciqfunctions.udf.CIQ($G$1, "IQ_LASTSALEPRICE", A189, "USD")</f>
        <v>71.03</v>
      </c>
      <c r="H189" s="186">
        <f t="shared" si="25"/>
        <v>-1.1275055679287327E-2</v>
      </c>
      <c r="I189" s="109">
        <f t="shared" si="21"/>
        <v>1.2283188229738062E-2</v>
      </c>
      <c r="J189" s="109">
        <f t="shared" si="22"/>
        <v>1.0507036822825722E-2</v>
      </c>
      <c r="K189" s="109">
        <f t="shared" si="23"/>
        <v>1.0066754721018478E-2</v>
      </c>
      <c r="L189" s="109">
        <f t="shared" si="24"/>
        <v>1.1943488441528149E-3</v>
      </c>
      <c r="M189" s="109">
        <f t="shared" si="26"/>
        <v>2.3442659035879165E-2</v>
      </c>
    </row>
    <row r="190" spans="1:13" x14ac:dyDescent="0.25">
      <c r="A190" s="185">
        <v>40871</v>
      </c>
      <c r="B190">
        <v>104.937408210364</v>
      </c>
      <c r="C190">
        <v>107.827607488171</v>
      </c>
      <c r="D190">
        <v>118.02821590578</v>
      </c>
      <c r="E190">
        <v>97.041555470834894</v>
      </c>
      <c r="F190" s="464">
        <v>113.69978858350953</v>
      </c>
      <c r="G190">
        <f>_xll.ciqfunctions.udf.CIQ($G$1, "IQ_LASTSALEPRICE", A190, "USD")</f>
        <v>71.03</v>
      </c>
      <c r="H190" s="186">
        <f t="shared" si="25"/>
        <v>0</v>
      </c>
      <c r="I190" s="109">
        <f t="shared" si="21"/>
        <v>4.0002666844407564E-4</v>
      </c>
      <c r="J190" s="109">
        <f t="shared" si="22"/>
        <v>0</v>
      </c>
      <c r="K190" s="109">
        <f t="shared" si="23"/>
        <v>2.3325675914487309E-3</v>
      </c>
      <c r="L190" s="109">
        <f t="shared" si="24"/>
        <v>-1.1615313378009473E-3</v>
      </c>
      <c r="M190" s="109">
        <f t="shared" si="26"/>
        <v>1.2098075061834912E-2</v>
      </c>
    </row>
    <row r="191" spans="1:13" x14ac:dyDescent="0.25">
      <c r="A191" s="185">
        <v>40872</v>
      </c>
      <c r="B191">
        <v>105.580809846842</v>
      </c>
      <c r="C191">
        <v>107.69389014606</v>
      </c>
      <c r="D191">
        <v>118.569228848474</v>
      </c>
      <c r="E191">
        <v>97.341974837971705</v>
      </c>
      <c r="F191" s="464">
        <v>114.03805496828751</v>
      </c>
      <c r="G191">
        <f>_xll.ciqfunctions.udf.CIQ($G$1, "IQ_LASTSALEPRICE", A191, "USD")</f>
        <v>70.989999999999995</v>
      </c>
      <c r="H191" s="186">
        <f t="shared" si="25"/>
        <v>-5.63142334225053E-4</v>
      </c>
      <c r="I191" s="109">
        <f t="shared" si="21"/>
        <v>6.1312895701426395E-3</v>
      </c>
      <c r="J191" s="109">
        <f t="shared" si="22"/>
        <v>-1.2401030239465038E-3</v>
      </c>
      <c r="K191" s="109">
        <f t="shared" si="23"/>
        <v>4.5837593878896854E-3</v>
      </c>
      <c r="L191" s="109">
        <f t="shared" si="24"/>
        <v>3.0957806238698371E-3</v>
      </c>
      <c r="M191" s="109">
        <f t="shared" si="26"/>
        <v>2.9750836742281628E-3</v>
      </c>
    </row>
    <row r="192" spans="1:13" x14ac:dyDescent="0.25">
      <c r="A192" s="185">
        <v>40875</v>
      </c>
      <c r="B192">
        <v>104.83949926568199</v>
      </c>
      <c r="C192">
        <v>106.243571281629</v>
      </c>
      <c r="D192">
        <v>116.796371051645</v>
      </c>
      <c r="E192">
        <v>97.328250095310693</v>
      </c>
      <c r="F192" s="464">
        <v>112.23799456357597</v>
      </c>
      <c r="G192">
        <f>_xll.ciqfunctions.udf.CIQ($G$1, "IQ_LASTSALEPRICE", A192, "USD")</f>
        <v>72.63</v>
      </c>
      <c r="H192" s="186">
        <f t="shared" si="25"/>
        <v>2.3101845330328219E-2</v>
      </c>
      <c r="I192" s="109">
        <f t="shared" si="21"/>
        <v>-7.0212625024885789E-3</v>
      </c>
      <c r="J192" s="109">
        <f t="shared" si="22"/>
        <v>-1.3467048710600005E-2</v>
      </c>
      <c r="K192" s="109">
        <f t="shared" si="23"/>
        <v>-1.4952090133728002E-2</v>
      </c>
      <c r="L192" s="109">
        <f t="shared" si="24"/>
        <v>-1.4099511216880689E-4</v>
      </c>
      <c r="M192" s="109">
        <f t="shared" si="26"/>
        <v>-1.5784734360929975E-2</v>
      </c>
    </row>
    <row r="193" spans="1:13" x14ac:dyDescent="0.25">
      <c r="A193" s="185">
        <v>40876</v>
      </c>
      <c r="B193">
        <v>104.881460241974</v>
      </c>
      <c r="C193">
        <v>105.92470685044201</v>
      </c>
      <c r="D193">
        <v>116.105539140205</v>
      </c>
      <c r="E193">
        <v>97.110179184140193</v>
      </c>
      <c r="F193" s="464">
        <v>111.57354273633344</v>
      </c>
      <c r="G193">
        <f>_xll.ciqfunctions.udf.CIQ($G$1, "IQ_LASTSALEPRICE", A193, "USD")</f>
        <v>73.48</v>
      </c>
      <c r="H193" s="186">
        <f t="shared" si="25"/>
        <v>1.1703152967093677E-2</v>
      </c>
      <c r="I193" s="109">
        <f t="shared" si="21"/>
        <v>4.0024014408612807E-4</v>
      </c>
      <c r="J193" s="109">
        <f t="shared" si="22"/>
        <v>-3.0012585923129276E-3</v>
      </c>
      <c r="K193" s="109">
        <f t="shared" si="23"/>
        <v>-5.9148405487232658E-3</v>
      </c>
      <c r="L193" s="109">
        <f t="shared" si="24"/>
        <v>-2.2405715807789495E-3</v>
      </c>
      <c r="M193" s="109">
        <f t="shared" si="26"/>
        <v>-5.9200258328400146E-3</v>
      </c>
    </row>
    <row r="194" spans="1:13" x14ac:dyDescent="0.25">
      <c r="A194" s="185">
        <v>40877</v>
      </c>
      <c r="B194">
        <v>103.944331771452</v>
      </c>
      <c r="C194">
        <v>104.649249125694</v>
      </c>
      <c r="D194">
        <v>113.22568562986299</v>
      </c>
      <c r="E194">
        <v>97.316050324056405</v>
      </c>
      <c r="F194" s="464">
        <v>109.06070673512535</v>
      </c>
      <c r="G194">
        <f>_xll.ciqfunctions.udf.CIQ($G$1, "IQ_LASTSALEPRICE", A194, "USD")</f>
        <v>75.36</v>
      </c>
      <c r="H194" s="186">
        <f t="shared" si="25"/>
        <v>2.5585193249863858E-2</v>
      </c>
      <c r="I194" s="109">
        <f t="shared" si="21"/>
        <v>-8.9351203574009608E-3</v>
      </c>
      <c r="J194" s="109">
        <f t="shared" si="22"/>
        <v>-1.2041173043309539E-2</v>
      </c>
      <c r="K194" s="109">
        <f t="shared" si="23"/>
        <v>-2.4803756407042687E-2</v>
      </c>
      <c r="L194" s="109">
        <f t="shared" si="24"/>
        <v>2.1199748743727653E-3</v>
      </c>
      <c r="M194" s="109">
        <f t="shared" si="26"/>
        <v>-2.2521790915489115E-2</v>
      </c>
    </row>
    <row r="195" spans="1:13" x14ac:dyDescent="0.25">
      <c r="A195" s="185">
        <v>40878</v>
      </c>
      <c r="B195">
        <v>103.874396810965</v>
      </c>
      <c r="C195">
        <v>104.793252417198</v>
      </c>
      <c r="D195">
        <v>113.192392525698</v>
      </c>
      <c r="E195">
        <v>97.044605413648398</v>
      </c>
      <c r="F195" s="464">
        <v>108.49592268196919</v>
      </c>
      <c r="G195">
        <f>_xll.ciqfunctions.udf.CIQ($G$1, "IQ_LASTSALEPRICE", A195, "USD")</f>
        <v>75.33</v>
      </c>
      <c r="H195" s="186">
        <f t="shared" si="25"/>
        <v>-3.9808917197459159E-4</v>
      </c>
      <c r="I195" s="109">
        <f t="shared" ref="I195:I258" si="27">B195/B194-1</f>
        <v>-6.7281168001320779E-4</v>
      </c>
      <c r="J195" s="109">
        <f t="shared" ref="J195:J258" si="28">C195/C194-1</f>
        <v>1.3760566149025877E-3</v>
      </c>
      <c r="K195" s="109">
        <f t="shared" ref="K195:K258" si="29">D195/D194-1</f>
        <v>-2.940419744847933E-4</v>
      </c>
      <c r="L195" s="109">
        <f t="shared" ref="L195:L226" si="30">E195/E194-1</f>
        <v>-2.789312857479409E-3</v>
      </c>
      <c r="M195" s="109">
        <f t="shared" si="26"/>
        <v>-5.1786208806425815E-3</v>
      </c>
    </row>
    <row r="196" spans="1:13" x14ac:dyDescent="0.25">
      <c r="A196" s="185">
        <v>40879</v>
      </c>
      <c r="B196">
        <v>104.503811455346</v>
      </c>
      <c r="C196">
        <v>104.50524583419001</v>
      </c>
      <c r="D196">
        <v>112.742935619459</v>
      </c>
      <c r="E196">
        <v>96.895158215783397</v>
      </c>
      <c r="F196" s="464">
        <v>107.90697674418605</v>
      </c>
      <c r="G196">
        <f>_xll.ciqfunctions.udf.CIQ($G$1, "IQ_LASTSALEPRICE", A196, "USD")</f>
        <v>74.91</v>
      </c>
      <c r="H196" s="186">
        <f t="shared" ref="H196:H259" si="31">G196/G195-1</f>
        <v>-5.5754679410593422E-3</v>
      </c>
      <c r="I196" s="109">
        <f t="shared" si="27"/>
        <v>6.0593819430445617E-3</v>
      </c>
      <c r="J196" s="109">
        <f t="shared" si="28"/>
        <v>-2.7483313702432177E-3</v>
      </c>
      <c r="K196" s="109">
        <f t="shared" si="29"/>
        <v>-3.9707342181759531E-3</v>
      </c>
      <c r="L196" s="109">
        <f t="shared" si="30"/>
        <v>-1.5399846001535877E-3</v>
      </c>
      <c r="M196" s="109">
        <f t="shared" ref="M196:M259" si="32">F196/F195-1</f>
        <v>-5.4282771483449288E-3</v>
      </c>
    </row>
    <row r="197" spans="1:13" x14ac:dyDescent="0.25">
      <c r="A197" s="185">
        <v>40882</v>
      </c>
      <c r="B197">
        <v>103.972305755647</v>
      </c>
      <c r="C197">
        <v>104.320098745114</v>
      </c>
      <c r="D197">
        <v>112.29347871322101</v>
      </c>
      <c r="E197">
        <v>96.878383530308795</v>
      </c>
      <c r="F197" s="464">
        <v>107.67139836907278</v>
      </c>
      <c r="G197">
        <f>_xll.ciqfunctions.udf.CIQ($G$1, "IQ_LASTSALEPRICE", A197, "USD")</f>
        <v>75.64</v>
      </c>
      <c r="H197" s="186">
        <f t="shared" si="31"/>
        <v>9.745027366172776E-3</v>
      </c>
      <c r="I197" s="109">
        <f t="shared" si="27"/>
        <v>-5.0859934417426533E-3</v>
      </c>
      <c r="J197" s="109">
        <f t="shared" si="28"/>
        <v>-1.7716535433041081E-3</v>
      </c>
      <c r="K197" s="109">
        <f t="shared" si="29"/>
        <v>-3.9865638034745077E-3</v>
      </c>
      <c r="L197" s="109">
        <f t="shared" si="30"/>
        <v>-1.7312201954655659E-4</v>
      </c>
      <c r="M197" s="109">
        <f t="shared" si="32"/>
        <v>-2.1831616659204744E-3</v>
      </c>
    </row>
    <row r="198" spans="1:13" x14ac:dyDescent="0.25">
      <c r="A198" s="185">
        <v>40883</v>
      </c>
      <c r="B198">
        <v>104.503811455346</v>
      </c>
      <c r="C198">
        <v>104.155523554824</v>
      </c>
      <c r="D198">
        <v>112.31012526530399</v>
      </c>
      <c r="E198">
        <v>97.133053755242003</v>
      </c>
      <c r="F198" s="464">
        <v>108.42645726366655</v>
      </c>
      <c r="G198">
        <f>_xll.ciqfunctions.udf.CIQ($G$1, "IQ_LASTSALEPRICE", A198, "USD")</f>
        <v>75.14</v>
      </c>
      <c r="H198" s="186">
        <f t="shared" si="31"/>
        <v>-6.6102591221576246E-3</v>
      </c>
      <c r="I198" s="109">
        <f t="shared" si="27"/>
        <v>5.1119930046383821E-3</v>
      </c>
      <c r="J198" s="109">
        <f t="shared" si="28"/>
        <v>-1.577598106881628E-3</v>
      </c>
      <c r="K198" s="109">
        <f t="shared" si="29"/>
        <v>1.4824148538039594E-4</v>
      </c>
      <c r="L198" s="109">
        <f t="shared" si="30"/>
        <v>2.6287621206388945E-3</v>
      </c>
      <c r="M198" s="109">
        <f t="shared" si="32"/>
        <v>7.0126227208975322E-3</v>
      </c>
    </row>
    <row r="199" spans="1:13" x14ac:dyDescent="0.25">
      <c r="A199" s="185">
        <v>40884</v>
      </c>
      <c r="B199">
        <v>104.447863486957</v>
      </c>
      <c r="C199">
        <v>103.97037646574699</v>
      </c>
      <c r="D199">
        <v>112.51820716634001</v>
      </c>
      <c r="E199">
        <v>96.905833015630904</v>
      </c>
      <c r="F199" s="464">
        <v>108.57746904258534</v>
      </c>
      <c r="G199">
        <f>_xll.ciqfunctions.udf.CIQ($G$1, "IQ_LASTSALEPRICE", A199, "USD")</f>
        <v>75.27</v>
      </c>
      <c r="H199" s="186">
        <f t="shared" si="31"/>
        <v>1.7301038062282892E-3</v>
      </c>
      <c r="I199" s="109">
        <f t="shared" si="27"/>
        <v>-5.3536773070617105E-4</v>
      </c>
      <c r="J199" s="109">
        <f t="shared" si="28"/>
        <v>-1.7776022121337443E-3</v>
      </c>
      <c r="K199" s="109">
        <f t="shared" si="29"/>
        <v>1.8527439137341339E-3</v>
      </c>
      <c r="L199" s="109">
        <f t="shared" si="30"/>
        <v>-2.3392730983590182E-3</v>
      </c>
      <c r="M199" s="109">
        <f t="shared" si="32"/>
        <v>1.3927576601673319E-3</v>
      </c>
    </row>
    <row r="200" spans="1:13" x14ac:dyDescent="0.25">
      <c r="A200" s="185">
        <v>40885</v>
      </c>
      <c r="B200">
        <v>105.147213091824</v>
      </c>
      <c r="C200">
        <v>104.885825961736</v>
      </c>
      <c r="D200">
        <v>114.09130633817399</v>
      </c>
      <c r="E200">
        <v>96.959207014868397</v>
      </c>
      <c r="F200" s="464">
        <v>109.76744186046513</v>
      </c>
      <c r="G200">
        <f>_xll.ciqfunctions.udf.CIQ($G$1, "IQ_LASTSALEPRICE", A200, "USD")</f>
        <v>74.16</v>
      </c>
      <c r="H200" s="186">
        <f t="shared" si="31"/>
        <v>-1.4746911119968065E-2</v>
      </c>
      <c r="I200" s="109">
        <f t="shared" si="27"/>
        <v>6.6956812855663017E-3</v>
      </c>
      <c r="J200" s="109">
        <f t="shared" si="28"/>
        <v>8.8049070043580979E-3</v>
      </c>
      <c r="K200" s="109">
        <f t="shared" si="29"/>
        <v>1.3980841069644923E-2</v>
      </c>
      <c r="L200" s="109">
        <f t="shared" si="30"/>
        <v>5.5078211059678139E-4</v>
      </c>
      <c r="M200" s="109">
        <f t="shared" si="32"/>
        <v>1.095966620305977E-2</v>
      </c>
    </row>
    <row r="201" spans="1:13" x14ac:dyDescent="0.25">
      <c r="A201" s="185">
        <v>40886</v>
      </c>
      <c r="B201">
        <v>104.573746415833</v>
      </c>
      <c r="C201">
        <v>104.96811355688099</v>
      </c>
      <c r="D201">
        <v>113.333888218402</v>
      </c>
      <c r="E201">
        <v>96.670224933282498</v>
      </c>
      <c r="F201" s="464">
        <v>109.0425853216551</v>
      </c>
      <c r="G201">
        <f>_xll.ciqfunctions.udf.CIQ($G$1, "IQ_LASTSALEPRICE", A201, "USD")</f>
        <v>75.12</v>
      </c>
      <c r="H201" s="186">
        <f t="shared" si="31"/>
        <v>1.2944983818770295E-2</v>
      </c>
      <c r="I201" s="109">
        <f t="shared" si="27"/>
        <v>-5.453940804785784E-3</v>
      </c>
      <c r="J201" s="109">
        <f t="shared" si="28"/>
        <v>7.8454447386455683E-4</v>
      </c>
      <c r="K201" s="109">
        <f t="shared" si="29"/>
        <v>-6.6387014408175737E-3</v>
      </c>
      <c r="L201" s="109">
        <f t="shared" si="30"/>
        <v>-2.9804501344734557E-3</v>
      </c>
      <c r="M201" s="109">
        <f t="shared" si="32"/>
        <v>-6.6035659255998524E-3</v>
      </c>
    </row>
    <row r="202" spans="1:13" x14ac:dyDescent="0.25">
      <c r="A202" s="185">
        <v>40889</v>
      </c>
      <c r="B202">
        <v>105.86054968878901</v>
      </c>
      <c r="C202">
        <v>105.554412672289</v>
      </c>
      <c r="D202">
        <v>115.148362395438</v>
      </c>
      <c r="E202">
        <v>96.879146016012101</v>
      </c>
      <c r="F202" s="464">
        <v>111.05406221685293</v>
      </c>
      <c r="G202">
        <f>_xll.ciqfunctions.udf.CIQ($G$1, "IQ_LASTSALEPRICE", A202, "USD")</f>
        <v>74.47</v>
      </c>
      <c r="H202" s="186">
        <f t="shared" si="31"/>
        <v>-8.6528221512247594E-3</v>
      </c>
      <c r="I202" s="109">
        <f t="shared" si="27"/>
        <v>1.2305223032166079E-2</v>
      </c>
      <c r="J202" s="109">
        <f t="shared" si="28"/>
        <v>5.5854973052393841E-3</v>
      </c>
      <c r="K202" s="109">
        <f t="shared" si="29"/>
        <v>1.6009987882348087E-2</v>
      </c>
      <c r="L202" s="109">
        <f t="shared" si="30"/>
        <v>2.1611730279285091E-3</v>
      </c>
      <c r="M202" s="109">
        <f t="shared" si="32"/>
        <v>1.8446709505872017E-2</v>
      </c>
    </row>
    <row r="203" spans="1:13" x14ac:dyDescent="0.25">
      <c r="A203" s="185">
        <v>40890</v>
      </c>
      <c r="B203">
        <v>106.86761311979799</v>
      </c>
      <c r="C203">
        <v>105.92470685044201</v>
      </c>
      <c r="D203">
        <v>114.95692704648501</v>
      </c>
      <c r="E203">
        <v>96.939382386580206</v>
      </c>
      <c r="F203" s="464">
        <v>111.93597100573844</v>
      </c>
      <c r="G203">
        <f>_xll.ciqfunctions.udf.CIQ($G$1, "IQ_LASTSALEPRICE", A203, "USD")</f>
        <v>73.89</v>
      </c>
      <c r="H203" s="186">
        <f t="shared" si="31"/>
        <v>-7.7883711561702595E-3</v>
      </c>
      <c r="I203" s="109">
        <f t="shared" si="27"/>
        <v>9.5131135627914976E-3</v>
      </c>
      <c r="J203" s="109">
        <f t="shared" si="28"/>
        <v>3.5080880919933222E-3</v>
      </c>
      <c r="K203" s="109">
        <f t="shared" si="29"/>
        <v>-1.6625103906868777E-3</v>
      </c>
      <c r="L203" s="109">
        <f t="shared" si="30"/>
        <v>6.2176818278469881E-4</v>
      </c>
      <c r="M203" s="109">
        <f t="shared" si="32"/>
        <v>7.9412564590697343E-3</v>
      </c>
    </row>
    <row r="204" spans="1:13" x14ac:dyDescent="0.25">
      <c r="A204" s="185">
        <v>40891</v>
      </c>
      <c r="B204">
        <v>107.88866354290499</v>
      </c>
      <c r="C204">
        <v>107.107591030652</v>
      </c>
      <c r="D204">
        <v>116.06392275999799</v>
      </c>
      <c r="E204">
        <v>97.038505528021304</v>
      </c>
      <c r="F204" s="464">
        <v>113.72999093929327</v>
      </c>
      <c r="G204">
        <f>_xll.ciqfunctions.udf.CIQ($G$1, "IQ_LASTSALEPRICE", A204, "USD")</f>
        <v>72.58</v>
      </c>
      <c r="H204" s="186">
        <f t="shared" si="31"/>
        <v>-1.7729056705914181E-2</v>
      </c>
      <c r="I204" s="109">
        <f t="shared" si="27"/>
        <v>9.5543485374041115E-3</v>
      </c>
      <c r="J204" s="109">
        <f t="shared" si="28"/>
        <v>1.1167216935328739E-2</v>
      </c>
      <c r="K204" s="109">
        <f t="shared" si="29"/>
        <v>9.6296564457167833E-3</v>
      </c>
      <c r="L204" s="109">
        <f t="shared" si="30"/>
        <v>1.0225270576391665E-3</v>
      </c>
      <c r="M204" s="109">
        <f t="shared" si="32"/>
        <v>1.6027197668771365E-2</v>
      </c>
    </row>
    <row r="205" spans="1:13" x14ac:dyDescent="0.25">
      <c r="A205" s="185">
        <v>40892</v>
      </c>
      <c r="B205">
        <v>107.45506678788701</v>
      </c>
      <c r="C205">
        <v>106.397860522526</v>
      </c>
      <c r="D205">
        <v>115.006866702734</v>
      </c>
      <c r="E205">
        <v>97.021730842546702</v>
      </c>
      <c r="F205" s="464">
        <v>112.22591362126246</v>
      </c>
      <c r="G205">
        <f>_xll.ciqfunctions.udf.CIQ($G$1, "IQ_LASTSALEPRICE", A205, "USD")</f>
        <v>72.67</v>
      </c>
      <c r="H205" s="186">
        <f t="shared" si="31"/>
        <v>1.2400110223202976E-3</v>
      </c>
      <c r="I205" s="109">
        <f t="shared" si="27"/>
        <v>-4.0189278537643425E-3</v>
      </c>
      <c r="J205" s="109">
        <f t="shared" si="28"/>
        <v>-6.6263324690299941E-3</v>
      </c>
      <c r="K205" s="109">
        <f t="shared" si="29"/>
        <v>-9.1075334361204741E-3</v>
      </c>
      <c r="L205" s="109">
        <f t="shared" si="30"/>
        <v>-1.7286628007429083E-4</v>
      </c>
      <c r="M205" s="109">
        <f t="shared" si="32"/>
        <v>-1.3224984066284251E-2</v>
      </c>
    </row>
    <row r="206" spans="1:13" x14ac:dyDescent="0.25">
      <c r="A206" s="185">
        <v>40893</v>
      </c>
      <c r="B206">
        <v>107.245261906427</v>
      </c>
      <c r="C206">
        <v>106.655009257354</v>
      </c>
      <c r="D206">
        <v>115.21494860377</v>
      </c>
      <c r="E206">
        <v>96.5970263057567</v>
      </c>
      <c r="F206" s="464">
        <v>111.86952582301419</v>
      </c>
      <c r="G206">
        <f>_xll.ciqfunctions.udf.CIQ($G$1, "IQ_LASTSALEPRICE", A206, "USD")</f>
        <v>72.92</v>
      </c>
      <c r="H206" s="186">
        <f t="shared" si="31"/>
        <v>3.4402091647172117E-3</v>
      </c>
      <c r="I206" s="109">
        <f t="shared" si="27"/>
        <v>-1.9524894240133817E-3</v>
      </c>
      <c r="J206" s="109">
        <f t="shared" si="28"/>
        <v>2.4168600154657049E-3</v>
      </c>
      <c r="K206" s="109">
        <f t="shared" si="29"/>
        <v>1.809299800974884E-3</v>
      </c>
      <c r="L206" s="109">
        <f t="shared" si="30"/>
        <v>-4.3774166168941697E-3</v>
      </c>
      <c r="M206" s="109">
        <f t="shared" si="32"/>
        <v>-3.1756283976533961E-3</v>
      </c>
    </row>
    <row r="207" spans="1:13" x14ac:dyDescent="0.25">
      <c r="A207" s="185">
        <v>40896</v>
      </c>
      <c r="B207">
        <v>107.39911881949701</v>
      </c>
      <c r="C207">
        <v>106.53157786463601</v>
      </c>
      <c r="D207">
        <v>115.356444296475</v>
      </c>
      <c r="E207">
        <v>96.651162790697597</v>
      </c>
      <c r="F207" s="464">
        <v>112.37692540018122</v>
      </c>
      <c r="G207">
        <f>_xll.ciqfunctions.udf.CIQ($G$1, "IQ_LASTSALEPRICE", A207, "USD")</f>
        <v>73.12</v>
      </c>
      <c r="H207" s="186">
        <f t="shared" si="31"/>
        <v>2.7427317608337276E-3</v>
      </c>
      <c r="I207" s="109">
        <f t="shared" si="27"/>
        <v>1.4346266710061339E-3</v>
      </c>
      <c r="J207" s="109">
        <f t="shared" si="28"/>
        <v>-1.1572957855187083E-3</v>
      </c>
      <c r="K207" s="109">
        <f t="shared" si="29"/>
        <v>1.2281018602162685E-3</v>
      </c>
      <c r="L207" s="109">
        <f t="shared" si="30"/>
        <v>5.6043635100677669E-4</v>
      </c>
      <c r="M207" s="109">
        <f t="shared" si="32"/>
        <v>4.53563714902816E-3</v>
      </c>
    </row>
    <row r="208" spans="1:13" x14ac:dyDescent="0.25">
      <c r="A208" s="185">
        <v>40897</v>
      </c>
      <c r="B208">
        <v>106.797678159311</v>
      </c>
      <c r="C208">
        <v>105.760131660152</v>
      </c>
      <c r="D208">
        <v>114.58237962462</v>
      </c>
      <c r="E208">
        <v>96.562714449104007</v>
      </c>
      <c r="F208" s="464">
        <v>111.44065237088495</v>
      </c>
      <c r="G208">
        <f>_xll.ciqfunctions.udf.CIQ($G$1, "IQ_LASTSALEPRICE", A208, "USD")</f>
        <v>74.39</v>
      </c>
      <c r="H208" s="186">
        <f t="shared" si="31"/>
        <v>1.7368708971553515E-2</v>
      </c>
      <c r="I208" s="109">
        <f t="shared" si="27"/>
        <v>-5.6000520935076681E-3</v>
      </c>
      <c r="J208" s="109">
        <f t="shared" si="28"/>
        <v>-7.2414791928102629E-3</v>
      </c>
      <c r="K208" s="109">
        <f t="shared" si="29"/>
        <v>-6.7101987806211794E-3</v>
      </c>
      <c r="L208" s="109">
        <f t="shared" si="30"/>
        <v>-9.1512961706552431E-4</v>
      </c>
      <c r="M208" s="109">
        <f t="shared" si="32"/>
        <v>-8.3315416039559942E-3</v>
      </c>
    </row>
    <row r="209" spans="1:13" x14ac:dyDescent="0.25">
      <c r="A209" s="185">
        <v>40898</v>
      </c>
      <c r="B209">
        <v>107.28722288271901</v>
      </c>
      <c r="C209">
        <v>105.83213330590399</v>
      </c>
      <c r="D209">
        <v>115.31482791626701</v>
      </c>
      <c r="E209">
        <v>96.736561189477598</v>
      </c>
      <c r="F209" s="464">
        <v>112.2077922077922</v>
      </c>
      <c r="G209">
        <f>_xll.ciqfunctions.udf.CIQ($G$1, "IQ_LASTSALEPRICE", A209, "USD")</f>
        <v>76.48</v>
      </c>
      <c r="H209" s="186">
        <f t="shared" si="31"/>
        <v>2.8095174082537921E-2</v>
      </c>
      <c r="I209" s="109">
        <f t="shared" si="27"/>
        <v>4.5838517451450844E-3</v>
      </c>
      <c r="J209" s="109">
        <f t="shared" si="28"/>
        <v>6.8080140050663651E-4</v>
      </c>
      <c r="K209" s="109">
        <f t="shared" si="29"/>
        <v>6.3923292049490321E-3</v>
      </c>
      <c r="L209" s="109">
        <f t="shared" si="30"/>
        <v>1.8003505945891618E-3</v>
      </c>
      <c r="M209" s="109">
        <f t="shared" si="32"/>
        <v>6.8838419426524577E-3</v>
      </c>
    </row>
    <row r="210" spans="1:13" x14ac:dyDescent="0.25">
      <c r="A210" s="185">
        <v>40899</v>
      </c>
      <c r="B210">
        <v>107.245261906427</v>
      </c>
      <c r="C210">
        <v>105.12240279777799</v>
      </c>
      <c r="D210">
        <v>115.048483082941</v>
      </c>
      <c r="E210">
        <v>96.442241707967895</v>
      </c>
      <c r="F210" s="464">
        <v>112.21987315010571</v>
      </c>
      <c r="G210">
        <f>_xll.ciqfunctions.udf.CIQ($G$1, "IQ_LASTSALEPRICE", A210, "USD")</f>
        <v>68.760000000000005</v>
      </c>
      <c r="H210" s="186">
        <f t="shared" si="31"/>
        <v>-0.10094142259414229</v>
      </c>
      <c r="I210" s="109">
        <f t="shared" si="27"/>
        <v>-3.9110879342896254E-4</v>
      </c>
      <c r="J210" s="109">
        <f t="shared" si="28"/>
        <v>-6.7061910778510869E-3</v>
      </c>
      <c r="K210" s="109">
        <f t="shared" si="29"/>
        <v>-2.3097188639036315E-3</v>
      </c>
      <c r="L210" s="109">
        <f t="shared" si="30"/>
        <v>-3.0424844328839074E-3</v>
      </c>
      <c r="M210" s="109">
        <f t="shared" si="32"/>
        <v>1.0766580534027348E-4</v>
      </c>
    </row>
    <row r="211" spans="1:13" x14ac:dyDescent="0.25">
      <c r="A211" s="185">
        <v>40900</v>
      </c>
      <c r="B211">
        <v>107.315196866913</v>
      </c>
      <c r="C211">
        <v>104.937255708701</v>
      </c>
      <c r="D211">
        <v>114.998543426692</v>
      </c>
      <c r="E211">
        <v>96.538314906595502</v>
      </c>
      <c r="F211" s="464">
        <v>112.42524916943522</v>
      </c>
      <c r="G211">
        <f>_xll.ciqfunctions.udf.CIQ($G$1, "IQ_LASTSALEPRICE", A211, "USD")</f>
        <v>65.290000000000006</v>
      </c>
      <c r="H211" s="186">
        <f t="shared" si="31"/>
        <v>-5.0465386852821426E-2</v>
      </c>
      <c r="I211" s="109">
        <f t="shared" si="27"/>
        <v>6.5210303227214439E-4</v>
      </c>
      <c r="J211" s="109">
        <f t="shared" si="28"/>
        <v>-1.7612524461902979E-3</v>
      </c>
      <c r="K211" s="109">
        <f t="shared" si="29"/>
        <v>-4.340748779191328E-4</v>
      </c>
      <c r="L211" s="109">
        <f t="shared" si="30"/>
        <v>9.9617342905111705E-4</v>
      </c>
      <c r="M211" s="109">
        <f t="shared" si="32"/>
        <v>1.8301216492626615E-3</v>
      </c>
    </row>
    <row r="212" spans="1:13" x14ac:dyDescent="0.25">
      <c r="A212" s="185">
        <v>40903</v>
      </c>
      <c r="B212">
        <v>107.021470032869</v>
      </c>
      <c r="C212">
        <v>104.83439621477</v>
      </c>
      <c r="D212">
        <v>115.21494860377</v>
      </c>
      <c r="E212">
        <v>96.436141822340801</v>
      </c>
      <c r="F212" s="464">
        <v>112.25611597704621</v>
      </c>
      <c r="G212">
        <f>_xll.ciqfunctions.udf.CIQ($G$1, "IQ_LASTSALEPRICE", A212, "USD")</f>
        <v>65.290000000000006</v>
      </c>
      <c r="H212" s="186">
        <f t="shared" si="31"/>
        <v>0</v>
      </c>
      <c r="I212" s="109">
        <f t="shared" si="27"/>
        <v>-2.7370478983350655E-3</v>
      </c>
      <c r="J212" s="109">
        <f t="shared" si="28"/>
        <v>-9.801999607893519E-4</v>
      </c>
      <c r="K212" s="109">
        <f t="shared" si="29"/>
        <v>1.8818079832112478E-3</v>
      </c>
      <c r="L212" s="109">
        <f t="shared" si="30"/>
        <v>-1.0583682173607167E-3</v>
      </c>
      <c r="M212" s="109">
        <f t="shared" si="32"/>
        <v>-1.5044057597249916E-3</v>
      </c>
    </row>
    <row r="213" spans="1:13" x14ac:dyDescent="0.25">
      <c r="A213" s="185">
        <v>40904</v>
      </c>
      <c r="B213">
        <v>106.993496048674</v>
      </c>
      <c r="C213">
        <v>104.978399506274</v>
      </c>
      <c r="D213">
        <v>116.24703483291</v>
      </c>
      <c r="E213">
        <v>96.469691193290103</v>
      </c>
      <c r="F213" s="464">
        <v>112.35276351555422</v>
      </c>
      <c r="G213">
        <f>_xll.ciqfunctions.udf.CIQ($G$1, "IQ_LASTSALEPRICE", A213, "USD")</f>
        <v>69.08</v>
      </c>
      <c r="H213" s="186">
        <f t="shared" si="31"/>
        <v>5.8048705774237819E-2</v>
      </c>
      <c r="I213" s="109">
        <f t="shared" si="27"/>
        <v>-2.6138665621400214E-4</v>
      </c>
      <c r="J213" s="109">
        <f t="shared" si="28"/>
        <v>1.3736263736283671E-3</v>
      </c>
      <c r="K213" s="109">
        <f t="shared" si="29"/>
        <v>8.9579194509681326E-3</v>
      </c>
      <c r="L213" s="109">
        <f t="shared" si="30"/>
        <v>3.478920901989202E-4</v>
      </c>
      <c r="M213" s="109">
        <f t="shared" si="32"/>
        <v>8.6095566078348007E-4</v>
      </c>
    </row>
    <row r="214" spans="1:13" x14ac:dyDescent="0.25">
      <c r="A214" s="185">
        <v>40905</v>
      </c>
      <c r="B214">
        <v>108.05650744807301</v>
      </c>
      <c r="C214">
        <v>105.21497634231601</v>
      </c>
      <c r="D214">
        <v>116.438470181863</v>
      </c>
      <c r="E214">
        <v>96.411742279832197</v>
      </c>
      <c r="F214" s="464">
        <v>113.50045303533676</v>
      </c>
      <c r="G214">
        <f>_xll.ciqfunctions.udf.CIQ($G$1, "IQ_LASTSALEPRICE", A214, "USD")</f>
        <v>67.98</v>
      </c>
      <c r="H214" s="186">
        <f t="shared" si="31"/>
        <v>-1.5923566878980777E-2</v>
      </c>
      <c r="I214" s="109">
        <f t="shared" si="27"/>
        <v>9.9352898882321128E-3</v>
      </c>
      <c r="J214" s="109">
        <f t="shared" si="28"/>
        <v>2.2535763276507748E-3</v>
      </c>
      <c r="K214" s="109">
        <f t="shared" si="29"/>
        <v>1.6467976944802842E-3</v>
      </c>
      <c r="L214" s="109">
        <f t="shared" si="30"/>
        <v>-6.0069554220709698E-4</v>
      </c>
      <c r="M214" s="109">
        <f t="shared" si="32"/>
        <v>1.0215053763440896E-2</v>
      </c>
    </row>
    <row r="215" spans="1:13" x14ac:dyDescent="0.25">
      <c r="A215" s="185">
        <v>40906</v>
      </c>
      <c r="B215">
        <v>108.308273305825</v>
      </c>
      <c r="C215">
        <v>105.112116848385</v>
      </c>
      <c r="D215">
        <v>116.355237421449</v>
      </c>
      <c r="E215">
        <v>96.3743804803659</v>
      </c>
      <c r="F215" s="464">
        <v>113.62126245847178</v>
      </c>
      <c r="G215">
        <f>_xll.ciqfunctions.udf.CIQ($G$1, "IQ_LASTSALEPRICE", A215, "USD")</f>
        <v>68.64</v>
      </c>
      <c r="H215" s="186">
        <f t="shared" si="31"/>
        <v>9.7087378640776656E-3</v>
      </c>
      <c r="I215" s="109">
        <f t="shared" si="27"/>
        <v>2.3299462817913952E-3</v>
      </c>
      <c r="J215" s="109">
        <f t="shared" si="28"/>
        <v>-9.7761266985751938E-4</v>
      </c>
      <c r="K215" s="109">
        <f t="shared" si="29"/>
        <v>-7.1482183065441074E-4</v>
      </c>
      <c r="L215" s="109">
        <f t="shared" si="30"/>
        <v>-3.8752333048663878E-4</v>
      </c>
      <c r="M215" s="109">
        <f t="shared" si="32"/>
        <v>1.0643959552953941E-3</v>
      </c>
    </row>
    <row r="216" spans="1:13" x14ac:dyDescent="0.25">
      <c r="A216" s="185">
        <v>40907</v>
      </c>
      <c r="B216">
        <v>107.66487166934699</v>
      </c>
      <c r="C216">
        <v>104.56696153054899</v>
      </c>
      <c r="D216">
        <v>116.038952931873</v>
      </c>
      <c r="E216">
        <v>96.135722455203904</v>
      </c>
      <c r="F216" s="464">
        <v>112.56418000604047</v>
      </c>
      <c r="G216">
        <f>_xll.ciqfunctions.udf.CIQ($G$1, "IQ_LASTSALEPRICE", A216, "USD")</f>
        <v>68.73</v>
      </c>
      <c r="H216" s="186">
        <f t="shared" si="31"/>
        <v>1.311188811188968E-3</v>
      </c>
      <c r="I216" s="109">
        <f t="shared" si="27"/>
        <v>-5.940466197455252E-3</v>
      </c>
      <c r="J216" s="109">
        <f t="shared" si="28"/>
        <v>-5.1864174576784494E-3</v>
      </c>
      <c r="K216" s="109">
        <f t="shared" si="29"/>
        <v>-2.7182660324124308E-3</v>
      </c>
      <c r="L216" s="109">
        <f t="shared" si="30"/>
        <v>-2.4763637802125427E-3</v>
      </c>
      <c r="M216" s="109">
        <f t="shared" si="32"/>
        <v>-9.3035619351410359E-3</v>
      </c>
    </row>
    <row r="217" spans="1:13" x14ac:dyDescent="0.25">
      <c r="A217" s="185">
        <v>40910</v>
      </c>
      <c r="B217">
        <v>108.210364361144</v>
      </c>
      <c r="C217">
        <v>104.99897140506</v>
      </c>
      <c r="D217">
        <v>116.022306379791</v>
      </c>
      <c r="E217">
        <v>96.057948913457807</v>
      </c>
      <c r="F217" s="464">
        <v>112.94472968891573</v>
      </c>
      <c r="G217">
        <f>_xll.ciqfunctions.udf.CIQ($G$1, "IQ_LASTSALEPRICE", A217, "USD")</f>
        <v>68.73</v>
      </c>
      <c r="H217" s="186">
        <f t="shared" si="31"/>
        <v>0</v>
      </c>
      <c r="I217" s="109">
        <f t="shared" si="27"/>
        <v>5.0665800584641651E-3</v>
      </c>
      <c r="J217" s="109">
        <f t="shared" si="28"/>
        <v>4.1314184536651588E-3</v>
      </c>
      <c r="K217" s="109">
        <f t="shared" si="29"/>
        <v>-1.4345658644276948E-4</v>
      </c>
      <c r="L217" s="109">
        <f t="shared" si="30"/>
        <v>-8.0899731920502926E-4</v>
      </c>
      <c r="M217" s="109">
        <f t="shared" si="32"/>
        <v>3.3807351757444426E-3</v>
      </c>
    </row>
    <row r="218" spans="1:13" x14ac:dyDescent="0.25">
      <c r="A218" s="185">
        <v>40911</v>
      </c>
      <c r="B218">
        <v>107.049444017064</v>
      </c>
      <c r="C218">
        <v>103.867516971816</v>
      </c>
      <c r="D218">
        <v>113.86657788505499</v>
      </c>
      <c r="E218">
        <v>96.04269919939</v>
      </c>
      <c r="F218" s="464">
        <v>110.96345514950166</v>
      </c>
      <c r="G218">
        <f>_xll.ciqfunctions.udf.CIQ($G$1, "IQ_LASTSALEPRICE", A218, "USD")</f>
        <v>71.349999999999994</v>
      </c>
      <c r="H218" s="186">
        <f t="shared" si="31"/>
        <v>3.8120180416120863E-2</v>
      </c>
      <c r="I218" s="109">
        <f t="shared" si="27"/>
        <v>-1.0728365539972806E-2</v>
      </c>
      <c r="J218" s="109">
        <f t="shared" si="28"/>
        <v>-1.077586206896386E-2</v>
      </c>
      <c r="K218" s="109">
        <f t="shared" si="29"/>
        <v>-1.858029341081513E-2</v>
      </c>
      <c r="L218" s="109">
        <f t="shared" si="30"/>
        <v>-1.5875535799281248E-4</v>
      </c>
      <c r="M218" s="109">
        <f t="shared" si="32"/>
        <v>-1.754198309979671E-2</v>
      </c>
    </row>
    <row r="219" spans="1:13" x14ac:dyDescent="0.25">
      <c r="A219" s="185">
        <v>40912</v>
      </c>
      <c r="B219">
        <v>108.182390376949</v>
      </c>
      <c r="C219">
        <v>104.3406706439</v>
      </c>
      <c r="D219">
        <v>114.166215822547</v>
      </c>
      <c r="E219">
        <v>96.144872283644602</v>
      </c>
      <c r="F219" s="464">
        <v>110.49229839927514</v>
      </c>
      <c r="G219">
        <f>_xll.ciqfunctions.udf.CIQ($G$1, "IQ_LASTSALEPRICE", A219, "USD")</f>
        <v>71.13</v>
      </c>
      <c r="H219" s="186">
        <f t="shared" si="31"/>
        <v>-3.0833917309039949E-3</v>
      </c>
      <c r="I219" s="109">
        <f t="shared" si="27"/>
        <v>1.0583393218785986E-2</v>
      </c>
      <c r="J219" s="109">
        <f t="shared" si="28"/>
        <v>4.5553574965346844E-3</v>
      </c>
      <c r="K219" s="109">
        <f t="shared" si="29"/>
        <v>2.6314827674409624E-3</v>
      </c>
      <c r="L219" s="109">
        <f t="shared" si="30"/>
        <v>1.0638297872334057E-3</v>
      </c>
      <c r="M219" s="109">
        <f t="shared" si="32"/>
        <v>-4.2460533478496654E-3</v>
      </c>
    </row>
    <row r="220" spans="1:13" x14ac:dyDescent="0.25">
      <c r="A220" s="185">
        <v>40913</v>
      </c>
      <c r="B220">
        <v>109.273375760542</v>
      </c>
      <c r="C220">
        <v>104.896111911129</v>
      </c>
      <c r="D220">
        <v>114.249448582962</v>
      </c>
      <c r="E220">
        <v>96.282119710255401</v>
      </c>
      <c r="F220" s="464">
        <v>111.03594080338266</v>
      </c>
      <c r="G220">
        <f>_xll.ciqfunctions.udf.CIQ($G$1, "IQ_LASTSALEPRICE", A220, "USD")</f>
        <v>71.7</v>
      </c>
      <c r="H220" s="186">
        <f t="shared" si="31"/>
        <v>8.0134964150149202E-3</v>
      </c>
      <c r="I220" s="109">
        <f t="shared" si="27"/>
        <v>1.0084685500029833E-2</v>
      </c>
      <c r="J220" s="109">
        <f t="shared" si="28"/>
        <v>5.3233438485806861E-3</v>
      </c>
      <c r="K220" s="109">
        <f t="shared" si="29"/>
        <v>7.2904895564174232E-4</v>
      </c>
      <c r="L220" s="109">
        <f t="shared" si="30"/>
        <v>1.4275064634325929E-3</v>
      </c>
      <c r="M220" s="109">
        <f t="shared" si="32"/>
        <v>4.9201836868575377E-3</v>
      </c>
    </row>
    <row r="221" spans="1:13" x14ac:dyDescent="0.25">
      <c r="A221" s="185">
        <v>40914</v>
      </c>
      <c r="B221">
        <v>109.986712357507</v>
      </c>
      <c r="C221">
        <v>105.30754988685401</v>
      </c>
      <c r="D221">
        <v>114.29106496316901</v>
      </c>
      <c r="E221">
        <v>96.320243995425002</v>
      </c>
      <c r="F221" s="464">
        <v>111.57354273633344</v>
      </c>
      <c r="G221">
        <f>_xll.ciqfunctions.udf.CIQ($G$1, "IQ_LASTSALEPRICE", A221, "USD")</f>
        <v>71.150000000000006</v>
      </c>
      <c r="H221" s="186">
        <f t="shared" si="31"/>
        <v>-7.670850767085069E-3</v>
      </c>
      <c r="I221" s="109">
        <f t="shared" si="27"/>
        <v>6.5280000000016436E-3</v>
      </c>
      <c r="J221" s="109">
        <f t="shared" si="28"/>
        <v>3.9223377132757697E-3</v>
      </c>
      <c r="K221" s="109">
        <f t="shared" si="29"/>
        <v>3.6425891523483855E-4</v>
      </c>
      <c r="L221" s="109">
        <f t="shared" si="30"/>
        <v>3.9596433153255006E-4</v>
      </c>
      <c r="M221" s="109">
        <f t="shared" si="32"/>
        <v>4.8416929605048509E-3</v>
      </c>
    </row>
    <row r="222" spans="1:13" x14ac:dyDescent="0.25">
      <c r="A222" s="185">
        <v>40917</v>
      </c>
      <c r="B222">
        <v>109.818868452339</v>
      </c>
      <c r="C222">
        <v>105.79098950833099</v>
      </c>
      <c r="D222">
        <v>114.42423737983199</v>
      </c>
      <c r="E222">
        <v>96.3553183377811</v>
      </c>
      <c r="F222" s="464">
        <v>111.38628813047417</v>
      </c>
      <c r="G222">
        <f>_xll.ciqfunctions.udf.CIQ($G$1, "IQ_LASTSALEPRICE", A222, "USD")</f>
        <v>71.37</v>
      </c>
      <c r="H222" s="186">
        <f t="shared" si="31"/>
        <v>3.0920590302179196E-3</v>
      </c>
      <c r="I222" s="109">
        <f t="shared" si="27"/>
        <v>-1.5260380237790416E-3</v>
      </c>
      <c r="J222" s="109">
        <f t="shared" si="28"/>
        <v>4.590740378979552E-3</v>
      </c>
      <c r="K222" s="109">
        <f t="shared" si="29"/>
        <v>1.1652040927774276E-3</v>
      </c>
      <c r="L222" s="109">
        <f t="shared" si="30"/>
        <v>3.6414299737197453E-4</v>
      </c>
      <c r="M222" s="109">
        <f t="shared" si="32"/>
        <v>-1.6783065345677972E-3</v>
      </c>
    </row>
    <row r="223" spans="1:13" x14ac:dyDescent="0.25">
      <c r="A223" s="185">
        <v>40918</v>
      </c>
      <c r="B223">
        <v>109.413245681516</v>
      </c>
      <c r="C223">
        <v>104.649249125694</v>
      </c>
      <c r="D223">
        <v>113.475383911107</v>
      </c>
      <c r="E223">
        <v>96.330918795272495</v>
      </c>
      <c r="F223" s="464">
        <v>108.78888553307158</v>
      </c>
      <c r="G223">
        <f>_xll.ciqfunctions.udf.CIQ($G$1, "IQ_LASTSALEPRICE", A223, "USD")</f>
        <v>71.83</v>
      </c>
      <c r="H223" s="186">
        <f t="shared" si="31"/>
        <v>6.4452851338097084E-3</v>
      </c>
      <c r="I223" s="109">
        <f t="shared" si="27"/>
        <v>-3.6935617397937381E-3</v>
      </c>
      <c r="J223" s="109">
        <f t="shared" si="28"/>
        <v>-1.07924161400067E-2</v>
      </c>
      <c r="K223" s="109">
        <f t="shared" si="29"/>
        <v>-8.2924168030524825E-3</v>
      </c>
      <c r="L223" s="109">
        <f t="shared" si="30"/>
        <v>-2.5322465775134972E-4</v>
      </c>
      <c r="M223" s="109">
        <f t="shared" si="32"/>
        <v>-2.3318872017353498E-2</v>
      </c>
    </row>
    <row r="224" spans="1:13" x14ac:dyDescent="0.25">
      <c r="A224" s="185">
        <v>40919</v>
      </c>
      <c r="B224">
        <v>110.420309112525</v>
      </c>
      <c r="C224">
        <v>104.937255708701</v>
      </c>
      <c r="D224">
        <v>113.858254609014</v>
      </c>
      <c r="E224">
        <v>96.375142966069305</v>
      </c>
      <c r="F224" s="464">
        <v>108.95499848988221</v>
      </c>
      <c r="G224">
        <f>_xll.ciqfunctions.udf.CIQ($G$1, "IQ_LASTSALEPRICE", A224, "USD")</f>
        <v>72.61</v>
      </c>
      <c r="H224" s="186">
        <f t="shared" si="31"/>
        <v>1.0858972574133485E-2</v>
      </c>
      <c r="I224" s="109">
        <f t="shared" si="27"/>
        <v>9.2042186001903836E-3</v>
      </c>
      <c r="J224" s="109">
        <f t="shared" si="28"/>
        <v>2.7521132297956274E-3</v>
      </c>
      <c r="K224" s="109">
        <f t="shared" si="29"/>
        <v>3.3740418821313067E-3</v>
      </c>
      <c r="L224" s="109">
        <f t="shared" si="30"/>
        <v>4.5908594405497105E-4</v>
      </c>
      <c r="M224" s="109">
        <f t="shared" si="32"/>
        <v>1.5269294836202096E-3</v>
      </c>
    </row>
    <row r="225" spans="1:13" x14ac:dyDescent="0.25">
      <c r="A225" s="185">
        <v>40920</v>
      </c>
      <c r="B225">
        <v>109.105531855374</v>
      </c>
      <c r="C225">
        <v>104.978399506274</v>
      </c>
      <c r="D225">
        <v>113.22568562986299</v>
      </c>
      <c r="E225">
        <v>96.353793366374305</v>
      </c>
      <c r="F225" s="464">
        <v>108.00362428269406</v>
      </c>
      <c r="G225">
        <f>_xll.ciqfunctions.udf.CIQ($G$1, "IQ_LASTSALEPRICE", A225, "USD")</f>
        <v>72.48</v>
      </c>
      <c r="H225" s="186">
        <f t="shared" si="31"/>
        <v>-1.7903869990358867E-3</v>
      </c>
      <c r="I225" s="109">
        <f t="shared" si="27"/>
        <v>-1.1907023877384404E-2</v>
      </c>
      <c r="J225" s="109">
        <f t="shared" si="28"/>
        <v>3.9207998432133628E-4</v>
      </c>
      <c r="K225" s="109">
        <f t="shared" si="29"/>
        <v>-5.5557586169155959E-3</v>
      </c>
      <c r="L225" s="109">
        <f t="shared" si="30"/>
        <v>-2.2152599765812298E-4</v>
      </c>
      <c r="M225" s="109">
        <f t="shared" si="32"/>
        <v>-8.7318087318086768E-3</v>
      </c>
    </row>
    <row r="226" spans="1:13" x14ac:dyDescent="0.25">
      <c r="A226" s="185">
        <v>40921</v>
      </c>
      <c r="B226">
        <v>110.378348136233</v>
      </c>
      <c r="C226">
        <v>105.35897963382</v>
      </c>
      <c r="D226">
        <v>113.31724166631901</v>
      </c>
      <c r="E226">
        <v>96.3080442241707</v>
      </c>
      <c r="F226" s="464">
        <v>107.45998187858652</v>
      </c>
      <c r="G226">
        <f>_xll.ciqfunctions.udf.CIQ($G$1, "IQ_LASTSALEPRICE", A226, "USD")</f>
        <v>71.75</v>
      </c>
      <c r="H226" s="186">
        <f t="shared" si="31"/>
        <v>-1.0071743929359833E-2</v>
      </c>
      <c r="I226" s="109">
        <f t="shared" si="27"/>
        <v>1.1665918851357704E-2</v>
      </c>
      <c r="J226" s="109">
        <f t="shared" si="28"/>
        <v>3.6253184401353611E-3</v>
      </c>
      <c r="K226" s="109">
        <f t="shared" si="29"/>
        <v>8.086154298532211E-4</v>
      </c>
      <c r="L226" s="109">
        <f t="shared" si="30"/>
        <v>-4.7480374778441359E-4</v>
      </c>
      <c r="M226" s="109">
        <f t="shared" si="32"/>
        <v>-5.0335570469800528E-3</v>
      </c>
    </row>
    <row r="227" spans="1:13" x14ac:dyDescent="0.25">
      <c r="A227" s="185">
        <v>40924</v>
      </c>
      <c r="B227">
        <v>110.350374152038</v>
      </c>
      <c r="C227">
        <v>104.649249125694</v>
      </c>
      <c r="D227">
        <v>112.701319239252</v>
      </c>
      <c r="E227">
        <v>96.4193671368661</v>
      </c>
      <c r="F227" s="464">
        <v>107.67139836907278</v>
      </c>
      <c r="G227">
        <f>_xll.ciqfunctions.udf.CIQ($G$1, "IQ_LASTSALEPRICE", A227, "USD")</f>
        <v>71.75</v>
      </c>
      <c r="H227" s="186">
        <f t="shared" si="31"/>
        <v>0</v>
      </c>
      <c r="I227" s="109">
        <f t="shared" si="27"/>
        <v>-2.5343724260551426E-4</v>
      </c>
      <c r="J227" s="109">
        <f t="shared" si="28"/>
        <v>-6.7363077223479007E-3</v>
      </c>
      <c r="K227" s="109">
        <f t="shared" si="29"/>
        <v>-5.4353813948339047E-3</v>
      </c>
      <c r="L227" s="109">
        <f t="shared" ref="L227:L258" si="33">E227/E226-1</f>
        <v>1.1559046141180751E-3</v>
      </c>
      <c r="M227" s="109">
        <f t="shared" si="32"/>
        <v>1.9673974142777606E-3</v>
      </c>
    </row>
    <row r="228" spans="1:13" x14ac:dyDescent="0.25">
      <c r="A228" s="185">
        <v>40925</v>
      </c>
      <c r="B228">
        <v>109.762920483949</v>
      </c>
      <c r="C228">
        <v>104.237811149969</v>
      </c>
      <c r="D228">
        <v>112.010487327812</v>
      </c>
      <c r="E228">
        <v>96.378192908882895</v>
      </c>
      <c r="F228" s="464">
        <v>107.21836303231652</v>
      </c>
      <c r="G228">
        <f>_xll.ciqfunctions.udf.CIQ($G$1, "IQ_LASTSALEPRICE", A228, "USD")</f>
        <v>73.180000000000007</v>
      </c>
      <c r="H228" s="186">
        <f t="shared" si="31"/>
        <v>1.9930313588850224E-2</v>
      </c>
      <c r="I228" s="109">
        <f t="shared" si="27"/>
        <v>-5.3235312757491382E-3</v>
      </c>
      <c r="J228" s="109">
        <f t="shared" si="28"/>
        <v>-3.9315903282862719E-3</v>
      </c>
      <c r="K228" s="109">
        <f t="shared" si="29"/>
        <v>-6.1297588715305551E-3</v>
      </c>
      <c r="L228" s="109">
        <f t="shared" si="33"/>
        <v>-4.2703275499367255E-4</v>
      </c>
      <c r="M228" s="109">
        <f t="shared" si="32"/>
        <v>-4.2075736325385416E-3</v>
      </c>
    </row>
    <row r="229" spans="1:13" x14ac:dyDescent="0.25">
      <c r="A229" s="185">
        <v>40926</v>
      </c>
      <c r="B229">
        <v>109.119518847471</v>
      </c>
      <c r="C229">
        <v>104.227525200576</v>
      </c>
      <c r="D229">
        <v>111.04498730700401</v>
      </c>
      <c r="E229">
        <v>96.306519252764005</v>
      </c>
      <c r="F229" s="464">
        <v>107.44790093627303</v>
      </c>
      <c r="G229">
        <f>_xll.ciqfunctions.udf.CIQ($G$1, "IQ_LASTSALEPRICE", A229, "USD")</f>
        <v>73.16</v>
      </c>
      <c r="H229" s="186">
        <f t="shared" si="31"/>
        <v>-2.7329871549619522E-4</v>
      </c>
      <c r="I229" s="109">
        <f t="shared" si="27"/>
        <v>-5.8617394074540474E-3</v>
      </c>
      <c r="J229" s="109">
        <f t="shared" si="28"/>
        <v>-9.8677718569972761E-5</v>
      </c>
      <c r="K229" s="109">
        <f t="shared" si="29"/>
        <v>-8.6197287757738827E-3</v>
      </c>
      <c r="L229" s="109">
        <f t="shared" si="33"/>
        <v>-7.436708860752983E-4</v>
      </c>
      <c r="M229" s="109">
        <f t="shared" si="32"/>
        <v>2.140845070422559E-3</v>
      </c>
    </row>
    <row r="230" spans="1:13" x14ac:dyDescent="0.25">
      <c r="A230" s="185">
        <v>40927</v>
      </c>
      <c r="B230">
        <v>108.406182250507</v>
      </c>
      <c r="C230">
        <v>103.785229376671</v>
      </c>
      <c r="D230">
        <v>110.037870905988</v>
      </c>
      <c r="E230">
        <v>96.294319481509703</v>
      </c>
      <c r="F230" s="464">
        <v>106.650558743582</v>
      </c>
      <c r="G230">
        <f>_xll.ciqfunctions.udf.CIQ($G$1, "IQ_LASTSALEPRICE", A230, "USD")</f>
        <v>73.59</v>
      </c>
      <c r="H230" s="186">
        <f t="shared" si="31"/>
        <v>5.8775287042100999E-3</v>
      </c>
      <c r="I230" s="109">
        <f t="shared" si="27"/>
        <v>-6.5372043837648164E-3</v>
      </c>
      <c r="J230" s="109">
        <f t="shared" si="28"/>
        <v>-4.2435606434465534E-3</v>
      </c>
      <c r="K230" s="109">
        <f t="shared" si="29"/>
        <v>-9.0694449649640907E-3</v>
      </c>
      <c r="L230" s="109">
        <f t="shared" si="33"/>
        <v>-1.2667648409436794E-4</v>
      </c>
      <c r="M230" s="109">
        <f t="shared" si="32"/>
        <v>-7.4207330784799019E-3</v>
      </c>
    </row>
    <row r="231" spans="1:13" x14ac:dyDescent="0.25">
      <c r="A231" s="185">
        <v>40928</v>
      </c>
      <c r="B231">
        <v>108.12644240856</v>
      </c>
      <c r="C231">
        <v>104.278954947541</v>
      </c>
      <c r="D231">
        <v>110.146073494527</v>
      </c>
      <c r="E231">
        <v>96.487990850171499</v>
      </c>
      <c r="F231" s="464">
        <v>106.52370884929026</v>
      </c>
      <c r="G231">
        <f>_xll.ciqfunctions.udf.CIQ($G$1, "IQ_LASTSALEPRICE", A231, "USD")</f>
        <v>73.790000000000006</v>
      </c>
      <c r="H231" s="186">
        <f t="shared" si="31"/>
        <v>2.7177605652941583E-3</v>
      </c>
      <c r="I231" s="109">
        <f t="shared" si="27"/>
        <v>-2.5804786787950729E-3</v>
      </c>
      <c r="J231" s="109">
        <f t="shared" si="28"/>
        <v>4.7571853320100832E-3</v>
      </c>
      <c r="K231" s="109">
        <f t="shared" si="29"/>
        <v>9.8332135698475653E-4</v>
      </c>
      <c r="L231" s="109">
        <f t="shared" si="33"/>
        <v>2.0112439623085621E-3</v>
      </c>
      <c r="M231" s="109">
        <f t="shared" si="32"/>
        <v>-1.1893973719980799E-3</v>
      </c>
    </row>
    <row r="232" spans="1:13" x14ac:dyDescent="0.25">
      <c r="A232" s="185">
        <v>40931</v>
      </c>
      <c r="B232">
        <v>107.25924889852401</v>
      </c>
      <c r="C232">
        <v>103.58979633820201</v>
      </c>
      <c r="D232">
        <v>109.213866577885</v>
      </c>
      <c r="E232">
        <v>96.279069767441797</v>
      </c>
      <c r="F232" s="464">
        <v>105.82905466626397</v>
      </c>
      <c r="G232">
        <f>_xll.ciqfunctions.udf.CIQ($G$1, "IQ_LASTSALEPRICE", A232, "USD")</f>
        <v>72.52</v>
      </c>
      <c r="H232" s="186">
        <f t="shared" si="31"/>
        <v>-1.7211004201111435E-2</v>
      </c>
      <c r="I232" s="109">
        <f t="shared" si="27"/>
        <v>-8.0201798072599972E-3</v>
      </c>
      <c r="J232" s="109">
        <f t="shared" si="28"/>
        <v>-6.6087985795952875E-3</v>
      </c>
      <c r="K232" s="109">
        <f t="shared" si="29"/>
        <v>-8.4633694789703062E-3</v>
      </c>
      <c r="L232" s="109">
        <f t="shared" si="33"/>
        <v>-2.1652547730434124E-3</v>
      </c>
      <c r="M232" s="109">
        <f t="shared" si="32"/>
        <v>-6.5211227672243854E-3</v>
      </c>
    </row>
    <row r="233" spans="1:13" x14ac:dyDescent="0.25">
      <c r="A233" s="185">
        <v>40932</v>
      </c>
      <c r="B233">
        <v>107.59493670886</v>
      </c>
      <c r="C233">
        <v>103.898374819995</v>
      </c>
      <c r="D233">
        <v>109.613383827874</v>
      </c>
      <c r="E233">
        <v>96.478841021730801</v>
      </c>
      <c r="F233" s="464">
        <v>106.626396858955</v>
      </c>
      <c r="G233">
        <f>_xll.ciqfunctions.udf.CIQ($G$1, "IQ_LASTSALEPRICE", A233, "USD")</f>
        <v>70.75</v>
      </c>
      <c r="H233" s="186">
        <f t="shared" si="31"/>
        <v>-2.4407060121345747E-2</v>
      </c>
      <c r="I233" s="109">
        <f t="shared" si="27"/>
        <v>3.1296863793404128E-3</v>
      </c>
      <c r="J233" s="109">
        <f t="shared" si="28"/>
        <v>2.9788501638283726E-3</v>
      </c>
      <c r="K233" s="109">
        <f t="shared" si="29"/>
        <v>3.6581183553654473E-3</v>
      </c>
      <c r="L233" s="109">
        <f t="shared" si="33"/>
        <v>2.0749188247408679E-3</v>
      </c>
      <c r="M233" s="109">
        <f t="shared" si="32"/>
        <v>7.5342465753425181E-3</v>
      </c>
    </row>
    <row r="234" spans="1:13" x14ac:dyDescent="0.25">
      <c r="A234" s="185">
        <v>40933</v>
      </c>
      <c r="B234">
        <v>107.776767606126</v>
      </c>
      <c r="C234">
        <v>104.052664060892</v>
      </c>
      <c r="D234">
        <v>109.388655374755</v>
      </c>
      <c r="E234">
        <v>96.283644681662196</v>
      </c>
      <c r="F234" s="464">
        <v>106.34249471458774</v>
      </c>
      <c r="G234">
        <f>_xll.ciqfunctions.udf.CIQ($G$1, "IQ_LASTSALEPRICE", A234, "USD")</f>
        <v>72.599999999999994</v>
      </c>
      <c r="H234" s="186">
        <f t="shared" si="31"/>
        <v>2.6148409893992808E-2</v>
      </c>
      <c r="I234" s="109">
        <f t="shared" si="27"/>
        <v>1.6899577510605113E-3</v>
      </c>
      <c r="J234" s="109">
        <f t="shared" si="28"/>
        <v>1.4850014850020798E-3</v>
      </c>
      <c r="K234" s="109">
        <f t="shared" si="29"/>
        <v>-2.0501917308920481E-3</v>
      </c>
      <c r="L234" s="109">
        <f t="shared" si="33"/>
        <v>-2.0232036164762324E-3</v>
      </c>
      <c r="M234" s="109">
        <f t="shared" si="32"/>
        <v>-2.6625878087468413E-3</v>
      </c>
    </row>
    <row r="235" spans="1:13" x14ac:dyDescent="0.25">
      <c r="A235" s="185">
        <v>40934</v>
      </c>
      <c r="B235">
        <v>106.26617245961199</v>
      </c>
      <c r="C235">
        <v>102.72577658917901</v>
      </c>
      <c r="D235">
        <v>107.51591826542899</v>
      </c>
      <c r="E235">
        <v>96.474266107510402</v>
      </c>
      <c r="F235" s="464">
        <v>105.0619148293567</v>
      </c>
      <c r="G235">
        <f>_xll.ciqfunctions.udf.CIQ($G$1, "IQ_LASTSALEPRICE", A235, "USD")</f>
        <v>74.010000000000005</v>
      </c>
      <c r="H235" s="186">
        <f t="shared" si="31"/>
        <v>1.9421487603305865E-2</v>
      </c>
      <c r="I235" s="109">
        <f t="shared" si="27"/>
        <v>-1.4015962624102207E-2</v>
      </c>
      <c r="J235" s="109">
        <f t="shared" si="28"/>
        <v>-1.2752075919329586E-2</v>
      </c>
      <c r="K235" s="109">
        <f t="shared" si="29"/>
        <v>-1.7120030435607725E-2</v>
      </c>
      <c r="L235" s="109">
        <f t="shared" si="33"/>
        <v>1.9797903006106843E-3</v>
      </c>
      <c r="M235" s="109">
        <f t="shared" si="32"/>
        <v>-1.2042033513206429E-2</v>
      </c>
    </row>
    <row r="236" spans="1:13" x14ac:dyDescent="0.25">
      <c r="A236" s="185">
        <v>40935</v>
      </c>
      <c r="B236">
        <v>106.154276522833</v>
      </c>
      <c r="C236">
        <v>102.941781526434</v>
      </c>
      <c r="D236">
        <v>107.71567689042401</v>
      </c>
      <c r="E236">
        <v>96.096073198627494</v>
      </c>
      <c r="F236" s="464">
        <v>105.46662639685896</v>
      </c>
      <c r="G236">
        <f>_xll.ciqfunctions.udf.CIQ($G$1, "IQ_LASTSALEPRICE", A236, "USD")</f>
        <v>74.03</v>
      </c>
      <c r="H236" s="186">
        <f t="shared" si="31"/>
        <v>2.702337521955922E-4</v>
      </c>
      <c r="I236" s="109">
        <f t="shared" si="27"/>
        <v>-1.0529779532759687E-3</v>
      </c>
      <c r="J236" s="109">
        <f t="shared" si="28"/>
        <v>2.10273355361279E-3</v>
      </c>
      <c r="K236" s="109">
        <f t="shared" si="29"/>
        <v>1.8579446487343443E-3</v>
      </c>
      <c r="L236" s="109">
        <f t="shared" si="33"/>
        <v>-3.920142895530887E-3</v>
      </c>
      <c r="M236" s="109">
        <f t="shared" si="32"/>
        <v>3.852124417869307E-3</v>
      </c>
    </row>
    <row r="237" spans="1:13" x14ac:dyDescent="0.25">
      <c r="A237" s="185">
        <v>40938</v>
      </c>
      <c r="B237">
        <v>106.769704175117</v>
      </c>
      <c r="C237">
        <v>103.373791400946</v>
      </c>
      <c r="D237">
        <v>108.32327604144901</v>
      </c>
      <c r="E237">
        <v>96.248570339306099</v>
      </c>
      <c r="F237" s="464">
        <v>105.88945937783147</v>
      </c>
      <c r="G237">
        <f>_xll.ciqfunctions.udf.CIQ($G$1, "IQ_LASTSALEPRICE", A237, "USD")</f>
        <v>73.86</v>
      </c>
      <c r="H237" s="186">
        <f t="shared" si="31"/>
        <v>-2.2963663379711452E-3</v>
      </c>
      <c r="I237" s="109">
        <f t="shared" si="27"/>
        <v>5.7974833651814883E-3</v>
      </c>
      <c r="J237" s="109">
        <f t="shared" si="28"/>
        <v>4.196642685857066E-3</v>
      </c>
      <c r="K237" s="109">
        <f t="shared" si="29"/>
        <v>5.6407680716994424E-3</v>
      </c>
      <c r="L237" s="109">
        <f t="shared" si="33"/>
        <v>1.5869237483139287E-3</v>
      </c>
      <c r="M237" s="109">
        <f t="shared" si="32"/>
        <v>4.0091638029782217E-3</v>
      </c>
    </row>
    <row r="238" spans="1:13" x14ac:dyDescent="0.25">
      <c r="A238" s="185">
        <v>40939</v>
      </c>
      <c r="B238">
        <v>106.923561088187</v>
      </c>
      <c r="C238">
        <v>103.30178975519399</v>
      </c>
      <c r="D238">
        <v>108.448125182071</v>
      </c>
      <c r="E238">
        <v>96.202821197102494</v>
      </c>
      <c r="F238" s="464">
        <v>105.70824524312896</v>
      </c>
      <c r="G238">
        <f>_xll.ciqfunctions.udf.CIQ($G$1, "IQ_LASTSALEPRICE", A238, "USD")</f>
        <v>74.09</v>
      </c>
      <c r="H238" s="186">
        <f t="shared" si="31"/>
        <v>3.1139994584348241E-3</v>
      </c>
      <c r="I238" s="109">
        <f t="shared" si="27"/>
        <v>1.4410165716827184E-3</v>
      </c>
      <c r="J238" s="109">
        <f t="shared" si="28"/>
        <v>-6.9651741293641489E-4</v>
      </c>
      <c r="K238" s="109">
        <f t="shared" si="29"/>
        <v>1.1525606054807458E-3</v>
      </c>
      <c r="L238" s="109">
        <f t="shared" si="33"/>
        <v>-4.7532282341777865E-4</v>
      </c>
      <c r="M238" s="109">
        <f t="shared" si="32"/>
        <v>-1.7113519680548306E-3</v>
      </c>
    </row>
    <row r="239" spans="1:13" x14ac:dyDescent="0.25">
      <c r="A239" s="185">
        <v>40940</v>
      </c>
      <c r="B239">
        <v>106.01440660186</v>
      </c>
      <c r="C239">
        <v>102.602345196461</v>
      </c>
      <c r="D239">
        <v>107.124724291481</v>
      </c>
      <c r="E239">
        <v>96.164696911932893</v>
      </c>
      <c r="F239" s="464">
        <v>104.95318634853518</v>
      </c>
      <c r="G239">
        <f>_xll.ciqfunctions.udf.CIQ($G$1, "IQ_LASTSALEPRICE", A239, "USD")</f>
        <v>73.34</v>
      </c>
      <c r="H239" s="186">
        <f t="shared" si="31"/>
        <v>-1.0122823592927488E-2</v>
      </c>
      <c r="I239" s="109">
        <f t="shared" si="27"/>
        <v>-8.5028451828045304E-3</v>
      </c>
      <c r="J239" s="109">
        <f t="shared" si="28"/>
        <v>-6.7708851936694181E-3</v>
      </c>
      <c r="K239" s="109">
        <f t="shared" si="29"/>
        <v>-1.2203077631523507E-2</v>
      </c>
      <c r="L239" s="109">
        <f t="shared" si="33"/>
        <v>-3.9629071887081757E-4</v>
      </c>
      <c r="M239" s="109">
        <f t="shared" si="32"/>
        <v>-7.1428571428571175E-3</v>
      </c>
    </row>
    <row r="240" spans="1:13" x14ac:dyDescent="0.25">
      <c r="A240" s="185">
        <v>40941</v>
      </c>
      <c r="B240">
        <v>106.196237499125</v>
      </c>
      <c r="C240">
        <v>102.694918740999</v>
      </c>
      <c r="D240">
        <v>106.475508760248</v>
      </c>
      <c r="E240">
        <v>96.146397255051397</v>
      </c>
      <c r="F240" s="464">
        <v>104.0169133192389</v>
      </c>
      <c r="G240">
        <f>_xll.ciqfunctions.udf.CIQ($G$1, "IQ_LASTSALEPRICE", A240, "USD")</f>
        <v>74.39</v>
      </c>
      <c r="H240" s="186">
        <f t="shared" si="31"/>
        <v>1.4316880283610445E-2</v>
      </c>
      <c r="I240" s="109">
        <f t="shared" si="27"/>
        <v>1.7151527145538026E-3</v>
      </c>
      <c r="J240" s="109">
        <f t="shared" si="28"/>
        <v>9.0225563909607231E-4</v>
      </c>
      <c r="K240" s="109">
        <f t="shared" si="29"/>
        <v>-6.0603706149713332E-3</v>
      </c>
      <c r="L240" s="109">
        <f t="shared" si="33"/>
        <v>-1.9029495718425604E-4</v>
      </c>
      <c r="M240" s="109">
        <f t="shared" si="32"/>
        <v>-8.9208633093526002E-3</v>
      </c>
    </row>
    <row r="241" spans="1:13" x14ac:dyDescent="0.25">
      <c r="A241" s="185">
        <v>40942</v>
      </c>
      <c r="B241">
        <v>106.62983425414301</v>
      </c>
      <c r="C241">
        <v>102.273194815881</v>
      </c>
      <c r="D241">
        <v>105.834616505056</v>
      </c>
      <c r="E241">
        <v>96.123522683949602</v>
      </c>
      <c r="F241" s="464">
        <v>104.04711567502265</v>
      </c>
      <c r="G241">
        <f>_xll.ciqfunctions.udf.CIQ($G$1, "IQ_LASTSALEPRICE", A241, "USD")</f>
        <v>75.23</v>
      </c>
      <c r="H241" s="186">
        <f t="shared" si="31"/>
        <v>1.1291840301115741E-2</v>
      </c>
      <c r="I241" s="109">
        <f t="shared" si="27"/>
        <v>4.0829766216676777E-3</v>
      </c>
      <c r="J241" s="109">
        <f t="shared" si="28"/>
        <v>-4.1065705128177088E-3</v>
      </c>
      <c r="K241" s="109">
        <f t="shared" si="29"/>
        <v>-6.0191518467885841E-3</v>
      </c>
      <c r="L241" s="109">
        <f t="shared" si="33"/>
        <v>-2.3791397030836769E-4</v>
      </c>
      <c r="M241" s="109">
        <f t="shared" si="32"/>
        <v>2.9036004645766056E-4</v>
      </c>
    </row>
    <row r="242" spans="1:13" x14ac:dyDescent="0.25">
      <c r="A242" s="185">
        <v>40945</v>
      </c>
      <c r="B242">
        <v>106.69976921463</v>
      </c>
      <c r="C242">
        <v>102.406912157992</v>
      </c>
      <c r="D242">
        <v>105.118814765491</v>
      </c>
      <c r="E242">
        <v>96.164696911932893</v>
      </c>
      <c r="F242" s="464">
        <v>104.0169133192389</v>
      </c>
      <c r="G242">
        <f>_xll.ciqfunctions.udf.CIQ($G$1, "IQ_LASTSALEPRICE", A242, "USD")</f>
        <v>75.739999999999995</v>
      </c>
      <c r="H242" s="186">
        <f t="shared" si="31"/>
        <v>6.7792104213744153E-3</v>
      </c>
      <c r="I242" s="109">
        <f t="shared" si="27"/>
        <v>6.5586672788309208E-4</v>
      </c>
      <c r="J242" s="109">
        <f t="shared" si="28"/>
        <v>1.307452479134108E-3</v>
      </c>
      <c r="K242" s="109">
        <f t="shared" si="29"/>
        <v>-6.7633990012220258E-3</v>
      </c>
      <c r="L242" s="109">
        <f t="shared" si="33"/>
        <v>4.2834705630445669E-4</v>
      </c>
      <c r="M242" s="109">
        <f t="shared" si="32"/>
        <v>-2.902757619739349E-4</v>
      </c>
    </row>
    <row r="243" spans="1:13" x14ac:dyDescent="0.25">
      <c r="A243" s="185">
        <v>40946</v>
      </c>
      <c r="B243">
        <v>105.48290090216</v>
      </c>
      <c r="C243">
        <v>102.32462456284701</v>
      </c>
      <c r="D243">
        <v>105.127138041533</v>
      </c>
      <c r="E243">
        <v>96.157072054898904</v>
      </c>
      <c r="F243" s="464">
        <v>104.21020839625493</v>
      </c>
      <c r="G243">
        <f>_xll.ciqfunctions.udf.CIQ($G$1, "IQ_LASTSALEPRICE", A243, "USD")</f>
        <v>74.87</v>
      </c>
      <c r="H243" s="186">
        <f t="shared" si="31"/>
        <v>-1.1486664906258159E-2</v>
      </c>
      <c r="I243" s="109">
        <f t="shared" si="27"/>
        <v>-1.1404601166683181E-2</v>
      </c>
      <c r="J243" s="109">
        <f t="shared" si="28"/>
        <v>-8.0353555644796515E-4</v>
      </c>
      <c r="K243" s="109">
        <f t="shared" si="29"/>
        <v>7.9179698330600345E-5</v>
      </c>
      <c r="L243" s="109">
        <f t="shared" si="33"/>
        <v>-7.9289565493745329E-5</v>
      </c>
      <c r="M243" s="109">
        <f t="shared" si="32"/>
        <v>1.8583042973290276E-3</v>
      </c>
    </row>
    <row r="244" spans="1:13" x14ac:dyDescent="0.25">
      <c r="A244" s="185">
        <v>40947</v>
      </c>
      <c r="B244">
        <v>105.63675781523099</v>
      </c>
      <c r="C244">
        <v>102.602345196461</v>
      </c>
      <c r="D244">
        <v>105.618211327978</v>
      </c>
      <c r="E244">
        <v>96.050324056423904</v>
      </c>
      <c r="F244" s="464">
        <v>103.89610389610388</v>
      </c>
      <c r="G244">
        <f>_xll.ciqfunctions.udf.CIQ($G$1, "IQ_LASTSALEPRICE", A244, "USD")</f>
        <v>74.3</v>
      </c>
      <c r="H244" s="186">
        <f t="shared" si="31"/>
        <v>-7.613196206758488E-3</v>
      </c>
      <c r="I244" s="109">
        <f t="shared" si="27"/>
        <v>1.4585957700736785E-3</v>
      </c>
      <c r="J244" s="109">
        <f t="shared" si="28"/>
        <v>2.7141133896213532E-3</v>
      </c>
      <c r="K244" s="109">
        <f t="shared" si="29"/>
        <v>4.6712323344233475E-3</v>
      </c>
      <c r="L244" s="109">
        <f t="shared" si="33"/>
        <v>-1.1101419395762591E-3</v>
      </c>
      <c r="M244" s="109">
        <f t="shared" si="32"/>
        <v>-3.0141432877350827E-3</v>
      </c>
    </row>
    <row r="245" spans="1:13" x14ac:dyDescent="0.25">
      <c r="A245" s="185">
        <v>40948</v>
      </c>
      <c r="B245">
        <v>105.175187076019</v>
      </c>
      <c r="C245">
        <v>102.314338613454</v>
      </c>
      <c r="D245">
        <v>105.98443547380199</v>
      </c>
      <c r="E245">
        <v>96.056423942050998</v>
      </c>
      <c r="F245" s="464">
        <v>104.04711567502265</v>
      </c>
      <c r="G245">
        <f>_xll.ciqfunctions.udf.CIQ($G$1, "IQ_LASTSALEPRICE", A245, "USD")</f>
        <v>75.45</v>
      </c>
      <c r="H245" s="186">
        <f t="shared" si="31"/>
        <v>1.5477792732166984E-2</v>
      </c>
      <c r="I245" s="109">
        <f t="shared" si="27"/>
        <v>-4.3694141012858845E-3</v>
      </c>
      <c r="J245" s="109">
        <f t="shared" si="28"/>
        <v>-2.8070175438537071E-3</v>
      </c>
      <c r="K245" s="109">
        <f t="shared" si="29"/>
        <v>3.4674337050335513E-3</v>
      </c>
      <c r="L245" s="109">
        <f t="shared" si="33"/>
        <v>6.3507184249633752E-5</v>
      </c>
      <c r="M245" s="109">
        <f t="shared" si="32"/>
        <v>1.4534883720931369E-3</v>
      </c>
    </row>
    <row r="246" spans="1:13" x14ac:dyDescent="0.25">
      <c r="A246" s="185">
        <v>40949</v>
      </c>
      <c r="B246">
        <v>106.126302538639</v>
      </c>
      <c r="C246">
        <v>103.065212919152</v>
      </c>
      <c r="D246">
        <v>106.691913937325</v>
      </c>
      <c r="E246">
        <v>96.056423942050998</v>
      </c>
      <c r="F246" s="464">
        <v>104.34913923286018</v>
      </c>
      <c r="G246">
        <f>_xll.ciqfunctions.udf.CIQ($G$1, "IQ_LASTSALEPRICE", A246, "USD")</f>
        <v>74.19</v>
      </c>
      <c r="H246" s="186">
        <f t="shared" si="31"/>
        <v>-1.6699801192842978E-2</v>
      </c>
      <c r="I246" s="109">
        <f t="shared" si="27"/>
        <v>9.0431544650597662E-3</v>
      </c>
      <c r="J246" s="109">
        <f t="shared" si="28"/>
        <v>7.338896149588825E-3</v>
      </c>
      <c r="K246" s="109">
        <f t="shared" si="29"/>
        <v>6.6753052970489613E-3</v>
      </c>
      <c r="L246" s="109">
        <f t="shared" si="33"/>
        <v>0</v>
      </c>
      <c r="M246" s="109">
        <f t="shared" si="32"/>
        <v>2.9027576197389049E-3</v>
      </c>
    </row>
    <row r="247" spans="1:13" x14ac:dyDescent="0.25">
      <c r="A247" s="185">
        <v>40952</v>
      </c>
      <c r="B247">
        <v>105.83257570459401</v>
      </c>
      <c r="C247">
        <v>102.849207981896</v>
      </c>
      <c r="D247">
        <v>106.001082025885</v>
      </c>
      <c r="E247">
        <v>95.974075486084601</v>
      </c>
      <c r="F247" s="464">
        <v>103.87194201147689</v>
      </c>
      <c r="G247">
        <f>_xll.ciqfunctions.udf.CIQ($G$1, "IQ_LASTSALEPRICE", A247, "USD")</f>
        <v>75.17</v>
      </c>
      <c r="H247" s="186">
        <f t="shared" si="31"/>
        <v>1.3209327402615045E-2</v>
      </c>
      <c r="I247" s="109">
        <f t="shared" si="27"/>
        <v>-2.7677100494295503E-3</v>
      </c>
      <c r="J247" s="109">
        <f t="shared" si="28"/>
        <v>-2.0958083832364194E-3</v>
      </c>
      <c r="K247" s="109">
        <f t="shared" si="29"/>
        <v>-6.4750165775995239E-3</v>
      </c>
      <c r="L247" s="109">
        <f t="shared" si="33"/>
        <v>-8.5729254314192982E-4</v>
      </c>
      <c r="M247" s="109">
        <f t="shared" si="32"/>
        <v>-4.5730824891464517E-3</v>
      </c>
    </row>
    <row r="248" spans="1:13" x14ac:dyDescent="0.25">
      <c r="A248" s="185">
        <v>40953</v>
      </c>
      <c r="B248">
        <v>106.448003356878</v>
      </c>
      <c r="C248">
        <v>102.88006583007601</v>
      </c>
      <c r="D248">
        <v>106.350659619626</v>
      </c>
      <c r="E248">
        <v>96.0472741136103</v>
      </c>
      <c r="F248" s="464">
        <v>103.84173965569315</v>
      </c>
      <c r="G248">
        <f>_xll.ciqfunctions.udf.CIQ($G$1, "IQ_LASTSALEPRICE", A248, "USD")</f>
        <v>75.94</v>
      </c>
      <c r="H248" s="186">
        <f t="shared" si="31"/>
        <v>1.0243448184116044E-2</v>
      </c>
      <c r="I248" s="109">
        <f t="shared" si="27"/>
        <v>5.8151060596107751E-3</v>
      </c>
      <c r="J248" s="109">
        <f t="shared" si="28"/>
        <v>3.0003000300626859E-4</v>
      </c>
      <c r="K248" s="109">
        <f t="shared" si="29"/>
        <v>3.2978681637951812E-3</v>
      </c>
      <c r="L248" s="109">
        <f t="shared" si="33"/>
        <v>7.6269166600417826E-4</v>
      </c>
      <c r="M248" s="109">
        <f t="shared" si="32"/>
        <v>-2.9076529425442477E-4</v>
      </c>
    </row>
    <row r="249" spans="1:13" x14ac:dyDescent="0.25">
      <c r="A249" s="185">
        <v>40954</v>
      </c>
      <c r="B249">
        <v>106.951535072382</v>
      </c>
      <c r="C249">
        <v>102.561201398889</v>
      </c>
      <c r="D249">
        <v>106.284073411294</v>
      </c>
      <c r="E249">
        <v>96.088448341593505</v>
      </c>
      <c r="F249" s="464">
        <v>103.90214436726065</v>
      </c>
      <c r="G249">
        <f>_xll.ciqfunctions.udf.CIQ($G$1, "IQ_LASTSALEPRICE", A249, "USD")</f>
        <v>75.150000000000006</v>
      </c>
      <c r="H249" s="186">
        <f t="shared" si="31"/>
        <v>-1.0402949697129182E-2</v>
      </c>
      <c r="I249" s="109">
        <f t="shared" si="27"/>
        <v>4.7303068129502801E-3</v>
      </c>
      <c r="J249" s="109">
        <f t="shared" si="28"/>
        <v>-3.0993801239752594E-3</v>
      </c>
      <c r="K249" s="109">
        <f t="shared" si="29"/>
        <v>-6.2610056740741715E-4</v>
      </c>
      <c r="L249" s="109">
        <f t="shared" si="33"/>
        <v>4.2868710604437865E-4</v>
      </c>
      <c r="M249" s="109">
        <f t="shared" si="32"/>
        <v>5.8169972660104818E-4</v>
      </c>
    </row>
    <row r="250" spans="1:13" x14ac:dyDescent="0.25">
      <c r="A250" s="185">
        <v>40955</v>
      </c>
      <c r="B250">
        <v>107.189313938037</v>
      </c>
      <c r="C250">
        <v>102.797778234931</v>
      </c>
      <c r="D250">
        <v>107.399392400848</v>
      </c>
      <c r="E250">
        <v>96.086923370186796</v>
      </c>
      <c r="F250" s="464">
        <v>104.34309876170343</v>
      </c>
      <c r="G250">
        <f>_xll.ciqfunctions.udf.CIQ($G$1, "IQ_LASTSALEPRICE", A250, "USD")</f>
        <v>76.31</v>
      </c>
      <c r="H250" s="186">
        <f t="shared" si="31"/>
        <v>1.5435795076513603E-2</v>
      </c>
      <c r="I250" s="109">
        <f t="shared" si="27"/>
        <v>2.223239390571452E-3</v>
      </c>
      <c r="J250" s="109">
        <f t="shared" si="28"/>
        <v>2.306689399258266E-3</v>
      </c>
      <c r="K250" s="109">
        <f t="shared" si="29"/>
        <v>1.0493754649748777E-2</v>
      </c>
      <c r="L250" s="109">
        <f t="shared" si="33"/>
        <v>-1.5870496745784557E-5</v>
      </c>
      <c r="M250" s="109">
        <f t="shared" si="32"/>
        <v>4.2439393058544272E-3</v>
      </c>
    </row>
    <row r="251" spans="1:13" x14ac:dyDescent="0.25">
      <c r="A251" s="185">
        <v>40956</v>
      </c>
      <c r="B251">
        <v>106.392055388488</v>
      </c>
      <c r="C251">
        <v>102.643488994034</v>
      </c>
      <c r="D251">
        <v>106.60868117691101</v>
      </c>
      <c r="E251">
        <v>96.033549370949203</v>
      </c>
      <c r="F251" s="464">
        <v>103.58803986710964</v>
      </c>
      <c r="G251">
        <f>_xll.ciqfunctions.udf.CIQ($G$1, "IQ_LASTSALEPRICE", A251, "USD")</f>
        <v>75.510000000000005</v>
      </c>
      <c r="H251" s="186">
        <f t="shared" si="31"/>
        <v>-1.0483553924780509E-2</v>
      </c>
      <c r="I251" s="109">
        <f t="shared" si="27"/>
        <v>-7.4378547660998162E-3</v>
      </c>
      <c r="J251" s="109">
        <f t="shared" si="28"/>
        <v>-1.5009005403248121E-3</v>
      </c>
      <c r="K251" s="109">
        <f t="shared" si="29"/>
        <v>-7.3623435501927181E-3</v>
      </c>
      <c r="L251" s="109">
        <f t="shared" si="33"/>
        <v>-5.554762018132875E-4</v>
      </c>
      <c r="M251" s="109">
        <f t="shared" si="32"/>
        <v>-7.2363089035545336E-3</v>
      </c>
    </row>
    <row r="252" spans="1:13" x14ac:dyDescent="0.25">
      <c r="A252" s="185">
        <v>40959</v>
      </c>
      <c r="B252">
        <v>105.46891391006299</v>
      </c>
      <c r="C252">
        <v>102.108619625591</v>
      </c>
      <c r="D252">
        <v>105.501685463398</v>
      </c>
      <c r="E252">
        <v>96.0899733130003</v>
      </c>
      <c r="F252" s="464">
        <v>103.7873754152824</v>
      </c>
      <c r="G252">
        <f>_xll.ciqfunctions.udf.CIQ($G$1, "IQ_LASTSALEPRICE", A252, "USD")</f>
        <v>75.510000000000005</v>
      </c>
      <c r="H252" s="186">
        <f t="shared" si="31"/>
        <v>0</v>
      </c>
      <c r="I252" s="109">
        <f t="shared" si="27"/>
        <v>-8.6767895878520074E-3</v>
      </c>
      <c r="J252" s="109">
        <f t="shared" si="28"/>
        <v>-5.2109429802613683E-3</v>
      </c>
      <c r="K252" s="109">
        <f t="shared" si="29"/>
        <v>-1.0383729554594212E-2</v>
      </c>
      <c r="L252" s="109">
        <f t="shared" si="33"/>
        <v>5.8754406580496799E-4</v>
      </c>
      <c r="M252" s="109">
        <f t="shared" si="32"/>
        <v>1.9243104554200752E-3</v>
      </c>
    </row>
    <row r="253" spans="1:13" x14ac:dyDescent="0.25">
      <c r="A253" s="185">
        <v>40960</v>
      </c>
      <c r="B253">
        <v>105.42695293377101</v>
      </c>
      <c r="C253">
        <v>102.341082081876</v>
      </c>
      <c r="D253">
        <v>106.084314786299</v>
      </c>
      <c r="E253">
        <v>96.051849027830698</v>
      </c>
      <c r="F253" s="464">
        <v>103.66656599214738</v>
      </c>
      <c r="G253">
        <f>_xll.ciqfunctions.udf.CIQ($G$1, "IQ_LASTSALEPRICE", A253, "USD")</f>
        <v>76.709999999999994</v>
      </c>
      <c r="H253" s="186">
        <f t="shared" si="31"/>
        <v>1.5891934843067057E-2</v>
      </c>
      <c r="I253" s="109">
        <f t="shared" si="27"/>
        <v>-3.9785160135208386E-4</v>
      </c>
      <c r="J253" s="109">
        <f t="shared" si="28"/>
        <v>2.2766193210463914E-3</v>
      </c>
      <c r="K253" s="109">
        <f t="shared" si="29"/>
        <v>5.5224645970526343E-3</v>
      </c>
      <c r="L253" s="109">
        <f t="shared" si="33"/>
        <v>-3.9675612194645105E-4</v>
      </c>
      <c r="M253" s="109">
        <f t="shared" si="32"/>
        <v>-1.1640088464672793E-3</v>
      </c>
    </row>
    <row r="254" spans="1:13" x14ac:dyDescent="0.25">
      <c r="A254" s="185">
        <v>40961</v>
      </c>
      <c r="B254">
        <v>105.53884887055</v>
      </c>
      <c r="C254">
        <v>102.827607488171</v>
      </c>
      <c r="D254">
        <v>106.666944109201</v>
      </c>
      <c r="E254">
        <v>96.0472741136103</v>
      </c>
      <c r="F254" s="464">
        <v>103.08668076109937</v>
      </c>
      <c r="G254">
        <f>_xll.ciqfunctions.udf.CIQ($G$1, "IQ_LASTSALEPRICE", A254, "USD")</f>
        <v>77.709999999999994</v>
      </c>
      <c r="H254" s="186">
        <f t="shared" si="31"/>
        <v>1.3036110024768677E-2</v>
      </c>
      <c r="I254" s="109">
        <f t="shared" si="27"/>
        <v>1.0613598673319125E-3</v>
      </c>
      <c r="J254" s="109">
        <f t="shared" si="28"/>
        <v>4.753959958189391E-3</v>
      </c>
      <c r="K254" s="109">
        <f t="shared" si="29"/>
        <v>5.4921344788403381E-3</v>
      </c>
      <c r="L254" s="109">
        <f t="shared" si="33"/>
        <v>-4.7629631982126774E-5</v>
      </c>
      <c r="M254" s="109">
        <f t="shared" si="32"/>
        <v>-5.5937536417666189E-3</v>
      </c>
    </row>
    <row r="255" spans="1:13" x14ac:dyDescent="0.25">
      <c r="A255" s="185">
        <v>40962</v>
      </c>
      <c r="B255">
        <v>105.06329113923999</v>
      </c>
      <c r="C255">
        <v>102.640403209216</v>
      </c>
      <c r="D255">
        <v>106.725207041491</v>
      </c>
      <c r="E255">
        <v>96.086923370186796</v>
      </c>
      <c r="F255" s="464">
        <v>103.03835699184536</v>
      </c>
      <c r="G255">
        <f>_xll.ciqfunctions.udf.CIQ($G$1, "IQ_LASTSALEPRICE", A255, "USD")</f>
        <v>77.36</v>
      </c>
      <c r="H255" s="186">
        <f t="shared" si="31"/>
        <v>-4.5039248487966921E-3</v>
      </c>
      <c r="I255" s="109">
        <f t="shared" si="27"/>
        <v>-4.5059969518267406E-3</v>
      </c>
      <c r="J255" s="109">
        <f t="shared" si="28"/>
        <v>-1.8205643749567013E-3</v>
      </c>
      <c r="K255" s="109">
        <f t="shared" si="29"/>
        <v>5.4621356950423916E-4</v>
      </c>
      <c r="L255" s="109">
        <f t="shared" si="33"/>
        <v>4.1280980582114601E-4</v>
      </c>
      <c r="M255" s="109">
        <f t="shared" si="32"/>
        <v>-4.6876831126230201E-4</v>
      </c>
    </row>
    <row r="256" spans="1:13" x14ac:dyDescent="0.25">
      <c r="A256" s="185">
        <v>40963</v>
      </c>
      <c r="B256">
        <v>103.846422826771</v>
      </c>
      <c r="C256">
        <v>102.702118905574</v>
      </c>
      <c r="D256">
        <v>107.108077739398</v>
      </c>
      <c r="E256">
        <v>96.051849027830698</v>
      </c>
      <c r="F256" s="464">
        <v>103.09272123225612</v>
      </c>
      <c r="G256">
        <f>_xll.ciqfunctions.udf.CIQ($G$1, "IQ_LASTSALEPRICE", A256, "USD")</f>
        <v>78.02</v>
      </c>
      <c r="H256" s="186">
        <f t="shared" si="31"/>
        <v>8.5315408479833543E-3</v>
      </c>
      <c r="I256" s="109">
        <f t="shared" si="27"/>
        <v>-1.1582240564463886E-2</v>
      </c>
      <c r="J256" s="109">
        <f t="shared" si="28"/>
        <v>6.012807279429655E-4</v>
      </c>
      <c r="K256" s="109">
        <f t="shared" si="29"/>
        <v>3.5874439461911489E-3</v>
      </c>
      <c r="L256" s="109">
        <f t="shared" si="33"/>
        <v>-3.650272183340908E-4</v>
      </c>
      <c r="M256" s="109">
        <f t="shared" si="32"/>
        <v>5.2761167780523976E-4</v>
      </c>
    </row>
    <row r="257" spans="1:13" x14ac:dyDescent="0.25">
      <c r="A257" s="185">
        <v>40966</v>
      </c>
      <c r="B257">
        <v>104.349954542275</v>
      </c>
      <c r="C257">
        <v>102.73914832339</v>
      </c>
      <c r="D257">
        <v>107.083107911273</v>
      </c>
      <c r="E257">
        <v>96.125047655356397</v>
      </c>
      <c r="F257" s="464">
        <v>103.15312594382362</v>
      </c>
      <c r="G257">
        <f>_xll.ciqfunctions.udf.CIQ($G$1, "IQ_LASTSALEPRICE", A257, "USD")</f>
        <v>78</v>
      </c>
      <c r="H257" s="186">
        <f t="shared" si="31"/>
        <v>-2.5634452704426103E-4</v>
      </c>
      <c r="I257" s="109">
        <f t="shared" si="27"/>
        <v>4.8488113677631617E-3</v>
      </c>
      <c r="J257" s="109">
        <f t="shared" si="28"/>
        <v>3.6055164402259976E-4</v>
      </c>
      <c r="K257" s="109">
        <f t="shared" si="29"/>
        <v>-2.3312740413239386E-4</v>
      </c>
      <c r="L257" s="109">
        <f t="shared" si="33"/>
        <v>7.6207411170692296E-4</v>
      </c>
      <c r="M257" s="109">
        <f t="shared" si="32"/>
        <v>5.8592605613161375E-4</v>
      </c>
    </row>
    <row r="258" spans="1:13" x14ac:dyDescent="0.25">
      <c r="A258" s="185">
        <v>40967</v>
      </c>
      <c r="B258">
        <v>103.88838380306299</v>
      </c>
      <c r="C258">
        <v>102.38016868957</v>
      </c>
      <c r="D258">
        <v>106.98322859877599</v>
      </c>
      <c r="E258">
        <v>96.074723598932493</v>
      </c>
      <c r="F258" s="464">
        <v>102.74841437632136</v>
      </c>
      <c r="G258">
        <f>_xll.ciqfunctions.udf.CIQ($G$1, "IQ_LASTSALEPRICE", A258, "USD")</f>
        <v>77.53</v>
      </c>
      <c r="H258" s="186">
        <f t="shared" si="31"/>
        <v>-6.0256410256409598E-3</v>
      </c>
      <c r="I258" s="109">
        <f t="shared" si="27"/>
        <v>-4.4232960257305498E-3</v>
      </c>
      <c r="J258" s="109">
        <f t="shared" si="28"/>
        <v>-3.4940880830551801E-3</v>
      </c>
      <c r="K258" s="109">
        <f t="shared" si="29"/>
        <v>-9.3272706074021272E-4</v>
      </c>
      <c r="L258" s="109">
        <f t="shared" si="33"/>
        <v>-5.2352698543600695E-4</v>
      </c>
      <c r="M258" s="109">
        <f t="shared" si="32"/>
        <v>-3.9234057504244912E-3</v>
      </c>
    </row>
    <row r="259" spans="1:13" x14ac:dyDescent="0.25">
      <c r="A259" s="185">
        <v>40968</v>
      </c>
      <c r="B259">
        <v>104.741590321001</v>
      </c>
      <c r="C259">
        <v>101.54906397860501</v>
      </c>
      <c r="D259">
        <v>106.666944109201</v>
      </c>
      <c r="E259">
        <v>96.030499428135698</v>
      </c>
      <c r="F259" s="464">
        <v>103.51555421322864</v>
      </c>
      <c r="G259">
        <f>_xll.ciqfunctions.udf.CIQ($G$1, "IQ_LASTSALEPRICE", A259, "USD")</f>
        <v>77.75</v>
      </c>
      <c r="H259" s="186">
        <f t="shared" si="31"/>
        <v>2.8376112472590087E-3</v>
      </c>
      <c r="I259" s="109">
        <f t="shared" ref="I259:I322" si="34">B259/B258-1</f>
        <v>8.2127229888895315E-3</v>
      </c>
      <c r="J259" s="109">
        <f t="shared" ref="J259:J322" si="35">C259/C258-1</f>
        <v>-8.1178290835308697E-3</v>
      </c>
      <c r="K259" s="109">
        <f t="shared" ref="K259:K322" si="36">D259/D258-1</f>
        <v>-2.9563932002947269E-3</v>
      </c>
      <c r="L259" s="109">
        <f t="shared" ref="L259:L322" si="37">E259/E258-1</f>
        <v>-4.603101538070975E-4</v>
      </c>
      <c r="M259" s="109">
        <f t="shared" si="32"/>
        <v>7.466196355085275E-3</v>
      </c>
    </row>
    <row r="260" spans="1:13" x14ac:dyDescent="0.25">
      <c r="A260" s="185">
        <v>40969</v>
      </c>
      <c r="B260">
        <v>104.909434226169</v>
      </c>
      <c r="C260">
        <v>101.352602345196</v>
      </c>
      <c r="D260">
        <v>106.20916392692099</v>
      </c>
      <c r="E260">
        <v>96.102173084254602</v>
      </c>
      <c r="F260" s="464">
        <v>103.40078526125038</v>
      </c>
      <c r="G260">
        <f>_xll.ciqfunctions.udf.CIQ($G$1, "IQ_LASTSALEPRICE", A260, "USD")</f>
        <v>78.05</v>
      </c>
      <c r="H260" s="186">
        <f t="shared" ref="H260:H323" si="38">G260/G259-1</f>
        <v>3.8585209003214604E-3</v>
      </c>
      <c r="I260" s="109">
        <f t="shared" si="34"/>
        <v>1.6024571008861344E-3</v>
      </c>
      <c r="J260" s="109">
        <f t="shared" si="35"/>
        <v>-1.9346474079799947E-3</v>
      </c>
      <c r="K260" s="109">
        <f t="shared" si="36"/>
        <v>-4.2916780461185189E-3</v>
      </c>
      <c r="L260" s="109">
        <f t="shared" si="37"/>
        <v>7.4636346312595414E-4</v>
      </c>
      <c r="M260" s="109">
        <f t="shared" ref="M260:M323" si="39">F260/F259-1</f>
        <v>-1.1087121433157598E-3</v>
      </c>
    </row>
    <row r="261" spans="1:13" x14ac:dyDescent="0.25">
      <c r="A261" s="185">
        <v>40970</v>
      </c>
      <c r="B261">
        <v>105.972445625568</v>
      </c>
      <c r="C261">
        <v>101.65912363711099</v>
      </c>
      <c r="D261">
        <v>106.250780307128</v>
      </c>
      <c r="E261">
        <v>96.080823484559602</v>
      </c>
      <c r="F261" s="464">
        <v>104.04711567502265</v>
      </c>
      <c r="G261">
        <f>_xll.ciqfunctions.udf.CIQ($G$1, "IQ_LASTSALEPRICE", A261, "USD")</f>
        <v>78.260000000000005</v>
      </c>
      <c r="H261" s="186">
        <f t="shared" si="38"/>
        <v>2.6905829596413078E-3</v>
      </c>
      <c r="I261" s="109">
        <f t="shared" si="34"/>
        <v>1.0132657822816027E-2</v>
      </c>
      <c r="J261" s="109">
        <f t="shared" si="35"/>
        <v>3.0243060841299574E-3</v>
      </c>
      <c r="K261" s="109">
        <f t="shared" si="36"/>
        <v>3.9183417577448587E-4</v>
      </c>
      <c r="L261" s="109">
        <f t="shared" si="37"/>
        <v>-2.2215522302793111E-4</v>
      </c>
      <c r="M261" s="109">
        <f t="shared" si="39"/>
        <v>6.2507302254937169E-3</v>
      </c>
    </row>
    <row r="262" spans="1:13" x14ac:dyDescent="0.25">
      <c r="A262" s="185">
        <v>40973</v>
      </c>
      <c r="B262">
        <v>105.678718791523</v>
      </c>
      <c r="C262">
        <v>102.223822258794</v>
      </c>
      <c r="D262">
        <v>106.700237213367</v>
      </c>
      <c r="E262">
        <v>96.240945482272195</v>
      </c>
      <c r="F262" s="464">
        <v>104.40954394442765</v>
      </c>
      <c r="G262">
        <f>_xll.ciqfunctions.udf.CIQ($G$1, "IQ_LASTSALEPRICE", A262, "USD")</f>
        <v>78.959999999999994</v>
      </c>
      <c r="H262" s="186">
        <f t="shared" si="38"/>
        <v>8.9445438282647061E-3</v>
      </c>
      <c r="I262" s="109">
        <f t="shared" si="34"/>
        <v>-2.7717283706260032E-3</v>
      </c>
      <c r="J262" s="109">
        <f t="shared" si="35"/>
        <v>5.5548248054821947E-3</v>
      </c>
      <c r="K262" s="109">
        <f t="shared" si="36"/>
        <v>4.2301515804383794E-3</v>
      </c>
      <c r="L262" s="109">
        <f t="shared" si="37"/>
        <v>1.6665344020321271E-3</v>
      </c>
      <c r="M262" s="109">
        <f t="shared" si="39"/>
        <v>3.4833091436863306E-3</v>
      </c>
    </row>
    <row r="263" spans="1:13" x14ac:dyDescent="0.25">
      <c r="A263" s="185">
        <v>40974</v>
      </c>
      <c r="B263">
        <v>106.559899293656</v>
      </c>
      <c r="C263">
        <v>102.891380374408</v>
      </c>
      <c r="D263">
        <v>107.89878896333499</v>
      </c>
      <c r="E263">
        <v>96.314144109797894</v>
      </c>
      <c r="F263" s="464">
        <v>106.00422832980971</v>
      </c>
      <c r="G263">
        <f>_xll.ciqfunctions.udf.CIQ($G$1, "IQ_LASTSALEPRICE", A263, "USD")</f>
        <v>78.459999999999994</v>
      </c>
      <c r="H263" s="186">
        <f t="shared" si="38"/>
        <v>-6.3323201621073855E-3</v>
      </c>
      <c r="I263" s="109">
        <f t="shared" si="34"/>
        <v>8.3382966051219753E-3</v>
      </c>
      <c r="J263" s="109">
        <f t="shared" si="35"/>
        <v>6.5303576100292915E-3</v>
      </c>
      <c r="K263" s="109">
        <f t="shared" si="36"/>
        <v>1.1232887398096914E-2</v>
      </c>
      <c r="L263" s="109">
        <f t="shared" si="37"/>
        <v>7.6057677071750263E-4</v>
      </c>
      <c r="M263" s="109">
        <f t="shared" si="39"/>
        <v>1.5273358403239845E-2</v>
      </c>
    </row>
    <row r="264" spans="1:13" x14ac:dyDescent="0.25">
      <c r="A264" s="185">
        <v>40975</v>
      </c>
      <c r="B264">
        <v>106.406042380586</v>
      </c>
      <c r="C264">
        <v>102.831721867928</v>
      </c>
      <c r="D264">
        <v>107.707353614382</v>
      </c>
      <c r="E264">
        <v>96.323293938238606</v>
      </c>
      <c r="F264" s="464">
        <v>106.66868015705224</v>
      </c>
      <c r="G264">
        <f>_xll.ciqfunctions.udf.CIQ($G$1, "IQ_LASTSALEPRICE", A264, "USD")</f>
        <v>79.069999999999993</v>
      </c>
      <c r="H264" s="186">
        <f t="shared" si="38"/>
        <v>7.7746622482792738E-3</v>
      </c>
      <c r="I264" s="109">
        <f t="shared" si="34"/>
        <v>-1.4438537769823068E-3</v>
      </c>
      <c r="J264" s="109">
        <f t="shared" si="35"/>
        <v>-5.7982025571934326E-4</v>
      </c>
      <c r="K264" s="109">
        <f t="shared" si="36"/>
        <v>-1.7742122112051062E-3</v>
      </c>
      <c r="L264" s="109">
        <f t="shared" si="37"/>
        <v>9.4999841666831841E-5</v>
      </c>
      <c r="M264" s="109">
        <f t="shared" si="39"/>
        <v>6.2681634281156473E-3</v>
      </c>
    </row>
    <row r="265" spans="1:13" x14ac:dyDescent="0.25">
      <c r="A265" s="185">
        <v>40976</v>
      </c>
      <c r="B265">
        <v>105.46891391006299</v>
      </c>
      <c r="C265">
        <v>102.00576013166</v>
      </c>
      <c r="D265">
        <v>106.27575013525301</v>
      </c>
      <c r="E265">
        <v>96.340068623713293</v>
      </c>
      <c r="F265" s="464">
        <v>107.18212020537604</v>
      </c>
      <c r="G265">
        <f>_xll.ciqfunctions.udf.CIQ($G$1, "IQ_LASTSALEPRICE", A265, "USD")</f>
        <v>79.319999999999993</v>
      </c>
      <c r="H265" s="186">
        <f t="shared" si="38"/>
        <v>3.1617554066016851E-3</v>
      </c>
      <c r="I265" s="109">
        <f t="shared" si="34"/>
        <v>-8.8070982583032809E-3</v>
      </c>
      <c r="J265" s="109">
        <f t="shared" si="35"/>
        <v>-8.0321686855425733E-3</v>
      </c>
      <c r="K265" s="109">
        <f t="shared" si="36"/>
        <v>-1.3291603879290181E-2</v>
      </c>
      <c r="L265" s="109">
        <f t="shared" si="37"/>
        <v>1.7414983218322355E-4</v>
      </c>
      <c r="M265" s="109">
        <f t="shared" si="39"/>
        <v>4.813409592842488E-3</v>
      </c>
    </row>
    <row r="266" spans="1:13" x14ac:dyDescent="0.25">
      <c r="A266" s="185">
        <v>40977</v>
      </c>
      <c r="B266">
        <v>106.755717183019</v>
      </c>
      <c r="C266">
        <v>101.807241308372</v>
      </c>
      <c r="D266">
        <v>105.093844937367</v>
      </c>
      <c r="E266">
        <v>96.314144109797894</v>
      </c>
      <c r="F266" s="464">
        <v>106.70492298399274</v>
      </c>
      <c r="G266">
        <f>_xll.ciqfunctions.udf.CIQ($G$1, "IQ_LASTSALEPRICE", A266, "USD")</f>
        <v>79.42</v>
      </c>
      <c r="H266" s="186">
        <f t="shared" si="38"/>
        <v>1.2607160867372791E-3</v>
      </c>
      <c r="I266" s="109">
        <f t="shared" si="34"/>
        <v>1.2200782441481373E-2</v>
      </c>
      <c r="J266" s="109">
        <f t="shared" si="35"/>
        <v>-1.9461530704909524E-3</v>
      </c>
      <c r="K266" s="109">
        <f t="shared" si="36"/>
        <v>-1.112111837725771E-2</v>
      </c>
      <c r="L266" s="109">
        <f t="shared" si="37"/>
        <v>-2.6909378709971676E-4</v>
      </c>
      <c r="M266" s="109">
        <f t="shared" si="39"/>
        <v>-4.4522091974754652E-3</v>
      </c>
    </row>
    <row r="267" spans="1:13" x14ac:dyDescent="0.25">
      <c r="A267" s="185">
        <v>40980</v>
      </c>
      <c r="B267">
        <v>106.364081404294</v>
      </c>
      <c r="C267">
        <v>102.196050195433</v>
      </c>
      <c r="D267">
        <v>105.809646676932</v>
      </c>
      <c r="E267">
        <v>96.497140678612197</v>
      </c>
      <c r="F267" s="464">
        <v>110.07852612503774</v>
      </c>
      <c r="G267">
        <f>_xll.ciqfunctions.udf.CIQ($G$1, "IQ_LASTSALEPRICE", A267, "USD")</f>
        <v>79.989999999999995</v>
      </c>
      <c r="H267" s="186">
        <f t="shared" si="38"/>
        <v>7.1770334928229484E-3</v>
      </c>
      <c r="I267" s="109">
        <f t="shared" si="34"/>
        <v>-3.6685227644865925E-3</v>
      </c>
      <c r="J267" s="109">
        <f t="shared" si="35"/>
        <v>3.8190690766612967E-3</v>
      </c>
      <c r="K267" s="109">
        <f t="shared" si="36"/>
        <v>6.8110719518503782E-3</v>
      </c>
      <c r="L267" s="109">
        <f t="shared" si="37"/>
        <v>1.8999968333381911E-3</v>
      </c>
      <c r="M267" s="109">
        <f t="shared" si="39"/>
        <v>3.1616190206623207E-2</v>
      </c>
    </row>
    <row r="268" spans="1:13" x14ac:dyDescent="0.25">
      <c r="A268" s="185">
        <v>40981</v>
      </c>
      <c r="B268">
        <v>106.68578222253301</v>
      </c>
      <c r="C268">
        <v>101.79798395391801</v>
      </c>
      <c r="D268">
        <v>105.202047525906</v>
      </c>
      <c r="E268">
        <v>96.545939763629406</v>
      </c>
      <c r="F268" s="464">
        <v>109.29024463908183</v>
      </c>
      <c r="G268">
        <f>_xll.ciqfunctions.udf.CIQ($G$1, "IQ_LASTSALEPRICE", A268, "USD")</f>
        <v>80.37</v>
      </c>
      <c r="H268" s="186">
        <f t="shared" si="38"/>
        <v>4.7505938242280443E-3</v>
      </c>
      <c r="I268" s="109">
        <f t="shared" si="34"/>
        <v>3.0245249523306317E-3</v>
      </c>
      <c r="J268" s="109">
        <f t="shared" si="35"/>
        <v>-3.8951235468862588E-3</v>
      </c>
      <c r="K268" s="109">
        <f t="shared" si="36"/>
        <v>-5.7423795476908568E-3</v>
      </c>
      <c r="L268" s="109">
        <f t="shared" si="37"/>
        <v>5.0570498435531519E-4</v>
      </c>
      <c r="M268" s="109">
        <f t="shared" si="39"/>
        <v>-7.1610832167257055E-3</v>
      </c>
    </row>
    <row r="269" spans="1:13" x14ac:dyDescent="0.25">
      <c r="A269" s="185">
        <v>40982</v>
      </c>
      <c r="B269">
        <v>107.39911881949701</v>
      </c>
      <c r="C269">
        <v>102.03764657477799</v>
      </c>
      <c r="D269">
        <v>105.56827167172899</v>
      </c>
      <c r="E269">
        <v>96.587113991612597</v>
      </c>
      <c r="F269" s="464">
        <v>109.53186348535185</v>
      </c>
      <c r="G269">
        <f>_xll.ciqfunctions.udf.CIQ($G$1, "IQ_LASTSALEPRICE", A269, "USD")</f>
        <v>80.290000000000006</v>
      </c>
      <c r="H269" s="186">
        <f t="shared" si="38"/>
        <v>-9.953962921488424E-4</v>
      </c>
      <c r="I269" s="109">
        <f t="shared" si="34"/>
        <v>6.6863323500414573E-3</v>
      </c>
      <c r="J269" s="109">
        <f t="shared" si="35"/>
        <v>2.3542963382112703E-3</v>
      </c>
      <c r="K269" s="109">
        <f t="shared" si="36"/>
        <v>3.481150361952956E-3</v>
      </c>
      <c r="L269" s="109">
        <f t="shared" si="37"/>
        <v>4.2647291107211771E-4</v>
      </c>
      <c r="M269" s="109">
        <f t="shared" si="39"/>
        <v>2.210799756812154E-3</v>
      </c>
    </row>
    <row r="270" spans="1:13" x14ac:dyDescent="0.25">
      <c r="A270" s="185">
        <v>40983</v>
      </c>
      <c r="B270">
        <v>106.951535072382</v>
      </c>
      <c r="C270">
        <v>102.003702941781</v>
      </c>
      <c r="D270">
        <v>105.4018061509</v>
      </c>
      <c r="E270">
        <v>96.5306900495615</v>
      </c>
      <c r="F270" s="464">
        <v>108.9459377831471</v>
      </c>
      <c r="G270">
        <f>_xll.ciqfunctions.udf.CIQ($G$1, "IQ_LASTSALEPRICE", A270, "USD")</f>
        <v>79.66</v>
      </c>
      <c r="H270" s="186">
        <f t="shared" si="38"/>
        <v>-7.8465562336531569E-3</v>
      </c>
      <c r="I270" s="109">
        <f t="shared" si="34"/>
        <v>-4.1674806277250953E-3</v>
      </c>
      <c r="J270" s="109">
        <f t="shared" si="35"/>
        <v>-3.3265793691272805E-4</v>
      </c>
      <c r="K270" s="109">
        <f t="shared" si="36"/>
        <v>-1.5768518153506106E-3</v>
      </c>
      <c r="L270" s="109">
        <f t="shared" si="37"/>
        <v>-5.8417670555921397E-4</v>
      </c>
      <c r="M270" s="109">
        <f t="shared" si="39"/>
        <v>-5.3493630397615233E-3</v>
      </c>
    </row>
    <row r="271" spans="1:13" x14ac:dyDescent="0.25">
      <c r="A271" s="185">
        <v>40984</v>
      </c>
      <c r="B271">
        <v>106.22421148332</v>
      </c>
      <c r="C271">
        <v>101.976959473359</v>
      </c>
      <c r="D271">
        <v>105.43509925506601</v>
      </c>
      <c r="E271">
        <v>96.4620663362561</v>
      </c>
      <c r="F271" s="464">
        <v>108.90365448504984</v>
      </c>
      <c r="G271">
        <f>_xll.ciqfunctions.udf.CIQ($G$1, "IQ_LASTSALEPRICE", A271, "USD")</f>
        <v>79.760000000000005</v>
      </c>
      <c r="H271" s="186">
        <f t="shared" si="38"/>
        <v>1.2553351744917229E-3</v>
      </c>
      <c r="I271" s="109">
        <f t="shared" si="34"/>
        <v>-6.8004969593915554E-3</v>
      </c>
      <c r="J271" s="109">
        <f t="shared" si="35"/>
        <v>-2.6218134882083355E-4</v>
      </c>
      <c r="K271" s="109">
        <f t="shared" si="36"/>
        <v>3.1586844079645182E-4</v>
      </c>
      <c r="L271" s="109">
        <f t="shared" si="37"/>
        <v>-7.1090047393385092E-4</v>
      </c>
      <c r="M271" s="109">
        <f t="shared" si="39"/>
        <v>-3.8811266356186813E-4</v>
      </c>
    </row>
    <row r="272" spans="1:13" x14ac:dyDescent="0.25">
      <c r="A272" s="185">
        <v>40987</v>
      </c>
      <c r="B272">
        <v>105.650744807329</v>
      </c>
      <c r="C272">
        <v>101.529520674758</v>
      </c>
      <c r="D272">
        <v>105.11049148945</v>
      </c>
      <c r="E272">
        <v>96.459016393442596</v>
      </c>
      <c r="F272" s="464">
        <v>109.22983992751433</v>
      </c>
      <c r="G272">
        <f>_xll.ciqfunctions.udf.CIQ($G$1, "IQ_LASTSALEPRICE", A272, "USD")</f>
        <v>80.64</v>
      </c>
      <c r="H272" s="186">
        <f t="shared" si="38"/>
        <v>1.1033099297893534E-2</v>
      </c>
      <c r="I272" s="109">
        <f t="shared" si="34"/>
        <v>-5.3986437553461553E-3</v>
      </c>
      <c r="J272" s="109">
        <f t="shared" si="35"/>
        <v>-4.3876460027021391E-3</v>
      </c>
      <c r="K272" s="109">
        <f t="shared" si="36"/>
        <v>-3.0787448194147249E-3</v>
      </c>
      <c r="L272" s="109">
        <f t="shared" si="37"/>
        <v>-3.1618053908055721E-5</v>
      </c>
      <c r="M272" s="109">
        <f t="shared" si="39"/>
        <v>2.9951744411780279E-3</v>
      </c>
    </row>
    <row r="273" spans="1:13" x14ac:dyDescent="0.25">
      <c r="A273" s="185">
        <v>40988</v>
      </c>
      <c r="B273">
        <v>105.762640744107</v>
      </c>
      <c r="C273">
        <v>102.131248714256</v>
      </c>
      <c r="D273">
        <v>105.726413916517</v>
      </c>
      <c r="E273">
        <v>96.460541364849405</v>
      </c>
      <c r="F273" s="464">
        <v>110.1600724856539</v>
      </c>
      <c r="G273">
        <f>_xll.ciqfunctions.udf.CIQ($G$1, "IQ_LASTSALEPRICE", A273, "USD")</f>
        <v>80.099999999999994</v>
      </c>
      <c r="H273" s="186">
        <f t="shared" si="38"/>
        <v>-6.6964285714286031E-3</v>
      </c>
      <c r="I273" s="109">
        <f t="shared" si="34"/>
        <v>1.0591116700791048E-3</v>
      </c>
      <c r="J273" s="109">
        <f t="shared" si="35"/>
        <v>5.9266313432679851E-3</v>
      </c>
      <c r="K273" s="109">
        <f t="shared" si="36"/>
        <v>5.8597616502329419E-3</v>
      </c>
      <c r="L273" s="109">
        <f t="shared" si="37"/>
        <v>1.5809526821009001E-5</v>
      </c>
      <c r="M273" s="109">
        <f t="shared" si="39"/>
        <v>8.5162860144889496E-3</v>
      </c>
    </row>
    <row r="274" spans="1:13" x14ac:dyDescent="0.25">
      <c r="A274" s="185">
        <v>40989</v>
      </c>
      <c r="B274">
        <v>105.916497657178</v>
      </c>
      <c r="C274">
        <v>102.091133511623</v>
      </c>
      <c r="D274">
        <v>105.65150443214399</v>
      </c>
      <c r="E274">
        <v>96.365993137628607</v>
      </c>
      <c r="F274" s="464">
        <v>110.05738447598914</v>
      </c>
      <c r="G274">
        <f>_xll.ciqfunctions.udf.CIQ($G$1, "IQ_LASTSALEPRICE", A274, "USD")</f>
        <v>81.650000000000006</v>
      </c>
      <c r="H274" s="186">
        <f t="shared" si="38"/>
        <v>1.9350811485643105E-2</v>
      </c>
      <c r="I274" s="109">
        <f t="shared" si="34"/>
        <v>1.454737816572127E-3</v>
      </c>
      <c r="J274" s="109">
        <f t="shared" si="35"/>
        <v>-3.9278088868999195E-4</v>
      </c>
      <c r="K274" s="109">
        <f t="shared" si="36"/>
        <v>-7.0852194449877448E-4</v>
      </c>
      <c r="L274" s="109">
        <f t="shared" si="37"/>
        <v>-9.8017516678849947E-4</v>
      </c>
      <c r="M274" s="109">
        <f t="shared" si="39"/>
        <v>-9.3217086143559946E-4</v>
      </c>
    </row>
    <row r="275" spans="1:13" x14ac:dyDescent="0.25">
      <c r="A275" s="185">
        <v>40990</v>
      </c>
      <c r="B275">
        <v>106.01440660186</v>
      </c>
      <c r="C275">
        <v>102.78852088047699</v>
      </c>
      <c r="D275">
        <v>106.816763077947</v>
      </c>
      <c r="E275">
        <v>96.128097598170001</v>
      </c>
      <c r="F275" s="464">
        <v>110.22047719722138</v>
      </c>
      <c r="G275">
        <f>_xll.ciqfunctions.udf.CIQ($G$1, "IQ_LASTSALEPRICE", A275, "USD")</f>
        <v>82.64</v>
      </c>
      <c r="H275" s="186">
        <f t="shared" si="38"/>
        <v>1.2124923453765923E-2</v>
      </c>
      <c r="I275" s="109">
        <f t="shared" si="34"/>
        <v>9.2439749092632084E-4</v>
      </c>
      <c r="J275" s="109">
        <f t="shared" si="35"/>
        <v>6.8310277774965567E-3</v>
      </c>
      <c r="K275" s="109">
        <f t="shared" si="36"/>
        <v>1.1029266947650607E-2</v>
      </c>
      <c r="L275" s="109">
        <f t="shared" si="37"/>
        <v>-2.4686669198629163E-3</v>
      </c>
      <c r="M275" s="109">
        <f t="shared" si="39"/>
        <v>1.4818880351261665E-3</v>
      </c>
    </row>
    <row r="276" spans="1:13" x14ac:dyDescent="0.25">
      <c r="A276" s="185">
        <v>40991</v>
      </c>
      <c r="B276">
        <v>105.42695293377101</v>
      </c>
      <c r="C276">
        <v>102.78852088047699</v>
      </c>
      <c r="D276">
        <v>106.62532772899399</v>
      </c>
      <c r="E276">
        <v>96.204346168509304</v>
      </c>
      <c r="F276" s="464">
        <v>109.66777408637873</v>
      </c>
      <c r="G276">
        <f>_xll.ciqfunctions.udf.CIQ($G$1, "IQ_LASTSALEPRICE", A276, "USD")</f>
        <v>81.92</v>
      </c>
      <c r="H276" s="186">
        <f t="shared" si="38"/>
        <v>-8.7124878993223298E-3</v>
      </c>
      <c r="I276" s="109">
        <f t="shared" si="34"/>
        <v>-5.5412626162706369E-3</v>
      </c>
      <c r="J276" s="109">
        <f t="shared" si="35"/>
        <v>0</v>
      </c>
      <c r="K276" s="109">
        <f t="shared" si="36"/>
        <v>-1.7921845170809636E-3</v>
      </c>
      <c r="L276" s="109">
        <f t="shared" si="37"/>
        <v>7.9319753791473602E-4</v>
      </c>
      <c r="M276" s="109">
        <f t="shared" si="39"/>
        <v>-5.0145229352771548E-3</v>
      </c>
    </row>
    <row r="277" spans="1:13" x14ac:dyDescent="0.25">
      <c r="A277" s="185">
        <v>40994</v>
      </c>
      <c r="B277">
        <v>104.993356178753</v>
      </c>
      <c r="C277">
        <v>102.05513268874699</v>
      </c>
      <c r="D277">
        <v>105.460069083191</v>
      </c>
      <c r="E277">
        <v>96.337018680899703</v>
      </c>
      <c r="F277" s="464">
        <v>109.51374207188161</v>
      </c>
      <c r="G277">
        <f>_xll.ciqfunctions.udf.CIQ($G$1, "IQ_LASTSALEPRICE", A277, "USD")</f>
        <v>82.21</v>
      </c>
      <c r="H277" s="186">
        <f t="shared" si="38"/>
        <v>3.5400390625E-3</v>
      </c>
      <c r="I277" s="109">
        <f t="shared" si="34"/>
        <v>-4.1127694859054431E-3</v>
      </c>
      <c r="J277" s="109">
        <f t="shared" si="35"/>
        <v>-7.1349230969359745E-3</v>
      </c>
      <c r="K277" s="109">
        <f t="shared" si="36"/>
        <v>-1.0928535185980359E-2</v>
      </c>
      <c r="L277" s="109">
        <f t="shared" si="37"/>
        <v>1.3790698411693114E-3</v>
      </c>
      <c r="M277" s="109">
        <f t="shared" si="39"/>
        <v>-1.4045330616065943E-3</v>
      </c>
    </row>
    <row r="278" spans="1:13" x14ac:dyDescent="0.25">
      <c r="A278" s="185">
        <v>40995</v>
      </c>
      <c r="B278">
        <v>104.909434226169</v>
      </c>
      <c r="C278">
        <v>102.111705410409</v>
      </c>
      <c r="D278">
        <v>105.368513046735</v>
      </c>
      <c r="E278">
        <v>96.141822340831098</v>
      </c>
      <c r="F278" s="464">
        <v>109.65267290848686</v>
      </c>
      <c r="G278">
        <f>_xll.ciqfunctions.udf.CIQ($G$1, "IQ_LASTSALEPRICE", A278, "USD")</f>
        <v>82.43</v>
      </c>
      <c r="H278" s="186">
        <f t="shared" si="38"/>
        <v>2.6760734703807909E-3</v>
      </c>
      <c r="I278" s="109">
        <f t="shared" si="34"/>
        <v>-7.9930726703436594E-4</v>
      </c>
      <c r="J278" s="109">
        <f t="shared" si="35"/>
        <v>5.5433489890743814E-4</v>
      </c>
      <c r="K278" s="109">
        <f t="shared" si="36"/>
        <v>-8.6815832050868291E-4</v>
      </c>
      <c r="L278" s="109">
        <f t="shared" si="37"/>
        <v>-2.026182071454441E-3</v>
      </c>
      <c r="M278" s="109">
        <f t="shared" si="39"/>
        <v>1.2686155543297772E-3</v>
      </c>
    </row>
    <row r="279" spans="1:13" x14ac:dyDescent="0.25">
      <c r="A279" s="185">
        <v>40996</v>
      </c>
      <c r="B279">
        <v>105.189174068116</v>
      </c>
      <c r="C279">
        <v>102.53034355070901</v>
      </c>
      <c r="D279">
        <v>106.425569103999</v>
      </c>
      <c r="E279">
        <v>96.101410598551197</v>
      </c>
      <c r="F279" s="464">
        <v>110.03624282694051</v>
      </c>
      <c r="G279">
        <f>_xll.ciqfunctions.udf.CIQ($G$1, "IQ_LASTSALEPRICE", A279, "USD")</f>
        <v>82.95</v>
      </c>
      <c r="H279" s="186">
        <f t="shared" si="38"/>
        <v>6.3083828703140998E-3</v>
      </c>
      <c r="I279" s="109">
        <f t="shared" si="34"/>
        <v>2.6664889007401715E-3</v>
      </c>
      <c r="J279" s="109">
        <f t="shared" si="35"/>
        <v>4.0998055866112715E-3</v>
      </c>
      <c r="K279" s="109">
        <f t="shared" si="36"/>
        <v>1.0031991784824168E-2</v>
      </c>
      <c r="L279" s="109">
        <f t="shared" si="37"/>
        <v>-4.2033468157731679E-4</v>
      </c>
      <c r="M279" s="109">
        <f t="shared" si="39"/>
        <v>3.4980444003747113E-3</v>
      </c>
    </row>
    <row r="280" spans="1:13" x14ac:dyDescent="0.25">
      <c r="A280" s="185">
        <v>40997</v>
      </c>
      <c r="B280">
        <v>105.42695293377101</v>
      </c>
      <c r="C280">
        <v>102.870808475622</v>
      </c>
      <c r="D280">
        <v>107.09975446335601</v>
      </c>
      <c r="E280">
        <v>96.186046511627893</v>
      </c>
      <c r="F280" s="464">
        <v>110.83056478405315</v>
      </c>
      <c r="G280">
        <f>_xll.ciqfunctions.udf.CIQ($G$1, "IQ_LASTSALEPRICE", A280, "USD")</f>
        <v>83.2</v>
      </c>
      <c r="H280" s="186">
        <f t="shared" si="38"/>
        <v>3.0138637733574392E-3</v>
      </c>
      <c r="I280" s="109">
        <f t="shared" si="34"/>
        <v>2.2604879994687632E-3</v>
      </c>
      <c r="J280" s="109">
        <f t="shared" si="35"/>
        <v>3.3206260032143664E-3</v>
      </c>
      <c r="K280" s="109">
        <f t="shared" si="36"/>
        <v>6.3348062409531725E-3</v>
      </c>
      <c r="L280" s="109">
        <f t="shared" si="37"/>
        <v>8.8069376453003834E-4</v>
      </c>
      <c r="M280" s="109">
        <f t="shared" si="39"/>
        <v>7.2187302720061464E-3</v>
      </c>
    </row>
    <row r="281" spans="1:13" x14ac:dyDescent="0.25">
      <c r="A281" s="185">
        <v>40998</v>
      </c>
      <c r="B281">
        <v>104.92342121826699</v>
      </c>
      <c r="C281">
        <v>102.650689158609</v>
      </c>
      <c r="D281">
        <v>106.600357900869</v>
      </c>
      <c r="E281">
        <v>96.088448341593505</v>
      </c>
      <c r="F281" s="464">
        <v>110.12987012987013</v>
      </c>
      <c r="G281">
        <f>_xll.ciqfunctions.udf.CIQ($G$1, "IQ_LASTSALEPRICE", A281, "USD")</f>
        <v>82.48</v>
      </c>
      <c r="H281" s="186">
        <f t="shared" si="38"/>
        <v>-8.6538461538461231E-3</v>
      </c>
      <c r="I281" s="109">
        <f t="shared" si="34"/>
        <v>-4.7761194029797283E-3</v>
      </c>
      <c r="J281" s="109">
        <f t="shared" si="35"/>
        <v>-2.1397646258916048E-3</v>
      </c>
      <c r="K281" s="109">
        <f t="shared" si="36"/>
        <v>-4.6629104332622795E-3</v>
      </c>
      <c r="L281" s="109">
        <f t="shared" si="37"/>
        <v>-1.0146811681525092E-3</v>
      </c>
      <c r="M281" s="109">
        <f t="shared" si="39"/>
        <v>-6.3222149553084916E-3</v>
      </c>
    </row>
    <row r="282" spans="1:13" x14ac:dyDescent="0.25">
      <c r="A282" s="185">
        <v>41001</v>
      </c>
      <c r="B282">
        <v>105.049304147143</v>
      </c>
      <c r="C282">
        <v>102.12507714461999</v>
      </c>
      <c r="D282">
        <v>106.242457031087</v>
      </c>
      <c r="E282">
        <v>95.913076629813105</v>
      </c>
      <c r="F282" s="464">
        <v>110.50437934158863</v>
      </c>
      <c r="G282">
        <f>_xll.ciqfunctions.udf.CIQ($G$1, "IQ_LASTSALEPRICE", A282, "USD")</f>
        <v>84.19</v>
      </c>
      <c r="H282" s="186">
        <f t="shared" si="38"/>
        <v>2.0732298739088106E-2</v>
      </c>
      <c r="I282" s="109">
        <f t="shared" si="34"/>
        <v>1.1997600479891624E-3</v>
      </c>
      <c r="J282" s="109">
        <f t="shared" si="35"/>
        <v>-5.1203944006343871E-3</v>
      </c>
      <c r="K282" s="109">
        <f t="shared" si="36"/>
        <v>-3.3574077688821591E-3</v>
      </c>
      <c r="L282" s="109">
        <f t="shared" si="37"/>
        <v>-1.8251071258530427E-3</v>
      </c>
      <c r="M282" s="109">
        <f t="shared" si="39"/>
        <v>3.4006143045193227E-3</v>
      </c>
    </row>
    <row r="283" spans="1:13" x14ac:dyDescent="0.25">
      <c r="A283" s="185">
        <v>41002</v>
      </c>
      <c r="B283">
        <v>104.89544723407199</v>
      </c>
      <c r="C283">
        <v>101.88232873894199</v>
      </c>
      <c r="D283">
        <v>106.00940530192599</v>
      </c>
      <c r="E283">
        <v>95.878002287457093</v>
      </c>
      <c r="F283" s="464">
        <v>110.15403201449713</v>
      </c>
      <c r="G283">
        <f>_xll.ciqfunctions.udf.CIQ($G$1, "IQ_LASTSALEPRICE", A283, "USD")</f>
        <v>83.48</v>
      </c>
      <c r="H283" s="186">
        <f t="shared" si="38"/>
        <v>-8.4333056182444022E-3</v>
      </c>
      <c r="I283" s="109">
        <f t="shared" si="34"/>
        <v>-1.4646162039826383E-3</v>
      </c>
      <c r="J283" s="109">
        <f t="shared" si="35"/>
        <v>-2.3769715770617372E-3</v>
      </c>
      <c r="K283" s="109">
        <f t="shared" si="36"/>
        <v>-2.1935837674840197E-3</v>
      </c>
      <c r="L283" s="109">
        <f t="shared" si="37"/>
        <v>-3.6568884648946476E-4</v>
      </c>
      <c r="M283" s="109">
        <f t="shared" si="39"/>
        <v>-3.1704383951021153E-3</v>
      </c>
    </row>
    <row r="284" spans="1:13" x14ac:dyDescent="0.25">
      <c r="A284" s="185">
        <v>41003</v>
      </c>
      <c r="B284">
        <v>106.559899293656</v>
      </c>
      <c r="C284">
        <v>102.50771446204401</v>
      </c>
      <c r="D284">
        <v>106.708560489408</v>
      </c>
      <c r="E284">
        <v>96.035074342355998</v>
      </c>
      <c r="F284" s="464">
        <v>110.68559347629115</v>
      </c>
      <c r="G284">
        <f>_xll.ciqfunctions.udf.CIQ($G$1, "IQ_LASTSALEPRICE", A284, "USD")</f>
        <v>83.45</v>
      </c>
      <c r="H284" s="186">
        <f t="shared" si="38"/>
        <v>-3.5936751317677817E-4</v>
      </c>
      <c r="I284" s="109">
        <f t="shared" si="34"/>
        <v>1.58677245149621E-2</v>
      </c>
      <c r="J284" s="109">
        <f t="shared" si="35"/>
        <v>6.1383139828348199E-3</v>
      </c>
      <c r="K284" s="109">
        <f t="shared" si="36"/>
        <v>6.5952184666138169E-3</v>
      </c>
      <c r="L284" s="109">
        <f t="shared" si="37"/>
        <v>1.6382491411113254E-3</v>
      </c>
      <c r="M284" s="109">
        <f t="shared" si="39"/>
        <v>4.8256196534326445E-3</v>
      </c>
    </row>
    <row r="285" spans="1:13" x14ac:dyDescent="0.25">
      <c r="A285" s="185">
        <v>41004</v>
      </c>
      <c r="B285">
        <v>107.06343100916099</v>
      </c>
      <c r="C285">
        <v>102.01398889117399</v>
      </c>
      <c r="D285">
        <v>106.691913937325</v>
      </c>
      <c r="E285">
        <v>96.256195196340002</v>
      </c>
      <c r="F285" s="464">
        <v>110.5345816973724</v>
      </c>
      <c r="G285">
        <f>_xll.ciqfunctions.udf.CIQ($G$1, "IQ_LASTSALEPRICE", A285, "USD")</f>
        <v>83.73</v>
      </c>
      <c r="H285" s="186">
        <f t="shared" si="38"/>
        <v>3.3553025763930489E-3</v>
      </c>
      <c r="I285" s="109">
        <f t="shared" si="34"/>
        <v>4.725339633790071E-3</v>
      </c>
      <c r="J285" s="109">
        <f t="shared" si="35"/>
        <v>-4.8164723353852912E-3</v>
      </c>
      <c r="K285" s="109">
        <f t="shared" si="36"/>
        <v>-1.5600015600114592E-4</v>
      </c>
      <c r="L285" s="109">
        <f t="shared" si="37"/>
        <v>2.3025009924575457E-3</v>
      </c>
      <c r="M285" s="109">
        <f t="shared" si="39"/>
        <v>-1.3643309321107466E-3</v>
      </c>
    </row>
    <row r="286" spans="1:13" x14ac:dyDescent="0.25">
      <c r="A286" s="185">
        <v>41005</v>
      </c>
      <c r="B286">
        <v>106.86761311979799</v>
      </c>
      <c r="C286">
        <v>102.58897346225</v>
      </c>
      <c r="D286">
        <v>108.215073452911</v>
      </c>
      <c r="E286">
        <v>96.176896683187096</v>
      </c>
      <c r="F286" s="464">
        <v>110.13591060102688</v>
      </c>
      <c r="G286">
        <f>_xll.ciqfunctions.udf.CIQ($G$1, "IQ_LASTSALEPRICE", A286, "USD")</f>
        <v>83.73</v>
      </c>
      <c r="H286" s="186">
        <f t="shared" si="38"/>
        <v>0</v>
      </c>
      <c r="I286" s="109">
        <f t="shared" si="34"/>
        <v>-1.8289894833114495E-3</v>
      </c>
      <c r="J286" s="109">
        <f t="shared" si="35"/>
        <v>5.636330637843967E-3</v>
      </c>
      <c r="K286" s="109">
        <f t="shared" si="36"/>
        <v>1.4276241369901355E-2</v>
      </c>
      <c r="L286" s="109">
        <f t="shared" si="37"/>
        <v>-8.2382762991162206E-4</v>
      </c>
      <c r="M286" s="109">
        <f t="shared" si="39"/>
        <v>-3.6067544674572849E-3</v>
      </c>
    </row>
    <row r="287" spans="1:13" x14ac:dyDescent="0.25">
      <c r="A287" s="185">
        <v>41008</v>
      </c>
      <c r="B287">
        <v>106.993496048674</v>
      </c>
      <c r="C287">
        <v>102.717547829664</v>
      </c>
      <c r="D287">
        <v>108.190103624786</v>
      </c>
      <c r="E287">
        <v>96.2180709111704</v>
      </c>
      <c r="F287" s="464">
        <v>110.36544850498338</v>
      </c>
      <c r="G287">
        <f>_xll.ciqfunctions.udf.CIQ($G$1, "IQ_LASTSALEPRICE", A287, "USD")</f>
        <v>83.34</v>
      </c>
      <c r="H287" s="186">
        <f t="shared" si="38"/>
        <v>-4.6578287352203596E-3</v>
      </c>
      <c r="I287" s="109">
        <f t="shared" si="34"/>
        <v>1.1779333813219939E-3</v>
      </c>
      <c r="J287" s="109">
        <f t="shared" si="35"/>
        <v>1.2532961689231126E-3</v>
      </c>
      <c r="K287" s="109">
        <f t="shared" si="36"/>
        <v>-2.3074260662825363E-4</v>
      </c>
      <c r="L287" s="109">
        <f t="shared" si="37"/>
        <v>4.2810934229797759E-4</v>
      </c>
      <c r="M287" s="109">
        <f t="shared" si="39"/>
        <v>2.0841331651400008E-3</v>
      </c>
    </row>
    <row r="288" spans="1:13" x14ac:dyDescent="0.25">
      <c r="A288" s="185">
        <v>41009</v>
      </c>
      <c r="B288">
        <v>106.951535072382</v>
      </c>
      <c r="C288">
        <v>103.12384283069299</v>
      </c>
      <c r="D288">
        <v>109.638353655999</v>
      </c>
      <c r="E288">
        <v>96.251620282119703</v>
      </c>
      <c r="F288" s="464">
        <v>110.31108426457263</v>
      </c>
      <c r="G288">
        <f>_xll.ciqfunctions.udf.CIQ($G$1, "IQ_LASTSALEPRICE", A288, "USD")</f>
        <v>82.17</v>
      </c>
      <c r="H288" s="186">
        <f t="shared" si="38"/>
        <v>-1.4038876889848839E-2</v>
      </c>
      <c r="I288" s="109">
        <f t="shared" si="34"/>
        <v>-3.9218249558747864E-4</v>
      </c>
      <c r="J288" s="109">
        <f t="shared" si="35"/>
        <v>3.9554585327792324E-3</v>
      </c>
      <c r="K288" s="109">
        <f t="shared" si="36"/>
        <v>1.3386159941538356E-2</v>
      </c>
      <c r="L288" s="109">
        <f t="shared" si="37"/>
        <v>3.4868056105885614E-4</v>
      </c>
      <c r="M288" s="109">
        <f t="shared" si="39"/>
        <v>-4.9258387608774878E-4</v>
      </c>
    </row>
    <row r="289" spans="1:13" x14ac:dyDescent="0.25">
      <c r="A289" s="185">
        <v>41010</v>
      </c>
      <c r="B289">
        <v>106.68578222253301</v>
      </c>
      <c r="C289">
        <v>103.149557704176</v>
      </c>
      <c r="D289">
        <v>109.372008822672</v>
      </c>
      <c r="E289">
        <v>96.210446054136398</v>
      </c>
      <c r="F289" s="464">
        <v>110.54062216852915</v>
      </c>
      <c r="G289">
        <f>_xll.ciqfunctions.udf.CIQ($G$1, "IQ_LASTSALEPRICE", A289, "USD")</f>
        <v>82.71</v>
      </c>
      <c r="H289" s="186">
        <f t="shared" si="38"/>
        <v>6.5717415115005284E-3</v>
      </c>
      <c r="I289" s="109">
        <f t="shared" si="34"/>
        <v>-2.4847969659260727E-3</v>
      </c>
      <c r="J289" s="109">
        <f t="shared" si="35"/>
        <v>2.4935914699408812E-4</v>
      </c>
      <c r="K289" s="109">
        <f t="shared" si="36"/>
        <v>-2.4293034731502905E-3</v>
      </c>
      <c r="L289" s="109">
        <f t="shared" si="37"/>
        <v>-4.2777698559903765E-4</v>
      </c>
      <c r="M289" s="109">
        <f t="shared" si="39"/>
        <v>2.0808235680649378E-3</v>
      </c>
    </row>
    <row r="290" spans="1:13" x14ac:dyDescent="0.25">
      <c r="A290" s="185">
        <v>41011</v>
      </c>
      <c r="B290">
        <v>106.182250507028</v>
      </c>
      <c r="C290">
        <v>102.4542275252</v>
      </c>
      <c r="D290">
        <v>108.73943984352201</v>
      </c>
      <c r="E290">
        <v>96.129622569576796</v>
      </c>
      <c r="F290" s="464">
        <v>110.42585321655089</v>
      </c>
      <c r="G290">
        <f>_xll.ciqfunctions.udf.CIQ($G$1, "IQ_LASTSALEPRICE", A290, "USD")</f>
        <v>82.66</v>
      </c>
      <c r="H290" s="186">
        <f t="shared" si="38"/>
        <v>-6.0452182323778025E-4</v>
      </c>
      <c r="I290" s="109">
        <f t="shared" si="34"/>
        <v>-4.7197640118034068E-3</v>
      </c>
      <c r="J290" s="109">
        <f t="shared" si="35"/>
        <v>-6.7409904070568905E-3</v>
      </c>
      <c r="K290" s="109">
        <f t="shared" si="36"/>
        <v>-5.7836459799837092E-3</v>
      </c>
      <c r="L290" s="109">
        <f t="shared" si="37"/>
        <v>-8.4006974163830517E-4</v>
      </c>
      <c r="M290" s="109">
        <f t="shared" si="39"/>
        <v>-1.0382513661203463E-3</v>
      </c>
    </row>
    <row r="291" spans="1:13" x14ac:dyDescent="0.25">
      <c r="A291" s="185">
        <v>41012</v>
      </c>
      <c r="B291">
        <v>106.96552206448</v>
      </c>
      <c r="C291">
        <v>102.63834601933701</v>
      </c>
      <c r="D291">
        <v>109.51350451537699</v>
      </c>
      <c r="E291">
        <v>96.131147540983605</v>
      </c>
      <c r="F291" s="464">
        <v>111.06614315916642</v>
      </c>
      <c r="G291">
        <f>_xll.ciqfunctions.udf.CIQ($G$1, "IQ_LASTSALEPRICE", A291, "USD")</f>
        <v>83.1</v>
      </c>
      <c r="H291" s="186">
        <f t="shared" si="38"/>
        <v>5.3230099201548864E-3</v>
      </c>
      <c r="I291" s="109">
        <f t="shared" si="34"/>
        <v>7.3766712770901854E-3</v>
      </c>
      <c r="J291" s="109">
        <f t="shared" si="35"/>
        <v>1.7970804971587651E-3</v>
      </c>
      <c r="K291" s="109">
        <f t="shared" si="36"/>
        <v>7.118527306825273E-3</v>
      </c>
      <c r="L291" s="109">
        <f t="shared" si="37"/>
        <v>1.5863699097673489E-5</v>
      </c>
      <c r="M291" s="109">
        <f t="shared" si="39"/>
        <v>5.7983698922379201E-3</v>
      </c>
    </row>
    <row r="292" spans="1:13" x14ac:dyDescent="0.25">
      <c r="A292" s="185">
        <v>41015</v>
      </c>
      <c r="B292">
        <v>107.007483040772</v>
      </c>
      <c r="C292">
        <v>103.04361242542601</v>
      </c>
      <c r="D292">
        <v>109.879728661201</v>
      </c>
      <c r="E292">
        <v>96.321768966831797</v>
      </c>
      <c r="F292" s="464">
        <v>110.99969797644216</v>
      </c>
      <c r="G292">
        <f>_xll.ciqfunctions.udf.CIQ($G$1, "IQ_LASTSALEPRICE", A292, "USD")</f>
        <v>84.04</v>
      </c>
      <c r="H292" s="186">
        <f t="shared" si="38"/>
        <v>1.1311672683514074E-2</v>
      </c>
      <c r="I292" s="109">
        <f t="shared" si="34"/>
        <v>3.92285060476949E-4</v>
      </c>
      <c r="J292" s="109">
        <f t="shared" si="35"/>
        <v>3.9484892518888426E-3</v>
      </c>
      <c r="K292" s="109">
        <f t="shared" si="36"/>
        <v>3.3441003230116895E-3</v>
      </c>
      <c r="L292" s="109">
        <f t="shared" si="37"/>
        <v>1.9829309305490206E-3</v>
      </c>
      <c r="M292" s="109">
        <f t="shared" si="39"/>
        <v>-5.9824876271274974E-4</v>
      </c>
    </row>
    <row r="293" spans="1:13" x14ac:dyDescent="0.25">
      <c r="A293" s="185">
        <v>41016</v>
      </c>
      <c r="B293">
        <v>106.378068396391</v>
      </c>
      <c r="C293">
        <v>101.56860728245201</v>
      </c>
      <c r="D293">
        <v>108.84764243206099</v>
      </c>
      <c r="E293">
        <v>96.146397255051397</v>
      </c>
      <c r="F293" s="464">
        <v>111.44669284204167</v>
      </c>
      <c r="G293">
        <f>_xll.ciqfunctions.udf.CIQ($G$1, "IQ_LASTSALEPRICE", A293, "USD")</f>
        <v>83.61</v>
      </c>
      <c r="H293" s="186">
        <f t="shared" si="38"/>
        <v>-5.1166111375535728E-3</v>
      </c>
      <c r="I293" s="109">
        <f t="shared" si="34"/>
        <v>-5.8819684987935217E-3</v>
      </c>
      <c r="J293" s="109">
        <f t="shared" si="35"/>
        <v>-1.4314377264689537E-2</v>
      </c>
      <c r="K293" s="109">
        <f t="shared" si="36"/>
        <v>-9.3928720221206907E-3</v>
      </c>
      <c r="L293" s="109">
        <f t="shared" si="37"/>
        <v>-1.820686161201901E-3</v>
      </c>
      <c r="M293" s="109">
        <f t="shared" si="39"/>
        <v>4.0269917283413115E-3</v>
      </c>
    </row>
    <row r="294" spans="1:13" x14ac:dyDescent="0.25">
      <c r="A294" s="185">
        <v>41017</v>
      </c>
      <c r="B294">
        <v>106.65780823833801</v>
      </c>
      <c r="C294">
        <v>101.852499485702</v>
      </c>
      <c r="D294">
        <v>109.40530192683801</v>
      </c>
      <c r="E294">
        <v>96.163171940526098</v>
      </c>
      <c r="F294" s="464">
        <v>112.89036544850499</v>
      </c>
      <c r="G294">
        <f>_xll.ciqfunctions.udf.CIQ($G$1, "IQ_LASTSALEPRICE", A294, "USD")</f>
        <v>81.66</v>
      </c>
      <c r="H294" s="186">
        <f t="shared" si="38"/>
        <v>-2.3322569070685306E-2</v>
      </c>
      <c r="I294" s="109">
        <f t="shared" si="34"/>
        <v>2.6296758924464481E-3</v>
      </c>
      <c r="J294" s="109">
        <f t="shared" si="35"/>
        <v>2.7950782318055811E-3</v>
      </c>
      <c r="K294" s="109">
        <f t="shared" si="36"/>
        <v>5.1233033836730613E-3</v>
      </c>
      <c r="L294" s="109">
        <f t="shared" si="37"/>
        <v>1.7447024489336549E-4</v>
      </c>
      <c r="M294" s="109">
        <f t="shared" si="39"/>
        <v>1.2953929539295528E-2</v>
      </c>
    </row>
    <row r="295" spans="1:13" x14ac:dyDescent="0.25">
      <c r="A295" s="185">
        <v>41018</v>
      </c>
      <c r="B295">
        <v>106.503951325267</v>
      </c>
      <c r="C295">
        <v>102.176506891586</v>
      </c>
      <c r="D295">
        <v>110.16272004661</v>
      </c>
      <c r="E295">
        <v>96.160884483415899</v>
      </c>
      <c r="F295" s="464">
        <v>114.03201449713076</v>
      </c>
      <c r="G295">
        <f>_xll.ciqfunctions.udf.CIQ($G$1, "IQ_LASTSALEPRICE", A295, "USD")</f>
        <v>82.95</v>
      </c>
      <c r="H295" s="186">
        <f t="shared" si="38"/>
        <v>1.5797207935341673E-2</v>
      </c>
      <c r="I295" s="109">
        <f t="shared" si="34"/>
        <v>-1.4425283587976567E-3</v>
      </c>
      <c r="J295" s="109">
        <f t="shared" si="35"/>
        <v>3.1811433938297995E-3</v>
      </c>
      <c r="K295" s="109">
        <f t="shared" si="36"/>
        <v>6.9230476625210535E-3</v>
      </c>
      <c r="L295" s="109">
        <f t="shared" si="37"/>
        <v>-2.3787246864248601E-5</v>
      </c>
      <c r="M295" s="109">
        <f t="shared" si="39"/>
        <v>1.0112900636737976E-2</v>
      </c>
    </row>
    <row r="296" spans="1:13" x14ac:dyDescent="0.25">
      <c r="A296" s="185">
        <v>41019</v>
      </c>
      <c r="B296">
        <v>105.846562696692</v>
      </c>
      <c r="C296">
        <v>101.94713022011901</v>
      </c>
      <c r="D296">
        <v>109.18057347371899</v>
      </c>
      <c r="E296">
        <v>96.157072054898904</v>
      </c>
      <c r="F296" s="464">
        <v>113.518574448807</v>
      </c>
      <c r="G296">
        <f>_xll.ciqfunctions.udf.CIQ($G$1, "IQ_LASTSALEPRICE", A296, "USD")</f>
        <v>84.05</v>
      </c>
      <c r="H296" s="186">
        <f t="shared" si="38"/>
        <v>1.3261000602772688E-2</v>
      </c>
      <c r="I296" s="109">
        <f t="shared" si="34"/>
        <v>-6.1724341716421494E-3</v>
      </c>
      <c r="J296" s="109">
        <f t="shared" si="35"/>
        <v>-2.2449061770175582E-3</v>
      </c>
      <c r="K296" s="109">
        <f t="shared" si="36"/>
        <v>-8.9154168712923809E-3</v>
      </c>
      <c r="L296" s="109">
        <f t="shared" si="37"/>
        <v>-3.9646354518030336E-5</v>
      </c>
      <c r="M296" s="109">
        <f t="shared" si="39"/>
        <v>-4.502595613942062E-3</v>
      </c>
    </row>
    <row r="297" spans="1:13" x14ac:dyDescent="0.25">
      <c r="A297" s="185">
        <v>41022</v>
      </c>
      <c r="B297">
        <v>106.531925309462</v>
      </c>
      <c r="C297">
        <v>102.31948158815</v>
      </c>
      <c r="D297">
        <v>109.98793124973901</v>
      </c>
      <c r="E297">
        <v>96.249332825009503</v>
      </c>
      <c r="F297" s="464">
        <v>113.91120507399577</v>
      </c>
      <c r="G297">
        <f>_xll.ciqfunctions.udf.CIQ($G$1, "IQ_LASTSALEPRICE", A297, "USD")</f>
        <v>81.16</v>
      </c>
      <c r="H297" s="186">
        <f t="shared" si="38"/>
        <v>-3.4384295062462877E-2</v>
      </c>
      <c r="I297" s="109">
        <f t="shared" si="34"/>
        <v>6.4750578130150505E-3</v>
      </c>
      <c r="J297" s="109">
        <f t="shared" si="35"/>
        <v>3.6523967592518858E-3</v>
      </c>
      <c r="K297" s="109">
        <f t="shared" si="36"/>
        <v>7.3947017343185539E-3</v>
      </c>
      <c r="L297" s="109">
        <f t="shared" si="37"/>
        <v>9.5947981920585512E-4</v>
      </c>
      <c r="M297" s="109">
        <f t="shared" si="39"/>
        <v>3.4587346352366044E-3</v>
      </c>
    </row>
    <row r="298" spans="1:13" x14ac:dyDescent="0.25">
      <c r="A298" s="185">
        <v>41023</v>
      </c>
      <c r="B298">
        <v>105.902510665081</v>
      </c>
      <c r="C298">
        <v>101.63443735856799</v>
      </c>
      <c r="D298">
        <v>109.38033209871401</v>
      </c>
      <c r="E298">
        <v>96.211971025543207</v>
      </c>
      <c r="F298" s="464">
        <v>113.40380549682875</v>
      </c>
      <c r="G298">
        <f>_xll.ciqfunctions.udf.CIQ($G$1, "IQ_LASTSALEPRICE", A298, "USD")</f>
        <v>80.900000000000006</v>
      </c>
      <c r="H298" s="186">
        <f t="shared" si="38"/>
        <v>-3.2035485460817359E-3</v>
      </c>
      <c r="I298" s="109">
        <f t="shared" si="34"/>
        <v>-5.9082255629251401E-3</v>
      </c>
      <c r="J298" s="109">
        <f t="shared" si="35"/>
        <v>-6.6951495350553447E-3</v>
      </c>
      <c r="K298" s="109">
        <f t="shared" si="36"/>
        <v>-5.5242347421317062E-3</v>
      </c>
      <c r="L298" s="109">
        <f t="shared" si="37"/>
        <v>-3.8817723063311327E-4</v>
      </c>
      <c r="M298" s="109">
        <f t="shared" si="39"/>
        <v>-4.4543429844098315E-3</v>
      </c>
    </row>
    <row r="299" spans="1:13" x14ac:dyDescent="0.25">
      <c r="A299" s="185">
        <v>41024</v>
      </c>
      <c r="B299">
        <v>105.944471641373</v>
      </c>
      <c r="C299">
        <v>101.277514914626</v>
      </c>
      <c r="D299">
        <v>109.596737275791</v>
      </c>
      <c r="E299">
        <v>96.207396111322893</v>
      </c>
      <c r="F299" s="464">
        <v>113.50045303533676</v>
      </c>
      <c r="G299">
        <f>_xll.ciqfunctions.udf.CIQ($G$1, "IQ_LASTSALEPRICE", A299, "USD")</f>
        <v>83.07</v>
      </c>
      <c r="H299" s="186">
        <f t="shared" si="38"/>
        <v>2.6823238566130891E-2</v>
      </c>
      <c r="I299" s="109">
        <f t="shared" si="34"/>
        <v>3.9622267714412018E-4</v>
      </c>
      <c r="J299" s="109">
        <f t="shared" si="35"/>
        <v>-3.5118258458278762E-3</v>
      </c>
      <c r="K299" s="109">
        <f t="shared" si="36"/>
        <v>1.9784651675924803E-3</v>
      </c>
      <c r="L299" s="109">
        <f t="shared" si="37"/>
        <v>-4.7550363759807368E-5</v>
      </c>
      <c r="M299" s="109">
        <f t="shared" si="39"/>
        <v>8.5224246298065687E-4</v>
      </c>
    </row>
    <row r="300" spans="1:13" x14ac:dyDescent="0.25">
      <c r="A300" s="185">
        <v>41025</v>
      </c>
      <c r="B300">
        <v>105.650744807329</v>
      </c>
      <c r="C300">
        <v>101.163340876362</v>
      </c>
      <c r="D300">
        <v>109.904698489325</v>
      </c>
      <c r="E300">
        <v>96.233320625238207</v>
      </c>
      <c r="F300" s="464">
        <v>114.02597402597404</v>
      </c>
      <c r="G300">
        <f>_xll.ciqfunctions.udf.CIQ($G$1, "IQ_LASTSALEPRICE", A300, "USD")</f>
        <v>86.53</v>
      </c>
      <c r="H300" s="186">
        <f t="shared" si="38"/>
        <v>4.1651619116408023E-2</v>
      </c>
      <c r="I300" s="109">
        <f t="shared" si="34"/>
        <v>-2.7724602283947242E-3</v>
      </c>
      <c r="J300" s="109">
        <f t="shared" si="35"/>
        <v>-1.1273384656035335E-3</v>
      </c>
      <c r="K300" s="109">
        <f t="shared" si="36"/>
        <v>2.8099487374249055E-3</v>
      </c>
      <c r="L300" s="109">
        <f t="shared" si="37"/>
        <v>2.6946487446055656E-4</v>
      </c>
      <c r="M300" s="109">
        <f t="shared" si="39"/>
        <v>4.6301224055349532E-3</v>
      </c>
    </row>
    <row r="301" spans="1:13" x14ac:dyDescent="0.25">
      <c r="A301" s="185">
        <v>41026</v>
      </c>
      <c r="B301">
        <v>105.53884887055</v>
      </c>
      <c r="C301">
        <v>100.904134951656</v>
      </c>
      <c r="D301">
        <v>108.33992259353199</v>
      </c>
      <c r="E301">
        <v>96.291269538696099</v>
      </c>
      <c r="F301" s="464">
        <v>113.87496224705527</v>
      </c>
      <c r="G301">
        <f>_xll.ciqfunctions.udf.CIQ($G$1, "IQ_LASTSALEPRICE", A301, "USD")</f>
        <v>85.97</v>
      </c>
      <c r="H301" s="186">
        <f t="shared" si="38"/>
        <v>-6.4717439038484148E-3</v>
      </c>
      <c r="I301" s="109">
        <f t="shared" si="34"/>
        <v>-1.0591116700887637E-3</v>
      </c>
      <c r="J301" s="109">
        <f t="shared" si="35"/>
        <v>-2.5622515276831903E-3</v>
      </c>
      <c r="K301" s="109">
        <f t="shared" si="36"/>
        <v>-1.423757052520358E-2</v>
      </c>
      <c r="L301" s="109">
        <f t="shared" si="37"/>
        <v>6.0217098486670118E-4</v>
      </c>
      <c r="M301" s="109">
        <f t="shared" si="39"/>
        <v>-1.3243629814060354E-3</v>
      </c>
    </row>
    <row r="302" spans="1:13" x14ac:dyDescent="0.25">
      <c r="A302" s="185">
        <v>41029</v>
      </c>
      <c r="B302">
        <v>105.706692775718</v>
      </c>
      <c r="C302">
        <v>101.72495371322699</v>
      </c>
      <c r="D302">
        <v>108.215073452911</v>
      </c>
      <c r="E302">
        <v>95.775829203202406</v>
      </c>
      <c r="F302" s="464">
        <v>114.43672606463305</v>
      </c>
      <c r="G302">
        <f>_xll.ciqfunctions.udf.CIQ($G$1, "IQ_LASTSALEPRICE", A302, "USD")</f>
        <v>85.56</v>
      </c>
      <c r="H302" s="186">
        <f t="shared" si="38"/>
        <v>-4.7691055019192241E-3</v>
      </c>
      <c r="I302" s="109">
        <f t="shared" si="34"/>
        <v>1.5903518653483939E-3</v>
      </c>
      <c r="J302" s="109">
        <f t="shared" si="35"/>
        <v>8.1346394968278002E-3</v>
      </c>
      <c r="K302" s="109">
        <f t="shared" si="36"/>
        <v>-1.1523835132262183E-3</v>
      </c>
      <c r="L302" s="109">
        <f t="shared" si="37"/>
        <v>-5.3529290657712281E-3</v>
      </c>
      <c r="M302" s="109">
        <f t="shared" si="39"/>
        <v>4.9331635900702331E-3</v>
      </c>
    </row>
    <row r="303" spans="1:13" x14ac:dyDescent="0.25">
      <c r="A303" s="185">
        <v>41030</v>
      </c>
      <c r="B303">
        <v>105.762640744107</v>
      </c>
      <c r="C303">
        <v>101.199341699238</v>
      </c>
      <c r="D303">
        <v>107.3494527446</v>
      </c>
      <c r="E303">
        <v>95.743804803659899</v>
      </c>
      <c r="F303" s="464">
        <v>115.30051344004832</v>
      </c>
      <c r="G303">
        <f>_xll.ciqfunctions.udf.CIQ($G$1, "IQ_LASTSALEPRICE", A303, "USD")</f>
        <v>84.57</v>
      </c>
      <c r="H303" s="186">
        <f t="shared" si="38"/>
        <v>-1.1570827489481128E-2</v>
      </c>
      <c r="I303" s="109">
        <f t="shared" si="34"/>
        <v>5.2927555408155413E-4</v>
      </c>
      <c r="J303" s="109">
        <f t="shared" si="35"/>
        <v>-5.1669919208884307E-3</v>
      </c>
      <c r="K303" s="109">
        <f t="shared" si="36"/>
        <v>-7.9990770295754743E-3</v>
      </c>
      <c r="L303" s="109">
        <f t="shared" si="37"/>
        <v>-3.3436828277999542E-4</v>
      </c>
      <c r="M303" s="109">
        <f t="shared" si="39"/>
        <v>7.5481657429399274E-3</v>
      </c>
    </row>
    <row r="304" spans="1:13" x14ac:dyDescent="0.25">
      <c r="A304" s="185">
        <v>41031</v>
      </c>
      <c r="B304">
        <v>106.378068396391</v>
      </c>
      <c r="C304">
        <v>101.81341287800799</v>
      </c>
      <c r="D304">
        <v>107.92375879146</v>
      </c>
      <c r="E304">
        <v>96.256195196340002</v>
      </c>
      <c r="F304" s="464">
        <v>115.64482029598308</v>
      </c>
      <c r="G304">
        <f>_xll.ciqfunctions.udf.CIQ($G$1, "IQ_LASTSALEPRICE", A304, "USD")</f>
        <v>85.55</v>
      </c>
      <c r="H304" s="186">
        <f t="shared" si="38"/>
        <v>1.1588033581648283E-2</v>
      </c>
      <c r="I304" s="109">
        <f t="shared" si="34"/>
        <v>5.818951266289174E-3</v>
      </c>
      <c r="J304" s="109">
        <f t="shared" si="35"/>
        <v>6.0679364950317893E-3</v>
      </c>
      <c r="K304" s="109">
        <f t="shared" si="36"/>
        <v>5.3498740065900385E-3</v>
      </c>
      <c r="L304" s="109">
        <f t="shared" si="37"/>
        <v>5.3516819571861607E-3</v>
      </c>
      <c r="M304" s="109">
        <f t="shared" si="39"/>
        <v>2.9861693210393447E-3</v>
      </c>
    </row>
    <row r="305" spans="1:13" x14ac:dyDescent="0.25">
      <c r="A305" s="185">
        <v>41032</v>
      </c>
      <c r="B305">
        <v>106.336107420099</v>
      </c>
      <c r="C305">
        <v>101.50277720633601</v>
      </c>
      <c r="D305">
        <v>107.99034499979101</v>
      </c>
      <c r="E305">
        <v>96.172321768966796</v>
      </c>
      <c r="F305" s="464">
        <v>116.3213530655391</v>
      </c>
      <c r="G305">
        <f>_xll.ciqfunctions.udf.CIQ($G$1, "IQ_LASTSALEPRICE", A305, "USD")</f>
        <v>84.81</v>
      </c>
      <c r="H305" s="186">
        <f t="shared" si="38"/>
        <v>-8.6499123319695448E-3</v>
      </c>
      <c r="I305" s="109">
        <f t="shared" si="34"/>
        <v>-3.9445138386651202E-4</v>
      </c>
      <c r="J305" s="109">
        <f t="shared" si="35"/>
        <v>-3.0510289645646615E-3</v>
      </c>
      <c r="K305" s="109">
        <f t="shared" si="36"/>
        <v>6.1697451123499114E-4</v>
      </c>
      <c r="L305" s="109">
        <f t="shared" si="37"/>
        <v>-8.7135614702127384E-4</v>
      </c>
      <c r="M305" s="109">
        <f t="shared" si="39"/>
        <v>5.8500914076782262E-3</v>
      </c>
    </row>
    <row r="306" spans="1:13" x14ac:dyDescent="0.25">
      <c r="A306" s="185">
        <v>41033</v>
      </c>
      <c r="B306">
        <v>106.727743198825</v>
      </c>
      <c r="C306">
        <v>102.30713844887801</v>
      </c>
      <c r="D306">
        <v>109.363685546631</v>
      </c>
      <c r="E306">
        <v>96.060236370568006</v>
      </c>
      <c r="F306" s="464">
        <v>116.26698882512837</v>
      </c>
      <c r="G306">
        <f>_xll.ciqfunctions.udf.CIQ($G$1, "IQ_LASTSALEPRICE", A306, "USD")</f>
        <v>84.36</v>
      </c>
      <c r="H306" s="186">
        <f t="shared" si="38"/>
        <v>-5.3059780686239844E-3</v>
      </c>
      <c r="I306" s="109">
        <f t="shared" si="34"/>
        <v>3.6829990134843449E-3</v>
      </c>
      <c r="J306" s="109">
        <f t="shared" si="35"/>
        <v>7.9245244778562984E-3</v>
      </c>
      <c r="K306" s="109">
        <f t="shared" si="36"/>
        <v>1.271725307334326E-2</v>
      </c>
      <c r="L306" s="109">
        <f t="shared" si="37"/>
        <v>-1.1654642035995311E-3</v>
      </c>
      <c r="M306" s="109">
        <f t="shared" si="39"/>
        <v>-4.6736251752599323E-4</v>
      </c>
    </row>
    <row r="307" spans="1:13" x14ac:dyDescent="0.25">
      <c r="A307" s="185">
        <v>41036</v>
      </c>
      <c r="B307">
        <v>107.161339953842</v>
      </c>
      <c r="C307">
        <v>102.317424398271</v>
      </c>
      <c r="D307">
        <v>109.596737275791</v>
      </c>
      <c r="E307">
        <v>96.207396111322893</v>
      </c>
      <c r="F307" s="464">
        <v>116.30927212322561</v>
      </c>
      <c r="G307">
        <f>_xll.ciqfunctions.udf.CIQ($G$1, "IQ_LASTSALEPRICE", A307, "USD")</f>
        <v>84.01</v>
      </c>
      <c r="H307" s="186">
        <f t="shared" si="38"/>
        <v>-4.1488857278330071E-3</v>
      </c>
      <c r="I307" s="109">
        <f t="shared" si="34"/>
        <v>4.0626433392230155E-3</v>
      </c>
      <c r="J307" s="109">
        <f t="shared" si="35"/>
        <v>1.0053989925773443E-4</v>
      </c>
      <c r="K307" s="109">
        <f t="shared" si="36"/>
        <v>2.1309791087886776E-3</v>
      </c>
      <c r="L307" s="109">
        <f t="shared" si="37"/>
        <v>1.5319527237804831E-3</v>
      </c>
      <c r="M307" s="109">
        <f t="shared" si="39"/>
        <v>3.636741479633443E-4</v>
      </c>
    </row>
    <row r="308" spans="1:13" x14ac:dyDescent="0.25">
      <c r="A308" s="185">
        <v>41037</v>
      </c>
      <c r="B308">
        <v>107.65088467725</v>
      </c>
      <c r="C308">
        <v>102.967496399917</v>
      </c>
      <c r="D308">
        <v>111.061633859086</v>
      </c>
      <c r="E308">
        <v>96.237895539458606</v>
      </c>
      <c r="F308" s="464">
        <v>116.92540018121413</v>
      </c>
      <c r="G308">
        <f>_xll.ciqfunctions.udf.CIQ($G$1, "IQ_LASTSALEPRICE", A308, "USD")</f>
        <v>83.41</v>
      </c>
      <c r="H308" s="186">
        <f t="shared" si="38"/>
        <v>-7.142006903940068E-3</v>
      </c>
      <c r="I308" s="109">
        <f t="shared" si="34"/>
        <v>4.5682960255897243E-3</v>
      </c>
      <c r="J308" s="109">
        <f t="shared" si="35"/>
        <v>6.3534828546463196E-3</v>
      </c>
      <c r="K308" s="109">
        <f t="shared" si="36"/>
        <v>1.3366242642869119E-2</v>
      </c>
      <c r="L308" s="109">
        <f t="shared" si="37"/>
        <v>3.1701749936585699E-4</v>
      </c>
      <c r="M308" s="109">
        <f t="shared" si="39"/>
        <v>5.2973253700336898E-3</v>
      </c>
    </row>
    <row r="309" spans="1:13" x14ac:dyDescent="0.25">
      <c r="A309" s="185">
        <v>41038</v>
      </c>
      <c r="B309">
        <v>108.04252045597499</v>
      </c>
      <c r="C309">
        <v>103.10532812178501</v>
      </c>
      <c r="D309">
        <v>112.210245952807</v>
      </c>
      <c r="E309">
        <v>96.086923370186796</v>
      </c>
      <c r="F309" s="464">
        <v>118.17577771066144</v>
      </c>
      <c r="G309">
        <f>_xll.ciqfunctions.udf.CIQ($G$1, "IQ_LASTSALEPRICE", A309, "USD")</f>
        <v>82.77</v>
      </c>
      <c r="H309" s="186">
        <f t="shared" si="38"/>
        <v>-7.6729408943772004E-3</v>
      </c>
      <c r="I309" s="109">
        <f t="shared" si="34"/>
        <v>3.638017280574779E-3</v>
      </c>
      <c r="J309" s="109">
        <f t="shared" si="35"/>
        <v>1.3385944758013135E-3</v>
      </c>
      <c r="K309" s="109">
        <f t="shared" si="36"/>
        <v>1.0342114137978031E-2</v>
      </c>
      <c r="L309" s="109">
        <f t="shared" si="37"/>
        <v>-1.5687393040499931E-3</v>
      </c>
      <c r="M309" s="109">
        <f t="shared" si="39"/>
        <v>1.0693805858345895E-2</v>
      </c>
    </row>
    <row r="310" spans="1:13" x14ac:dyDescent="0.25">
      <c r="A310" s="185">
        <v>41039</v>
      </c>
      <c r="B310">
        <v>107.930624519197</v>
      </c>
      <c r="C310">
        <v>103.032297881094</v>
      </c>
      <c r="D310">
        <v>111.98551749968701</v>
      </c>
      <c r="E310">
        <v>96.304994281357196</v>
      </c>
      <c r="F310" s="464">
        <v>118.14557535487768</v>
      </c>
      <c r="G310">
        <f>_xll.ciqfunctions.udf.CIQ($G$1, "IQ_LASTSALEPRICE", A310, "USD")</f>
        <v>83</v>
      </c>
      <c r="H310" s="186">
        <f t="shared" si="38"/>
        <v>2.7787845837865532E-3</v>
      </c>
      <c r="I310" s="109">
        <f t="shared" si="34"/>
        <v>-1.0356657388753687E-3</v>
      </c>
      <c r="J310" s="109">
        <f t="shared" si="35"/>
        <v>-7.0830714591929578E-4</v>
      </c>
      <c r="K310" s="109">
        <f t="shared" si="36"/>
        <v>-2.0027445017321011E-3</v>
      </c>
      <c r="L310" s="109">
        <f t="shared" si="37"/>
        <v>2.2695170531192854E-3</v>
      </c>
      <c r="M310" s="109">
        <f t="shared" si="39"/>
        <v>-2.5557145777965751E-4</v>
      </c>
    </row>
    <row r="311" spans="1:13" x14ac:dyDescent="0.25">
      <c r="A311" s="185">
        <v>41040</v>
      </c>
      <c r="B311">
        <v>108.12644240856</v>
      </c>
      <c r="C311">
        <v>102.440855790989</v>
      </c>
      <c r="D311">
        <v>112.276832161138</v>
      </c>
      <c r="E311">
        <v>96.245520396492495</v>
      </c>
      <c r="F311" s="464">
        <v>117.36031410450016</v>
      </c>
      <c r="G311">
        <f>_xll.ciqfunctions.udf.CIQ($G$1, "IQ_LASTSALEPRICE", A311, "USD")</f>
        <v>83.22</v>
      </c>
      <c r="H311" s="186">
        <f t="shared" si="38"/>
        <v>2.6506024096384362E-3</v>
      </c>
      <c r="I311" s="109">
        <f t="shared" si="34"/>
        <v>1.8142940452288148E-3</v>
      </c>
      <c r="J311" s="109">
        <f t="shared" si="35"/>
        <v>-5.7403562015820864E-3</v>
      </c>
      <c r="K311" s="109">
        <f t="shared" si="36"/>
        <v>2.6013601397325559E-3</v>
      </c>
      <c r="L311" s="109">
        <f t="shared" si="37"/>
        <v>-6.175576387134063E-4</v>
      </c>
      <c r="M311" s="109">
        <f t="shared" si="39"/>
        <v>-6.6465565724217468E-3</v>
      </c>
    </row>
    <row r="312" spans="1:13" x14ac:dyDescent="0.25">
      <c r="A312" s="185">
        <v>41043</v>
      </c>
      <c r="B312">
        <v>108.89572697391399</v>
      </c>
      <c r="C312">
        <v>103.044641020366</v>
      </c>
      <c r="D312">
        <v>113.750052020475</v>
      </c>
      <c r="E312">
        <v>96.321768966831797</v>
      </c>
      <c r="F312" s="464">
        <v>120.12080942313501</v>
      </c>
      <c r="G312">
        <f>_xll.ciqfunctions.udf.CIQ($G$1, "IQ_LASTSALEPRICE", A312, "USD")</f>
        <v>82.62</v>
      </c>
      <c r="H312" s="186">
        <f t="shared" si="38"/>
        <v>-7.2098053352558367E-3</v>
      </c>
      <c r="I312" s="109">
        <f t="shared" si="34"/>
        <v>7.1146756354678597E-3</v>
      </c>
      <c r="J312" s="109">
        <f t="shared" si="35"/>
        <v>5.8939885333337827E-3</v>
      </c>
      <c r="K312" s="109">
        <f t="shared" si="36"/>
        <v>1.3121316579565168E-2</v>
      </c>
      <c r="L312" s="109">
        <f t="shared" si="37"/>
        <v>7.9222981002335935E-4</v>
      </c>
      <c r="M312" s="109">
        <f t="shared" si="39"/>
        <v>2.3521539966030236E-2</v>
      </c>
    </row>
    <row r="313" spans="1:13" x14ac:dyDescent="0.25">
      <c r="A313" s="185">
        <v>41044</v>
      </c>
      <c r="B313">
        <v>109.623050562976</v>
      </c>
      <c r="C313">
        <v>103.359391071795</v>
      </c>
      <c r="D313">
        <v>114.51579341628801</v>
      </c>
      <c r="E313">
        <v>96.410217308425402</v>
      </c>
      <c r="F313" s="464">
        <v>120.5829054666264</v>
      </c>
      <c r="G313">
        <f>_xll.ciqfunctions.udf.CIQ($G$1, "IQ_LASTSALEPRICE", A313, "USD")</f>
        <v>83.26</v>
      </c>
      <c r="H313" s="186">
        <f t="shared" si="38"/>
        <v>7.7463083999032012E-3</v>
      </c>
      <c r="I313" s="109">
        <f t="shared" si="34"/>
        <v>6.6790829105374261E-3</v>
      </c>
      <c r="J313" s="109">
        <f t="shared" si="35"/>
        <v>3.054501896578854E-3</v>
      </c>
      <c r="K313" s="109">
        <f t="shared" si="36"/>
        <v>6.7317894120626498E-3</v>
      </c>
      <c r="L313" s="109">
        <f t="shared" si="37"/>
        <v>9.1825910738885241E-4</v>
      </c>
      <c r="M313" s="109">
        <f t="shared" si="39"/>
        <v>3.8469274866739234E-3</v>
      </c>
    </row>
    <row r="314" spans="1:13" x14ac:dyDescent="0.25">
      <c r="A314" s="185">
        <v>41045</v>
      </c>
      <c r="B314">
        <v>109.97272536541</v>
      </c>
      <c r="C314">
        <v>103.97037646574699</v>
      </c>
      <c r="D314">
        <v>115.006866702734</v>
      </c>
      <c r="E314">
        <v>96.420892108272895</v>
      </c>
      <c r="F314" s="464">
        <v>120.93023255813952</v>
      </c>
      <c r="G314">
        <f>_xll.ciqfunctions.udf.CIQ($G$1, "IQ_LASTSALEPRICE", A314, "USD")</f>
        <v>84.26</v>
      </c>
      <c r="H314" s="186">
        <f t="shared" si="38"/>
        <v>1.2010569300984875E-2</v>
      </c>
      <c r="I314" s="109">
        <f t="shared" si="34"/>
        <v>3.1897926634791851E-3</v>
      </c>
      <c r="J314" s="109">
        <f t="shared" si="35"/>
        <v>5.9112712218629682E-3</v>
      </c>
      <c r="K314" s="109">
        <f t="shared" si="36"/>
        <v>4.2882581676821907E-3</v>
      </c>
      <c r="L314" s="109">
        <f t="shared" si="37"/>
        <v>1.1072270289935737E-4</v>
      </c>
      <c r="M314" s="109">
        <f t="shared" si="39"/>
        <v>2.8804007514087182E-3</v>
      </c>
    </row>
    <row r="315" spans="1:13" x14ac:dyDescent="0.25">
      <c r="A315" s="185">
        <v>41046</v>
      </c>
      <c r="B315">
        <v>110.098608294286</v>
      </c>
      <c r="C315">
        <v>104.52890351779401</v>
      </c>
      <c r="D315">
        <v>114.773814973573</v>
      </c>
      <c r="E315">
        <v>96.501715592832596</v>
      </c>
      <c r="F315" s="464">
        <v>120.64028994261552</v>
      </c>
      <c r="G315">
        <f>_xll.ciqfunctions.udf.CIQ($G$1, "IQ_LASTSALEPRICE", A315, "USD")</f>
        <v>82.53</v>
      </c>
      <c r="H315" s="186">
        <f t="shared" si="38"/>
        <v>-2.0531687633515316E-2</v>
      </c>
      <c r="I315" s="109">
        <f t="shared" si="34"/>
        <v>1.1446740858491733E-3</v>
      </c>
      <c r="J315" s="109">
        <f t="shared" si="35"/>
        <v>5.3719825880500505E-3</v>
      </c>
      <c r="K315" s="109">
        <f t="shared" si="36"/>
        <v>-2.0264157770978342E-3</v>
      </c>
      <c r="L315" s="109">
        <f t="shared" si="37"/>
        <v>8.3823622445788892E-4</v>
      </c>
      <c r="M315" s="109">
        <f t="shared" si="39"/>
        <v>-2.3976023976023386E-3</v>
      </c>
    </row>
    <row r="316" spans="1:13" x14ac:dyDescent="0.25">
      <c r="A316" s="185">
        <v>41047</v>
      </c>
      <c r="B316">
        <v>109.86082942863101</v>
      </c>
      <c r="C316">
        <v>104.815881505862</v>
      </c>
      <c r="D316">
        <v>114.632319280868</v>
      </c>
      <c r="E316">
        <v>96.547464735036201</v>
      </c>
      <c r="F316" s="464">
        <v>121.60072485653882</v>
      </c>
      <c r="G316">
        <f>_xll.ciqfunctions.udf.CIQ($G$1, "IQ_LASTSALEPRICE", A316, "USD")</f>
        <v>81</v>
      </c>
      <c r="H316" s="186">
        <f t="shared" si="38"/>
        <v>-1.8538713195201728E-2</v>
      </c>
      <c r="I316" s="109">
        <f t="shared" si="34"/>
        <v>-2.1596900209621683E-3</v>
      </c>
      <c r="J316" s="109">
        <f t="shared" si="35"/>
        <v>2.7454414847003505E-3</v>
      </c>
      <c r="K316" s="109">
        <f t="shared" si="36"/>
        <v>-1.2328220747700458E-3</v>
      </c>
      <c r="L316" s="109">
        <f t="shared" si="37"/>
        <v>4.7407594696702304E-4</v>
      </c>
      <c r="M316" s="109">
        <f t="shared" si="39"/>
        <v>7.9611456038455319E-3</v>
      </c>
    </row>
    <row r="317" spans="1:13" x14ac:dyDescent="0.25">
      <c r="A317" s="185">
        <v>41050</v>
      </c>
      <c r="B317">
        <v>109.553115602489</v>
      </c>
      <c r="C317">
        <v>105.131660152232</v>
      </c>
      <c r="D317">
        <v>114.82375462982201</v>
      </c>
      <c r="E317">
        <v>96.506290507052896</v>
      </c>
      <c r="F317" s="464">
        <v>123.47327091513137</v>
      </c>
      <c r="G317">
        <f>_xll.ciqfunctions.udf.CIQ($G$1, "IQ_LASTSALEPRICE", A317, "USD")</f>
        <v>82.13</v>
      </c>
      <c r="H317" s="186">
        <f t="shared" si="38"/>
        <v>1.3950617283950528E-2</v>
      </c>
      <c r="I317" s="109">
        <f t="shared" si="34"/>
        <v>-2.8009421350847497E-3</v>
      </c>
      <c r="J317" s="109">
        <f t="shared" si="35"/>
        <v>3.012698475014508E-3</v>
      </c>
      <c r="K317" s="109">
        <f t="shared" si="36"/>
        <v>1.6699945543712236E-3</v>
      </c>
      <c r="L317" s="109">
        <f t="shared" si="37"/>
        <v>-4.2646617491515215E-4</v>
      </c>
      <c r="M317" s="109">
        <f t="shared" si="39"/>
        <v>1.5399135661417596E-2</v>
      </c>
    </row>
    <row r="318" spans="1:13" x14ac:dyDescent="0.25">
      <c r="A318" s="185">
        <v>41051</v>
      </c>
      <c r="B318">
        <v>109.69298552346299</v>
      </c>
      <c r="C318">
        <v>104.693478708084</v>
      </c>
      <c r="D318">
        <v>114.06633651004999</v>
      </c>
      <c r="E318">
        <v>96.439191765154405</v>
      </c>
      <c r="F318" s="464">
        <v>123.72697070371488</v>
      </c>
      <c r="G318">
        <f>_xll.ciqfunctions.udf.CIQ($G$1, "IQ_LASTSALEPRICE", A318, "USD")</f>
        <v>82.12</v>
      </c>
      <c r="H318" s="186">
        <f t="shared" si="38"/>
        <v>-1.217581882380081E-4</v>
      </c>
      <c r="I318" s="109">
        <f t="shared" si="34"/>
        <v>1.2767315671926571E-3</v>
      </c>
      <c r="J318" s="109">
        <f t="shared" si="35"/>
        <v>-4.1679304170932907E-3</v>
      </c>
      <c r="K318" s="109">
        <f t="shared" si="36"/>
        <v>-6.5963538835133173E-3</v>
      </c>
      <c r="L318" s="109">
        <f t="shared" si="37"/>
        <v>-6.9527842740557677E-4</v>
      </c>
      <c r="M318" s="109">
        <f t="shared" si="39"/>
        <v>2.0546939973582479E-3</v>
      </c>
    </row>
    <row r="319" spans="1:13" x14ac:dyDescent="0.25">
      <c r="A319" s="185">
        <v>41052</v>
      </c>
      <c r="B319">
        <v>111.147632701587</v>
      </c>
      <c r="C319">
        <v>105.710759103065</v>
      </c>
      <c r="D319">
        <v>116.713138291231</v>
      </c>
      <c r="E319">
        <v>96.533739992375104</v>
      </c>
      <c r="F319" s="464">
        <v>126.19752340682572</v>
      </c>
      <c r="G319">
        <f>_xll.ciqfunctions.udf.CIQ($G$1, "IQ_LASTSALEPRICE", A319, "USD")</f>
        <v>81.290000000000006</v>
      </c>
      <c r="H319" s="186">
        <f t="shared" si="38"/>
        <v>-1.0107160253287839E-2</v>
      </c>
      <c r="I319" s="109">
        <f t="shared" si="34"/>
        <v>1.3261077462540793E-2</v>
      </c>
      <c r="J319" s="109">
        <f t="shared" si="35"/>
        <v>9.7167503414179457E-3</v>
      </c>
      <c r="K319" s="109">
        <f t="shared" si="36"/>
        <v>2.32040570615486E-2</v>
      </c>
      <c r="L319" s="109">
        <f t="shared" si="37"/>
        <v>9.8039215686229753E-4</v>
      </c>
      <c r="M319" s="109">
        <f t="shared" si="39"/>
        <v>1.9967778157496507E-2</v>
      </c>
    </row>
    <row r="320" spans="1:13" x14ac:dyDescent="0.25">
      <c r="A320" s="185">
        <v>41053</v>
      </c>
      <c r="B320">
        <v>111.06371074900299</v>
      </c>
      <c r="C320">
        <v>105.533840773503</v>
      </c>
      <c r="D320">
        <v>116.39685380165599</v>
      </c>
      <c r="E320">
        <v>96.584064048798993</v>
      </c>
      <c r="F320" s="464">
        <v>122.67592872244035</v>
      </c>
      <c r="G320">
        <f>_xll.ciqfunctions.udf.CIQ($G$1, "IQ_LASTSALEPRICE", A320, "USD")</f>
        <v>82.19</v>
      </c>
      <c r="H320" s="186">
        <f t="shared" si="38"/>
        <v>1.1071472505843172E-2</v>
      </c>
      <c r="I320" s="109">
        <f t="shared" si="34"/>
        <v>-7.5504939281367811E-4</v>
      </c>
      <c r="J320" s="109">
        <f t="shared" si="35"/>
        <v>-1.6736075974017606E-3</v>
      </c>
      <c r="K320" s="109">
        <f t="shared" si="36"/>
        <v>-2.7099304688885661E-3</v>
      </c>
      <c r="L320" s="109">
        <f t="shared" si="37"/>
        <v>5.2131054311033154E-4</v>
      </c>
      <c r="M320" s="109">
        <f t="shared" si="39"/>
        <v>-2.790541834194904E-2</v>
      </c>
    </row>
    <row r="321" spans="1:13" x14ac:dyDescent="0.25">
      <c r="A321" s="185">
        <v>41054</v>
      </c>
      <c r="B321">
        <v>111.65116441709201</v>
      </c>
      <c r="C321">
        <v>105.73235959679</v>
      </c>
      <c r="D321">
        <v>116.62158225477501</v>
      </c>
      <c r="E321">
        <v>96.765535646206601</v>
      </c>
      <c r="F321" s="464">
        <v>120.57082452431291</v>
      </c>
      <c r="G321">
        <f>_xll.ciqfunctions.udf.CIQ($G$1, "IQ_LASTSALEPRICE", A321, "USD")</f>
        <v>83.02</v>
      </c>
      <c r="H321" s="186">
        <f t="shared" si="38"/>
        <v>1.0098552135296313E-2</v>
      </c>
      <c r="I321" s="109">
        <f t="shared" si="34"/>
        <v>5.2893394622535173E-3</v>
      </c>
      <c r="J321" s="109">
        <f t="shared" si="35"/>
        <v>1.8810916179301529E-3</v>
      </c>
      <c r="K321" s="109">
        <f t="shared" si="36"/>
        <v>1.9307089992479654E-3</v>
      </c>
      <c r="L321" s="109">
        <f t="shared" si="37"/>
        <v>1.8788979237394088E-3</v>
      </c>
      <c r="M321" s="109">
        <f t="shared" si="39"/>
        <v>-1.715987985622125E-2</v>
      </c>
    </row>
    <row r="322" spans="1:13" x14ac:dyDescent="0.25">
      <c r="A322" s="185">
        <v>41057</v>
      </c>
      <c r="B322">
        <v>111.595216448702</v>
      </c>
      <c r="C322">
        <v>105.476239456901</v>
      </c>
      <c r="D322">
        <v>116.130508968329</v>
      </c>
      <c r="E322">
        <v>96.779260388867698</v>
      </c>
      <c r="F322" s="464">
        <v>119.58924796134099</v>
      </c>
      <c r="G322">
        <f>_xll.ciqfunctions.udf.CIQ($G$1, "IQ_LASTSALEPRICE", A322, "USD")</f>
        <v>83.02</v>
      </c>
      <c r="H322" s="186">
        <f t="shared" si="38"/>
        <v>0</v>
      </c>
      <c r="I322" s="109">
        <f t="shared" si="34"/>
        <v>-5.0109614782878342E-4</v>
      </c>
      <c r="J322" s="109">
        <f t="shared" si="35"/>
        <v>-2.4223439339263741E-3</v>
      </c>
      <c r="K322" s="109">
        <f t="shared" si="36"/>
        <v>-4.2108268208297384E-3</v>
      </c>
      <c r="L322" s="109">
        <f t="shared" si="37"/>
        <v>1.4183503010078979E-4</v>
      </c>
      <c r="M322" s="109">
        <f t="shared" si="39"/>
        <v>-8.1410786302948956E-3</v>
      </c>
    </row>
    <row r="323" spans="1:13" x14ac:dyDescent="0.25">
      <c r="A323" s="185">
        <v>41058</v>
      </c>
      <c r="B323">
        <v>111.65116441709201</v>
      </c>
      <c r="C323">
        <v>105.310635671672</v>
      </c>
      <c r="D323">
        <v>115.747638270423</v>
      </c>
      <c r="E323">
        <v>96.625238276782298</v>
      </c>
      <c r="F323" s="464">
        <v>120.54968287526427</v>
      </c>
      <c r="G323">
        <f>_xll.ciqfunctions.udf.CIQ($G$1, "IQ_LASTSALEPRICE", A323, "USD")</f>
        <v>83.46</v>
      </c>
      <c r="H323" s="186">
        <f t="shared" si="38"/>
        <v>5.2999277282581581E-3</v>
      </c>
      <c r="I323" s="109">
        <f t="shared" ref="I323:I386" si="40">B323/B322-1</f>
        <v>5.013473710651084E-4</v>
      </c>
      <c r="J323" s="109">
        <f t="shared" ref="J323:J386" si="41">C323/C322-1</f>
        <v>-1.5700577313116915E-3</v>
      </c>
      <c r="K323" s="109">
        <f t="shared" ref="K323:K386" si="42">D323/D322-1</f>
        <v>-3.2969001970912792E-3</v>
      </c>
      <c r="L323" s="109">
        <f t="shared" ref="L323:L354" si="43">E323/E322-1</f>
        <v>-1.5914784992830944E-3</v>
      </c>
      <c r="M323" s="109">
        <f t="shared" si="39"/>
        <v>8.0311142539650771E-3</v>
      </c>
    </row>
    <row r="324" spans="1:13" x14ac:dyDescent="0.25">
      <c r="A324" s="185">
        <v>41059</v>
      </c>
      <c r="B324">
        <v>112.798097769074</v>
      </c>
      <c r="C324">
        <v>105.848590824933</v>
      </c>
      <c r="D324">
        <v>117.037746056847</v>
      </c>
      <c r="E324">
        <v>96.972931757529494</v>
      </c>
      <c r="F324" s="464">
        <v>121.20205376019328</v>
      </c>
      <c r="G324">
        <f>_xll.ciqfunctions.udf.CIQ($G$1, "IQ_LASTSALEPRICE", A324, "USD")</f>
        <v>81.650000000000006</v>
      </c>
      <c r="H324" s="186">
        <f t="shared" ref="H324:H387" si="44">G324/G323-1</f>
        <v>-2.1687035705727165E-2</v>
      </c>
      <c r="I324" s="109">
        <f t="shared" si="40"/>
        <v>1.0272471030372987E-2</v>
      </c>
      <c r="J324" s="109">
        <f t="shared" si="41"/>
        <v>5.1082699276281396E-3</v>
      </c>
      <c r="K324" s="109">
        <f t="shared" si="42"/>
        <v>1.1145867040586177E-2</v>
      </c>
      <c r="L324" s="109">
        <f t="shared" si="43"/>
        <v>3.5983712635330178E-3</v>
      </c>
      <c r="M324" s="109">
        <f t="shared" ref="M324:M387" si="45">F324/F323-1</f>
        <v>5.4116350152828563E-3</v>
      </c>
    </row>
    <row r="325" spans="1:13" x14ac:dyDescent="0.25">
      <c r="A325" s="185">
        <v>41060</v>
      </c>
      <c r="B325">
        <v>113.24568151618899</v>
      </c>
      <c r="C325">
        <v>106.50483439621399</v>
      </c>
      <c r="D325">
        <v>119.26006075991501</v>
      </c>
      <c r="E325">
        <v>96.905833015630904</v>
      </c>
      <c r="F325" s="464">
        <v>122.2108124433706</v>
      </c>
      <c r="G325">
        <f>_xll.ciqfunctions.udf.CIQ($G$1, "IQ_LASTSALEPRICE", A325, "USD")</f>
        <v>80.739999999999995</v>
      </c>
      <c r="H325" s="186">
        <f t="shared" si="44"/>
        <v>-1.1145131659522467E-2</v>
      </c>
      <c r="I325" s="109">
        <f t="shared" si="40"/>
        <v>3.9680079360142617E-3</v>
      </c>
      <c r="J325" s="109">
        <f t="shared" si="41"/>
        <v>6.1998328571646333E-3</v>
      </c>
      <c r="K325" s="109">
        <f t="shared" si="42"/>
        <v>1.8988016925655771E-2</v>
      </c>
      <c r="L325" s="109">
        <f t="shared" si="43"/>
        <v>-6.9193269381984113E-4</v>
      </c>
      <c r="M325" s="109">
        <f t="shared" si="45"/>
        <v>8.3229504111639319E-3</v>
      </c>
    </row>
    <row r="326" spans="1:13" x14ac:dyDescent="0.25">
      <c r="A326" s="185">
        <v>41061</v>
      </c>
      <c r="B326">
        <v>112.97992866634</v>
      </c>
      <c r="C326">
        <v>106.919358156757</v>
      </c>
      <c r="D326">
        <v>119.917599567189</v>
      </c>
      <c r="E326">
        <v>97.203202439954197</v>
      </c>
      <c r="F326" s="464">
        <v>122.9477499244941</v>
      </c>
      <c r="G326">
        <f>_xll.ciqfunctions.udf.CIQ($G$1, "IQ_LASTSALEPRICE", A326, "USD")</f>
        <v>78.150000000000006</v>
      </c>
      <c r="H326" s="186">
        <f t="shared" si="44"/>
        <v>-3.2078275947485579E-2</v>
      </c>
      <c r="I326" s="109">
        <f t="shared" si="40"/>
        <v>-2.3466930154948384E-3</v>
      </c>
      <c r="J326" s="109">
        <f t="shared" si="41"/>
        <v>3.8920652089924346E-3</v>
      </c>
      <c r="K326" s="109">
        <f t="shared" si="42"/>
        <v>5.5134871061126578E-3</v>
      </c>
      <c r="L326" s="109">
        <f t="shared" si="43"/>
        <v>3.0686431876121301E-3</v>
      </c>
      <c r="M326" s="109">
        <f t="shared" si="45"/>
        <v>6.0300514037165964E-3</v>
      </c>
    </row>
    <row r="327" spans="1:13" x14ac:dyDescent="0.25">
      <c r="A327" s="185">
        <v>41064</v>
      </c>
      <c r="B327">
        <v>111.916917266941</v>
      </c>
      <c r="C327">
        <v>107.16827813207099</v>
      </c>
      <c r="D327">
        <v>118.50264264014299</v>
      </c>
      <c r="E327">
        <v>97.067479984750193</v>
      </c>
      <c r="F327" s="464">
        <v>123.44306855934764</v>
      </c>
      <c r="G327">
        <f>_xll.ciqfunctions.udf.CIQ($G$1, "IQ_LASTSALEPRICE", A327, "USD")</f>
        <v>79.02</v>
      </c>
      <c r="H327" s="186">
        <f t="shared" si="44"/>
        <v>1.1132437619961522E-2</v>
      </c>
      <c r="I327" s="109">
        <f t="shared" si="40"/>
        <v>-9.4088517486885515E-3</v>
      </c>
      <c r="J327" s="109">
        <f t="shared" si="41"/>
        <v>2.3281095173528499E-3</v>
      </c>
      <c r="K327" s="109">
        <f t="shared" si="42"/>
        <v>-1.1799410029494584E-2</v>
      </c>
      <c r="L327" s="109">
        <f t="shared" si="43"/>
        <v>-1.3962755526274462E-3</v>
      </c>
      <c r="M327" s="109">
        <f t="shared" si="45"/>
        <v>4.0286921489633976E-3</v>
      </c>
    </row>
    <row r="328" spans="1:13" x14ac:dyDescent="0.25">
      <c r="A328" s="185">
        <v>41065</v>
      </c>
      <c r="B328">
        <v>112.29456605356999</v>
      </c>
      <c r="C328">
        <v>107.026332030446</v>
      </c>
      <c r="D328">
        <v>118.577552124516</v>
      </c>
      <c r="E328">
        <v>97.114754098360606</v>
      </c>
      <c r="F328" s="464">
        <v>122.34974327997585</v>
      </c>
      <c r="G328">
        <f>_xll.ciqfunctions.udf.CIQ($G$1, "IQ_LASTSALEPRICE", A328, "USD")</f>
        <v>79.400000000000006</v>
      </c>
      <c r="H328" s="186">
        <f t="shared" si="44"/>
        <v>4.8089091369274417E-3</v>
      </c>
      <c r="I328" s="109">
        <f t="shared" si="40"/>
        <v>3.374367306135051E-3</v>
      </c>
      <c r="J328" s="109">
        <f t="shared" si="41"/>
        <v>-1.3245160237628228E-3</v>
      </c>
      <c r="K328" s="109">
        <f t="shared" si="42"/>
        <v>6.321334503947007E-4</v>
      </c>
      <c r="L328" s="109">
        <f t="shared" si="43"/>
        <v>4.8702318858828697E-4</v>
      </c>
      <c r="M328" s="109">
        <f t="shared" si="45"/>
        <v>-8.8569191622626109E-3</v>
      </c>
    </row>
    <row r="329" spans="1:13" x14ac:dyDescent="0.25">
      <c r="A329" s="185">
        <v>41066</v>
      </c>
      <c r="B329">
        <v>111.721099377578</v>
      </c>
      <c r="C329">
        <v>105.95247891380301</v>
      </c>
      <c r="D329">
        <v>117.39564692662999</v>
      </c>
      <c r="E329">
        <v>97.062905070529894</v>
      </c>
      <c r="F329" s="464">
        <v>121.89066747206283</v>
      </c>
      <c r="G329">
        <f>_xll.ciqfunctions.udf.CIQ($G$1, "IQ_LASTSALEPRICE", A329, "USD")</f>
        <v>81.44</v>
      </c>
      <c r="H329" s="186">
        <f t="shared" si="44"/>
        <v>2.5692695214105665E-2</v>
      </c>
      <c r="I329" s="109">
        <f t="shared" si="40"/>
        <v>-5.1068070000682697E-3</v>
      </c>
      <c r="J329" s="109">
        <f t="shared" si="41"/>
        <v>-1.0033541244200639E-2</v>
      </c>
      <c r="K329" s="109">
        <f t="shared" si="42"/>
        <v>-9.9673604043108988E-3</v>
      </c>
      <c r="L329" s="109">
        <f t="shared" si="43"/>
        <v>-5.3389444592732982E-4</v>
      </c>
      <c r="M329" s="109">
        <f t="shared" si="45"/>
        <v>-3.7521599605035982E-3</v>
      </c>
    </row>
    <row r="330" spans="1:13" x14ac:dyDescent="0.25">
      <c r="A330" s="185">
        <v>41067</v>
      </c>
      <c r="B330">
        <v>111.371424575145</v>
      </c>
      <c r="C330">
        <v>105.405266406089</v>
      </c>
      <c r="D330">
        <v>115.997336551666</v>
      </c>
      <c r="E330">
        <v>97.064430041936703</v>
      </c>
      <c r="F330" s="464">
        <v>122.78465720326186</v>
      </c>
      <c r="G330">
        <f>_xll.ciqfunctions.udf.CIQ($G$1, "IQ_LASTSALEPRICE", A330, "USD")</f>
        <v>81.12</v>
      </c>
      <c r="H330" s="186">
        <f t="shared" si="44"/>
        <v>-3.9292730844793233E-3</v>
      </c>
      <c r="I330" s="109">
        <f t="shared" si="40"/>
        <v>-3.1298904538274996E-3</v>
      </c>
      <c r="J330" s="109">
        <f t="shared" si="41"/>
        <v>-5.1646975448228494E-3</v>
      </c>
      <c r="K330" s="109">
        <f t="shared" si="42"/>
        <v>-1.1911092204619056E-2</v>
      </c>
      <c r="L330" s="109">
        <f t="shared" si="43"/>
        <v>1.5711165925802462E-5</v>
      </c>
      <c r="M330" s="109">
        <f t="shared" si="45"/>
        <v>7.3343575003717021E-3</v>
      </c>
    </row>
    <row r="331" spans="1:13" x14ac:dyDescent="0.25">
      <c r="A331" s="185">
        <v>41068</v>
      </c>
      <c r="B331">
        <v>112.098748164207</v>
      </c>
      <c r="C331">
        <v>106.199341699238</v>
      </c>
      <c r="D331">
        <v>116.88792708810099</v>
      </c>
      <c r="E331">
        <v>97.216927182615294</v>
      </c>
      <c r="F331" s="464">
        <v>122.4524312896406</v>
      </c>
      <c r="G331">
        <f>_xll.ciqfunctions.udf.CIQ($G$1, "IQ_LASTSALEPRICE", A331, "USD")</f>
        <v>81.45</v>
      </c>
      <c r="H331" s="186">
        <f t="shared" si="44"/>
        <v>4.0680473372780579E-3</v>
      </c>
      <c r="I331" s="109">
        <f t="shared" si="40"/>
        <v>6.5306122448964832E-3</v>
      </c>
      <c r="J331" s="109">
        <f t="shared" si="41"/>
        <v>7.5335447670110689E-3</v>
      </c>
      <c r="K331" s="109">
        <f t="shared" si="42"/>
        <v>7.6776809098400012E-3</v>
      </c>
      <c r="L331" s="109">
        <f t="shared" si="43"/>
        <v>1.5710919088764985E-3</v>
      </c>
      <c r="M331" s="109">
        <f t="shared" si="45"/>
        <v>-2.705760810744251E-3</v>
      </c>
    </row>
    <row r="332" spans="1:13" x14ac:dyDescent="0.25">
      <c r="A332" s="185">
        <v>41071</v>
      </c>
      <c r="B332">
        <v>111.930904259039</v>
      </c>
      <c r="C332">
        <v>105.849619419872</v>
      </c>
      <c r="D332">
        <v>116.147155520412</v>
      </c>
      <c r="E332">
        <v>96.823484559664493</v>
      </c>
      <c r="F332" s="464">
        <v>123.21353065539114</v>
      </c>
      <c r="G332">
        <f>_xll.ciqfunctions.udf.CIQ($G$1, "IQ_LASTSALEPRICE", A332, "USD")</f>
        <v>81.13</v>
      </c>
      <c r="H332" s="186">
        <f t="shared" si="44"/>
        <v>-3.9287906691222174E-3</v>
      </c>
      <c r="I332" s="109">
        <f t="shared" si="40"/>
        <v>-1.49728616881728E-3</v>
      </c>
      <c r="J332" s="109">
        <f t="shared" si="41"/>
        <v>-3.2930738907632762E-3</v>
      </c>
      <c r="K332" s="109">
        <f t="shared" si="42"/>
        <v>-6.3374514900128576E-3</v>
      </c>
      <c r="L332" s="109">
        <f t="shared" si="43"/>
        <v>-4.0470588235291816E-3</v>
      </c>
      <c r="M332" s="109">
        <f t="shared" si="45"/>
        <v>6.2154696132596943E-3</v>
      </c>
    </row>
    <row r="333" spans="1:13" x14ac:dyDescent="0.25">
      <c r="A333" s="185">
        <v>41072</v>
      </c>
      <c r="B333">
        <v>112.112735156304</v>
      </c>
      <c r="C333">
        <v>105.599670849619</v>
      </c>
      <c r="D333">
        <v>116.280327937076</v>
      </c>
      <c r="E333">
        <v>97.1635531833778</v>
      </c>
      <c r="F333" s="464">
        <v>124.14376321353066</v>
      </c>
      <c r="G333">
        <f>_xll.ciqfunctions.udf.CIQ($G$1, "IQ_LASTSALEPRICE", A333, "USD")</f>
        <v>81.58</v>
      </c>
      <c r="H333" s="186">
        <f t="shared" si="44"/>
        <v>5.5466535190435984E-3</v>
      </c>
      <c r="I333" s="109">
        <f t="shared" si="40"/>
        <v>1.6244923461370409E-3</v>
      </c>
      <c r="J333" s="109">
        <f t="shared" si="41"/>
        <v>-2.3613553985634139E-3</v>
      </c>
      <c r="K333" s="109">
        <f t="shared" si="42"/>
        <v>1.1465835393669188E-3</v>
      </c>
      <c r="L333" s="109">
        <f t="shared" si="43"/>
        <v>3.5122535122535936E-3</v>
      </c>
      <c r="M333" s="109">
        <f t="shared" si="45"/>
        <v>7.5497597803704242E-3</v>
      </c>
    </row>
    <row r="334" spans="1:13" x14ac:dyDescent="0.25">
      <c r="A334" s="185">
        <v>41073</v>
      </c>
      <c r="B334">
        <v>111.119658717392</v>
      </c>
      <c r="C334">
        <v>105.62127134334401</v>
      </c>
      <c r="D334">
        <v>116.296974489158</v>
      </c>
      <c r="E334">
        <v>96.809759817003396</v>
      </c>
      <c r="F334" s="464">
        <v>124.37934158864392</v>
      </c>
      <c r="G334">
        <f>_xll.ciqfunctions.udf.CIQ($G$1, "IQ_LASTSALEPRICE", A334, "USD")</f>
        <v>82.17</v>
      </c>
      <c r="H334" s="186">
        <f t="shared" si="44"/>
        <v>7.2321647462614269E-3</v>
      </c>
      <c r="I334" s="109">
        <f t="shared" si="40"/>
        <v>-8.8578379389948614E-3</v>
      </c>
      <c r="J334" s="109">
        <f t="shared" si="41"/>
        <v>2.0455076754699597E-4</v>
      </c>
      <c r="K334" s="109">
        <f t="shared" si="42"/>
        <v>1.4315879889004179E-4</v>
      </c>
      <c r="L334" s="109">
        <f t="shared" si="43"/>
        <v>-3.6412147845878984E-3</v>
      </c>
      <c r="M334" s="109">
        <f t="shared" si="45"/>
        <v>1.8976255352276539E-3</v>
      </c>
    </row>
    <row r="335" spans="1:13" x14ac:dyDescent="0.25">
      <c r="A335" s="185">
        <v>41074</v>
      </c>
      <c r="B335">
        <v>110.965801804321</v>
      </c>
      <c r="C335">
        <v>105.398066241514</v>
      </c>
      <c r="D335">
        <v>116.438470181863</v>
      </c>
      <c r="E335">
        <v>97.166603126191305</v>
      </c>
      <c r="F335" s="464">
        <v>125.17366354575657</v>
      </c>
      <c r="G335">
        <f>_xll.ciqfunctions.udf.CIQ($G$1, "IQ_LASTSALEPRICE", A335, "USD")</f>
        <v>85.72</v>
      </c>
      <c r="H335" s="186">
        <f t="shared" si="44"/>
        <v>4.3203115492272071E-2</v>
      </c>
      <c r="I335" s="109">
        <f t="shared" si="40"/>
        <v>-1.3846057020594493E-3</v>
      </c>
      <c r="J335" s="109">
        <f t="shared" si="41"/>
        <v>-2.1132589959500514E-3</v>
      </c>
      <c r="K335" s="109">
        <f t="shared" si="42"/>
        <v>1.2166756128138001E-3</v>
      </c>
      <c r="L335" s="109">
        <f t="shared" si="43"/>
        <v>3.6860261802367233E-3</v>
      </c>
      <c r="M335" s="109">
        <f t="shared" si="45"/>
        <v>6.3862852702636363E-3</v>
      </c>
    </row>
    <row r="336" spans="1:13" x14ac:dyDescent="0.25">
      <c r="A336" s="185">
        <v>41075</v>
      </c>
      <c r="B336">
        <v>110.672074970277</v>
      </c>
      <c r="C336">
        <v>105.250977165192</v>
      </c>
      <c r="D336">
        <v>115.764284822506</v>
      </c>
      <c r="E336">
        <v>97.084254670224894</v>
      </c>
      <c r="F336" s="464">
        <v>123.37662337662339</v>
      </c>
      <c r="G336">
        <f>_xll.ciqfunctions.udf.CIQ($G$1, "IQ_LASTSALEPRICE", A336, "USD")</f>
        <v>85.32</v>
      </c>
      <c r="H336" s="186">
        <f t="shared" si="44"/>
        <v>-4.6663555762950226E-3</v>
      </c>
      <c r="I336" s="109">
        <f t="shared" si="40"/>
        <v>-2.6470032142151823E-3</v>
      </c>
      <c r="J336" s="109">
        <f t="shared" si="41"/>
        <v>-1.3955576375087597E-3</v>
      </c>
      <c r="K336" s="109">
        <f t="shared" si="42"/>
        <v>-5.7900568283317799E-3</v>
      </c>
      <c r="L336" s="109">
        <f t="shared" si="43"/>
        <v>-8.4749752813184642E-4</v>
      </c>
      <c r="M336" s="109">
        <f t="shared" si="45"/>
        <v>-1.4356375919893805E-2</v>
      </c>
    </row>
    <row r="337" spans="1:13" x14ac:dyDescent="0.25">
      <c r="A337" s="185">
        <v>41078</v>
      </c>
      <c r="B337">
        <v>111.301489614658</v>
      </c>
      <c r="C337">
        <v>105.5677844065</v>
      </c>
      <c r="D337">
        <v>115.84751758292001</v>
      </c>
      <c r="E337">
        <v>96.965306900495605</v>
      </c>
      <c r="F337" s="464">
        <v>124.79613409845966</v>
      </c>
      <c r="G337">
        <f>_xll.ciqfunctions.udf.CIQ($G$1, "IQ_LASTSALEPRICE", A337, "USD")</f>
        <v>86.77</v>
      </c>
      <c r="H337" s="186">
        <f t="shared" si="44"/>
        <v>1.6994842944210165E-2</v>
      </c>
      <c r="I337" s="109">
        <f t="shared" si="40"/>
        <v>5.6872037914716955E-3</v>
      </c>
      <c r="J337" s="109">
        <f t="shared" si="41"/>
        <v>3.0100171023663691E-3</v>
      </c>
      <c r="K337" s="109">
        <f t="shared" si="42"/>
        <v>7.1898479346743649E-4</v>
      </c>
      <c r="L337" s="109">
        <f t="shared" si="43"/>
        <v>-1.225201451392155E-3</v>
      </c>
      <c r="M337" s="109">
        <f t="shared" si="45"/>
        <v>1.1505507955936078E-2</v>
      </c>
    </row>
    <row r="338" spans="1:13" x14ac:dyDescent="0.25">
      <c r="A338" s="185">
        <v>41079</v>
      </c>
      <c r="B338">
        <v>110.210504231065</v>
      </c>
      <c r="C338">
        <v>104.67907837893399</v>
      </c>
      <c r="D338">
        <v>113.974780473594</v>
      </c>
      <c r="E338">
        <v>96.922607701105605</v>
      </c>
      <c r="F338" s="464">
        <v>123.03231652068862</v>
      </c>
      <c r="G338">
        <f>_xll.ciqfunctions.udf.CIQ($G$1, "IQ_LASTSALEPRICE", A338, "USD")</f>
        <v>86.34</v>
      </c>
      <c r="H338" s="186">
        <f t="shared" si="44"/>
        <v>-4.9556298259766374E-3</v>
      </c>
      <c r="I338" s="109">
        <f t="shared" si="40"/>
        <v>-9.8020735155490701E-3</v>
      </c>
      <c r="J338" s="109">
        <f t="shared" si="41"/>
        <v>-8.4183449767586405E-3</v>
      </c>
      <c r="K338" s="109">
        <f t="shared" si="42"/>
        <v>-1.6165535079209259E-2</v>
      </c>
      <c r="L338" s="109">
        <f t="shared" si="43"/>
        <v>-4.4035542973963615E-4</v>
      </c>
      <c r="M338" s="109">
        <f t="shared" si="45"/>
        <v>-1.4133591481122698E-2</v>
      </c>
    </row>
    <row r="339" spans="1:13" x14ac:dyDescent="0.25">
      <c r="A339" s="185">
        <v>41080</v>
      </c>
      <c r="B339">
        <v>110.02867333379901</v>
      </c>
      <c r="C339">
        <v>104.832339024891</v>
      </c>
      <c r="D339">
        <v>114.18286237463001</v>
      </c>
      <c r="E339">
        <v>97.030880670987401</v>
      </c>
      <c r="F339" s="464">
        <v>122.42222893385684</v>
      </c>
      <c r="G339">
        <f>_xll.ciqfunctions.udf.CIQ($G$1, "IQ_LASTSALEPRICE", A339, "USD")</f>
        <v>85.66</v>
      </c>
      <c r="H339" s="186">
        <f t="shared" si="44"/>
        <v>-7.8758397034979222E-3</v>
      </c>
      <c r="I339" s="109">
        <f t="shared" si="40"/>
        <v>-1.6498508788669319E-3</v>
      </c>
      <c r="J339" s="109">
        <f t="shared" si="41"/>
        <v>1.4641000697599438E-3</v>
      </c>
      <c r="K339" s="109">
        <f t="shared" si="42"/>
        <v>1.8256837185506303E-3</v>
      </c>
      <c r="L339" s="109">
        <f t="shared" si="43"/>
        <v>1.1171074783262736E-3</v>
      </c>
      <c r="M339" s="109">
        <f t="shared" si="45"/>
        <v>-4.9587588373920521E-3</v>
      </c>
    </row>
    <row r="340" spans="1:13" x14ac:dyDescent="0.25">
      <c r="A340" s="185">
        <v>41081</v>
      </c>
      <c r="B340">
        <v>111.217567662074</v>
      </c>
      <c r="C340">
        <v>105.5677844065</v>
      </c>
      <c r="D340">
        <v>114.715552041283</v>
      </c>
      <c r="E340">
        <v>97.0781547845977</v>
      </c>
      <c r="F340" s="464">
        <v>123.4974327997584</v>
      </c>
      <c r="G340">
        <f>_xll.ciqfunctions.udf.CIQ($G$1, "IQ_LASTSALEPRICE", A340, "USD")</f>
        <v>85.87</v>
      </c>
      <c r="H340" s="186">
        <f t="shared" si="44"/>
        <v>2.4515526500117346E-3</v>
      </c>
      <c r="I340" s="109">
        <f t="shared" si="40"/>
        <v>1.0805313671902628E-2</v>
      </c>
      <c r="J340" s="109">
        <f t="shared" si="41"/>
        <v>7.015443788146003E-3</v>
      </c>
      <c r="K340" s="109">
        <f t="shared" si="42"/>
        <v>4.665233079420128E-3</v>
      </c>
      <c r="L340" s="109">
        <f t="shared" si="43"/>
        <v>4.8720689004766449E-4</v>
      </c>
      <c r="M340" s="109">
        <f t="shared" si="45"/>
        <v>8.7827502837125593E-3</v>
      </c>
    </row>
    <row r="341" spans="1:13" x14ac:dyDescent="0.25">
      <c r="A341" s="185">
        <v>41082</v>
      </c>
      <c r="B341">
        <v>111.66515140918899</v>
      </c>
      <c r="C341">
        <v>105.65727216622</v>
      </c>
      <c r="D341">
        <v>115.448000332931</v>
      </c>
      <c r="E341">
        <v>97.067479984750193</v>
      </c>
      <c r="F341" s="464">
        <v>124.54847478103292</v>
      </c>
      <c r="G341">
        <f>_xll.ciqfunctions.udf.CIQ($G$1, "IQ_LASTSALEPRICE", A341, "USD")</f>
        <v>88.64</v>
      </c>
      <c r="H341" s="186">
        <f t="shared" si="44"/>
        <v>3.2258064516129004E-2</v>
      </c>
      <c r="I341" s="109">
        <f t="shared" si="40"/>
        <v>4.0243979123417706E-3</v>
      </c>
      <c r="J341" s="109">
        <f t="shared" si="41"/>
        <v>8.4768057057460489E-4</v>
      </c>
      <c r="K341" s="109">
        <f t="shared" si="42"/>
        <v>6.384908398334721E-3</v>
      </c>
      <c r="L341" s="109">
        <f t="shared" si="43"/>
        <v>-1.0996088534220849E-4</v>
      </c>
      <c r="M341" s="109">
        <f t="shared" si="45"/>
        <v>8.5106382978721307E-3</v>
      </c>
    </row>
    <row r="342" spans="1:13" x14ac:dyDescent="0.25">
      <c r="A342" s="185">
        <v>41085</v>
      </c>
      <c r="B342">
        <v>112.04280019581699</v>
      </c>
      <c r="C342">
        <v>105.96790783789299</v>
      </c>
      <c r="D342">
        <v>116.15547879645401</v>
      </c>
      <c r="E342">
        <v>97.081967213114694</v>
      </c>
      <c r="F342" s="464">
        <v>125.15252189670794</v>
      </c>
      <c r="G342">
        <f>_xll.ciqfunctions.udf.CIQ($G$1, "IQ_LASTSALEPRICE", A342, "USD")</f>
        <v>87</v>
      </c>
      <c r="H342" s="186">
        <f t="shared" si="44"/>
        <v>-1.8501805054151665E-2</v>
      </c>
      <c r="I342" s="109">
        <f t="shared" si="40"/>
        <v>3.3819753241020045E-3</v>
      </c>
      <c r="J342" s="109">
        <f t="shared" si="41"/>
        <v>2.9400311526528444E-3</v>
      </c>
      <c r="K342" s="109">
        <f t="shared" si="42"/>
        <v>6.1281136224340393E-3</v>
      </c>
      <c r="L342" s="109">
        <f t="shared" si="43"/>
        <v>1.492490416643566E-4</v>
      </c>
      <c r="M342" s="109">
        <f t="shared" si="45"/>
        <v>4.8498957272418153E-3</v>
      </c>
    </row>
    <row r="343" spans="1:13" x14ac:dyDescent="0.25">
      <c r="A343" s="185">
        <v>41086</v>
      </c>
      <c r="B343">
        <v>112.23861808517999</v>
      </c>
      <c r="C343">
        <v>105.74675992594101</v>
      </c>
      <c r="D343">
        <v>115.59781930167701</v>
      </c>
      <c r="E343">
        <v>97.044605413648398</v>
      </c>
      <c r="F343" s="464">
        <v>125.34581697372396</v>
      </c>
      <c r="G343">
        <f>_xll.ciqfunctions.udf.CIQ($G$1, "IQ_LASTSALEPRICE", A343, "USD")</f>
        <v>86.4</v>
      </c>
      <c r="H343" s="186">
        <f t="shared" si="44"/>
        <v>-6.8965517241378338E-3</v>
      </c>
      <c r="I343" s="109">
        <f t="shared" si="40"/>
        <v>1.7477061356978574E-3</v>
      </c>
      <c r="J343" s="109">
        <f t="shared" si="41"/>
        <v>-2.0869328881183424E-3</v>
      </c>
      <c r="K343" s="109">
        <f t="shared" si="42"/>
        <v>-4.8009745261712311E-3</v>
      </c>
      <c r="L343" s="109">
        <f t="shared" si="43"/>
        <v>-3.8484798504623274E-4</v>
      </c>
      <c r="M343" s="109">
        <f t="shared" si="45"/>
        <v>1.5444760847531658E-3</v>
      </c>
    </row>
    <row r="344" spans="1:13" x14ac:dyDescent="0.25">
      <c r="A344" s="185">
        <v>41087</v>
      </c>
      <c r="B344">
        <v>112.364501014056</v>
      </c>
      <c r="C344">
        <v>105.561612836864</v>
      </c>
      <c r="D344">
        <v>113.766698572558</v>
      </c>
      <c r="E344">
        <v>96.963781929088796</v>
      </c>
      <c r="F344" s="464">
        <v>125.66596194503173</v>
      </c>
      <c r="G344">
        <f>_xll.ciqfunctions.udf.CIQ($G$1, "IQ_LASTSALEPRICE", A344, "USD")</f>
        <v>86.61</v>
      </c>
      <c r="H344" s="186">
        <f t="shared" si="44"/>
        <v>2.4305555555554914E-3</v>
      </c>
      <c r="I344" s="109">
        <f t="shared" si="40"/>
        <v>1.1215652065537096E-3</v>
      </c>
      <c r="J344" s="109">
        <f t="shared" si="41"/>
        <v>-1.7508535411077109E-3</v>
      </c>
      <c r="K344" s="109">
        <f t="shared" si="42"/>
        <v>-1.5840443532419202E-2</v>
      </c>
      <c r="L344" s="109">
        <f t="shared" si="43"/>
        <v>-8.3284881436840319E-4</v>
      </c>
      <c r="M344" s="109">
        <f t="shared" si="45"/>
        <v>2.5540937786130424E-3</v>
      </c>
    </row>
    <row r="345" spans="1:13" x14ac:dyDescent="0.25">
      <c r="A345" s="185">
        <v>41088</v>
      </c>
      <c r="B345">
        <v>112.448422966641</v>
      </c>
      <c r="C345">
        <v>106.291915243777</v>
      </c>
      <c r="D345">
        <v>113.675142536102</v>
      </c>
      <c r="E345">
        <v>96.965306900495605</v>
      </c>
      <c r="F345" s="464">
        <v>126.31833282996074</v>
      </c>
      <c r="G345">
        <f>_xll.ciqfunctions.udf.CIQ($G$1, "IQ_LASTSALEPRICE", A345, "USD")</f>
        <v>85.65</v>
      </c>
      <c r="H345" s="186">
        <f t="shared" si="44"/>
        <v>-1.1084170419120132E-2</v>
      </c>
      <c r="I345" s="109">
        <f t="shared" si="40"/>
        <v>7.4687247153359948E-4</v>
      </c>
      <c r="J345" s="109">
        <f t="shared" si="41"/>
        <v>6.9182573786705781E-3</v>
      </c>
      <c r="K345" s="109">
        <f t="shared" si="42"/>
        <v>-8.0477009181734172E-4</v>
      </c>
      <c r="L345" s="109">
        <f t="shared" si="43"/>
        <v>1.5727226975625896E-5</v>
      </c>
      <c r="M345" s="109">
        <f t="shared" si="45"/>
        <v>5.191309363583807E-3</v>
      </c>
    </row>
    <row r="346" spans="1:13" x14ac:dyDescent="0.25">
      <c r="A346" s="185">
        <v>41089</v>
      </c>
      <c r="B346">
        <v>110.336387159941</v>
      </c>
      <c r="C346">
        <v>104.917712404854</v>
      </c>
      <c r="D346">
        <v>111.810728702817</v>
      </c>
      <c r="E346">
        <v>96.934807472359793</v>
      </c>
      <c r="F346" s="464">
        <v>122.47055270311084</v>
      </c>
      <c r="G346">
        <f>_xll.ciqfunctions.udf.CIQ($G$1, "IQ_LASTSALEPRICE", A346, "USD")</f>
        <v>80.510000000000005</v>
      </c>
      <c r="H346" s="186">
        <f t="shared" si="44"/>
        <v>-6.0011675423234045E-2</v>
      </c>
      <c r="I346" s="109">
        <f t="shared" si="40"/>
        <v>-1.878226257852067E-2</v>
      </c>
      <c r="J346" s="109">
        <f t="shared" si="41"/>
        <v>-1.2928573502239638E-2</v>
      </c>
      <c r="K346" s="109">
        <f t="shared" si="42"/>
        <v>-1.6401244737325738E-2</v>
      </c>
      <c r="L346" s="109">
        <f t="shared" si="43"/>
        <v>-3.1453959267213616E-4</v>
      </c>
      <c r="M346" s="109">
        <f t="shared" si="45"/>
        <v>-3.0460979342004646E-2</v>
      </c>
    </row>
    <row r="347" spans="1:13" x14ac:dyDescent="0.25">
      <c r="A347" s="185">
        <v>41092</v>
      </c>
      <c r="B347">
        <v>111.24554164626799</v>
      </c>
      <c r="C347">
        <v>104.914626620037</v>
      </c>
      <c r="D347">
        <v>111.777435598651</v>
      </c>
      <c r="E347">
        <v>96.855508959207</v>
      </c>
      <c r="F347" s="464">
        <v>120.32618544246452</v>
      </c>
      <c r="G347">
        <f>_xll.ciqfunctions.udf.CIQ($G$1, "IQ_LASTSALEPRICE", A347, "USD")</f>
        <v>80.83</v>
      </c>
      <c r="H347" s="186">
        <f t="shared" si="44"/>
        <v>3.9746615327287405E-3</v>
      </c>
      <c r="I347" s="109">
        <f t="shared" si="40"/>
        <v>8.2398428091461362E-3</v>
      </c>
      <c r="J347" s="109">
        <f t="shared" si="41"/>
        <v>-2.9411476349161525E-5</v>
      </c>
      <c r="K347" s="109">
        <f t="shared" si="42"/>
        <v>-2.9776305505080369E-4</v>
      </c>
      <c r="L347" s="109">
        <f t="shared" si="43"/>
        <v>-8.1806025328312604E-4</v>
      </c>
      <c r="M347" s="109">
        <f t="shared" si="45"/>
        <v>-1.7509247842170117E-2</v>
      </c>
    </row>
    <row r="348" spans="1:13" x14ac:dyDescent="0.25">
      <c r="A348" s="185">
        <v>41093</v>
      </c>
      <c r="B348">
        <v>110.909853835932</v>
      </c>
      <c r="C348">
        <v>104.12775149146201</v>
      </c>
      <c r="D348">
        <v>110.64547005701399</v>
      </c>
      <c r="E348">
        <v>96.889058330156303</v>
      </c>
      <c r="F348" s="464">
        <v>120.83962549078828</v>
      </c>
      <c r="G348">
        <f>_xll.ciqfunctions.udf.CIQ($G$1, "IQ_LASTSALEPRICE", A348, "USD")</f>
        <v>81.73</v>
      </c>
      <c r="H348" s="186">
        <f t="shared" si="44"/>
        <v>1.1134479772361816E-2</v>
      </c>
      <c r="I348" s="109">
        <f t="shared" si="40"/>
        <v>-3.0175394480382867E-3</v>
      </c>
      <c r="J348" s="109">
        <f t="shared" si="41"/>
        <v>-7.5001470617130916E-3</v>
      </c>
      <c r="K348" s="109">
        <f t="shared" si="42"/>
        <v>-1.0126959306003824E-2</v>
      </c>
      <c r="L348" s="109">
        <f t="shared" si="43"/>
        <v>3.4638577928935987E-4</v>
      </c>
      <c r="M348" s="109">
        <f t="shared" si="45"/>
        <v>4.2670682730923115E-3</v>
      </c>
    </row>
    <row r="349" spans="1:13" x14ac:dyDescent="0.25">
      <c r="A349" s="185">
        <v>41094</v>
      </c>
      <c r="B349">
        <v>111.69312539338399</v>
      </c>
      <c r="C349">
        <v>104.248097099362</v>
      </c>
      <c r="D349">
        <v>111.28636231220599</v>
      </c>
      <c r="E349">
        <v>96.813572245520305</v>
      </c>
      <c r="F349" s="464">
        <v>122.57928118393235</v>
      </c>
      <c r="G349">
        <f>_xll.ciqfunctions.udf.CIQ($G$1, "IQ_LASTSALEPRICE", A349, "USD")</f>
        <v>81.73</v>
      </c>
      <c r="H349" s="186">
        <f t="shared" si="44"/>
        <v>0</v>
      </c>
      <c r="I349" s="109">
        <f t="shared" si="40"/>
        <v>7.0622359543515145E-3</v>
      </c>
      <c r="J349" s="109">
        <f t="shared" si="41"/>
        <v>1.1557496073451023E-3</v>
      </c>
      <c r="K349" s="109">
        <f t="shared" si="42"/>
        <v>5.7923045097261205E-3</v>
      </c>
      <c r="L349" s="109">
        <f t="shared" si="43"/>
        <v>-7.790981348871906E-4</v>
      </c>
      <c r="M349" s="109">
        <f t="shared" si="45"/>
        <v>1.4396400899775008E-2</v>
      </c>
    </row>
    <row r="350" spans="1:13" x14ac:dyDescent="0.25">
      <c r="A350" s="185">
        <v>41095</v>
      </c>
      <c r="B350">
        <v>112.993915658437</v>
      </c>
      <c r="C350">
        <v>104.18946718782099</v>
      </c>
      <c r="D350">
        <v>111.04498730700401</v>
      </c>
      <c r="E350">
        <v>96.971406786122699</v>
      </c>
      <c r="F350" s="464">
        <v>122.54907882814858</v>
      </c>
      <c r="G350">
        <f>_xll.ciqfunctions.udf.CIQ($G$1, "IQ_LASTSALEPRICE", A350, "USD")</f>
        <v>80.400000000000006</v>
      </c>
      <c r="H350" s="186">
        <f t="shared" si="44"/>
        <v>-1.6273094335005456E-2</v>
      </c>
      <c r="I350" s="109">
        <f t="shared" si="40"/>
        <v>1.1646108571782054E-2</v>
      </c>
      <c r="J350" s="109">
        <f t="shared" si="41"/>
        <v>-5.6240749876823593E-4</v>
      </c>
      <c r="K350" s="109">
        <f t="shared" si="42"/>
        <v>-2.1689540406112373E-3</v>
      </c>
      <c r="L350" s="109">
        <f t="shared" si="43"/>
        <v>1.6302935315941625E-3</v>
      </c>
      <c r="M350" s="109">
        <f t="shared" si="45"/>
        <v>-2.4639038091966992E-4</v>
      </c>
    </row>
    <row r="351" spans="1:13" x14ac:dyDescent="0.25">
      <c r="A351" s="185">
        <v>41096</v>
      </c>
      <c r="B351">
        <v>113.707252255402</v>
      </c>
      <c r="C351">
        <v>104.914626620037</v>
      </c>
      <c r="D351">
        <v>112.301801989262</v>
      </c>
      <c r="E351">
        <v>97.101029355699495</v>
      </c>
      <c r="F351" s="464">
        <v>123.03231652068862</v>
      </c>
      <c r="G351">
        <f>_xll.ciqfunctions.udf.CIQ($G$1, "IQ_LASTSALEPRICE", A351, "USD")</f>
        <v>80.02</v>
      </c>
      <c r="H351" s="186">
        <f t="shared" si="44"/>
        <v>-4.7263681592041307E-3</v>
      </c>
      <c r="I351" s="109">
        <f t="shared" si="40"/>
        <v>6.3130531658119882E-3</v>
      </c>
      <c r="J351" s="109">
        <f t="shared" si="41"/>
        <v>6.960007108096411E-3</v>
      </c>
      <c r="K351" s="109">
        <f t="shared" si="42"/>
        <v>1.1318067683535382E-2</v>
      </c>
      <c r="L351" s="109">
        <f t="shared" si="43"/>
        <v>1.3367091792602093E-3</v>
      </c>
      <c r="M351" s="109">
        <f t="shared" si="45"/>
        <v>3.9432176656153395E-3</v>
      </c>
    </row>
    <row r="352" spans="1:13" x14ac:dyDescent="0.25">
      <c r="A352" s="185">
        <v>41099</v>
      </c>
      <c r="B352">
        <v>113.707252255402</v>
      </c>
      <c r="C352">
        <v>104.95062744291199</v>
      </c>
      <c r="D352">
        <v>111.85234508302401</v>
      </c>
      <c r="E352">
        <v>97.2108272969881</v>
      </c>
      <c r="F352" s="464">
        <v>122.77861673210511</v>
      </c>
      <c r="G352">
        <f>_xll.ciqfunctions.udf.CIQ($G$1, "IQ_LASTSALEPRICE", A352, "USD")</f>
        <v>78.7</v>
      </c>
      <c r="H352" s="186">
        <f t="shared" si="44"/>
        <v>-1.6495876030992118E-2</v>
      </c>
      <c r="I352" s="109">
        <f t="shared" si="40"/>
        <v>0</v>
      </c>
      <c r="J352" s="109">
        <f t="shared" si="41"/>
        <v>3.4314398320622885E-4</v>
      </c>
      <c r="K352" s="109">
        <f t="shared" si="42"/>
        <v>-4.002223457473808E-3</v>
      </c>
      <c r="L352" s="109">
        <f t="shared" si="43"/>
        <v>1.1307598077707759E-3</v>
      </c>
      <c r="M352" s="109">
        <f t="shared" si="45"/>
        <v>-2.0620581304007235E-3</v>
      </c>
    </row>
    <row r="353" spans="1:13" x14ac:dyDescent="0.25">
      <c r="A353" s="185">
        <v>41100</v>
      </c>
      <c r="B353">
        <v>114.210783970907</v>
      </c>
      <c r="C353">
        <v>104.99074264554601</v>
      </c>
      <c r="D353">
        <v>110.637146780972</v>
      </c>
      <c r="E353">
        <v>97.090354555852002</v>
      </c>
      <c r="F353" s="464">
        <v>123.02627604953187</v>
      </c>
      <c r="G353">
        <f>_xll.ciqfunctions.udf.CIQ($G$1, "IQ_LASTSALEPRICE", A353, "USD")</f>
        <v>75.290000000000006</v>
      </c>
      <c r="H353" s="186">
        <f t="shared" si="44"/>
        <v>-4.3329097839898356E-2</v>
      </c>
      <c r="I353" s="109">
        <f t="shared" si="40"/>
        <v>4.4283166246423811E-3</v>
      </c>
      <c r="J353" s="109">
        <f t="shared" si="41"/>
        <v>3.8222927877051838E-4</v>
      </c>
      <c r="K353" s="109">
        <f t="shared" si="42"/>
        <v>-1.0864307772447734E-2</v>
      </c>
      <c r="L353" s="109">
        <f t="shared" si="43"/>
        <v>-1.2392934458631544E-3</v>
      </c>
      <c r="M353" s="109">
        <f t="shared" si="45"/>
        <v>2.0171209288597503E-3</v>
      </c>
    </row>
    <row r="354" spans="1:13" x14ac:dyDescent="0.25">
      <c r="A354" s="185">
        <v>41101</v>
      </c>
      <c r="B354">
        <v>114.308692915588</v>
      </c>
      <c r="C354">
        <v>104.92388397449</v>
      </c>
      <c r="D354">
        <v>110.97840109867199</v>
      </c>
      <c r="E354">
        <v>97.160503240564196</v>
      </c>
      <c r="F354" s="464">
        <v>122.73029296285112</v>
      </c>
      <c r="G354">
        <f>_xll.ciqfunctions.udf.CIQ($G$1, "IQ_LASTSALEPRICE", A354, "USD")</f>
        <v>78.28</v>
      </c>
      <c r="H354" s="186">
        <f t="shared" si="44"/>
        <v>3.9713109310665295E-2</v>
      </c>
      <c r="I354" s="109">
        <f t="shared" si="40"/>
        <v>8.5726532361363184E-4</v>
      </c>
      <c r="J354" s="109">
        <f t="shared" si="41"/>
        <v>-6.3680539227850552E-4</v>
      </c>
      <c r="K354" s="109">
        <f t="shared" si="42"/>
        <v>3.0844461162358172E-3</v>
      </c>
      <c r="L354" s="109">
        <f t="shared" si="43"/>
        <v>7.2250930623440901E-4</v>
      </c>
      <c r="M354" s="109">
        <f t="shared" si="45"/>
        <v>-2.4058526047036066E-3</v>
      </c>
    </row>
    <row r="355" spans="1:13" x14ac:dyDescent="0.25">
      <c r="A355" s="185">
        <v>41102</v>
      </c>
      <c r="B355">
        <v>114.756276662703</v>
      </c>
      <c r="C355">
        <v>105.18823287389399</v>
      </c>
      <c r="D355">
        <v>112.17695284864099</v>
      </c>
      <c r="E355">
        <v>97.212352268394895</v>
      </c>
      <c r="F355" s="464">
        <v>123.87194201147689</v>
      </c>
      <c r="G355">
        <f>_xll.ciqfunctions.udf.CIQ($G$1, "IQ_LASTSALEPRICE", A355, "USD")</f>
        <v>77.540000000000006</v>
      </c>
      <c r="H355" s="186">
        <f t="shared" si="44"/>
        <v>-9.4532447623913995E-3</v>
      </c>
      <c r="I355" s="109">
        <f t="shared" si="40"/>
        <v>3.9155705108580019E-3</v>
      </c>
      <c r="J355" s="109">
        <f t="shared" si="41"/>
        <v>2.5194349407449135E-3</v>
      </c>
      <c r="K355" s="109">
        <f t="shared" si="42"/>
        <v>1.079986500168939E-2</v>
      </c>
      <c r="L355" s="109">
        <f t="shared" ref="L355:L386" si="46">E355/E354-1</f>
        <v>5.3364305557712655E-4</v>
      </c>
      <c r="M355" s="109">
        <f t="shared" si="45"/>
        <v>9.3020966630572577E-3</v>
      </c>
    </row>
    <row r="356" spans="1:13" x14ac:dyDescent="0.25">
      <c r="A356" s="185">
        <v>41103</v>
      </c>
      <c r="B356">
        <v>114.35065389188</v>
      </c>
      <c r="C356">
        <v>104.41164369471301</v>
      </c>
      <c r="D356">
        <v>111.211452827833</v>
      </c>
      <c r="E356">
        <v>97.473122378955296</v>
      </c>
      <c r="F356" s="464">
        <v>123.15916641498038</v>
      </c>
      <c r="G356">
        <f>_xll.ciqfunctions.udf.CIQ($G$1, "IQ_LASTSALEPRICE", A356, "USD")</f>
        <v>77.02</v>
      </c>
      <c r="H356" s="186">
        <f t="shared" si="44"/>
        <v>-6.7062161465051284E-3</v>
      </c>
      <c r="I356" s="109">
        <f t="shared" si="40"/>
        <v>-3.5346456213042332E-3</v>
      </c>
      <c r="J356" s="109">
        <f t="shared" si="41"/>
        <v>-7.3828522256097484E-3</v>
      </c>
      <c r="K356" s="109">
        <f t="shared" si="42"/>
        <v>-8.6069374884049088E-3</v>
      </c>
      <c r="L356" s="109">
        <f t="shared" si="46"/>
        <v>2.6824791754902488E-3</v>
      </c>
      <c r="M356" s="109">
        <f t="shared" si="45"/>
        <v>-5.754132735163453E-3</v>
      </c>
    </row>
    <row r="357" spans="1:13" x14ac:dyDescent="0.25">
      <c r="A357" s="185">
        <v>41106</v>
      </c>
      <c r="B357">
        <v>114.04294006573799</v>
      </c>
      <c r="C357">
        <v>104.421929644106</v>
      </c>
      <c r="D357">
        <v>110.479004536185</v>
      </c>
      <c r="E357">
        <v>97.290125810141006</v>
      </c>
      <c r="F357" s="464">
        <v>123.31017819389911</v>
      </c>
      <c r="G357">
        <f>_xll.ciqfunctions.udf.CIQ($G$1, "IQ_LASTSALEPRICE", A357, "USD")</f>
        <v>73</v>
      </c>
      <c r="H357" s="186">
        <f t="shared" si="44"/>
        <v>-5.2194235263567812E-2</v>
      </c>
      <c r="I357" s="109">
        <f t="shared" si="40"/>
        <v>-2.6909669133414749E-3</v>
      </c>
      <c r="J357" s="109">
        <f t="shared" si="41"/>
        <v>9.8513432305269433E-5</v>
      </c>
      <c r="K357" s="109">
        <f t="shared" si="42"/>
        <v>-6.586086891445464E-3</v>
      </c>
      <c r="L357" s="109">
        <f t="shared" si="46"/>
        <v>-1.8774054257012507E-3</v>
      </c>
      <c r="M357" s="109">
        <f t="shared" si="45"/>
        <v>1.2261513561231396E-3</v>
      </c>
    </row>
    <row r="358" spans="1:13" x14ac:dyDescent="0.25">
      <c r="A358" s="185">
        <v>41107</v>
      </c>
      <c r="B358">
        <v>114.49052381285399</v>
      </c>
      <c r="C358">
        <v>104.488788315161</v>
      </c>
      <c r="D358">
        <v>110.304215739314</v>
      </c>
      <c r="E358">
        <v>97.229126953869596</v>
      </c>
      <c r="F358" s="464">
        <v>123.09876170341288</v>
      </c>
      <c r="G358">
        <f>_xll.ciqfunctions.udf.CIQ($G$1, "IQ_LASTSALEPRICE", A358, "USD")</f>
        <v>73.59</v>
      </c>
      <c r="H358" s="186">
        <f t="shared" si="44"/>
        <v>8.0821917808220345E-3</v>
      </c>
      <c r="I358" s="109">
        <f t="shared" si="40"/>
        <v>3.9246949163007638E-3</v>
      </c>
      <c r="J358" s="109">
        <f t="shared" si="41"/>
        <v>6.4027423437651443E-4</v>
      </c>
      <c r="K358" s="109">
        <f t="shared" si="42"/>
        <v>-1.5820996722843983E-3</v>
      </c>
      <c r="L358" s="109">
        <f t="shared" si="46"/>
        <v>-6.2697890215956953E-4</v>
      </c>
      <c r="M358" s="109">
        <f t="shared" si="45"/>
        <v>-1.7145096502397816E-3</v>
      </c>
    </row>
    <row r="359" spans="1:13" x14ac:dyDescent="0.25">
      <c r="A359" s="185">
        <v>41108</v>
      </c>
      <c r="B359">
        <v>114.126862018322</v>
      </c>
      <c r="C359">
        <v>104.03517794692399</v>
      </c>
      <c r="D359">
        <v>109.163926921636</v>
      </c>
      <c r="E359">
        <v>97.147540983606504</v>
      </c>
      <c r="F359" s="464">
        <v>122.19269102990033</v>
      </c>
      <c r="G359">
        <f>_xll.ciqfunctions.udf.CIQ($G$1, "IQ_LASTSALEPRICE", A359, "USD")</f>
        <v>73.010000000000005</v>
      </c>
      <c r="H359" s="186">
        <f t="shared" si="44"/>
        <v>-7.8815056393531924E-3</v>
      </c>
      <c r="I359" s="109">
        <f t="shared" si="40"/>
        <v>-3.1763484209962334E-3</v>
      </c>
      <c r="J359" s="109">
        <f t="shared" si="41"/>
        <v>-4.3412348401324907E-3</v>
      </c>
      <c r="K359" s="109">
        <f t="shared" si="42"/>
        <v>-1.0337672137326837E-2</v>
      </c>
      <c r="L359" s="109">
        <f t="shared" si="46"/>
        <v>-8.3911038614792322E-4</v>
      </c>
      <c r="M359" s="109">
        <f t="shared" si="45"/>
        <v>-7.3605181804800024E-3</v>
      </c>
    </row>
    <row r="360" spans="1:13" x14ac:dyDescent="0.25">
      <c r="A360" s="185">
        <v>41109</v>
      </c>
      <c r="B360">
        <v>114.08490104203</v>
      </c>
      <c r="C360">
        <v>103.644311869985</v>
      </c>
      <c r="D360">
        <v>109.754879520579</v>
      </c>
      <c r="E360">
        <v>97.200152497140607</v>
      </c>
      <c r="F360" s="464">
        <v>122.15644820295984</v>
      </c>
      <c r="G360">
        <f>_xll.ciqfunctions.udf.CIQ($G$1, "IQ_LASTSALEPRICE", A360, "USD")</f>
        <v>74.930000000000007</v>
      </c>
      <c r="H360" s="186">
        <f t="shared" si="44"/>
        <v>2.6297767429119379E-2</v>
      </c>
      <c r="I360" s="109">
        <f t="shared" si="40"/>
        <v>-3.6766958759693047E-4</v>
      </c>
      <c r="J360" s="109">
        <f t="shared" si="41"/>
        <v>-3.7570568403161309E-3</v>
      </c>
      <c r="K360" s="109">
        <f t="shared" si="42"/>
        <v>5.4134421104803376E-3</v>
      </c>
      <c r="L360" s="109">
        <f t="shared" si="46"/>
        <v>5.4156299790419915E-4</v>
      </c>
      <c r="M360" s="109">
        <f t="shared" si="45"/>
        <v>-2.9660388551089323E-4</v>
      </c>
    </row>
    <row r="361" spans="1:13" x14ac:dyDescent="0.25">
      <c r="A361" s="185">
        <v>41110</v>
      </c>
      <c r="B361">
        <v>114.89614658367699</v>
      </c>
      <c r="C361">
        <v>103.979633820201</v>
      </c>
      <c r="D361">
        <v>110.553914020558</v>
      </c>
      <c r="E361">
        <v>97.238276782310294</v>
      </c>
      <c r="F361" s="464">
        <v>122.32558139534883</v>
      </c>
      <c r="G361">
        <f>_xll.ciqfunctions.udf.CIQ($G$1, "IQ_LASTSALEPRICE", A361, "USD")</f>
        <v>74.08</v>
      </c>
      <c r="H361" s="186">
        <f t="shared" si="44"/>
        <v>-1.1343920992926804E-2</v>
      </c>
      <c r="I361" s="109">
        <f t="shared" si="40"/>
        <v>7.1108931527066321E-3</v>
      </c>
      <c r="J361" s="109">
        <f t="shared" si="41"/>
        <v>3.2353145499834923E-3</v>
      </c>
      <c r="K361" s="109">
        <f t="shared" si="42"/>
        <v>7.2801729041047647E-3</v>
      </c>
      <c r="L361" s="109">
        <f t="shared" si="46"/>
        <v>3.9222454070531043E-4</v>
      </c>
      <c r="M361" s="109">
        <f t="shared" si="45"/>
        <v>1.3845621322257085E-3</v>
      </c>
    </row>
    <row r="362" spans="1:13" x14ac:dyDescent="0.25">
      <c r="A362" s="185">
        <v>41113</v>
      </c>
      <c r="B362">
        <v>115.483600251765</v>
      </c>
      <c r="C362">
        <v>104.615305492696</v>
      </c>
      <c r="D362">
        <v>112.60143992675501</v>
      </c>
      <c r="E362">
        <v>97.412123522683899</v>
      </c>
      <c r="F362" s="464">
        <v>123.43098761703413</v>
      </c>
      <c r="G362">
        <f>_xll.ciqfunctions.udf.CIQ($G$1, "IQ_LASTSALEPRICE", A362, "USD")</f>
        <v>72.94</v>
      </c>
      <c r="H362" s="186">
        <f t="shared" si="44"/>
        <v>-1.538876889848817E-2</v>
      </c>
      <c r="I362" s="109">
        <f t="shared" si="40"/>
        <v>5.1129100979916409E-3</v>
      </c>
      <c r="J362" s="109">
        <f t="shared" si="41"/>
        <v>6.113424803882106E-3</v>
      </c>
      <c r="K362" s="109">
        <f t="shared" si="42"/>
        <v>1.8520609824960621E-2</v>
      </c>
      <c r="L362" s="109">
        <f t="shared" si="46"/>
        <v>1.7878426698449967E-3</v>
      </c>
      <c r="M362" s="109">
        <f t="shared" si="45"/>
        <v>9.0365907856402305E-3</v>
      </c>
    </row>
    <row r="363" spans="1:13" x14ac:dyDescent="0.25">
      <c r="A363" s="185">
        <v>41114</v>
      </c>
      <c r="B363">
        <v>115.77732708581</v>
      </c>
      <c r="C363">
        <v>104.862168278132</v>
      </c>
      <c r="D363">
        <v>113.84160805693099</v>
      </c>
      <c r="E363">
        <v>97.425848265344996</v>
      </c>
      <c r="F363" s="464">
        <v>123.27997583811539</v>
      </c>
      <c r="G363">
        <f>_xll.ciqfunctions.udf.CIQ($G$1, "IQ_LASTSALEPRICE", A363, "USD")</f>
        <v>73.11</v>
      </c>
      <c r="H363" s="186">
        <f t="shared" si="44"/>
        <v>2.330682752947677E-3</v>
      </c>
      <c r="I363" s="109">
        <f t="shared" si="40"/>
        <v>2.5434506146730929E-3</v>
      </c>
      <c r="J363" s="109">
        <f t="shared" si="41"/>
        <v>2.3597195866644771E-3</v>
      </c>
      <c r="K363" s="109">
        <f t="shared" si="42"/>
        <v>1.1013785711645463E-2</v>
      </c>
      <c r="L363" s="109">
        <f t="shared" si="46"/>
        <v>1.4089357838398264E-4</v>
      </c>
      <c r="M363" s="109">
        <f t="shared" si="45"/>
        <v>-1.2234511108935031E-3</v>
      </c>
    </row>
    <row r="364" spans="1:13" x14ac:dyDescent="0.25">
      <c r="A364" s="185">
        <v>41115</v>
      </c>
      <c r="B364">
        <v>115.413665291279</v>
      </c>
      <c r="C364">
        <v>104.79119522731899</v>
      </c>
      <c r="D364">
        <v>113.84160805693099</v>
      </c>
      <c r="E364">
        <v>97.465497521921407</v>
      </c>
      <c r="F364" s="464">
        <v>123.31017819389911</v>
      </c>
      <c r="G364">
        <f>_xll.ciqfunctions.udf.CIQ($G$1, "IQ_LASTSALEPRICE", A364, "USD")</f>
        <v>72.98</v>
      </c>
      <c r="H364" s="186">
        <f t="shared" si="44"/>
        <v>-1.7781425249623339E-3</v>
      </c>
      <c r="I364" s="109">
        <f t="shared" si="40"/>
        <v>-3.1410450015093572E-3</v>
      </c>
      <c r="J364" s="109">
        <f t="shared" si="41"/>
        <v>-6.7682227039944642E-4</v>
      </c>
      <c r="K364" s="109">
        <f t="shared" si="42"/>
        <v>0</v>
      </c>
      <c r="L364" s="109">
        <f t="shared" si="46"/>
        <v>4.0696855385258246E-4</v>
      </c>
      <c r="M364" s="109">
        <f t="shared" si="45"/>
        <v>2.4498995541155644E-4</v>
      </c>
    </row>
    <row r="365" spans="1:13" x14ac:dyDescent="0.25">
      <c r="A365" s="185">
        <v>41116</v>
      </c>
      <c r="B365">
        <v>113.763200223791</v>
      </c>
      <c r="C365">
        <v>103.901460604813</v>
      </c>
      <c r="D365">
        <v>111.85234508302401</v>
      </c>
      <c r="E365">
        <v>97.370949294700694</v>
      </c>
      <c r="F365" s="464">
        <v>122.36182422228934</v>
      </c>
      <c r="G365">
        <f>_xll.ciqfunctions.udf.CIQ($G$1, "IQ_LASTSALEPRICE", A365, "USD")</f>
        <v>70.69</v>
      </c>
      <c r="H365" s="186">
        <f t="shared" si="44"/>
        <v>-3.1378459852014373E-2</v>
      </c>
      <c r="I365" s="109">
        <f t="shared" si="40"/>
        <v>-1.4300430224814198E-2</v>
      </c>
      <c r="J365" s="109">
        <f t="shared" si="41"/>
        <v>-8.4905475176223488E-3</v>
      </c>
      <c r="K365" s="109">
        <f t="shared" si="42"/>
        <v>-1.7473953573390988E-2</v>
      </c>
      <c r="L365" s="109">
        <f t="shared" si="46"/>
        <v>-9.7006868712123939E-4</v>
      </c>
      <c r="M365" s="109">
        <f t="shared" si="45"/>
        <v>-7.6908004310765055E-3</v>
      </c>
    </row>
    <row r="366" spans="1:13" x14ac:dyDescent="0.25">
      <c r="A366" s="185">
        <v>41117</v>
      </c>
      <c r="B366">
        <v>113.077837611021</v>
      </c>
      <c r="C366">
        <v>103.52602345196399</v>
      </c>
      <c r="D366">
        <v>110.454034708061</v>
      </c>
      <c r="E366">
        <v>97.313000381242801</v>
      </c>
      <c r="F366" s="464">
        <v>121.87254605859256</v>
      </c>
      <c r="G366">
        <f>_xll.ciqfunctions.udf.CIQ($G$1, "IQ_LASTSALEPRICE", A366, "USD")</f>
        <v>72.02</v>
      </c>
      <c r="H366" s="186">
        <f t="shared" si="44"/>
        <v>1.8814542368085885E-2</v>
      </c>
      <c r="I366" s="109">
        <f t="shared" si="40"/>
        <v>-6.0244667117467232E-3</v>
      </c>
      <c r="J366" s="109">
        <f t="shared" si="41"/>
        <v>-3.6133962955243737E-3</v>
      </c>
      <c r="K366" s="109">
        <f t="shared" si="42"/>
        <v>-1.2501395244999935E-2</v>
      </c>
      <c r="L366" s="109">
        <f t="shared" si="46"/>
        <v>-5.9513554995238582E-4</v>
      </c>
      <c r="M366" s="109">
        <f t="shared" si="45"/>
        <v>-3.9986177617614693E-3</v>
      </c>
    </row>
    <row r="367" spans="1:13" x14ac:dyDescent="0.25">
      <c r="A367" s="185">
        <v>41120</v>
      </c>
      <c r="B367">
        <v>114.196796978809</v>
      </c>
      <c r="C367">
        <v>103.209216210656</v>
      </c>
      <c r="D367">
        <v>110.420741603895</v>
      </c>
      <c r="E367">
        <v>97.300800609988499</v>
      </c>
      <c r="F367" s="464">
        <v>122.93566898218063</v>
      </c>
      <c r="G367">
        <f>_xll.ciqfunctions.udf.CIQ($G$1, "IQ_LASTSALEPRICE", A367, "USD")</f>
        <v>72.599999999999994</v>
      </c>
      <c r="H367" s="186">
        <f t="shared" si="44"/>
        <v>8.0533185226325799E-3</v>
      </c>
      <c r="I367" s="109">
        <f t="shared" si="40"/>
        <v>9.8954790030310047E-3</v>
      </c>
      <c r="J367" s="109">
        <f t="shared" si="41"/>
        <v>-3.0601700977628266E-3</v>
      </c>
      <c r="K367" s="109">
        <f t="shared" si="42"/>
        <v>-3.0142044384351419E-4</v>
      </c>
      <c r="L367" s="109">
        <f t="shared" si="46"/>
        <v>-1.253663046716369E-4</v>
      </c>
      <c r="M367" s="109">
        <f t="shared" si="45"/>
        <v>8.7232355273594298E-3</v>
      </c>
    </row>
    <row r="368" spans="1:13" x14ac:dyDescent="0.25">
      <c r="A368" s="185">
        <v>41121</v>
      </c>
      <c r="B368">
        <v>113.609343310721</v>
      </c>
      <c r="C368">
        <v>102.998354248097</v>
      </c>
      <c r="D368">
        <v>110.462357984102</v>
      </c>
      <c r="E368">
        <v>97.029355699580606</v>
      </c>
      <c r="F368" s="464">
        <v>123.75717305949865</v>
      </c>
      <c r="G368">
        <f>_xll.ciqfunctions.udf.CIQ($G$1, "IQ_LASTSALEPRICE", A368, "USD")</f>
        <v>72.959999999999994</v>
      </c>
      <c r="H368" s="186">
        <f t="shared" si="44"/>
        <v>4.9586776859504855E-3</v>
      </c>
      <c r="I368" s="109">
        <f t="shared" si="40"/>
        <v>-5.1442219364262742E-3</v>
      </c>
      <c r="J368" s="109">
        <f t="shared" si="41"/>
        <v>-2.0430536176984093E-3</v>
      </c>
      <c r="K368" s="109">
        <f t="shared" si="42"/>
        <v>3.7688915689670921E-4</v>
      </c>
      <c r="L368" s="109">
        <f t="shared" si="46"/>
        <v>-2.7897500195905867E-3</v>
      </c>
      <c r="M368" s="109">
        <f t="shared" si="45"/>
        <v>6.6823899371069029E-3</v>
      </c>
    </row>
    <row r="369" spans="1:13" x14ac:dyDescent="0.25">
      <c r="A369" s="185">
        <v>41122</v>
      </c>
      <c r="B369">
        <v>113.735226239597</v>
      </c>
      <c r="C369">
        <v>102.991154083521</v>
      </c>
      <c r="D369">
        <v>110.662116609097</v>
      </c>
      <c r="E369">
        <v>97.139153640869196</v>
      </c>
      <c r="F369" s="464">
        <v>123.28601630927211</v>
      </c>
      <c r="G369">
        <f>_xll.ciqfunctions.udf.CIQ($G$1, "IQ_LASTSALEPRICE", A369, "USD")</f>
        <v>72.31</v>
      </c>
      <c r="H369" s="186">
        <f t="shared" si="44"/>
        <v>-8.9089912280700956E-3</v>
      </c>
      <c r="I369" s="109">
        <f t="shared" si="40"/>
        <v>1.1080332409958427E-3</v>
      </c>
      <c r="J369" s="109">
        <f t="shared" si="41"/>
        <v>-6.9905627410937754E-5</v>
      </c>
      <c r="K369" s="109">
        <f t="shared" si="42"/>
        <v>1.80838639189429E-3</v>
      </c>
      <c r="L369" s="109">
        <f t="shared" si="46"/>
        <v>1.1315950775612205E-3</v>
      </c>
      <c r="M369" s="109">
        <f t="shared" si="45"/>
        <v>-3.8071065989849773E-3</v>
      </c>
    </row>
    <row r="370" spans="1:13" x14ac:dyDescent="0.25">
      <c r="A370" s="185">
        <v>41123</v>
      </c>
      <c r="B370">
        <v>115.119938457234</v>
      </c>
      <c r="C370">
        <v>103.32236165398</v>
      </c>
      <c r="D370">
        <v>111.452827833035</v>
      </c>
      <c r="E370">
        <v>97.116279069767401</v>
      </c>
      <c r="F370" s="464">
        <v>123.8477801268499</v>
      </c>
      <c r="G370">
        <f>_xll.ciqfunctions.udf.CIQ($G$1, "IQ_LASTSALEPRICE", A370, "USD")</f>
        <v>72.08</v>
      </c>
      <c r="H370" s="186">
        <f t="shared" si="44"/>
        <v>-3.180749550546369E-3</v>
      </c>
      <c r="I370" s="109">
        <f t="shared" si="40"/>
        <v>1.2174875484222802E-2</v>
      </c>
      <c r="J370" s="109">
        <f t="shared" si="41"/>
        <v>3.2158836689062387E-3</v>
      </c>
      <c r="K370" s="109">
        <f t="shared" si="42"/>
        <v>7.1452747170119846E-3</v>
      </c>
      <c r="L370" s="109">
        <f t="shared" si="46"/>
        <v>-2.3548250365001966E-4</v>
      </c>
      <c r="M370" s="109">
        <f t="shared" si="45"/>
        <v>4.556589906908437E-3</v>
      </c>
    </row>
    <row r="371" spans="1:13" x14ac:dyDescent="0.25">
      <c r="A371" s="185">
        <v>41124</v>
      </c>
      <c r="B371">
        <v>113.133785579411</v>
      </c>
      <c r="C371">
        <v>102.69903312075699</v>
      </c>
      <c r="D371">
        <v>109.255482958092</v>
      </c>
      <c r="E371">
        <v>97.194052611513499</v>
      </c>
      <c r="F371" s="464">
        <v>122.59740259740259</v>
      </c>
      <c r="G371">
        <f>_xll.ciqfunctions.udf.CIQ($G$1, "IQ_LASTSALEPRICE", A371, "USD")</f>
        <v>73.84</v>
      </c>
      <c r="H371" s="186">
        <f t="shared" si="44"/>
        <v>2.441731409544956E-2</v>
      </c>
      <c r="I371" s="109">
        <f t="shared" si="40"/>
        <v>-1.7252900795815096E-2</v>
      </c>
      <c r="J371" s="109">
        <f t="shared" si="41"/>
        <v>-6.0328521652504019E-3</v>
      </c>
      <c r="K371" s="109">
        <f t="shared" si="42"/>
        <v>-1.9715469922708451E-2</v>
      </c>
      <c r="L371" s="109">
        <f t="shared" si="46"/>
        <v>8.0082909364986854E-4</v>
      </c>
      <c r="M371" s="109">
        <f t="shared" si="45"/>
        <v>-1.0096083499975705E-2</v>
      </c>
    </row>
    <row r="372" spans="1:13" x14ac:dyDescent="0.25">
      <c r="A372" s="185">
        <v>41127</v>
      </c>
      <c r="B372">
        <v>112.588292887614</v>
      </c>
      <c r="C372">
        <v>102.744291298086</v>
      </c>
      <c r="D372">
        <v>108.67285363518999</v>
      </c>
      <c r="E372">
        <v>97.215402211208499</v>
      </c>
      <c r="F372" s="464">
        <v>122.48867411658111</v>
      </c>
      <c r="G372">
        <f>_xll.ciqfunctions.udf.CIQ($G$1, "IQ_LASTSALEPRICE", A372, "USD")</f>
        <v>72.69</v>
      </c>
      <c r="H372" s="186">
        <f t="shared" si="44"/>
        <v>-1.557421451787655E-2</v>
      </c>
      <c r="I372" s="109">
        <f t="shared" si="40"/>
        <v>-4.8216603820271375E-3</v>
      </c>
      <c r="J372" s="109">
        <f t="shared" si="41"/>
        <v>4.4068747244963014E-4</v>
      </c>
      <c r="K372" s="109">
        <f t="shared" si="42"/>
        <v>-5.3327238791803788E-3</v>
      </c>
      <c r="L372" s="109">
        <f t="shared" si="46"/>
        <v>2.1965952773195241E-4</v>
      </c>
      <c r="M372" s="109">
        <f t="shared" si="45"/>
        <v>-8.8687426093791988E-4</v>
      </c>
    </row>
    <row r="373" spans="1:13" x14ac:dyDescent="0.25">
      <c r="A373" s="185">
        <v>41128</v>
      </c>
      <c r="B373">
        <v>112.616266871809</v>
      </c>
      <c r="C373">
        <v>102.562229993828</v>
      </c>
      <c r="D373">
        <v>109.73823296849601</v>
      </c>
      <c r="E373">
        <v>97.134578726648797</v>
      </c>
      <c r="F373" s="464">
        <v>122.36786469344607</v>
      </c>
      <c r="G373">
        <f>_xll.ciqfunctions.udf.CIQ($G$1, "IQ_LASTSALEPRICE", A373, "USD")</f>
        <v>73.02</v>
      </c>
      <c r="H373" s="186">
        <f t="shared" si="44"/>
        <v>4.5398266611638149E-3</v>
      </c>
      <c r="I373" s="109">
        <f t="shared" si="40"/>
        <v>2.4846263743349972E-4</v>
      </c>
      <c r="J373" s="109">
        <f t="shared" si="41"/>
        <v>-1.7719846227738367E-3</v>
      </c>
      <c r="K373" s="109">
        <f t="shared" si="42"/>
        <v>9.8035461264542878E-3</v>
      </c>
      <c r="L373" s="109">
        <f t="shared" si="46"/>
        <v>-8.3138559036255444E-4</v>
      </c>
      <c r="M373" s="109">
        <f t="shared" si="45"/>
        <v>-9.8629056119958758E-4</v>
      </c>
    </row>
    <row r="374" spans="1:13" x14ac:dyDescent="0.25">
      <c r="A374" s="185">
        <v>41129</v>
      </c>
      <c r="B374">
        <v>113.09182460311899</v>
      </c>
      <c r="C374">
        <v>102.23719399300499</v>
      </c>
      <c r="D374">
        <v>109.62170710391599</v>
      </c>
      <c r="E374">
        <v>97.023255813953398</v>
      </c>
      <c r="F374" s="464">
        <v>122.25913621262458</v>
      </c>
      <c r="G374">
        <f>_xll.ciqfunctions.udf.CIQ($G$1, "IQ_LASTSALEPRICE", A374, "USD")</f>
        <v>73.22</v>
      </c>
      <c r="H374" s="186">
        <f t="shared" si="44"/>
        <v>2.7389756231170903E-3</v>
      </c>
      <c r="I374" s="109">
        <f t="shared" si="40"/>
        <v>4.2228156244188408E-3</v>
      </c>
      <c r="J374" s="109">
        <f t="shared" si="41"/>
        <v>-3.1691588691330486E-3</v>
      </c>
      <c r="K374" s="109">
        <f t="shared" si="42"/>
        <v>-1.0618529333661364E-3</v>
      </c>
      <c r="L374" s="109">
        <f t="shared" si="46"/>
        <v>-1.1460688269280261E-3</v>
      </c>
      <c r="M374" s="109">
        <f t="shared" si="45"/>
        <v>-8.8853786158538117E-4</v>
      </c>
    </row>
    <row r="375" spans="1:13" x14ac:dyDescent="0.25">
      <c r="A375" s="185">
        <v>41130</v>
      </c>
      <c r="B375">
        <v>113.791174207986</v>
      </c>
      <c r="C375">
        <v>102.00884591647799</v>
      </c>
      <c r="D375">
        <v>109.07237088518001</v>
      </c>
      <c r="E375">
        <v>97.020205871139893</v>
      </c>
      <c r="F375" s="464">
        <v>122.09604349139234</v>
      </c>
      <c r="G375">
        <f>_xll.ciqfunctions.udf.CIQ($G$1, "IQ_LASTSALEPRICE", A375, "USD")</f>
        <v>73.209999999999994</v>
      </c>
      <c r="H375" s="186">
        <f t="shared" si="44"/>
        <v>-1.3657470636441182E-4</v>
      </c>
      <c r="I375" s="109">
        <f t="shared" si="40"/>
        <v>6.1839094675613104E-3</v>
      </c>
      <c r="J375" s="109">
        <f t="shared" si="41"/>
        <v>-2.2335127521460052E-3</v>
      </c>
      <c r="K375" s="109">
        <f t="shared" si="42"/>
        <v>-5.0111992711009412E-3</v>
      </c>
      <c r="L375" s="109">
        <f t="shared" si="46"/>
        <v>-3.1435172814120449E-5</v>
      </c>
      <c r="M375" s="109">
        <f t="shared" si="45"/>
        <v>-1.3339920948616246E-3</v>
      </c>
    </row>
    <row r="376" spans="1:13" x14ac:dyDescent="0.25">
      <c r="A376" s="185">
        <v>41131</v>
      </c>
      <c r="B376">
        <v>113.777187215889</v>
      </c>
      <c r="C376">
        <v>101.983131042995</v>
      </c>
      <c r="D376">
        <v>109.089017437263</v>
      </c>
      <c r="E376">
        <v>97.006481128478796</v>
      </c>
      <c r="F376" s="464">
        <v>121.88462700090605</v>
      </c>
      <c r="G376">
        <f>_xll.ciqfunctions.udf.CIQ($G$1, "IQ_LASTSALEPRICE", A376, "USD")</f>
        <v>73</v>
      </c>
      <c r="H376" s="186">
        <f t="shared" si="44"/>
        <v>-2.8684605928150919E-3</v>
      </c>
      <c r="I376" s="109">
        <f t="shared" si="40"/>
        <v>-1.2291807509989816E-4</v>
      </c>
      <c r="J376" s="109">
        <f t="shared" si="41"/>
        <v>-2.5208474080817833E-4</v>
      </c>
      <c r="K376" s="109">
        <f t="shared" si="42"/>
        <v>1.526193292389344E-4</v>
      </c>
      <c r="L376" s="109">
        <f t="shared" si="46"/>
        <v>-1.4146272457227216E-4</v>
      </c>
      <c r="M376" s="109">
        <f t="shared" si="45"/>
        <v>-1.7315588977393492E-3</v>
      </c>
    </row>
    <row r="377" spans="1:13" x14ac:dyDescent="0.25">
      <c r="A377" s="185">
        <v>41134</v>
      </c>
      <c r="B377">
        <v>113.315616476676</v>
      </c>
      <c r="C377">
        <v>102.157992182678</v>
      </c>
      <c r="D377">
        <v>109.438595031004</v>
      </c>
      <c r="E377">
        <v>97.061380099123099</v>
      </c>
      <c r="F377" s="464">
        <v>122.36786469344607</v>
      </c>
      <c r="G377">
        <f>_xll.ciqfunctions.udf.CIQ($G$1, "IQ_LASTSALEPRICE", A377, "USD")</f>
        <v>72.959999999999994</v>
      </c>
      <c r="H377" s="186">
        <f t="shared" si="44"/>
        <v>-5.4794520547951642E-4</v>
      </c>
      <c r="I377" s="109">
        <f t="shared" si="40"/>
        <v>-4.0567951318499773E-3</v>
      </c>
      <c r="J377" s="109">
        <f t="shared" si="41"/>
        <v>1.7146084641124215E-3</v>
      </c>
      <c r="K377" s="109">
        <f t="shared" si="42"/>
        <v>3.2045168427889958E-3</v>
      </c>
      <c r="L377" s="109">
        <f t="shared" si="46"/>
        <v>5.6593095642343272E-4</v>
      </c>
      <c r="M377" s="109">
        <f t="shared" si="45"/>
        <v>3.9647140449994289E-3</v>
      </c>
    </row>
    <row r="378" spans="1:13" x14ac:dyDescent="0.25">
      <c r="A378" s="185">
        <v>41135</v>
      </c>
      <c r="B378">
        <v>113.525421358136</v>
      </c>
      <c r="C378">
        <v>102.01604608105301</v>
      </c>
      <c r="D378">
        <v>109.33871571850599</v>
      </c>
      <c r="E378">
        <v>96.9881814715974</v>
      </c>
      <c r="F378" s="464">
        <v>122.47055270311084</v>
      </c>
      <c r="G378">
        <f>_xll.ciqfunctions.udf.CIQ($G$1, "IQ_LASTSALEPRICE", A378, "USD")</f>
        <v>73</v>
      </c>
      <c r="H378" s="186">
        <f t="shared" si="44"/>
        <v>5.482456140351033E-4</v>
      </c>
      <c r="I378" s="109">
        <f t="shared" si="40"/>
        <v>1.8515089798163409E-3</v>
      </c>
      <c r="J378" s="109">
        <f t="shared" si="41"/>
        <v>-1.3894762278723327E-3</v>
      </c>
      <c r="K378" s="109">
        <f t="shared" si="42"/>
        <v>-9.126516332716994E-4</v>
      </c>
      <c r="L378" s="109">
        <f t="shared" si="46"/>
        <v>-7.5414781297100664E-4</v>
      </c>
      <c r="M378" s="109">
        <f t="shared" si="45"/>
        <v>8.3917464705307587E-4</v>
      </c>
    </row>
    <row r="379" spans="1:13" x14ac:dyDescent="0.25">
      <c r="A379" s="185">
        <v>41136</v>
      </c>
      <c r="B379">
        <v>113.819148192181</v>
      </c>
      <c r="C379">
        <v>101.827813207159</v>
      </c>
      <c r="D379">
        <v>109.596737275791</v>
      </c>
      <c r="E379">
        <v>97.0781547845977</v>
      </c>
      <c r="F379" s="464">
        <v>122.22289338568409</v>
      </c>
      <c r="G379">
        <f>_xll.ciqfunctions.udf.CIQ($G$1, "IQ_LASTSALEPRICE", A379, "USD")</f>
        <v>72.92</v>
      </c>
      <c r="H379" s="186">
        <f t="shared" si="44"/>
        <v>-1.0958904109589218E-3</v>
      </c>
      <c r="I379" s="109">
        <f t="shared" si="40"/>
        <v>2.5873221216099473E-3</v>
      </c>
      <c r="J379" s="109">
        <f t="shared" si="41"/>
        <v>-1.845130066543188E-3</v>
      </c>
      <c r="K379" s="109">
        <f t="shared" si="42"/>
        <v>2.3598370951172232E-3</v>
      </c>
      <c r="L379" s="109">
        <f t="shared" si="46"/>
        <v>9.2767295597395716E-4</v>
      </c>
      <c r="M379" s="109">
        <f t="shared" si="45"/>
        <v>-2.0221948212083563E-3</v>
      </c>
    </row>
    <row r="380" spans="1:13" x14ac:dyDescent="0.25">
      <c r="A380" s="185">
        <v>41137</v>
      </c>
      <c r="B380">
        <v>113.1897335478</v>
      </c>
      <c r="C380">
        <v>101.643694713022</v>
      </c>
      <c r="D380">
        <v>109.363685546631</v>
      </c>
      <c r="E380">
        <v>97.0995043842927</v>
      </c>
      <c r="F380" s="464">
        <v>122.07792207792207</v>
      </c>
      <c r="G380">
        <f>_xll.ciqfunctions.udf.CIQ($G$1, "IQ_LASTSALEPRICE", A380, "USD")</f>
        <v>73.08</v>
      </c>
      <c r="H380" s="186">
        <f t="shared" si="44"/>
        <v>2.1941854086668933E-3</v>
      </c>
      <c r="I380" s="109">
        <f t="shared" si="40"/>
        <v>-5.529953917053132E-3</v>
      </c>
      <c r="J380" s="109">
        <f t="shared" si="41"/>
        <v>-1.8081356000685389E-3</v>
      </c>
      <c r="K380" s="109">
        <f t="shared" si="42"/>
        <v>-2.1264476931784904E-3</v>
      </c>
      <c r="L380" s="109">
        <f t="shared" si="46"/>
        <v>2.1992177068441698E-4</v>
      </c>
      <c r="M380" s="109">
        <f t="shared" si="45"/>
        <v>-1.186122368291076E-3</v>
      </c>
    </row>
    <row r="381" spans="1:13" x14ac:dyDescent="0.25">
      <c r="A381" s="185">
        <v>41138</v>
      </c>
      <c r="B381">
        <v>113.66529127910999</v>
      </c>
      <c r="C381">
        <v>101.719810738531</v>
      </c>
      <c r="D381">
        <v>109.904698489325</v>
      </c>
      <c r="E381">
        <v>96.979794128859993</v>
      </c>
      <c r="F381" s="464">
        <v>121.99335548172758</v>
      </c>
      <c r="G381">
        <f>_xll.ciqfunctions.udf.CIQ($G$1, "IQ_LASTSALEPRICE", A381, "USD")</f>
        <v>72.930000000000007</v>
      </c>
      <c r="H381" s="186">
        <f t="shared" si="44"/>
        <v>-2.0525451559932906E-3</v>
      </c>
      <c r="I381" s="109">
        <f t="shared" si="40"/>
        <v>4.2014210688918752E-3</v>
      </c>
      <c r="J381" s="109">
        <f t="shared" si="41"/>
        <v>7.4885142382807857E-4</v>
      </c>
      <c r="K381" s="109">
        <f t="shared" si="42"/>
        <v>4.946915788269779E-3</v>
      </c>
      <c r="L381" s="109">
        <f t="shared" si="46"/>
        <v>-1.2328616525056901E-3</v>
      </c>
      <c r="M381" s="109">
        <f t="shared" si="45"/>
        <v>-6.9272637308248619E-4</v>
      </c>
    </row>
    <row r="382" spans="1:13" x14ac:dyDescent="0.25">
      <c r="A382" s="185">
        <v>41141</v>
      </c>
      <c r="B382">
        <v>113.301629484579</v>
      </c>
      <c r="C382">
        <v>101.759925941164</v>
      </c>
      <c r="D382">
        <v>109.147280369553</v>
      </c>
      <c r="E382">
        <v>96.9927563858177</v>
      </c>
      <c r="F382" s="464">
        <v>122.01147689519783</v>
      </c>
      <c r="G382">
        <f>_xll.ciqfunctions.udf.CIQ($G$1, "IQ_LASTSALEPRICE", A382, "USD")</f>
        <v>72.349999999999994</v>
      </c>
      <c r="H382" s="186">
        <f t="shared" si="44"/>
        <v>-7.9528314822434609E-3</v>
      </c>
      <c r="I382" s="109">
        <f t="shared" si="40"/>
        <v>-3.1994093398134416E-3</v>
      </c>
      <c r="J382" s="109">
        <f t="shared" si="41"/>
        <v>3.9436961533589887E-4</v>
      </c>
      <c r="K382" s="109">
        <f t="shared" si="42"/>
        <v>-6.8915899882621146E-3</v>
      </c>
      <c r="L382" s="109">
        <f t="shared" si="46"/>
        <v>1.3365935733467005E-4</v>
      </c>
      <c r="M382" s="109">
        <f t="shared" si="45"/>
        <v>1.4854426619126393E-4</v>
      </c>
    </row>
    <row r="383" spans="1:13" x14ac:dyDescent="0.25">
      <c r="A383" s="185">
        <v>41142</v>
      </c>
      <c r="B383">
        <v>112.098748164207</v>
      </c>
      <c r="C383">
        <v>101.347459370499</v>
      </c>
      <c r="D383">
        <v>108.814349327895</v>
      </c>
      <c r="E383">
        <v>96.972931757529494</v>
      </c>
      <c r="F383" s="464">
        <v>121.65508909694955</v>
      </c>
      <c r="G383">
        <f>_xll.ciqfunctions.udf.CIQ($G$1, "IQ_LASTSALEPRICE", A383, "USD")</f>
        <v>70.930000000000007</v>
      </c>
      <c r="H383" s="186">
        <f t="shared" si="44"/>
        <v>-1.9626814098133938E-2</v>
      </c>
      <c r="I383" s="109">
        <f t="shared" si="40"/>
        <v>-1.0616628603172251E-2</v>
      </c>
      <c r="J383" s="109">
        <f t="shared" si="41"/>
        <v>-4.0533300987609655E-3</v>
      </c>
      <c r="K383" s="109">
        <f t="shared" si="42"/>
        <v>-3.0502916841423922E-3</v>
      </c>
      <c r="L383" s="109">
        <f t="shared" si="46"/>
        <v>-2.0439287454976363E-4</v>
      </c>
      <c r="M383" s="109">
        <f t="shared" si="45"/>
        <v>-2.9209366800337921E-3</v>
      </c>
    </row>
    <row r="384" spans="1:13" x14ac:dyDescent="0.25">
      <c r="A384" s="185">
        <v>41143</v>
      </c>
      <c r="B384">
        <v>112.23861808517999</v>
      </c>
      <c r="C384">
        <v>102.150792018103</v>
      </c>
      <c r="D384">
        <v>109.64667693203999</v>
      </c>
      <c r="E384">
        <v>96.8814334731223</v>
      </c>
      <c r="F384" s="464">
        <v>122.18665055874361</v>
      </c>
      <c r="G384">
        <f>_xll.ciqfunctions.udf.CIQ($G$1, "IQ_LASTSALEPRICE", A384, "USD")</f>
        <v>71.709999999999994</v>
      </c>
      <c r="H384" s="186">
        <f t="shared" si="44"/>
        <v>1.0996757366417365E-2</v>
      </c>
      <c r="I384" s="109">
        <f t="shared" si="40"/>
        <v>1.247738474011495E-3</v>
      </c>
      <c r="J384" s="109">
        <f t="shared" si="41"/>
        <v>7.926519841678914E-3</v>
      </c>
      <c r="K384" s="109">
        <f t="shared" si="42"/>
        <v>7.6490610777526502E-3</v>
      </c>
      <c r="L384" s="109">
        <f t="shared" si="46"/>
        <v>-9.435445824818034E-4</v>
      </c>
      <c r="M384" s="109">
        <f t="shared" si="45"/>
        <v>4.3694141012913246E-3</v>
      </c>
    </row>
    <row r="385" spans="1:13" x14ac:dyDescent="0.25">
      <c r="A385" s="185">
        <v>41144</v>
      </c>
      <c r="B385">
        <v>111.147632701587</v>
      </c>
      <c r="C385">
        <v>102.009874511417</v>
      </c>
      <c r="D385">
        <v>109.113987265387</v>
      </c>
      <c r="E385">
        <v>96.943957300800605</v>
      </c>
      <c r="F385" s="464">
        <v>122.2108124433706</v>
      </c>
      <c r="G385">
        <f>_xll.ciqfunctions.udf.CIQ($G$1, "IQ_LASTSALEPRICE", A385, "USD")</f>
        <v>72.16</v>
      </c>
      <c r="H385" s="186">
        <f t="shared" si="44"/>
        <v>6.2752754148653889E-3</v>
      </c>
      <c r="I385" s="109">
        <f t="shared" si="40"/>
        <v>-9.7202317901403656E-3</v>
      </c>
      <c r="J385" s="109">
        <f t="shared" si="41"/>
        <v>-1.3795047879906486E-3</v>
      </c>
      <c r="K385" s="109">
        <f t="shared" si="42"/>
        <v>-4.8582381295801946E-3</v>
      </c>
      <c r="L385" s="109">
        <f t="shared" si="46"/>
        <v>6.4536439477480556E-4</v>
      </c>
      <c r="M385" s="109">
        <f t="shared" si="45"/>
        <v>1.9774569903097117E-4</v>
      </c>
    </row>
    <row r="386" spans="1:13" x14ac:dyDescent="0.25">
      <c r="A386" s="185">
        <v>41145</v>
      </c>
      <c r="B386">
        <v>111.511294496118</v>
      </c>
      <c r="C386">
        <v>101.93272989096801</v>
      </c>
      <c r="D386">
        <v>109.580090723708</v>
      </c>
      <c r="E386">
        <v>96.956157072054793</v>
      </c>
      <c r="F386" s="464">
        <v>122.26517668378132</v>
      </c>
      <c r="G386">
        <f>_xll.ciqfunctions.udf.CIQ($G$1, "IQ_LASTSALEPRICE", A386, "USD")</f>
        <v>72.81</v>
      </c>
      <c r="H386" s="186">
        <f t="shared" si="44"/>
        <v>9.0077605321507992E-3</v>
      </c>
      <c r="I386" s="109">
        <f t="shared" si="40"/>
        <v>3.2718807021951957E-3</v>
      </c>
      <c r="J386" s="109">
        <f t="shared" si="41"/>
        <v>-7.5624659689543794E-4</v>
      </c>
      <c r="K386" s="109">
        <f t="shared" si="42"/>
        <v>4.2717113543595531E-3</v>
      </c>
      <c r="L386" s="109">
        <f t="shared" si="46"/>
        <v>1.2584354501155026E-4</v>
      </c>
      <c r="M386" s="109">
        <f t="shared" si="45"/>
        <v>4.4483985765109146E-4</v>
      </c>
    </row>
    <row r="387" spans="1:13" x14ac:dyDescent="0.25">
      <c r="A387" s="185">
        <v>41148</v>
      </c>
      <c r="B387">
        <v>111.749073361773</v>
      </c>
      <c r="C387">
        <v>101.777412055132</v>
      </c>
      <c r="D387">
        <v>109.56344417162499</v>
      </c>
      <c r="E387">
        <v>96.989706443004096</v>
      </c>
      <c r="F387" s="464">
        <v>122.61552401087286</v>
      </c>
      <c r="G387">
        <f>_xll.ciqfunctions.udf.CIQ($G$1, "IQ_LASTSALEPRICE", A387, "USD")</f>
        <v>72.930000000000007</v>
      </c>
      <c r="H387" s="186">
        <f t="shared" si="44"/>
        <v>1.6481252575195615E-3</v>
      </c>
      <c r="I387" s="109">
        <f t="shared" ref="I387:I450" si="47">B387/B386-1</f>
        <v>2.1323298839768245E-3</v>
      </c>
      <c r="J387" s="109">
        <f t="shared" ref="J387:J450" si="48">C387/C386-1</f>
        <v>-1.5237287964536828E-3</v>
      </c>
      <c r="K387" s="109">
        <f t="shared" ref="K387:K450" si="49">D387/D386-1</f>
        <v>-1.5191219475241269E-4</v>
      </c>
      <c r="L387" s="109">
        <f t="shared" ref="L387:L450" si="50">E387/E386-1</f>
        <v>3.4602620362078618E-4</v>
      </c>
      <c r="M387" s="109">
        <f t="shared" si="45"/>
        <v>2.86547107356383E-3</v>
      </c>
    </row>
    <row r="388" spans="1:13" x14ac:dyDescent="0.25">
      <c r="A388" s="185">
        <v>41149</v>
      </c>
      <c r="B388">
        <v>111.329463598853</v>
      </c>
      <c r="C388">
        <v>101.45340464924899</v>
      </c>
      <c r="D388">
        <v>109.796495900786</v>
      </c>
      <c r="E388">
        <v>96.9241326725123</v>
      </c>
      <c r="F388" s="464">
        <v>123.5578375113259</v>
      </c>
      <c r="G388">
        <f>_xll.ciqfunctions.udf.CIQ($G$1, "IQ_LASTSALEPRICE", A388, "USD")</f>
        <v>73.33</v>
      </c>
      <c r="H388" s="186">
        <f t="shared" ref="H388:H451" si="51">G388/G387-1</f>
        <v>5.4847113670641878E-3</v>
      </c>
      <c r="I388" s="109">
        <f t="shared" si="47"/>
        <v>-3.7549283434464842E-3</v>
      </c>
      <c r="J388" s="109">
        <f t="shared" si="48"/>
        <v>-3.1834903181414687E-3</v>
      </c>
      <c r="K388" s="109">
        <f t="shared" si="49"/>
        <v>2.1270938580202348E-3</v>
      </c>
      <c r="L388" s="109">
        <f t="shared" si="50"/>
        <v>-6.7608999858481678E-4</v>
      </c>
      <c r="M388" s="109">
        <f t="shared" ref="M388:M451" si="52">F388/F387-1</f>
        <v>7.685107640770461E-3</v>
      </c>
    </row>
    <row r="389" spans="1:13" x14ac:dyDescent="0.25">
      <c r="A389" s="185">
        <v>41150</v>
      </c>
      <c r="B389">
        <v>111.55325547241</v>
      </c>
      <c r="C389">
        <v>101.656037852293</v>
      </c>
      <c r="D389">
        <v>110.528944192434</v>
      </c>
      <c r="E389">
        <v>96.878383530308795</v>
      </c>
      <c r="F389" s="464">
        <v>123.8598610691634</v>
      </c>
      <c r="G389">
        <f>_xll.ciqfunctions.udf.CIQ($G$1, "IQ_LASTSALEPRICE", A389, "USD")</f>
        <v>72.44</v>
      </c>
      <c r="H389" s="186">
        <f t="shared" si="51"/>
        <v>-1.2136915314332475E-2</v>
      </c>
      <c r="I389" s="109">
        <f t="shared" si="47"/>
        <v>2.0101765186202325E-3</v>
      </c>
      <c r="J389" s="109">
        <f t="shared" si="48"/>
        <v>1.9973031338333946E-3</v>
      </c>
      <c r="K389" s="109">
        <f t="shared" si="49"/>
        <v>6.6709623621308278E-3</v>
      </c>
      <c r="L389" s="109">
        <f t="shared" si="50"/>
        <v>-4.7200981780337603E-4</v>
      </c>
      <c r="M389" s="109">
        <f t="shared" si="52"/>
        <v>2.4443901246637978E-3</v>
      </c>
    </row>
    <row r="390" spans="1:13" x14ac:dyDescent="0.25">
      <c r="A390" s="185">
        <v>41151</v>
      </c>
      <c r="B390">
        <v>111.846982306454</v>
      </c>
      <c r="C390">
        <v>102.052046903929</v>
      </c>
      <c r="D390">
        <v>111.352948520537</v>
      </c>
      <c r="E390">
        <v>96.844834159359493</v>
      </c>
      <c r="F390" s="464">
        <v>123.63032316520687</v>
      </c>
      <c r="G390">
        <f>_xll.ciqfunctions.udf.CIQ($G$1, "IQ_LASTSALEPRICE", A390, "USD")</f>
        <v>72.31</v>
      </c>
      <c r="H390" s="186">
        <f t="shared" si="51"/>
        <v>-1.7945886250689824E-3</v>
      </c>
      <c r="I390" s="109">
        <f t="shared" si="47"/>
        <v>2.6330637577549609E-3</v>
      </c>
      <c r="J390" s="109">
        <f t="shared" si="48"/>
        <v>3.8955782657141835E-3</v>
      </c>
      <c r="K390" s="109">
        <f t="shared" si="49"/>
        <v>7.4550999661082695E-3</v>
      </c>
      <c r="L390" s="109">
        <f t="shared" si="50"/>
        <v>-3.463039919406885E-4</v>
      </c>
      <c r="M390" s="109">
        <f t="shared" si="52"/>
        <v>-1.8532065349916582E-3</v>
      </c>
    </row>
    <row r="391" spans="1:13" x14ac:dyDescent="0.25">
      <c r="A391" s="185">
        <v>41152</v>
      </c>
      <c r="B391">
        <v>111.06371074900299</v>
      </c>
      <c r="C391">
        <v>101.389631763011</v>
      </c>
      <c r="D391">
        <v>110.00457780182199</v>
      </c>
      <c r="E391">
        <v>96.857033930613795</v>
      </c>
      <c r="F391" s="464">
        <v>122.93566898218063</v>
      </c>
      <c r="G391">
        <f>_xll.ciqfunctions.udf.CIQ($G$1, "IQ_LASTSALEPRICE", A391, "USD")</f>
        <v>73.33</v>
      </c>
      <c r="H391" s="186">
        <f t="shared" si="51"/>
        <v>1.4105932789379105E-2</v>
      </c>
      <c r="I391" s="109">
        <f t="shared" si="47"/>
        <v>-7.00306384042515E-3</v>
      </c>
      <c r="J391" s="109">
        <f t="shared" si="48"/>
        <v>-6.4909539888170498E-3</v>
      </c>
      <c r="K391" s="109">
        <f t="shared" si="49"/>
        <v>-1.2108980827448157E-2</v>
      </c>
      <c r="L391" s="109">
        <f t="shared" si="50"/>
        <v>1.2597234906941424E-4</v>
      </c>
      <c r="M391" s="109">
        <f t="shared" si="52"/>
        <v>-5.6188009967261809E-3</v>
      </c>
    </row>
    <row r="392" spans="1:13" x14ac:dyDescent="0.25">
      <c r="A392" s="185">
        <v>41155</v>
      </c>
      <c r="B392">
        <v>110.993775788516</v>
      </c>
      <c r="C392">
        <v>101.44209010491601</v>
      </c>
      <c r="D392">
        <v>109.771526072662</v>
      </c>
      <c r="E392">
        <v>96.704536789935105</v>
      </c>
      <c r="F392" s="464">
        <v>122.89338568408337</v>
      </c>
      <c r="G392">
        <f>_xll.ciqfunctions.udf.CIQ($G$1, "IQ_LASTSALEPRICE", A392, "USD")</f>
        <v>73.33</v>
      </c>
      <c r="H392" s="186">
        <f t="shared" si="51"/>
        <v>0</v>
      </c>
      <c r="I392" s="109">
        <f t="shared" si="47"/>
        <v>-6.2968326931767127E-4</v>
      </c>
      <c r="J392" s="109">
        <f t="shared" si="48"/>
        <v>5.1739355388558117E-4</v>
      </c>
      <c r="K392" s="109">
        <f t="shared" si="49"/>
        <v>-2.1185639163112668E-3</v>
      </c>
      <c r="L392" s="109">
        <f t="shared" si="50"/>
        <v>-1.5744560254440376E-3</v>
      </c>
      <c r="M392" s="109">
        <f t="shared" si="52"/>
        <v>-3.4394654088054644E-4</v>
      </c>
    </row>
    <row r="393" spans="1:13" x14ac:dyDescent="0.25">
      <c r="A393" s="185">
        <v>41156</v>
      </c>
      <c r="B393">
        <v>111.301489614658</v>
      </c>
      <c r="C393">
        <v>101.475005142974</v>
      </c>
      <c r="D393">
        <v>109.813142452869</v>
      </c>
      <c r="E393">
        <v>96.809759817003396</v>
      </c>
      <c r="F393" s="464">
        <v>123.45212926608278</v>
      </c>
      <c r="G393">
        <f>_xll.ciqfunctions.udf.CIQ($G$1, "IQ_LASTSALEPRICE", A393, "USD")</f>
        <v>73.59</v>
      </c>
      <c r="H393" s="186">
        <f t="shared" si="51"/>
        <v>3.54561570980505E-3</v>
      </c>
      <c r="I393" s="109">
        <f t="shared" si="47"/>
        <v>2.7723520887179554E-3</v>
      </c>
      <c r="J393" s="109">
        <f t="shared" si="48"/>
        <v>3.24471213319244E-4</v>
      </c>
      <c r="K393" s="109">
        <f t="shared" si="49"/>
        <v>3.7911817113167601E-4</v>
      </c>
      <c r="L393" s="109">
        <f t="shared" si="50"/>
        <v>1.0880878039554176E-3</v>
      </c>
      <c r="M393" s="109">
        <f t="shared" si="52"/>
        <v>4.5465716392234512E-3</v>
      </c>
    </row>
    <row r="394" spans="1:13" x14ac:dyDescent="0.25">
      <c r="A394" s="185">
        <v>41157</v>
      </c>
      <c r="B394">
        <v>110.937827820127</v>
      </c>
      <c r="C394">
        <v>101.94815881505799</v>
      </c>
      <c r="D394">
        <v>109.122310541429</v>
      </c>
      <c r="E394">
        <v>96.867708730461302</v>
      </c>
      <c r="F394" s="464">
        <v>123.11084264572636</v>
      </c>
      <c r="G394">
        <f>_xll.ciqfunctions.udf.CIQ($G$1, "IQ_LASTSALEPRICE", A394, "USD")</f>
        <v>75.95</v>
      </c>
      <c r="H394" s="186">
        <f t="shared" si="51"/>
        <v>3.2069574670471557E-2</v>
      </c>
      <c r="I394" s="109">
        <f t="shared" si="47"/>
        <v>-3.2673578385163937E-3</v>
      </c>
      <c r="J394" s="109">
        <f t="shared" si="48"/>
        <v>4.6627607598279663E-3</v>
      </c>
      <c r="K394" s="109">
        <f t="shared" si="49"/>
        <v>-6.2909766172705162E-3</v>
      </c>
      <c r="L394" s="109">
        <f t="shared" si="50"/>
        <v>5.9858544807300795E-4</v>
      </c>
      <c r="M394" s="109">
        <f t="shared" si="52"/>
        <v>-2.7645259938839928E-3</v>
      </c>
    </row>
    <row r="395" spans="1:13" x14ac:dyDescent="0.25">
      <c r="A395" s="185">
        <v>41158</v>
      </c>
      <c r="B395">
        <v>110.742009930764</v>
      </c>
      <c r="C395">
        <v>101.071795926764</v>
      </c>
      <c r="D395">
        <v>108.6145907029</v>
      </c>
      <c r="E395">
        <v>96.779260388867698</v>
      </c>
      <c r="F395" s="464">
        <v>123.02023557837512</v>
      </c>
      <c r="G395">
        <f>_xll.ciqfunctions.udf.CIQ($G$1, "IQ_LASTSALEPRICE", A395, "USD")</f>
        <v>75.7</v>
      </c>
      <c r="H395" s="186">
        <f t="shared" si="51"/>
        <v>-3.2916392363396829E-3</v>
      </c>
      <c r="I395" s="109">
        <f t="shared" si="47"/>
        <v>-1.765113786800443E-3</v>
      </c>
      <c r="J395" s="109">
        <f t="shared" si="48"/>
        <v>-8.5961619952723556E-3</v>
      </c>
      <c r="K395" s="109">
        <f t="shared" si="49"/>
        <v>-4.6527592387831662E-3</v>
      </c>
      <c r="L395" s="109">
        <f t="shared" si="50"/>
        <v>-9.1308386202992864E-4</v>
      </c>
      <c r="M395" s="109">
        <f t="shared" si="52"/>
        <v>-7.3597958883264702E-4</v>
      </c>
    </row>
    <row r="396" spans="1:13" x14ac:dyDescent="0.25">
      <c r="A396" s="185">
        <v>41159</v>
      </c>
      <c r="B396">
        <v>109.39925868941801</v>
      </c>
      <c r="C396">
        <v>100.572927381197</v>
      </c>
      <c r="D396">
        <v>108.223396728952</v>
      </c>
      <c r="E396">
        <v>96.742661075104806</v>
      </c>
      <c r="F396" s="464">
        <v>122.53699788583509</v>
      </c>
      <c r="G396">
        <f>_xll.ciqfunctions.udf.CIQ($G$1, "IQ_LASTSALEPRICE", A396, "USD")</f>
        <v>75.98</v>
      </c>
      <c r="H396" s="186">
        <f t="shared" si="51"/>
        <v>3.6988110964333298E-3</v>
      </c>
      <c r="I396" s="109">
        <f t="shared" si="47"/>
        <v>-1.2125039469533583E-2</v>
      </c>
      <c r="J396" s="109">
        <f t="shared" si="48"/>
        <v>-4.935783924612025E-3</v>
      </c>
      <c r="K396" s="109">
        <f t="shared" si="49"/>
        <v>-3.6016705620892653E-3</v>
      </c>
      <c r="L396" s="109">
        <f t="shared" si="50"/>
        <v>-3.7817310874077581E-4</v>
      </c>
      <c r="M396" s="109">
        <f t="shared" si="52"/>
        <v>-3.9281154865954404E-3</v>
      </c>
    </row>
    <row r="397" spans="1:13" x14ac:dyDescent="0.25">
      <c r="A397" s="185">
        <v>41162</v>
      </c>
      <c r="B397">
        <v>109.315336736834</v>
      </c>
      <c r="C397">
        <v>100.401152026332</v>
      </c>
      <c r="D397">
        <v>108.148487244579</v>
      </c>
      <c r="E397">
        <v>96.692337018680803</v>
      </c>
      <c r="F397" s="464">
        <v>122.29537903956509</v>
      </c>
      <c r="G397">
        <f>_xll.ciqfunctions.udf.CIQ($G$1, "IQ_LASTSALEPRICE", A397, "USD")</f>
        <v>75.78</v>
      </c>
      <c r="H397" s="186">
        <f t="shared" si="51"/>
        <v>-2.6322716504343369E-3</v>
      </c>
      <c r="I397" s="109">
        <f t="shared" si="47"/>
        <v>-7.6711628204229054E-4</v>
      </c>
      <c r="J397" s="109">
        <f t="shared" si="48"/>
        <v>-1.7079681315622652E-3</v>
      </c>
      <c r="K397" s="109">
        <f t="shared" si="49"/>
        <v>-6.9217458181070057E-4</v>
      </c>
      <c r="L397" s="109">
        <f t="shared" si="50"/>
        <v>-5.2018474440074236E-4</v>
      </c>
      <c r="M397" s="109">
        <f t="shared" si="52"/>
        <v>-1.971803214039225E-3</v>
      </c>
    </row>
    <row r="398" spans="1:13" x14ac:dyDescent="0.25">
      <c r="A398" s="185">
        <v>41163</v>
      </c>
      <c r="B398">
        <v>108.699909084551</v>
      </c>
      <c r="C398">
        <v>99.991771240485406</v>
      </c>
      <c r="D398">
        <v>108.07357776020601</v>
      </c>
      <c r="E398">
        <v>96.651162790697597</v>
      </c>
      <c r="F398" s="464">
        <v>122.16248867411659</v>
      </c>
      <c r="G398">
        <f>_xll.ciqfunctions.udf.CIQ($G$1, "IQ_LASTSALEPRICE", A398, "USD")</f>
        <v>74.709999999999994</v>
      </c>
      <c r="H398" s="186">
        <f t="shared" si="51"/>
        <v>-1.4119820533122329E-2</v>
      </c>
      <c r="I398" s="109">
        <f t="shared" si="47"/>
        <v>-5.6298381421500121E-3</v>
      </c>
      <c r="J398" s="109">
        <f t="shared" si="48"/>
        <v>-4.0774510808324615E-3</v>
      </c>
      <c r="K398" s="109">
        <f t="shared" si="49"/>
        <v>-6.9265401931684067E-4</v>
      </c>
      <c r="L398" s="109">
        <f t="shared" si="50"/>
        <v>-4.2582720878125979E-4</v>
      </c>
      <c r="M398" s="109">
        <f t="shared" si="52"/>
        <v>-1.0866343969179182E-3</v>
      </c>
    </row>
    <row r="399" spans="1:13" x14ac:dyDescent="0.25">
      <c r="A399" s="185">
        <v>41164</v>
      </c>
      <c r="B399">
        <v>108.392195258409</v>
      </c>
      <c r="C399">
        <v>100.362065418638</v>
      </c>
      <c r="D399">
        <v>108.448125182071</v>
      </c>
      <c r="E399">
        <v>96.498665650019007</v>
      </c>
      <c r="F399" s="464">
        <v>122.02657807308972</v>
      </c>
      <c r="G399">
        <f>_xll.ciqfunctions.udf.CIQ($G$1, "IQ_LASTSALEPRICE", A399, "USD")</f>
        <v>74.56</v>
      </c>
      <c r="H399" s="186">
        <f t="shared" si="51"/>
        <v>-2.0077633516262239E-3</v>
      </c>
      <c r="I399" s="109">
        <f t="shared" si="47"/>
        <v>-2.8308563340438964E-3</v>
      </c>
      <c r="J399" s="109">
        <f t="shared" si="48"/>
        <v>3.7032465127757597E-3</v>
      </c>
      <c r="K399" s="109">
        <f t="shared" si="49"/>
        <v>3.4656706072602184E-3</v>
      </c>
      <c r="L399" s="109">
        <f t="shared" si="50"/>
        <v>-1.5778096845956435E-3</v>
      </c>
      <c r="M399" s="109">
        <f t="shared" si="52"/>
        <v>-1.112539556961889E-3</v>
      </c>
    </row>
    <row r="400" spans="1:13" x14ac:dyDescent="0.25">
      <c r="A400" s="185">
        <v>41165</v>
      </c>
      <c r="B400">
        <v>108.350234282117</v>
      </c>
      <c r="C400">
        <v>100.301378317218</v>
      </c>
      <c r="D400">
        <v>108.065254484164</v>
      </c>
      <c r="E400">
        <v>96.545939763629406</v>
      </c>
      <c r="F400" s="464">
        <v>122.4524312896406</v>
      </c>
      <c r="G400">
        <f>_xll.ciqfunctions.udf.CIQ($G$1, "IQ_LASTSALEPRICE", A400, "USD")</f>
        <v>75.540000000000006</v>
      </c>
      <c r="H400" s="186">
        <f t="shared" si="51"/>
        <v>1.3143776824034337E-2</v>
      </c>
      <c r="I400" s="109">
        <f t="shared" si="47"/>
        <v>-3.8712174978994263E-4</v>
      </c>
      <c r="J400" s="109">
        <f t="shared" si="48"/>
        <v>-6.0468167097660341E-4</v>
      </c>
      <c r="K400" s="109">
        <f t="shared" si="49"/>
        <v>-3.5304501323946136E-3</v>
      </c>
      <c r="L400" s="109">
        <f t="shared" si="50"/>
        <v>4.8989396166221333E-4</v>
      </c>
      <c r="M400" s="109">
        <f t="shared" si="52"/>
        <v>3.489839863376476E-3</v>
      </c>
    </row>
    <row r="401" spans="1:13" x14ac:dyDescent="0.25">
      <c r="A401" s="185">
        <v>41166</v>
      </c>
      <c r="B401">
        <v>106.392055388488</v>
      </c>
      <c r="C401">
        <v>99.660563670026704</v>
      </c>
      <c r="D401">
        <v>105.976112197761</v>
      </c>
      <c r="E401">
        <v>96.370568051849006</v>
      </c>
      <c r="F401" s="464">
        <v>121.65508909694955</v>
      </c>
      <c r="G401">
        <f>_xll.ciqfunctions.udf.CIQ($G$1, "IQ_LASTSALEPRICE", A401, "USD")</f>
        <v>75.16</v>
      </c>
      <c r="H401" s="186">
        <f t="shared" si="51"/>
        <v>-5.0304474450623138E-3</v>
      </c>
      <c r="I401" s="109">
        <f t="shared" si="47"/>
        <v>-1.8072677983606233E-2</v>
      </c>
      <c r="J401" s="109">
        <f t="shared" si="48"/>
        <v>-6.3888917375055643E-3</v>
      </c>
      <c r="K401" s="109">
        <f t="shared" si="49"/>
        <v>-1.9332229368035692E-2</v>
      </c>
      <c r="L401" s="109">
        <f t="shared" si="50"/>
        <v>-1.8164586953087758E-3</v>
      </c>
      <c r="M401" s="109">
        <f t="shared" si="52"/>
        <v>-6.5114443567483304E-3</v>
      </c>
    </row>
    <row r="402" spans="1:13" x14ac:dyDescent="0.25">
      <c r="A402" s="185">
        <v>41169</v>
      </c>
      <c r="B402">
        <v>106.545912301559</v>
      </c>
      <c r="C402">
        <v>100.06068710141901</v>
      </c>
      <c r="D402">
        <v>106.18419409879699</v>
      </c>
      <c r="E402">
        <v>96.3507434235608</v>
      </c>
      <c r="F402" s="464">
        <v>122.70009060706735</v>
      </c>
      <c r="G402">
        <f>_xll.ciqfunctions.udf.CIQ($G$1, "IQ_LASTSALEPRICE", A402, "USD")</f>
        <v>74.02</v>
      </c>
      <c r="H402" s="186">
        <f t="shared" si="51"/>
        <v>-1.5167642362958977E-2</v>
      </c>
      <c r="I402" s="109">
        <f t="shared" si="47"/>
        <v>1.4461315979767964E-3</v>
      </c>
      <c r="J402" s="109">
        <f t="shared" si="48"/>
        <v>4.0148622148787894E-3</v>
      </c>
      <c r="K402" s="109">
        <f t="shared" si="49"/>
        <v>1.9634792852911698E-3</v>
      </c>
      <c r="L402" s="109">
        <f t="shared" si="50"/>
        <v>-2.0571247725276187E-4</v>
      </c>
      <c r="M402" s="109">
        <f t="shared" si="52"/>
        <v>8.589870903674468E-3</v>
      </c>
    </row>
    <row r="403" spans="1:13" x14ac:dyDescent="0.25">
      <c r="A403" s="185">
        <v>41170</v>
      </c>
      <c r="B403">
        <v>107.077418001258</v>
      </c>
      <c r="C403">
        <v>100.186175684015</v>
      </c>
      <c r="D403">
        <v>106.583711348786</v>
      </c>
      <c r="E403">
        <v>96.402592451391499</v>
      </c>
      <c r="F403" s="464">
        <v>122.44639081848383</v>
      </c>
      <c r="G403">
        <f>_xll.ciqfunctions.udf.CIQ($G$1, "IQ_LASTSALEPRICE", A403, "USD")</f>
        <v>75.72</v>
      </c>
      <c r="H403" s="186">
        <f t="shared" si="51"/>
        <v>2.2966765738989592E-2</v>
      </c>
      <c r="I403" s="109">
        <f t="shared" si="47"/>
        <v>4.9885132917597552E-3</v>
      </c>
      <c r="J403" s="109">
        <f t="shared" si="48"/>
        <v>1.2541247340107642E-3</v>
      </c>
      <c r="K403" s="109">
        <f t="shared" si="49"/>
        <v>3.7624926513759593E-3</v>
      </c>
      <c r="L403" s="109">
        <f t="shared" si="50"/>
        <v>5.3812794783292262E-4</v>
      </c>
      <c r="M403" s="109">
        <f t="shared" si="52"/>
        <v>-2.0676414119037423E-3</v>
      </c>
    </row>
    <row r="404" spans="1:13" x14ac:dyDescent="0.25">
      <c r="A404" s="185">
        <v>41171</v>
      </c>
      <c r="B404">
        <v>107.03545702496601</v>
      </c>
      <c r="C404">
        <v>100.341493519851</v>
      </c>
      <c r="D404">
        <v>106.74185359357401</v>
      </c>
      <c r="E404">
        <v>96.237895539458606</v>
      </c>
      <c r="F404" s="464">
        <v>122.24705527031108</v>
      </c>
      <c r="G404">
        <f>_xll.ciqfunctions.udf.CIQ($G$1, "IQ_LASTSALEPRICE", A404, "USD")</f>
        <v>77.05</v>
      </c>
      <c r="H404" s="186">
        <f t="shared" si="51"/>
        <v>1.756471209720023E-2</v>
      </c>
      <c r="I404" s="109">
        <f t="shared" si="47"/>
        <v>-3.9187512246041667E-4</v>
      </c>
      <c r="J404" s="109">
        <f t="shared" si="48"/>
        <v>1.5502920914545193E-3</v>
      </c>
      <c r="K404" s="109">
        <f t="shared" si="49"/>
        <v>1.4837374565659367E-3</v>
      </c>
      <c r="L404" s="109">
        <f t="shared" si="50"/>
        <v>-1.7084282460135825E-3</v>
      </c>
      <c r="M404" s="109">
        <f t="shared" si="52"/>
        <v>-1.627941394109822E-3</v>
      </c>
    </row>
    <row r="405" spans="1:13" x14ac:dyDescent="0.25">
      <c r="A405" s="185">
        <v>41172</v>
      </c>
      <c r="B405">
        <v>108.05650744807301</v>
      </c>
      <c r="C405">
        <v>100.65830076116001</v>
      </c>
      <c r="D405">
        <v>107.507594989387</v>
      </c>
      <c r="E405">
        <v>96.133434998093705</v>
      </c>
      <c r="F405" s="464">
        <v>122.34370280881907</v>
      </c>
      <c r="G405">
        <f>_xll.ciqfunctions.udf.CIQ($G$1, "IQ_LASTSALEPRICE", A405, "USD")</f>
        <v>76.53</v>
      </c>
      <c r="H405" s="186">
        <f t="shared" si="51"/>
        <v>-6.7488643737831921E-3</v>
      </c>
      <c r="I405" s="109">
        <f t="shared" si="47"/>
        <v>9.5393662201941343E-3</v>
      </c>
      <c r="J405" s="109">
        <f t="shared" si="48"/>
        <v>3.1572904707297678E-3</v>
      </c>
      <c r="K405" s="109">
        <f t="shared" si="49"/>
        <v>7.1737689578503794E-3</v>
      </c>
      <c r="L405" s="109">
        <f t="shared" si="50"/>
        <v>-1.0854408315907893E-3</v>
      </c>
      <c r="M405" s="109">
        <f t="shared" si="52"/>
        <v>7.9059195572672714E-4</v>
      </c>
    </row>
    <row r="406" spans="1:13" x14ac:dyDescent="0.25">
      <c r="A406" s="185">
        <v>41173</v>
      </c>
      <c r="B406">
        <v>107.69284565354199</v>
      </c>
      <c r="C406">
        <v>100.39395186175599</v>
      </c>
      <c r="D406">
        <v>106.866702734196</v>
      </c>
      <c r="E406">
        <v>96.170796797560001</v>
      </c>
      <c r="F406" s="464">
        <v>122.25913621262458</v>
      </c>
      <c r="G406">
        <f>_xll.ciqfunctions.udf.CIQ($G$1, "IQ_LASTSALEPRICE", A406, "USD")</f>
        <v>77.569999999999993</v>
      </c>
      <c r="H406" s="186">
        <f t="shared" si="51"/>
        <v>1.3589442048869582E-2</v>
      </c>
      <c r="I406" s="109">
        <f t="shared" si="47"/>
        <v>-3.3654779625907905E-3</v>
      </c>
      <c r="J406" s="109">
        <f t="shared" si="48"/>
        <v>-2.6262006948761796E-3</v>
      </c>
      <c r="K406" s="109">
        <f t="shared" si="49"/>
        <v>-5.9613672434424281E-3</v>
      </c>
      <c r="L406" s="109">
        <f t="shared" si="50"/>
        <v>3.8864521450876488E-4</v>
      </c>
      <c r="M406" s="109">
        <f t="shared" si="52"/>
        <v>-6.9122148711353582E-4</v>
      </c>
    </row>
    <row r="407" spans="1:13" x14ac:dyDescent="0.25">
      <c r="A407" s="185">
        <v>41176</v>
      </c>
      <c r="B407">
        <v>108.364221274214</v>
      </c>
      <c r="C407">
        <v>100.76630322978799</v>
      </c>
      <c r="D407">
        <v>107.43268550501401</v>
      </c>
      <c r="E407">
        <v>96.230270682424702</v>
      </c>
      <c r="F407" s="464">
        <v>122.42826940501361</v>
      </c>
      <c r="G407">
        <f>_xll.ciqfunctions.udf.CIQ($G$1, "IQ_LASTSALEPRICE", A407, "USD")</f>
        <v>74.77</v>
      </c>
      <c r="H407" s="186">
        <f t="shared" si="51"/>
        <v>-3.6096429031842181E-2</v>
      </c>
      <c r="I407" s="109">
        <f t="shared" si="47"/>
        <v>6.234171050061077E-3</v>
      </c>
      <c r="J407" s="109">
        <f t="shared" si="48"/>
        <v>3.7089023903027485E-3</v>
      </c>
      <c r="K407" s="109">
        <f t="shared" si="49"/>
        <v>5.2961563923774602E-3</v>
      </c>
      <c r="L407" s="109">
        <f t="shared" si="50"/>
        <v>6.1841938348394798E-4</v>
      </c>
      <c r="M407" s="109">
        <f t="shared" si="52"/>
        <v>1.383399209486269E-3</v>
      </c>
    </row>
    <row r="408" spans="1:13" x14ac:dyDescent="0.25">
      <c r="A408" s="185">
        <v>41177</v>
      </c>
      <c r="B408">
        <v>107.972585495489</v>
      </c>
      <c r="C408">
        <v>100.423781114996</v>
      </c>
      <c r="D408">
        <v>106.666944109201</v>
      </c>
      <c r="E408">
        <v>96.178421654593905</v>
      </c>
      <c r="F408" s="464">
        <v>122.34974327997585</v>
      </c>
      <c r="G408">
        <f>_xll.ciqfunctions.udf.CIQ($G$1, "IQ_LASTSALEPRICE", A408, "USD")</f>
        <v>73.64</v>
      </c>
      <c r="H408" s="186">
        <f t="shared" si="51"/>
        <v>-1.5113013240604434E-2</v>
      </c>
      <c r="I408" s="109">
        <f t="shared" si="47"/>
        <v>-3.6140690545265475E-3</v>
      </c>
      <c r="J408" s="109">
        <f t="shared" si="48"/>
        <v>-3.3991731741006559E-3</v>
      </c>
      <c r="K408" s="109">
        <f t="shared" si="49"/>
        <v>-7.1276389695877906E-3</v>
      </c>
      <c r="L408" s="109">
        <f t="shared" si="50"/>
        <v>-5.3880164176101086E-4</v>
      </c>
      <c r="M408" s="109">
        <f t="shared" si="52"/>
        <v>-6.4140517071242797E-4</v>
      </c>
    </row>
    <row r="409" spans="1:13" x14ac:dyDescent="0.25">
      <c r="A409" s="185">
        <v>41178</v>
      </c>
      <c r="B409">
        <v>108.797818029232</v>
      </c>
      <c r="C409">
        <v>101.21374202838901</v>
      </c>
      <c r="D409">
        <v>107.54088809355299</v>
      </c>
      <c r="E409">
        <v>96.117422798322494</v>
      </c>
      <c r="F409" s="464">
        <v>122.86922379945635</v>
      </c>
      <c r="G409">
        <f>_xll.ciqfunctions.udf.CIQ($G$1, "IQ_LASTSALEPRICE", A409, "USD")</f>
        <v>73.37</v>
      </c>
      <c r="H409" s="186">
        <f t="shared" si="51"/>
        <v>-3.6664856056490835E-3</v>
      </c>
      <c r="I409" s="109">
        <f t="shared" si="47"/>
        <v>7.6429820584178465E-3</v>
      </c>
      <c r="J409" s="109">
        <f t="shared" si="48"/>
        <v>7.866273353005937E-3</v>
      </c>
      <c r="K409" s="109">
        <f t="shared" si="49"/>
        <v>8.1932035425829053E-3</v>
      </c>
      <c r="L409" s="109">
        <f t="shared" si="50"/>
        <v>-6.3422600643703309E-4</v>
      </c>
      <c r="M409" s="109">
        <f t="shared" si="52"/>
        <v>4.2458652184644841E-3</v>
      </c>
    </row>
    <row r="410" spans="1:13" x14ac:dyDescent="0.25">
      <c r="A410" s="185">
        <v>41179</v>
      </c>
      <c r="B410">
        <v>108.909713966011</v>
      </c>
      <c r="C410">
        <v>101.198313104299</v>
      </c>
      <c r="D410">
        <v>107.141370843564</v>
      </c>
      <c r="E410">
        <v>96.152497140678605</v>
      </c>
      <c r="F410" s="464">
        <v>122.72425249169434</v>
      </c>
      <c r="G410">
        <f>_xll.ciqfunctions.udf.CIQ($G$1, "IQ_LASTSALEPRICE", A410, "USD")</f>
        <v>74.36</v>
      </c>
      <c r="H410" s="186">
        <f t="shared" si="51"/>
        <v>1.3493253373313197E-2</v>
      </c>
      <c r="I410" s="109">
        <f t="shared" si="47"/>
        <v>1.0284759272372046E-3</v>
      </c>
      <c r="J410" s="109">
        <f t="shared" si="48"/>
        <v>-1.5243902439332491E-4</v>
      </c>
      <c r="K410" s="109">
        <f t="shared" si="49"/>
        <v>-3.7150265082563916E-3</v>
      </c>
      <c r="L410" s="109">
        <f t="shared" si="50"/>
        <v>3.6491138999550365E-4</v>
      </c>
      <c r="M410" s="109">
        <f t="shared" si="52"/>
        <v>-1.179882994936321E-3</v>
      </c>
    </row>
    <row r="411" spans="1:13" x14ac:dyDescent="0.25">
      <c r="A411" s="185">
        <v>41180</v>
      </c>
      <c r="B411">
        <v>108.909713966011</v>
      </c>
      <c r="C411">
        <v>101.319687307138</v>
      </c>
      <c r="D411">
        <v>107.158017395646</v>
      </c>
      <c r="E411">
        <v>95.881052230270598</v>
      </c>
      <c r="F411" s="464">
        <v>122.7061310782241</v>
      </c>
      <c r="G411">
        <f>_xll.ciqfunctions.udf.CIQ($G$1, "IQ_LASTSALEPRICE", A411, "USD")</f>
        <v>73.28</v>
      </c>
      <c r="H411" s="186">
        <f t="shared" si="51"/>
        <v>-1.4523937600860681E-2</v>
      </c>
      <c r="I411" s="109">
        <f t="shared" si="47"/>
        <v>0</v>
      </c>
      <c r="J411" s="109">
        <f t="shared" si="48"/>
        <v>1.1993698226362426E-3</v>
      </c>
      <c r="K411" s="109">
        <f t="shared" si="49"/>
        <v>1.553699747438575E-4</v>
      </c>
      <c r="L411" s="109">
        <f t="shared" si="50"/>
        <v>-2.8230666751261069E-3</v>
      </c>
      <c r="M411" s="109">
        <f t="shared" si="52"/>
        <v>-1.476595954126303E-4</v>
      </c>
    </row>
    <row r="412" spans="1:13" x14ac:dyDescent="0.25">
      <c r="A412" s="185">
        <v>41183</v>
      </c>
      <c r="B412">
        <v>108.28029932163</v>
      </c>
      <c r="C412">
        <v>100.877391483233</v>
      </c>
      <c r="D412">
        <v>106.558741520662</v>
      </c>
      <c r="E412">
        <v>95.855127716355298</v>
      </c>
      <c r="F412" s="464">
        <v>122.38598610691633</v>
      </c>
      <c r="G412">
        <f>_xll.ciqfunctions.udf.CIQ($G$1, "IQ_LASTSALEPRICE", A412, "USD")</f>
        <v>72.959999999999994</v>
      </c>
      <c r="H412" s="186">
        <f t="shared" si="51"/>
        <v>-4.366812227074357E-3</v>
      </c>
      <c r="I412" s="109">
        <f t="shared" si="47"/>
        <v>-5.7792332883862541E-3</v>
      </c>
      <c r="J412" s="109">
        <f t="shared" si="48"/>
        <v>-4.3653492787066872E-3</v>
      </c>
      <c r="K412" s="109">
        <f t="shared" si="49"/>
        <v>-5.5924501922368641E-3</v>
      </c>
      <c r="L412" s="109">
        <f t="shared" si="50"/>
        <v>-2.7038203390838955E-4</v>
      </c>
      <c r="M412" s="109">
        <f t="shared" si="52"/>
        <v>-2.6090381018017972E-3</v>
      </c>
    </row>
    <row r="413" spans="1:13" x14ac:dyDescent="0.25">
      <c r="A413" s="185">
        <v>41184</v>
      </c>
      <c r="B413">
        <v>107.986572487586</v>
      </c>
      <c r="C413">
        <v>101.067681547006</v>
      </c>
      <c r="D413">
        <v>106.77514669774</v>
      </c>
      <c r="E413">
        <v>95.905451772779202</v>
      </c>
      <c r="F413" s="464">
        <v>122.36786469344607</v>
      </c>
      <c r="G413">
        <f>_xll.ciqfunctions.udf.CIQ($G$1, "IQ_LASTSALEPRICE", A413, "USD")</f>
        <v>72.45</v>
      </c>
      <c r="H413" s="186">
        <f t="shared" si="51"/>
        <v>-6.990131578947234E-3</v>
      </c>
      <c r="I413" s="109">
        <f t="shared" si="47"/>
        <v>-2.7126525867048334E-3</v>
      </c>
      <c r="J413" s="109">
        <f t="shared" si="48"/>
        <v>1.8863499638037684E-3</v>
      </c>
      <c r="K413" s="109">
        <f t="shared" si="49"/>
        <v>2.0308533489581393E-3</v>
      </c>
      <c r="L413" s="109">
        <f t="shared" si="50"/>
        <v>5.2500119318410476E-4</v>
      </c>
      <c r="M413" s="109">
        <f t="shared" si="52"/>
        <v>-1.4806771630238025E-4</v>
      </c>
    </row>
    <row r="414" spans="1:13" x14ac:dyDescent="0.25">
      <c r="A414" s="185">
        <v>41185</v>
      </c>
      <c r="B414">
        <v>108.364221274214</v>
      </c>
      <c r="C414">
        <v>101.50277720633601</v>
      </c>
      <c r="D414">
        <v>106.924965666486</v>
      </c>
      <c r="E414">
        <v>96.181471597407494</v>
      </c>
      <c r="F414" s="464">
        <v>122.42222893385684</v>
      </c>
      <c r="G414">
        <f>_xll.ciqfunctions.udf.CIQ($G$1, "IQ_LASTSALEPRICE", A414, "USD")</f>
        <v>72.61</v>
      </c>
      <c r="H414" s="186">
        <f t="shared" si="51"/>
        <v>2.2084195997238432E-3</v>
      </c>
      <c r="I414" s="109">
        <f t="shared" si="47"/>
        <v>3.4971828249426018E-3</v>
      </c>
      <c r="J414" s="109">
        <f t="shared" si="48"/>
        <v>4.304992977677502E-3</v>
      </c>
      <c r="K414" s="109">
        <f t="shared" si="49"/>
        <v>1.4031258525930568E-3</v>
      </c>
      <c r="L414" s="109">
        <f t="shared" si="50"/>
        <v>2.8780410240101251E-3</v>
      </c>
      <c r="M414" s="109">
        <f t="shared" si="52"/>
        <v>4.4426893079307916E-4</v>
      </c>
    </row>
    <row r="415" spans="1:13" x14ac:dyDescent="0.25">
      <c r="A415" s="185">
        <v>41186</v>
      </c>
      <c r="B415">
        <v>107.622910693055</v>
      </c>
      <c r="C415">
        <v>101.05945278749201</v>
      </c>
      <c r="D415">
        <v>106.250780307128</v>
      </c>
      <c r="E415">
        <v>96.455966450629006</v>
      </c>
      <c r="F415" s="464">
        <v>122.13228631833285</v>
      </c>
      <c r="G415">
        <f>_xll.ciqfunctions.udf.CIQ($G$1, "IQ_LASTSALEPRICE", A415, "USD")</f>
        <v>72.650000000000006</v>
      </c>
      <c r="H415" s="186">
        <f t="shared" si="51"/>
        <v>5.5088830739569161E-4</v>
      </c>
      <c r="I415" s="109">
        <f t="shared" si="47"/>
        <v>-6.8409164246483467E-3</v>
      </c>
      <c r="J415" s="109">
        <f t="shared" si="48"/>
        <v>-4.3676087595396762E-3</v>
      </c>
      <c r="K415" s="109">
        <f t="shared" si="49"/>
        <v>-6.305219320442812E-3</v>
      </c>
      <c r="L415" s="109">
        <f t="shared" si="50"/>
        <v>2.8539265272471415E-3</v>
      </c>
      <c r="M415" s="109">
        <f t="shared" si="52"/>
        <v>-2.3683820989784943E-3</v>
      </c>
    </row>
    <row r="416" spans="1:13" x14ac:dyDescent="0.25">
      <c r="A416" s="185">
        <v>41187</v>
      </c>
      <c r="B416">
        <v>107.20330093013401</v>
      </c>
      <c r="C416">
        <v>100.442295823904</v>
      </c>
      <c r="D416">
        <v>105.693120812351</v>
      </c>
      <c r="E416">
        <v>96.434616850934006</v>
      </c>
      <c r="F416" s="464">
        <v>122.37994563575958</v>
      </c>
      <c r="G416">
        <f>_xll.ciqfunctions.udf.CIQ($G$1, "IQ_LASTSALEPRICE", A416, "USD")</f>
        <v>72.599999999999994</v>
      </c>
      <c r="H416" s="186">
        <f t="shared" si="51"/>
        <v>-6.8823124569872274E-4</v>
      </c>
      <c r="I416" s="109">
        <f t="shared" si="47"/>
        <v>-3.8988888166920921E-3</v>
      </c>
      <c r="J416" s="109">
        <f t="shared" si="48"/>
        <v>-6.1068702290102417E-3</v>
      </c>
      <c r="K416" s="109">
        <f t="shared" si="49"/>
        <v>-5.2485214053490381E-3</v>
      </c>
      <c r="L416" s="109">
        <f t="shared" si="50"/>
        <v>-2.2134037406518203E-4</v>
      </c>
      <c r="M416" s="109">
        <f t="shared" si="52"/>
        <v>2.0277956377663386E-3</v>
      </c>
    </row>
    <row r="417" spans="1:13" x14ac:dyDescent="0.25">
      <c r="A417" s="185">
        <v>41190</v>
      </c>
      <c r="B417">
        <v>107.804741590321</v>
      </c>
      <c r="C417">
        <v>100.37337996297001</v>
      </c>
      <c r="D417">
        <v>106.866702734196</v>
      </c>
      <c r="E417">
        <v>95.939001143728504</v>
      </c>
      <c r="F417" s="464">
        <v>122.7061310782241</v>
      </c>
      <c r="G417">
        <f>_xll.ciqfunctions.udf.CIQ($G$1, "IQ_LASTSALEPRICE", A417, "USD")</f>
        <v>72.16</v>
      </c>
      <c r="H417" s="186">
        <f t="shared" si="51"/>
        <v>-6.0606060606059886E-3</v>
      </c>
      <c r="I417" s="109">
        <f t="shared" si="47"/>
        <v>5.6102811664255903E-3</v>
      </c>
      <c r="J417" s="109">
        <f t="shared" si="48"/>
        <v>-6.8612391193068056E-4</v>
      </c>
      <c r="K417" s="109">
        <f t="shared" si="49"/>
        <v>1.1103673662248958E-2</v>
      </c>
      <c r="L417" s="109">
        <f t="shared" si="50"/>
        <v>-5.1393962395434034E-3</v>
      </c>
      <c r="M417" s="109">
        <f t="shared" si="52"/>
        <v>2.6653504442251119E-3</v>
      </c>
    </row>
    <row r="418" spans="1:13" x14ac:dyDescent="0.25">
      <c r="A418" s="185">
        <v>41191</v>
      </c>
      <c r="B418">
        <v>108.574026155675</v>
      </c>
      <c r="C418">
        <v>100.857848179386</v>
      </c>
      <c r="D418">
        <v>107.249573432102</v>
      </c>
      <c r="E418">
        <v>95.9359512009149</v>
      </c>
      <c r="F418" s="464">
        <v>122.84506191482936</v>
      </c>
      <c r="G418">
        <f>_xll.ciqfunctions.udf.CIQ($G$1, "IQ_LASTSALEPRICE", A418, "USD")</f>
        <v>71.7</v>
      </c>
      <c r="H418" s="186">
        <f t="shared" si="51"/>
        <v>-6.3747228381373366E-3</v>
      </c>
      <c r="I418" s="109">
        <f t="shared" si="47"/>
        <v>7.1359065844935898E-3</v>
      </c>
      <c r="J418" s="109">
        <f t="shared" si="48"/>
        <v>4.8266603814151043E-3</v>
      </c>
      <c r="K418" s="109">
        <f t="shared" si="49"/>
        <v>3.582694030134892E-3</v>
      </c>
      <c r="L418" s="109">
        <f t="shared" si="50"/>
        <v>-3.1790437436729491E-5</v>
      </c>
      <c r="M418" s="109">
        <f t="shared" si="52"/>
        <v>1.1322240819140461E-3</v>
      </c>
    </row>
    <row r="419" spans="1:13" x14ac:dyDescent="0.25">
      <c r="A419" s="185">
        <v>41192</v>
      </c>
      <c r="B419">
        <v>108.448143226799</v>
      </c>
      <c r="C419">
        <v>100.65830076116001</v>
      </c>
      <c r="D419">
        <v>107.241250156061</v>
      </c>
      <c r="E419">
        <v>96.071673656118904</v>
      </c>
      <c r="F419" s="464">
        <v>123.19540924192087</v>
      </c>
      <c r="G419">
        <f>_xll.ciqfunctions.udf.CIQ($G$1, "IQ_LASTSALEPRICE", A419, "USD")</f>
        <v>71.069999999999993</v>
      </c>
      <c r="H419" s="186">
        <f t="shared" si="51"/>
        <v>-8.7866108786611719E-3</v>
      </c>
      <c r="I419" s="109">
        <f t="shared" si="47"/>
        <v>-1.1594202898537187E-3</v>
      </c>
      <c r="J419" s="109">
        <f t="shared" si="48"/>
        <v>-1.9785016419453516E-3</v>
      </c>
      <c r="K419" s="109">
        <f t="shared" si="49"/>
        <v>-7.7606612079117454E-5</v>
      </c>
      <c r="L419" s="109">
        <f t="shared" si="50"/>
        <v>1.4147194404710017E-3</v>
      </c>
      <c r="M419" s="109">
        <f t="shared" si="52"/>
        <v>2.8519447312780333E-3</v>
      </c>
    </row>
    <row r="420" spans="1:13" x14ac:dyDescent="0.25">
      <c r="A420" s="185">
        <v>41193</v>
      </c>
      <c r="B420">
        <v>108.154416392754</v>
      </c>
      <c r="C420">
        <v>100.561612836864</v>
      </c>
      <c r="D420">
        <v>107.20795705189499</v>
      </c>
      <c r="E420">
        <v>95.752954632100597</v>
      </c>
      <c r="F420" s="464">
        <v>123.05043793415888</v>
      </c>
      <c r="G420">
        <f>_xll.ciqfunctions.udf.CIQ($G$1, "IQ_LASTSALEPRICE", A420, "USD")</f>
        <v>71.010000000000005</v>
      </c>
      <c r="H420" s="186">
        <f t="shared" si="51"/>
        <v>-8.4423807513700488E-4</v>
      </c>
      <c r="I420" s="109">
        <f t="shared" si="47"/>
        <v>-2.7084542464754779E-3</v>
      </c>
      <c r="J420" s="109">
        <f t="shared" si="48"/>
        <v>-9.6055589618415649E-4</v>
      </c>
      <c r="K420" s="109">
        <f t="shared" si="49"/>
        <v>-3.1045054135003802E-4</v>
      </c>
      <c r="L420" s="109">
        <f t="shared" si="50"/>
        <v>-3.3175129763964861E-3</v>
      </c>
      <c r="M420" s="109">
        <f t="shared" si="52"/>
        <v>-1.1767590095610458E-3</v>
      </c>
    </row>
    <row r="421" spans="1:13" x14ac:dyDescent="0.25">
      <c r="A421" s="185">
        <v>41194</v>
      </c>
      <c r="B421">
        <v>108.02853346387801</v>
      </c>
      <c r="C421">
        <v>100.757045875334</v>
      </c>
      <c r="D421">
        <v>107.3494527446</v>
      </c>
      <c r="E421">
        <v>95.566908120472704</v>
      </c>
      <c r="F421" s="464">
        <v>123.41286620356387</v>
      </c>
      <c r="G421">
        <f>_xll.ciqfunctions.udf.CIQ($G$1, "IQ_LASTSALEPRICE", A421, "USD")</f>
        <v>70.61</v>
      </c>
      <c r="H421" s="186">
        <f t="shared" si="51"/>
        <v>-5.6330094352908811E-3</v>
      </c>
      <c r="I421" s="109">
        <f t="shared" si="47"/>
        <v>-1.1639185257018569E-3</v>
      </c>
      <c r="J421" s="109">
        <f t="shared" si="48"/>
        <v>1.9434159114675165E-3</v>
      </c>
      <c r="K421" s="109">
        <f t="shared" si="49"/>
        <v>1.3198245409762333E-3</v>
      </c>
      <c r="L421" s="109">
        <f t="shared" si="50"/>
        <v>-1.9429845516800714E-3</v>
      </c>
      <c r="M421" s="109">
        <f t="shared" si="52"/>
        <v>2.9453635069458528E-3</v>
      </c>
    </row>
    <row r="422" spans="1:13" x14ac:dyDescent="0.25">
      <c r="A422" s="185">
        <v>41197</v>
      </c>
      <c r="B422">
        <v>108.07049444016999</v>
      </c>
      <c r="C422">
        <v>100.764246039909</v>
      </c>
      <c r="D422">
        <v>106.76682342169801</v>
      </c>
      <c r="E422">
        <v>95.618757148303402</v>
      </c>
      <c r="F422" s="464">
        <v>123.15312594382364</v>
      </c>
      <c r="G422">
        <f>_xll.ciqfunctions.udf.CIQ($G$1, "IQ_LASTSALEPRICE", A422, "USD")</f>
        <v>70.77</v>
      </c>
      <c r="H422" s="186">
        <f t="shared" si="51"/>
        <v>2.2659679932020005E-3</v>
      </c>
      <c r="I422" s="109">
        <f t="shared" si="47"/>
        <v>3.8842493688040491E-4</v>
      </c>
      <c r="J422" s="109">
        <f t="shared" si="48"/>
        <v>7.1460655802768613E-5</v>
      </c>
      <c r="K422" s="109">
        <f t="shared" si="49"/>
        <v>-5.4274084124876776E-3</v>
      </c>
      <c r="L422" s="109">
        <f t="shared" si="50"/>
        <v>5.4254164804978799E-4</v>
      </c>
      <c r="M422" s="109">
        <f t="shared" si="52"/>
        <v>-2.1046449023539582E-3</v>
      </c>
    </row>
    <row r="423" spans="1:13" x14ac:dyDescent="0.25">
      <c r="A423" s="185">
        <v>41198</v>
      </c>
      <c r="B423">
        <v>107.28722288271901</v>
      </c>
      <c r="C423">
        <v>101.342316395803</v>
      </c>
      <c r="D423">
        <v>106.458862208165</v>
      </c>
      <c r="E423">
        <v>95.565383149065894</v>
      </c>
      <c r="F423" s="464">
        <v>122.93566898218063</v>
      </c>
      <c r="G423">
        <f>_xll.ciqfunctions.udf.CIQ($G$1, "IQ_LASTSALEPRICE", A423, "USD")</f>
        <v>71.37</v>
      </c>
      <c r="H423" s="186">
        <f t="shared" si="51"/>
        <v>8.4781687155575103E-3</v>
      </c>
      <c r="I423" s="109">
        <f t="shared" si="47"/>
        <v>-7.2477836018842723E-3</v>
      </c>
      <c r="J423" s="109">
        <f t="shared" si="48"/>
        <v>5.7368598348370714E-3</v>
      </c>
      <c r="K423" s="109">
        <f t="shared" si="49"/>
        <v>-2.884427986741267E-3</v>
      </c>
      <c r="L423" s="109">
        <f t="shared" si="50"/>
        <v>-5.581959108161838E-4</v>
      </c>
      <c r="M423" s="109">
        <f t="shared" si="52"/>
        <v>-1.7657445556209517E-3</v>
      </c>
    </row>
    <row r="424" spans="1:13" x14ac:dyDescent="0.25">
      <c r="A424" s="185">
        <v>41199</v>
      </c>
      <c r="B424">
        <v>106.573886285754</v>
      </c>
      <c r="C424">
        <v>100.880477268051</v>
      </c>
      <c r="D424">
        <v>106.583711348786</v>
      </c>
      <c r="E424">
        <v>95.391536408692303</v>
      </c>
      <c r="F424" s="464">
        <v>122.88734521292662</v>
      </c>
      <c r="G424">
        <f>_xll.ciqfunctions.udf.CIQ($G$1, "IQ_LASTSALEPRICE", A424, "USD")</f>
        <v>71.77</v>
      </c>
      <c r="H424" s="186">
        <f t="shared" si="51"/>
        <v>5.6045957685300074E-3</v>
      </c>
      <c r="I424" s="109">
        <f t="shared" si="47"/>
        <v>-6.648849488301023E-3</v>
      </c>
      <c r="J424" s="109">
        <f t="shared" si="48"/>
        <v>-4.5572189799593099E-3</v>
      </c>
      <c r="K424" s="109">
        <f t="shared" si="49"/>
        <v>1.1727453969672119E-3</v>
      </c>
      <c r="L424" s="109">
        <f t="shared" si="50"/>
        <v>-1.8191392598972955E-3</v>
      </c>
      <c r="M424" s="109">
        <f t="shared" si="52"/>
        <v>-3.9308176100638637E-4</v>
      </c>
    </row>
    <row r="425" spans="1:13" x14ac:dyDescent="0.25">
      <c r="A425" s="185">
        <v>41200</v>
      </c>
      <c r="B425">
        <v>106.783691167214</v>
      </c>
      <c r="C425">
        <v>100.996708496194</v>
      </c>
      <c r="D425">
        <v>106.800116525864</v>
      </c>
      <c r="E425">
        <v>95.347312237895494</v>
      </c>
      <c r="F425" s="464">
        <v>122.63968589549985</v>
      </c>
      <c r="G425">
        <f>_xll.ciqfunctions.udf.CIQ($G$1, "IQ_LASTSALEPRICE", A425, "USD")</f>
        <v>71.44</v>
      </c>
      <c r="H425" s="186">
        <f t="shared" si="51"/>
        <v>-4.5980214574334877E-3</v>
      </c>
      <c r="I425" s="109">
        <f t="shared" si="47"/>
        <v>1.9686331124066925E-3</v>
      </c>
      <c r="J425" s="109">
        <f t="shared" si="48"/>
        <v>1.1521677066828051E-3</v>
      </c>
      <c r="K425" s="109">
        <f t="shared" si="49"/>
        <v>2.0303775721397521E-3</v>
      </c>
      <c r="L425" s="109">
        <f t="shared" si="50"/>
        <v>-4.6360686138169349E-4</v>
      </c>
      <c r="M425" s="109">
        <f t="shared" si="52"/>
        <v>-2.0153362170665101E-3</v>
      </c>
    </row>
    <row r="426" spans="1:13" x14ac:dyDescent="0.25">
      <c r="A426" s="185">
        <v>41201</v>
      </c>
      <c r="B426">
        <v>107.413105811595</v>
      </c>
      <c r="C426">
        <v>102.068504422958</v>
      </c>
      <c r="D426">
        <v>107.07478463523201</v>
      </c>
      <c r="E426">
        <v>95.379336637438001</v>
      </c>
      <c r="F426" s="464">
        <v>122.5128360012081</v>
      </c>
      <c r="G426">
        <f>_xll.ciqfunctions.udf.CIQ($G$1, "IQ_LASTSALEPRICE", A426, "USD")</f>
        <v>70.22</v>
      </c>
      <c r="H426" s="186">
        <f t="shared" si="51"/>
        <v>-1.7077267637177984E-2</v>
      </c>
      <c r="I426" s="109">
        <f t="shared" si="47"/>
        <v>5.8942956316745398E-3</v>
      </c>
      <c r="J426" s="109">
        <f t="shared" si="48"/>
        <v>1.0612186701157489E-2</v>
      </c>
      <c r="K426" s="109">
        <f t="shared" si="49"/>
        <v>2.5717959708544402E-3</v>
      </c>
      <c r="L426" s="109">
        <f t="shared" si="50"/>
        <v>3.3587102552612436E-4</v>
      </c>
      <c r="M426" s="109">
        <f t="shared" si="52"/>
        <v>-1.0343299019849317E-3</v>
      </c>
    </row>
    <row r="427" spans="1:13" x14ac:dyDescent="0.25">
      <c r="A427" s="185">
        <v>41204</v>
      </c>
      <c r="B427">
        <v>107.077418001258</v>
      </c>
      <c r="C427">
        <v>102.27422341082</v>
      </c>
      <c r="D427">
        <v>107.058138083149</v>
      </c>
      <c r="E427">
        <v>95.421273351124597</v>
      </c>
      <c r="F427" s="464">
        <v>122.42826940501361</v>
      </c>
      <c r="G427">
        <f>_xll.ciqfunctions.udf.CIQ($G$1, "IQ_LASTSALEPRICE", A427, "USD")</f>
        <v>69.77</v>
      </c>
      <c r="H427" s="186">
        <f t="shared" si="51"/>
        <v>-6.4084306465395091E-3</v>
      </c>
      <c r="I427" s="109">
        <f t="shared" si="47"/>
        <v>-3.1252034637729853E-3</v>
      </c>
      <c r="J427" s="109">
        <f t="shared" si="48"/>
        <v>2.015499188755987E-3</v>
      </c>
      <c r="K427" s="109">
        <f t="shared" si="49"/>
        <v>-1.5546659411658226E-4</v>
      </c>
      <c r="L427" s="109">
        <f t="shared" si="50"/>
        <v>4.396834279316586E-4</v>
      </c>
      <c r="M427" s="109">
        <f t="shared" si="52"/>
        <v>-6.9026723202825213E-4</v>
      </c>
    </row>
    <row r="428" spans="1:13" x14ac:dyDescent="0.25">
      <c r="A428" s="185">
        <v>41205</v>
      </c>
      <c r="B428">
        <v>107.902650535002</v>
      </c>
      <c r="C428">
        <v>102.157992182678</v>
      </c>
      <c r="D428">
        <v>108.123517416455</v>
      </c>
      <c r="E428">
        <v>95.345787266488699</v>
      </c>
      <c r="F428" s="464">
        <v>122.57928118393235</v>
      </c>
      <c r="G428">
        <f>_xll.ciqfunctions.udf.CIQ($G$1, "IQ_LASTSALEPRICE", A428, "USD")</f>
        <v>69.989999999999995</v>
      </c>
      <c r="H428" s="186">
        <f t="shared" si="51"/>
        <v>3.153217715350376E-3</v>
      </c>
      <c r="I428" s="109">
        <f t="shared" si="47"/>
        <v>7.7068774084028124E-3</v>
      </c>
      <c r="J428" s="109">
        <f t="shared" si="48"/>
        <v>-1.1364664943493974E-3</v>
      </c>
      <c r="K428" s="109">
        <f t="shared" si="49"/>
        <v>9.9514091350865197E-3</v>
      </c>
      <c r="L428" s="109">
        <f t="shared" si="50"/>
        <v>-7.9108234448022063E-4</v>
      </c>
      <c r="M428" s="109">
        <f t="shared" si="52"/>
        <v>1.2334714821391479E-3</v>
      </c>
    </row>
    <row r="429" spans="1:13" x14ac:dyDescent="0.25">
      <c r="A429" s="185">
        <v>41206</v>
      </c>
      <c r="B429">
        <v>107.916637527099</v>
      </c>
      <c r="C429">
        <v>101.959473359391</v>
      </c>
      <c r="D429">
        <v>107.932082067501</v>
      </c>
      <c r="E429">
        <v>95.290888295844397</v>
      </c>
      <c r="F429" s="464">
        <v>122.42826940501361</v>
      </c>
      <c r="G429">
        <f>_xll.ciqfunctions.udf.CIQ($G$1, "IQ_LASTSALEPRICE", A429, "USD")</f>
        <v>69.510000000000005</v>
      </c>
      <c r="H429" s="186">
        <f t="shared" si="51"/>
        <v>-6.8581225889411401E-3</v>
      </c>
      <c r="I429" s="109">
        <f t="shared" si="47"/>
        <v>1.29626028903429E-4</v>
      </c>
      <c r="J429" s="109">
        <f t="shared" si="48"/>
        <v>-1.9432529853563585E-3</v>
      </c>
      <c r="K429" s="109">
        <f t="shared" si="49"/>
        <v>-1.7705246141471731E-3</v>
      </c>
      <c r="L429" s="109">
        <f t="shared" si="50"/>
        <v>-5.7578810997549468E-4</v>
      </c>
      <c r="M429" s="109">
        <f t="shared" si="52"/>
        <v>-1.2319519045975724E-3</v>
      </c>
    </row>
    <row r="430" spans="1:13" x14ac:dyDescent="0.25">
      <c r="A430" s="185">
        <v>41207</v>
      </c>
      <c r="B430">
        <v>108.04252045597499</v>
      </c>
      <c r="C430">
        <v>102.28450936021299</v>
      </c>
      <c r="D430">
        <v>108.04860793208201</v>
      </c>
      <c r="E430">
        <v>95.231414410979696</v>
      </c>
      <c r="F430" s="464">
        <v>122.37390516460285</v>
      </c>
      <c r="G430">
        <f>_xll.ciqfunctions.udf.CIQ($G$1, "IQ_LASTSALEPRICE", A430, "USD")</f>
        <v>63.53</v>
      </c>
      <c r="H430" s="186">
        <f t="shared" si="51"/>
        <v>-8.6030786937131398E-2</v>
      </c>
      <c r="I430" s="109">
        <f t="shared" si="47"/>
        <v>1.1664830535920157E-3</v>
      </c>
      <c r="J430" s="109">
        <f t="shared" si="48"/>
        <v>3.1878940731313588E-3</v>
      </c>
      <c r="K430" s="109">
        <f t="shared" si="49"/>
        <v>1.0796221322602051E-3</v>
      </c>
      <c r="L430" s="109">
        <f t="shared" si="50"/>
        <v>-6.2412981900283881E-4</v>
      </c>
      <c r="M430" s="109">
        <f t="shared" si="52"/>
        <v>-4.4404973357026201E-4</v>
      </c>
    </row>
    <row r="431" spans="1:13" x14ac:dyDescent="0.25">
      <c r="A431" s="185">
        <v>41208</v>
      </c>
      <c r="B431">
        <v>108.112455416462</v>
      </c>
      <c r="C431">
        <v>102.585887677432</v>
      </c>
      <c r="D431">
        <v>108.28998293728399</v>
      </c>
      <c r="E431">
        <v>95.356462066336206</v>
      </c>
      <c r="F431" s="464">
        <v>122.42826940501361</v>
      </c>
      <c r="G431">
        <f>_xll.ciqfunctions.udf.CIQ($G$1, "IQ_LASTSALEPRICE", A431, "USD")</f>
        <v>62</v>
      </c>
      <c r="H431" s="186">
        <f t="shared" si="51"/>
        <v>-2.4083110341570957E-2</v>
      </c>
      <c r="I431" s="109">
        <f t="shared" si="47"/>
        <v>6.4729108680405822E-4</v>
      </c>
      <c r="J431" s="109">
        <f t="shared" si="48"/>
        <v>2.9464707716164718E-3</v>
      </c>
      <c r="K431" s="109">
        <f t="shared" si="49"/>
        <v>2.2339483110573877E-3</v>
      </c>
      <c r="L431" s="109">
        <f t="shared" si="50"/>
        <v>1.3130924929547483E-3</v>
      </c>
      <c r="M431" s="109">
        <f t="shared" si="52"/>
        <v>4.4424700133283146E-4</v>
      </c>
    </row>
    <row r="432" spans="1:13" x14ac:dyDescent="0.25">
      <c r="A432" s="185">
        <v>41211</v>
      </c>
      <c r="B432">
        <v>108.518078187285</v>
      </c>
      <c r="C432">
        <v>102.92635260234501</v>
      </c>
      <c r="D432">
        <v>109.00578467684799</v>
      </c>
      <c r="E432">
        <v>95.228364468166205</v>
      </c>
      <c r="F432" s="464">
        <v>122.65780730897011</v>
      </c>
      <c r="G432">
        <f>_xll.ciqfunctions.udf.CIQ($G$1, "IQ_LASTSALEPRICE", A432, "USD")</f>
        <v>62</v>
      </c>
      <c r="H432" s="186">
        <f t="shared" si="51"/>
        <v>0</v>
      </c>
      <c r="I432" s="109">
        <f t="shared" si="47"/>
        <v>3.7518597580685764E-3</v>
      </c>
      <c r="J432" s="109">
        <f t="shared" si="48"/>
        <v>3.3188280827043393E-3</v>
      </c>
      <c r="K432" s="109">
        <f t="shared" si="49"/>
        <v>6.6100457322868511E-3</v>
      </c>
      <c r="L432" s="109">
        <f t="shared" si="50"/>
        <v>-1.3433551895086771E-3</v>
      </c>
      <c r="M432" s="109">
        <f t="shared" si="52"/>
        <v>1.8748766528517979E-3</v>
      </c>
    </row>
    <row r="433" spans="1:13" x14ac:dyDescent="0.25">
      <c r="A433" s="185">
        <v>41212</v>
      </c>
      <c r="B433">
        <v>107.818728582418</v>
      </c>
      <c r="C433">
        <v>102.79880682987</v>
      </c>
      <c r="D433">
        <v>108.6145907029</v>
      </c>
      <c r="E433">
        <v>95.181090354555806</v>
      </c>
      <c r="F433" s="464">
        <v>122.73633343400785</v>
      </c>
      <c r="G433">
        <f>_xll.ciqfunctions.udf.CIQ($G$1, "IQ_LASTSALEPRICE", A433, "USD")</f>
        <v>62</v>
      </c>
      <c r="H433" s="186">
        <f t="shared" si="51"/>
        <v>0</v>
      </c>
      <c r="I433" s="109">
        <f t="shared" si="47"/>
        <v>-6.4445446929131123E-3</v>
      </c>
      <c r="J433" s="109">
        <f t="shared" si="48"/>
        <v>-1.239194523561693E-3</v>
      </c>
      <c r="K433" s="109">
        <f t="shared" si="49"/>
        <v>-3.5887450845631941E-3</v>
      </c>
      <c r="L433" s="109">
        <f t="shared" si="50"/>
        <v>-4.9642891458245852E-4</v>
      </c>
      <c r="M433" s="109">
        <f t="shared" si="52"/>
        <v>6.4020486555693701E-4</v>
      </c>
    </row>
    <row r="434" spans="1:13" x14ac:dyDescent="0.25">
      <c r="A434" s="185">
        <v>41213</v>
      </c>
      <c r="B434">
        <v>107.930624519197</v>
      </c>
      <c r="C434">
        <v>102.925324007405</v>
      </c>
      <c r="D434">
        <v>108.96416829664101</v>
      </c>
      <c r="E434">
        <v>95.162790697674396</v>
      </c>
      <c r="F434" s="464">
        <v>122.79673814557538</v>
      </c>
      <c r="G434">
        <f>_xll.ciqfunctions.udf.CIQ($G$1, "IQ_LASTSALEPRICE", A434, "USD")</f>
        <v>61.66</v>
      </c>
      <c r="H434" s="186">
        <f t="shared" si="51"/>
        <v>-5.4838709677419439E-3</v>
      </c>
      <c r="I434" s="109">
        <f t="shared" si="47"/>
        <v>1.0378153985877159E-3</v>
      </c>
      <c r="J434" s="109">
        <f t="shared" si="48"/>
        <v>1.2307261284110194E-3</v>
      </c>
      <c r="K434" s="109">
        <f t="shared" si="49"/>
        <v>3.2185141193159517E-3</v>
      </c>
      <c r="L434" s="109">
        <f t="shared" si="50"/>
        <v>-1.9226147560658102E-4</v>
      </c>
      <c r="M434" s="109">
        <f t="shared" si="52"/>
        <v>4.921502042425363E-4</v>
      </c>
    </row>
    <row r="435" spans="1:13" x14ac:dyDescent="0.25">
      <c r="A435" s="185">
        <v>41214</v>
      </c>
      <c r="B435">
        <v>108.07049444016999</v>
      </c>
      <c r="C435">
        <v>102.537543715284</v>
      </c>
      <c r="D435">
        <v>108.523034666444</v>
      </c>
      <c r="E435">
        <v>95.239039268013698</v>
      </c>
      <c r="F435" s="464">
        <v>122.67592872244035</v>
      </c>
      <c r="G435">
        <f>_xll.ciqfunctions.udf.CIQ($G$1, "IQ_LASTSALEPRICE", A435, "USD")</f>
        <v>63.72</v>
      </c>
      <c r="H435" s="186">
        <f t="shared" si="51"/>
        <v>3.3409017191047718E-2</v>
      </c>
      <c r="I435" s="109">
        <f t="shared" si="47"/>
        <v>1.2959243180152846E-3</v>
      </c>
      <c r="J435" s="109">
        <f t="shared" si="48"/>
        <v>-3.7675887432047084E-3</v>
      </c>
      <c r="K435" s="109">
        <f t="shared" si="49"/>
        <v>-4.0484283695542134E-3</v>
      </c>
      <c r="L435" s="109">
        <f t="shared" si="50"/>
        <v>8.0124352995847303E-4</v>
      </c>
      <c r="M435" s="109">
        <f t="shared" si="52"/>
        <v>-9.8381622312970762E-4</v>
      </c>
    </row>
    <row r="436" spans="1:13" x14ac:dyDescent="0.25">
      <c r="A436" s="185">
        <v>41215</v>
      </c>
      <c r="B436">
        <v>108.909713966011</v>
      </c>
      <c r="C436">
        <v>102.354453816087</v>
      </c>
      <c r="D436">
        <v>108.07357776020601</v>
      </c>
      <c r="E436">
        <v>95.252764010674696</v>
      </c>
      <c r="F436" s="464">
        <v>122.68196919359711</v>
      </c>
      <c r="G436">
        <f>_xll.ciqfunctions.udf.CIQ($G$1, "IQ_LASTSALEPRICE", A436, "USD")</f>
        <v>64.97</v>
      </c>
      <c r="H436" s="186">
        <f t="shared" si="51"/>
        <v>1.9617074701820503E-2</v>
      </c>
      <c r="I436" s="109">
        <f t="shared" si="47"/>
        <v>7.7654824305963821E-3</v>
      </c>
      <c r="J436" s="109">
        <f t="shared" si="48"/>
        <v>-1.7855888932291064E-3</v>
      </c>
      <c r="K436" s="109">
        <f t="shared" si="49"/>
        <v>-4.1415807032990637E-3</v>
      </c>
      <c r="L436" s="109">
        <f t="shared" si="50"/>
        <v>1.4410836949307892E-4</v>
      </c>
      <c r="M436" s="109">
        <f t="shared" si="52"/>
        <v>4.9239253532951111E-5</v>
      </c>
    </row>
    <row r="437" spans="1:13" x14ac:dyDescent="0.25">
      <c r="A437" s="185">
        <v>41218</v>
      </c>
      <c r="B437">
        <v>109.39925868941801</v>
      </c>
      <c r="C437">
        <v>102.486113968319</v>
      </c>
      <c r="D437">
        <v>108.523034666444</v>
      </c>
      <c r="E437">
        <v>95.258863896301904</v>
      </c>
      <c r="F437" s="464">
        <v>122.93566898218063</v>
      </c>
      <c r="G437">
        <f>_xll.ciqfunctions.udf.CIQ($G$1, "IQ_LASTSALEPRICE", A437, "USD")</f>
        <v>65.62</v>
      </c>
      <c r="H437" s="186">
        <f t="shared" si="51"/>
        <v>1.0004617515776637E-2</v>
      </c>
      <c r="I437" s="109">
        <f t="shared" si="47"/>
        <v>4.4949592242964354E-3</v>
      </c>
      <c r="J437" s="109">
        <f t="shared" si="48"/>
        <v>1.2863158106297679E-3</v>
      </c>
      <c r="K437" s="109">
        <f t="shared" si="49"/>
        <v>4.1588047287122176E-3</v>
      </c>
      <c r="L437" s="109">
        <f t="shared" si="50"/>
        <v>6.4038935673638164E-5</v>
      </c>
      <c r="M437" s="109">
        <f t="shared" si="52"/>
        <v>2.0679468242246202E-3</v>
      </c>
    </row>
    <row r="438" spans="1:13" x14ac:dyDescent="0.25">
      <c r="A438" s="185">
        <v>41219</v>
      </c>
      <c r="B438">
        <v>109.189453807958</v>
      </c>
      <c r="C438">
        <v>102.317424398271</v>
      </c>
      <c r="D438">
        <v>108.065254484164</v>
      </c>
      <c r="E438">
        <v>95.698055661456294</v>
      </c>
      <c r="F438" s="464">
        <v>122.91150709755362</v>
      </c>
      <c r="G438">
        <f>_xll.ciqfunctions.udf.CIQ($G$1, "IQ_LASTSALEPRICE", A438, "USD")</f>
        <v>66.27</v>
      </c>
      <c r="H438" s="186">
        <f t="shared" si="51"/>
        <v>9.9055166107893111E-3</v>
      </c>
      <c r="I438" s="109">
        <f t="shared" si="47"/>
        <v>-1.9177907051055598E-3</v>
      </c>
      <c r="J438" s="109">
        <f t="shared" si="48"/>
        <v>-1.6459748888532078E-3</v>
      </c>
      <c r="K438" s="109">
        <f t="shared" si="49"/>
        <v>-4.2182766422541595E-3</v>
      </c>
      <c r="L438" s="109">
        <f t="shared" si="50"/>
        <v>4.6105081164151684E-3</v>
      </c>
      <c r="M438" s="109">
        <f t="shared" si="52"/>
        <v>-1.9654088050313767E-4</v>
      </c>
    </row>
    <row r="439" spans="1:13" x14ac:dyDescent="0.25">
      <c r="A439" s="185">
        <v>41220</v>
      </c>
      <c r="B439">
        <v>109.595076578781</v>
      </c>
      <c r="C439">
        <v>102.57354453815999</v>
      </c>
      <c r="D439">
        <v>108.806026051854</v>
      </c>
      <c r="E439">
        <v>95.583682805947305</v>
      </c>
      <c r="F439" s="464">
        <v>122.8631833282996</v>
      </c>
      <c r="G439">
        <f>_xll.ciqfunctions.udf.CIQ($G$1, "IQ_LASTSALEPRICE", A439, "USD")</f>
        <v>66.239999999999995</v>
      </c>
      <c r="H439" s="186">
        <f t="shared" si="51"/>
        <v>-4.5269352648258376E-4</v>
      </c>
      <c r="I439" s="109">
        <f t="shared" si="47"/>
        <v>3.7148530071082764E-3</v>
      </c>
      <c r="J439" s="109">
        <f t="shared" si="48"/>
        <v>2.5031918208968662E-3</v>
      </c>
      <c r="K439" s="109">
        <f t="shared" si="49"/>
        <v>6.8548542380804101E-3</v>
      </c>
      <c r="L439" s="109">
        <f t="shared" si="50"/>
        <v>-1.195142939095839E-3</v>
      </c>
      <c r="M439" s="109">
        <f t="shared" si="52"/>
        <v>-3.9315903282899356E-4</v>
      </c>
    </row>
    <row r="440" spans="1:13" x14ac:dyDescent="0.25">
      <c r="A440" s="185">
        <v>41221</v>
      </c>
      <c r="B440">
        <v>109.70697251556</v>
      </c>
      <c r="C440">
        <v>102.712404854968</v>
      </c>
      <c r="D440">
        <v>109.122310541429</v>
      </c>
      <c r="E440">
        <v>95.303088067098699</v>
      </c>
      <c r="F440" s="464">
        <v>123.04439746300211</v>
      </c>
      <c r="G440">
        <f>_xll.ciqfunctions.udf.CIQ($G$1, "IQ_LASTSALEPRICE", A440, "USD")</f>
        <v>65.510000000000005</v>
      </c>
      <c r="H440" s="186">
        <f t="shared" si="51"/>
        <v>-1.1020531400966038E-2</v>
      </c>
      <c r="I440" s="109">
        <f t="shared" si="47"/>
        <v>1.0209941930974242E-3</v>
      </c>
      <c r="J440" s="109">
        <f t="shared" si="48"/>
        <v>1.3537634624329886E-3</v>
      </c>
      <c r="K440" s="109">
        <f t="shared" si="49"/>
        <v>2.9068655574671087E-3</v>
      </c>
      <c r="L440" s="109">
        <f t="shared" si="50"/>
        <v>-2.9355924631849772E-3</v>
      </c>
      <c r="M440" s="109">
        <f t="shared" si="52"/>
        <v>1.4749262536872809E-3</v>
      </c>
    </row>
    <row r="441" spans="1:13" x14ac:dyDescent="0.25">
      <c r="A441" s="185">
        <v>41222</v>
      </c>
      <c r="B441">
        <v>110.05664731799401</v>
      </c>
      <c r="C441">
        <v>103.027154906397</v>
      </c>
      <c r="D441">
        <v>109.754879520579</v>
      </c>
      <c r="E441">
        <v>95.252764010674696</v>
      </c>
      <c r="F441" s="464">
        <v>123.8598610691634</v>
      </c>
      <c r="G441">
        <f>_xll.ciqfunctions.udf.CIQ($G$1, "IQ_LASTSALEPRICE", A441, "USD")</f>
        <v>65.7</v>
      </c>
      <c r="H441" s="186">
        <f t="shared" si="51"/>
        <v>2.9003205617461614E-3</v>
      </c>
      <c r="I441" s="109">
        <f t="shared" si="47"/>
        <v>3.1873525849455131E-3</v>
      </c>
      <c r="J441" s="109">
        <f t="shared" si="48"/>
        <v>3.0643820663476262E-3</v>
      </c>
      <c r="K441" s="109">
        <f t="shared" si="49"/>
        <v>5.7968803630659149E-3</v>
      </c>
      <c r="L441" s="109">
        <f t="shared" si="50"/>
        <v>-5.280422433801002E-4</v>
      </c>
      <c r="M441" s="109">
        <f t="shared" si="52"/>
        <v>6.6273932253313461E-3</v>
      </c>
    </row>
    <row r="442" spans="1:13" x14ac:dyDescent="0.25">
      <c r="A442" s="185">
        <v>41225</v>
      </c>
      <c r="B442">
        <v>110.02867333379901</v>
      </c>
      <c r="C442">
        <v>102.89960913392299</v>
      </c>
      <c r="D442">
        <v>109.813142452869</v>
      </c>
      <c r="E442">
        <v>95.066717499046803</v>
      </c>
      <c r="F442" s="464">
        <v>123.75717305949865</v>
      </c>
      <c r="G442">
        <f>_xll.ciqfunctions.udf.CIQ($G$1, "IQ_LASTSALEPRICE", A442, "USD")</f>
        <v>65.849999999999994</v>
      </c>
      <c r="H442" s="186">
        <f t="shared" si="51"/>
        <v>2.2831050228309113E-3</v>
      </c>
      <c r="I442" s="109">
        <f t="shared" si="47"/>
        <v>-2.5417805172800456E-4</v>
      </c>
      <c r="J442" s="109">
        <f t="shared" si="48"/>
        <v>-1.2379820891869064E-3</v>
      </c>
      <c r="K442" s="109">
        <f t="shared" si="49"/>
        <v>5.3084594092323023E-4</v>
      </c>
      <c r="L442" s="109">
        <f t="shared" si="50"/>
        <v>-1.9531875380229824E-3</v>
      </c>
      <c r="M442" s="109">
        <f t="shared" si="52"/>
        <v>-8.2906608144350802E-4</v>
      </c>
    </row>
    <row r="443" spans="1:13" x14ac:dyDescent="0.25">
      <c r="A443" s="185">
        <v>41226</v>
      </c>
      <c r="B443">
        <v>109.97272536541</v>
      </c>
      <c r="C443">
        <v>103.049783995062</v>
      </c>
      <c r="D443">
        <v>110.146073494527</v>
      </c>
      <c r="E443">
        <v>95.0545177277926</v>
      </c>
      <c r="F443" s="464">
        <v>124.58471760797343</v>
      </c>
      <c r="G443">
        <f>_xll.ciqfunctions.udf.CIQ($G$1, "IQ_LASTSALEPRICE", A443, "USD")</f>
        <v>67.7</v>
      </c>
      <c r="H443" s="186">
        <f t="shared" si="51"/>
        <v>2.8094153378891651E-2</v>
      </c>
      <c r="I443" s="109">
        <f t="shared" si="47"/>
        <v>-5.0848534926228872E-4</v>
      </c>
      <c r="J443" s="109">
        <f t="shared" si="48"/>
        <v>1.4594308219728624E-3</v>
      </c>
      <c r="K443" s="109">
        <f t="shared" si="49"/>
        <v>3.0317959601320332E-3</v>
      </c>
      <c r="L443" s="109">
        <f t="shared" si="50"/>
        <v>-1.2832852101285486E-4</v>
      </c>
      <c r="M443" s="109">
        <f t="shared" si="52"/>
        <v>6.6868410777038978E-3</v>
      </c>
    </row>
    <row r="444" spans="1:13" x14ac:dyDescent="0.25">
      <c r="A444" s="185">
        <v>41227</v>
      </c>
      <c r="B444">
        <v>109.748933491852</v>
      </c>
      <c r="C444">
        <v>103.095042172392</v>
      </c>
      <c r="D444">
        <v>110.079487286195</v>
      </c>
      <c r="E444">
        <v>94.9477697293175</v>
      </c>
      <c r="F444" s="464">
        <v>124.92902446390819</v>
      </c>
      <c r="G444">
        <f>_xll.ciqfunctions.udf.CIQ($G$1, "IQ_LASTSALEPRICE", A444, "USD")</f>
        <v>66.64</v>
      </c>
      <c r="H444" s="186">
        <f t="shared" si="51"/>
        <v>-1.5657311669128537E-2</v>
      </c>
      <c r="I444" s="109">
        <f t="shared" si="47"/>
        <v>-2.0349761526269328E-3</v>
      </c>
      <c r="J444" s="109">
        <f t="shared" si="48"/>
        <v>4.3918750312155197E-4</v>
      </c>
      <c r="K444" s="109">
        <f t="shared" si="49"/>
        <v>-6.0452639135888386E-4</v>
      </c>
      <c r="L444" s="109">
        <f t="shared" si="50"/>
        <v>-1.1230186741969517E-3</v>
      </c>
      <c r="M444" s="109">
        <f t="shared" si="52"/>
        <v>2.7636363636363015E-3</v>
      </c>
    </row>
    <row r="445" spans="1:13" x14ac:dyDescent="0.25">
      <c r="A445" s="185">
        <v>41228</v>
      </c>
      <c r="B445">
        <v>109.371284705224</v>
      </c>
      <c r="C445">
        <v>103.14338613453999</v>
      </c>
      <c r="D445">
        <v>110.28756918723199</v>
      </c>
      <c r="E445">
        <v>95.0972169271826</v>
      </c>
      <c r="F445" s="464">
        <v>124.8444578677137</v>
      </c>
      <c r="G445">
        <f>_xll.ciqfunctions.udf.CIQ($G$1, "IQ_LASTSALEPRICE", A445, "USD")</f>
        <v>66.67</v>
      </c>
      <c r="H445" s="186">
        <f t="shared" si="51"/>
        <v>4.5018007202890509E-4</v>
      </c>
      <c r="I445" s="109">
        <f t="shared" si="47"/>
        <v>-3.4410246606727535E-3</v>
      </c>
      <c r="J445" s="109">
        <f t="shared" si="48"/>
        <v>4.6892615909843727E-4</v>
      </c>
      <c r="K445" s="109">
        <f t="shared" si="49"/>
        <v>1.8902877017950015E-3</v>
      </c>
      <c r="L445" s="109">
        <f t="shared" si="50"/>
        <v>1.5739937682701655E-3</v>
      </c>
      <c r="M445" s="109">
        <f t="shared" si="52"/>
        <v>-6.7691712600315146E-4</v>
      </c>
    </row>
    <row r="446" spans="1:13" x14ac:dyDescent="0.25">
      <c r="A446" s="185">
        <v>41229</v>
      </c>
      <c r="B446">
        <v>110.154556262675</v>
      </c>
      <c r="C446">
        <v>103.39024891997499</v>
      </c>
      <c r="D446">
        <v>110.27924591119</v>
      </c>
      <c r="E446">
        <v>95.161265726267601</v>
      </c>
      <c r="F446" s="464">
        <v>125.31561461794021</v>
      </c>
      <c r="G446">
        <f>_xll.ciqfunctions.udf.CIQ($G$1, "IQ_LASTSALEPRICE", A446, "USD")</f>
        <v>65.97</v>
      </c>
      <c r="H446" s="186">
        <f t="shared" si="51"/>
        <v>-1.0499475026248706E-2</v>
      </c>
      <c r="I446" s="109">
        <f t="shared" si="47"/>
        <v>7.161583221428458E-3</v>
      </c>
      <c r="J446" s="109">
        <f t="shared" si="48"/>
        <v>2.3933942319189772E-3</v>
      </c>
      <c r="K446" s="109">
        <f t="shared" si="49"/>
        <v>-7.5468850237014884E-5</v>
      </c>
      <c r="L446" s="109">
        <f t="shared" si="50"/>
        <v>6.735086593969708E-4</v>
      </c>
      <c r="M446" s="109">
        <f t="shared" si="52"/>
        <v>3.7739500677376192E-3</v>
      </c>
    </row>
    <row r="447" spans="1:13" x14ac:dyDescent="0.25">
      <c r="A447" s="185">
        <v>41232</v>
      </c>
      <c r="B447">
        <v>109.189453807958</v>
      </c>
      <c r="C447">
        <v>102.472742234108</v>
      </c>
      <c r="D447">
        <v>108.76440967164601</v>
      </c>
      <c r="E447">
        <v>95.135341212352202</v>
      </c>
      <c r="F447" s="464">
        <v>125.22500755058897</v>
      </c>
      <c r="G447">
        <f>_xll.ciqfunctions.udf.CIQ($G$1, "IQ_LASTSALEPRICE", A447, "USD")</f>
        <v>66.819999999999993</v>
      </c>
      <c r="H447" s="186">
        <f t="shared" si="51"/>
        <v>1.2884644535394729E-2</v>
      </c>
      <c r="I447" s="109">
        <f t="shared" si="47"/>
        <v>-8.7613484858094504E-3</v>
      </c>
      <c r="J447" s="109">
        <f t="shared" si="48"/>
        <v>-8.8742090811403385E-3</v>
      </c>
      <c r="K447" s="109">
        <f t="shared" si="49"/>
        <v>-1.3736367410091987E-2</v>
      </c>
      <c r="L447" s="109">
        <f t="shared" si="50"/>
        <v>-2.7242716579634063E-4</v>
      </c>
      <c r="M447" s="109">
        <f t="shared" si="52"/>
        <v>-7.2303094572434556E-4</v>
      </c>
    </row>
    <row r="448" spans="1:13" x14ac:dyDescent="0.25">
      <c r="A448" s="185">
        <v>41233</v>
      </c>
      <c r="B448">
        <v>109.161479823763</v>
      </c>
      <c r="C448">
        <v>102.5745731331</v>
      </c>
      <c r="D448">
        <v>108.348245869574</v>
      </c>
      <c r="E448">
        <v>95.1231414410979</v>
      </c>
      <c r="F448" s="464">
        <v>125.72636665659923</v>
      </c>
      <c r="G448">
        <f>_xll.ciqfunctions.udf.CIQ($G$1, "IQ_LASTSALEPRICE", A448, "USD")</f>
        <v>66.12</v>
      </c>
      <c r="H448" s="186">
        <f t="shared" si="51"/>
        <v>-1.0475905417539511E-2</v>
      </c>
      <c r="I448" s="109">
        <f t="shared" si="47"/>
        <v>-2.5619675911381368E-4</v>
      </c>
      <c r="J448" s="109">
        <f t="shared" si="48"/>
        <v>9.9373644904865444E-4</v>
      </c>
      <c r="K448" s="109">
        <f t="shared" si="49"/>
        <v>-3.8262865888610831E-3</v>
      </c>
      <c r="L448" s="109">
        <f t="shared" si="50"/>
        <v>-1.2823595415578648E-4</v>
      </c>
      <c r="M448" s="109">
        <f t="shared" si="52"/>
        <v>4.003666007428297E-3</v>
      </c>
    </row>
    <row r="449" spans="1:13" x14ac:dyDescent="0.25">
      <c r="A449" s="185">
        <v>41234</v>
      </c>
      <c r="B449">
        <v>109.09154486327699</v>
      </c>
      <c r="C449">
        <v>102.632174449701</v>
      </c>
      <c r="D449">
        <v>108.53968121852699</v>
      </c>
      <c r="E449">
        <v>95.071292413267201</v>
      </c>
      <c r="F449" s="464">
        <v>126.49954696466324</v>
      </c>
      <c r="G449">
        <f>_xll.ciqfunctions.udf.CIQ($G$1, "IQ_LASTSALEPRICE", A449, "USD")</f>
        <v>66.12</v>
      </c>
      <c r="H449" s="186">
        <f t="shared" si="51"/>
        <v>0</v>
      </c>
      <c r="I449" s="109">
        <f t="shared" si="47"/>
        <v>-6.4065603176977071E-4</v>
      </c>
      <c r="J449" s="109">
        <f t="shared" si="48"/>
        <v>5.6155550875414129E-4</v>
      </c>
      <c r="K449" s="109">
        <f t="shared" si="49"/>
        <v>1.7668523141891601E-3</v>
      </c>
      <c r="L449" s="109">
        <f t="shared" si="50"/>
        <v>-5.4507270307935229E-4</v>
      </c>
      <c r="M449" s="109">
        <f t="shared" si="52"/>
        <v>6.1497069280291861E-3</v>
      </c>
    </row>
    <row r="450" spans="1:13" x14ac:dyDescent="0.25">
      <c r="A450" s="185">
        <v>41235</v>
      </c>
      <c r="B450">
        <v>108.588013147772</v>
      </c>
      <c r="C450">
        <v>102.563258588767</v>
      </c>
      <c r="D450">
        <v>108.348245869574</v>
      </c>
      <c r="E450">
        <v>95.081967213114694</v>
      </c>
      <c r="F450" s="464">
        <v>126.42706131078225</v>
      </c>
      <c r="G450">
        <f>_xll.ciqfunctions.udf.CIQ($G$1, "IQ_LASTSALEPRICE", A450, "USD")</f>
        <v>66.12</v>
      </c>
      <c r="H450" s="186">
        <f t="shared" si="51"/>
        <v>0</v>
      </c>
      <c r="I450" s="109">
        <f t="shared" si="47"/>
        <v>-4.6156804923430661E-3</v>
      </c>
      <c r="J450" s="109">
        <f t="shared" si="48"/>
        <v>-6.7148397959526651E-4</v>
      </c>
      <c r="K450" s="109">
        <f t="shared" si="49"/>
        <v>-1.763736053062237E-3</v>
      </c>
      <c r="L450" s="109">
        <f t="shared" si="50"/>
        <v>1.1228205251589962E-4</v>
      </c>
      <c r="M450" s="109">
        <f t="shared" si="52"/>
        <v>-5.7301117371777455E-4</v>
      </c>
    </row>
    <row r="451" spans="1:13" x14ac:dyDescent="0.25">
      <c r="A451" s="185">
        <v>41236</v>
      </c>
      <c r="B451">
        <v>107.902650535002</v>
      </c>
      <c r="C451">
        <v>102.04073235959601</v>
      </c>
      <c r="D451">
        <v>107.98202172374999</v>
      </c>
      <c r="E451">
        <v>95.048417842165406</v>
      </c>
      <c r="F451" s="464">
        <v>126.13107822410147</v>
      </c>
      <c r="G451">
        <f>_xll.ciqfunctions.udf.CIQ($G$1, "IQ_LASTSALEPRICE", A451, "USD")</f>
        <v>67.400000000000006</v>
      </c>
      <c r="H451" s="186">
        <f t="shared" si="51"/>
        <v>1.9358741681790637E-2</v>
      </c>
      <c r="I451" s="109">
        <f t="shared" ref="I451:I514" si="53">B451/B450-1</f>
        <v>-6.3115862690785729E-3</v>
      </c>
      <c r="J451" s="109">
        <f t="shared" ref="J451:J514" si="54">C451/C450-1</f>
        <v>-5.0946726572532741E-3</v>
      </c>
      <c r="K451" s="109">
        <f t="shared" ref="K451:K514" si="55">D451/D450-1</f>
        <v>-3.3800652967178602E-3</v>
      </c>
      <c r="L451" s="109">
        <f t="shared" ref="L451:L482" si="56">E451/E450-1</f>
        <v>-3.5284683239766856E-4</v>
      </c>
      <c r="M451" s="109">
        <f t="shared" si="52"/>
        <v>-2.3411371237459511E-3</v>
      </c>
    </row>
    <row r="452" spans="1:13" x14ac:dyDescent="0.25">
      <c r="A452" s="185">
        <v>41239</v>
      </c>
      <c r="B452">
        <v>107.930624519197</v>
      </c>
      <c r="C452">
        <v>102.362682575601</v>
      </c>
      <c r="D452">
        <v>108.331599317491</v>
      </c>
      <c r="E452">
        <v>94.952344643537899</v>
      </c>
      <c r="F452" s="464">
        <v>125.99818785865298</v>
      </c>
      <c r="G452">
        <f>_xll.ciqfunctions.udf.CIQ($G$1, "IQ_LASTSALEPRICE", A452, "USD")</f>
        <v>67.33</v>
      </c>
      <c r="H452" s="186">
        <f t="shared" ref="H452:H515" si="57">G452/G451-1</f>
        <v>-1.0385756676558611E-3</v>
      </c>
      <c r="I452" s="109">
        <f t="shared" si="53"/>
        <v>2.5925205781596183E-4</v>
      </c>
      <c r="J452" s="109">
        <f t="shared" si="54"/>
        <v>3.1551147131170243E-3</v>
      </c>
      <c r="K452" s="109">
        <f t="shared" si="55"/>
        <v>3.2373684819064774E-3</v>
      </c>
      <c r="L452" s="109">
        <f t="shared" si="56"/>
        <v>-1.0107816711588669E-3</v>
      </c>
      <c r="M452" s="109">
        <f t="shared" ref="M452:M515" si="58">F452/F451-1</f>
        <v>-1.0535893874813462E-3</v>
      </c>
    </row>
    <row r="453" spans="1:13" x14ac:dyDescent="0.25">
      <c r="A453" s="185">
        <v>41240</v>
      </c>
      <c r="B453">
        <v>108.154416392754</v>
      </c>
      <c r="C453">
        <v>102.299938284303</v>
      </c>
      <c r="D453">
        <v>108.131840692496</v>
      </c>
      <c r="E453">
        <v>94.903545558520705</v>
      </c>
      <c r="F453" s="464">
        <v>125.52703110842647</v>
      </c>
      <c r="G453">
        <f>_xll.ciqfunctions.udf.CIQ($G$1, "IQ_LASTSALEPRICE", A453, "USD")</f>
        <v>67.209999999999994</v>
      </c>
      <c r="H453" s="186">
        <f t="shared" si="57"/>
        <v>-1.7822664488341688E-3</v>
      </c>
      <c r="I453" s="109">
        <f t="shared" si="53"/>
        <v>2.073478908826365E-3</v>
      </c>
      <c r="J453" s="109">
        <f t="shared" si="54"/>
        <v>-6.1296059969573324E-4</v>
      </c>
      <c r="K453" s="109">
        <f t="shared" si="55"/>
        <v>-1.8439552840862072E-3</v>
      </c>
      <c r="L453" s="109">
        <f t="shared" si="56"/>
        <v>-5.1393238577090994E-4</v>
      </c>
      <c r="M453" s="109">
        <f t="shared" si="58"/>
        <v>-3.7393930677405152E-3</v>
      </c>
    </row>
    <row r="454" spans="1:13" x14ac:dyDescent="0.25">
      <c r="A454" s="185">
        <v>41241</v>
      </c>
      <c r="B454">
        <v>108.224351353241</v>
      </c>
      <c r="C454">
        <v>102.09730508125899</v>
      </c>
      <c r="D454">
        <v>108.331599317491</v>
      </c>
      <c r="E454">
        <v>94.908120472741103</v>
      </c>
      <c r="F454" s="464">
        <v>126.29417094533375</v>
      </c>
      <c r="G454">
        <f>_xll.ciqfunctions.udf.CIQ($G$1, "IQ_LASTSALEPRICE", A454, "USD")</f>
        <v>68.34</v>
      </c>
      <c r="H454" s="186">
        <f t="shared" si="57"/>
        <v>1.6812974259782898E-2</v>
      </c>
      <c r="I454" s="109">
        <f t="shared" si="53"/>
        <v>6.4662140317084393E-4</v>
      </c>
      <c r="J454" s="109">
        <f t="shared" si="54"/>
        <v>-1.9807754182691317E-3</v>
      </c>
      <c r="K454" s="109">
        <f t="shared" si="55"/>
        <v>1.8473617365220019E-3</v>
      </c>
      <c r="L454" s="109">
        <f t="shared" si="56"/>
        <v>4.8205935758049989E-5</v>
      </c>
      <c r="M454" s="109">
        <f t="shared" si="58"/>
        <v>6.1113517155093611E-3</v>
      </c>
    </row>
    <row r="455" spans="1:13" x14ac:dyDescent="0.25">
      <c r="A455" s="185">
        <v>41242</v>
      </c>
      <c r="B455">
        <v>107.762780614028</v>
      </c>
      <c r="C455">
        <v>102.04073235959601</v>
      </c>
      <c r="D455">
        <v>107.798909650838</v>
      </c>
      <c r="E455">
        <v>95.022493328249993</v>
      </c>
      <c r="F455" s="464">
        <v>127.27272727272729</v>
      </c>
      <c r="G455">
        <f>_xll.ciqfunctions.udf.CIQ($G$1, "IQ_LASTSALEPRICE", A455, "USD")</f>
        <v>68.37</v>
      </c>
      <c r="H455" s="186">
        <f t="shared" si="57"/>
        <v>4.3898156277433209E-4</v>
      </c>
      <c r="I455" s="109">
        <f t="shared" si="53"/>
        <v>-4.2649434571934153E-3</v>
      </c>
      <c r="J455" s="109">
        <f t="shared" si="54"/>
        <v>-5.541059249111191E-4</v>
      </c>
      <c r="K455" s="109">
        <f t="shared" si="55"/>
        <v>-4.917214090893518E-3</v>
      </c>
      <c r="L455" s="109">
        <f t="shared" si="56"/>
        <v>1.2050903014324543E-3</v>
      </c>
      <c r="M455" s="109">
        <f t="shared" si="58"/>
        <v>7.7482303424527554E-3</v>
      </c>
    </row>
    <row r="456" spans="1:13" x14ac:dyDescent="0.25">
      <c r="A456" s="185">
        <v>41243</v>
      </c>
      <c r="B456">
        <v>107.49702776417899</v>
      </c>
      <c r="C456">
        <v>102.179592676404</v>
      </c>
      <c r="D456">
        <v>107.54088809355299</v>
      </c>
      <c r="E456">
        <v>95.027068242470406</v>
      </c>
      <c r="F456" s="464">
        <v>127.39353669586228</v>
      </c>
      <c r="G456">
        <f>_xll.ciqfunctions.udf.CIQ($G$1, "IQ_LASTSALEPRICE", A456, "USD")</f>
        <v>68.19</v>
      </c>
      <c r="H456" s="186">
        <f t="shared" si="57"/>
        <v>-2.6327336551119629E-3</v>
      </c>
      <c r="I456" s="109">
        <f t="shared" si="53"/>
        <v>-2.4660912453702277E-3</v>
      </c>
      <c r="J456" s="109">
        <f t="shared" si="54"/>
        <v>1.3608322245144411E-3</v>
      </c>
      <c r="K456" s="109">
        <f t="shared" si="55"/>
        <v>-2.3935451492110849E-3</v>
      </c>
      <c r="L456" s="109">
        <f t="shared" si="56"/>
        <v>4.8145592271620075E-5</v>
      </c>
      <c r="M456" s="109">
        <f t="shared" si="58"/>
        <v>9.4921689606053405E-4</v>
      </c>
    </row>
    <row r="457" spans="1:13" x14ac:dyDescent="0.25">
      <c r="A457" s="185">
        <v>41246</v>
      </c>
      <c r="B457">
        <v>107.049444017064</v>
      </c>
      <c r="C457">
        <v>102.234108208187</v>
      </c>
      <c r="D457">
        <v>107.690707062299</v>
      </c>
      <c r="E457">
        <v>95.020968356843298</v>
      </c>
      <c r="F457" s="464">
        <v>127.41769858048929</v>
      </c>
      <c r="G457">
        <f>_xll.ciqfunctions.udf.CIQ($G$1, "IQ_LASTSALEPRICE", A457, "USD")</f>
        <v>68.05</v>
      </c>
      <c r="H457" s="186">
        <f t="shared" si="57"/>
        <v>-2.0530869628977433E-3</v>
      </c>
      <c r="I457" s="109">
        <f t="shared" si="53"/>
        <v>-4.163684861100303E-3</v>
      </c>
      <c r="J457" s="109">
        <f t="shared" si="54"/>
        <v>5.335266108923431E-4</v>
      </c>
      <c r="K457" s="109">
        <f t="shared" si="55"/>
        <v>1.3931349405973403E-3</v>
      </c>
      <c r="L457" s="109">
        <f t="shared" si="56"/>
        <v>-6.4191032512428414E-5</v>
      </c>
      <c r="M457" s="109">
        <f t="shared" si="58"/>
        <v>1.8966334755821102E-4</v>
      </c>
    </row>
    <row r="458" spans="1:13" x14ac:dyDescent="0.25">
      <c r="A458" s="185">
        <v>41247</v>
      </c>
      <c r="B458">
        <v>106.951535072382</v>
      </c>
      <c r="C458">
        <v>102.186792840979</v>
      </c>
      <c r="D458">
        <v>107.95705189562599</v>
      </c>
      <c r="E458">
        <v>94.982844071673597</v>
      </c>
      <c r="F458" s="464">
        <v>127.50226517668378</v>
      </c>
      <c r="G458">
        <f>_xll.ciqfunctions.udf.CIQ($G$1, "IQ_LASTSALEPRICE", A458, "USD")</f>
        <v>67.61</v>
      </c>
      <c r="H458" s="186">
        <f t="shared" si="57"/>
        <v>-6.4658339456281633E-3</v>
      </c>
      <c r="I458" s="109">
        <f t="shared" si="53"/>
        <v>-9.1461422878946763E-4</v>
      </c>
      <c r="J458" s="109">
        <f t="shared" si="54"/>
        <v>-4.628139085601779E-4</v>
      </c>
      <c r="K458" s="109">
        <f t="shared" si="55"/>
        <v>2.4732387834811576E-3</v>
      </c>
      <c r="L458" s="109">
        <f t="shared" si="56"/>
        <v>-4.012197079125146E-4</v>
      </c>
      <c r="M458" s="109">
        <f t="shared" si="58"/>
        <v>6.636958376788904E-4</v>
      </c>
    </row>
    <row r="459" spans="1:13" x14ac:dyDescent="0.25">
      <c r="A459" s="185">
        <v>41248</v>
      </c>
      <c r="B459">
        <v>107.007483040772</v>
      </c>
      <c r="C459">
        <v>102.089076321744</v>
      </c>
      <c r="D459">
        <v>107.67406051021599</v>
      </c>
      <c r="E459">
        <v>94.952344643537899</v>
      </c>
      <c r="F459" s="464">
        <v>127.07943219571128</v>
      </c>
      <c r="G459">
        <f>_xll.ciqfunctions.udf.CIQ($G$1, "IQ_LASTSALEPRICE", A459, "USD")</f>
        <v>67.569999999999993</v>
      </c>
      <c r="H459" s="186">
        <f t="shared" si="57"/>
        <v>-5.9162845732885216E-4</v>
      </c>
      <c r="I459" s="109">
        <f t="shared" si="53"/>
        <v>5.231151507281151E-4</v>
      </c>
      <c r="J459" s="109">
        <f t="shared" si="54"/>
        <v>-9.5625390051190529E-4</v>
      </c>
      <c r="K459" s="109">
        <f t="shared" si="55"/>
        <v>-2.621333024947714E-3</v>
      </c>
      <c r="L459" s="109">
        <f t="shared" si="56"/>
        <v>-3.2110459982315209E-4</v>
      </c>
      <c r="M459" s="109">
        <f t="shared" si="58"/>
        <v>-3.316278188364441E-3</v>
      </c>
    </row>
    <row r="460" spans="1:13" x14ac:dyDescent="0.25">
      <c r="A460" s="185">
        <v>41249</v>
      </c>
      <c r="B460">
        <v>107.846702566613</v>
      </c>
      <c r="C460">
        <v>101.84118494137</v>
      </c>
      <c r="D460">
        <v>107.424362228973</v>
      </c>
      <c r="E460">
        <v>94.975219214639694</v>
      </c>
      <c r="F460" s="464">
        <v>125.67804288734521</v>
      </c>
      <c r="G460">
        <f>_xll.ciqfunctions.udf.CIQ($G$1, "IQ_LASTSALEPRICE", A460, "USD")</f>
        <v>66.83</v>
      </c>
      <c r="H460" s="186">
        <f t="shared" si="57"/>
        <v>-1.0951605742193227E-2</v>
      </c>
      <c r="I460" s="109">
        <f t="shared" si="53"/>
        <v>7.8426246650549203E-3</v>
      </c>
      <c r="J460" s="109">
        <f t="shared" si="54"/>
        <v>-2.4281871215363626E-3</v>
      </c>
      <c r="K460" s="109">
        <f t="shared" si="55"/>
        <v>-2.3190198276149543E-3</v>
      </c>
      <c r="L460" s="109">
        <f t="shared" si="56"/>
        <v>2.4090580582991628E-4</v>
      </c>
      <c r="M460" s="109">
        <f t="shared" si="58"/>
        <v>-1.102766422663759E-2</v>
      </c>
    </row>
    <row r="461" spans="1:13" x14ac:dyDescent="0.25">
      <c r="A461" s="185">
        <v>41250</v>
      </c>
      <c r="B461">
        <v>108.05650744807301</v>
      </c>
      <c r="C461">
        <v>101.725982308167</v>
      </c>
      <c r="D461">
        <v>106.933288942527</v>
      </c>
      <c r="E461">
        <v>94.935569958063198</v>
      </c>
      <c r="F461" s="464">
        <v>125.68408335850198</v>
      </c>
      <c r="G461">
        <f>_xll.ciqfunctions.udf.CIQ($G$1, "IQ_LASTSALEPRICE", A461, "USD")</f>
        <v>66.819999999999993</v>
      </c>
      <c r="H461" s="186">
        <f t="shared" si="57"/>
        <v>-1.4963339817453125E-4</v>
      </c>
      <c r="I461" s="109">
        <f t="shared" si="53"/>
        <v>1.9453991310527385E-3</v>
      </c>
      <c r="J461" s="109">
        <f t="shared" si="54"/>
        <v>-1.1311988688006425E-3</v>
      </c>
      <c r="K461" s="109">
        <f t="shared" si="55"/>
        <v>-4.5713400224735024E-3</v>
      </c>
      <c r="L461" s="109">
        <f t="shared" si="56"/>
        <v>-4.174694926145639E-4</v>
      </c>
      <c r="M461" s="109">
        <f t="shared" si="58"/>
        <v>4.806305873317207E-5</v>
      </c>
    </row>
    <row r="462" spans="1:13" x14ac:dyDescent="0.25">
      <c r="A462" s="185">
        <v>41253</v>
      </c>
      <c r="B462">
        <v>108.196377369046</v>
      </c>
      <c r="C462">
        <v>101.54700678872599</v>
      </c>
      <c r="D462">
        <v>106.508801864413</v>
      </c>
      <c r="E462">
        <v>95.174990468928698</v>
      </c>
      <c r="F462" s="464">
        <v>125.67200241618846</v>
      </c>
      <c r="G462">
        <f>_xll.ciqfunctions.udf.CIQ($G$1, "IQ_LASTSALEPRICE", A462, "USD")</f>
        <v>66.47</v>
      </c>
      <c r="H462" s="186">
        <f t="shared" si="57"/>
        <v>-5.2379527087696998E-3</v>
      </c>
      <c r="I462" s="109">
        <f t="shared" si="53"/>
        <v>1.2944146009921109E-3</v>
      </c>
      <c r="J462" s="109">
        <f t="shared" si="54"/>
        <v>-1.7593884608440025E-3</v>
      </c>
      <c r="K462" s="109">
        <f t="shared" si="55"/>
        <v>-3.9696438995918681E-3</v>
      </c>
      <c r="L462" s="109">
        <f t="shared" si="56"/>
        <v>2.5219263019251592E-3</v>
      </c>
      <c r="M462" s="109">
        <f t="shared" si="58"/>
        <v>-9.6121497573098402E-5</v>
      </c>
    </row>
    <row r="463" spans="1:13" x14ac:dyDescent="0.25">
      <c r="A463" s="185">
        <v>41254</v>
      </c>
      <c r="B463">
        <v>107.678858661444</v>
      </c>
      <c r="C463">
        <v>101.470890763217</v>
      </c>
      <c r="D463">
        <v>106.192517374838</v>
      </c>
      <c r="E463">
        <v>95.251239039268</v>
      </c>
      <c r="F463" s="464">
        <v>125.43038356991845</v>
      </c>
      <c r="G463">
        <f>_xll.ciqfunctions.udf.CIQ($G$1, "IQ_LASTSALEPRICE", A463, "USD")</f>
        <v>66.540000000000006</v>
      </c>
      <c r="H463" s="186">
        <f t="shared" si="57"/>
        <v>1.0531066646608522E-3</v>
      </c>
      <c r="I463" s="109">
        <f t="shared" si="53"/>
        <v>-4.7831426539985955E-3</v>
      </c>
      <c r="J463" s="109">
        <f t="shared" si="54"/>
        <v>-7.4956444228202468E-4</v>
      </c>
      <c r="K463" s="109">
        <f t="shared" si="55"/>
        <v>-2.9695619896056291E-3</v>
      </c>
      <c r="L463" s="109">
        <f t="shared" si="56"/>
        <v>8.0114082453408564E-4</v>
      </c>
      <c r="M463" s="109">
        <f t="shared" si="58"/>
        <v>-1.9226147560682527E-3</v>
      </c>
    </row>
    <row r="464" spans="1:13" x14ac:dyDescent="0.25">
      <c r="A464" s="185">
        <v>41255</v>
      </c>
      <c r="B464">
        <v>107.245261906427</v>
      </c>
      <c r="C464">
        <v>101.365974079407</v>
      </c>
      <c r="D464">
        <v>105.98443547380199</v>
      </c>
      <c r="E464">
        <v>95.390011437285494</v>
      </c>
      <c r="F464" s="464">
        <v>125.65388100271821</v>
      </c>
      <c r="G464">
        <f>_xll.ciqfunctions.udf.CIQ($G$1, "IQ_LASTSALEPRICE", A464, "USD")</f>
        <v>66.040000000000006</v>
      </c>
      <c r="H464" s="186">
        <f t="shared" si="57"/>
        <v>-7.5142771265404029E-3</v>
      </c>
      <c r="I464" s="109">
        <f t="shared" si="53"/>
        <v>-4.0267584594323447E-3</v>
      </c>
      <c r="J464" s="109">
        <f t="shared" si="54"/>
        <v>-1.0339584389263967E-3</v>
      </c>
      <c r="K464" s="109">
        <f t="shared" si="55"/>
        <v>-1.9594779950599106E-3</v>
      </c>
      <c r="L464" s="109">
        <f t="shared" si="56"/>
        <v>1.456909111285043E-3</v>
      </c>
      <c r="M464" s="109">
        <f t="shared" si="58"/>
        <v>1.7818444497954555E-3</v>
      </c>
    </row>
    <row r="465" spans="1:13" x14ac:dyDescent="0.25">
      <c r="A465" s="185">
        <v>41256</v>
      </c>
      <c r="B465">
        <v>106.923561088187</v>
      </c>
      <c r="C465">
        <v>101.285743674141</v>
      </c>
      <c r="D465">
        <v>106.65029755711799</v>
      </c>
      <c r="E465">
        <v>95.104841784216504</v>
      </c>
      <c r="F465" s="464">
        <v>125.54515252189671</v>
      </c>
      <c r="G465">
        <f>_xll.ciqfunctions.udf.CIQ($G$1, "IQ_LASTSALEPRICE", A465, "USD")</f>
        <v>65.63</v>
      </c>
      <c r="H465" s="186">
        <f t="shared" si="57"/>
        <v>-6.2083585705634547E-3</v>
      </c>
      <c r="I465" s="109">
        <f t="shared" si="53"/>
        <v>-2.9996739484928758E-3</v>
      </c>
      <c r="J465" s="109">
        <f t="shared" si="54"/>
        <v>-7.9149247067011874E-4</v>
      </c>
      <c r="K465" s="109">
        <f t="shared" si="55"/>
        <v>6.2826402795774783E-3</v>
      </c>
      <c r="L465" s="109">
        <f t="shared" si="56"/>
        <v>-2.9895127254122578E-3</v>
      </c>
      <c r="M465" s="109">
        <f t="shared" si="58"/>
        <v>-8.6530141332563648E-4</v>
      </c>
    </row>
    <row r="466" spans="1:13" x14ac:dyDescent="0.25">
      <c r="A466" s="185">
        <v>41257</v>
      </c>
      <c r="B466">
        <v>106.46199034897499</v>
      </c>
      <c r="C466">
        <v>101.426661180826</v>
      </c>
      <c r="D466">
        <v>106.350659619626</v>
      </c>
      <c r="E466">
        <v>95.249714067861206</v>
      </c>
      <c r="F466" s="464">
        <v>125.69012382965872</v>
      </c>
      <c r="G466">
        <f>_xll.ciqfunctions.udf.CIQ($G$1, "IQ_LASTSALEPRICE", A466, "USD")</f>
        <v>65.86</v>
      </c>
      <c r="H466" s="186">
        <f t="shared" si="57"/>
        <v>3.5044948956270972E-3</v>
      </c>
      <c r="I466" s="109">
        <f t="shared" si="53"/>
        <v>-4.3168290928069508E-3</v>
      </c>
      <c r="J466" s="109">
        <f t="shared" si="54"/>
        <v>1.3912866862917372E-3</v>
      </c>
      <c r="K466" s="109">
        <f t="shared" si="55"/>
        <v>-2.8095368166367596E-3</v>
      </c>
      <c r="L466" s="109">
        <f t="shared" si="56"/>
        <v>1.5232903070634407E-3</v>
      </c>
      <c r="M466" s="109">
        <f t="shared" si="58"/>
        <v>1.1547344110853786E-3</v>
      </c>
    </row>
    <row r="467" spans="1:13" x14ac:dyDescent="0.25">
      <c r="A467" s="185">
        <v>41260</v>
      </c>
      <c r="B467">
        <v>106.22421148332</v>
      </c>
      <c r="C467">
        <v>101.273400534869</v>
      </c>
      <c r="D467">
        <v>106.250780307128</v>
      </c>
      <c r="E467">
        <v>95.168890583301504</v>
      </c>
      <c r="F467" s="464">
        <v>126.39081848384176</v>
      </c>
      <c r="G467">
        <f>_xll.ciqfunctions.udf.CIQ($G$1, "IQ_LASTSALEPRICE", A467, "USD")</f>
        <v>66</v>
      </c>
      <c r="H467" s="186">
        <f t="shared" si="57"/>
        <v>2.1257212268448455E-3</v>
      </c>
      <c r="I467" s="109">
        <f t="shared" si="53"/>
        <v>-2.2334625238130679E-3</v>
      </c>
      <c r="J467" s="109">
        <f t="shared" si="54"/>
        <v>-1.511048911328805E-3</v>
      </c>
      <c r="K467" s="109">
        <f t="shared" si="55"/>
        <v>-9.3915085111118124E-4</v>
      </c>
      <c r="L467" s="109">
        <f t="shared" si="56"/>
        <v>-8.4854306756365627E-4</v>
      </c>
      <c r="M467" s="109">
        <f t="shared" si="58"/>
        <v>5.574778931180413E-3</v>
      </c>
    </row>
    <row r="468" spans="1:13" x14ac:dyDescent="0.25">
      <c r="A468" s="185">
        <v>41261</v>
      </c>
      <c r="B468">
        <v>105.734666759913</v>
      </c>
      <c r="C468">
        <v>101.33203044641</v>
      </c>
      <c r="D468">
        <v>105.85958633318</v>
      </c>
      <c r="E468">
        <v>95.112466641250407</v>
      </c>
      <c r="F468" s="464">
        <v>126.60827544548476</v>
      </c>
      <c r="G468">
        <f>_xll.ciqfunctions.udf.CIQ($G$1, "IQ_LASTSALEPRICE", A468, "USD")</f>
        <v>66.2</v>
      </c>
      <c r="H468" s="186">
        <f t="shared" si="57"/>
        <v>3.0303030303031608E-3</v>
      </c>
      <c r="I468" s="109">
        <f t="shared" si="53"/>
        <v>-4.6085983277350806E-3</v>
      </c>
      <c r="J468" s="109">
        <f t="shared" si="54"/>
        <v>5.7892705519280163E-4</v>
      </c>
      <c r="K468" s="109">
        <f t="shared" si="55"/>
        <v>-3.6817985977816159E-3</v>
      </c>
      <c r="L468" s="109">
        <f t="shared" si="56"/>
        <v>-5.9288220872666386E-4</v>
      </c>
      <c r="M468" s="109">
        <f t="shared" si="58"/>
        <v>1.7205123303383196E-3</v>
      </c>
    </row>
    <row r="469" spans="1:13" x14ac:dyDescent="0.25">
      <c r="A469" s="185">
        <v>41262</v>
      </c>
      <c r="B469">
        <v>105.510874886355</v>
      </c>
      <c r="C469">
        <v>101.500720016457</v>
      </c>
      <c r="D469">
        <v>106.017728577968</v>
      </c>
      <c r="E469">
        <v>95.069767441860407</v>
      </c>
      <c r="F469" s="464">
        <v>125.46662639685897</v>
      </c>
      <c r="G469">
        <f>_xll.ciqfunctions.udf.CIQ($G$1, "IQ_LASTSALEPRICE", A469, "USD")</f>
        <v>65.83</v>
      </c>
      <c r="H469" s="186">
        <f t="shared" si="57"/>
        <v>-5.5891238670695564E-3</v>
      </c>
      <c r="I469" s="109">
        <f t="shared" si="53"/>
        <v>-2.1165420993490835E-3</v>
      </c>
      <c r="J469" s="109">
        <f t="shared" si="54"/>
        <v>1.6647211084575009E-3</v>
      </c>
      <c r="K469" s="109">
        <f t="shared" si="55"/>
        <v>1.4938868577312192E-3</v>
      </c>
      <c r="L469" s="109">
        <f t="shared" si="56"/>
        <v>-4.4893378226695813E-4</v>
      </c>
      <c r="M469" s="109">
        <f t="shared" si="58"/>
        <v>-9.0171755725191316E-3</v>
      </c>
    </row>
    <row r="470" spans="1:13" x14ac:dyDescent="0.25">
      <c r="A470" s="185">
        <v>41263</v>
      </c>
      <c r="B470">
        <v>105.8046017204</v>
      </c>
      <c r="C470">
        <v>101.683809915655</v>
      </c>
      <c r="D470">
        <v>106.38395272379201</v>
      </c>
      <c r="E470">
        <v>95.085017155928298</v>
      </c>
      <c r="F470" s="464">
        <v>124.58471760797343</v>
      </c>
      <c r="G470">
        <f>_xll.ciqfunctions.udf.CIQ($G$1, "IQ_LASTSALEPRICE", A470, "USD")</f>
        <v>66.27</v>
      </c>
      <c r="H470" s="186">
        <f t="shared" si="57"/>
        <v>6.6838827282393876E-3</v>
      </c>
      <c r="I470" s="109">
        <f t="shared" si="53"/>
        <v>2.7838536488431487E-3</v>
      </c>
      <c r="J470" s="109">
        <f t="shared" si="54"/>
        <v>1.8038285754851113E-3</v>
      </c>
      <c r="K470" s="109">
        <f t="shared" si="55"/>
        <v>3.4543670264985948E-3</v>
      </c>
      <c r="L470" s="109">
        <f t="shared" si="56"/>
        <v>1.6040550511720042E-4</v>
      </c>
      <c r="M470" s="109">
        <f t="shared" si="58"/>
        <v>-7.0290308603341289E-3</v>
      </c>
    </row>
    <row r="471" spans="1:13" x14ac:dyDescent="0.25">
      <c r="A471" s="185">
        <v>41264</v>
      </c>
      <c r="B471">
        <v>106.154276522833</v>
      </c>
      <c r="C471">
        <v>102.299938284303</v>
      </c>
      <c r="D471">
        <v>107.23292688001899</v>
      </c>
      <c r="E471">
        <v>95.042317956538298</v>
      </c>
      <c r="F471" s="464">
        <v>125.42434309876171</v>
      </c>
      <c r="G471">
        <f>_xll.ciqfunctions.udf.CIQ($G$1, "IQ_LASTSALEPRICE", A471, "USD")</f>
        <v>65.73</v>
      </c>
      <c r="H471" s="186">
        <f t="shared" si="57"/>
        <v>-8.1484834766861747E-3</v>
      </c>
      <c r="I471" s="109">
        <f t="shared" si="53"/>
        <v>3.3049110978844443E-3</v>
      </c>
      <c r="J471" s="109">
        <f t="shared" si="54"/>
        <v>6.0592573110611614E-3</v>
      </c>
      <c r="K471" s="109">
        <f t="shared" si="55"/>
        <v>7.9802840042164647E-3</v>
      </c>
      <c r="L471" s="109">
        <f t="shared" si="56"/>
        <v>-4.4906338208872132E-4</v>
      </c>
      <c r="M471" s="109">
        <f t="shared" si="58"/>
        <v>6.7393939393938229E-3</v>
      </c>
    </row>
    <row r="472" spans="1:13" x14ac:dyDescent="0.25">
      <c r="A472" s="185">
        <v>41267</v>
      </c>
      <c r="B472">
        <v>106.112315546541</v>
      </c>
      <c r="C472">
        <v>102.010903106356</v>
      </c>
      <c r="D472">
        <v>108.056931208123</v>
      </c>
      <c r="E472">
        <v>95.135341212352202</v>
      </c>
      <c r="F472" s="464">
        <v>125.59347629115072</v>
      </c>
      <c r="G472">
        <f>_xll.ciqfunctions.udf.CIQ($G$1, "IQ_LASTSALEPRICE", A472, "USD")</f>
        <v>66.13</v>
      </c>
      <c r="H472" s="186">
        <f t="shared" si="57"/>
        <v>6.0855012931688712E-3</v>
      </c>
      <c r="I472" s="109">
        <f t="shared" si="53"/>
        <v>-3.9528295671609204E-4</v>
      </c>
      <c r="J472" s="109">
        <f t="shared" si="54"/>
        <v>-2.8253700128707537E-3</v>
      </c>
      <c r="K472" s="109">
        <f t="shared" si="55"/>
        <v>7.6842472930536143E-3</v>
      </c>
      <c r="L472" s="109">
        <f t="shared" si="56"/>
        <v>9.7875617739506815E-4</v>
      </c>
      <c r="M472" s="109">
        <f t="shared" si="58"/>
        <v>1.3484877672895745E-3</v>
      </c>
    </row>
    <row r="473" spans="1:13" x14ac:dyDescent="0.25">
      <c r="A473" s="185">
        <v>41268</v>
      </c>
      <c r="B473">
        <v>106.04238058605399</v>
      </c>
      <c r="C473">
        <v>102.134334499074</v>
      </c>
      <c r="D473">
        <v>108.198426900828</v>
      </c>
      <c r="E473">
        <v>95.088067098741803</v>
      </c>
      <c r="F473" s="464">
        <v>125.58139534883723</v>
      </c>
      <c r="G473">
        <f>_xll.ciqfunctions.udf.CIQ($G$1, "IQ_LASTSALEPRICE", A473, "USD")</f>
        <v>66.13</v>
      </c>
      <c r="H473" s="186">
        <f t="shared" si="57"/>
        <v>0</v>
      </c>
      <c r="I473" s="109">
        <f t="shared" si="53"/>
        <v>-6.5906544520111243E-4</v>
      </c>
      <c r="J473" s="109">
        <f t="shared" si="54"/>
        <v>1.2099823544284849E-3</v>
      </c>
      <c r="K473" s="109">
        <f t="shared" si="55"/>
        <v>1.309455035628071E-3</v>
      </c>
      <c r="L473" s="109">
        <f t="shared" si="56"/>
        <v>-4.9691432235343669E-4</v>
      </c>
      <c r="M473" s="109">
        <f t="shared" si="58"/>
        <v>-9.6190842631682649E-5</v>
      </c>
    </row>
    <row r="474" spans="1:13" x14ac:dyDescent="0.25">
      <c r="A474" s="185">
        <v>41269</v>
      </c>
      <c r="B474">
        <v>105.8046017204</v>
      </c>
      <c r="C474">
        <v>102.300966879242</v>
      </c>
      <c r="D474">
        <v>108.15681052062</v>
      </c>
      <c r="E474">
        <v>95.179565383148997</v>
      </c>
      <c r="F474" s="464">
        <v>123.92630625188765</v>
      </c>
      <c r="G474">
        <f>_xll.ciqfunctions.udf.CIQ($G$1, "IQ_LASTSALEPRICE", A474, "USD")</f>
        <v>65.66</v>
      </c>
      <c r="H474" s="186">
        <f t="shared" si="57"/>
        <v>-7.1072130651745891E-3</v>
      </c>
      <c r="I474" s="109">
        <f t="shared" si="53"/>
        <v>-2.2423003363361005E-3</v>
      </c>
      <c r="J474" s="109">
        <f t="shared" si="54"/>
        <v>1.6315020897257337E-3</v>
      </c>
      <c r="K474" s="109">
        <f t="shared" si="55"/>
        <v>-3.8463017809065025E-4</v>
      </c>
      <c r="L474" s="109">
        <f t="shared" si="56"/>
        <v>9.6224781088660727E-4</v>
      </c>
      <c r="M474" s="109">
        <f t="shared" si="58"/>
        <v>-1.3179413179413291E-2</v>
      </c>
    </row>
    <row r="475" spans="1:13" x14ac:dyDescent="0.25">
      <c r="A475" s="185">
        <v>41270</v>
      </c>
      <c r="B475">
        <v>105.74865375201</v>
      </c>
      <c r="C475">
        <v>102.29788109442499</v>
      </c>
      <c r="D475">
        <v>108.306629489367</v>
      </c>
      <c r="E475">
        <v>95.146016012199695</v>
      </c>
      <c r="F475" s="464">
        <v>124.07731803080641</v>
      </c>
      <c r="G475">
        <f>_xll.ciqfunctions.udf.CIQ($G$1, "IQ_LASTSALEPRICE", A475, "USD")</f>
        <v>65.569999999999993</v>
      </c>
      <c r="H475" s="186">
        <f t="shared" si="57"/>
        <v>-1.370697532744547E-3</v>
      </c>
      <c r="I475" s="109">
        <f t="shared" si="53"/>
        <v>-5.2878577566828344E-4</v>
      </c>
      <c r="J475" s="109">
        <f t="shared" si="54"/>
        <v>-3.0163789367154692E-5</v>
      </c>
      <c r="K475" s="109">
        <f t="shared" si="55"/>
        <v>1.3852014313830985E-3</v>
      </c>
      <c r="L475" s="109">
        <f t="shared" si="56"/>
        <v>-3.5248501938678345E-4</v>
      </c>
      <c r="M475" s="109">
        <f t="shared" si="58"/>
        <v>1.2185611230259852E-3</v>
      </c>
    </row>
    <row r="476" spans="1:13" x14ac:dyDescent="0.25">
      <c r="A476" s="185">
        <v>41271</v>
      </c>
      <c r="B476">
        <v>105.818588712497</v>
      </c>
      <c r="C476">
        <v>102.37091133511601</v>
      </c>
      <c r="D476">
        <v>108.115194140413</v>
      </c>
      <c r="E476">
        <v>95.056042699199295</v>
      </c>
      <c r="F476" s="464">
        <v>123.47931138628813</v>
      </c>
      <c r="G476">
        <f>_xll.ciqfunctions.udf.CIQ($G$1, "IQ_LASTSALEPRICE", A476, "USD")</f>
        <v>65.11</v>
      </c>
      <c r="H476" s="186">
        <f t="shared" si="57"/>
        <v>-7.0154033856946185E-3</v>
      </c>
      <c r="I476" s="109">
        <f t="shared" si="53"/>
        <v>6.6133192249440143E-4</v>
      </c>
      <c r="J476" s="109">
        <f t="shared" si="54"/>
        <v>7.1389788243614305E-4</v>
      </c>
      <c r="K476" s="109">
        <f t="shared" si="55"/>
        <v>-1.7675312199868509E-3</v>
      </c>
      <c r="L476" s="109">
        <f t="shared" si="56"/>
        <v>-9.456340556484033E-4</v>
      </c>
      <c r="M476" s="109">
        <f t="shared" si="58"/>
        <v>-4.8196290346137483E-3</v>
      </c>
    </row>
    <row r="477" spans="1:13" x14ac:dyDescent="0.25">
      <c r="A477" s="185">
        <v>41274</v>
      </c>
      <c r="B477">
        <v>106.08434156234701</v>
      </c>
      <c r="C477">
        <v>102.52520057601301</v>
      </c>
      <c r="D477">
        <v>108.04860793208201</v>
      </c>
      <c r="E477">
        <v>95.056042699199295</v>
      </c>
      <c r="F477" s="464">
        <v>123.73905164602841</v>
      </c>
      <c r="G477">
        <f>_xll.ciqfunctions.udf.CIQ($G$1, "IQ_LASTSALEPRICE", A477, "USD")</f>
        <v>65.89</v>
      </c>
      <c r="H477" s="186">
        <f t="shared" si="57"/>
        <v>1.1979726616495157E-2</v>
      </c>
      <c r="I477" s="109">
        <f t="shared" si="53"/>
        <v>2.5114004361941333E-3</v>
      </c>
      <c r="J477" s="109">
        <f t="shared" si="54"/>
        <v>1.50715900527576E-3</v>
      </c>
      <c r="K477" s="109">
        <f t="shared" si="55"/>
        <v>-6.1588205858009726E-4</v>
      </c>
      <c r="L477" s="109">
        <f t="shared" si="56"/>
        <v>0</v>
      </c>
      <c r="M477" s="109">
        <f t="shared" si="58"/>
        <v>2.1035123764798769E-3</v>
      </c>
    </row>
    <row r="478" spans="1:13" x14ac:dyDescent="0.25">
      <c r="A478" s="185">
        <v>41275</v>
      </c>
      <c r="B478">
        <v>105.8046017204</v>
      </c>
      <c r="C478">
        <v>102.242336967702</v>
      </c>
      <c r="D478">
        <v>107.149694119605</v>
      </c>
      <c r="E478">
        <v>95.136866183758997</v>
      </c>
      <c r="F478" s="464">
        <v>123.95650860767138</v>
      </c>
      <c r="G478">
        <f>_xll.ciqfunctions.udf.CIQ($G$1, "IQ_LASTSALEPRICE", A478, "USD")</f>
        <v>65.89</v>
      </c>
      <c r="H478" s="186">
        <f t="shared" si="57"/>
        <v>0</v>
      </c>
      <c r="I478" s="109">
        <f t="shared" si="53"/>
        <v>-2.6369569516778713E-3</v>
      </c>
      <c r="J478" s="109">
        <f t="shared" si="54"/>
        <v>-2.7589666415847036E-3</v>
      </c>
      <c r="K478" s="109">
        <f t="shared" si="55"/>
        <v>-8.3195316411854847E-3</v>
      </c>
      <c r="L478" s="109">
        <f t="shared" si="56"/>
        <v>8.5027192658815309E-4</v>
      </c>
      <c r="M478" s="109">
        <f t="shared" si="58"/>
        <v>1.7573834513056052E-3</v>
      </c>
    </row>
    <row r="479" spans="1:13" x14ac:dyDescent="0.25">
      <c r="A479" s="185">
        <v>41276</v>
      </c>
      <c r="B479">
        <v>106.01440660186</v>
      </c>
      <c r="C479">
        <v>101.379345813618</v>
      </c>
      <c r="D479">
        <v>106.175870822755</v>
      </c>
      <c r="E479">
        <v>95.081967213114694</v>
      </c>
      <c r="F479" s="464">
        <v>123.43702808819089</v>
      </c>
      <c r="G479">
        <f>_xll.ciqfunctions.udf.CIQ($G$1, "IQ_LASTSALEPRICE", A479, "USD")</f>
        <v>68.81</v>
      </c>
      <c r="H479" s="186">
        <f t="shared" si="57"/>
        <v>4.4316284716952481E-2</v>
      </c>
      <c r="I479" s="109">
        <f t="shared" si="53"/>
        <v>1.982946658732665E-3</v>
      </c>
      <c r="J479" s="109">
        <f t="shared" si="54"/>
        <v>-8.4406438631837721E-3</v>
      </c>
      <c r="K479" s="109">
        <f t="shared" si="55"/>
        <v>-9.0884374878660301E-3</v>
      </c>
      <c r="L479" s="109">
        <f t="shared" si="56"/>
        <v>-5.7705254383999538E-4</v>
      </c>
      <c r="M479" s="109">
        <f t="shared" si="58"/>
        <v>-4.1908289069731985E-3</v>
      </c>
    </row>
    <row r="480" spans="1:13" x14ac:dyDescent="0.25">
      <c r="A480" s="185">
        <v>41277</v>
      </c>
      <c r="B480">
        <v>106.68578222253301</v>
      </c>
      <c r="C480">
        <v>101.298086813412</v>
      </c>
      <c r="D480">
        <v>106.067668234216</v>
      </c>
      <c r="E480">
        <v>95.071292413267201</v>
      </c>
      <c r="F480" s="464">
        <v>123.02023557837512</v>
      </c>
      <c r="G480">
        <f>_xll.ciqfunctions.udf.CIQ($G$1, "IQ_LASTSALEPRICE", A480, "USD")</f>
        <v>69.95</v>
      </c>
      <c r="H480" s="186">
        <f t="shared" si="57"/>
        <v>1.6567359395436743E-2</v>
      </c>
      <c r="I480" s="109">
        <f t="shared" si="53"/>
        <v>6.3328715614507924E-3</v>
      </c>
      <c r="J480" s="109">
        <f t="shared" si="54"/>
        <v>-8.0153407534699905E-4</v>
      </c>
      <c r="K480" s="109">
        <f t="shared" si="55"/>
        <v>-1.0190883079228552E-3</v>
      </c>
      <c r="L480" s="109">
        <f t="shared" si="56"/>
        <v>-1.1226944667186434E-4</v>
      </c>
      <c r="M480" s="109">
        <f t="shared" si="58"/>
        <v>-3.3765598238316707E-3</v>
      </c>
    </row>
    <row r="481" spans="1:13" x14ac:dyDescent="0.25">
      <c r="A481" s="185">
        <v>41278</v>
      </c>
      <c r="B481">
        <v>107.245261906427</v>
      </c>
      <c r="C481">
        <v>101.39374614276799</v>
      </c>
      <c r="D481">
        <v>106.23413375504499</v>
      </c>
      <c r="E481">
        <v>95.030118185283996</v>
      </c>
      <c r="F481" s="464">
        <v>122.92358803986711</v>
      </c>
      <c r="G481">
        <f>_xll.ciqfunctions.udf.CIQ($G$1, "IQ_LASTSALEPRICE", A481, "USD")</f>
        <v>69.989999999999995</v>
      </c>
      <c r="H481" s="186">
        <f t="shared" si="57"/>
        <v>5.7183702644736378E-4</v>
      </c>
      <c r="I481" s="109">
        <f t="shared" si="53"/>
        <v>5.2441822353328504E-3</v>
      </c>
      <c r="J481" s="109">
        <f t="shared" si="54"/>
        <v>9.4433500538060322E-4</v>
      </c>
      <c r="K481" s="109">
        <f t="shared" si="55"/>
        <v>1.5694275513005174E-3</v>
      </c>
      <c r="L481" s="109">
        <f t="shared" si="56"/>
        <v>-4.3308791684693038E-4</v>
      </c>
      <c r="M481" s="109">
        <f t="shared" si="58"/>
        <v>-7.8562309731911029E-4</v>
      </c>
    </row>
    <row r="482" spans="1:13" x14ac:dyDescent="0.25">
      <c r="A482" s="185">
        <v>41281</v>
      </c>
      <c r="B482">
        <v>106.769704175117</v>
      </c>
      <c r="C482">
        <v>101.403003497222</v>
      </c>
      <c r="D482">
        <v>106.23413375504499</v>
      </c>
      <c r="E482">
        <v>95.017918414029694</v>
      </c>
      <c r="F482" s="464">
        <v>122.34370280881907</v>
      </c>
      <c r="G482">
        <f>_xll.ciqfunctions.udf.CIQ($G$1, "IQ_LASTSALEPRICE", A482, "USD")</f>
        <v>69.739999999999995</v>
      </c>
      <c r="H482" s="186">
        <f t="shared" si="57"/>
        <v>-3.571938848406897E-3</v>
      </c>
      <c r="I482" s="109">
        <f t="shared" si="53"/>
        <v>-4.4343006194990098E-3</v>
      </c>
      <c r="J482" s="109">
        <f t="shared" si="54"/>
        <v>9.130103981935811E-5</v>
      </c>
      <c r="K482" s="109">
        <f t="shared" si="55"/>
        <v>0</v>
      </c>
      <c r="L482" s="109">
        <f t="shared" si="56"/>
        <v>-1.2837794466924457E-4</v>
      </c>
      <c r="M482" s="109">
        <f t="shared" si="58"/>
        <v>-4.7174447174448408E-3</v>
      </c>
    </row>
    <row r="483" spans="1:13" x14ac:dyDescent="0.25">
      <c r="A483" s="185">
        <v>41282</v>
      </c>
      <c r="B483">
        <v>107.06343100916099</v>
      </c>
      <c r="C483">
        <v>101.557292738119</v>
      </c>
      <c r="D483">
        <v>106.56706479670299</v>
      </c>
      <c r="E483">
        <v>94.930995043842898</v>
      </c>
      <c r="F483" s="464">
        <v>123.12594382361823</v>
      </c>
      <c r="G483">
        <f>_xll.ciqfunctions.udf.CIQ($G$1, "IQ_LASTSALEPRICE", A483, "USD")</f>
        <v>69.11</v>
      </c>
      <c r="H483" s="186">
        <f t="shared" si="57"/>
        <v>-9.0335531975910266E-3</v>
      </c>
      <c r="I483" s="109">
        <f t="shared" si="53"/>
        <v>2.7510316368606347E-3</v>
      </c>
      <c r="J483" s="109">
        <f t="shared" si="54"/>
        <v>1.521545078309483E-3</v>
      </c>
      <c r="K483" s="109">
        <f t="shared" si="55"/>
        <v>3.1339366161320381E-3</v>
      </c>
      <c r="L483" s="109">
        <f t="shared" ref="L483:L514" si="59">E483/E482-1</f>
        <v>-9.148102972329486E-4</v>
      </c>
      <c r="M483" s="109">
        <f t="shared" si="58"/>
        <v>6.393798755801372E-3</v>
      </c>
    </row>
    <row r="484" spans="1:13" x14ac:dyDescent="0.25">
      <c r="A484" s="185">
        <v>41283</v>
      </c>
      <c r="B484">
        <v>107.217287922232</v>
      </c>
      <c r="C484">
        <v>101.537749434272</v>
      </c>
      <c r="D484">
        <v>106.109284614424</v>
      </c>
      <c r="E484">
        <v>95.020968356843298</v>
      </c>
      <c r="F484" s="464">
        <v>123.13500453035337</v>
      </c>
      <c r="G484">
        <f>_xll.ciqfunctions.udf.CIQ($G$1, "IQ_LASTSALEPRICE", A484, "USD")</f>
        <v>68.239999999999995</v>
      </c>
      <c r="H484" s="186">
        <f t="shared" si="57"/>
        <v>-1.2588626826797955E-2</v>
      </c>
      <c r="I484" s="109">
        <f t="shared" si="53"/>
        <v>1.4370631654598842E-3</v>
      </c>
      <c r="J484" s="109">
        <f t="shared" si="54"/>
        <v>-1.9243624283482585E-4</v>
      </c>
      <c r="K484" s="109">
        <f t="shared" si="55"/>
        <v>-4.2957003944164018E-3</v>
      </c>
      <c r="L484" s="109">
        <f t="shared" si="59"/>
        <v>9.4777593934258775E-4</v>
      </c>
      <c r="M484" s="109">
        <f t="shared" si="58"/>
        <v>7.3588932224755155E-5</v>
      </c>
    </row>
    <row r="485" spans="1:13" x14ac:dyDescent="0.25">
      <c r="A485" s="185">
        <v>41284</v>
      </c>
      <c r="B485">
        <v>105.8046017204</v>
      </c>
      <c r="C485">
        <v>101.422546801069</v>
      </c>
      <c r="D485">
        <v>105.31857339048599</v>
      </c>
      <c r="E485">
        <v>94.938619900876802</v>
      </c>
      <c r="F485" s="464">
        <v>122.91150709755362</v>
      </c>
      <c r="G485">
        <f>_xll.ciqfunctions.udf.CIQ($G$1, "IQ_LASTSALEPRICE", A485, "USD")</f>
        <v>68.19</v>
      </c>
      <c r="H485" s="186">
        <f t="shared" si="57"/>
        <v>-7.3270808909731144E-4</v>
      </c>
      <c r="I485" s="109">
        <f t="shared" si="53"/>
        <v>-1.3175918074486925E-2</v>
      </c>
      <c r="J485" s="109">
        <f t="shared" si="54"/>
        <v>-1.1345793445773911E-3</v>
      </c>
      <c r="K485" s="109">
        <f t="shared" si="55"/>
        <v>-7.4518570812277529E-3</v>
      </c>
      <c r="L485" s="109">
        <f t="shared" si="59"/>
        <v>-8.6663456909052972E-4</v>
      </c>
      <c r="M485" s="109">
        <f t="shared" si="58"/>
        <v>-1.8150600932056449E-3</v>
      </c>
    </row>
    <row r="486" spans="1:13" x14ac:dyDescent="0.25">
      <c r="A486" s="185">
        <v>41285</v>
      </c>
      <c r="B486">
        <v>104.79753828939</v>
      </c>
      <c r="C486">
        <v>101.224027977782</v>
      </c>
      <c r="D486">
        <v>105.38515959881801</v>
      </c>
      <c r="E486">
        <v>94.804422417079607</v>
      </c>
      <c r="F486" s="464">
        <v>123.04439746300211</v>
      </c>
      <c r="G486">
        <f>_xll.ciqfunctions.udf.CIQ($G$1, "IQ_LASTSALEPRICE", A486, "USD")</f>
        <v>69.16</v>
      </c>
      <c r="H486" s="186">
        <f t="shared" si="57"/>
        <v>1.4224959671506054E-2</v>
      </c>
      <c r="I486" s="109">
        <f t="shared" si="53"/>
        <v>-9.5181439619352881E-3</v>
      </c>
      <c r="J486" s="109">
        <f t="shared" si="54"/>
        <v>-1.9573440970317435E-3</v>
      </c>
      <c r="K486" s="109">
        <f t="shared" si="55"/>
        <v>6.3223614020224694E-4</v>
      </c>
      <c r="L486" s="109">
        <f t="shared" si="59"/>
        <v>-1.413518375738998E-3</v>
      </c>
      <c r="M486" s="109">
        <f t="shared" si="58"/>
        <v>1.0811873402789551E-3</v>
      </c>
    </row>
    <row r="487" spans="1:13" x14ac:dyDescent="0.25">
      <c r="A487" s="185">
        <v>41288</v>
      </c>
      <c r="B487">
        <v>104.68564235261201</v>
      </c>
      <c r="C487">
        <v>101.323801686895</v>
      </c>
      <c r="D487">
        <v>105.30192683840301</v>
      </c>
      <c r="E487">
        <v>94.914220358368198</v>
      </c>
      <c r="F487" s="464">
        <v>122.73029296285112</v>
      </c>
      <c r="G487">
        <f>_xll.ciqfunctions.udf.CIQ($G$1, "IQ_LASTSALEPRICE", A487, "USD")</f>
        <v>69.489999999999995</v>
      </c>
      <c r="H487" s="186">
        <f t="shared" si="57"/>
        <v>4.7715442452285206E-3</v>
      </c>
      <c r="I487" s="109">
        <f t="shared" si="53"/>
        <v>-1.0677344010601164E-3</v>
      </c>
      <c r="J487" s="109">
        <f t="shared" si="54"/>
        <v>9.8567218778233823E-4</v>
      </c>
      <c r="K487" s="109">
        <f t="shared" si="55"/>
        <v>-7.8979583778071571E-4</v>
      </c>
      <c r="L487" s="109">
        <f t="shared" si="59"/>
        <v>1.1581521039762954E-3</v>
      </c>
      <c r="M487" s="109">
        <f t="shared" si="58"/>
        <v>-2.5527736867940742E-3</v>
      </c>
    </row>
    <row r="488" spans="1:13" x14ac:dyDescent="0.25">
      <c r="A488" s="185">
        <v>41289</v>
      </c>
      <c r="B488">
        <v>104.909434226169</v>
      </c>
      <c r="C488">
        <v>101.28060069944399</v>
      </c>
      <c r="D488">
        <v>105.351866494652</v>
      </c>
      <c r="E488">
        <v>94.827296988181402</v>
      </c>
      <c r="F488" s="464">
        <v>123.11688311688312</v>
      </c>
      <c r="G488">
        <f>_xll.ciqfunctions.udf.CIQ($G$1, "IQ_LASTSALEPRICE", A488, "USD")</f>
        <v>69.239999999999995</v>
      </c>
      <c r="H488" s="186">
        <f t="shared" si="57"/>
        <v>-3.5976399481939536E-3</v>
      </c>
      <c r="I488" s="109">
        <f t="shared" si="53"/>
        <v>2.1377513527900405E-3</v>
      </c>
      <c r="J488" s="109">
        <f t="shared" si="54"/>
        <v>-4.2636563898879043E-4</v>
      </c>
      <c r="K488" s="109">
        <f t="shared" si="55"/>
        <v>4.7425206497542227E-4</v>
      </c>
      <c r="L488" s="109">
        <f t="shared" si="59"/>
        <v>-9.1580976863736563E-4</v>
      </c>
      <c r="M488" s="109">
        <f t="shared" si="58"/>
        <v>3.1499163303472244E-3</v>
      </c>
    </row>
    <row r="489" spans="1:13" x14ac:dyDescent="0.25">
      <c r="A489" s="185">
        <v>41290</v>
      </c>
      <c r="B489">
        <v>105.119239107629</v>
      </c>
      <c r="C489">
        <v>101.347459370499</v>
      </c>
      <c r="D489">
        <v>105.060551833201</v>
      </c>
      <c r="E489">
        <v>94.868471216164593</v>
      </c>
      <c r="F489" s="464">
        <v>123.37662337662339</v>
      </c>
      <c r="G489">
        <f>_xll.ciqfunctions.udf.CIQ($G$1, "IQ_LASTSALEPRICE", A489, "USD")</f>
        <v>66.959999999999994</v>
      </c>
      <c r="H489" s="186">
        <f t="shared" si="57"/>
        <v>-3.2928942807625705E-2</v>
      </c>
      <c r="I489" s="109">
        <f t="shared" si="53"/>
        <v>1.9998666755527417E-3</v>
      </c>
      <c r="J489" s="109">
        <f t="shared" si="54"/>
        <v>6.6013304219447733E-4</v>
      </c>
      <c r="K489" s="109">
        <f t="shared" si="55"/>
        <v>-2.7651589966446455E-3</v>
      </c>
      <c r="L489" s="109">
        <f t="shared" si="59"/>
        <v>4.3420227393298205E-4</v>
      </c>
      <c r="M489" s="109">
        <f t="shared" si="58"/>
        <v>2.1097046413502962E-3</v>
      </c>
    </row>
    <row r="490" spans="1:13" x14ac:dyDescent="0.25">
      <c r="A490" s="185">
        <v>41291</v>
      </c>
      <c r="B490">
        <v>104.755577313098</v>
      </c>
      <c r="C490">
        <v>101.359802509771</v>
      </c>
      <c r="D490">
        <v>104.752590619667</v>
      </c>
      <c r="E490">
        <v>94.860846359130704</v>
      </c>
      <c r="F490" s="464">
        <v>123.34642102083961</v>
      </c>
      <c r="G490">
        <f>_xll.ciqfunctions.udf.CIQ($G$1, "IQ_LASTSALEPRICE", A490, "USD")</f>
        <v>66.52</v>
      </c>
      <c r="H490" s="186">
        <f t="shared" si="57"/>
        <v>-6.5710872162484391E-3</v>
      </c>
      <c r="I490" s="109">
        <f t="shared" si="53"/>
        <v>-3.459516998202905E-3</v>
      </c>
      <c r="J490" s="109">
        <f t="shared" si="54"/>
        <v>1.2179031767223236E-4</v>
      </c>
      <c r="K490" s="109">
        <f t="shared" si="55"/>
        <v>-2.9312735195121675E-3</v>
      </c>
      <c r="L490" s="109">
        <f t="shared" si="59"/>
        <v>-8.0372930396643838E-5</v>
      </c>
      <c r="M490" s="109">
        <f t="shared" si="58"/>
        <v>-2.4479804161581242E-4</v>
      </c>
    </row>
    <row r="491" spans="1:13" x14ac:dyDescent="0.25">
      <c r="A491" s="185">
        <v>41292</v>
      </c>
      <c r="B491">
        <v>105.203161060214</v>
      </c>
      <c r="C491">
        <v>102.210450524583</v>
      </c>
      <c r="D491">
        <v>105.29360356236199</v>
      </c>
      <c r="E491">
        <v>94.845596645062898</v>
      </c>
      <c r="F491" s="464">
        <v>123.36454243430988</v>
      </c>
      <c r="G491">
        <f>_xll.ciqfunctions.udf.CIQ($G$1, "IQ_LASTSALEPRICE", A491, "USD")</f>
        <v>66.8</v>
      </c>
      <c r="H491" s="186">
        <f t="shared" si="57"/>
        <v>4.2092603728203226E-3</v>
      </c>
      <c r="I491" s="109">
        <f t="shared" si="53"/>
        <v>4.2726483743986687E-3</v>
      </c>
      <c r="J491" s="109">
        <f t="shared" si="54"/>
        <v>8.392360617810013E-3</v>
      </c>
      <c r="K491" s="109">
        <f t="shared" si="55"/>
        <v>5.1646736323618381E-3</v>
      </c>
      <c r="L491" s="109">
        <f t="shared" si="59"/>
        <v>-1.6075878144783395E-4</v>
      </c>
      <c r="M491" s="109">
        <f t="shared" si="58"/>
        <v>1.4691478942219227E-4</v>
      </c>
    </row>
    <row r="492" spans="1:13" x14ac:dyDescent="0.25">
      <c r="A492" s="185">
        <v>41295</v>
      </c>
      <c r="B492">
        <v>105.06329113923999</v>
      </c>
      <c r="C492">
        <v>102.19090722073599</v>
      </c>
      <c r="D492">
        <v>105.80132340089</v>
      </c>
      <c r="E492">
        <v>94.944719786503995</v>
      </c>
      <c r="F492" s="464">
        <v>123.37662337662339</v>
      </c>
      <c r="G492">
        <f>_xll.ciqfunctions.udf.CIQ($G$1, "IQ_LASTSALEPRICE", A492, "USD")</f>
        <v>66.8</v>
      </c>
      <c r="H492" s="186">
        <f t="shared" si="57"/>
        <v>0</v>
      </c>
      <c r="I492" s="109">
        <f t="shared" si="53"/>
        <v>-1.3295220368326754E-3</v>
      </c>
      <c r="J492" s="109">
        <f t="shared" si="54"/>
        <v>-1.9120651309822989E-4</v>
      </c>
      <c r="K492" s="109">
        <f t="shared" si="55"/>
        <v>4.8219437966836587E-3</v>
      </c>
      <c r="L492" s="109">
        <f t="shared" si="59"/>
        <v>1.0451000884315054E-3</v>
      </c>
      <c r="M492" s="109">
        <f t="shared" si="58"/>
        <v>9.7928805758318305E-5</v>
      </c>
    </row>
    <row r="493" spans="1:13" x14ac:dyDescent="0.25">
      <c r="A493" s="185">
        <v>41296</v>
      </c>
      <c r="B493">
        <v>105.175187076019</v>
      </c>
      <c r="C493">
        <v>102.177535486525</v>
      </c>
      <c r="D493">
        <v>105.56827167172899</v>
      </c>
      <c r="E493">
        <v>94.9218452154022</v>
      </c>
      <c r="F493" s="464">
        <v>123.73301117487163</v>
      </c>
      <c r="G493">
        <f>_xll.ciqfunctions.udf.CIQ($G$1, "IQ_LASTSALEPRICE", A493, "USD")</f>
        <v>67.78</v>
      </c>
      <c r="H493" s="186">
        <f t="shared" si="57"/>
        <v>1.4670658682634841E-2</v>
      </c>
      <c r="I493" s="109">
        <f t="shared" si="53"/>
        <v>1.0650336151254436E-3</v>
      </c>
      <c r="J493" s="109">
        <f t="shared" si="54"/>
        <v>-1.3085052843408995E-4</v>
      </c>
      <c r="K493" s="109">
        <f t="shared" si="55"/>
        <v>-2.2027298115917526E-3</v>
      </c>
      <c r="L493" s="109">
        <f t="shared" si="59"/>
        <v>-2.4092515258600233E-4</v>
      </c>
      <c r="M493" s="109">
        <f t="shared" si="58"/>
        <v>2.888616891064677E-3</v>
      </c>
    </row>
    <row r="494" spans="1:13" x14ac:dyDescent="0.25">
      <c r="A494" s="185">
        <v>41297</v>
      </c>
      <c r="B494">
        <v>105.23113504440801</v>
      </c>
      <c r="C494">
        <v>102.79674963999101</v>
      </c>
      <c r="D494">
        <v>105.376836322776</v>
      </c>
      <c r="E494">
        <v>94.891345787266403</v>
      </c>
      <c r="F494" s="464">
        <v>123.24977348233162</v>
      </c>
      <c r="G494">
        <f>_xll.ciqfunctions.udf.CIQ($G$1, "IQ_LASTSALEPRICE", A494, "USD")</f>
        <v>68.5</v>
      </c>
      <c r="H494" s="186">
        <f t="shared" si="57"/>
        <v>1.0622602537621706E-2</v>
      </c>
      <c r="I494" s="109">
        <f t="shared" si="53"/>
        <v>5.3195026264662992E-4</v>
      </c>
      <c r="J494" s="109">
        <f t="shared" si="54"/>
        <v>6.0601789866780997E-3</v>
      </c>
      <c r="K494" s="109">
        <f t="shared" si="55"/>
        <v>-1.8133795876499326E-3</v>
      </c>
      <c r="L494" s="109">
        <f t="shared" si="59"/>
        <v>-3.2131094867138277E-4</v>
      </c>
      <c r="M494" s="109">
        <f t="shared" si="58"/>
        <v>-3.9054872095293236E-3</v>
      </c>
    </row>
    <row r="495" spans="1:13" x14ac:dyDescent="0.25">
      <c r="A495" s="185">
        <v>41298</v>
      </c>
      <c r="B495">
        <v>104.545772431638</v>
      </c>
      <c r="C495">
        <v>103.154700678872</v>
      </c>
      <c r="D495">
        <v>105.035582005077</v>
      </c>
      <c r="E495">
        <v>94.822722073961103</v>
      </c>
      <c r="F495" s="464">
        <v>122.68196919359711</v>
      </c>
      <c r="G495">
        <f>_xll.ciqfunctions.udf.CIQ($G$1, "IQ_LASTSALEPRICE", A495, "USD")</f>
        <v>69.540000000000006</v>
      </c>
      <c r="H495" s="186">
        <f t="shared" si="57"/>
        <v>1.5182481751824906E-2</v>
      </c>
      <c r="I495" s="109">
        <f t="shared" si="53"/>
        <v>-6.5129261646829084E-3</v>
      </c>
      <c r="J495" s="109">
        <f t="shared" si="54"/>
        <v>3.4821240956994792E-3</v>
      </c>
      <c r="K495" s="109">
        <f t="shared" si="55"/>
        <v>-3.2384187038384527E-3</v>
      </c>
      <c r="L495" s="109">
        <f t="shared" si="59"/>
        <v>-7.2318200080279116E-4</v>
      </c>
      <c r="M495" s="109">
        <f t="shared" si="58"/>
        <v>-4.6069398157222441E-3</v>
      </c>
    </row>
    <row r="496" spans="1:13" x14ac:dyDescent="0.25">
      <c r="A496" s="185">
        <v>41299</v>
      </c>
      <c r="B496">
        <v>103.958318763549</v>
      </c>
      <c r="C496">
        <v>103.805801275457</v>
      </c>
      <c r="D496">
        <v>105.709767364434</v>
      </c>
      <c r="E496">
        <v>94.932520015249693</v>
      </c>
      <c r="F496" s="464">
        <v>122.62156448202958</v>
      </c>
      <c r="G496">
        <f>_xll.ciqfunctions.udf.CIQ($G$1, "IQ_LASTSALEPRICE", A496, "USD")</f>
        <v>70.03</v>
      </c>
      <c r="H496" s="186">
        <f t="shared" si="57"/>
        <v>7.0463042853032842E-3</v>
      </c>
      <c r="I496" s="109">
        <f t="shared" si="53"/>
        <v>-5.6191049568563578E-3</v>
      </c>
      <c r="J496" s="109">
        <f t="shared" si="54"/>
        <v>6.3118848903640501E-3</v>
      </c>
      <c r="K496" s="109">
        <f t="shared" si="55"/>
        <v>6.4186378224133644E-3</v>
      </c>
      <c r="L496" s="109">
        <f t="shared" si="59"/>
        <v>1.1579285944032236E-3</v>
      </c>
      <c r="M496" s="109">
        <f t="shared" si="58"/>
        <v>-4.9236829148224803E-4</v>
      </c>
    </row>
    <row r="497" spans="1:13" x14ac:dyDescent="0.25">
      <c r="A497" s="185">
        <v>41302</v>
      </c>
      <c r="B497">
        <v>103.930344779355</v>
      </c>
      <c r="C497">
        <v>103.754371528492</v>
      </c>
      <c r="D497">
        <v>106.37562944775</v>
      </c>
      <c r="E497">
        <v>94.963019443385406</v>
      </c>
      <c r="F497" s="464">
        <v>122.98399275143461</v>
      </c>
      <c r="G497">
        <f>_xll.ciqfunctions.udf.CIQ($G$1, "IQ_LASTSALEPRICE", A497, "USD")</f>
        <v>68.53</v>
      </c>
      <c r="H497" s="186">
        <f t="shared" si="57"/>
        <v>-2.1419391689275979E-2</v>
      </c>
      <c r="I497" s="109">
        <f t="shared" si="53"/>
        <v>-2.6908846282547305E-4</v>
      </c>
      <c r="J497" s="109">
        <f t="shared" si="54"/>
        <v>-4.9544193419903682E-4</v>
      </c>
      <c r="K497" s="109">
        <f t="shared" si="55"/>
        <v>6.2989646076927475E-3</v>
      </c>
      <c r="L497" s="109">
        <f t="shared" si="59"/>
        <v>3.2127481847954442E-4</v>
      </c>
      <c r="M497" s="109">
        <f t="shared" si="58"/>
        <v>2.9556650246307381E-3</v>
      </c>
    </row>
    <row r="498" spans="1:13" x14ac:dyDescent="0.25">
      <c r="A498" s="185">
        <v>41303</v>
      </c>
      <c r="B498">
        <v>103.804461850479</v>
      </c>
      <c r="C498">
        <v>103.249331413289</v>
      </c>
      <c r="D498">
        <v>105.693120812351</v>
      </c>
      <c r="E498">
        <v>94.9904689287075</v>
      </c>
      <c r="F498" s="464">
        <v>120.15101177891876</v>
      </c>
      <c r="G498">
        <f>_xll.ciqfunctions.udf.CIQ($G$1, "IQ_LASTSALEPRICE", A498, "USD")</f>
        <v>68.709999999999994</v>
      </c>
      <c r="H498" s="186">
        <f t="shared" si="57"/>
        <v>2.6265868962496164E-3</v>
      </c>
      <c r="I498" s="109">
        <f t="shared" si="53"/>
        <v>-1.2112240091500803E-3</v>
      </c>
      <c r="J498" s="109">
        <f t="shared" si="54"/>
        <v>-4.8676514325405318E-3</v>
      </c>
      <c r="K498" s="109">
        <f t="shared" si="55"/>
        <v>-6.4160244121914678E-3</v>
      </c>
      <c r="L498" s="109">
        <f t="shared" si="59"/>
        <v>2.8905447070859402E-4</v>
      </c>
      <c r="M498" s="109">
        <f t="shared" si="58"/>
        <v>-2.3035363457760361E-2</v>
      </c>
    </row>
    <row r="499" spans="1:13" x14ac:dyDescent="0.25">
      <c r="A499" s="185">
        <v>41304</v>
      </c>
      <c r="B499">
        <v>103.049164277222</v>
      </c>
      <c r="C499">
        <v>103.1135568813</v>
      </c>
      <c r="D499">
        <v>106.10096133838201</v>
      </c>
      <c r="E499">
        <v>94.934044986656502</v>
      </c>
      <c r="F499" s="464">
        <v>120.20537601932951</v>
      </c>
      <c r="G499">
        <f>_xll.ciqfunctions.udf.CIQ($G$1, "IQ_LASTSALEPRICE", A499, "USD")</f>
        <v>68.150000000000006</v>
      </c>
      <c r="H499" s="186">
        <f t="shared" si="57"/>
        <v>-8.1501964779506775E-3</v>
      </c>
      <c r="I499" s="109">
        <f t="shared" si="53"/>
        <v>-7.2761571110973033E-3</v>
      </c>
      <c r="J499" s="109">
        <f t="shared" si="54"/>
        <v>-1.3150160890196272E-3</v>
      </c>
      <c r="K499" s="109">
        <f t="shared" si="55"/>
        <v>3.8587234712759155E-3</v>
      </c>
      <c r="L499" s="109">
        <f t="shared" si="59"/>
        <v>-5.9399582597430278E-4</v>
      </c>
      <c r="M499" s="109">
        <f t="shared" si="58"/>
        <v>4.5246593936942858E-4</v>
      </c>
    </row>
    <row r="500" spans="1:13" x14ac:dyDescent="0.25">
      <c r="A500" s="185">
        <v>41305</v>
      </c>
      <c r="B500">
        <v>102.979229316735</v>
      </c>
      <c r="C500">
        <v>102.83480765274599</v>
      </c>
      <c r="D500">
        <v>105.809646676932</v>
      </c>
      <c r="E500">
        <v>94.906595501334294</v>
      </c>
      <c r="F500" s="464">
        <v>120.20537601932951</v>
      </c>
      <c r="G500">
        <f>_xll.ciqfunctions.udf.CIQ($G$1, "IQ_LASTSALEPRICE", A500, "USD")</f>
        <v>76</v>
      </c>
      <c r="H500" s="186">
        <f t="shared" si="57"/>
        <v>0.11518708730741012</v>
      </c>
      <c r="I500" s="109">
        <f t="shared" si="53"/>
        <v>-6.7865626060648054E-4</v>
      </c>
      <c r="J500" s="109">
        <f t="shared" si="54"/>
        <v>-2.7033227927040215E-3</v>
      </c>
      <c r="K500" s="109">
        <f t="shared" si="55"/>
        <v>-2.7456363992869326E-3</v>
      </c>
      <c r="L500" s="109">
        <f t="shared" si="59"/>
        <v>-2.8914269191904207E-4</v>
      </c>
      <c r="M500" s="109">
        <f t="shared" si="58"/>
        <v>0</v>
      </c>
    </row>
    <row r="501" spans="1:13" x14ac:dyDescent="0.25">
      <c r="A501" s="185">
        <v>41306</v>
      </c>
      <c r="B501">
        <v>102.140009790894</v>
      </c>
      <c r="C501">
        <v>102.81937872865601</v>
      </c>
      <c r="D501">
        <v>105.21037080194699</v>
      </c>
      <c r="E501">
        <v>95.039268013724694</v>
      </c>
      <c r="F501" s="464">
        <v>119.75234068257323</v>
      </c>
      <c r="G501">
        <f>_xll.ciqfunctions.udf.CIQ($G$1, "IQ_LASTSALEPRICE", A501, "USD")</f>
        <v>75.05</v>
      </c>
      <c r="H501" s="186">
        <f t="shared" si="57"/>
        <v>-1.2500000000000067E-2</v>
      </c>
      <c r="I501" s="109">
        <f t="shared" si="53"/>
        <v>-8.1494057724961211E-3</v>
      </c>
      <c r="J501" s="109">
        <f t="shared" si="54"/>
        <v>-1.5003600864493816E-4</v>
      </c>
      <c r="K501" s="109">
        <f t="shared" si="55"/>
        <v>-5.6637168141651095E-3</v>
      </c>
      <c r="L501" s="109">
        <f t="shared" si="59"/>
        <v>1.3979272113762153E-3</v>
      </c>
      <c r="M501" s="109">
        <f t="shared" si="58"/>
        <v>-3.7688442211055717E-3</v>
      </c>
    </row>
    <row r="502" spans="1:13" x14ac:dyDescent="0.25">
      <c r="A502" s="185">
        <v>41309</v>
      </c>
      <c r="B502">
        <v>103.272956150779</v>
      </c>
      <c r="C502">
        <v>102.73914832339</v>
      </c>
      <c r="D502">
        <v>105.584918223812</v>
      </c>
      <c r="E502">
        <v>95.120091498284395</v>
      </c>
      <c r="F502" s="464">
        <v>120.18725460585927</v>
      </c>
      <c r="G502">
        <f>_xll.ciqfunctions.udf.CIQ($G$1, "IQ_LASTSALEPRICE", A502, "USD")</f>
        <v>75.06</v>
      </c>
      <c r="H502" s="186">
        <f t="shared" si="57"/>
        <v>1.332445036643648E-4</v>
      </c>
      <c r="I502" s="109">
        <f t="shared" si="53"/>
        <v>1.1092091749397959E-2</v>
      </c>
      <c r="J502" s="109">
        <f t="shared" si="54"/>
        <v>-7.8030431868036931E-4</v>
      </c>
      <c r="K502" s="109">
        <f t="shared" si="55"/>
        <v>3.5599857600545626E-3</v>
      </c>
      <c r="L502" s="109">
        <f t="shared" si="59"/>
        <v>8.5042200186169481E-4</v>
      </c>
      <c r="M502" s="109">
        <f t="shared" si="58"/>
        <v>3.6317780580077397E-3</v>
      </c>
    </row>
    <row r="503" spans="1:13" x14ac:dyDescent="0.25">
      <c r="A503" s="185">
        <v>41310</v>
      </c>
      <c r="B503">
        <v>102.937268340443</v>
      </c>
      <c r="C503">
        <v>102.641431804155</v>
      </c>
      <c r="D503">
        <v>105.05222855716001</v>
      </c>
      <c r="E503">
        <v>95.066717499046803</v>
      </c>
      <c r="F503" s="464">
        <v>119.96375717305949</v>
      </c>
      <c r="G503">
        <f>_xll.ciqfunctions.udf.CIQ($G$1, "IQ_LASTSALEPRICE", A503, "USD")</f>
        <v>76.16</v>
      </c>
      <c r="H503" s="186">
        <f t="shared" si="57"/>
        <v>1.4654942712496677E-2</v>
      </c>
      <c r="I503" s="109">
        <f t="shared" si="53"/>
        <v>-3.2504909595683085E-3</v>
      </c>
      <c r="J503" s="109">
        <f t="shared" si="54"/>
        <v>-9.5111280198090231E-4</v>
      </c>
      <c r="K503" s="109">
        <f t="shared" si="55"/>
        <v>-5.0451302668325093E-3</v>
      </c>
      <c r="L503" s="109">
        <f t="shared" si="59"/>
        <v>-5.6112224448978676E-4</v>
      </c>
      <c r="M503" s="109">
        <f t="shared" si="58"/>
        <v>-1.8595768206263186E-3</v>
      </c>
    </row>
    <row r="504" spans="1:13" x14ac:dyDescent="0.25">
      <c r="A504" s="185">
        <v>41311</v>
      </c>
      <c r="B504">
        <v>103.342891111266</v>
      </c>
      <c r="C504">
        <v>102.382225879448</v>
      </c>
      <c r="D504">
        <v>105.460069083191</v>
      </c>
      <c r="E504">
        <v>95.104841784216504</v>
      </c>
      <c r="F504" s="464">
        <v>120.12684989429174</v>
      </c>
      <c r="G504">
        <f>_xll.ciqfunctions.udf.CIQ($G$1, "IQ_LASTSALEPRICE", A504, "USD")</f>
        <v>77.2</v>
      </c>
      <c r="H504" s="186">
        <f t="shared" si="57"/>
        <v>1.3655462184874123E-2</v>
      </c>
      <c r="I504" s="109">
        <f t="shared" si="53"/>
        <v>3.9404850873008268E-3</v>
      </c>
      <c r="J504" s="109">
        <f t="shared" si="54"/>
        <v>-2.5253537499514422E-3</v>
      </c>
      <c r="K504" s="109">
        <f t="shared" si="55"/>
        <v>3.88226439012751E-3</v>
      </c>
      <c r="L504" s="109">
        <f t="shared" si="59"/>
        <v>4.0102662816865475E-4</v>
      </c>
      <c r="M504" s="109">
        <f t="shared" si="58"/>
        <v>1.3595166163140604E-3</v>
      </c>
    </row>
    <row r="505" spans="1:13" x14ac:dyDescent="0.25">
      <c r="A505" s="185">
        <v>41312</v>
      </c>
      <c r="B505">
        <v>104.391915518567</v>
      </c>
      <c r="C505">
        <v>102.714462044846</v>
      </c>
      <c r="D505">
        <v>105.817969952973</v>
      </c>
      <c r="E505">
        <v>95.118566526877601</v>
      </c>
      <c r="F505" s="464">
        <v>118.86439142253096</v>
      </c>
      <c r="G505">
        <f>_xll.ciqfunctions.udf.CIQ($G$1, "IQ_LASTSALEPRICE", A505, "USD")</f>
        <v>76.849999999999994</v>
      </c>
      <c r="H505" s="186">
        <f t="shared" si="57"/>
        <v>-4.5336787564768111E-3</v>
      </c>
      <c r="I505" s="109">
        <f t="shared" si="53"/>
        <v>1.0150910198279073E-2</v>
      </c>
      <c r="J505" s="109">
        <f t="shared" si="54"/>
        <v>3.2450570647799548E-3</v>
      </c>
      <c r="K505" s="109">
        <f t="shared" si="55"/>
        <v>3.3937097983471887E-3</v>
      </c>
      <c r="L505" s="109">
        <f t="shared" si="59"/>
        <v>1.4431171330087089E-4</v>
      </c>
      <c r="M505" s="109">
        <f t="shared" si="58"/>
        <v>-1.0509377985618573E-2</v>
      </c>
    </row>
    <row r="506" spans="1:13" x14ac:dyDescent="0.25">
      <c r="A506" s="185">
        <v>41313</v>
      </c>
      <c r="B506">
        <v>104.559759423735</v>
      </c>
      <c r="C506">
        <v>103.079613248302</v>
      </c>
      <c r="D506">
        <v>105.951142369636</v>
      </c>
      <c r="E506">
        <v>95.115516584063997</v>
      </c>
      <c r="F506" s="464">
        <v>119.25098157656298</v>
      </c>
      <c r="G506">
        <f>_xll.ciqfunctions.udf.CIQ($G$1, "IQ_LASTSALEPRICE", A506, "USD")</f>
        <v>77.510000000000005</v>
      </c>
      <c r="H506" s="186">
        <f t="shared" si="57"/>
        <v>8.5881587508134238E-3</v>
      </c>
      <c r="I506" s="109">
        <f t="shared" si="53"/>
        <v>1.6078247471007501E-3</v>
      </c>
      <c r="J506" s="109">
        <f t="shared" si="54"/>
        <v>3.5550125677197286E-3</v>
      </c>
      <c r="K506" s="109">
        <f t="shared" si="55"/>
        <v>1.2585047390549775E-3</v>
      </c>
      <c r="L506" s="109">
        <f t="shared" si="59"/>
        <v>-3.2064642319196146E-5</v>
      </c>
      <c r="M506" s="109">
        <f t="shared" si="58"/>
        <v>3.2523630450249641E-3</v>
      </c>
    </row>
    <row r="507" spans="1:13" x14ac:dyDescent="0.25">
      <c r="A507" s="185">
        <v>41316</v>
      </c>
      <c r="B507">
        <v>104.26603258969099</v>
      </c>
      <c r="C507">
        <v>103.539395186175</v>
      </c>
      <c r="D507">
        <v>106.20916392692099</v>
      </c>
      <c r="E507">
        <v>95.115516584063997</v>
      </c>
      <c r="F507" s="464">
        <v>119.19057686499548</v>
      </c>
      <c r="G507">
        <f>_xll.ciqfunctions.udf.CIQ($G$1, "IQ_LASTSALEPRICE", A507, "USD")</f>
        <v>77.33</v>
      </c>
      <c r="H507" s="186">
        <f t="shared" si="57"/>
        <v>-2.3222809960006252E-3</v>
      </c>
      <c r="I507" s="109">
        <f t="shared" si="53"/>
        <v>-2.8091766436996179E-3</v>
      </c>
      <c r="J507" s="109">
        <f t="shared" si="54"/>
        <v>4.4604546270994305E-3</v>
      </c>
      <c r="K507" s="109">
        <f t="shared" si="55"/>
        <v>2.4352881102953639E-3</v>
      </c>
      <c r="L507" s="109">
        <f t="shared" si="59"/>
        <v>0</v>
      </c>
      <c r="M507" s="109">
        <f t="shared" si="58"/>
        <v>-5.0653429237157432E-4</v>
      </c>
    </row>
    <row r="508" spans="1:13" x14ac:dyDescent="0.25">
      <c r="A508" s="185">
        <v>41317</v>
      </c>
      <c r="B508">
        <v>103.944331771452</v>
      </c>
      <c r="C508">
        <v>103.183501337173</v>
      </c>
      <c r="D508">
        <v>105.94281909359501</v>
      </c>
      <c r="E508">
        <v>95.115516584063997</v>
      </c>
      <c r="F508" s="464">
        <v>118.93687707641196</v>
      </c>
      <c r="G508">
        <f>_xll.ciqfunctions.udf.CIQ($G$1, "IQ_LASTSALEPRICE", A508, "USD")</f>
        <v>77.650000000000006</v>
      </c>
      <c r="H508" s="186">
        <f t="shared" si="57"/>
        <v>4.1381094012673536E-3</v>
      </c>
      <c r="I508" s="109">
        <f t="shared" si="53"/>
        <v>-3.0853846669792739E-3</v>
      </c>
      <c r="J508" s="109">
        <f t="shared" si="54"/>
        <v>-3.4372795819607171E-3</v>
      </c>
      <c r="K508" s="109">
        <f t="shared" si="55"/>
        <v>-2.5077387249677896E-3</v>
      </c>
      <c r="L508" s="109">
        <f t="shared" si="59"/>
        <v>0</v>
      </c>
      <c r="M508" s="109">
        <f t="shared" si="58"/>
        <v>-2.128522197445859E-3</v>
      </c>
    </row>
    <row r="509" spans="1:13" x14ac:dyDescent="0.25">
      <c r="A509" s="185">
        <v>41318</v>
      </c>
      <c r="B509">
        <v>104.08420169242601</v>
      </c>
      <c r="C509">
        <v>103.12384283069299</v>
      </c>
      <c r="D509">
        <v>105.834616505056</v>
      </c>
      <c r="E509">
        <v>95.115516584063997</v>
      </c>
      <c r="F509" s="464">
        <v>118.81002718212021</v>
      </c>
      <c r="G509">
        <f>_xll.ciqfunctions.udf.CIQ($G$1, "IQ_LASTSALEPRICE", A509, "USD")</f>
        <v>77.84</v>
      </c>
      <c r="H509" s="186">
        <f t="shared" si="57"/>
        <v>2.4468770122343386E-3</v>
      </c>
      <c r="I509" s="109">
        <f t="shared" si="53"/>
        <v>1.3456233600264156E-3</v>
      </c>
      <c r="J509" s="109">
        <f t="shared" si="54"/>
        <v>-5.7817873697718625E-4</v>
      </c>
      <c r="K509" s="109">
        <f t="shared" si="55"/>
        <v>-1.0213300860288932E-3</v>
      </c>
      <c r="L509" s="109">
        <f t="shared" si="59"/>
        <v>0</v>
      </c>
      <c r="M509" s="109">
        <f t="shared" si="58"/>
        <v>-1.0665312341289201E-3</v>
      </c>
    </row>
    <row r="510" spans="1:13" x14ac:dyDescent="0.25">
      <c r="A510" s="185">
        <v>41319</v>
      </c>
      <c r="B510">
        <v>104.909434226169</v>
      </c>
      <c r="C510">
        <v>102.953096070767</v>
      </c>
      <c r="D510">
        <v>105.643181156103</v>
      </c>
      <c r="E510">
        <v>95.115516584063997</v>
      </c>
      <c r="F510" s="464">
        <v>118.5321655089097</v>
      </c>
      <c r="G510">
        <f>_xll.ciqfunctions.udf.CIQ($G$1, "IQ_LASTSALEPRICE", A510, "USD")</f>
        <v>78.400000000000006</v>
      </c>
      <c r="H510" s="186">
        <f t="shared" si="57"/>
        <v>7.194244604316502E-3</v>
      </c>
      <c r="I510" s="109">
        <f t="shared" si="53"/>
        <v>7.9285090371503664E-3</v>
      </c>
      <c r="J510" s="109">
        <f t="shared" si="54"/>
        <v>-1.655744736028919E-3</v>
      </c>
      <c r="K510" s="109">
        <f t="shared" si="55"/>
        <v>-1.8088160119507091E-3</v>
      </c>
      <c r="L510" s="109">
        <f t="shared" si="59"/>
        <v>0</v>
      </c>
      <c r="M510" s="109">
        <f t="shared" si="58"/>
        <v>-2.338705577304423E-3</v>
      </c>
    </row>
    <row r="511" spans="1:13" x14ac:dyDescent="0.25">
      <c r="A511" s="185">
        <v>41320</v>
      </c>
      <c r="B511">
        <v>104.727603328904</v>
      </c>
      <c r="C511">
        <v>103.53013783172101</v>
      </c>
      <c r="D511">
        <v>105.584918223812</v>
      </c>
      <c r="E511">
        <v>95.113991612657202</v>
      </c>
      <c r="F511" s="464">
        <v>118.32678948958019</v>
      </c>
      <c r="G511">
        <f>_xll.ciqfunctions.udf.CIQ($G$1, "IQ_LASTSALEPRICE", A511, "USD")</f>
        <v>78.95</v>
      </c>
      <c r="H511" s="186">
        <f t="shared" si="57"/>
        <v>7.0153061224489388E-3</v>
      </c>
      <c r="I511" s="109">
        <f t="shared" si="53"/>
        <v>-1.7332177854758601E-3</v>
      </c>
      <c r="J511" s="109">
        <f t="shared" si="54"/>
        <v>5.6048995414121894E-3</v>
      </c>
      <c r="K511" s="109">
        <f t="shared" si="55"/>
        <v>-5.5150679535964642E-4</v>
      </c>
      <c r="L511" s="109">
        <f t="shared" si="59"/>
        <v>-1.603283524664878E-5</v>
      </c>
      <c r="M511" s="109">
        <f t="shared" si="58"/>
        <v>-1.7326606533150102E-3</v>
      </c>
    </row>
    <row r="512" spans="1:13" x14ac:dyDescent="0.25">
      <c r="A512" s="185">
        <v>41323</v>
      </c>
      <c r="B512">
        <v>104.769564305196</v>
      </c>
      <c r="C512">
        <v>103.827401769183</v>
      </c>
      <c r="D512">
        <v>105.643181156103</v>
      </c>
      <c r="E512">
        <v>95.272588638963001</v>
      </c>
      <c r="F512" s="464">
        <v>118.80398671096346</v>
      </c>
      <c r="G512">
        <f>_xll.ciqfunctions.udf.CIQ($G$1, "IQ_LASTSALEPRICE", A512, "USD")</f>
        <v>78.95</v>
      </c>
      <c r="H512" s="186">
        <f t="shared" si="57"/>
        <v>0</v>
      </c>
      <c r="I512" s="109">
        <f t="shared" si="53"/>
        <v>4.0066777963221334E-4</v>
      </c>
      <c r="J512" s="109">
        <f t="shared" si="54"/>
        <v>2.8712792592353598E-3</v>
      </c>
      <c r="K512" s="109">
        <f t="shared" si="55"/>
        <v>5.5181112294366841E-4</v>
      </c>
      <c r="L512" s="109">
        <f t="shared" si="59"/>
        <v>1.6674415994617497E-3</v>
      </c>
      <c r="M512" s="109">
        <f t="shared" si="58"/>
        <v>4.0328755934453397E-3</v>
      </c>
    </row>
    <row r="513" spans="1:13" x14ac:dyDescent="0.25">
      <c r="A513" s="185">
        <v>41324</v>
      </c>
      <c r="B513">
        <v>104.62969438422201</v>
      </c>
      <c r="C513">
        <v>104.102036617979</v>
      </c>
      <c r="D513">
        <v>105.584918223812</v>
      </c>
      <c r="E513">
        <v>95.295463210064796</v>
      </c>
      <c r="F513" s="464">
        <v>118.4234370280882</v>
      </c>
      <c r="G513">
        <f>_xll.ciqfunctions.udf.CIQ($G$1, "IQ_LASTSALEPRICE", A513, "USD")</f>
        <v>80.400000000000006</v>
      </c>
      <c r="H513" s="186">
        <f t="shared" si="57"/>
        <v>1.8366054464851178E-2</v>
      </c>
      <c r="I513" s="109">
        <f t="shared" si="53"/>
        <v>-1.3350243641994108E-3</v>
      </c>
      <c r="J513" s="109">
        <f t="shared" si="54"/>
        <v>2.6451095194168772E-3</v>
      </c>
      <c r="K513" s="109">
        <f t="shared" si="55"/>
        <v>-5.5150679535964642E-4</v>
      </c>
      <c r="L513" s="109">
        <f t="shared" si="59"/>
        <v>2.4009603841546046E-4</v>
      </c>
      <c r="M513" s="109">
        <f t="shared" si="58"/>
        <v>-3.2031726662598015E-3</v>
      </c>
    </row>
    <row r="514" spans="1:13" x14ac:dyDescent="0.25">
      <c r="A514" s="185">
        <v>41325</v>
      </c>
      <c r="B514">
        <v>104.769564305196</v>
      </c>
      <c r="C514">
        <v>104.577247479942</v>
      </c>
      <c r="D514">
        <v>105.526655291522</v>
      </c>
      <c r="E514">
        <v>95.194815097216903</v>
      </c>
      <c r="F514" s="464">
        <v>118.19993959528846</v>
      </c>
      <c r="G514">
        <f>_xll.ciqfunctions.udf.CIQ($G$1, "IQ_LASTSALEPRICE", A514, "USD")</f>
        <v>79.05</v>
      </c>
      <c r="H514" s="186">
        <f t="shared" si="57"/>
        <v>-1.6791044776119479E-2</v>
      </c>
      <c r="I514" s="109">
        <f t="shared" si="53"/>
        <v>1.3368090368337526E-3</v>
      </c>
      <c r="J514" s="109">
        <f t="shared" si="54"/>
        <v>4.5648565330846935E-3</v>
      </c>
      <c r="K514" s="109">
        <f t="shared" si="55"/>
        <v>-5.5181112293412049E-4</v>
      </c>
      <c r="L514" s="109">
        <f t="shared" si="59"/>
        <v>-1.0561689870379753E-3</v>
      </c>
      <c r="M514" s="109">
        <f t="shared" si="58"/>
        <v>-1.8872736546797775E-3</v>
      </c>
    </row>
    <row r="515" spans="1:13" x14ac:dyDescent="0.25">
      <c r="A515" s="185">
        <v>41326</v>
      </c>
      <c r="B515">
        <v>105.86054968878901</v>
      </c>
      <c r="C515">
        <v>104.808681341287</v>
      </c>
      <c r="D515">
        <v>106.32568979150101</v>
      </c>
      <c r="E515">
        <v>95.237514296606903</v>
      </c>
      <c r="F515" s="464">
        <v>119.00936273029296</v>
      </c>
      <c r="G515">
        <f>_xll.ciqfunctions.udf.CIQ($G$1, "IQ_LASTSALEPRICE", A515, "USD")</f>
        <v>78.069999999999993</v>
      </c>
      <c r="H515" s="186">
        <f t="shared" si="57"/>
        <v>-1.2397216951296697E-2</v>
      </c>
      <c r="I515" s="109">
        <f t="shared" ref="I515:I578" si="60">B515/B514-1</f>
        <v>1.0413190040715836E-2</v>
      </c>
      <c r="J515" s="109">
        <f t="shared" ref="J515:J578" si="61">C515/C514-1</f>
        <v>2.2130421953339141E-3</v>
      </c>
      <c r="K515" s="109">
        <f t="shared" ref="K515:K578" si="62">D515/D514-1</f>
        <v>7.5718736443568524E-3</v>
      </c>
      <c r="L515" s="109">
        <f t="shared" ref="L515:L578" si="63">E515/E514-1</f>
        <v>4.485454312441739E-4</v>
      </c>
      <c r="M515" s="109">
        <f t="shared" si="58"/>
        <v>6.8479149632050262E-3</v>
      </c>
    </row>
    <row r="516" spans="1:13" x14ac:dyDescent="0.25">
      <c r="A516" s="185">
        <v>41327</v>
      </c>
      <c r="B516">
        <v>106.25218546751501</v>
      </c>
      <c r="C516">
        <v>105.272577658917</v>
      </c>
      <c r="D516">
        <v>106.125931166507</v>
      </c>
      <c r="E516">
        <v>95.150590926420094</v>
      </c>
      <c r="F516" s="464">
        <v>119.14829356689822</v>
      </c>
      <c r="G516">
        <f>_xll.ciqfunctions.udf.CIQ($G$1, "IQ_LASTSALEPRICE", A516, "USD")</f>
        <v>78.959999999999994</v>
      </c>
      <c r="H516" s="186">
        <f t="shared" ref="H516:H579" si="64">G516/G515-1</f>
        <v>1.1400025618035103E-2</v>
      </c>
      <c r="I516" s="109">
        <f t="shared" si="60"/>
        <v>3.6995441633105308E-3</v>
      </c>
      <c r="J516" s="109">
        <f t="shared" si="61"/>
        <v>4.4261249325274754E-3</v>
      </c>
      <c r="K516" s="109">
        <f t="shared" si="62"/>
        <v>-1.8787428079302115E-3</v>
      </c>
      <c r="L516" s="109">
        <f t="shared" si="63"/>
        <v>-9.1270095433293452E-4</v>
      </c>
      <c r="M516" s="109">
        <f t="shared" ref="M516:M579" si="65">F516/F515-1</f>
        <v>1.1673941731804582E-3</v>
      </c>
    </row>
    <row r="517" spans="1:13" x14ac:dyDescent="0.25">
      <c r="A517" s="185">
        <v>41330</v>
      </c>
      <c r="B517">
        <v>105.930484649276</v>
      </c>
      <c r="C517">
        <v>105.557498457107</v>
      </c>
      <c r="D517">
        <v>105.80132340089</v>
      </c>
      <c r="E517">
        <v>95.135341212352202</v>
      </c>
      <c r="F517" s="464">
        <v>118.82210812443373</v>
      </c>
      <c r="G517">
        <f>_xll.ciqfunctions.udf.CIQ($G$1, "IQ_LASTSALEPRICE", A517, "USD")</f>
        <v>75.319999999999993</v>
      </c>
      <c r="H517" s="186">
        <f t="shared" si="64"/>
        <v>-4.6099290780141855E-2</v>
      </c>
      <c r="I517" s="109">
        <f t="shared" si="60"/>
        <v>-3.0277101296647402E-3</v>
      </c>
      <c r="J517" s="109">
        <f t="shared" si="61"/>
        <v>2.7065053837016517E-3</v>
      </c>
      <c r="K517" s="109">
        <f t="shared" si="62"/>
        <v>-3.0587035802560614E-3</v>
      </c>
      <c r="L517" s="109">
        <f t="shared" si="63"/>
        <v>-1.6026925234424727E-4</v>
      </c>
      <c r="M517" s="109">
        <f t="shared" si="65"/>
        <v>-2.7376425855512032E-3</v>
      </c>
    </row>
    <row r="518" spans="1:13" x14ac:dyDescent="0.25">
      <c r="A518" s="185">
        <v>41331</v>
      </c>
      <c r="B518">
        <v>107.11937897755</v>
      </c>
      <c r="C518">
        <v>105.829047521086</v>
      </c>
      <c r="D518">
        <v>107.31615964043399</v>
      </c>
      <c r="E518">
        <v>95.069767441860407</v>
      </c>
      <c r="F518" s="464">
        <v>119.60736937481124</v>
      </c>
      <c r="G518">
        <f>_xll.ciqfunctions.udf.CIQ($G$1, "IQ_LASTSALEPRICE", A518, "USD")</f>
        <v>74.42</v>
      </c>
      <c r="H518" s="186">
        <f t="shared" si="64"/>
        <v>-1.1949017525225591E-2</v>
      </c>
      <c r="I518" s="109">
        <f t="shared" si="60"/>
        <v>1.1223344556671178E-2</v>
      </c>
      <c r="J518" s="109">
        <f t="shared" si="61"/>
        <v>2.5725227288266872E-3</v>
      </c>
      <c r="K518" s="109">
        <f t="shared" si="62"/>
        <v>1.43177437753228E-2</v>
      </c>
      <c r="L518" s="109">
        <f t="shared" si="63"/>
        <v>-6.8926825358650579E-4</v>
      </c>
      <c r="M518" s="109">
        <f t="shared" si="65"/>
        <v>6.6087133343499804E-3</v>
      </c>
    </row>
    <row r="519" spans="1:13" x14ac:dyDescent="0.25">
      <c r="A519" s="185">
        <v>41332</v>
      </c>
      <c r="B519">
        <v>106.741730190922</v>
      </c>
      <c r="C519">
        <v>105.46389631763</v>
      </c>
      <c r="D519">
        <v>106.76682342169801</v>
      </c>
      <c r="E519">
        <v>95.016393442622899</v>
      </c>
      <c r="F519" s="464">
        <v>119.35971005738449</v>
      </c>
      <c r="G519">
        <f>_xll.ciqfunctions.udf.CIQ($G$1, "IQ_LASTSALEPRICE", A519, "USD")</f>
        <v>74.650000000000006</v>
      </c>
      <c r="H519" s="186">
        <f t="shared" si="64"/>
        <v>3.0905670518677208E-3</v>
      </c>
      <c r="I519" s="109">
        <f t="shared" si="60"/>
        <v>-3.5254945485367895E-3</v>
      </c>
      <c r="J519" s="109">
        <f t="shared" si="61"/>
        <v>-3.45038731812497E-3</v>
      </c>
      <c r="K519" s="109">
        <f t="shared" si="62"/>
        <v>-5.1188583394761178E-3</v>
      </c>
      <c r="L519" s="109">
        <f t="shared" si="63"/>
        <v>-5.6141926790920227E-4</v>
      </c>
      <c r="M519" s="109">
        <f t="shared" si="65"/>
        <v>-2.0706024948233814E-3</v>
      </c>
    </row>
    <row r="520" spans="1:13" x14ac:dyDescent="0.25">
      <c r="A520" s="185">
        <v>41333</v>
      </c>
      <c r="B520">
        <v>106.89558710399299</v>
      </c>
      <c r="C520">
        <v>105.77144620448399</v>
      </c>
      <c r="D520">
        <v>106.30071996337701</v>
      </c>
      <c r="E520">
        <v>94.9477697293175</v>
      </c>
      <c r="F520" s="464">
        <v>119.27514346118997</v>
      </c>
      <c r="G520">
        <f>_xll.ciqfunctions.udf.CIQ($G$1, "IQ_LASTSALEPRICE", A520, "USD")</f>
        <v>74.91</v>
      </c>
      <c r="H520" s="186">
        <f t="shared" si="64"/>
        <v>3.4829202947084248E-3</v>
      </c>
      <c r="I520" s="109">
        <f t="shared" si="60"/>
        <v>1.4413942213209463E-3</v>
      </c>
      <c r="J520" s="109">
        <f t="shared" si="61"/>
        <v>2.9161627589382455E-3</v>
      </c>
      <c r="K520" s="109">
        <f t="shared" si="62"/>
        <v>-4.3656207366966626E-3</v>
      </c>
      <c r="L520" s="109">
        <f t="shared" si="63"/>
        <v>-7.2223024700301952E-4</v>
      </c>
      <c r="M520" s="109">
        <f t="shared" si="65"/>
        <v>-7.0850202429162401E-4</v>
      </c>
    </row>
    <row r="521" spans="1:13" x14ac:dyDescent="0.25">
      <c r="A521" s="185">
        <v>41334</v>
      </c>
      <c r="B521">
        <v>107.748793621931</v>
      </c>
      <c r="C521">
        <v>105.898991976959</v>
      </c>
      <c r="D521">
        <v>106.558741520662</v>
      </c>
      <c r="E521">
        <v>94.967594357605705</v>
      </c>
      <c r="F521" s="464">
        <v>119.78858350951376</v>
      </c>
      <c r="G521">
        <f>_xll.ciqfunctions.udf.CIQ($G$1, "IQ_LASTSALEPRICE", A521, "USD")</f>
        <v>75.27</v>
      </c>
      <c r="H521" s="186">
        <f t="shared" si="64"/>
        <v>4.8057669203043218E-3</v>
      </c>
      <c r="I521" s="109">
        <f t="shared" si="60"/>
        <v>7.9816813869777459E-3</v>
      </c>
      <c r="J521" s="109">
        <f t="shared" si="61"/>
        <v>1.2058620454939994E-3</v>
      </c>
      <c r="K521" s="109">
        <f t="shared" si="62"/>
        <v>2.4272794894888428E-3</v>
      </c>
      <c r="L521" s="109">
        <f t="shared" si="63"/>
        <v>2.0879509170912414E-4</v>
      </c>
      <c r="M521" s="109">
        <f t="shared" si="65"/>
        <v>4.304669300111641E-3</v>
      </c>
    </row>
    <row r="522" spans="1:13" x14ac:dyDescent="0.25">
      <c r="A522" s="185">
        <v>41337</v>
      </c>
      <c r="B522">
        <v>107.580949716763</v>
      </c>
      <c r="C522">
        <v>105.90722073647299</v>
      </c>
      <c r="D522">
        <v>106.267426859211</v>
      </c>
      <c r="E522">
        <v>94.998093785741503</v>
      </c>
      <c r="F522" s="464">
        <v>119.73421926910299</v>
      </c>
      <c r="G522">
        <f>_xll.ciqfunctions.udf.CIQ($G$1, "IQ_LASTSALEPRICE", A522, "USD")</f>
        <v>75.209999999999994</v>
      </c>
      <c r="H522" s="186">
        <f t="shared" si="64"/>
        <v>-7.9713033080908158E-4</v>
      </c>
      <c r="I522" s="109">
        <f t="shared" si="60"/>
        <v>-1.5577334977590063E-3</v>
      </c>
      <c r="J522" s="109">
        <f t="shared" si="61"/>
        <v>7.770385119232337E-5</v>
      </c>
      <c r="K522" s="109">
        <f t="shared" si="62"/>
        <v>-2.7338410466729579E-3</v>
      </c>
      <c r="L522" s="109">
        <f t="shared" si="63"/>
        <v>3.2115616218475473E-4</v>
      </c>
      <c r="M522" s="109">
        <f t="shared" si="65"/>
        <v>-4.538349049468815E-4</v>
      </c>
    </row>
    <row r="523" spans="1:13" x14ac:dyDescent="0.25">
      <c r="A523" s="185">
        <v>41338</v>
      </c>
      <c r="B523">
        <v>107.44107979578899</v>
      </c>
      <c r="C523">
        <v>105.810532812178</v>
      </c>
      <c r="D523">
        <v>106.042698406092</v>
      </c>
      <c r="E523">
        <v>94.937094929470007</v>
      </c>
      <c r="F523" s="464">
        <v>118.95499848988223</v>
      </c>
      <c r="G523">
        <f>_xll.ciqfunctions.udf.CIQ($G$1, "IQ_LASTSALEPRICE", A523, "USD")</f>
        <v>75.45</v>
      </c>
      <c r="H523" s="186">
        <f t="shared" si="64"/>
        <v>3.1910650179498568E-3</v>
      </c>
      <c r="I523" s="109">
        <f t="shared" si="60"/>
        <v>-1.3001365143388011E-3</v>
      </c>
      <c r="J523" s="109">
        <f t="shared" si="61"/>
        <v>-9.12949311884792E-4</v>
      </c>
      <c r="K523" s="109">
        <f t="shared" si="62"/>
        <v>-2.1147444683753402E-3</v>
      </c>
      <c r="L523" s="109">
        <f t="shared" si="63"/>
        <v>-6.421061080349455E-4</v>
      </c>
      <c r="M523" s="109">
        <f t="shared" si="65"/>
        <v>-6.5079204923821354E-3</v>
      </c>
    </row>
    <row r="524" spans="1:13" x14ac:dyDescent="0.25">
      <c r="A524" s="185">
        <v>41339</v>
      </c>
      <c r="B524">
        <v>107.622910693055</v>
      </c>
      <c r="C524">
        <v>106.026537749434</v>
      </c>
      <c r="D524">
        <v>106.067668234216</v>
      </c>
      <c r="E524">
        <v>94.895920701486801</v>
      </c>
      <c r="F524" s="464">
        <v>118.44155844155846</v>
      </c>
      <c r="G524">
        <f>_xll.ciqfunctions.udf.CIQ($G$1, "IQ_LASTSALEPRICE", A524, "USD")</f>
        <v>75.59</v>
      </c>
      <c r="H524" s="186">
        <f t="shared" si="64"/>
        <v>1.8555334658714173E-3</v>
      </c>
      <c r="I524" s="109">
        <f t="shared" si="60"/>
        <v>1.6923777908004478E-3</v>
      </c>
      <c r="J524" s="109">
        <f t="shared" si="61"/>
        <v>2.0414313350016755E-3</v>
      </c>
      <c r="K524" s="109">
        <f t="shared" si="62"/>
        <v>2.3546956555531295E-4</v>
      </c>
      <c r="L524" s="109">
        <f t="shared" si="63"/>
        <v>-4.3370010440912932E-4</v>
      </c>
      <c r="M524" s="109">
        <f t="shared" si="65"/>
        <v>-4.3162545066774971E-3</v>
      </c>
    </row>
    <row r="525" spans="1:13" x14ac:dyDescent="0.25">
      <c r="A525" s="185">
        <v>41340</v>
      </c>
      <c r="B525">
        <v>106.811665151409</v>
      </c>
      <c r="C525">
        <v>105.980250977165</v>
      </c>
      <c r="D525">
        <v>106.467185484206</v>
      </c>
      <c r="E525">
        <v>94.929470072436104</v>
      </c>
      <c r="F525" s="464">
        <v>118.6650558743582</v>
      </c>
      <c r="G525">
        <f>_xll.ciqfunctions.udf.CIQ($G$1, "IQ_LASTSALEPRICE", A525, "USD")</f>
        <v>74.73</v>
      </c>
      <c r="H525" s="186">
        <f t="shared" si="64"/>
        <v>-1.1377166291837493E-2</v>
      </c>
      <c r="I525" s="109">
        <f t="shared" si="60"/>
        <v>-7.5378517122595134E-3</v>
      </c>
      <c r="J525" s="109">
        <f t="shared" si="61"/>
        <v>-4.3655836785305713E-4</v>
      </c>
      <c r="K525" s="109">
        <f t="shared" si="62"/>
        <v>3.7666261231255049E-3</v>
      </c>
      <c r="L525" s="109">
        <f t="shared" si="63"/>
        <v>3.5353859998732418E-4</v>
      </c>
      <c r="M525" s="109">
        <f t="shared" si="65"/>
        <v>1.8869849041207587E-3</v>
      </c>
    </row>
    <row r="526" spans="1:13" x14ac:dyDescent="0.25">
      <c r="A526" s="185">
        <v>41341</v>
      </c>
      <c r="B526">
        <v>107.69284565354199</v>
      </c>
      <c r="C526">
        <v>105.67784406500699</v>
      </c>
      <c r="D526">
        <v>105.468392359232</v>
      </c>
      <c r="E526">
        <v>94.845596645062898</v>
      </c>
      <c r="F526" s="464">
        <v>117.71066143159167</v>
      </c>
      <c r="G526">
        <f>_xll.ciqfunctions.udf.CIQ($G$1, "IQ_LASTSALEPRICE", A526, "USD")</f>
        <v>74.930000000000007</v>
      </c>
      <c r="H526" s="186">
        <f t="shared" si="64"/>
        <v>2.6763013515322953E-3</v>
      </c>
      <c r="I526" s="109">
        <f t="shared" si="60"/>
        <v>8.2498526812018191E-3</v>
      </c>
      <c r="J526" s="109">
        <f t="shared" si="61"/>
        <v>-2.8534270240893056E-3</v>
      </c>
      <c r="K526" s="109">
        <f t="shared" si="62"/>
        <v>-9.3812297228630381E-3</v>
      </c>
      <c r="L526" s="109">
        <f t="shared" si="63"/>
        <v>-8.8353413654584934E-4</v>
      </c>
      <c r="M526" s="109">
        <f t="shared" si="65"/>
        <v>-8.0427589717484427E-3</v>
      </c>
    </row>
    <row r="527" spans="1:13" x14ac:dyDescent="0.25">
      <c r="A527" s="185">
        <v>41344</v>
      </c>
      <c r="B527">
        <v>107.511014756276</v>
      </c>
      <c r="C527">
        <v>105.587327710347</v>
      </c>
      <c r="D527">
        <v>104.336426817595</v>
      </c>
      <c r="E527">
        <v>94.873046130385006</v>
      </c>
      <c r="F527" s="464">
        <v>118.47176079734221</v>
      </c>
      <c r="G527">
        <f>_xll.ciqfunctions.udf.CIQ($G$1, "IQ_LASTSALEPRICE", A527, "USD")</f>
        <v>72.72</v>
      </c>
      <c r="H527" s="186">
        <f t="shared" si="64"/>
        <v>-2.9494194581609623E-2</v>
      </c>
      <c r="I527" s="109">
        <f t="shared" si="60"/>
        <v>-1.6884213260643932E-3</v>
      </c>
      <c r="J527" s="109">
        <f t="shared" si="61"/>
        <v>-8.5653104925487167E-4</v>
      </c>
      <c r="K527" s="109">
        <f t="shared" si="62"/>
        <v>-1.073274671506752E-2</v>
      </c>
      <c r="L527" s="109">
        <f t="shared" si="63"/>
        <v>2.8941233218060525E-4</v>
      </c>
      <c r="M527" s="109">
        <f t="shared" si="65"/>
        <v>6.4658490275568692E-3</v>
      </c>
    </row>
    <row r="528" spans="1:13" x14ac:dyDescent="0.25">
      <c r="A528" s="185">
        <v>41345</v>
      </c>
      <c r="B528">
        <v>107.329183859011</v>
      </c>
      <c r="C528">
        <v>105.544126722896</v>
      </c>
      <c r="D528">
        <v>103.66224145823701</v>
      </c>
      <c r="E528">
        <v>94.865421273351103</v>
      </c>
      <c r="F528" s="464">
        <v>118.57444880700696</v>
      </c>
      <c r="G528">
        <f>_xll.ciqfunctions.udf.CIQ($G$1, "IQ_LASTSALEPRICE", A528, "USD")</f>
        <v>71.7</v>
      </c>
      <c r="H528" s="186">
        <f t="shared" si="64"/>
        <v>-1.4026402640264002E-2</v>
      </c>
      <c r="I528" s="109">
        <f t="shared" si="60"/>
        <v>-1.6912769140651207E-3</v>
      </c>
      <c r="J528" s="109">
        <f t="shared" si="61"/>
        <v>-4.0914935899805105E-4</v>
      </c>
      <c r="K528" s="109">
        <f t="shared" si="62"/>
        <v>-6.4616489170807867E-3</v>
      </c>
      <c r="L528" s="109">
        <f t="shared" si="63"/>
        <v>-8.0369054698881115E-5</v>
      </c>
      <c r="M528" s="109">
        <f t="shared" si="65"/>
        <v>8.6677203895368926E-4</v>
      </c>
    </row>
    <row r="529" spans="1:13" x14ac:dyDescent="0.25">
      <c r="A529" s="185">
        <v>41346</v>
      </c>
      <c r="B529">
        <v>107.986572487586</v>
      </c>
      <c r="C529">
        <v>105.664472330796</v>
      </c>
      <c r="D529">
        <v>103.121228515543</v>
      </c>
      <c r="E529">
        <v>94.831871902401801</v>
      </c>
      <c r="F529" s="464">
        <v>118.4959226819692</v>
      </c>
      <c r="G529">
        <f>_xll.ciqfunctions.udf.CIQ($G$1, "IQ_LASTSALEPRICE", A529, "USD")</f>
        <v>70.5</v>
      </c>
      <c r="H529" s="186">
        <f t="shared" si="64"/>
        <v>-1.6736401673640211E-2</v>
      </c>
      <c r="I529" s="109">
        <f t="shared" si="60"/>
        <v>6.1249755652532656E-3</v>
      </c>
      <c r="J529" s="109">
        <f t="shared" si="61"/>
        <v>1.1402397427189293E-3</v>
      </c>
      <c r="K529" s="109">
        <f t="shared" si="62"/>
        <v>-5.218997149622373E-3</v>
      </c>
      <c r="L529" s="109">
        <f t="shared" si="63"/>
        <v>-3.53652263374582E-4</v>
      </c>
      <c r="M529" s="109">
        <f t="shared" si="65"/>
        <v>-6.6225165562916466E-4</v>
      </c>
    </row>
    <row r="530" spans="1:13" x14ac:dyDescent="0.25">
      <c r="A530" s="185">
        <v>41347</v>
      </c>
      <c r="B530">
        <v>107.65088467725</v>
      </c>
      <c r="C530">
        <v>105.32297881094399</v>
      </c>
      <c r="D530">
        <v>103.737150942611</v>
      </c>
      <c r="E530">
        <v>94.845596645062898</v>
      </c>
      <c r="F530" s="464">
        <v>118.8945937783147</v>
      </c>
      <c r="G530">
        <f>_xll.ciqfunctions.udf.CIQ($G$1, "IQ_LASTSALEPRICE", A530, "USD")</f>
        <v>72.7</v>
      </c>
      <c r="H530" s="186">
        <f t="shared" si="64"/>
        <v>3.1205673758865293E-2</v>
      </c>
      <c r="I530" s="109">
        <f t="shared" si="60"/>
        <v>-3.1086069555045226E-3</v>
      </c>
      <c r="J530" s="109">
        <f t="shared" si="61"/>
        <v>-3.2318669872586359E-3</v>
      </c>
      <c r="K530" s="109">
        <f t="shared" si="62"/>
        <v>5.9727995480112206E-3</v>
      </c>
      <c r="L530" s="109">
        <f t="shared" si="63"/>
        <v>1.4472710899582353E-4</v>
      </c>
      <c r="M530" s="109">
        <f t="shared" si="65"/>
        <v>3.3644288117447019E-3</v>
      </c>
    </row>
    <row r="531" spans="1:13" x14ac:dyDescent="0.25">
      <c r="A531" s="185">
        <v>41348</v>
      </c>
      <c r="B531">
        <v>107.049444017064</v>
      </c>
      <c r="C531">
        <v>104.876568607282</v>
      </c>
      <c r="D531">
        <v>103.487452661367</v>
      </c>
      <c r="E531">
        <v>94.825772016774593</v>
      </c>
      <c r="F531" s="464">
        <v>119.10601026880097</v>
      </c>
      <c r="G531">
        <f>_xll.ciqfunctions.udf.CIQ($G$1, "IQ_LASTSALEPRICE", A531, "USD")</f>
        <v>73.349999999999994</v>
      </c>
      <c r="H531" s="186">
        <f t="shared" si="64"/>
        <v>8.9408528198073878E-3</v>
      </c>
      <c r="I531" s="109">
        <f t="shared" si="60"/>
        <v>-5.5869551094650527E-3</v>
      </c>
      <c r="J531" s="109">
        <f t="shared" si="61"/>
        <v>-4.2384882074338881E-3</v>
      </c>
      <c r="K531" s="109">
        <f t="shared" si="62"/>
        <v>-2.4070285232927757E-3</v>
      </c>
      <c r="L531" s="109">
        <f t="shared" si="63"/>
        <v>-2.0902001768718925E-4</v>
      </c>
      <c r="M531" s="109">
        <f t="shared" si="65"/>
        <v>1.7781842198854036E-3</v>
      </c>
    </row>
    <row r="532" spans="1:13" x14ac:dyDescent="0.25">
      <c r="A532" s="185">
        <v>41351</v>
      </c>
      <c r="B532">
        <v>107.762780614028</v>
      </c>
      <c r="C532">
        <v>105.045258177329</v>
      </c>
      <c r="D532">
        <v>103.43751300511801</v>
      </c>
      <c r="E532">
        <v>94.860846359130704</v>
      </c>
      <c r="F532" s="464">
        <v>119.951676230746</v>
      </c>
      <c r="G532">
        <f>_xll.ciqfunctions.udf.CIQ($G$1, "IQ_LASTSALEPRICE", A532, "USD")</f>
        <v>74.3</v>
      </c>
      <c r="H532" s="186">
        <f t="shared" si="64"/>
        <v>1.2951601908657073E-2</v>
      </c>
      <c r="I532" s="109">
        <f t="shared" si="60"/>
        <v>6.6636179525629835E-3</v>
      </c>
      <c r="J532" s="109">
        <f t="shared" si="61"/>
        <v>1.6084581359510075E-3</v>
      </c>
      <c r="K532" s="109">
        <f t="shared" si="62"/>
        <v>-4.8256725781437027E-4</v>
      </c>
      <c r="L532" s="109">
        <f t="shared" si="63"/>
        <v>3.6988195940979018E-4</v>
      </c>
      <c r="M532" s="109">
        <f t="shared" si="65"/>
        <v>7.1001115731819109E-3</v>
      </c>
    </row>
    <row r="533" spans="1:13" x14ac:dyDescent="0.25">
      <c r="A533" s="185">
        <v>41352</v>
      </c>
      <c r="B533">
        <v>108.54605217148</v>
      </c>
      <c r="C533">
        <v>105.68298703970299</v>
      </c>
      <c r="D533">
        <v>103.512422489491</v>
      </c>
      <c r="E533">
        <v>94.856271444910405</v>
      </c>
      <c r="F533" s="464">
        <v>119.951676230746</v>
      </c>
      <c r="G533">
        <f>_xll.ciqfunctions.udf.CIQ($G$1, "IQ_LASTSALEPRICE", A533, "USD")</f>
        <v>73.489999999999995</v>
      </c>
      <c r="H533" s="186">
        <f t="shared" si="64"/>
        <v>-1.0901749663526306E-2</v>
      </c>
      <c r="I533" s="109">
        <f t="shared" si="60"/>
        <v>7.268479460059929E-3</v>
      </c>
      <c r="J533" s="109">
        <f t="shared" si="61"/>
        <v>6.0709914320684621E-3</v>
      </c>
      <c r="K533" s="109">
        <f t="shared" si="62"/>
        <v>7.2420036209974725E-4</v>
      </c>
      <c r="L533" s="109">
        <f t="shared" si="63"/>
        <v>-4.8227634433906097E-5</v>
      </c>
      <c r="M533" s="109">
        <f t="shared" si="65"/>
        <v>0</v>
      </c>
    </row>
    <row r="534" spans="1:13" x14ac:dyDescent="0.25">
      <c r="A534" s="185">
        <v>41353</v>
      </c>
      <c r="B534">
        <v>107.972585495489</v>
      </c>
      <c r="C534">
        <v>105.52664060892801</v>
      </c>
      <c r="D534">
        <v>103.18781472387499</v>
      </c>
      <c r="E534">
        <v>94.799847502859294</v>
      </c>
      <c r="F534" s="464">
        <v>119.69797644216249</v>
      </c>
      <c r="G534">
        <f>_xll.ciqfunctions.udf.CIQ($G$1, "IQ_LASTSALEPRICE", A534, "USD")</f>
        <v>74.52</v>
      </c>
      <c r="H534" s="186">
        <f t="shared" si="64"/>
        <v>1.4015512314600631E-2</v>
      </c>
      <c r="I534" s="109">
        <f t="shared" si="60"/>
        <v>-5.2831647445366059E-3</v>
      </c>
      <c r="J534" s="109">
        <f t="shared" si="61"/>
        <v>-1.4793907246040128E-3</v>
      </c>
      <c r="K534" s="109">
        <f t="shared" si="62"/>
        <v>-3.1359305270723947E-3</v>
      </c>
      <c r="L534" s="109">
        <f t="shared" si="63"/>
        <v>-5.9483617890121465E-4</v>
      </c>
      <c r="M534" s="109">
        <f t="shared" si="65"/>
        <v>-2.1150166179877417E-3</v>
      </c>
    </row>
    <row r="535" spans="1:13" x14ac:dyDescent="0.25">
      <c r="A535" s="185">
        <v>41354</v>
      </c>
      <c r="B535">
        <v>108.33624729002</v>
      </c>
      <c r="C535">
        <v>105.316807241308</v>
      </c>
      <c r="D535">
        <v>102.99637937492101</v>
      </c>
      <c r="E535">
        <v>94.837971788028895</v>
      </c>
      <c r="F535" s="464">
        <v>120.38659015403201</v>
      </c>
      <c r="G535">
        <f>_xll.ciqfunctions.udf.CIQ($G$1, "IQ_LASTSALEPRICE", A535, "USD")</f>
        <v>75.72</v>
      </c>
      <c r="H535" s="186">
        <f t="shared" si="64"/>
        <v>1.6103059581320522E-2</v>
      </c>
      <c r="I535" s="109">
        <f t="shared" si="60"/>
        <v>3.3680937884570383E-3</v>
      </c>
      <c r="J535" s="109">
        <f t="shared" si="61"/>
        <v>-1.9884397571000578E-3</v>
      </c>
      <c r="K535" s="109">
        <f t="shared" si="62"/>
        <v>-1.8552127445111699E-3</v>
      </c>
      <c r="L535" s="109">
        <f t="shared" si="63"/>
        <v>4.0215555376765799E-4</v>
      </c>
      <c r="M535" s="109">
        <f t="shared" si="65"/>
        <v>5.7529269277352135E-3</v>
      </c>
    </row>
    <row r="536" spans="1:13" x14ac:dyDescent="0.25">
      <c r="A536" s="185">
        <v>41355</v>
      </c>
      <c r="B536">
        <v>107.706832645639</v>
      </c>
      <c r="C536">
        <v>105.16457519028999</v>
      </c>
      <c r="D536">
        <v>103.037995755129</v>
      </c>
      <c r="E536">
        <v>94.807472359893197</v>
      </c>
      <c r="F536" s="464">
        <v>121.76079734219269</v>
      </c>
      <c r="G536">
        <f>_xll.ciqfunctions.udf.CIQ($G$1, "IQ_LASTSALEPRICE", A536, "USD")</f>
        <v>75.81</v>
      </c>
      <c r="H536" s="186">
        <f t="shared" si="64"/>
        <v>1.1885895404120106E-3</v>
      </c>
      <c r="I536" s="109">
        <f t="shared" si="60"/>
        <v>-5.8098250597146128E-3</v>
      </c>
      <c r="J536" s="109">
        <f t="shared" si="61"/>
        <v>-1.4454677748557687E-3</v>
      </c>
      <c r="K536" s="109">
        <f t="shared" si="62"/>
        <v>4.040567295719999E-4</v>
      </c>
      <c r="L536" s="109">
        <f t="shared" si="63"/>
        <v>-3.2159511175400279E-4</v>
      </c>
      <c r="M536" s="109">
        <f t="shared" si="65"/>
        <v>1.141495233316614E-2</v>
      </c>
    </row>
    <row r="537" spans="1:13" x14ac:dyDescent="0.25">
      <c r="A537" s="185">
        <v>41358</v>
      </c>
      <c r="B537">
        <v>108.65794810825901</v>
      </c>
      <c r="C537">
        <v>105.158403620654</v>
      </c>
      <c r="D537">
        <v>102.77165092180201</v>
      </c>
      <c r="E537">
        <v>94.784597788791402</v>
      </c>
      <c r="F537" s="464">
        <v>121.6852914527333</v>
      </c>
      <c r="G537">
        <f>_xll.ciqfunctions.udf.CIQ($G$1, "IQ_LASTSALEPRICE", A537, "USD")</f>
        <v>77</v>
      </c>
      <c r="H537" s="186">
        <f t="shared" si="64"/>
        <v>1.5697137580794163E-2</v>
      </c>
      <c r="I537" s="109">
        <f t="shared" si="60"/>
        <v>8.8305954158844902E-3</v>
      </c>
      <c r="J537" s="109">
        <f t="shared" si="61"/>
        <v>-5.8684872019210133E-5</v>
      </c>
      <c r="K537" s="109">
        <f t="shared" si="62"/>
        <v>-2.5849186154588422E-3</v>
      </c>
      <c r="L537" s="109">
        <f t="shared" si="63"/>
        <v>-2.4127392633110922E-4</v>
      </c>
      <c r="M537" s="109">
        <f t="shared" si="65"/>
        <v>-6.2011658191751806E-4</v>
      </c>
    </row>
    <row r="538" spans="1:13" x14ac:dyDescent="0.25">
      <c r="A538" s="185">
        <v>41359</v>
      </c>
      <c r="B538">
        <v>108.85376599762201</v>
      </c>
      <c r="C538">
        <v>104.611191112939</v>
      </c>
      <c r="D538">
        <v>102.796620749927</v>
      </c>
      <c r="E538">
        <v>94.789172703011801</v>
      </c>
      <c r="F538" s="464">
        <v>121.17789187556629</v>
      </c>
      <c r="G538">
        <f>_xll.ciqfunctions.udf.CIQ($G$1, "IQ_LASTSALEPRICE", A538, "USD")</f>
        <v>76.900000000000006</v>
      </c>
      <c r="H538" s="186">
        <f t="shared" si="64"/>
        <v>-1.2987012987012436E-3</v>
      </c>
      <c r="I538" s="109">
        <f t="shared" si="60"/>
        <v>1.8021497071516457E-3</v>
      </c>
      <c r="J538" s="109">
        <f t="shared" si="61"/>
        <v>-5.2036973639215667E-3</v>
      </c>
      <c r="K538" s="109">
        <f t="shared" si="62"/>
        <v>2.4296416279234734E-4</v>
      </c>
      <c r="L538" s="109">
        <f t="shared" si="63"/>
        <v>4.8266430697774254E-5</v>
      </c>
      <c r="M538" s="109">
        <f t="shared" si="65"/>
        <v>-4.1697691734920994E-3</v>
      </c>
    </row>
    <row r="539" spans="1:13" x14ac:dyDescent="0.25">
      <c r="A539" s="185">
        <v>41360</v>
      </c>
      <c r="B539">
        <v>109.46919364990499</v>
      </c>
      <c r="C539">
        <v>104.56696153054899</v>
      </c>
      <c r="D539">
        <v>102.863206958258</v>
      </c>
      <c r="E539">
        <v>94.830346930995006</v>
      </c>
      <c r="F539" s="464">
        <v>121.84838417396557</v>
      </c>
      <c r="G539">
        <f>_xll.ciqfunctions.udf.CIQ($G$1, "IQ_LASTSALEPRICE", A539, "USD")</f>
        <v>77.13</v>
      </c>
      <c r="H539" s="186">
        <f t="shared" si="64"/>
        <v>2.9908972691805591E-3</v>
      </c>
      <c r="I539" s="109">
        <f t="shared" si="60"/>
        <v>5.6537102473461776E-3</v>
      </c>
      <c r="J539" s="109">
        <f t="shared" si="61"/>
        <v>-4.227997207512102E-4</v>
      </c>
      <c r="K539" s="109">
        <f t="shared" si="62"/>
        <v>6.4774705476922101E-4</v>
      </c>
      <c r="L539" s="109">
        <f t="shared" si="63"/>
        <v>4.3437691045378202E-4</v>
      </c>
      <c r="M539" s="109">
        <f t="shared" si="65"/>
        <v>5.5331239718858782E-3</v>
      </c>
    </row>
    <row r="540" spans="1:13" x14ac:dyDescent="0.25">
      <c r="A540" s="185">
        <v>41361</v>
      </c>
      <c r="B540">
        <v>109.06357087908199</v>
      </c>
      <c r="C540">
        <v>104.562847150792</v>
      </c>
      <c r="D540">
        <v>102.74668109367801</v>
      </c>
      <c r="E540">
        <v>94.841021730842499</v>
      </c>
      <c r="F540" s="464">
        <v>121.5282392026578</v>
      </c>
      <c r="G540">
        <f>_xll.ciqfunctions.udf.CIQ($G$1, "IQ_LASTSALEPRICE", A540, "USD")</f>
        <v>77.45</v>
      </c>
      <c r="H540" s="186">
        <f t="shared" si="64"/>
        <v>4.148839621418432E-3</v>
      </c>
      <c r="I540" s="109">
        <f t="shared" si="60"/>
        <v>-3.705359994887969E-3</v>
      </c>
      <c r="J540" s="109">
        <f t="shared" si="61"/>
        <v>-3.9346842413467975E-5</v>
      </c>
      <c r="K540" s="109">
        <f t="shared" si="62"/>
        <v>-1.1328235627271477E-3</v>
      </c>
      <c r="L540" s="109">
        <f t="shared" si="63"/>
        <v>1.1256733939046804E-4</v>
      </c>
      <c r="M540" s="109">
        <f t="shared" si="65"/>
        <v>-2.6274043228238231E-3</v>
      </c>
    </row>
    <row r="541" spans="1:13" x14ac:dyDescent="0.25">
      <c r="A541" s="185">
        <v>41362</v>
      </c>
      <c r="B541">
        <v>109.161479823763</v>
      </c>
      <c r="C541">
        <v>104.62456284715</v>
      </c>
      <c r="D541">
        <v>102.496982812434</v>
      </c>
      <c r="E541">
        <v>94.784597788791402</v>
      </c>
      <c r="F541" s="464">
        <v>122.25913621262458</v>
      </c>
      <c r="G541">
        <f>_xll.ciqfunctions.udf.CIQ($G$1, "IQ_LASTSALEPRICE", A541, "USD")</f>
        <v>77.45</v>
      </c>
      <c r="H541" s="186">
        <f t="shared" si="64"/>
        <v>0</v>
      </c>
      <c r="I541" s="109">
        <f t="shared" si="60"/>
        <v>8.9772362936435535E-4</v>
      </c>
      <c r="J541" s="109">
        <f t="shared" si="61"/>
        <v>5.902258597549892E-4</v>
      </c>
      <c r="K541" s="109">
        <f t="shared" si="62"/>
        <v>-2.4302320871693039E-3</v>
      </c>
      <c r="L541" s="109">
        <f t="shared" si="63"/>
        <v>-5.9493182402892142E-4</v>
      </c>
      <c r="M541" s="109">
        <f t="shared" si="65"/>
        <v>6.0142154182614149E-3</v>
      </c>
    </row>
    <row r="542" spans="1:13" x14ac:dyDescent="0.25">
      <c r="A542" s="185">
        <v>41365</v>
      </c>
      <c r="B542">
        <v>108.741870060843</v>
      </c>
      <c r="C542">
        <v>104.54638963176301</v>
      </c>
      <c r="D542">
        <v>102.788297473885</v>
      </c>
      <c r="E542">
        <v>94.784597788791402</v>
      </c>
      <c r="F542" s="464">
        <v>121.9087888855331</v>
      </c>
      <c r="G542">
        <f>_xll.ciqfunctions.udf.CIQ($G$1, "IQ_LASTSALEPRICE", A542, "USD")</f>
        <v>76.94</v>
      </c>
      <c r="H542" s="186">
        <f t="shared" si="64"/>
        <v>-6.5848934796643999E-3</v>
      </c>
      <c r="I542" s="109">
        <f t="shared" si="60"/>
        <v>-3.8439361906548175E-3</v>
      </c>
      <c r="J542" s="109">
        <f t="shared" si="61"/>
        <v>-7.4717841833382703E-4</v>
      </c>
      <c r="K542" s="109">
        <f t="shared" si="62"/>
        <v>2.8421779203402497E-3</v>
      </c>
      <c r="L542" s="109">
        <f t="shared" si="63"/>
        <v>0</v>
      </c>
      <c r="M542" s="109">
        <f t="shared" si="65"/>
        <v>-2.8656126482210498E-3</v>
      </c>
    </row>
    <row r="543" spans="1:13" x14ac:dyDescent="0.25">
      <c r="A543" s="185">
        <v>41366</v>
      </c>
      <c r="B543">
        <v>108.951674942303</v>
      </c>
      <c r="C543">
        <v>104.46307344167801</v>
      </c>
      <c r="D543">
        <v>102.139081942652</v>
      </c>
      <c r="E543">
        <v>94.5970263057567</v>
      </c>
      <c r="F543" s="464">
        <v>121.91482935668982</v>
      </c>
      <c r="G543">
        <f>_xll.ciqfunctions.udf.CIQ($G$1, "IQ_LASTSALEPRICE", A543, "USD")</f>
        <v>76.8</v>
      </c>
      <c r="H543" s="186">
        <f t="shared" si="64"/>
        <v>-1.8195996880686627E-3</v>
      </c>
      <c r="I543" s="109">
        <f t="shared" si="60"/>
        <v>1.9293845263339549E-3</v>
      </c>
      <c r="J543" s="109">
        <f t="shared" si="61"/>
        <v>-7.9693034239114446E-4</v>
      </c>
      <c r="K543" s="109">
        <f t="shared" si="62"/>
        <v>-6.3160451840146292E-3</v>
      </c>
      <c r="L543" s="109">
        <f t="shared" si="63"/>
        <v>-1.9789236585955328E-3</v>
      </c>
      <c r="M543" s="109">
        <f t="shared" si="65"/>
        <v>4.9549103160906327E-5</v>
      </c>
    </row>
    <row r="544" spans="1:13" x14ac:dyDescent="0.25">
      <c r="A544" s="185">
        <v>41367</v>
      </c>
      <c r="B544">
        <v>108.923700958108</v>
      </c>
      <c r="C544">
        <v>104.264554618391</v>
      </c>
      <c r="D544">
        <v>102.52195264055899</v>
      </c>
      <c r="E544">
        <v>94.632100648112797</v>
      </c>
      <c r="F544" s="464">
        <v>122.18665055874361</v>
      </c>
      <c r="G544">
        <f>_xll.ciqfunctions.udf.CIQ($G$1, "IQ_LASTSALEPRICE", A544, "USD")</f>
        <v>75.8</v>
      </c>
      <c r="H544" s="186">
        <f t="shared" si="64"/>
        <v>-1.302083333333337E-2</v>
      </c>
      <c r="I544" s="109">
        <f t="shared" si="60"/>
        <v>-2.5675588934093163E-4</v>
      </c>
      <c r="J544" s="109">
        <f t="shared" si="61"/>
        <v>-1.900373182087467E-3</v>
      </c>
      <c r="K544" s="109">
        <f t="shared" si="62"/>
        <v>3.7485230004510317E-3</v>
      </c>
      <c r="L544" s="109">
        <f t="shared" si="63"/>
        <v>3.7077637348481574E-4</v>
      </c>
      <c r="M544" s="109">
        <f t="shared" si="65"/>
        <v>2.2295991676164473E-3</v>
      </c>
    </row>
    <row r="545" spans="1:13" x14ac:dyDescent="0.25">
      <c r="A545" s="185">
        <v>41368</v>
      </c>
      <c r="B545">
        <v>108.741870060843</v>
      </c>
      <c r="C545">
        <v>104.28615511211601</v>
      </c>
      <c r="D545">
        <v>102.513629364517</v>
      </c>
      <c r="E545">
        <v>94.6397255051467</v>
      </c>
      <c r="F545" s="464">
        <v>122.02355783751131</v>
      </c>
      <c r="G545">
        <f>_xll.ciqfunctions.udf.CIQ($G$1, "IQ_LASTSALEPRICE", A545, "USD")</f>
        <v>75.5</v>
      </c>
      <c r="H545" s="186">
        <f t="shared" si="64"/>
        <v>-3.9577836411609502E-3</v>
      </c>
      <c r="I545" s="109">
        <f t="shared" si="60"/>
        <v>-1.6693418940559868E-3</v>
      </c>
      <c r="J545" s="109">
        <f t="shared" si="61"/>
        <v>2.0717005701564872E-4</v>
      </c>
      <c r="K545" s="109">
        <f t="shared" si="62"/>
        <v>-8.118530546497027E-5</v>
      </c>
      <c r="L545" s="109">
        <f t="shared" si="63"/>
        <v>8.0573684634321907E-5</v>
      </c>
      <c r="M545" s="109">
        <f t="shared" si="65"/>
        <v>-1.3347834684599436E-3</v>
      </c>
    </row>
    <row r="546" spans="1:13" x14ac:dyDescent="0.25">
      <c r="A546" s="185">
        <v>41369</v>
      </c>
      <c r="B546">
        <v>107.343170851108</v>
      </c>
      <c r="C546">
        <v>104.843653569224</v>
      </c>
      <c r="D546">
        <v>101.980939697865</v>
      </c>
      <c r="E546">
        <v>94.621425848265304</v>
      </c>
      <c r="F546" s="464">
        <v>120.43491392328602</v>
      </c>
      <c r="G546">
        <f>_xll.ciqfunctions.udf.CIQ($G$1, "IQ_LASTSALEPRICE", A546, "USD")</f>
        <v>75.760000000000005</v>
      </c>
      <c r="H546" s="186">
        <f t="shared" si="64"/>
        <v>3.4437086092715674E-3</v>
      </c>
      <c r="I546" s="109">
        <f t="shared" si="60"/>
        <v>-1.2862563508907909E-2</v>
      </c>
      <c r="J546" s="109">
        <f t="shared" si="61"/>
        <v>5.345853018635438E-3</v>
      </c>
      <c r="K546" s="109">
        <f t="shared" si="62"/>
        <v>-5.1962814111075062E-3</v>
      </c>
      <c r="L546" s="109">
        <f t="shared" si="63"/>
        <v>-1.9336126329316805E-4</v>
      </c>
      <c r="M546" s="109">
        <f t="shared" si="65"/>
        <v>-1.3019157467451969E-2</v>
      </c>
    </row>
    <row r="547" spans="1:13" x14ac:dyDescent="0.25">
      <c r="A547" s="185">
        <v>41372</v>
      </c>
      <c r="B547">
        <v>107.552975732568</v>
      </c>
      <c r="C547">
        <v>104.889940341493</v>
      </c>
      <c r="D547">
        <v>101.098672437471</v>
      </c>
      <c r="E547">
        <v>94.670224933282498</v>
      </c>
      <c r="F547" s="464">
        <v>120.00604047115675</v>
      </c>
      <c r="G547">
        <f>_xll.ciqfunctions.udf.CIQ($G$1, "IQ_LASTSALEPRICE", A547, "USD")</f>
        <v>76.64</v>
      </c>
      <c r="H547" s="186">
        <f t="shared" si="64"/>
        <v>1.1615628299894265E-2</v>
      </c>
      <c r="I547" s="109">
        <f t="shared" si="60"/>
        <v>1.9545247247354514E-3</v>
      </c>
      <c r="J547" s="109">
        <f t="shared" si="61"/>
        <v>4.4148377792296856E-4</v>
      </c>
      <c r="K547" s="109">
        <f t="shared" si="62"/>
        <v>-8.6512956539512853E-3</v>
      </c>
      <c r="L547" s="109">
        <f t="shared" si="63"/>
        <v>5.1572975760749706E-4</v>
      </c>
      <c r="M547" s="109">
        <f t="shared" si="65"/>
        <v>-3.5610392215869036E-3</v>
      </c>
    </row>
    <row r="548" spans="1:13" x14ac:dyDescent="0.25">
      <c r="A548" s="185">
        <v>41373</v>
      </c>
      <c r="B548">
        <v>106.797678159311</v>
      </c>
      <c r="C548">
        <v>104.54638963176301</v>
      </c>
      <c r="D548">
        <v>101.040409505181</v>
      </c>
      <c r="E548">
        <v>94.654975219214606</v>
      </c>
      <c r="F548" s="464">
        <v>119.80066445182725</v>
      </c>
      <c r="G548">
        <f>_xll.ciqfunctions.udf.CIQ($G$1, "IQ_LASTSALEPRICE", A548, "USD")</f>
        <v>75.73</v>
      </c>
      <c r="H548" s="186">
        <f t="shared" si="64"/>
        <v>-1.1873695198329814E-2</v>
      </c>
      <c r="I548" s="109">
        <f t="shared" si="60"/>
        <v>-7.0225632355821466E-3</v>
      </c>
      <c r="J548" s="109">
        <f t="shared" si="61"/>
        <v>-3.2753446957018983E-3</v>
      </c>
      <c r="K548" s="109">
        <f t="shared" si="62"/>
        <v>-5.7629769892408866E-4</v>
      </c>
      <c r="L548" s="109">
        <f t="shared" si="63"/>
        <v>-1.6108247422708111E-4</v>
      </c>
      <c r="M548" s="109">
        <f t="shared" si="65"/>
        <v>-1.7113806815322041E-3</v>
      </c>
    </row>
    <row r="549" spans="1:13" x14ac:dyDescent="0.25">
      <c r="A549" s="185">
        <v>41374</v>
      </c>
      <c r="B549">
        <v>106.951535072382</v>
      </c>
      <c r="C549">
        <v>104.39210039086601</v>
      </c>
      <c r="D549">
        <v>100.757418119771</v>
      </c>
      <c r="E549">
        <v>94.525352649637796</v>
      </c>
      <c r="F549" s="464">
        <v>119.60132890365449</v>
      </c>
      <c r="G549">
        <f>_xll.ciqfunctions.udf.CIQ($G$1, "IQ_LASTSALEPRICE", A549, "USD")</f>
        <v>77.069999999999993</v>
      </c>
      <c r="H549" s="186">
        <f t="shared" si="64"/>
        <v>1.7694440776442555E-2</v>
      </c>
      <c r="I549" s="109">
        <f t="shared" si="60"/>
        <v>1.4406391199019986E-3</v>
      </c>
      <c r="J549" s="109">
        <f t="shared" si="61"/>
        <v>-1.475796930343054E-3</v>
      </c>
      <c r="K549" s="109">
        <f t="shared" si="62"/>
        <v>-2.8007743317339795E-3</v>
      </c>
      <c r="L549" s="109">
        <f t="shared" si="63"/>
        <v>-1.3694216207507104E-3</v>
      </c>
      <c r="M549" s="109">
        <f t="shared" si="65"/>
        <v>-1.6638935108153063E-3</v>
      </c>
    </row>
    <row r="550" spans="1:13" x14ac:dyDescent="0.25">
      <c r="A550" s="185">
        <v>41375</v>
      </c>
      <c r="B550">
        <v>106.60186026994801</v>
      </c>
      <c r="C550">
        <v>103.988891174655</v>
      </c>
      <c r="D550">
        <v>100.424487078113</v>
      </c>
      <c r="E550">
        <v>94.5284025924513</v>
      </c>
      <c r="F550" s="464">
        <v>119.04560555723347</v>
      </c>
      <c r="G550">
        <f>_xll.ciqfunctions.udf.CIQ($G$1, "IQ_LASTSALEPRICE", A550, "USD")</f>
        <v>77.569999999999993</v>
      </c>
      <c r="H550" s="186">
        <f t="shared" si="64"/>
        <v>6.4876086674452438E-3</v>
      </c>
      <c r="I550" s="109">
        <f t="shared" si="60"/>
        <v>-3.2694696920183564E-3</v>
      </c>
      <c r="J550" s="109">
        <f t="shared" si="61"/>
        <v>-3.862449502417431E-3</v>
      </c>
      <c r="K550" s="109">
        <f t="shared" si="62"/>
        <v>-3.3042831770683234E-3</v>
      </c>
      <c r="L550" s="109">
        <f t="shared" si="63"/>
        <v>3.2265870774539351E-5</v>
      </c>
      <c r="M550" s="109">
        <f t="shared" si="65"/>
        <v>-4.6464646464646764E-3</v>
      </c>
    </row>
    <row r="551" spans="1:13" x14ac:dyDescent="0.25">
      <c r="A551" s="185">
        <v>41376</v>
      </c>
      <c r="B551">
        <v>106.82565214350601</v>
      </c>
      <c r="C551">
        <v>104.246039909483</v>
      </c>
      <c r="D551">
        <v>100.65753880727399</v>
      </c>
      <c r="E551">
        <v>94.490278307281699</v>
      </c>
      <c r="F551" s="464">
        <v>119.01540320144971</v>
      </c>
      <c r="G551">
        <f>_xll.ciqfunctions.udf.CIQ($G$1, "IQ_LASTSALEPRICE", A551, "USD")</f>
        <v>77.510000000000005</v>
      </c>
      <c r="H551" s="186">
        <f t="shared" si="64"/>
        <v>-7.7349490782507857E-4</v>
      </c>
      <c r="I551" s="109">
        <f t="shared" si="60"/>
        <v>2.0993242800011469E-3</v>
      </c>
      <c r="J551" s="109">
        <f t="shared" si="61"/>
        <v>2.4728481275573255E-3</v>
      </c>
      <c r="K551" s="109">
        <f t="shared" si="62"/>
        <v>2.3206663627737267E-3</v>
      </c>
      <c r="L551" s="109">
        <f t="shared" si="63"/>
        <v>-4.0331037152896432E-4</v>
      </c>
      <c r="M551" s="109">
        <f t="shared" si="65"/>
        <v>-2.5370407956160079E-4</v>
      </c>
    </row>
    <row r="552" spans="1:13" x14ac:dyDescent="0.25">
      <c r="A552" s="185">
        <v>41379</v>
      </c>
      <c r="B552">
        <v>106.89558710399299</v>
      </c>
      <c r="C552">
        <v>104.985599670849</v>
      </c>
      <c r="D552">
        <v>101.28178451038301</v>
      </c>
      <c r="E552">
        <v>94.418604651162696</v>
      </c>
      <c r="F552" s="464">
        <v>119.23286016309271</v>
      </c>
      <c r="G552">
        <f>_xll.ciqfunctions.udf.CIQ($G$1, "IQ_LASTSALEPRICE", A552, "USD")</f>
        <v>77.77</v>
      </c>
      <c r="H552" s="186">
        <f t="shared" si="64"/>
        <v>3.3544058831116441E-3</v>
      </c>
      <c r="I552" s="109">
        <f t="shared" si="60"/>
        <v>6.5466448445405945E-4</v>
      </c>
      <c r="J552" s="109">
        <f t="shared" si="61"/>
        <v>7.0943679204327204E-3</v>
      </c>
      <c r="K552" s="109">
        <f t="shared" si="62"/>
        <v>6.2016785876737313E-3</v>
      </c>
      <c r="L552" s="109">
        <f t="shared" si="63"/>
        <v>-7.5852942125875789E-4</v>
      </c>
      <c r="M552" s="109">
        <f t="shared" si="65"/>
        <v>1.8271329239201162E-3</v>
      </c>
    </row>
    <row r="553" spans="1:13" x14ac:dyDescent="0.25">
      <c r="A553" s="185">
        <v>41380</v>
      </c>
      <c r="B553">
        <v>106.475977341072</v>
      </c>
      <c r="C553">
        <v>105.20880477268</v>
      </c>
      <c r="D553">
        <v>101.340047442673</v>
      </c>
      <c r="E553">
        <v>94.304231795653806</v>
      </c>
      <c r="F553" s="464">
        <v>120.62216852914527</v>
      </c>
      <c r="G553">
        <f>_xll.ciqfunctions.udf.CIQ($G$1, "IQ_LASTSALEPRICE", A553, "USD")</f>
        <v>80.760000000000005</v>
      </c>
      <c r="H553" s="186">
        <f t="shared" si="64"/>
        <v>3.8446701813038553E-2</v>
      </c>
      <c r="I553" s="109">
        <f t="shared" si="60"/>
        <v>-3.9254170755691487E-3</v>
      </c>
      <c r="J553" s="109">
        <f t="shared" si="61"/>
        <v>2.1260544544279281E-3</v>
      </c>
      <c r="K553" s="109">
        <f t="shared" si="62"/>
        <v>5.7525578337358496E-4</v>
      </c>
      <c r="L553" s="109">
        <f t="shared" si="63"/>
        <v>-1.2113381248478605E-3</v>
      </c>
      <c r="M553" s="109">
        <f t="shared" si="65"/>
        <v>1.1652059374841706E-2</v>
      </c>
    </row>
    <row r="554" spans="1:13" x14ac:dyDescent="0.25">
      <c r="A554" s="185">
        <v>41381</v>
      </c>
      <c r="B554">
        <v>107.20330093013401</v>
      </c>
      <c r="C554">
        <v>105.576013166015</v>
      </c>
      <c r="D554">
        <v>101.922676765574</v>
      </c>
      <c r="E554">
        <v>94.194433854365201</v>
      </c>
      <c r="F554" s="464">
        <v>120.82754454847479</v>
      </c>
      <c r="G554">
        <f>_xll.ciqfunctions.udf.CIQ($G$1, "IQ_LASTSALEPRICE", A554, "USD")</f>
        <v>80.2</v>
      </c>
      <c r="H554" s="186">
        <f t="shared" si="64"/>
        <v>-6.9341258048538634E-3</v>
      </c>
      <c r="I554" s="109">
        <f t="shared" si="60"/>
        <v>6.8308702791446407E-3</v>
      </c>
      <c r="J554" s="109">
        <f t="shared" si="61"/>
        <v>3.4902819600357571E-3</v>
      </c>
      <c r="K554" s="109">
        <f t="shared" si="62"/>
        <v>5.7492505441205655E-3</v>
      </c>
      <c r="L554" s="109">
        <f t="shared" si="63"/>
        <v>-1.1642949547219228E-3</v>
      </c>
      <c r="M554" s="109">
        <f t="shared" si="65"/>
        <v>1.7026390905905409E-3</v>
      </c>
    </row>
    <row r="555" spans="1:13" x14ac:dyDescent="0.25">
      <c r="A555" s="185">
        <v>41382</v>
      </c>
      <c r="B555">
        <v>107.021470032869</v>
      </c>
      <c r="C555">
        <v>105.46183912775101</v>
      </c>
      <c r="D555">
        <v>101.889383661409</v>
      </c>
      <c r="E555">
        <v>94.334731223789504</v>
      </c>
      <c r="F555" s="464">
        <v>121.82422228933856</v>
      </c>
      <c r="G555">
        <f>_xll.ciqfunctions.udf.CIQ($G$1, "IQ_LASTSALEPRICE", A555, "USD")</f>
        <v>80.66</v>
      </c>
      <c r="H555" s="186">
        <f t="shared" si="64"/>
        <v>5.7356608478802418E-3</v>
      </c>
      <c r="I555" s="109">
        <f t="shared" si="60"/>
        <v>-1.6961315154232492E-3</v>
      </c>
      <c r="J555" s="109">
        <f t="shared" si="61"/>
        <v>-1.0814391909690357E-3</v>
      </c>
      <c r="K555" s="109">
        <f t="shared" si="62"/>
        <v>-3.2665060633729759E-4</v>
      </c>
      <c r="L555" s="109">
        <f t="shared" si="63"/>
        <v>1.4894443724904338E-3</v>
      </c>
      <c r="M555" s="109">
        <f t="shared" si="65"/>
        <v>8.2487626855971552E-3</v>
      </c>
    </row>
    <row r="556" spans="1:13" x14ac:dyDescent="0.25">
      <c r="A556" s="185">
        <v>41383</v>
      </c>
      <c r="B556">
        <v>106.923561088187</v>
      </c>
      <c r="C556">
        <v>105.559555646986</v>
      </c>
      <c r="D556">
        <v>101.623038828082</v>
      </c>
      <c r="E556">
        <v>94.273732367518093</v>
      </c>
      <c r="F556" s="464">
        <v>121.44971307762007</v>
      </c>
      <c r="G556">
        <f>_xll.ciqfunctions.udf.CIQ($G$1, "IQ_LASTSALEPRICE", A556, "USD")</f>
        <v>81.13</v>
      </c>
      <c r="H556" s="186">
        <f t="shared" si="64"/>
        <v>5.8269278452764972E-3</v>
      </c>
      <c r="I556" s="109">
        <f t="shared" si="60"/>
        <v>-9.1485329674445559E-4</v>
      </c>
      <c r="J556" s="109">
        <f t="shared" si="61"/>
        <v>9.2655808056441025E-4</v>
      </c>
      <c r="K556" s="109">
        <f t="shared" si="62"/>
        <v>-2.6140587346380473E-3</v>
      </c>
      <c r="L556" s="109">
        <f t="shared" si="63"/>
        <v>-6.4662140316806838E-4</v>
      </c>
      <c r="M556" s="109">
        <f t="shared" si="65"/>
        <v>-3.0741769139228659E-3</v>
      </c>
    </row>
    <row r="557" spans="1:13" x14ac:dyDescent="0.25">
      <c r="A557" s="185">
        <v>41386</v>
      </c>
      <c r="B557">
        <v>107.343170851108</v>
      </c>
      <c r="C557">
        <v>105.67887265994599</v>
      </c>
      <c r="D557">
        <v>102.61350867701501</v>
      </c>
      <c r="E557">
        <v>94.3530308806709</v>
      </c>
      <c r="F557" s="464">
        <v>121.63092721232256</v>
      </c>
      <c r="G557">
        <f>_xll.ciqfunctions.udf.CIQ($G$1, "IQ_LASTSALEPRICE", A557, "USD")</f>
        <v>81.72</v>
      </c>
      <c r="H557" s="186">
        <f t="shared" si="64"/>
        <v>7.2722790583015229E-3</v>
      </c>
      <c r="I557" s="109">
        <f t="shared" si="60"/>
        <v>3.9243900843792812E-3</v>
      </c>
      <c r="J557" s="109">
        <f t="shared" si="61"/>
        <v>1.1303288672321887E-3</v>
      </c>
      <c r="K557" s="109">
        <f t="shared" si="62"/>
        <v>9.7465088660515509E-3</v>
      </c>
      <c r="L557" s="109">
        <f t="shared" si="63"/>
        <v>8.411517308306582E-4</v>
      </c>
      <c r="M557" s="109">
        <f t="shared" si="65"/>
        <v>1.4920919128615928E-3</v>
      </c>
    </row>
    <row r="558" spans="1:13" x14ac:dyDescent="0.25">
      <c r="A558" s="185">
        <v>41387</v>
      </c>
      <c r="B558">
        <v>107.49702776417899</v>
      </c>
      <c r="C558">
        <v>105.56675581156099</v>
      </c>
      <c r="D558">
        <v>101.95596986974</v>
      </c>
      <c r="E558">
        <v>94.266107510484105</v>
      </c>
      <c r="F558" s="464">
        <v>121.85442464512232</v>
      </c>
      <c r="G558">
        <f>_xll.ciqfunctions.udf.CIQ($G$1, "IQ_LASTSALEPRICE", A558, "USD")</f>
        <v>80.86</v>
      </c>
      <c r="H558" s="186">
        <f t="shared" si="64"/>
        <v>-1.0523739598629511E-2</v>
      </c>
      <c r="I558" s="109">
        <f t="shared" si="60"/>
        <v>1.433318131475847E-3</v>
      </c>
      <c r="J558" s="109">
        <f t="shared" si="61"/>
        <v>-1.0609201779221422E-3</v>
      </c>
      <c r="K558" s="109">
        <f t="shared" si="62"/>
        <v>-6.4079166159756173E-3</v>
      </c>
      <c r="L558" s="109">
        <f t="shared" si="63"/>
        <v>-9.2125678820775825E-4</v>
      </c>
      <c r="M558" s="109">
        <f t="shared" si="65"/>
        <v>1.8375049662295861E-3</v>
      </c>
    </row>
    <row r="559" spans="1:13" x14ac:dyDescent="0.25">
      <c r="A559" s="185">
        <v>41388</v>
      </c>
      <c r="B559">
        <v>107.63689768515199</v>
      </c>
      <c r="C559">
        <v>105.699444558732</v>
      </c>
      <c r="D559">
        <v>102.263931083274</v>
      </c>
      <c r="E559">
        <v>94.2889820815859</v>
      </c>
      <c r="F559" s="464">
        <v>122.22289338568409</v>
      </c>
      <c r="G559">
        <f>_xll.ciqfunctions.udf.CIQ($G$1, "IQ_LASTSALEPRICE", A559, "USD")</f>
        <v>80.989999999999995</v>
      </c>
      <c r="H559" s="186">
        <f t="shared" si="64"/>
        <v>1.607717041800516E-3</v>
      </c>
      <c r="I559" s="109">
        <f t="shared" si="60"/>
        <v>1.301151519089716E-3</v>
      </c>
      <c r="J559" s="109">
        <f t="shared" si="61"/>
        <v>1.2569179203332226E-3</v>
      </c>
      <c r="K559" s="109">
        <f t="shared" si="62"/>
        <v>3.0205314502667058E-3</v>
      </c>
      <c r="L559" s="109">
        <f t="shared" si="63"/>
        <v>2.426595486533234E-4</v>
      </c>
      <c r="M559" s="109">
        <f t="shared" si="65"/>
        <v>3.0238437515490713E-3</v>
      </c>
    </row>
    <row r="560" spans="1:13" x14ac:dyDescent="0.25">
      <c r="A560" s="185">
        <v>41389</v>
      </c>
      <c r="B560">
        <v>107.49702776417899</v>
      </c>
      <c r="C560">
        <v>104.83851059452699</v>
      </c>
      <c r="D560">
        <v>100.707478463523</v>
      </c>
      <c r="E560">
        <v>94.174609226076996</v>
      </c>
      <c r="F560" s="464">
        <v>121.3953488372093</v>
      </c>
      <c r="G560">
        <f>_xll.ciqfunctions.udf.CIQ($G$1, "IQ_LASTSALEPRICE", A560, "USD")</f>
        <v>79.75</v>
      </c>
      <c r="H560" s="186">
        <f t="shared" si="64"/>
        <v>-1.5310532164464652E-2</v>
      </c>
      <c r="I560" s="109">
        <f t="shared" si="60"/>
        <v>-1.299460723795054E-3</v>
      </c>
      <c r="J560" s="109">
        <f t="shared" si="61"/>
        <v>-8.1451134185158702E-3</v>
      </c>
      <c r="K560" s="109">
        <f t="shared" si="62"/>
        <v>-1.5219956863222639E-2</v>
      </c>
      <c r="L560" s="109">
        <f t="shared" si="63"/>
        <v>-1.2130033964089515E-3</v>
      </c>
      <c r="M560" s="109">
        <f t="shared" si="65"/>
        <v>-6.7707818523278229E-3</v>
      </c>
    </row>
    <row r="561" spans="1:13" x14ac:dyDescent="0.25">
      <c r="A561" s="185">
        <v>41390</v>
      </c>
      <c r="B561">
        <v>107.371144835303</v>
      </c>
      <c r="C561">
        <v>104.503188644311</v>
      </c>
      <c r="D561">
        <v>101.098672437471</v>
      </c>
      <c r="E561">
        <v>94.083110941669801</v>
      </c>
      <c r="F561" s="464">
        <v>120.70673512533978</v>
      </c>
      <c r="G561">
        <f>_xll.ciqfunctions.udf.CIQ($G$1, "IQ_LASTSALEPRICE", A561, "USD")</f>
        <v>79.97</v>
      </c>
      <c r="H561" s="186">
        <f t="shared" si="64"/>
        <v>2.7586206896552667E-3</v>
      </c>
      <c r="I561" s="109">
        <f t="shared" si="60"/>
        <v>-1.17103636718352E-3</v>
      </c>
      <c r="J561" s="109">
        <f t="shared" si="61"/>
        <v>-3.1984615988382981E-3</v>
      </c>
      <c r="K561" s="109">
        <f t="shared" si="62"/>
        <v>3.8844580354544522E-3</v>
      </c>
      <c r="L561" s="109">
        <f t="shared" si="63"/>
        <v>-9.7158124848217842E-4</v>
      </c>
      <c r="M561" s="109">
        <f t="shared" si="65"/>
        <v>-5.6724884311091239E-3</v>
      </c>
    </row>
    <row r="562" spans="1:13" x14ac:dyDescent="0.25">
      <c r="A562" s="185">
        <v>41393</v>
      </c>
      <c r="B562">
        <v>106.69976921463</v>
      </c>
      <c r="C562">
        <v>104.25941164369399</v>
      </c>
      <c r="D562">
        <v>100.86562070831</v>
      </c>
      <c r="E562">
        <v>94.083110941669801</v>
      </c>
      <c r="F562" s="464">
        <v>120.91211114466928</v>
      </c>
      <c r="G562">
        <f>_xll.ciqfunctions.udf.CIQ($G$1, "IQ_LASTSALEPRICE", A562, "USD")</f>
        <v>79.55</v>
      </c>
      <c r="H562" s="186">
        <f t="shared" si="64"/>
        <v>-5.2519694885582169E-3</v>
      </c>
      <c r="I562" s="109">
        <f t="shared" si="60"/>
        <v>-6.2528496059423011E-3</v>
      </c>
      <c r="J562" s="109">
        <f t="shared" si="61"/>
        <v>-2.3327230850985758E-3</v>
      </c>
      <c r="K562" s="109">
        <f t="shared" si="62"/>
        <v>-2.3051907957063467E-3</v>
      </c>
      <c r="L562" s="109">
        <f t="shared" si="63"/>
        <v>0</v>
      </c>
      <c r="M562" s="109">
        <f t="shared" si="65"/>
        <v>1.7014462292948007E-3</v>
      </c>
    </row>
    <row r="563" spans="1:13" x14ac:dyDescent="0.25">
      <c r="A563" s="185">
        <v>41394</v>
      </c>
      <c r="B563">
        <v>106.210224491223</v>
      </c>
      <c r="C563">
        <v>103.59596790783699</v>
      </c>
      <c r="D563">
        <v>100.99879312497301</v>
      </c>
      <c r="E563">
        <v>94.083110941669801</v>
      </c>
      <c r="F563" s="464">
        <v>121.09030504379341</v>
      </c>
      <c r="G563">
        <f>_xll.ciqfunctions.udf.CIQ($G$1, "IQ_LASTSALEPRICE", A563, "USD")</f>
        <v>81.09</v>
      </c>
      <c r="H563" s="186">
        <f t="shared" si="64"/>
        <v>1.9358893777498443E-2</v>
      </c>
      <c r="I563" s="109">
        <f t="shared" si="60"/>
        <v>-4.5880579406152311E-3</v>
      </c>
      <c r="J563" s="109">
        <f t="shared" si="61"/>
        <v>-6.3633942048735292E-3</v>
      </c>
      <c r="K563" s="109">
        <f t="shared" si="62"/>
        <v>1.3202954160973501E-3</v>
      </c>
      <c r="L563" s="109">
        <f t="shared" si="63"/>
        <v>0</v>
      </c>
      <c r="M563" s="109">
        <f t="shared" si="65"/>
        <v>1.4737473147823366E-3</v>
      </c>
    </row>
    <row r="564" spans="1:13" x14ac:dyDescent="0.25">
      <c r="A564" s="185">
        <v>41395</v>
      </c>
      <c r="B564">
        <v>106.00041960976201</v>
      </c>
      <c r="C564">
        <v>103.704998971405</v>
      </c>
      <c r="D564">
        <v>101.697948312455</v>
      </c>
      <c r="E564">
        <v>94.083110941669801</v>
      </c>
      <c r="F564" s="464">
        <v>121.08124433705831</v>
      </c>
      <c r="G564">
        <f>_xll.ciqfunctions.udf.CIQ($G$1, "IQ_LASTSALEPRICE", A564, "USD")</f>
        <v>80.78</v>
      </c>
      <c r="H564" s="186">
        <f t="shared" si="64"/>
        <v>-3.8229128129239065E-3</v>
      </c>
      <c r="I564" s="109">
        <f t="shared" si="60"/>
        <v>-1.9753736748605588E-3</v>
      </c>
      <c r="J564" s="109">
        <f t="shared" si="61"/>
        <v>1.0524643552247692E-3</v>
      </c>
      <c r="K564" s="109">
        <f t="shared" si="62"/>
        <v>6.9224113066070903E-3</v>
      </c>
      <c r="L564" s="109">
        <f t="shared" si="63"/>
        <v>0</v>
      </c>
      <c r="M564" s="109">
        <f t="shared" si="65"/>
        <v>-7.4826029481278589E-5</v>
      </c>
    </row>
    <row r="565" spans="1:13" x14ac:dyDescent="0.25">
      <c r="A565" s="185">
        <v>41396</v>
      </c>
      <c r="B565">
        <v>107.23127491432901</v>
      </c>
      <c r="C565">
        <v>103.689570047315</v>
      </c>
      <c r="D565">
        <v>101.34837071871399</v>
      </c>
      <c r="E565">
        <v>93.945863515059003</v>
      </c>
      <c r="F565" s="464">
        <v>121.54032014497132</v>
      </c>
      <c r="G565">
        <f>_xll.ciqfunctions.udf.CIQ($G$1, "IQ_LASTSALEPRICE", A565, "USD")</f>
        <v>79.8</v>
      </c>
      <c r="H565" s="186">
        <f t="shared" si="64"/>
        <v>-1.2131715771230511E-2</v>
      </c>
      <c r="I565" s="109">
        <f t="shared" si="60"/>
        <v>1.1611796529658713E-2</v>
      </c>
      <c r="J565" s="109">
        <f t="shared" si="61"/>
        <v>-1.4877705263038887E-4</v>
      </c>
      <c r="K565" s="109">
        <f t="shared" si="62"/>
        <v>-3.437410484103065E-3</v>
      </c>
      <c r="L565" s="109">
        <f t="shared" si="63"/>
        <v>-1.4587892049603424E-3</v>
      </c>
      <c r="M565" s="109">
        <f t="shared" si="65"/>
        <v>3.7914691943128354E-3</v>
      </c>
    </row>
    <row r="566" spans="1:13" x14ac:dyDescent="0.25">
      <c r="A566" s="185">
        <v>41397</v>
      </c>
      <c r="B566">
        <v>106.62983425414301</v>
      </c>
      <c r="C566">
        <v>103.74819995885601</v>
      </c>
      <c r="D566">
        <v>100.707478463523</v>
      </c>
      <c r="E566">
        <v>93.945863515059003</v>
      </c>
      <c r="F566" s="464">
        <v>121.58260344306855</v>
      </c>
      <c r="G566">
        <f>_xll.ciqfunctions.udf.CIQ($G$1, "IQ_LASTSALEPRICE", A566, "USD")</f>
        <v>80.72</v>
      </c>
      <c r="H566" s="186">
        <f t="shared" si="64"/>
        <v>1.1528822055137944E-2</v>
      </c>
      <c r="I566" s="109">
        <f t="shared" si="60"/>
        <v>-5.6088175829906994E-3</v>
      </c>
      <c r="J566" s="109">
        <f t="shared" si="61"/>
        <v>5.6543692402466483E-4</v>
      </c>
      <c r="K566" s="109">
        <f t="shared" si="62"/>
        <v>-6.3236562230462035E-3</v>
      </c>
      <c r="L566" s="109">
        <f t="shared" si="63"/>
        <v>0</v>
      </c>
      <c r="M566" s="109">
        <f t="shared" si="65"/>
        <v>3.4789523383516041E-4</v>
      </c>
    </row>
    <row r="567" spans="1:13" x14ac:dyDescent="0.25">
      <c r="A567" s="185">
        <v>41400</v>
      </c>
      <c r="B567">
        <v>107.007483040772</v>
      </c>
      <c r="C567">
        <v>103.713227730919</v>
      </c>
      <c r="D567">
        <v>100.77406467185401</v>
      </c>
      <c r="E567">
        <v>94.1136103698055</v>
      </c>
      <c r="F567" s="464">
        <v>121.66717003926308</v>
      </c>
      <c r="G567">
        <f>_xll.ciqfunctions.udf.CIQ($G$1, "IQ_LASTSALEPRICE", A567, "USD")</f>
        <v>80.209999999999994</v>
      </c>
      <c r="H567" s="186">
        <f t="shared" si="64"/>
        <v>-6.3181367690783308E-3</v>
      </c>
      <c r="I567" s="109">
        <f t="shared" si="60"/>
        <v>3.5416803305621247E-3</v>
      </c>
      <c r="J567" s="109">
        <f t="shared" si="61"/>
        <v>-3.3708756345529611E-4</v>
      </c>
      <c r="K567" s="109">
        <f t="shared" si="62"/>
        <v>6.6118434645456858E-4</v>
      </c>
      <c r="L567" s="109">
        <f t="shared" si="63"/>
        <v>1.7855693531372285E-3</v>
      </c>
      <c r="M567" s="109">
        <f t="shared" si="65"/>
        <v>6.9554848966646432E-4</v>
      </c>
    </row>
    <row r="568" spans="1:13" x14ac:dyDescent="0.25">
      <c r="A568" s="185">
        <v>41401</v>
      </c>
      <c r="B568">
        <v>106.923561088187</v>
      </c>
      <c r="C568">
        <v>103.36761983130999</v>
      </c>
      <c r="D568">
        <v>100.565982770818</v>
      </c>
      <c r="E568">
        <v>93.919939001143703</v>
      </c>
      <c r="F568" s="464">
        <v>121.4557535487768</v>
      </c>
      <c r="G568">
        <f>_xll.ciqfunctions.udf.CIQ($G$1, "IQ_LASTSALEPRICE", A568, "USD")</f>
        <v>80.180000000000007</v>
      </c>
      <c r="H568" s="186">
        <f t="shared" si="64"/>
        <v>-3.740182022190508E-4</v>
      </c>
      <c r="I568" s="109">
        <f t="shared" si="60"/>
        <v>-7.8426246651386311E-4</v>
      </c>
      <c r="J568" s="109">
        <f t="shared" si="61"/>
        <v>-3.332341565009167E-3</v>
      </c>
      <c r="K568" s="109">
        <f t="shared" si="62"/>
        <v>-2.0648358455479521E-3</v>
      </c>
      <c r="L568" s="109">
        <f t="shared" si="63"/>
        <v>-2.05784655270147E-3</v>
      </c>
      <c r="M568" s="109">
        <f t="shared" si="65"/>
        <v>-1.7376625955716207E-3</v>
      </c>
    </row>
    <row r="569" spans="1:13" x14ac:dyDescent="0.25">
      <c r="A569" s="185">
        <v>41402</v>
      </c>
      <c r="B569">
        <v>106.098328554444</v>
      </c>
      <c r="C569">
        <v>103.094013577453</v>
      </c>
      <c r="D569">
        <v>100.17478879687</v>
      </c>
      <c r="E569">
        <v>93.724742661075098</v>
      </c>
      <c r="F569" s="464">
        <v>121.17185140440954</v>
      </c>
      <c r="G569">
        <f>_xll.ciqfunctions.udf.CIQ($G$1, "IQ_LASTSALEPRICE", A569, "USD")</f>
        <v>79.83</v>
      </c>
      <c r="H569" s="186">
        <f t="shared" si="64"/>
        <v>-4.365178348715526E-3</v>
      </c>
      <c r="I569" s="109">
        <f t="shared" si="60"/>
        <v>-7.7179671659306504E-3</v>
      </c>
      <c r="J569" s="109">
        <f t="shared" si="61"/>
        <v>-2.646924194476985E-3</v>
      </c>
      <c r="K569" s="109">
        <f t="shared" si="62"/>
        <v>-3.8899234429945473E-3</v>
      </c>
      <c r="L569" s="109">
        <f t="shared" si="63"/>
        <v>-2.0783269468076515E-3</v>
      </c>
      <c r="M569" s="109">
        <f t="shared" si="65"/>
        <v>-2.3374944049335822E-3</v>
      </c>
    </row>
    <row r="570" spans="1:13" x14ac:dyDescent="0.25">
      <c r="A570" s="185">
        <v>41403</v>
      </c>
      <c r="B570">
        <v>106.797678159311</v>
      </c>
      <c r="C570">
        <v>103.159843653569</v>
      </c>
      <c r="D570">
        <v>99.692038786466298</v>
      </c>
      <c r="E570">
        <v>93.569958063286293</v>
      </c>
      <c r="F570" s="464">
        <v>121.10540622168531</v>
      </c>
      <c r="G570">
        <f>_xll.ciqfunctions.udf.CIQ($G$1, "IQ_LASTSALEPRICE", A570, "USD")</f>
        <v>78.92</v>
      </c>
      <c r="H570" s="186">
        <f t="shared" si="64"/>
        <v>-1.1399223349617849E-2</v>
      </c>
      <c r="I570" s="109">
        <f t="shared" si="60"/>
        <v>6.5915233010305219E-3</v>
      </c>
      <c r="J570" s="109">
        <f t="shared" si="61"/>
        <v>6.3854411940744704E-4</v>
      </c>
      <c r="K570" s="109">
        <f t="shared" si="62"/>
        <v>-4.8190768975077125E-3</v>
      </c>
      <c r="L570" s="109">
        <f t="shared" si="63"/>
        <v>-1.6514806378133962E-3</v>
      </c>
      <c r="M570" s="109">
        <f t="shared" si="65"/>
        <v>-5.4835493519422851E-4</v>
      </c>
    </row>
    <row r="571" spans="1:13" x14ac:dyDescent="0.25">
      <c r="A571" s="185">
        <v>41404</v>
      </c>
      <c r="B571">
        <v>108.00055947968301</v>
      </c>
      <c r="C571">
        <v>104.110265377494</v>
      </c>
      <c r="D571">
        <v>101.090349161429</v>
      </c>
      <c r="E571">
        <v>93.732367518109001</v>
      </c>
      <c r="F571" s="464">
        <v>122.46451223195409</v>
      </c>
      <c r="G571">
        <f>_xll.ciqfunctions.udf.CIQ($G$1, "IQ_LASTSALEPRICE", A571, "USD")</f>
        <v>78.97</v>
      </c>
      <c r="H571" s="186">
        <f t="shared" si="64"/>
        <v>6.3355296502787262E-4</v>
      </c>
      <c r="I571" s="109">
        <f t="shared" si="60"/>
        <v>1.1263178573766908E-2</v>
      </c>
      <c r="J571" s="109">
        <f t="shared" si="61"/>
        <v>9.2130977545556991E-3</v>
      </c>
      <c r="K571" s="109">
        <f t="shared" si="62"/>
        <v>1.4026299311199697E-2</v>
      </c>
      <c r="L571" s="109">
        <f t="shared" si="63"/>
        <v>1.7357008401441831E-3</v>
      </c>
      <c r="M571" s="109">
        <f t="shared" si="65"/>
        <v>1.1222504863085181E-2</v>
      </c>
    </row>
    <row r="572" spans="1:13" x14ac:dyDescent="0.25">
      <c r="A572" s="185">
        <v>41407</v>
      </c>
      <c r="B572">
        <v>107.818728582418</v>
      </c>
      <c r="C572">
        <v>104.022834807652</v>
      </c>
      <c r="D572">
        <v>101.32340089058999</v>
      </c>
      <c r="E572">
        <v>93.808616088448304</v>
      </c>
      <c r="F572" s="464">
        <v>121.98731501057081</v>
      </c>
      <c r="G572">
        <f>_xll.ciqfunctions.udf.CIQ($G$1, "IQ_LASTSALEPRICE", A572, "USD")</f>
        <v>79.349999999999994</v>
      </c>
      <c r="H572" s="186">
        <f t="shared" si="64"/>
        <v>4.811953906546762E-3</v>
      </c>
      <c r="I572" s="109">
        <f t="shared" si="60"/>
        <v>-1.6836106973983078E-3</v>
      </c>
      <c r="J572" s="109">
        <f t="shared" si="61"/>
        <v>-8.3978817578633791E-4</v>
      </c>
      <c r="K572" s="109">
        <f t="shared" si="62"/>
        <v>2.3053805936394944E-3</v>
      </c>
      <c r="L572" s="109">
        <f t="shared" si="63"/>
        <v>8.1347108110296773E-4</v>
      </c>
      <c r="M572" s="109">
        <f t="shared" si="65"/>
        <v>-3.8966163559239764E-3</v>
      </c>
    </row>
    <row r="573" spans="1:13" x14ac:dyDescent="0.25">
      <c r="A573" s="185">
        <v>41408</v>
      </c>
      <c r="B573">
        <v>107.790754598223</v>
      </c>
      <c r="C573">
        <v>104.44558732771</v>
      </c>
      <c r="D573">
        <v>101.065379333305</v>
      </c>
      <c r="E573">
        <v>93.747617232176793</v>
      </c>
      <c r="F573" s="464">
        <v>121.07520386590154</v>
      </c>
      <c r="G573">
        <f>_xll.ciqfunctions.udf.CIQ($G$1, "IQ_LASTSALEPRICE", A573, "USD")</f>
        <v>80.66</v>
      </c>
      <c r="H573" s="186">
        <f t="shared" si="64"/>
        <v>1.6509136735979757E-2</v>
      </c>
      <c r="I573" s="109">
        <f t="shared" si="60"/>
        <v>-2.5945384964931595E-4</v>
      </c>
      <c r="J573" s="109">
        <f t="shared" si="61"/>
        <v>4.0640357556078754E-3</v>
      </c>
      <c r="K573" s="109">
        <f t="shared" si="62"/>
        <v>-2.5465149710440782E-3</v>
      </c>
      <c r="L573" s="109">
        <f t="shared" si="63"/>
        <v>-6.502479070152889E-4</v>
      </c>
      <c r="M573" s="109">
        <f t="shared" si="65"/>
        <v>-7.4770982916562145E-3</v>
      </c>
    </row>
    <row r="574" spans="1:13" x14ac:dyDescent="0.25">
      <c r="A574" s="185">
        <v>41409</v>
      </c>
      <c r="B574">
        <v>108.81180502133</v>
      </c>
      <c r="C574">
        <v>104.76753754371499</v>
      </c>
      <c r="D574">
        <v>101.797827624953</v>
      </c>
      <c r="E574">
        <v>93.788791460160098</v>
      </c>
      <c r="F574" s="464">
        <v>122.28933856840835</v>
      </c>
      <c r="G574">
        <f>_xll.ciqfunctions.udf.CIQ($G$1, "IQ_LASTSALEPRICE", A574, "USD")</f>
        <v>81.28</v>
      </c>
      <c r="H574" s="186">
        <f t="shared" si="64"/>
        <v>7.6865856682371003E-3</v>
      </c>
      <c r="I574" s="109">
        <f t="shared" si="60"/>
        <v>9.4725231947103694E-3</v>
      </c>
      <c r="J574" s="109">
        <f t="shared" si="61"/>
        <v>3.0824683382251195E-3</v>
      </c>
      <c r="K574" s="109">
        <f t="shared" si="62"/>
        <v>7.2472719785916517E-3</v>
      </c>
      <c r="L574" s="109">
        <f t="shared" si="63"/>
        <v>4.3920292802046568E-4</v>
      </c>
      <c r="M574" s="109">
        <f t="shared" si="65"/>
        <v>1.0027938535222658E-2</v>
      </c>
    </row>
    <row r="575" spans="1:13" x14ac:dyDescent="0.25">
      <c r="A575" s="185">
        <v>41410</v>
      </c>
      <c r="B575">
        <v>108.476117210993</v>
      </c>
      <c r="C575">
        <v>104.49084550504</v>
      </c>
      <c r="D575">
        <v>101.822797453077</v>
      </c>
      <c r="E575">
        <v>93.839115516584002</v>
      </c>
      <c r="F575" s="464">
        <v>122.34974327997585</v>
      </c>
      <c r="G575">
        <f>_xll.ciqfunctions.udf.CIQ($G$1, "IQ_LASTSALEPRICE", A575, "USD")</f>
        <v>80.52</v>
      </c>
      <c r="H575" s="186">
        <f t="shared" si="64"/>
        <v>-9.350393700787496E-3</v>
      </c>
      <c r="I575" s="109">
        <f t="shared" si="60"/>
        <v>-3.0850311716748013E-3</v>
      </c>
      <c r="J575" s="109">
        <f t="shared" si="61"/>
        <v>-2.6410092778933469E-3</v>
      </c>
      <c r="K575" s="109">
        <f t="shared" si="62"/>
        <v>2.4528841829507542E-4</v>
      </c>
      <c r="L575" s="109">
        <f t="shared" si="63"/>
        <v>5.3656791649014934E-4</v>
      </c>
      <c r="M575" s="109">
        <f t="shared" si="65"/>
        <v>4.9394912324030038E-4</v>
      </c>
    </row>
    <row r="576" spans="1:13" x14ac:dyDescent="0.25">
      <c r="A576" s="185">
        <v>41411</v>
      </c>
      <c r="B576">
        <v>109.077557871179</v>
      </c>
      <c r="C576">
        <v>105.68092984982501</v>
      </c>
      <c r="D576">
        <v>102.496982812434</v>
      </c>
      <c r="E576">
        <v>93.724742661075098</v>
      </c>
      <c r="F576" s="464">
        <v>123.11688311688312</v>
      </c>
      <c r="G576">
        <f>_xll.ciqfunctions.udf.CIQ($G$1, "IQ_LASTSALEPRICE", A576, "USD")</f>
        <v>80.47</v>
      </c>
      <c r="H576" s="186">
        <f t="shared" si="64"/>
        <v>-6.2096373571784991E-4</v>
      </c>
      <c r="I576" s="109">
        <f t="shared" si="60"/>
        <v>5.54445232415679E-3</v>
      </c>
      <c r="J576" s="109">
        <f t="shared" si="61"/>
        <v>1.1389364676234859E-2</v>
      </c>
      <c r="K576" s="109">
        <f t="shared" si="62"/>
        <v>6.6211631994070874E-3</v>
      </c>
      <c r="L576" s="109">
        <f t="shared" si="63"/>
        <v>-1.2188185585433331E-3</v>
      </c>
      <c r="M576" s="109">
        <f t="shared" si="65"/>
        <v>6.2700567761044823E-3</v>
      </c>
    </row>
    <row r="577" spans="1:13" x14ac:dyDescent="0.25">
      <c r="A577" s="185">
        <v>41414</v>
      </c>
      <c r="B577">
        <v>108.68592209245401</v>
      </c>
      <c r="C577">
        <v>105.67270109031</v>
      </c>
      <c r="D577">
        <v>102.671771609305</v>
      </c>
      <c r="E577">
        <v>93.686618375905397</v>
      </c>
      <c r="F577" s="464">
        <v>122.88734521292662</v>
      </c>
      <c r="G577">
        <f>_xll.ciqfunctions.udf.CIQ($G$1, "IQ_LASTSALEPRICE", A577, "USD")</f>
        <v>79.5</v>
      </c>
      <c r="H577" s="186">
        <f t="shared" si="64"/>
        <v>-1.2054181682614629E-2</v>
      </c>
      <c r="I577" s="109">
        <f t="shared" si="60"/>
        <v>-3.5904340578243321E-3</v>
      </c>
      <c r="J577" s="109">
        <f t="shared" si="61"/>
        <v>-7.7864185399345587E-5</v>
      </c>
      <c r="K577" s="109">
        <f t="shared" si="62"/>
        <v>1.7053067522081466E-3</v>
      </c>
      <c r="L577" s="109">
        <f t="shared" si="63"/>
        <v>-4.0676863000377317E-4</v>
      </c>
      <c r="M577" s="109">
        <f t="shared" si="65"/>
        <v>-1.8643901481698588E-3</v>
      </c>
    </row>
    <row r="578" spans="1:13" x14ac:dyDescent="0.25">
      <c r="A578" s="185">
        <v>41415</v>
      </c>
      <c r="B578">
        <v>108.420169242604</v>
      </c>
      <c r="C578">
        <v>105.92470685044201</v>
      </c>
      <c r="D578">
        <v>102.938116442631</v>
      </c>
      <c r="E578">
        <v>93.636294319481493</v>
      </c>
      <c r="F578" s="464">
        <v>123.28601630927211</v>
      </c>
      <c r="G578">
        <f>_xll.ciqfunctions.udf.CIQ($G$1, "IQ_LASTSALEPRICE", A578, "USD")</f>
        <v>80.849999999999994</v>
      </c>
      <c r="H578" s="186">
        <f t="shared" si="64"/>
        <v>1.6981132075471583E-2</v>
      </c>
      <c r="I578" s="109">
        <f t="shared" si="60"/>
        <v>-2.445145100061219E-3</v>
      </c>
      <c r="J578" s="109">
        <f t="shared" si="61"/>
        <v>2.3847763663829014E-3</v>
      </c>
      <c r="K578" s="109">
        <f t="shared" si="62"/>
        <v>2.5941388674923793E-3</v>
      </c>
      <c r="L578" s="109">
        <f t="shared" si="63"/>
        <v>-5.3715308862989364E-4</v>
      </c>
      <c r="M578" s="109">
        <f t="shared" si="65"/>
        <v>3.2441997640579867E-3</v>
      </c>
    </row>
    <row r="579" spans="1:13" x14ac:dyDescent="0.25">
      <c r="A579" s="185">
        <v>41416</v>
      </c>
      <c r="B579">
        <v>108.615987131967</v>
      </c>
      <c r="C579">
        <v>106.198313104299</v>
      </c>
      <c r="D579">
        <v>102.513629364517</v>
      </c>
      <c r="E579">
        <v>93.547845977887903</v>
      </c>
      <c r="F579" s="464">
        <v>123.31017819389911</v>
      </c>
      <c r="G579">
        <f>_xll.ciqfunctions.udf.CIQ($G$1, "IQ_LASTSALEPRICE", A579, "USD")</f>
        <v>85.9</v>
      </c>
      <c r="H579" s="186">
        <f t="shared" si="64"/>
        <v>6.2461348175633979E-2</v>
      </c>
      <c r="I579" s="109">
        <f t="shared" ref="I579:I642" si="66">B579/B578-1</f>
        <v>1.806102044766611E-3</v>
      </c>
      <c r="J579" s="109">
        <f t="shared" ref="J579:J642" si="67">C579/C578-1</f>
        <v>2.5830258302561582E-3</v>
      </c>
      <c r="K579" s="109">
        <f t="shared" ref="K579:K642" si="68">D579/D578-1</f>
        <v>-4.123711340206726E-3</v>
      </c>
      <c r="L579" s="109">
        <f t="shared" ref="L579:L610" si="69">E579/E578-1</f>
        <v>-9.4459463861107373E-4</v>
      </c>
      <c r="M579" s="109">
        <f t="shared" si="65"/>
        <v>1.959823615873546E-4</v>
      </c>
    </row>
    <row r="580" spans="1:13" x14ac:dyDescent="0.25">
      <c r="A580" s="185">
        <v>41417</v>
      </c>
      <c r="B580">
        <v>108.322260297922</v>
      </c>
      <c r="C580">
        <v>106.351573750257</v>
      </c>
      <c r="D580">
        <v>103.97020267177101</v>
      </c>
      <c r="E580">
        <v>93.584445291650695</v>
      </c>
      <c r="F580" s="464">
        <v>124.02899426155241</v>
      </c>
      <c r="G580">
        <f>_xll.ciqfunctions.udf.CIQ($G$1, "IQ_LASTSALEPRICE", A580, "USD")</f>
        <v>84.37</v>
      </c>
      <c r="H580" s="186">
        <f t="shared" ref="H580:H643" si="70">G580/G579-1</f>
        <v>-1.7811408614668234E-2</v>
      </c>
      <c r="I580" s="109">
        <f t="shared" si="66"/>
        <v>-2.7042688815978044E-3</v>
      </c>
      <c r="J580" s="109">
        <f t="shared" si="67"/>
        <v>1.4431551827709388E-3</v>
      </c>
      <c r="K580" s="109">
        <f t="shared" si="68"/>
        <v>1.4208581983520707E-2</v>
      </c>
      <c r="L580" s="109">
        <f t="shared" si="69"/>
        <v>3.9123630672843746E-4</v>
      </c>
      <c r="M580" s="109">
        <f t="shared" ref="M580:M643" si="71">F580/F579-1</f>
        <v>5.8293328108163234E-3</v>
      </c>
    </row>
    <row r="581" spans="1:13" x14ac:dyDescent="0.25">
      <c r="A581" s="185">
        <v>41418</v>
      </c>
      <c r="B581">
        <v>108.23833834533799</v>
      </c>
      <c r="C581">
        <v>106.219913598025</v>
      </c>
      <c r="D581">
        <v>104.361396645719</v>
      </c>
      <c r="E581">
        <v>93.532596263819997</v>
      </c>
      <c r="F581" s="464">
        <v>123.90818483841738</v>
      </c>
      <c r="G581">
        <f>_xll.ciqfunctions.udf.CIQ($G$1, "IQ_LASTSALEPRICE", A581, "USD")</f>
        <v>84.44</v>
      </c>
      <c r="H581" s="186">
        <f t="shared" si="70"/>
        <v>8.296787957804419E-4</v>
      </c>
      <c r="I581" s="109">
        <f t="shared" si="66"/>
        <v>-7.7474336625904527E-4</v>
      </c>
      <c r="J581" s="109">
        <f t="shared" si="67"/>
        <v>-1.2379708883403229E-3</v>
      </c>
      <c r="K581" s="109">
        <f t="shared" si="68"/>
        <v>3.7625585398055605E-3</v>
      </c>
      <c r="L581" s="109">
        <f t="shared" si="69"/>
        <v>-5.5403467605230627E-4</v>
      </c>
      <c r="M581" s="109">
        <f t="shared" si="71"/>
        <v>-9.740417863928208E-4</v>
      </c>
    </row>
    <row r="582" spans="1:13" x14ac:dyDescent="0.25">
      <c r="A582" s="185">
        <v>41421</v>
      </c>
      <c r="B582">
        <v>108.154416392754</v>
      </c>
      <c r="C582">
        <v>106.23637111705401</v>
      </c>
      <c r="D582">
        <v>103.90361646344</v>
      </c>
      <c r="E582">
        <v>93.419748379717802</v>
      </c>
      <c r="F582" s="464">
        <v>123.91422530957416</v>
      </c>
      <c r="G582">
        <f>_xll.ciqfunctions.udf.CIQ($G$1, "IQ_LASTSALEPRICE", A582, "USD")</f>
        <v>84.44</v>
      </c>
      <c r="H582" s="186">
        <f t="shared" si="70"/>
        <v>0</v>
      </c>
      <c r="I582" s="109">
        <f t="shared" si="66"/>
        <v>-7.7534405892520919E-4</v>
      </c>
      <c r="J582" s="109">
        <f t="shared" si="67"/>
        <v>1.5493816998657373E-4</v>
      </c>
      <c r="K582" s="109">
        <f t="shared" si="68"/>
        <v>-4.3864896119879537E-3</v>
      </c>
      <c r="L582" s="109">
        <f t="shared" si="69"/>
        <v>-1.2065086249064549E-3</v>
      </c>
      <c r="M582" s="109">
        <f t="shared" si="71"/>
        <v>4.8749573441364547E-5</v>
      </c>
    </row>
    <row r="583" spans="1:13" x14ac:dyDescent="0.25">
      <c r="A583" s="185">
        <v>41422</v>
      </c>
      <c r="B583">
        <v>108.699909084551</v>
      </c>
      <c r="C583">
        <v>106.73626825756</v>
      </c>
      <c r="D583">
        <v>104.228224229056</v>
      </c>
      <c r="E583">
        <v>93.422798322531406</v>
      </c>
      <c r="F583" s="464">
        <v>124.83237692540018</v>
      </c>
      <c r="G583">
        <f>_xll.ciqfunctions.udf.CIQ($G$1, "IQ_LASTSALEPRICE", A583, "USD")</f>
        <v>86.19</v>
      </c>
      <c r="H583" s="186">
        <f t="shared" si="70"/>
        <v>2.0724774988157169E-2</v>
      </c>
      <c r="I583" s="109">
        <f t="shared" si="66"/>
        <v>5.0436469447172616E-3</v>
      </c>
      <c r="J583" s="109">
        <f t="shared" si="67"/>
        <v>4.7055178490160721E-3</v>
      </c>
      <c r="K583" s="109">
        <f t="shared" si="68"/>
        <v>3.1241238434680518E-3</v>
      </c>
      <c r="L583" s="109">
        <f t="shared" si="69"/>
        <v>3.264773098310414E-5</v>
      </c>
      <c r="M583" s="109">
        <f t="shared" si="71"/>
        <v>7.4095739494977053E-3</v>
      </c>
    </row>
    <row r="584" spans="1:13" x14ac:dyDescent="0.25">
      <c r="A584" s="185">
        <v>41423</v>
      </c>
      <c r="B584">
        <v>107.972585495489</v>
      </c>
      <c r="C584">
        <v>106.754782966467</v>
      </c>
      <c r="D584">
        <v>105.30192683840301</v>
      </c>
      <c r="E584">
        <v>93.463972550514598</v>
      </c>
      <c r="F584" s="464">
        <v>126.54183026276048</v>
      </c>
      <c r="G584">
        <f>_xll.ciqfunctions.udf.CIQ($G$1, "IQ_LASTSALEPRICE", A584, "USD")</f>
        <v>85.02</v>
      </c>
      <c r="H584" s="186">
        <f t="shared" si="70"/>
        <v>-1.3574660633484226E-2</v>
      </c>
      <c r="I584" s="109">
        <f t="shared" si="66"/>
        <v>-6.6911149713680951E-3</v>
      </c>
      <c r="J584" s="109">
        <f t="shared" si="67"/>
        <v>1.7346220932457079E-4</v>
      </c>
      <c r="K584" s="109">
        <f t="shared" si="68"/>
        <v>1.0301457376721723E-2</v>
      </c>
      <c r="L584" s="109">
        <f t="shared" si="69"/>
        <v>4.4072997943223058E-4</v>
      </c>
      <c r="M584" s="109">
        <f t="shared" si="71"/>
        <v>1.369399012871364E-2</v>
      </c>
    </row>
    <row r="585" spans="1:13" x14ac:dyDescent="0.25">
      <c r="A585" s="185">
        <v>41424</v>
      </c>
      <c r="B585">
        <v>107.23127491432901</v>
      </c>
      <c r="C585">
        <v>106.024480559555</v>
      </c>
      <c r="D585">
        <v>106.400599275874</v>
      </c>
      <c r="E585">
        <v>93.564620663362504</v>
      </c>
      <c r="F585" s="464">
        <v>127.48414376321352</v>
      </c>
      <c r="G585">
        <f>_xll.ciqfunctions.udf.CIQ($G$1, "IQ_LASTSALEPRICE", A585, "USD")</f>
        <v>83.12</v>
      </c>
      <c r="H585" s="186">
        <f t="shared" si="70"/>
        <v>-2.2347682898141485E-2</v>
      </c>
      <c r="I585" s="109">
        <f t="shared" si="66"/>
        <v>-6.8657296457068639E-3</v>
      </c>
      <c r="J585" s="109">
        <f t="shared" si="67"/>
        <v>-6.8409338356427707E-3</v>
      </c>
      <c r="K585" s="109">
        <f t="shared" si="68"/>
        <v>1.043354542939201E-2</v>
      </c>
      <c r="L585" s="109">
        <f t="shared" si="69"/>
        <v>1.0768653428838704E-3</v>
      </c>
      <c r="M585" s="109">
        <f t="shared" si="71"/>
        <v>7.4466561649721985E-3</v>
      </c>
    </row>
    <row r="586" spans="1:13" x14ac:dyDescent="0.25">
      <c r="A586" s="185">
        <v>41425</v>
      </c>
      <c r="B586">
        <v>107.88866354290499</v>
      </c>
      <c r="C586">
        <v>106.388603168072</v>
      </c>
      <c r="D586">
        <v>106.334013067543</v>
      </c>
      <c r="E586">
        <v>93.625619519634</v>
      </c>
      <c r="F586" s="464">
        <v>128.7405617638176</v>
      </c>
      <c r="G586">
        <f>_xll.ciqfunctions.udf.CIQ($G$1, "IQ_LASTSALEPRICE", A586, "USD")</f>
        <v>81.069999999999993</v>
      </c>
      <c r="H586" s="186">
        <f t="shared" si="70"/>
        <v>-2.4663137632338961E-2</v>
      </c>
      <c r="I586" s="109">
        <f t="shared" si="66"/>
        <v>6.1305680558325637E-3</v>
      </c>
      <c r="J586" s="109">
        <f t="shared" si="67"/>
        <v>3.4343257952813566E-3</v>
      </c>
      <c r="K586" s="109">
        <f t="shared" si="68"/>
        <v>-6.2580670394873916E-4</v>
      </c>
      <c r="L586" s="109">
        <f t="shared" si="69"/>
        <v>6.519436068785911E-4</v>
      </c>
      <c r="M586" s="109">
        <f t="shared" si="71"/>
        <v>9.8554844823504073E-3</v>
      </c>
    </row>
    <row r="587" spans="1:13" x14ac:dyDescent="0.25">
      <c r="A587" s="185">
        <v>41428</v>
      </c>
      <c r="B587">
        <v>106.90957409609</v>
      </c>
      <c r="C587">
        <v>105.941164369471</v>
      </c>
      <c r="D587">
        <v>106.883349286279</v>
      </c>
      <c r="E587">
        <v>93.572245520396393</v>
      </c>
      <c r="F587" s="464">
        <v>129.16339474479011</v>
      </c>
      <c r="G587">
        <f>_xll.ciqfunctions.udf.CIQ($G$1, "IQ_LASTSALEPRICE", A587, "USD")</f>
        <v>82.62</v>
      </c>
      <c r="H587" s="186">
        <f t="shared" si="70"/>
        <v>1.9119279634883579E-2</v>
      </c>
      <c r="I587" s="109">
        <f t="shared" si="66"/>
        <v>-9.0749983794695677E-3</v>
      </c>
      <c r="J587" s="109">
        <f t="shared" si="67"/>
        <v>-4.2057023522917847E-3</v>
      </c>
      <c r="K587" s="109">
        <f t="shared" si="68"/>
        <v>5.1661383116150539E-3</v>
      </c>
      <c r="L587" s="109">
        <f t="shared" si="69"/>
        <v>-5.7007899666194906E-4</v>
      </c>
      <c r="M587" s="109">
        <f t="shared" si="71"/>
        <v>3.2843804250926034E-3</v>
      </c>
    </row>
    <row r="588" spans="1:13" x14ac:dyDescent="0.25">
      <c r="A588" s="185">
        <v>41429</v>
      </c>
      <c r="B588">
        <v>106.96552206448</v>
      </c>
      <c r="C588">
        <v>106.486319687307</v>
      </c>
      <c r="D588">
        <v>105.834616505056</v>
      </c>
      <c r="E588">
        <v>93.534121235226806</v>
      </c>
      <c r="F588" s="464">
        <v>128.82512836001209</v>
      </c>
      <c r="G588">
        <f>_xll.ciqfunctions.udf.CIQ($G$1, "IQ_LASTSALEPRICE", A588, "USD")</f>
        <v>81.75</v>
      </c>
      <c r="H588" s="186">
        <f t="shared" si="70"/>
        <v>-1.0530137981118459E-2</v>
      </c>
      <c r="I588" s="109">
        <f t="shared" si="66"/>
        <v>5.2332046837744173E-4</v>
      </c>
      <c r="J588" s="109">
        <f t="shared" si="67"/>
        <v>5.1458309060561369E-3</v>
      </c>
      <c r="K588" s="109">
        <f t="shared" si="68"/>
        <v>-9.8119378577297134E-3</v>
      </c>
      <c r="L588" s="109">
        <f t="shared" si="69"/>
        <v>-4.074315514986937E-4</v>
      </c>
      <c r="M588" s="109">
        <f t="shared" si="71"/>
        <v>-2.6189028667633618E-3</v>
      </c>
    </row>
    <row r="589" spans="1:13" x14ac:dyDescent="0.25">
      <c r="A589" s="185">
        <v>41430</v>
      </c>
      <c r="B589">
        <v>106.90957409609</v>
      </c>
      <c r="C589">
        <v>106.46060481382401</v>
      </c>
      <c r="D589">
        <v>106.683590661284</v>
      </c>
      <c r="E589">
        <v>93.495996950057105</v>
      </c>
      <c r="F589" s="464">
        <v>128.45061914829355</v>
      </c>
      <c r="G589">
        <f>_xll.ciqfunctions.udf.CIQ($G$1, "IQ_LASTSALEPRICE", A589, "USD")</f>
        <v>79.92</v>
      </c>
      <c r="H589" s="186">
        <f t="shared" si="70"/>
        <v>-2.2385321100917399E-2</v>
      </c>
      <c r="I589" s="109">
        <f t="shared" si="66"/>
        <v>-5.2304674730863088E-4</v>
      </c>
      <c r="J589" s="109">
        <f t="shared" si="67"/>
        <v>-2.4148523076494843E-4</v>
      </c>
      <c r="K589" s="109">
        <f t="shared" si="68"/>
        <v>8.0217057921445623E-3</v>
      </c>
      <c r="L589" s="109">
        <f t="shared" si="69"/>
        <v>-4.0759761963038432E-4</v>
      </c>
      <c r="M589" s="109">
        <f t="shared" si="71"/>
        <v>-2.9071130491866715E-3</v>
      </c>
    </row>
    <row r="590" spans="1:13" x14ac:dyDescent="0.25">
      <c r="A590" s="185">
        <v>41431</v>
      </c>
      <c r="B590">
        <v>106.05636757815201</v>
      </c>
      <c r="C590">
        <v>106.095453610368</v>
      </c>
      <c r="D590">
        <v>107.40771567689001</v>
      </c>
      <c r="E590">
        <v>93.640869233701807</v>
      </c>
      <c r="F590" s="464">
        <v>128.25128360012081</v>
      </c>
      <c r="G590">
        <f>_xll.ciqfunctions.udf.CIQ($G$1, "IQ_LASTSALEPRICE", A590, "USD")</f>
        <v>79.78</v>
      </c>
      <c r="H590" s="186">
        <f t="shared" si="70"/>
        <v>-1.7517517517517955E-3</v>
      </c>
      <c r="I590" s="109">
        <f t="shared" si="66"/>
        <v>-7.9806371426672795E-3</v>
      </c>
      <c r="J590" s="109">
        <f t="shared" si="67"/>
        <v>-3.4299185515109798E-3</v>
      </c>
      <c r="K590" s="109">
        <f t="shared" si="68"/>
        <v>6.7875950848437228E-3</v>
      </c>
      <c r="L590" s="109">
        <f t="shared" si="69"/>
        <v>1.5495025281360153E-3</v>
      </c>
      <c r="M590" s="109">
        <f t="shared" si="71"/>
        <v>-1.5518457559368093E-3</v>
      </c>
    </row>
    <row r="591" spans="1:13" x14ac:dyDescent="0.25">
      <c r="A591" s="185">
        <v>41432</v>
      </c>
      <c r="B591">
        <v>105.88852367298399</v>
      </c>
      <c r="C591">
        <v>105.16868957004699</v>
      </c>
      <c r="D591">
        <v>105.80132340089</v>
      </c>
      <c r="E591">
        <v>93.602744948532205</v>
      </c>
      <c r="F591" s="464">
        <v>128.69827846572034</v>
      </c>
      <c r="G591">
        <f>_xll.ciqfunctions.udf.CIQ($G$1, "IQ_LASTSALEPRICE", A591, "USD")</f>
        <v>82.63</v>
      </c>
      <c r="H591" s="186">
        <f t="shared" si="70"/>
        <v>3.5723238906994137E-2</v>
      </c>
      <c r="I591" s="109">
        <f t="shared" si="66"/>
        <v>-1.5825914935689855E-3</v>
      </c>
      <c r="J591" s="109">
        <f t="shared" si="67"/>
        <v>-8.7351908944610646E-3</v>
      </c>
      <c r="K591" s="109">
        <f t="shared" si="68"/>
        <v>-1.495602309272126E-2</v>
      </c>
      <c r="L591" s="109">
        <f t="shared" si="69"/>
        <v>-4.0713296962735512E-4</v>
      </c>
      <c r="M591" s="109">
        <f t="shared" si="71"/>
        <v>3.4853051996985851E-3</v>
      </c>
    </row>
    <row r="592" spans="1:13" x14ac:dyDescent="0.25">
      <c r="A592" s="185">
        <v>41435</v>
      </c>
      <c r="B592">
        <v>105.74865375201</v>
      </c>
      <c r="C592">
        <v>104.707879037235</v>
      </c>
      <c r="D592">
        <v>107.116401015439</v>
      </c>
      <c r="E592">
        <v>93.570720548989698</v>
      </c>
      <c r="F592" s="464">
        <v>129.55602536997887</v>
      </c>
      <c r="G592">
        <f>_xll.ciqfunctions.udf.CIQ($G$1, "IQ_LASTSALEPRICE", A592, "USD")</f>
        <v>82.08</v>
      </c>
      <c r="H592" s="186">
        <f t="shared" si="70"/>
        <v>-6.6561781435313661E-3</v>
      </c>
      <c r="I592" s="109">
        <f t="shared" si="66"/>
        <v>-1.3209167162057112E-3</v>
      </c>
      <c r="J592" s="109">
        <f t="shared" si="67"/>
        <v>-4.3816323536585156E-3</v>
      </c>
      <c r="K592" s="109">
        <f t="shared" si="68"/>
        <v>1.2429689651102471E-2</v>
      </c>
      <c r="L592" s="109">
        <f t="shared" si="69"/>
        <v>-3.4213098729229952E-4</v>
      </c>
      <c r="M592" s="109">
        <f t="shared" si="71"/>
        <v>6.6647892612410331E-3</v>
      </c>
    </row>
    <row r="593" spans="1:13" x14ac:dyDescent="0.25">
      <c r="A593" s="185">
        <v>41436</v>
      </c>
      <c r="B593">
        <v>105.44093992586799</v>
      </c>
      <c r="C593">
        <v>104.80456696153</v>
      </c>
      <c r="D593">
        <v>107.174663947729</v>
      </c>
      <c r="E593">
        <v>93.570720548989698</v>
      </c>
      <c r="F593" s="464">
        <v>129.50166112956811</v>
      </c>
      <c r="G593">
        <f>_xll.ciqfunctions.udf.CIQ($G$1, "IQ_LASTSALEPRICE", A593, "USD")</f>
        <v>81.64</v>
      </c>
      <c r="H593" s="186">
        <f t="shared" si="70"/>
        <v>-5.3606237816763436E-3</v>
      </c>
      <c r="I593" s="109">
        <f t="shared" si="66"/>
        <v>-2.9098604589673505E-3</v>
      </c>
      <c r="J593" s="109">
        <f t="shared" si="67"/>
        <v>9.2340638721766233E-4</v>
      </c>
      <c r="K593" s="109">
        <f t="shared" si="68"/>
        <v>5.4392167527739232E-4</v>
      </c>
      <c r="L593" s="109">
        <f t="shared" si="69"/>
        <v>0</v>
      </c>
      <c r="M593" s="109">
        <f t="shared" si="71"/>
        <v>-4.1961954494595943E-4</v>
      </c>
    </row>
    <row r="594" spans="1:13" x14ac:dyDescent="0.25">
      <c r="A594" s="185">
        <v>41437</v>
      </c>
      <c r="B594">
        <v>104.89544723407199</v>
      </c>
      <c r="C594">
        <v>104.846739354042</v>
      </c>
      <c r="D594">
        <v>106.933288942527</v>
      </c>
      <c r="E594">
        <v>93.570720548989698</v>
      </c>
      <c r="F594" s="464">
        <v>129.46239806704924</v>
      </c>
      <c r="G594">
        <f>_xll.ciqfunctions.udf.CIQ($G$1, "IQ_LASTSALEPRICE", A594, "USD")</f>
        <v>81.290000000000006</v>
      </c>
      <c r="H594" s="186">
        <f t="shared" si="70"/>
        <v>-4.2871141597256024E-3</v>
      </c>
      <c r="I594" s="109">
        <f t="shared" si="66"/>
        <v>-5.1734429926318937E-3</v>
      </c>
      <c r="J594" s="109">
        <f t="shared" si="67"/>
        <v>4.0239079015980117E-4</v>
      </c>
      <c r="K594" s="109">
        <f t="shared" si="68"/>
        <v>-2.2521647963340552E-3</v>
      </c>
      <c r="L594" s="109">
        <f t="shared" si="69"/>
        <v>0</v>
      </c>
      <c r="M594" s="109">
        <f t="shared" si="71"/>
        <v>-3.0318578291887999E-4</v>
      </c>
    </row>
    <row r="595" spans="1:13" x14ac:dyDescent="0.25">
      <c r="A595" s="185">
        <v>41438</v>
      </c>
      <c r="B595">
        <v>104.965382194559</v>
      </c>
      <c r="C595">
        <v>104.623534252211</v>
      </c>
      <c r="D595">
        <v>106.242457031087</v>
      </c>
      <c r="E595">
        <v>93.617994662599997</v>
      </c>
      <c r="F595" s="464">
        <v>129.47145877378438</v>
      </c>
      <c r="G595">
        <f>_xll.ciqfunctions.udf.CIQ($G$1, "IQ_LASTSALEPRICE", A595, "USD")</f>
        <v>82.23</v>
      </c>
      <c r="H595" s="186">
        <f t="shared" si="70"/>
        <v>1.1563537950547431E-2</v>
      </c>
      <c r="I595" s="109">
        <f t="shared" si="66"/>
        <v>6.6671111407679007E-4</v>
      </c>
      <c r="J595" s="109">
        <f t="shared" si="67"/>
        <v>-2.1288702272113103E-3</v>
      </c>
      <c r="K595" s="109">
        <f t="shared" si="68"/>
        <v>-6.4604008561945925E-3</v>
      </c>
      <c r="L595" s="109">
        <f t="shared" si="69"/>
        <v>5.0522335761593595E-4</v>
      </c>
      <c r="M595" s="109">
        <f t="shared" si="71"/>
        <v>6.9987169019070095E-5</v>
      </c>
    </row>
    <row r="596" spans="1:13" x14ac:dyDescent="0.25">
      <c r="A596" s="185">
        <v>41439</v>
      </c>
      <c r="B596">
        <v>104.83949926568199</v>
      </c>
      <c r="C596">
        <v>104.65644929026899</v>
      </c>
      <c r="D596">
        <v>105.501685463398</v>
      </c>
      <c r="E596">
        <v>93.564620663362504</v>
      </c>
      <c r="F596" s="464">
        <v>129.01238296587135</v>
      </c>
      <c r="G596">
        <f>_xll.ciqfunctions.udf.CIQ($G$1, "IQ_LASTSALEPRICE", A596, "USD")</f>
        <v>81.349999999999994</v>
      </c>
      <c r="H596" s="186">
        <f t="shared" si="70"/>
        <v>-1.0701690380639839E-2</v>
      </c>
      <c r="I596" s="109">
        <f t="shared" si="66"/>
        <v>-1.1992804317491057E-3</v>
      </c>
      <c r="J596" s="109">
        <f t="shared" si="67"/>
        <v>3.1460453227127871E-4</v>
      </c>
      <c r="K596" s="109">
        <f t="shared" si="68"/>
        <v>-6.9724626894899222E-3</v>
      </c>
      <c r="L596" s="109">
        <f t="shared" si="69"/>
        <v>-5.7012542759382612E-4</v>
      </c>
      <c r="M596" s="109">
        <f t="shared" si="71"/>
        <v>-3.5457684053373795E-3</v>
      </c>
    </row>
    <row r="597" spans="1:13" x14ac:dyDescent="0.25">
      <c r="A597" s="185">
        <v>41442</v>
      </c>
      <c r="B597">
        <v>104.89544723407199</v>
      </c>
      <c r="C597">
        <v>104.66982102448</v>
      </c>
      <c r="D597">
        <v>106.175870822755</v>
      </c>
      <c r="E597">
        <v>93.473122378955296</v>
      </c>
      <c r="F597" s="464">
        <v>130.2688009664754</v>
      </c>
      <c r="G597">
        <f>_xll.ciqfunctions.udf.CIQ($G$1, "IQ_LASTSALEPRICE", A597, "USD")</f>
        <v>83.01</v>
      </c>
      <c r="H597" s="186">
        <f t="shared" si="70"/>
        <v>2.0405654578979915E-2</v>
      </c>
      <c r="I597" s="109">
        <f t="shared" si="66"/>
        <v>5.3365352545431399E-4</v>
      </c>
      <c r="J597" s="109">
        <f t="shared" si="67"/>
        <v>1.2776789487589646E-4</v>
      </c>
      <c r="K597" s="109">
        <f t="shared" si="68"/>
        <v>6.3902804623050535E-3</v>
      </c>
      <c r="L597" s="109">
        <f t="shared" si="69"/>
        <v>-9.7791541031744256E-4</v>
      </c>
      <c r="M597" s="109">
        <f t="shared" si="71"/>
        <v>9.7387395823578249E-3</v>
      </c>
    </row>
    <row r="598" spans="1:13" x14ac:dyDescent="0.25">
      <c r="A598" s="185">
        <v>41443</v>
      </c>
      <c r="B598">
        <v>104.307993565983</v>
      </c>
      <c r="C598">
        <v>104.95474182267</v>
      </c>
      <c r="D598">
        <v>107.199633775854</v>
      </c>
      <c r="E598">
        <v>93.529546321006407</v>
      </c>
      <c r="F598" s="464">
        <v>131.04198127453941</v>
      </c>
      <c r="G598">
        <f>_xll.ciqfunctions.udf.CIQ($G$1, "IQ_LASTSALEPRICE", A598, "USD")</f>
        <v>83.24</v>
      </c>
      <c r="H598" s="186">
        <f t="shared" si="70"/>
        <v>2.7707505119862752E-3</v>
      </c>
      <c r="I598" s="109">
        <f t="shared" si="66"/>
        <v>-5.6003733582269399E-3</v>
      </c>
      <c r="J598" s="109">
        <f t="shared" si="67"/>
        <v>2.7220911949716875E-3</v>
      </c>
      <c r="K598" s="109">
        <f t="shared" si="68"/>
        <v>9.6421432211091229E-3</v>
      </c>
      <c r="L598" s="109">
        <f t="shared" si="69"/>
        <v>6.0363814340513855E-4</v>
      </c>
      <c r="M598" s="109">
        <f t="shared" si="71"/>
        <v>5.9352684781599496E-3</v>
      </c>
    </row>
    <row r="599" spans="1:13" x14ac:dyDescent="0.25">
      <c r="A599" s="185">
        <v>41444</v>
      </c>
      <c r="B599">
        <v>104.349954542275</v>
      </c>
      <c r="C599">
        <v>104.77165192347201</v>
      </c>
      <c r="D599">
        <v>107.091431187315</v>
      </c>
      <c r="E599">
        <v>93.499046892870695</v>
      </c>
      <c r="F599" s="464">
        <v>131.34400483237692</v>
      </c>
      <c r="G599">
        <f>_xll.ciqfunctions.udf.CIQ($G$1, "IQ_LASTSALEPRICE", A599, "USD")</f>
        <v>80.83</v>
      </c>
      <c r="H599" s="186">
        <f t="shared" si="70"/>
        <v>-2.8952426717924085E-2</v>
      </c>
      <c r="I599" s="109">
        <f t="shared" si="66"/>
        <v>4.0227958431060529E-4</v>
      </c>
      <c r="J599" s="109">
        <f t="shared" si="67"/>
        <v>-1.7444652430029794E-3</v>
      </c>
      <c r="K599" s="109">
        <f t="shared" si="68"/>
        <v>-1.0093559532604601E-3</v>
      </c>
      <c r="L599" s="109">
        <f t="shared" si="69"/>
        <v>-3.2609404552264021E-4</v>
      </c>
      <c r="M599" s="109">
        <f t="shared" si="71"/>
        <v>2.3047847331059135E-3</v>
      </c>
    </row>
    <row r="600" spans="1:13" x14ac:dyDescent="0.25">
      <c r="A600" s="185">
        <v>41445</v>
      </c>
      <c r="B600">
        <v>105.986432617665</v>
      </c>
      <c r="C600">
        <v>106.613865459781</v>
      </c>
      <c r="D600">
        <v>111.66923301011199</v>
      </c>
      <c r="E600">
        <v>93.5188715211589</v>
      </c>
      <c r="F600" s="464">
        <v>135.5481727574751</v>
      </c>
      <c r="G600">
        <f>_xll.ciqfunctions.udf.CIQ($G$1, "IQ_LASTSALEPRICE", A600, "USD")</f>
        <v>78.11</v>
      </c>
      <c r="H600" s="186">
        <f t="shared" si="70"/>
        <v>-3.3650872200915449E-2</v>
      </c>
      <c r="I600" s="109">
        <f t="shared" si="66"/>
        <v>1.5682595000336308E-2</v>
      </c>
      <c r="J600" s="109">
        <f t="shared" si="67"/>
        <v>1.7583129620353688E-2</v>
      </c>
      <c r="K600" s="109">
        <f t="shared" si="68"/>
        <v>4.2746667702945329E-2</v>
      </c>
      <c r="L600" s="109">
        <f t="shared" si="69"/>
        <v>2.1203027139859998E-4</v>
      </c>
      <c r="M600" s="109">
        <f t="shared" si="71"/>
        <v>3.2008830022075108E-2</v>
      </c>
    </row>
    <row r="601" spans="1:13" x14ac:dyDescent="0.25">
      <c r="A601" s="185">
        <v>41446</v>
      </c>
      <c r="B601">
        <v>106.60186026994801</v>
      </c>
      <c r="C601">
        <v>107.759720222176</v>
      </c>
      <c r="D601">
        <v>111.71084939032001</v>
      </c>
      <c r="E601">
        <v>93.595120091498202</v>
      </c>
      <c r="F601" s="464">
        <v>137.11265478707338</v>
      </c>
      <c r="G601">
        <f>_xll.ciqfunctions.udf.CIQ($G$1, "IQ_LASTSALEPRICE", A601, "USD")</f>
        <v>78.25</v>
      </c>
      <c r="H601" s="186">
        <f t="shared" si="70"/>
        <v>1.7923441300728982E-3</v>
      </c>
      <c r="I601" s="109">
        <f t="shared" si="66"/>
        <v>5.8066644671690426E-3</v>
      </c>
      <c r="J601" s="109">
        <f t="shared" si="67"/>
        <v>1.0747708634832875E-2</v>
      </c>
      <c r="K601" s="109">
        <f t="shared" si="68"/>
        <v>3.7267543696883898E-4</v>
      </c>
      <c r="L601" s="109">
        <f t="shared" si="69"/>
        <v>8.1532816958818088E-4</v>
      </c>
      <c r="M601" s="109">
        <f t="shared" si="71"/>
        <v>1.154188948306567E-2</v>
      </c>
    </row>
    <row r="602" spans="1:13" x14ac:dyDescent="0.25">
      <c r="A602" s="185">
        <v>41449</v>
      </c>
      <c r="B602">
        <v>106.82565214350601</v>
      </c>
      <c r="C602">
        <v>108.434478502365</v>
      </c>
      <c r="D602">
        <v>111.594323525739</v>
      </c>
      <c r="E602">
        <v>93.770491803278603</v>
      </c>
      <c r="F602" s="464">
        <v>136.2609483539716</v>
      </c>
      <c r="G602">
        <f>_xll.ciqfunctions.udf.CIQ($G$1, "IQ_LASTSALEPRICE", A602, "USD")</f>
        <v>76.94</v>
      </c>
      <c r="H602" s="186">
        <f t="shared" si="70"/>
        <v>-1.6741214057508058E-2</v>
      </c>
      <c r="I602" s="109">
        <f t="shared" si="66"/>
        <v>2.0993242800011469E-3</v>
      </c>
      <c r="J602" s="109">
        <f t="shared" si="67"/>
        <v>6.261692947956865E-3</v>
      </c>
      <c r="K602" s="109">
        <f t="shared" si="68"/>
        <v>-1.04310248482542E-3</v>
      </c>
      <c r="L602" s="109">
        <f t="shared" si="69"/>
        <v>1.8737270875763823E-3</v>
      </c>
      <c r="M602" s="109">
        <f t="shared" si="71"/>
        <v>-6.2117273888717683E-3</v>
      </c>
    </row>
    <row r="603" spans="1:13" x14ac:dyDescent="0.25">
      <c r="A603" s="185">
        <v>41450</v>
      </c>
      <c r="B603">
        <v>106.951535072382</v>
      </c>
      <c r="C603">
        <v>108.224645134745</v>
      </c>
      <c r="D603">
        <v>110.420741603895</v>
      </c>
      <c r="E603">
        <v>93.778116660312605</v>
      </c>
      <c r="F603" s="464">
        <v>134.29779522802778</v>
      </c>
      <c r="G603">
        <f>_xll.ciqfunctions.udf.CIQ($G$1, "IQ_LASTSALEPRICE", A603, "USD")</f>
        <v>77.3</v>
      </c>
      <c r="H603" s="186">
        <f t="shared" si="70"/>
        <v>4.6789706264622755E-3</v>
      </c>
      <c r="I603" s="109">
        <f t="shared" si="66"/>
        <v>1.1783960720117559E-3</v>
      </c>
      <c r="J603" s="109">
        <f t="shared" si="67"/>
        <v>-1.9351166761539806E-3</v>
      </c>
      <c r="K603" s="109">
        <f t="shared" si="68"/>
        <v>-1.0516501957855584E-2</v>
      </c>
      <c r="L603" s="109">
        <f t="shared" si="69"/>
        <v>8.1314034803270374E-5</v>
      </c>
      <c r="M603" s="109">
        <f t="shared" si="71"/>
        <v>-1.4407305612199606E-2</v>
      </c>
    </row>
    <row r="604" spans="1:13" x14ac:dyDescent="0.25">
      <c r="A604" s="185">
        <v>41451</v>
      </c>
      <c r="B604">
        <v>107.66487166934699</v>
      </c>
      <c r="C604">
        <v>107.840979222382</v>
      </c>
      <c r="D604">
        <v>109.96296142161501</v>
      </c>
      <c r="E604">
        <v>93.808616088448304</v>
      </c>
      <c r="F604" s="464">
        <v>132.721232256116</v>
      </c>
      <c r="G604">
        <f>_xll.ciqfunctions.udf.CIQ($G$1, "IQ_LASTSALEPRICE", A604, "USD")</f>
        <v>78.709999999999994</v>
      </c>
      <c r="H604" s="186">
        <f t="shared" si="70"/>
        <v>1.8240620957309162E-2</v>
      </c>
      <c r="I604" s="109">
        <f t="shared" si="66"/>
        <v>6.6697181717141341E-3</v>
      </c>
      <c r="J604" s="109">
        <f t="shared" si="67"/>
        <v>-3.5450881995068295E-3</v>
      </c>
      <c r="K604" s="109">
        <f t="shared" si="68"/>
        <v>-4.1457807258907797E-3</v>
      </c>
      <c r="L604" s="109">
        <f t="shared" si="69"/>
        <v>3.2522969347081876E-4</v>
      </c>
      <c r="M604" s="109">
        <f t="shared" si="71"/>
        <v>-1.1739306436378216E-2</v>
      </c>
    </row>
    <row r="605" spans="1:13" x14ac:dyDescent="0.25">
      <c r="A605" s="185">
        <v>41452</v>
      </c>
      <c r="B605">
        <v>107.45506678788701</v>
      </c>
      <c r="C605">
        <v>107.991154083521</v>
      </c>
      <c r="D605">
        <v>108.62291397894199</v>
      </c>
      <c r="E605">
        <v>93.839115516584002</v>
      </c>
      <c r="F605" s="464">
        <v>132.15342796738148</v>
      </c>
      <c r="G605">
        <f>_xll.ciqfunctions.udf.CIQ($G$1, "IQ_LASTSALEPRICE", A605, "USD")</f>
        <v>78.760000000000005</v>
      </c>
      <c r="H605" s="186">
        <f t="shared" si="70"/>
        <v>6.3524329818331893E-4</v>
      </c>
      <c r="I605" s="109">
        <f t="shared" si="66"/>
        <v>-1.9486846378671263E-3</v>
      </c>
      <c r="J605" s="109">
        <f t="shared" si="67"/>
        <v>1.3925583968346089E-3</v>
      </c>
      <c r="K605" s="109">
        <f t="shared" si="68"/>
        <v>-1.2186352798694289E-2</v>
      </c>
      <c r="L605" s="109">
        <f t="shared" si="69"/>
        <v>3.251239535069228E-4</v>
      </c>
      <c r="M605" s="109">
        <f t="shared" si="71"/>
        <v>-4.2781722191880256E-3</v>
      </c>
    </row>
    <row r="606" spans="1:13" x14ac:dyDescent="0.25">
      <c r="A606" s="185">
        <v>41453</v>
      </c>
      <c r="B606">
        <v>107.59493670886</v>
      </c>
      <c r="C606">
        <v>108.399506274429</v>
      </c>
      <c r="D606">
        <v>108.373215697698</v>
      </c>
      <c r="E606">
        <v>93.666793747617206</v>
      </c>
      <c r="F606" s="464">
        <v>133.85684083358504</v>
      </c>
      <c r="G606">
        <f>_xll.ciqfunctions.udf.CIQ($G$1, "IQ_LASTSALEPRICE", A606, "USD")</f>
        <v>79.23</v>
      </c>
      <c r="H606" s="186">
        <f t="shared" si="70"/>
        <v>5.9674961909599311E-3</v>
      </c>
      <c r="I606" s="109">
        <f t="shared" si="66"/>
        <v>1.3016596160058125E-3</v>
      </c>
      <c r="J606" s="109">
        <f t="shared" si="67"/>
        <v>3.7813485222333298E-3</v>
      </c>
      <c r="K606" s="109">
        <f t="shared" si="68"/>
        <v>-2.2987624995256528E-3</v>
      </c>
      <c r="L606" s="109">
        <f t="shared" si="69"/>
        <v>-1.8363532948724171E-3</v>
      </c>
      <c r="M606" s="109">
        <f t="shared" si="71"/>
        <v>1.2889660846512552E-2</v>
      </c>
    </row>
    <row r="607" spans="1:13" x14ac:dyDescent="0.25">
      <c r="A607" s="185">
        <v>41456</v>
      </c>
      <c r="B607">
        <v>107.133365969648</v>
      </c>
      <c r="C607">
        <v>108.003497222793</v>
      </c>
      <c r="D607">
        <v>107.266219984185</v>
      </c>
      <c r="E607">
        <v>93.595120091498202</v>
      </c>
      <c r="F607" s="464">
        <v>134.49713077620055</v>
      </c>
      <c r="G607">
        <f>_xll.ciqfunctions.udf.CIQ($G$1, "IQ_LASTSALEPRICE", A607, "USD")</f>
        <v>79.430000000000007</v>
      </c>
      <c r="H607" s="186">
        <f t="shared" si="70"/>
        <v>2.5242963523917084E-3</v>
      </c>
      <c r="I607" s="109">
        <f t="shared" si="66"/>
        <v>-4.2898927526763275E-3</v>
      </c>
      <c r="J607" s="109">
        <f t="shared" si="67"/>
        <v>-3.6532366728078136E-3</v>
      </c>
      <c r="K607" s="109">
        <f t="shared" si="68"/>
        <v>-1.0214661495335786E-2</v>
      </c>
      <c r="L607" s="109">
        <f t="shared" si="69"/>
        <v>-7.6519813747577548E-4</v>
      </c>
      <c r="M607" s="109">
        <f t="shared" si="71"/>
        <v>4.7833935018049001E-3</v>
      </c>
    </row>
    <row r="608" spans="1:13" x14ac:dyDescent="0.25">
      <c r="A608" s="185">
        <v>41457</v>
      </c>
      <c r="B608">
        <v>107.329183859011</v>
      </c>
      <c r="C608">
        <v>108.354248097099</v>
      </c>
      <c r="D608">
        <v>108.165133796662</v>
      </c>
      <c r="E608">
        <v>93.599695005718601</v>
      </c>
      <c r="F608" s="464">
        <v>135.22802778616733</v>
      </c>
      <c r="G608">
        <f>_xll.ciqfunctions.udf.CIQ($G$1, "IQ_LASTSALEPRICE", A608, "USD")</f>
        <v>74.900000000000006</v>
      </c>
      <c r="H608" s="186">
        <f t="shared" si="70"/>
        <v>-5.7031348357043932E-2</v>
      </c>
      <c r="I608" s="109">
        <f t="shared" si="66"/>
        <v>1.8277955480132668E-3</v>
      </c>
      <c r="J608" s="109">
        <f t="shared" si="67"/>
        <v>3.247588118211242E-3</v>
      </c>
      <c r="K608" s="109">
        <f t="shared" si="68"/>
        <v>8.3802133850670035E-3</v>
      </c>
      <c r="L608" s="109">
        <f t="shared" si="69"/>
        <v>4.8879837067694609E-5</v>
      </c>
      <c r="M608" s="109">
        <f t="shared" si="71"/>
        <v>5.4342944399532467E-3</v>
      </c>
    </row>
    <row r="609" spans="1:13" x14ac:dyDescent="0.25">
      <c r="A609" s="185">
        <v>41458</v>
      </c>
      <c r="B609">
        <v>107.511014756276</v>
      </c>
      <c r="C609">
        <v>108.314132894466</v>
      </c>
      <c r="D609">
        <v>108.548004494569</v>
      </c>
      <c r="E609">
        <v>93.564620663362504</v>
      </c>
      <c r="F609" s="464">
        <v>136.67774086378739</v>
      </c>
      <c r="G609">
        <f>_xll.ciqfunctions.udf.CIQ($G$1, "IQ_LASTSALEPRICE", A609, "USD")</f>
        <v>68.849999999999994</v>
      </c>
      <c r="H609" s="186">
        <f t="shared" si="70"/>
        <v>-8.0774365821094984E-2</v>
      </c>
      <c r="I609" s="109">
        <f t="shared" si="66"/>
        <v>1.6941421776193177E-3</v>
      </c>
      <c r="J609" s="109">
        <f t="shared" si="67"/>
        <v>-3.7022270319342354E-4</v>
      </c>
      <c r="K609" s="109">
        <f t="shared" si="68"/>
        <v>3.5396868146693183E-3</v>
      </c>
      <c r="L609" s="109">
        <f t="shared" si="69"/>
        <v>-3.7472710091579486E-4</v>
      </c>
      <c r="M609" s="109">
        <f t="shared" si="71"/>
        <v>1.0720507437351978E-2</v>
      </c>
    </row>
    <row r="610" spans="1:13" x14ac:dyDescent="0.25">
      <c r="A610" s="185">
        <v>41459</v>
      </c>
      <c r="B610">
        <v>108.23833834533799</v>
      </c>
      <c r="C610">
        <v>108.199958856202</v>
      </c>
      <c r="D610">
        <v>107.399392400848</v>
      </c>
      <c r="E610">
        <v>93.476934807472304</v>
      </c>
      <c r="F610" s="464">
        <v>137.11869525823016</v>
      </c>
      <c r="G610">
        <f>_xll.ciqfunctions.udf.CIQ($G$1, "IQ_LASTSALEPRICE", A610, "USD")</f>
        <v>68.849999999999994</v>
      </c>
      <c r="H610" s="186">
        <f t="shared" si="70"/>
        <v>0</v>
      </c>
      <c r="I610" s="109">
        <f t="shared" si="66"/>
        <v>6.7651076562789125E-3</v>
      </c>
      <c r="J610" s="109">
        <f t="shared" si="67"/>
        <v>-1.0541010227653747E-3</v>
      </c>
      <c r="K610" s="109">
        <f t="shared" si="68"/>
        <v>-1.0581604876748085E-2</v>
      </c>
      <c r="L610" s="109">
        <f t="shared" si="69"/>
        <v>-9.3716893488715591E-4</v>
      </c>
      <c r="M610" s="109">
        <f t="shared" si="71"/>
        <v>3.2262341450479681E-3</v>
      </c>
    </row>
    <row r="611" spans="1:13" x14ac:dyDescent="0.25">
      <c r="A611" s="185">
        <v>41460</v>
      </c>
      <c r="B611">
        <v>108.951674942303</v>
      </c>
      <c r="C611">
        <v>108.826373174243</v>
      </c>
      <c r="D611">
        <v>108.71447001539801</v>
      </c>
      <c r="E611">
        <v>93.590545177277903</v>
      </c>
      <c r="F611" s="464">
        <v>136.9314406523709</v>
      </c>
      <c r="G611">
        <f>_xll.ciqfunctions.udf.CIQ($G$1, "IQ_LASTSALEPRICE", A611, "USD")</f>
        <v>69.33</v>
      </c>
      <c r="H611" s="186">
        <f t="shared" si="70"/>
        <v>6.9716775599129033E-3</v>
      </c>
      <c r="I611" s="109">
        <f t="shared" si="66"/>
        <v>6.5904245008741036E-3</v>
      </c>
      <c r="J611" s="109">
        <f t="shared" si="67"/>
        <v>5.7894136436180688E-3</v>
      </c>
      <c r="K611" s="109">
        <f t="shared" si="68"/>
        <v>1.2244739799287974E-2</v>
      </c>
      <c r="L611" s="109">
        <f t="shared" ref="L611:L642" si="72">E611/E610-1</f>
        <v>1.215383987928087E-3</v>
      </c>
      <c r="M611" s="109">
        <f t="shared" si="71"/>
        <v>-1.3656387665198499E-3</v>
      </c>
    </row>
    <row r="612" spans="1:13" x14ac:dyDescent="0.25">
      <c r="A612" s="185">
        <v>41463</v>
      </c>
      <c r="B612">
        <v>108.68592209245401</v>
      </c>
      <c r="C612">
        <v>108.611396831927</v>
      </c>
      <c r="D612">
        <v>107.507594989387</v>
      </c>
      <c r="E612">
        <v>93.610369805566094</v>
      </c>
      <c r="F612" s="464">
        <v>136.38779824826335</v>
      </c>
      <c r="G612">
        <f>_xll.ciqfunctions.udf.CIQ($G$1, "IQ_LASTSALEPRICE", A612, "USD")</f>
        <v>69.959999999999994</v>
      </c>
      <c r="H612" s="186">
        <f t="shared" si="70"/>
        <v>9.0869753353526317E-3</v>
      </c>
      <c r="I612" s="109">
        <f t="shared" si="66"/>
        <v>-2.4391809487070981E-3</v>
      </c>
      <c r="J612" s="109">
        <f t="shared" si="67"/>
        <v>-1.975406659668888E-3</v>
      </c>
      <c r="K612" s="109">
        <f t="shared" si="68"/>
        <v>-1.110132833136257E-2</v>
      </c>
      <c r="L612" s="109">
        <f t="shared" si="72"/>
        <v>2.1182298116384501E-4</v>
      </c>
      <c r="M612" s="109">
        <f t="shared" si="71"/>
        <v>-3.9701795403416229E-3</v>
      </c>
    </row>
    <row r="613" spans="1:13" x14ac:dyDescent="0.25">
      <c r="A613" s="185">
        <v>41464</v>
      </c>
      <c r="B613">
        <v>109.45520665780801</v>
      </c>
      <c r="C613">
        <v>108.379962970582</v>
      </c>
      <c r="D613">
        <v>107.116401015439</v>
      </c>
      <c r="E613">
        <v>93.544796035074299</v>
      </c>
      <c r="F613" s="464">
        <v>136.7139836907279</v>
      </c>
      <c r="G613">
        <f>_xll.ciqfunctions.udf.CIQ($G$1, "IQ_LASTSALEPRICE", A613, "USD")</f>
        <v>70.25</v>
      </c>
      <c r="H613" s="186">
        <f t="shared" si="70"/>
        <v>4.1452258433392064E-3</v>
      </c>
      <c r="I613" s="109">
        <f t="shared" si="66"/>
        <v>7.0780516054287368E-3</v>
      </c>
      <c r="J613" s="109">
        <f t="shared" si="67"/>
        <v>-2.1308432456966786E-3</v>
      </c>
      <c r="K613" s="109">
        <f t="shared" si="68"/>
        <v>-3.6387566291165019E-3</v>
      </c>
      <c r="L613" s="109">
        <f t="shared" si="72"/>
        <v>-7.0049686405460054E-4</v>
      </c>
      <c r="M613" s="109">
        <f t="shared" si="71"/>
        <v>2.3916028167769721E-3</v>
      </c>
    </row>
    <row r="614" spans="1:13" x14ac:dyDescent="0.25">
      <c r="A614" s="185">
        <v>41465</v>
      </c>
      <c r="B614">
        <v>108.923700958108</v>
      </c>
      <c r="C614">
        <v>108.152643488994</v>
      </c>
      <c r="D614">
        <v>107.882142411253</v>
      </c>
      <c r="E614">
        <v>93.593595120091393</v>
      </c>
      <c r="F614" s="464">
        <v>137.12473572938688</v>
      </c>
      <c r="G614">
        <f>_xll.ciqfunctions.udf.CIQ($G$1, "IQ_LASTSALEPRICE", A614, "USD")</f>
        <v>72.95</v>
      </c>
      <c r="H614" s="186">
        <f t="shared" si="70"/>
        <v>3.843416370106767E-2</v>
      </c>
      <c r="I614" s="109">
        <f t="shared" si="66"/>
        <v>-4.8559197495433581E-3</v>
      </c>
      <c r="J614" s="109">
        <f t="shared" si="67"/>
        <v>-2.0974308844311507E-3</v>
      </c>
      <c r="K614" s="109">
        <f t="shared" si="68"/>
        <v>7.1486848750981213E-3</v>
      </c>
      <c r="L614" s="109">
        <f t="shared" si="72"/>
        <v>5.2166541684250944E-4</v>
      </c>
      <c r="M614" s="109">
        <f t="shared" si="71"/>
        <v>3.0044625104932443E-3</v>
      </c>
    </row>
    <row r="615" spans="1:13" x14ac:dyDescent="0.25">
      <c r="A615" s="185">
        <v>41466</v>
      </c>
      <c r="B615">
        <v>107.189313938037</v>
      </c>
      <c r="C615">
        <v>106.739354042378</v>
      </c>
      <c r="D615">
        <v>106.94993549461</v>
      </c>
      <c r="E615">
        <v>93.633244376667903</v>
      </c>
      <c r="F615" s="464">
        <v>136.96768347931138</v>
      </c>
      <c r="G615">
        <f>_xll.ciqfunctions.udf.CIQ($G$1, "IQ_LASTSALEPRICE", A615, "USD")</f>
        <v>74.13</v>
      </c>
      <c r="H615" s="186">
        <f t="shared" si="70"/>
        <v>1.617546264564762E-2</v>
      </c>
      <c r="I615" s="109">
        <f t="shared" si="66"/>
        <v>-1.5922953451040445E-2</v>
      </c>
      <c r="J615" s="109">
        <f t="shared" si="67"/>
        <v>-1.3067544176669443E-2</v>
      </c>
      <c r="K615" s="109">
        <f t="shared" si="68"/>
        <v>-8.640975195777667E-3</v>
      </c>
      <c r="L615" s="109">
        <f t="shared" si="72"/>
        <v>4.2363215694019019E-4</v>
      </c>
      <c r="M615" s="109">
        <f t="shared" si="71"/>
        <v>-1.1453239945377058E-3</v>
      </c>
    </row>
    <row r="616" spans="1:13" x14ac:dyDescent="0.25">
      <c r="A616" s="185">
        <v>41467</v>
      </c>
      <c r="B616">
        <v>107.161339953842</v>
      </c>
      <c r="C616">
        <v>106.926558321333</v>
      </c>
      <c r="D616">
        <v>106.683590661284</v>
      </c>
      <c r="E616">
        <v>93.666793747617206</v>
      </c>
      <c r="F616" s="464">
        <v>136.9435215946844</v>
      </c>
      <c r="G616">
        <f>_xll.ciqfunctions.udf.CIQ($G$1, "IQ_LASTSALEPRICE", A616, "USD")</f>
        <v>74.27</v>
      </c>
      <c r="H616" s="186">
        <f t="shared" si="70"/>
        <v>1.8885741265344258E-3</v>
      </c>
      <c r="I616" s="109">
        <f t="shared" si="66"/>
        <v>-2.6097736021679641E-4</v>
      </c>
      <c r="J616" s="109">
        <f t="shared" si="67"/>
        <v>1.7538449678147217E-3</v>
      </c>
      <c r="K616" s="109">
        <f t="shared" si="68"/>
        <v>-2.4903692750654072E-3</v>
      </c>
      <c r="L616" s="109">
        <f t="shared" si="72"/>
        <v>3.5830618892518373E-4</v>
      </c>
      <c r="M616" s="109">
        <f t="shared" si="71"/>
        <v>-1.7640573318611352E-4</v>
      </c>
    </row>
    <row r="617" spans="1:13" x14ac:dyDescent="0.25">
      <c r="A617" s="185">
        <v>41470</v>
      </c>
      <c r="B617">
        <v>107.273235890621</v>
      </c>
      <c r="C617">
        <v>107.130220119317</v>
      </c>
      <c r="D617">
        <v>106.001082025885</v>
      </c>
      <c r="E617">
        <v>93.666793747617206</v>
      </c>
      <c r="F617" s="464">
        <v>135.96496526729084</v>
      </c>
      <c r="G617">
        <f>_xll.ciqfunctions.udf.CIQ($G$1, "IQ_LASTSALEPRICE", A617, "USD")</f>
        <v>73.88</v>
      </c>
      <c r="H617" s="186">
        <f t="shared" si="70"/>
        <v>-5.2511108119025485E-3</v>
      </c>
      <c r="I617" s="109">
        <f t="shared" si="66"/>
        <v>1.0441819487063686E-3</v>
      </c>
      <c r="J617" s="109">
        <f t="shared" si="67"/>
        <v>1.9046886122711104E-3</v>
      </c>
      <c r="K617" s="109">
        <f t="shared" si="68"/>
        <v>-6.3975034133031405E-3</v>
      </c>
      <c r="L617" s="109">
        <f t="shared" si="72"/>
        <v>0</v>
      </c>
      <c r="M617" s="109">
        <f t="shared" si="71"/>
        <v>-7.1456927352125943E-3</v>
      </c>
    </row>
    <row r="618" spans="1:13" x14ac:dyDescent="0.25">
      <c r="A618" s="185">
        <v>41471</v>
      </c>
      <c r="B618">
        <v>106.406042380586</v>
      </c>
      <c r="C618">
        <v>106.87821435918499</v>
      </c>
      <c r="D618">
        <v>105.018935452994</v>
      </c>
      <c r="E618">
        <v>93.625619519634</v>
      </c>
      <c r="F618" s="464">
        <v>135.58441558441558</v>
      </c>
      <c r="G618">
        <f>_xll.ciqfunctions.udf.CIQ($G$1, "IQ_LASTSALEPRICE", A618, "USD")</f>
        <v>73.63</v>
      </c>
      <c r="H618" s="186">
        <f t="shared" si="70"/>
        <v>-3.3838657282079243E-3</v>
      </c>
      <c r="I618" s="109">
        <f t="shared" si="66"/>
        <v>-8.0839689679839122E-3</v>
      </c>
      <c r="J618" s="109">
        <f t="shared" si="67"/>
        <v>-2.3523312082374126E-3</v>
      </c>
      <c r="K618" s="109">
        <f t="shared" si="68"/>
        <v>-9.2654391268492953E-3</v>
      </c>
      <c r="L618" s="109">
        <f t="shared" si="72"/>
        <v>-4.3958190876214331E-4</v>
      </c>
      <c r="M618" s="109">
        <f t="shared" si="71"/>
        <v>-2.7988804478208396E-3</v>
      </c>
    </row>
    <row r="619" spans="1:13" x14ac:dyDescent="0.25">
      <c r="A619" s="185">
        <v>41472</v>
      </c>
      <c r="B619">
        <v>106.797678159311</v>
      </c>
      <c r="C619">
        <v>107.291709524789</v>
      </c>
      <c r="D619">
        <v>104.4779225103</v>
      </c>
      <c r="E619">
        <v>93.633244376667903</v>
      </c>
      <c r="F619" s="464">
        <v>135.24010872848083</v>
      </c>
      <c r="G619">
        <f>_xll.ciqfunctions.udf.CIQ($G$1, "IQ_LASTSALEPRICE", A619, "USD")</f>
        <v>72.22</v>
      </c>
      <c r="H619" s="186">
        <f t="shared" si="70"/>
        <v>-1.9149803069401061E-2</v>
      </c>
      <c r="I619" s="109">
        <f t="shared" si="66"/>
        <v>3.6805783765947453E-3</v>
      </c>
      <c r="J619" s="109">
        <f t="shared" si="67"/>
        <v>3.8688442549608126E-3</v>
      </c>
      <c r="K619" s="109">
        <f t="shared" si="68"/>
        <v>-5.1515751931817677E-3</v>
      </c>
      <c r="L619" s="109">
        <f t="shared" si="72"/>
        <v>8.1439856665532773E-5</v>
      </c>
      <c r="M619" s="109">
        <f t="shared" si="71"/>
        <v>-2.5394279604382675E-3</v>
      </c>
    </row>
    <row r="620" spans="1:13" x14ac:dyDescent="0.25">
      <c r="A620" s="185">
        <v>41473</v>
      </c>
      <c r="B620">
        <v>106.90957409609</v>
      </c>
      <c r="C620">
        <v>106.902900637728</v>
      </c>
      <c r="D620">
        <v>104.01181905197799</v>
      </c>
      <c r="E620">
        <v>93.717117804041095</v>
      </c>
      <c r="F620" s="464">
        <v>134.55753548776804</v>
      </c>
      <c r="G620">
        <f>_xll.ciqfunctions.udf.CIQ($G$1, "IQ_LASTSALEPRICE", A620, "USD")</f>
        <v>72.02</v>
      </c>
      <c r="H620" s="186">
        <f t="shared" si="70"/>
        <v>-2.7693159789532462E-3</v>
      </c>
      <c r="I620" s="109">
        <f t="shared" si="66"/>
        <v>1.0477375417476953E-3</v>
      </c>
      <c r="J620" s="109">
        <f t="shared" si="67"/>
        <v>-3.6238483735890892E-3</v>
      </c>
      <c r="K620" s="109">
        <f t="shared" si="68"/>
        <v>-4.4612626966817892E-3</v>
      </c>
      <c r="L620" s="109">
        <f t="shared" si="72"/>
        <v>8.957654723122932E-4</v>
      </c>
      <c r="M620" s="109">
        <f t="shared" si="71"/>
        <v>-5.0471213542365723E-3</v>
      </c>
    </row>
    <row r="621" spans="1:13" x14ac:dyDescent="0.25">
      <c r="A621" s="185">
        <v>41474</v>
      </c>
      <c r="B621">
        <v>106.43401636478001</v>
      </c>
      <c r="C621">
        <v>106.670438181444</v>
      </c>
      <c r="D621">
        <v>104.403013025927</v>
      </c>
      <c r="E621">
        <v>93.671368661837505</v>
      </c>
      <c r="F621" s="464">
        <v>135.08909694956208</v>
      </c>
      <c r="G621">
        <f>_xll.ciqfunctions.udf.CIQ($G$1, "IQ_LASTSALEPRICE", A621, "USD")</f>
        <v>73.3</v>
      </c>
      <c r="H621" s="186">
        <f t="shared" si="70"/>
        <v>1.7772840877533946E-2</v>
      </c>
      <c r="I621" s="109">
        <f t="shared" si="66"/>
        <v>-4.4482239811615143E-3</v>
      </c>
      <c r="J621" s="109">
        <f t="shared" si="67"/>
        <v>-2.1745196332114691E-3</v>
      </c>
      <c r="K621" s="109">
        <f t="shared" si="68"/>
        <v>3.7610530948748444E-3</v>
      </c>
      <c r="L621" s="109">
        <f t="shared" si="72"/>
        <v>-4.8816206980728527E-4</v>
      </c>
      <c r="M621" s="109">
        <f t="shared" si="71"/>
        <v>3.9504399353564867E-3</v>
      </c>
    </row>
    <row r="622" spans="1:13" x14ac:dyDescent="0.25">
      <c r="A622" s="185">
        <v>41477</v>
      </c>
      <c r="B622">
        <v>106.04238058605399</v>
      </c>
      <c r="C622">
        <v>106.333059041349</v>
      </c>
      <c r="D622">
        <v>104.19493112489</v>
      </c>
      <c r="E622">
        <v>93.712542889820796</v>
      </c>
      <c r="F622" s="464">
        <v>134.84747810329208</v>
      </c>
      <c r="G622">
        <f>_xll.ciqfunctions.udf.CIQ($G$1, "IQ_LASTSALEPRICE", A622, "USD")</f>
        <v>72.73</v>
      </c>
      <c r="H622" s="186">
        <f t="shared" si="70"/>
        <v>-7.7762619372441222E-3</v>
      </c>
      <c r="I622" s="109">
        <f t="shared" si="66"/>
        <v>-3.6796110125523196E-3</v>
      </c>
      <c r="J622" s="109">
        <f t="shared" si="67"/>
        <v>-3.1628176076404779E-3</v>
      </c>
      <c r="K622" s="109">
        <f t="shared" si="68"/>
        <v>-1.9930641368109958E-3</v>
      </c>
      <c r="L622" s="109">
        <f t="shared" si="72"/>
        <v>4.3956043956105972E-4</v>
      </c>
      <c r="M622" s="109">
        <f t="shared" si="71"/>
        <v>-1.7885888034340214E-3</v>
      </c>
    </row>
    <row r="623" spans="1:13" x14ac:dyDescent="0.25">
      <c r="A623" s="185">
        <v>41478</v>
      </c>
      <c r="B623">
        <v>105.83257570459401</v>
      </c>
      <c r="C623">
        <v>105.946307344167</v>
      </c>
      <c r="D623">
        <v>104.10337508843401</v>
      </c>
      <c r="E623">
        <v>93.640869233701807</v>
      </c>
      <c r="F623" s="464">
        <v>134.27967381455753</v>
      </c>
      <c r="G623">
        <f>_xll.ciqfunctions.udf.CIQ($G$1, "IQ_LASTSALEPRICE", A623, "USD")</f>
        <v>71.61</v>
      </c>
      <c r="H623" s="186">
        <f t="shared" si="70"/>
        <v>-1.5399422521655493E-2</v>
      </c>
      <c r="I623" s="109">
        <f t="shared" si="66"/>
        <v>-1.9785002967727117E-3</v>
      </c>
      <c r="J623" s="109">
        <f t="shared" si="67"/>
        <v>-3.637172678645606E-3</v>
      </c>
      <c r="K623" s="109">
        <f t="shared" si="68"/>
        <v>-8.7869952470387425E-4</v>
      </c>
      <c r="L623" s="109">
        <f t="shared" si="72"/>
        <v>-7.6482457853332964E-4</v>
      </c>
      <c r="M623" s="109">
        <f t="shared" si="71"/>
        <v>-4.210714925640735E-3</v>
      </c>
    </row>
    <row r="624" spans="1:13" x14ac:dyDescent="0.25">
      <c r="A624" s="185">
        <v>41479</v>
      </c>
      <c r="B624">
        <v>105.734666759913</v>
      </c>
      <c r="C624">
        <v>105.865048343962</v>
      </c>
      <c r="D624">
        <v>105.218694077989</v>
      </c>
      <c r="E624">
        <v>93.640869233701807</v>
      </c>
      <c r="F624" s="464">
        <v>135.01057082452434</v>
      </c>
      <c r="G624">
        <f>_xll.ciqfunctions.udf.CIQ($G$1, "IQ_LASTSALEPRICE", A624, "USD")</f>
        <v>70.67</v>
      </c>
      <c r="H624" s="186">
        <f t="shared" si="70"/>
        <v>-1.3126658287948567E-2</v>
      </c>
      <c r="I624" s="109">
        <f t="shared" si="66"/>
        <v>-9.2513050947851116E-4</v>
      </c>
      <c r="J624" s="109">
        <f t="shared" si="67"/>
        <v>-7.6698284481990786E-4</v>
      </c>
      <c r="K624" s="109">
        <f t="shared" si="68"/>
        <v>1.0713571856892701E-2</v>
      </c>
      <c r="L624" s="109">
        <f t="shared" si="72"/>
        <v>0</v>
      </c>
      <c r="M624" s="109">
        <f t="shared" si="71"/>
        <v>5.4430949167794118E-3</v>
      </c>
    </row>
    <row r="625" spans="1:13" x14ac:dyDescent="0.25">
      <c r="A625" s="185">
        <v>41480</v>
      </c>
      <c r="B625">
        <v>105.720679767815</v>
      </c>
      <c r="C625">
        <v>105.739559761365</v>
      </c>
      <c r="D625">
        <v>105.4018061509</v>
      </c>
      <c r="E625">
        <v>93.625619519634</v>
      </c>
      <c r="F625" s="464">
        <v>135.92872244035036</v>
      </c>
      <c r="G625">
        <f>_xll.ciqfunctions.udf.CIQ($G$1, "IQ_LASTSALEPRICE", A625, "USD")</f>
        <v>74.45</v>
      </c>
      <c r="H625" s="186">
        <f t="shared" si="70"/>
        <v>5.3488043016838738E-2</v>
      </c>
      <c r="I625" s="109">
        <f t="shared" si="66"/>
        <v>-1.3228388121522272E-4</v>
      </c>
      <c r="J625" s="109">
        <f t="shared" si="67"/>
        <v>-1.1853636734692197E-3</v>
      </c>
      <c r="K625" s="109">
        <f t="shared" si="68"/>
        <v>1.7402998061852859E-3</v>
      </c>
      <c r="L625" s="109">
        <f t="shared" si="72"/>
        <v>-1.6285318785058678E-4</v>
      </c>
      <c r="M625" s="109">
        <f t="shared" si="71"/>
        <v>6.8005905776027387E-3</v>
      </c>
    </row>
    <row r="626" spans="1:13" x14ac:dyDescent="0.25">
      <c r="A626" s="185">
        <v>41481</v>
      </c>
      <c r="B626">
        <v>105.44093992586799</v>
      </c>
      <c r="C626">
        <v>105.92882123019901</v>
      </c>
      <c r="D626">
        <v>105.776353572766</v>
      </c>
      <c r="E626">
        <v>93.579870377430396</v>
      </c>
      <c r="F626" s="464">
        <v>136.1401389308366</v>
      </c>
      <c r="G626">
        <f>_xll.ciqfunctions.udf.CIQ($G$1, "IQ_LASTSALEPRICE", A626, "USD")</f>
        <v>73.680000000000007</v>
      </c>
      <c r="H626" s="186">
        <f t="shared" si="70"/>
        <v>-1.0342511752854167E-2</v>
      </c>
      <c r="I626" s="109">
        <f t="shared" si="66"/>
        <v>-2.6460276509890912E-3</v>
      </c>
      <c r="J626" s="109">
        <f t="shared" si="67"/>
        <v>1.7898832684866139E-3</v>
      </c>
      <c r="K626" s="109">
        <f t="shared" si="68"/>
        <v>3.5535199589442623E-3</v>
      </c>
      <c r="L626" s="109">
        <f t="shared" si="72"/>
        <v>-4.8863913999530606E-4</v>
      </c>
      <c r="M626" s="109">
        <f t="shared" si="71"/>
        <v>1.5553481757986098E-3</v>
      </c>
    </row>
    <row r="627" spans="1:13" x14ac:dyDescent="0.25">
      <c r="A627" s="185">
        <v>41484</v>
      </c>
      <c r="B627">
        <v>105.552835862647</v>
      </c>
      <c r="C627">
        <v>105.55132688747101</v>
      </c>
      <c r="D627">
        <v>105.926172541512</v>
      </c>
      <c r="E627">
        <v>93.587495234464299</v>
      </c>
      <c r="F627" s="464">
        <v>136.7139836907279</v>
      </c>
      <c r="G627">
        <f>_xll.ciqfunctions.udf.CIQ($G$1, "IQ_LASTSALEPRICE", A627, "USD")</f>
        <v>72.89</v>
      </c>
      <c r="H627" s="186">
        <f t="shared" si="70"/>
        <v>-1.0722041259500603E-2</v>
      </c>
      <c r="I627" s="109">
        <f t="shared" si="66"/>
        <v>1.0612190754148987E-3</v>
      </c>
      <c r="J627" s="109">
        <f t="shared" si="67"/>
        <v>-3.5636603744286788E-3</v>
      </c>
      <c r="K627" s="109">
        <f t="shared" si="68"/>
        <v>1.4163748672140208E-3</v>
      </c>
      <c r="L627" s="109">
        <f t="shared" si="72"/>
        <v>8.1479670821726913E-5</v>
      </c>
      <c r="M627" s="109">
        <f t="shared" si="71"/>
        <v>4.215103380956764E-3</v>
      </c>
    </row>
    <row r="628" spans="1:13" x14ac:dyDescent="0.25">
      <c r="A628" s="185">
        <v>41485</v>
      </c>
      <c r="B628">
        <v>105.53884887055</v>
      </c>
      <c r="C628">
        <v>105.922649660563</v>
      </c>
      <c r="D628">
        <v>106.20916392692099</v>
      </c>
      <c r="E628">
        <v>93.579870377430396</v>
      </c>
      <c r="F628" s="464">
        <v>137.23044397463002</v>
      </c>
      <c r="G628">
        <f>_xll.ciqfunctions.udf.CIQ($G$1, "IQ_LASTSALEPRICE", A628, "USD")</f>
        <v>73.040000000000006</v>
      </c>
      <c r="H628" s="186">
        <f t="shared" si="70"/>
        <v>2.0578954589107745E-3</v>
      </c>
      <c r="I628" s="109">
        <f t="shared" si="66"/>
        <v>-1.3251176041539914E-4</v>
      </c>
      <c r="J628" s="109">
        <f t="shared" si="67"/>
        <v>3.5179356247019289E-3</v>
      </c>
      <c r="K628" s="109">
        <f t="shared" si="68"/>
        <v>2.6715907751513335E-3</v>
      </c>
      <c r="L628" s="109">
        <f t="shared" si="72"/>
        <v>-8.1473032426004899E-5</v>
      </c>
      <c r="M628" s="109">
        <f t="shared" si="71"/>
        <v>3.7776697742233356E-3</v>
      </c>
    </row>
    <row r="629" spans="1:13" x14ac:dyDescent="0.25">
      <c r="A629" s="185">
        <v>41486</v>
      </c>
      <c r="B629">
        <v>105.384991957479</v>
      </c>
      <c r="C629">
        <v>105.917506685867</v>
      </c>
      <c r="D629">
        <v>106.94993549461</v>
      </c>
      <c r="E629">
        <v>93.529546321006407</v>
      </c>
      <c r="F629" s="464">
        <v>138.78586529749322</v>
      </c>
      <c r="G629">
        <f>_xll.ciqfunctions.udf.CIQ($G$1, "IQ_LASTSALEPRICE", A629, "USD")</f>
        <v>72.84</v>
      </c>
      <c r="H629" s="186">
        <f t="shared" si="70"/>
        <v>-2.7382256297919794E-3</v>
      </c>
      <c r="I629" s="109">
        <f t="shared" si="66"/>
        <v>-1.4578225432391179E-3</v>
      </c>
      <c r="J629" s="109">
        <f t="shared" si="67"/>
        <v>-4.8554060085193029E-5</v>
      </c>
      <c r="K629" s="109">
        <f t="shared" si="68"/>
        <v>6.9746483288268823E-3</v>
      </c>
      <c r="L629" s="109">
        <f t="shared" si="72"/>
        <v>-5.3776582742659507E-4</v>
      </c>
      <c r="M629" s="109">
        <f t="shared" si="71"/>
        <v>1.1334375068776659E-2</v>
      </c>
    </row>
    <row r="630" spans="1:13" x14ac:dyDescent="0.25">
      <c r="A630" s="185">
        <v>41487</v>
      </c>
      <c r="B630">
        <v>105.678718791523</v>
      </c>
      <c r="C630">
        <v>106.156140711787</v>
      </c>
      <c r="D630">
        <v>106.38395272379201</v>
      </c>
      <c r="E630">
        <v>93.556995806328601</v>
      </c>
      <c r="F630" s="464">
        <v>138.57444880700695</v>
      </c>
      <c r="G630">
        <f>_xll.ciqfunctions.udf.CIQ($G$1, "IQ_LASTSALEPRICE", A630, "USD")</f>
        <v>72.84</v>
      </c>
      <c r="H630" s="186">
        <f t="shared" si="70"/>
        <v>0</v>
      </c>
      <c r="I630" s="109">
        <f t="shared" si="66"/>
        <v>2.7871789767039967E-3</v>
      </c>
      <c r="J630" s="109">
        <f t="shared" si="67"/>
        <v>2.2530177813546715E-3</v>
      </c>
      <c r="K630" s="109">
        <f t="shared" si="68"/>
        <v>-5.2920347095162246E-3</v>
      </c>
      <c r="L630" s="109">
        <f t="shared" si="72"/>
        <v>2.9348464097100901E-4</v>
      </c>
      <c r="M630" s="109">
        <f t="shared" si="71"/>
        <v>-1.5233286908078458E-3</v>
      </c>
    </row>
    <row r="631" spans="1:13" x14ac:dyDescent="0.25">
      <c r="A631" s="185">
        <v>41488</v>
      </c>
      <c r="B631">
        <v>105.245122036506</v>
      </c>
      <c r="C631">
        <v>106.61180826990299</v>
      </c>
      <c r="D631">
        <v>105.476715635274</v>
      </c>
      <c r="E631">
        <v>93.544796035074299</v>
      </c>
      <c r="F631" s="464">
        <v>138.38719420114768</v>
      </c>
      <c r="G631">
        <f>_xll.ciqfunctions.udf.CIQ($G$1, "IQ_LASTSALEPRICE", A631, "USD")</f>
        <v>76</v>
      </c>
      <c r="H631" s="186">
        <f t="shared" si="70"/>
        <v>4.3382756727073035E-2</v>
      </c>
      <c r="I631" s="109">
        <f t="shared" si="66"/>
        <v>-4.1029713453696326E-3</v>
      </c>
      <c r="J631" s="109">
        <f t="shared" si="67"/>
        <v>4.2924276924602989E-3</v>
      </c>
      <c r="K631" s="109">
        <f t="shared" si="68"/>
        <v>-8.5279505535340583E-3</v>
      </c>
      <c r="L631" s="109">
        <f t="shared" si="72"/>
        <v>-1.3039934800340713E-4</v>
      </c>
      <c r="M631" s="109">
        <f t="shared" si="71"/>
        <v>-1.3512924458394249E-3</v>
      </c>
    </row>
    <row r="632" spans="1:13" x14ac:dyDescent="0.25">
      <c r="A632" s="185">
        <v>41491</v>
      </c>
      <c r="B632">
        <v>105.510874886355</v>
      </c>
      <c r="C632">
        <v>106.89981485291</v>
      </c>
      <c r="D632">
        <v>105.54330184360499</v>
      </c>
      <c r="E632">
        <v>93.473122378955296</v>
      </c>
      <c r="F632" s="464">
        <v>138.97916037450921</v>
      </c>
      <c r="G632">
        <f>_xll.ciqfunctions.udf.CIQ($G$1, "IQ_LASTSALEPRICE", A632, "USD")</f>
        <v>78.05</v>
      </c>
      <c r="H632" s="186">
        <f t="shared" si="70"/>
        <v>2.6973684210526372E-2</v>
      </c>
      <c r="I632" s="109">
        <f t="shared" si="66"/>
        <v>2.5250847232312079E-3</v>
      </c>
      <c r="J632" s="109">
        <f t="shared" si="67"/>
        <v>2.701451065137972E-3</v>
      </c>
      <c r="K632" s="109">
        <f t="shared" si="68"/>
        <v>6.3128822252322969E-4</v>
      </c>
      <c r="L632" s="109">
        <f t="shared" si="72"/>
        <v>-7.6619608098915659E-4</v>
      </c>
      <c r="M632" s="109">
        <f t="shared" si="71"/>
        <v>4.2776080314272935E-3</v>
      </c>
    </row>
    <row r="633" spans="1:13" x14ac:dyDescent="0.25">
      <c r="A633" s="185">
        <v>41492</v>
      </c>
      <c r="B633">
        <v>105.119239107629</v>
      </c>
      <c r="C633">
        <v>106.781526434889</v>
      </c>
      <c r="D633">
        <v>105.22701735403</v>
      </c>
      <c r="E633">
        <v>93.233701868089895</v>
      </c>
      <c r="F633" s="464">
        <v>138.46572032618545</v>
      </c>
      <c r="G633">
        <f>_xll.ciqfunctions.udf.CIQ($G$1, "IQ_LASTSALEPRICE", A633, "USD")</f>
        <v>77.27</v>
      </c>
      <c r="H633" s="186">
        <f t="shared" si="70"/>
        <v>-9.9935938500961274E-3</v>
      </c>
      <c r="I633" s="109">
        <f t="shared" si="66"/>
        <v>-3.7118048651176849E-3</v>
      </c>
      <c r="J633" s="109">
        <f t="shared" si="67"/>
        <v>-1.1065352936650008E-3</v>
      </c>
      <c r="K633" s="109">
        <f t="shared" si="68"/>
        <v>-2.9967272583879545E-3</v>
      </c>
      <c r="L633" s="109">
        <f t="shared" si="72"/>
        <v>-2.5613834733663188E-3</v>
      </c>
      <c r="M633" s="109">
        <f t="shared" si="71"/>
        <v>-3.6943671766341835E-3</v>
      </c>
    </row>
    <row r="634" spans="1:13" x14ac:dyDescent="0.25">
      <c r="A634" s="185">
        <v>41493</v>
      </c>
      <c r="B634">
        <v>104.92342121826699</v>
      </c>
      <c r="C634">
        <v>107.177535486525</v>
      </c>
      <c r="D634">
        <v>105.601564775895</v>
      </c>
      <c r="E634">
        <v>93.3861990087685</v>
      </c>
      <c r="F634" s="464">
        <v>138.8341890667472</v>
      </c>
      <c r="G634">
        <f>_xll.ciqfunctions.udf.CIQ($G$1, "IQ_LASTSALEPRICE", A634, "USD")</f>
        <v>79.05</v>
      </c>
      <c r="H634" s="186">
        <f t="shared" si="70"/>
        <v>2.3036107156723107E-2</v>
      </c>
      <c r="I634" s="109">
        <f t="shared" si="66"/>
        <v>-1.8628168451781946E-3</v>
      </c>
      <c r="J634" s="109">
        <f t="shared" si="67"/>
        <v>3.7085914095587036E-3</v>
      </c>
      <c r="K634" s="109">
        <f t="shared" si="68"/>
        <v>3.5594225825565928E-3</v>
      </c>
      <c r="L634" s="109">
        <f t="shared" si="72"/>
        <v>1.6356439530242906E-3</v>
      </c>
      <c r="M634" s="109">
        <f t="shared" si="71"/>
        <v>2.6610827553110727E-3</v>
      </c>
    </row>
    <row r="635" spans="1:13" x14ac:dyDescent="0.25">
      <c r="A635" s="185">
        <v>41494</v>
      </c>
      <c r="B635">
        <v>104.46185047905399</v>
      </c>
      <c r="C635">
        <v>106.533635054515</v>
      </c>
      <c r="D635">
        <v>105.376836322776</v>
      </c>
      <c r="E635">
        <v>93.421273351124597</v>
      </c>
      <c r="F635" s="464">
        <v>137.78314708547268</v>
      </c>
      <c r="G635">
        <f>_xll.ciqfunctions.udf.CIQ($G$1, "IQ_LASTSALEPRICE", A635, "USD")</f>
        <v>78.08</v>
      </c>
      <c r="H635" s="186">
        <f t="shared" si="70"/>
        <v>-1.2270714737507848E-2</v>
      </c>
      <c r="I635" s="109">
        <f t="shared" si="66"/>
        <v>-4.3991201759693288E-3</v>
      </c>
      <c r="J635" s="109">
        <f t="shared" si="67"/>
        <v>-6.0077928559101323E-3</v>
      </c>
      <c r="K635" s="109">
        <f t="shared" si="68"/>
        <v>-2.1280788177325816E-3</v>
      </c>
      <c r="L635" s="109">
        <f t="shared" si="72"/>
        <v>3.7558378784430246E-4</v>
      </c>
      <c r="M635" s="109">
        <f t="shared" si="71"/>
        <v>-7.570483814827611E-3</v>
      </c>
    </row>
    <row r="636" spans="1:13" x14ac:dyDescent="0.25">
      <c r="A636" s="185">
        <v>41495</v>
      </c>
      <c r="B636">
        <v>104.86747324987699</v>
      </c>
      <c r="C636">
        <v>105.809504217239</v>
      </c>
      <c r="D636">
        <v>104.82750010404</v>
      </c>
      <c r="E636">
        <v>93.427373236751805</v>
      </c>
      <c r="F636" s="464">
        <v>137.51132588341889</v>
      </c>
      <c r="G636">
        <f>_xll.ciqfunctions.udf.CIQ($G$1, "IQ_LASTSALEPRICE", A636, "USD")</f>
        <v>77.84</v>
      </c>
      <c r="H636" s="186">
        <f t="shared" si="70"/>
        <v>-3.0737704918032405E-3</v>
      </c>
      <c r="I636" s="109">
        <f t="shared" si="66"/>
        <v>3.8829751623472575E-3</v>
      </c>
      <c r="J636" s="109">
        <f t="shared" si="67"/>
        <v>-6.7972038774932741E-3</v>
      </c>
      <c r="K636" s="109">
        <f t="shared" si="68"/>
        <v>-5.2130642549691464E-3</v>
      </c>
      <c r="L636" s="109">
        <f t="shared" si="72"/>
        <v>6.5294396109027986E-5</v>
      </c>
      <c r="M636" s="109">
        <f t="shared" si="71"/>
        <v>-1.9728189390619821E-3</v>
      </c>
    </row>
    <row r="637" spans="1:13" x14ac:dyDescent="0.25">
      <c r="A637" s="185">
        <v>41498</v>
      </c>
      <c r="B637">
        <v>105.09126512343499</v>
      </c>
      <c r="C637">
        <v>105.94733593910701</v>
      </c>
      <c r="D637">
        <v>104.586125098838</v>
      </c>
      <c r="E637">
        <v>93.4288982081585</v>
      </c>
      <c r="F637" s="464">
        <v>137.31199033524615</v>
      </c>
      <c r="G637">
        <f>_xll.ciqfunctions.udf.CIQ($G$1, "IQ_LASTSALEPRICE", A637, "USD")</f>
        <v>77.56</v>
      </c>
      <c r="H637" s="186">
        <f t="shared" si="70"/>
        <v>-3.597122302158251E-3</v>
      </c>
      <c r="I637" s="109">
        <f t="shared" si="66"/>
        <v>2.1340446815645286E-3</v>
      </c>
      <c r="J637" s="109">
        <f t="shared" si="67"/>
        <v>1.3026402768605561E-3</v>
      </c>
      <c r="K637" s="109">
        <f t="shared" si="68"/>
        <v>-2.302592401444703E-3</v>
      </c>
      <c r="L637" s="109">
        <f t="shared" si="72"/>
        <v>1.6322533256118987E-5</v>
      </c>
      <c r="M637" s="109">
        <f t="shared" si="71"/>
        <v>-1.4495936745002602E-3</v>
      </c>
    </row>
    <row r="638" spans="1:13" x14ac:dyDescent="0.25">
      <c r="A638" s="185">
        <v>41499</v>
      </c>
      <c r="B638">
        <v>105.608783831037</v>
      </c>
      <c r="C638">
        <v>106.413289446615</v>
      </c>
      <c r="D638">
        <v>106.175870822755</v>
      </c>
      <c r="E638">
        <v>93.360274494853201</v>
      </c>
      <c r="F638" s="464">
        <v>139.30534581697373</v>
      </c>
      <c r="G638">
        <f>_xll.ciqfunctions.udf.CIQ($G$1, "IQ_LASTSALEPRICE", A638, "USD")</f>
        <v>77.209999999999994</v>
      </c>
      <c r="H638" s="186">
        <f t="shared" si="70"/>
        <v>-4.512635379061436E-3</v>
      </c>
      <c r="I638" s="109">
        <f t="shared" si="66"/>
        <v>4.9244692886145636E-3</v>
      </c>
      <c r="J638" s="109">
        <f t="shared" si="67"/>
        <v>4.3979728548888541E-3</v>
      </c>
      <c r="K638" s="109">
        <f t="shared" si="68"/>
        <v>1.5200350165135434E-2</v>
      </c>
      <c r="L638" s="109">
        <f t="shared" si="72"/>
        <v>-7.3450200763802709E-4</v>
      </c>
      <c r="M638" s="109">
        <f t="shared" si="71"/>
        <v>1.4516980468062712E-2</v>
      </c>
    </row>
    <row r="639" spans="1:13" x14ac:dyDescent="0.25">
      <c r="A639" s="185">
        <v>41500</v>
      </c>
      <c r="B639">
        <v>105.566822854745</v>
      </c>
      <c r="C639">
        <v>106.247685661386</v>
      </c>
      <c r="D639">
        <v>105.951142369636</v>
      </c>
      <c r="E639">
        <v>93.320625238276705</v>
      </c>
      <c r="F639" s="464">
        <v>139.78858350951376</v>
      </c>
      <c r="G639">
        <f>_xll.ciqfunctions.udf.CIQ($G$1, "IQ_LASTSALEPRICE", A639, "USD")</f>
        <v>76.75</v>
      </c>
      <c r="H639" s="186">
        <f t="shared" si="70"/>
        <v>-5.9577774899624014E-3</v>
      </c>
      <c r="I639" s="109">
        <f t="shared" si="66"/>
        <v>-3.9732468048425673E-4</v>
      </c>
      <c r="J639" s="109">
        <f t="shared" si="67"/>
        <v>-1.5562321782381927E-3</v>
      </c>
      <c r="K639" s="109">
        <f t="shared" si="68"/>
        <v>-2.1165680241431728E-3</v>
      </c>
      <c r="L639" s="109">
        <f t="shared" si="72"/>
        <v>-4.2469087404706229E-4</v>
      </c>
      <c r="M639" s="109">
        <f t="shared" si="71"/>
        <v>3.4689098950655417E-3</v>
      </c>
    </row>
    <row r="640" spans="1:13" x14ac:dyDescent="0.25">
      <c r="A640" s="185">
        <v>41501</v>
      </c>
      <c r="B640">
        <v>105.510874886355</v>
      </c>
      <c r="C640">
        <v>106.36905986422499</v>
      </c>
      <c r="D640">
        <v>106.85005618211299</v>
      </c>
      <c r="E640">
        <v>93.216927182615294</v>
      </c>
      <c r="F640" s="464">
        <v>141.39534883720933</v>
      </c>
      <c r="G640">
        <f>_xll.ciqfunctions.udf.CIQ($G$1, "IQ_LASTSALEPRICE", A640, "USD")</f>
        <v>76.349999999999994</v>
      </c>
      <c r="H640" s="186">
        <f t="shared" si="70"/>
        <v>-5.2117263843648454E-3</v>
      </c>
      <c r="I640" s="109">
        <f t="shared" si="66"/>
        <v>-5.299768135200722E-4</v>
      </c>
      <c r="J640" s="109">
        <f t="shared" si="67"/>
        <v>1.1423703216069114E-3</v>
      </c>
      <c r="K640" s="109">
        <f t="shared" si="68"/>
        <v>8.4842295455476169E-3</v>
      </c>
      <c r="L640" s="109">
        <f t="shared" si="72"/>
        <v>-1.111201895579228E-3</v>
      </c>
      <c r="M640" s="109">
        <f t="shared" si="71"/>
        <v>1.1494252873563315E-2</v>
      </c>
    </row>
    <row r="641" spans="1:13" x14ac:dyDescent="0.25">
      <c r="A641" s="185">
        <v>41502</v>
      </c>
      <c r="B641">
        <v>104.993356178753</v>
      </c>
      <c r="C641">
        <v>106.44209010491601</v>
      </c>
      <c r="D641">
        <v>107.024844978983</v>
      </c>
      <c r="E641">
        <v>93.248951582157801</v>
      </c>
      <c r="F641" s="464">
        <v>142.59740259740261</v>
      </c>
      <c r="G641">
        <f>_xll.ciqfunctions.udf.CIQ($G$1, "IQ_LASTSALEPRICE", A641, "USD")</f>
        <v>76.11</v>
      </c>
      <c r="H641" s="186">
        <f t="shared" si="70"/>
        <v>-3.1434184675834809E-3</v>
      </c>
      <c r="I641" s="109">
        <f t="shared" si="66"/>
        <v>-4.9048850003320377E-3</v>
      </c>
      <c r="J641" s="109">
        <f t="shared" si="67"/>
        <v>6.8657409197969699E-4</v>
      </c>
      <c r="K641" s="109">
        <f t="shared" si="68"/>
        <v>1.6358325219043568E-3</v>
      </c>
      <c r="L641" s="109">
        <f t="shared" si="72"/>
        <v>3.4354704140548975E-4</v>
      </c>
      <c r="M641" s="109">
        <f t="shared" si="71"/>
        <v>8.5013670539986208E-3</v>
      </c>
    </row>
    <row r="642" spans="1:13" x14ac:dyDescent="0.25">
      <c r="A642" s="185">
        <v>41505</v>
      </c>
      <c r="B642">
        <v>104.811525281488</v>
      </c>
      <c r="C642">
        <v>106.248714256325</v>
      </c>
      <c r="D642">
        <v>108.173457072703</v>
      </c>
      <c r="E642">
        <v>93.373999237514198</v>
      </c>
      <c r="F642" s="464">
        <v>145.14648142555117</v>
      </c>
      <c r="G642">
        <f>_xll.ciqfunctions.udf.CIQ($G$1, "IQ_LASTSALEPRICE", A642, "USD")</f>
        <v>76.53</v>
      </c>
      <c r="H642" s="186">
        <f t="shared" si="70"/>
        <v>5.518328734726019E-3</v>
      </c>
      <c r="I642" s="109">
        <f t="shared" si="66"/>
        <v>-1.7318324119045547E-3</v>
      </c>
      <c r="J642" s="109">
        <f t="shared" si="67"/>
        <v>-1.8167235198068843E-3</v>
      </c>
      <c r="K642" s="109">
        <f t="shared" si="68"/>
        <v>1.0732200489947497E-2</v>
      </c>
      <c r="L642" s="109">
        <f t="shared" si="72"/>
        <v>1.3410087002021509E-3</v>
      </c>
      <c r="M642" s="109">
        <f t="shared" si="71"/>
        <v>1.7876053712881479E-2</v>
      </c>
    </row>
    <row r="643" spans="1:13" x14ac:dyDescent="0.25">
      <c r="A643" s="185">
        <v>41506</v>
      </c>
      <c r="B643">
        <v>104.154136652912</v>
      </c>
      <c r="C643">
        <v>106.85455667558099</v>
      </c>
      <c r="D643">
        <v>108.173457072703</v>
      </c>
      <c r="E643">
        <v>93.396873808615993</v>
      </c>
      <c r="F643" s="464">
        <v>144.75385080036241</v>
      </c>
      <c r="G643">
        <f>_xll.ciqfunctions.udf.CIQ($G$1, "IQ_LASTSALEPRICE", A643, "USD")</f>
        <v>76.349999999999994</v>
      </c>
      <c r="H643" s="186">
        <f t="shared" si="70"/>
        <v>-2.3520188161506583E-3</v>
      </c>
      <c r="I643" s="109">
        <f t="shared" ref="I643:I706" si="73">B643/B642-1</f>
        <v>-6.2721024888291455E-3</v>
      </c>
      <c r="J643" s="109">
        <f t="shared" ref="J643:J706" si="74">C643/C642-1</f>
        <v>5.7021153008440795E-3</v>
      </c>
      <c r="K643" s="109">
        <f t="shared" ref="K643:K706" si="75">D643/D642-1</f>
        <v>0</v>
      </c>
      <c r="L643" s="109">
        <f t="shared" ref="L643:L706" si="76">E643/E642-1</f>
        <v>2.449779519844153E-4</v>
      </c>
      <c r="M643" s="109">
        <f t="shared" si="71"/>
        <v>-2.7050647134712058E-3</v>
      </c>
    </row>
    <row r="644" spans="1:13" x14ac:dyDescent="0.25">
      <c r="A644" s="185">
        <v>41507</v>
      </c>
      <c r="B644">
        <v>104.67165536051399</v>
      </c>
      <c r="C644">
        <v>107.487142563258</v>
      </c>
      <c r="D644">
        <v>109.571767447667</v>
      </c>
      <c r="E644">
        <v>93.378574151734597</v>
      </c>
      <c r="F644" s="464">
        <v>146.43914225309575</v>
      </c>
      <c r="G644">
        <f>_xll.ciqfunctions.udf.CIQ($G$1, "IQ_LASTSALEPRICE", A644, "USD")</f>
        <v>76.19</v>
      </c>
      <c r="H644" s="186">
        <f t="shared" ref="H644:H707" si="77">G644/G643-1</f>
        <v>-2.0956123117222836E-3</v>
      </c>
      <c r="I644" s="109">
        <f t="shared" si="73"/>
        <v>4.9687772779165584E-3</v>
      </c>
      <c r="J644" s="109">
        <f t="shared" si="74"/>
        <v>5.920064687532145E-3</v>
      </c>
      <c r="K644" s="109">
        <f t="shared" si="75"/>
        <v>1.2926557150005902E-2</v>
      </c>
      <c r="L644" s="109">
        <f t="shared" si="76"/>
        <v>-1.959343619882814E-4</v>
      </c>
      <c r="M644" s="109">
        <f t="shared" ref="M644:M707" si="78">F644/F643-1</f>
        <v>1.1642463695543448E-2</v>
      </c>
    </row>
    <row r="645" spans="1:13" x14ac:dyDescent="0.25">
      <c r="A645" s="185">
        <v>41508</v>
      </c>
      <c r="B645">
        <v>104.699629344709</v>
      </c>
      <c r="C645">
        <v>108.140300349722</v>
      </c>
      <c r="D645">
        <v>109.679970036206</v>
      </c>
      <c r="E645">
        <v>93.425848265344996</v>
      </c>
      <c r="F645" s="464">
        <v>147.93113862881304</v>
      </c>
      <c r="G645">
        <f>_xll.ciqfunctions.udf.CIQ($G$1, "IQ_LASTSALEPRICE", A645, "USD")</f>
        <v>76.36</v>
      </c>
      <c r="H645" s="186">
        <f t="shared" si="77"/>
        <v>2.2312639453996308E-3</v>
      </c>
      <c r="I645" s="109">
        <f t="shared" si="73"/>
        <v>2.6725462684851209E-4</v>
      </c>
      <c r="J645" s="109">
        <f t="shared" si="74"/>
        <v>6.0766131733347439E-3</v>
      </c>
      <c r="K645" s="109">
        <f t="shared" si="75"/>
        <v>9.8750427285643205E-4</v>
      </c>
      <c r="L645" s="109">
        <f t="shared" si="76"/>
        <v>5.0626296278188931E-4</v>
      </c>
      <c r="M645" s="109">
        <f t="shared" si="78"/>
        <v>1.0188508022934251E-2</v>
      </c>
    </row>
    <row r="646" spans="1:13" x14ac:dyDescent="0.25">
      <c r="A646" s="185">
        <v>41509</v>
      </c>
      <c r="B646">
        <v>104.447863486957</v>
      </c>
      <c r="C646">
        <v>108.32956181855501</v>
      </c>
      <c r="D646">
        <v>108.223396728952</v>
      </c>
      <c r="E646">
        <v>93.335874952344597</v>
      </c>
      <c r="F646" s="464">
        <v>144.05315614617939</v>
      </c>
      <c r="G646">
        <f>_xll.ciqfunctions.udf.CIQ($G$1, "IQ_LASTSALEPRICE", A646, "USD")</f>
        <v>76.95</v>
      </c>
      <c r="H646" s="186">
        <f t="shared" si="77"/>
        <v>7.7265584075432159E-3</v>
      </c>
      <c r="I646" s="109">
        <f t="shared" si="73"/>
        <v>-2.404648988040714E-3</v>
      </c>
      <c r="J646" s="109">
        <f t="shared" si="74"/>
        <v>1.7501474308925236E-3</v>
      </c>
      <c r="K646" s="109">
        <f t="shared" si="75"/>
        <v>-1.3280212483402165E-2</v>
      </c>
      <c r="L646" s="109">
        <f t="shared" si="76"/>
        <v>-9.6304518150969187E-4</v>
      </c>
      <c r="M646" s="109">
        <f t="shared" si="78"/>
        <v>-2.621478154348722E-2</v>
      </c>
    </row>
    <row r="647" spans="1:13" x14ac:dyDescent="0.25">
      <c r="A647" s="185">
        <v>41512</v>
      </c>
      <c r="B647">
        <v>104.60172040002701</v>
      </c>
      <c r="C647">
        <v>108.116642666118</v>
      </c>
      <c r="D647">
        <v>109.022431228931</v>
      </c>
      <c r="E647">
        <v>93.335874952344597</v>
      </c>
      <c r="F647" s="464">
        <v>144.49411054062219</v>
      </c>
      <c r="G647">
        <f>_xll.ciqfunctions.udf.CIQ($G$1, "IQ_LASTSALEPRICE", A647, "USD")</f>
        <v>75.92</v>
      </c>
      <c r="H647" s="186">
        <f t="shared" si="77"/>
        <v>-1.3385315139701093E-2</v>
      </c>
      <c r="I647" s="109">
        <f t="shared" si="73"/>
        <v>1.4730498828174898E-3</v>
      </c>
      <c r="J647" s="109">
        <f t="shared" si="74"/>
        <v>-1.9654759870038063E-3</v>
      </c>
      <c r="K647" s="109">
        <f t="shared" si="75"/>
        <v>7.3831955393175441E-3</v>
      </c>
      <c r="L647" s="109">
        <f t="shared" si="76"/>
        <v>0</v>
      </c>
      <c r="M647" s="109">
        <f t="shared" si="78"/>
        <v>3.0610533378063742E-3</v>
      </c>
    </row>
    <row r="648" spans="1:13" x14ac:dyDescent="0.25">
      <c r="A648" s="185">
        <v>41513</v>
      </c>
      <c r="B648">
        <v>104.46185047905399</v>
      </c>
      <c r="C648">
        <v>108.041555235548</v>
      </c>
      <c r="D648">
        <v>110.93678471846501</v>
      </c>
      <c r="E648">
        <v>93.390773922988899</v>
      </c>
      <c r="F648" s="464">
        <v>144.86861975234069</v>
      </c>
      <c r="G648">
        <f>_xll.ciqfunctions.udf.CIQ($G$1, "IQ_LASTSALEPRICE", A648, "USD")</f>
        <v>74.66</v>
      </c>
      <c r="H648" s="186">
        <f t="shared" si="77"/>
        <v>-1.6596417281348863E-2</v>
      </c>
      <c r="I648" s="109">
        <f t="shared" si="73"/>
        <v>-1.3371665440884417E-3</v>
      </c>
      <c r="J648" s="109">
        <f t="shared" si="74"/>
        <v>-6.94503905396604E-4</v>
      </c>
      <c r="K648" s="109">
        <f t="shared" si="75"/>
        <v>1.7559262510979501E-2</v>
      </c>
      <c r="L648" s="109">
        <f t="shared" si="76"/>
        <v>5.8818723960452068E-4</v>
      </c>
      <c r="M648" s="109">
        <f t="shared" si="78"/>
        <v>2.591864888591644E-3</v>
      </c>
    </row>
    <row r="649" spans="1:13" x14ac:dyDescent="0.25">
      <c r="A649" s="185">
        <v>41514</v>
      </c>
      <c r="B649">
        <v>104.937408210364</v>
      </c>
      <c r="C649">
        <v>107.909895083316</v>
      </c>
      <c r="D649">
        <v>110.22930625494099</v>
      </c>
      <c r="E649">
        <v>93.335874952344597</v>
      </c>
      <c r="F649" s="464">
        <v>141.63696768347933</v>
      </c>
      <c r="G649">
        <f>_xll.ciqfunctions.udf.CIQ($G$1, "IQ_LASTSALEPRICE", A649, "USD")</f>
        <v>74.099999999999994</v>
      </c>
      <c r="H649" s="186">
        <f t="shared" si="77"/>
        <v>-7.500669702652063E-3</v>
      </c>
      <c r="I649" s="109">
        <f t="shared" si="73"/>
        <v>4.5524536386167824E-3</v>
      </c>
      <c r="J649" s="109">
        <f t="shared" si="74"/>
        <v>-1.2186065995158923E-3</v>
      </c>
      <c r="K649" s="109">
        <f t="shared" si="75"/>
        <v>-6.3773117755255848E-3</v>
      </c>
      <c r="L649" s="109">
        <f t="shared" si="76"/>
        <v>-5.8784147874790804E-4</v>
      </c>
      <c r="M649" s="109">
        <f t="shared" si="78"/>
        <v>-2.2307467789684288E-2</v>
      </c>
    </row>
    <row r="650" spans="1:13" x14ac:dyDescent="0.25">
      <c r="A650" s="185">
        <v>41515</v>
      </c>
      <c r="B650">
        <v>105.776627736205</v>
      </c>
      <c r="C650">
        <v>108.156757868751</v>
      </c>
      <c r="D650">
        <v>110.479004536185</v>
      </c>
      <c r="E650">
        <v>93.3389248951582</v>
      </c>
      <c r="F650" s="464">
        <v>142.35880398671097</v>
      </c>
      <c r="G650">
        <f>_xll.ciqfunctions.udf.CIQ($G$1, "IQ_LASTSALEPRICE", A650, "USD")</f>
        <v>74.459999999999994</v>
      </c>
      <c r="H650" s="186">
        <f t="shared" si="77"/>
        <v>4.858299595141613E-3</v>
      </c>
      <c r="I650" s="109">
        <f t="shared" si="73"/>
        <v>7.9973342219263888E-3</v>
      </c>
      <c r="J650" s="109">
        <f t="shared" si="74"/>
        <v>2.2876751501277326E-3</v>
      </c>
      <c r="K650" s="109">
        <f t="shared" si="75"/>
        <v>2.2652622041048343E-3</v>
      </c>
      <c r="L650" s="109">
        <f t="shared" si="76"/>
        <v>3.2677068867226211E-5</v>
      </c>
      <c r="M650" s="109">
        <f t="shared" si="78"/>
        <v>5.0963834868644753E-3</v>
      </c>
    </row>
    <row r="651" spans="1:13" x14ac:dyDescent="0.25">
      <c r="A651" s="185">
        <v>41516</v>
      </c>
      <c r="B651">
        <v>105.944471641373</v>
      </c>
      <c r="C651">
        <v>108.50750874305599</v>
      </c>
      <c r="D651">
        <v>110.811935577843</v>
      </c>
      <c r="E651">
        <v>93.323675181090294</v>
      </c>
      <c r="F651" s="464">
        <v>143.61220175173662</v>
      </c>
      <c r="G651">
        <f>_xll.ciqfunctions.udf.CIQ($G$1, "IQ_LASTSALEPRICE", A651, "USD")</f>
        <v>75.03</v>
      </c>
      <c r="H651" s="186">
        <f t="shared" si="77"/>
        <v>7.6551168412570814E-3</v>
      </c>
      <c r="I651" s="109">
        <f t="shared" si="73"/>
        <v>1.5867768595023701E-3</v>
      </c>
      <c r="J651" s="109">
        <f t="shared" si="74"/>
        <v>3.2429862101694962E-3</v>
      </c>
      <c r="K651" s="109">
        <f t="shared" si="75"/>
        <v>3.0135231852941313E-3</v>
      </c>
      <c r="L651" s="109">
        <f t="shared" si="76"/>
        <v>-1.6338000555538024E-4</v>
      </c>
      <c r="M651" s="109">
        <f t="shared" si="78"/>
        <v>8.804497719316684E-3</v>
      </c>
    </row>
    <row r="652" spans="1:13" x14ac:dyDescent="0.25">
      <c r="A652" s="185">
        <v>41519</v>
      </c>
      <c r="B652">
        <v>106.01440660186</v>
      </c>
      <c r="C652">
        <v>108.50750874305599</v>
      </c>
      <c r="D652">
        <v>110.878521786175</v>
      </c>
      <c r="E652">
        <v>93.3221502096835</v>
      </c>
      <c r="F652" s="464">
        <v>143.00815463606162</v>
      </c>
      <c r="G652">
        <f>_xll.ciqfunctions.udf.CIQ($G$1, "IQ_LASTSALEPRICE", A652, "USD")</f>
        <v>75.03</v>
      </c>
      <c r="H652" s="186">
        <f t="shared" si="77"/>
        <v>0</v>
      </c>
      <c r="I652" s="109">
        <f t="shared" si="73"/>
        <v>6.6010957819240268E-4</v>
      </c>
      <c r="J652" s="109">
        <f t="shared" si="74"/>
        <v>0</v>
      </c>
      <c r="K652" s="109">
        <f t="shared" si="75"/>
        <v>6.0089382957517756E-4</v>
      </c>
      <c r="L652" s="109">
        <f t="shared" si="76"/>
        <v>-1.6340670294434645E-5</v>
      </c>
      <c r="M652" s="109">
        <f t="shared" si="78"/>
        <v>-4.2060988433226809E-3</v>
      </c>
    </row>
    <row r="653" spans="1:13" x14ac:dyDescent="0.25">
      <c r="A653" s="185">
        <v>41520</v>
      </c>
      <c r="B653">
        <v>106.280159451709</v>
      </c>
      <c r="C653">
        <v>108.415963793458</v>
      </c>
      <c r="D653">
        <v>111.902284739273</v>
      </c>
      <c r="E653">
        <v>93.377049180327802</v>
      </c>
      <c r="F653" s="464">
        <v>144.01087284808216</v>
      </c>
      <c r="G653">
        <f>_xll.ciqfunctions.udf.CIQ($G$1, "IQ_LASTSALEPRICE", A653, "USD")</f>
        <v>75.28</v>
      </c>
      <c r="H653" s="186">
        <f t="shared" si="77"/>
        <v>3.3320005331201052E-3</v>
      </c>
      <c r="I653" s="109">
        <f t="shared" si="73"/>
        <v>2.5067616597340692E-3</v>
      </c>
      <c r="J653" s="109">
        <f t="shared" si="74"/>
        <v>-8.4367386790495935E-4</v>
      </c>
      <c r="K653" s="109">
        <f t="shared" si="75"/>
        <v>9.2331944600803073E-3</v>
      </c>
      <c r="L653" s="109">
        <f t="shared" si="76"/>
        <v>5.8827374338199512E-4</v>
      </c>
      <c r="M653" s="109">
        <f t="shared" si="78"/>
        <v>7.0116156282999942E-3</v>
      </c>
    </row>
    <row r="654" spans="1:13" x14ac:dyDescent="0.25">
      <c r="A654" s="185">
        <v>41521</v>
      </c>
      <c r="B654">
        <v>105.88852367298399</v>
      </c>
      <c r="C654">
        <v>107.821435918535</v>
      </c>
      <c r="D654">
        <v>110.545590744517</v>
      </c>
      <c r="E654">
        <v>93.332825009531007</v>
      </c>
      <c r="F654" s="464">
        <v>141.97221383267896</v>
      </c>
      <c r="G654">
        <f>_xll.ciqfunctions.udf.CIQ($G$1, "IQ_LASTSALEPRICE", A654, "USD")</f>
        <v>75.09</v>
      </c>
      <c r="H654" s="186">
        <f t="shared" si="77"/>
        <v>-2.5239107332624133E-3</v>
      </c>
      <c r="I654" s="109">
        <f t="shared" si="73"/>
        <v>-3.684937816667011E-3</v>
      </c>
      <c r="J654" s="109">
        <f t="shared" si="74"/>
        <v>-5.4837669114451426E-3</v>
      </c>
      <c r="K654" s="109">
        <f t="shared" si="75"/>
        <v>-1.2123916843315818E-2</v>
      </c>
      <c r="L654" s="109">
        <f t="shared" si="76"/>
        <v>-4.7360857068201589E-4</v>
      </c>
      <c r="M654" s="109">
        <f t="shared" si="78"/>
        <v>-1.4156285390713452E-2</v>
      </c>
    </row>
    <row r="655" spans="1:13" x14ac:dyDescent="0.25">
      <c r="A655" s="185">
        <v>41522</v>
      </c>
      <c r="B655">
        <v>106.615847262046</v>
      </c>
      <c r="C655">
        <v>108.084756222999</v>
      </c>
      <c r="D655">
        <v>111.502767489283</v>
      </c>
      <c r="E655">
        <v>93.319100266869896</v>
      </c>
      <c r="F655" s="464">
        <v>140.50739957716701</v>
      </c>
      <c r="G655">
        <f>_xll.ciqfunctions.udf.CIQ($G$1, "IQ_LASTSALEPRICE", A655, "USD")</f>
        <v>74.92</v>
      </c>
      <c r="H655" s="186">
        <f t="shared" si="77"/>
        <v>-2.2639499267546048E-3</v>
      </c>
      <c r="I655" s="109">
        <f t="shared" si="73"/>
        <v>6.8687669242439853E-3</v>
      </c>
      <c r="J655" s="109">
        <f t="shared" si="74"/>
        <v>2.4421888117216461E-3</v>
      </c>
      <c r="K655" s="109">
        <f t="shared" si="75"/>
        <v>8.6586605428538022E-3</v>
      </c>
      <c r="L655" s="109">
        <f t="shared" si="76"/>
        <v>-1.4705161511729958E-4</v>
      </c>
      <c r="M655" s="109">
        <f t="shared" si="78"/>
        <v>-1.0317612270513088E-2</v>
      </c>
    </row>
    <row r="656" spans="1:13" x14ac:dyDescent="0.25">
      <c r="A656" s="185">
        <v>41523</v>
      </c>
      <c r="B656">
        <v>106.196237499125</v>
      </c>
      <c r="C656">
        <v>106.81547006788701</v>
      </c>
      <c r="D656">
        <v>110.079487286195</v>
      </c>
      <c r="E656">
        <v>93.3389248951582</v>
      </c>
      <c r="F656" s="464">
        <v>138.52914527333132</v>
      </c>
      <c r="G656">
        <f>_xll.ciqfunctions.udf.CIQ($G$1, "IQ_LASTSALEPRICE", A656, "USD")</f>
        <v>74.760000000000005</v>
      </c>
      <c r="H656" s="186">
        <f t="shared" si="77"/>
        <v>-2.1356113187399606E-3</v>
      </c>
      <c r="I656" s="109">
        <f t="shared" si="73"/>
        <v>-3.9357166284076373E-3</v>
      </c>
      <c r="J656" s="109">
        <f t="shared" si="74"/>
        <v>-1.1743433574418427E-2</v>
      </c>
      <c r="K656" s="109">
        <f t="shared" si="75"/>
        <v>-1.2764528048371471E-2</v>
      </c>
      <c r="L656" s="109">
        <f t="shared" si="76"/>
        <v>2.1243912802004772E-4</v>
      </c>
      <c r="M656" s="109">
        <f t="shared" si="78"/>
        <v>-1.4079360302652444E-2</v>
      </c>
    </row>
    <row r="657" spans="1:13" x14ac:dyDescent="0.25">
      <c r="A657" s="185">
        <v>41526</v>
      </c>
      <c r="B657">
        <v>105.524861878453</v>
      </c>
      <c r="C657">
        <v>106.718782143591</v>
      </c>
      <c r="D657">
        <v>109.521827791418</v>
      </c>
      <c r="E657">
        <v>93.346549752192104</v>
      </c>
      <c r="F657" s="464">
        <v>137.72878284506191</v>
      </c>
      <c r="G657">
        <f>_xll.ciqfunctions.udf.CIQ($G$1, "IQ_LASTSALEPRICE", A657, "USD")</f>
        <v>75.23</v>
      </c>
      <c r="H657" s="186">
        <f t="shared" si="77"/>
        <v>6.2867843766720721E-3</v>
      </c>
      <c r="I657" s="109">
        <f t="shared" si="73"/>
        <v>-6.3220283174113545E-3</v>
      </c>
      <c r="J657" s="109">
        <f t="shared" si="74"/>
        <v>-9.0518652620785733E-4</v>
      </c>
      <c r="K657" s="109">
        <f t="shared" si="75"/>
        <v>-5.0659710407910952E-3</v>
      </c>
      <c r="L657" s="109">
        <f t="shared" si="76"/>
        <v>8.1690002777135007E-5</v>
      </c>
      <c r="M657" s="109">
        <f t="shared" si="78"/>
        <v>-5.7775742908845462E-3</v>
      </c>
    </row>
    <row r="658" spans="1:13" x14ac:dyDescent="0.25">
      <c r="A658" s="185">
        <v>41527</v>
      </c>
      <c r="B658">
        <v>105.46891391006299</v>
      </c>
      <c r="C658">
        <v>106.52540629500101</v>
      </c>
      <c r="D658">
        <v>109.147280369553</v>
      </c>
      <c r="E658">
        <v>93.328250095310693</v>
      </c>
      <c r="F658" s="464">
        <v>137.70462096043491</v>
      </c>
      <c r="G658">
        <f>_xll.ciqfunctions.udf.CIQ($G$1, "IQ_LASTSALEPRICE", A658, "USD")</f>
        <v>74.86</v>
      </c>
      <c r="H658" s="186">
        <f t="shared" si="77"/>
        <v>-4.9182506978600049E-3</v>
      </c>
      <c r="I658" s="109">
        <f t="shared" si="73"/>
        <v>-5.3018755385292327E-4</v>
      </c>
      <c r="J658" s="109">
        <f t="shared" si="74"/>
        <v>-1.8120132623872243E-3</v>
      </c>
      <c r="K658" s="109">
        <f t="shared" si="75"/>
        <v>-3.4198426872341647E-3</v>
      </c>
      <c r="L658" s="109">
        <f t="shared" si="76"/>
        <v>-1.9603999215811463E-4</v>
      </c>
      <c r="M658" s="109">
        <f t="shared" si="78"/>
        <v>-1.7543090215343948E-4</v>
      </c>
    </row>
    <row r="659" spans="1:13" x14ac:dyDescent="0.25">
      <c r="A659" s="185">
        <v>41528</v>
      </c>
      <c r="B659">
        <v>105.09126512343499</v>
      </c>
      <c r="C659">
        <v>106.310429952684</v>
      </c>
      <c r="D659">
        <v>108.93919846851701</v>
      </c>
      <c r="E659">
        <v>93.299275638581705</v>
      </c>
      <c r="F659" s="464">
        <v>138.5804892781637</v>
      </c>
      <c r="G659">
        <f>_xll.ciqfunctions.udf.CIQ($G$1, "IQ_LASTSALEPRICE", A659, "USD")</f>
        <v>74.900000000000006</v>
      </c>
      <c r="H659" s="186">
        <f t="shared" si="77"/>
        <v>5.3433075073483494E-4</v>
      </c>
      <c r="I659" s="109">
        <f t="shared" si="73"/>
        <v>-3.580664412170198E-3</v>
      </c>
      <c r="J659" s="109">
        <f t="shared" si="74"/>
        <v>-2.0180757792339632E-3</v>
      </c>
      <c r="K659" s="109">
        <f t="shared" si="75"/>
        <v>-1.9064323025865804E-3</v>
      </c>
      <c r="L659" s="109">
        <f t="shared" si="76"/>
        <v>-3.1045751634040109E-4</v>
      </c>
      <c r="M659" s="109">
        <f t="shared" si="78"/>
        <v>6.3604860288635212E-3</v>
      </c>
    </row>
    <row r="660" spans="1:13" x14ac:dyDescent="0.25">
      <c r="A660" s="185">
        <v>41529</v>
      </c>
      <c r="B660">
        <v>105.03531715504501</v>
      </c>
      <c r="C660">
        <v>106.10676815470001</v>
      </c>
      <c r="D660">
        <v>109.055724333097</v>
      </c>
      <c r="E660">
        <v>93.300800609988499</v>
      </c>
      <c r="F660" s="464">
        <v>137.40863787375415</v>
      </c>
      <c r="G660">
        <f>_xll.ciqfunctions.udf.CIQ($G$1, "IQ_LASTSALEPRICE", A660, "USD")</f>
        <v>74.75</v>
      </c>
      <c r="H660" s="186">
        <f t="shared" si="77"/>
        <v>-2.0026702269693164E-3</v>
      </c>
      <c r="I660" s="109">
        <f t="shared" si="73"/>
        <v>-5.3237505823411357E-4</v>
      </c>
      <c r="J660" s="109">
        <f t="shared" si="74"/>
        <v>-1.9157273474921244E-3</v>
      </c>
      <c r="K660" s="109">
        <f t="shared" si="75"/>
        <v>1.0696412881510131E-3</v>
      </c>
      <c r="L660" s="109">
        <f t="shared" si="76"/>
        <v>1.6344943691848357E-5</v>
      </c>
      <c r="M660" s="109">
        <f t="shared" si="78"/>
        <v>-8.4561067038619875E-3</v>
      </c>
    </row>
    <row r="661" spans="1:13" x14ac:dyDescent="0.25">
      <c r="A661" s="185">
        <v>41530</v>
      </c>
      <c r="B661">
        <v>105.32904398909</v>
      </c>
      <c r="C661">
        <v>106.312487142563</v>
      </c>
      <c r="D661">
        <v>108.6145907029</v>
      </c>
      <c r="E661">
        <v>93.313000381242801</v>
      </c>
      <c r="F661" s="464">
        <v>137.84355179704016</v>
      </c>
      <c r="G661">
        <f>_xll.ciqfunctions.udf.CIQ($G$1, "IQ_LASTSALEPRICE", A661, "USD")</f>
        <v>75.64</v>
      </c>
      <c r="H661" s="186">
        <f t="shared" si="77"/>
        <v>1.1906354515050177E-2</v>
      </c>
      <c r="I661" s="109">
        <f t="shared" si="73"/>
        <v>2.7964578201007395E-3</v>
      </c>
      <c r="J661" s="109">
        <f t="shared" si="74"/>
        <v>1.9387923262639273E-3</v>
      </c>
      <c r="K661" s="109">
        <f t="shared" si="75"/>
        <v>-4.0450295745101394E-3</v>
      </c>
      <c r="L661" s="109">
        <f t="shared" si="76"/>
        <v>1.3075741231105553E-4</v>
      </c>
      <c r="M661" s="109">
        <f t="shared" si="78"/>
        <v>3.1651134165640027E-3</v>
      </c>
    </row>
    <row r="662" spans="1:13" x14ac:dyDescent="0.25">
      <c r="A662" s="185">
        <v>41533</v>
      </c>
      <c r="B662">
        <v>104.727603328904</v>
      </c>
      <c r="C662">
        <v>106.10162518000401</v>
      </c>
      <c r="D662">
        <v>107.63244413000901</v>
      </c>
      <c r="E662">
        <v>93.335874952344597</v>
      </c>
      <c r="F662" s="464">
        <v>137.23346421020841</v>
      </c>
      <c r="G662">
        <f>_xll.ciqfunctions.udf.CIQ($G$1, "IQ_LASTSALEPRICE", A662, "USD")</f>
        <v>76.11</v>
      </c>
      <c r="H662" s="186">
        <f t="shared" si="77"/>
        <v>6.2136435748281205E-3</v>
      </c>
      <c r="I662" s="109">
        <f t="shared" si="73"/>
        <v>-5.7101122103443425E-3</v>
      </c>
      <c r="J662" s="109">
        <f t="shared" si="74"/>
        <v>-1.9834167013347281E-3</v>
      </c>
      <c r="K662" s="109">
        <f t="shared" si="75"/>
        <v>-9.0424920495030259E-3</v>
      </c>
      <c r="L662" s="109">
        <f t="shared" si="76"/>
        <v>2.4513809445991797E-4</v>
      </c>
      <c r="M662" s="109">
        <f t="shared" si="78"/>
        <v>-4.4259421560033374E-3</v>
      </c>
    </row>
    <row r="663" spans="1:13" x14ac:dyDescent="0.25">
      <c r="A663" s="185">
        <v>41534</v>
      </c>
      <c r="B663">
        <v>104.713616336806</v>
      </c>
      <c r="C663">
        <v>105.820818761571</v>
      </c>
      <c r="D663">
        <v>107.490948437304</v>
      </c>
      <c r="E663">
        <v>93.355699580632802</v>
      </c>
      <c r="F663" s="464">
        <v>136.65961945031714</v>
      </c>
      <c r="G663">
        <f>_xll.ciqfunctions.udf.CIQ($G$1, "IQ_LASTSALEPRICE", A663, "USD")</f>
        <v>77.86</v>
      </c>
      <c r="H663" s="186">
        <f t="shared" si="77"/>
        <v>2.2993036394691968E-2</v>
      </c>
      <c r="I663" s="109">
        <f t="shared" si="73"/>
        <v>-1.3355592655039938E-4</v>
      </c>
      <c r="J663" s="109">
        <f t="shared" si="74"/>
        <v>-2.6465798045657296E-3</v>
      </c>
      <c r="K663" s="109">
        <f t="shared" si="75"/>
        <v>-1.3146193403738016E-3</v>
      </c>
      <c r="L663" s="109">
        <f t="shared" si="76"/>
        <v>2.1240094763474993E-4</v>
      </c>
      <c r="M663" s="109">
        <f t="shared" si="78"/>
        <v>-4.1815220740349934E-3</v>
      </c>
    </row>
    <row r="664" spans="1:13" x14ac:dyDescent="0.25">
      <c r="A664" s="185">
        <v>41535</v>
      </c>
      <c r="B664">
        <v>104.783551297293</v>
      </c>
      <c r="C664">
        <v>106.04196667352301</v>
      </c>
      <c r="D664">
        <v>107.96537517166701</v>
      </c>
      <c r="E664">
        <v>93.377049180327802</v>
      </c>
      <c r="F664" s="464">
        <v>135.74448807006948</v>
      </c>
      <c r="G664">
        <f>_xll.ciqfunctions.udf.CIQ($G$1, "IQ_LASTSALEPRICE", A664, "USD")</f>
        <v>78.48</v>
      </c>
      <c r="H664" s="186">
        <f t="shared" si="77"/>
        <v>7.9630105317236577E-3</v>
      </c>
      <c r="I664" s="109">
        <f t="shared" si="73"/>
        <v>6.6786883056413338E-4</v>
      </c>
      <c r="J664" s="109">
        <f t="shared" si="74"/>
        <v>2.0898336881165491E-3</v>
      </c>
      <c r="K664" s="109">
        <f t="shared" si="75"/>
        <v>4.4136435789263739E-3</v>
      </c>
      <c r="L664" s="109">
        <f t="shared" si="76"/>
        <v>2.2869090790278435E-4</v>
      </c>
      <c r="M664" s="109">
        <f t="shared" si="78"/>
        <v>-6.6964285714286031E-3</v>
      </c>
    </row>
    <row r="665" spans="1:13" x14ac:dyDescent="0.25">
      <c r="A665" s="185">
        <v>41536</v>
      </c>
      <c r="B665">
        <v>103.370865095461</v>
      </c>
      <c r="C665">
        <v>105.263320304464</v>
      </c>
      <c r="D665">
        <v>106.10096133838201</v>
      </c>
      <c r="E665">
        <v>93.349599695005693</v>
      </c>
      <c r="F665" s="464">
        <v>133.69374811235275</v>
      </c>
      <c r="G665">
        <f>_xll.ciqfunctions.udf.CIQ($G$1, "IQ_LASTSALEPRICE", A665, "USD")</f>
        <v>77.75</v>
      </c>
      <c r="H665" s="186">
        <f t="shared" si="77"/>
        <v>-9.3017329255862258E-3</v>
      </c>
      <c r="I665" s="109">
        <f t="shared" si="73"/>
        <v>-1.3481946205697093E-2</v>
      </c>
      <c r="J665" s="109">
        <f t="shared" si="74"/>
        <v>-7.3428133547943641E-3</v>
      </c>
      <c r="K665" s="109">
        <f t="shared" si="75"/>
        <v>-1.7268627375402024E-2</v>
      </c>
      <c r="L665" s="109">
        <f t="shared" si="76"/>
        <v>-2.939639404229144E-4</v>
      </c>
      <c r="M665" s="109">
        <f t="shared" si="78"/>
        <v>-1.5107353431972559E-2</v>
      </c>
    </row>
    <row r="666" spans="1:13" x14ac:dyDescent="0.25">
      <c r="A666" s="185">
        <v>41537</v>
      </c>
      <c r="B666">
        <v>103.44080005594699</v>
      </c>
      <c r="C666">
        <v>105.823904546389</v>
      </c>
      <c r="D666">
        <v>106.27575013525301</v>
      </c>
      <c r="E666">
        <v>93.351124666412503</v>
      </c>
      <c r="F666" s="464">
        <v>133.29507701600724</v>
      </c>
      <c r="G666">
        <f>_xll.ciqfunctions.udf.CIQ($G$1, "IQ_LASTSALEPRICE", A666, "USD")</f>
        <v>77.47</v>
      </c>
      <c r="H666" s="186">
        <f t="shared" si="77"/>
        <v>-3.6012861736334223E-3</v>
      </c>
      <c r="I666" s="109">
        <f t="shared" si="73"/>
        <v>6.7654421215701532E-4</v>
      </c>
      <c r="J666" s="109">
        <f t="shared" si="74"/>
        <v>5.3255420815490062E-3</v>
      </c>
      <c r="K666" s="109">
        <f t="shared" si="75"/>
        <v>1.6473818395816853E-3</v>
      </c>
      <c r="L666" s="109">
        <f t="shared" si="76"/>
        <v>1.6336132257599445E-5</v>
      </c>
      <c r="M666" s="109">
        <f t="shared" si="78"/>
        <v>-2.9819726200694952E-3</v>
      </c>
    </row>
    <row r="667" spans="1:13" x14ac:dyDescent="0.25">
      <c r="A667" s="185">
        <v>41540</v>
      </c>
      <c r="B667">
        <v>103.69256591369999</v>
      </c>
      <c r="C667">
        <v>105.781732153877</v>
      </c>
      <c r="D667">
        <v>106.350659619626</v>
      </c>
      <c r="E667">
        <v>93.3434998093785</v>
      </c>
      <c r="F667" s="464">
        <v>132.95681063122925</v>
      </c>
      <c r="G667">
        <f>_xll.ciqfunctions.udf.CIQ($G$1, "IQ_LASTSALEPRICE", A667, "USD")</f>
        <v>76.95</v>
      </c>
      <c r="H667" s="186">
        <f t="shared" si="77"/>
        <v>-6.7122757196333982E-3</v>
      </c>
      <c r="I667" s="109">
        <f t="shared" si="73"/>
        <v>2.4339125143737483E-3</v>
      </c>
      <c r="J667" s="109">
        <f t="shared" si="74"/>
        <v>-3.9851480336861034E-4</v>
      </c>
      <c r="K667" s="109">
        <f t="shared" si="75"/>
        <v>7.0485961545951881E-4</v>
      </c>
      <c r="L667" s="109">
        <f t="shared" si="76"/>
        <v>-8.167932696312441E-5</v>
      </c>
      <c r="M667" s="109">
        <f t="shared" si="78"/>
        <v>-2.5377260162231519E-3</v>
      </c>
    </row>
    <row r="668" spans="1:13" x14ac:dyDescent="0.25">
      <c r="A668" s="185">
        <v>41541</v>
      </c>
      <c r="B668">
        <v>103.720539897894</v>
      </c>
      <c r="C668">
        <v>105.98950833161901</v>
      </c>
      <c r="D668">
        <v>107.191310499812</v>
      </c>
      <c r="E668">
        <v>93.346549752192104</v>
      </c>
      <c r="F668" s="464">
        <v>132.86016309272125</v>
      </c>
      <c r="G668">
        <f>_xll.ciqfunctions.udf.CIQ($G$1, "IQ_LASTSALEPRICE", A668, "USD")</f>
        <v>76.17</v>
      </c>
      <c r="H668" s="186">
        <f t="shared" si="77"/>
        <v>-1.0136452241715443E-2</v>
      </c>
      <c r="I668" s="109">
        <f t="shared" si="73"/>
        <v>2.6977810749984066E-4</v>
      </c>
      <c r="J668" s="109">
        <f t="shared" si="74"/>
        <v>1.9641971587283091E-3</v>
      </c>
      <c r="K668" s="109">
        <f t="shared" si="75"/>
        <v>7.9045196634668358E-3</v>
      </c>
      <c r="L668" s="109">
        <f t="shared" si="76"/>
        <v>3.2674399608190186E-5</v>
      </c>
      <c r="M668" s="109">
        <f t="shared" si="78"/>
        <v>-7.2690927263630023E-4</v>
      </c>
    </row>
    <row r="669" spans="1:13" x14ac:dyDescent="0.25">
      <c r="A669" s="185">
        <v>41542</v>
      </c>
      <c r="B669">
        <v>103.398839079655</v>
      </c>
      <c r="C669">
        <v>105.909277926352</v>
      </c>
      <c r="D669">
        <v>107.67406051021599</v>
      </c>
      <c r="E669">
        <v>93.325200152497104</v>
      </c>
      <c r="F669" s="464">
        <v>134.46692842041682</v>
      </c>
      <c r="G669">
        <f>_xll.ciqfunctions.udf.CIQ($G$1, "IQ_LASTSALEPRICE", A669, "USD")</f>
        <v>75.61</v>
      </c>
      <c r="H669" s="186">
        <f t="shared" si="77"/>
        <v>-7.3519758435079963E-3</v>
      </c>
      <c r="I669" s="109">
        <f t="shared" si="73"/>
        <v>-3.1016114894474311E-3</v>
      </c>
      <c r="J669" s="109">
        <f t="shared" si="74"/>
        <v>-7.5696553866422267E-4</v>
      </c>
      <c r="K669" s="109">
        <f t="shared" si="75"/>
        <v>4.5036300811420737E-3</v>
      </c>
      <c r="L669" s="109">
        <f t="shared" si="76"/>
        <v>-2.2871332418472612E-4</v>
      </c>
      <c r="M669" s="109">
        <f t="shared" si="78"/>
        <v>1.2093657649465905E-2</v>
      </c>
    </row>
    <row r="670" spans="1:13" x14ac:dyDescent="0.25">
      <c r="A670" s="185">
        <v>41543</v>
      </c>
      <c r="B670">
        <v>103.69256591369999</v>
      </c>
      <c r="C670">
        <v>106.245628471507</v>
      </c>
      <c r="D670">
        <v>108.589620874776</v>
      </c>
      <c r="E670">
        <v>93.326725123903898</v>
      </c>
      <c r="F670" s="464">
        <v>135.17970401691329</v>
      </c>
      <c r="G670">
        <f>_xll.ciqfunctions.udf.CIQ($G$1, "IQ_LASTSALEPRICE", A670, "USD")</f>
        <v>75.95</v>
      </c>
      <c r="H670" s="186">
        <f t="shared" si="77"/>
        <v>4.4967596878719984E-3</v>
      </c>
      <c r="I670" s="109">
        <f t="shared" si="73"/>
        <v>2.8407169428537049E-3</v>
      </c>
      <c r="J670" s="109">
        <f t="shared" si="74"/>
        <v>3.1758364492759927E-3</v>
      </c>
      <c r="K670" s="109">
        <f t="shared" si="75"/>
        <v>8.5030727012764817E-3</v>
      </c>
      <c r="L670" s="109">
        <f t="shared" si="76"/>
        <v>1.634040328135633E-5</v>
      </c>
      <c r="M670" s="109">
        <f t="shared" si="78"/>
        <v>5.300750190916359E-3</v>
      </c>
    </row>
    <row r="671" spans="1:13" x14ac:dyDescent="0.25">
      <c r="A671" s="185">
        <v>41544</v>
      </c>
      <c r="B671">
        <v>103.300930134974</v>
      </c>
      <c r="C671">
        <v>106.039909483645</v>
      </c>
      <c r="D671">
        <v>109.438595031004</v>
      </c>
      <c r="E671">
        <v>93.302325581395294</v>
      </c>
      <c r="F671" s="464">
        <v>136.17638175777711</v>
      </c>
      <c r="G671">
        <f>_xll.ciqfunctions.udf.CIQ($G$1, "IQ_LASTSALEPRICE", A671, "USD")</f>
        <v>75.239999999999995</v>
      </c>
      <c r="H671" s="186">
        <f t="shared" si="77"/>
        <v>-9.3482554312048771E-3</v>
      </c>
      <c r="I671" s="109">
        <f t="shared" si="73"/>
        <v>-3.7768935050941366E-3</v>
      </c>
      <c r="J671" s="109">
        <f t="shared" si="74"/>
        <v>-1.9362583743119943E-3</v>
      </c>
      <c r="K671" s="109">
        <f t="shared" si="75"/>
        <v>7.8181887862656119E-3</v>
      </c>
      <c r="L671" s="109">
        <f t="shared" si="76"/>
        <v>-2.6144218042811751E-4</v>
      </c>
      <c r="M671" s="109">
        <f t="shared" si="78"/>
        <v>7.3729836006972693E-3</v>
      </c>
    </row>
    <row r="672" spans="1:13" x14ac:dyDescent="0.25">
      <c r="A672" s="185">
        <v>41547</v>
      </c>
      <c r="B672">
        <v>103.342891111266</v>
      </c>
      <c r="C672">
        <v>105.81670438181401</v>
      </c>
      <c r="D672">
        <v>109.488534687252</v>
      </c>
      <c r="E672">
        <v>93.348074723598899</v>
      </c>
      <c r="F672" s="464">
        <v>134.3823618242223</v>
      </c>
      <c r="G672">
        <f>_xll.ciqfunctions.udf.CIQ($G$1, "IQ_LASTSALEPRICE", A672, "USD")</f>
        <v>74.260000000000005</v>
      </c>
      <c r="H672" s="186">
        <f t="shared" si="77"/>
        <v>-1.3024986709197051E-2</v>
      </c>
      <c r="I672" s="109">
        <f t="shared" si="73"/>
        <v>4.0620134046398526E-4</v>
      </c>
      <c r="J672" s="109">
        <f t="shared" si="74"/>
        <v>-2.1049159973625109E-3</v>
      </c>
      <c r="K672" s="109">
        <f t="shared" si="75"/>
        <v>4.5632581662657934E-4</v>
      </c>
      <c r="L672" s="109">
        <f t="shared" si="76"/>
        <v>4.9033228184325317E-4</v>
      </c>
      <c r="M672" s="109">
        <f t="shared" si="78"/>
        <v>-1.3174237047551385E-2</v>
      </c>
    </row>
    <row r="673" spans="1:13" x14ac:dyDescent="0.25">
      <c r="A673" s="185">
        <v>41548</v>
      </c>
      <c r="B673">
        <v>103.356878103363</v>
      </c>
      <c r="C673">
        <v>106.289858053898</v>
      </c>
      <c r="D673">
        <v>109.546797619543</v>
      </c>
      <c r="E673">
        <v>93.335874952344597</v>
      </c>
      <c r="F673" s="464">
        <v>133.83267894895801</v>
      </c>
      <c r="G673">
        <f>_xll.ciqfunctions.udf.CIQ($G$1, "IQ_LASTSALEPRICE", A673, "USD")</f>
        <v>74.150000000000006</v>
      </c>
      <c r="H673" s="186">
        <f t="shared" si="77"/>
        <v>-1.4812819822246359E-3</v>
      </c>
      <c r="I673" s="109">
        <f t="shared" si="73"/>
        <v>1.3534546930715763E-4</v>
      </c>
      <c r="J673" s="109">
        <f t="shared" si="74"/>
        <v>4.4714459295267517E-3</v>
      </c>
      <c r="K673" s="109">
        <f t="shared" si="75"/>
        <v>5.3213729142886912E-4</v>
      </c>
      <c r="L673" s="109">
        <f t="shared" si="76"/>
        <v>-1.3069119304731647E-4</v>
      </c>
      <c r="M673" s="109">
        <f t="shared" si="78"/>
        <v>-4.0904391603363566E-3</v>
      </c>
    </row>
    <row r="674" spans="1:13" x14ac:dyDescent="0.25">
      <c r="A674" s="185">
        <v>41549</v>
      </c>
      <c r="B674">
        <v>102.85334638785901</v>
      </c>
      <c r="C674">
        <v>106.27237193993</v>
      </c>
      <c r="D674">
        <v>109.47188813517</v>
      </c>
      <c r="E674">
        <v>93.335874952344597</v>
      </c>
      <c r="F674" s="464">
        <v>133.4340078526125</v>
      </c>
      <c r="G674">
        <f>_xll.ciqfunctions.udf.CIQ($G$1, "IQ_LASTSALEPRICE", A674, "USD")</f>
        <v>74.25</v>
      </c>
      <c r="H674" s="186">
        <f t="shared" si="77"/>
        <v>1.3486176668913163E-3</v>
      </c>
      <c r="I674" s="109">
        <f t="shared" si="73"/>
        <v>-4.8717775221541748E-3</v>
      </c>
      <c r="J674" s="109">
        <f t="shared" si="74"/>
        <v>-1.645134755861033E-4</v>
      </c>
      <c r="K674" s="109">
        <f t="shared" si="75"/>
        <v>-6.8381263533745518E-4</v>
      </c>
      <c r="L674" s="109">
        <f t="shared" si="76"/>
        <v>0</v>
      </c>
      <c r="M674" s="109">
        <f t="shared" si="78"/>
        <v>-2.9788770536197662E-3</v>
      </c>
    </row>
    <row r="675" spans="1:13" x14ac:dyDescent="0.25">
      <c r="A675" s="185">
        <v>41550</v>
      </c>
      <c r="B675">
        <v>102.615567522204</v>
      </c>
      <c r="C675">
        <v>106.17054104093801</v>
      </c>
      <c r="D675">
        <v>110.304215739314</v>
      </c>
      <c r="E675">
        <v>93.3434998093785</v>
      </c>
      <c r="F675" s="464">
        <v>133.34340078526125</v>
      </c>
      <c r="G675">
        <f>_xll.ciqfunctions.udf.CIQ($G$1, "IQ_LASTSALEPRICE", A675, "USD")</f>
        <v>74.040000000000006</v>
      </c>
      <c r="H675" s="186">
        <f t="shared" si="77"/>
        <v>-2.8282828282827355E-3</v>
      </c>
      <c r="I675" s="109">
        <f t="shared" si="73"/>
        <v>-2.3118243013536821E-3</v>
      </c>
      <c r="J675" s="109">
        <f t="shared" si="74"/>
        <v>-9.5820670163970778E-4</v>
      </c>
      <c r="K675" s="109">
        <f t="shared" si="75"/>
        <v>7.6031172780748335E-3</v>
      </c>
      <c r="L675" s="109">
        <f t="shared" si="76"/>
        <v>8.1692672166955305E-5</v>
      </c>
      <c r="M675" s="109">
        <f t="shared" si="78"/>
        <v>-6.7904028972376462E-4</v>
      </c>
    </row>
    <row r="676" spans="1:13" x14ac:dyDescent="0.25">
      <c r="A676" s="185">
        <v>41551</v>
      </c>
      <c r="B676">
        <v>102.85334638785901</v>
      </c>
      <c r="C676">
        <v>106.00185147089</v>
      </c>
      <c r="D676">
        <v>108.95584502059999</v>
      </c>
      <c r="E676">
        <v>93.332825009531007</v>
      </c>
      <c r="F676" s="464">
        <v>133.16218665055874</v>
      </c>
      <c r="G676">
        <f>_xll.ciqfunctions.udf.CIQ($G$1, "IQ_LASTSALEPRICE", A676, "USD")</f>
        <v>75.12</v>
      </c>
      <c r="H676" s="186">
        <f t="shared" si="77"/>
        <v>1.4586709886547755E-2</v>
      </c>
      <c r="I676" s="109">
        <f t="shared" si="73"/>
        <v>2.3171812172022577E-3</v>
      </c>
      <c r="J676" s="109">
        <f t="shared" si="74"/>
        <v>-1.5888547651174978E-3</v>
      </c>
      <c r="K676" s="109">
        <f t="shared" si="75"/>
        <v>-1.2224108658735799E-2</v>
      </c>
      <c r="L676" s="109">
        <f t="shared" si="76"/>
        <v>-1.1436039862755543E-4</v>
      </c>
      <c r="M676" s="109">
        <f t="shared" si="78"/>
        <v>-1.3590033975086069E-3</v>
      </c>
    </row>
    <row r="677" spans="1:13" x14ac:dyDescent="0.25">
      <c r="A677" s="185">
        <v>41554</v>
      </c>
      <c r="B677">
        <v>102.965242324638</v>
      </c>
      <c r="C677">
        <v>105.978193787286</v>
      </c>
      <c r="D677">
        <v>108.972491572683</v>
      </c>
      <c r="E677">
        <v>93.316050324056405</v>
      </c>
      <c r="F677" s="464">
        <v>133.204469948656</v>
      </c>
      <c r="G677">
        <f>_xll.ciqfunctions.udf.CIQ($G$1, "IQ_LASTSALEPRICE", A677, "USD")</f>
        <v>75.09</v>
      </c>
      <c r="H677" s="186">
        <f t="shared" si="77"/>
        <v>-3.9936102236426407E-4</v>
      </c>
      <c r="I677" s="109">
        <f t="shared" si="73"/>
        <v>1.0879173182858359E-3</v>
      </c>
      <c r="J677" s="109">
        <f t="shared" si="74"/>
        <v>-2.2318179612645928E-4</v>
      </c>
      <c r="K677" s="109">
        <f t="shared" si="75"/>
        <v>1.527825522333881E-4</v>
      </c>
      <c r="L677" s="109">
        <f t="shared" si="76"/>
        <v>-1.7972975180902129E-4</v>
      </c>
      <c r="M677" s="109">
        <f t="shared" si="78"/>
        <v>3.1753232025399925E-4</v>
      </c>
    </row>
    <row r="678" spans="1:13" x14ac:dyDescent="0.25">
      <c r="A678" s="185">
        <v>41555</v>
      </c>
      <c r="B678">
        <v>102.965242324638</v>
      </c>
      <c r="C678">
        <v>106.212713433449</v>
      </c>
      <c r="D678">
        <v>109.363685546631</v>
      </c>
      <c r="E678">
        <v>93.3434998093785</v>
      </c>
      <c r="F678" s="464">
        <v>133.00513440048326</v>
      </c>
      <c r="G678">
        <f>_xll.ciqfunctions.udf.CIQ($G$1, "IQ_LASTSALEPRICE", A678, "USD")</f>
        <v>75.09</v>
      </c>
      <c r="H678" s="186">
        <f t="shared" si="77"/>
        <v>0</v>
      </c>
      <c r="I678" s="109">
        <f t="shared" si="73"/>
        <v>0</v>
      </c>
      <c r="J678" s="109">
        <f t="shared" si="74"/>
        <v>2.2129047286247872E-3</v>
      </c>
      <c r="K678" s="109">
        <f t="shared" si="75"/>
        <v>3.5898415123150063E-3</v>
      </c>
      <c r="L678" s="109">
        <f t="shared" si="76"/>
        <v>2.9415609883587379E-4</v>
      </c>
      <c r="M678" s="109">
        <f t="shared" si="78"/>
        <v>-1.4964629058586976E-3</v>
      </c>
    </row>
    <row r="679" spans="1:13" x14ac:dyDescent="0.25">
      <c r="A679" s="185">
        <v>41556</v>
      </c>
      <c r="B679">
        <v>103.48276103224001</v>
      </c>
      <c r="C679">
        <v>107.00884591647799</v>
      </c>
      <c r="D679">
        <v>110.054517458071</v>
      </c>
      <c r="E679">
        <v>93.348074723598899</v>
      </c>
      <c r="F679" s="464">
        <v>133.68770764119603</v>
      </c>
      <c r="G679">
        <f>_xll.ciqfunctions.udf.CIQ($G$1, "IQ_LASTSALEPRICE", A679, "USD")</f>
        <v>74.680000000000007</v>
      </c>
      <c r="H679" s="186">
        <f t="shared" si="77"/>
        <v>-5.4601145292315634E-3</v>
      </c>
      <c r="I679" s="109">
        <f t="shared" si="73"/>
        <v>5.0261495619106089E-3</v>
      </c>
      <c r="J679" s="109">
        <f t="shared" si="74"/>
        <v>7.4956420685725611E-3</v>
      </c>
      <c r="K679" s="109">
        <f t="shared" si="75"/>
        <v>6.3168309296364189E-3</v>
      </c>
      <c r="L679" s="109">
        <f t="shared" si="76"/>
        <v>4.9011599412285278E-5</v>
      </c>
      <c r="M679" s="109">
        <f t="shared" si="78"/>
        <v>5.1319315136926225E-3</v>
      </c>
    </row>
    <row r="680" spans="1:13" x14ac:dyDescent="0.25">
      <c r="A680" s="185">
        <v>41557</v>
      </c>
      <c r="B680">
        <v>103.300930134974</v>
      </c>
      <c r="C680">
        <v>106.70541040937999</v>
      </c>
      <c r="D680">
        <v>108.98913812476501</v>
      </c>
      <c r="E680">
        <v>93.267251239039197</v>
      </c>
      <c r="F680" s="464">
        <v>131.99637571730597</v>
      </c>
      <c r="G680">
        <f>_xll.ciqfunctions.udf.CIQ($G$1, "IQ_LASTSALEPRICE", A680, "USD")</f>
        <v>76.48</v>
      </c>
      <c r="H680" s="186">
        <f t="shared" si="77"/>
        <v>2.4102838778789382E-2</v>
      </c>
      <c r="I680" s="109">
        <f t="shared" si="73"/>
        <v>-1.7571129283008302E-3</v>
      </c>
      <c r="J680" s="109">
        <f t="shared" si="74"/>
        <v>-2.8356114347297678E-3</v>
      </c>
      <c r="K680" s="109">
        <f t="shared" si="75"/>
        <v>-9.6804688977160103E-3</v>
      </c>
      <c r="L680" s="109">
        <f t="shared" si="76"/>
        <v>-8.6582915393829118E-4</v>
      </c>
      <c r="M680" s="109">
        <f t="shared" si="78"/>
        <v>-1.2651364540032461E-2</v>
      </c>
    </row>
    <row r="681" spans="1:13" x14ac:dyDescent="0.25">
      <c r="A681" s="185">
        <v>41558</v>
      </c>
      <c r="B681">
        <v>103.133086229806</v>
      </c>
      <c r="C681">
        <v>106.81135568813001</v>
      </c>
      <c r="D681">
        <v>108.814349327895</v>
      </c>
      <c r="E681">
        <v>93.3389248951582</v>
      </c>
      <c r="F681" s="464">
        <v>131.96315312594382</v>
      </c>
      <c r="G681">
        <f>_xll.ciqfunctions.udf.CIQ($G$1, "IQ_LASTSALEPRICE", A681, "USD")</f>
        <v>76.73</v>
      </c>
      <c r="H681" s="186">
        <f t="shared" si="77"/>
        <v>3.2688284518829214E-3</v>
      </c>
      <c r="I681" s="109">
        <f t="shared" si="73"/>
        <v>-1.62480536185583E-3</v>
      </c>
      <c r="J681" s="109">
        <f t="shared" si="74"/>
        <v>9.928763531628082E-4</v>
      </c>
      <c r="K681" s="109">
        <f t="shared" si="75"/>
        <v>-1.6037267555040202E-3</v>
      </c>
      <c r="L681" s="109">
        <f t="shared" si="76"/>
        <v>7.6847612818897737E-4</v>
      </c>
      <c r="M681" s="109">
        <f t="shared" si="78"/>
        <v>-2.516932088597601E-4</v>
      </c>
    </row>
    <row r="682" spans="1:13" x14ac:dyDescent="0.25">
      <c r="A682" s="185">
        <v>41561</v>
      </c>
      <c r="B682">
        <v>102.965242324638</v>
      </c>
      <c r="C682">
        <v>106.515120345607</v>
      </c>
      <c r="D682">
        <v>108.781056223729</v>
      </c>
      <c r="E682">
        <v>93.140678612276005</v>
      </c>
      <c r="F682" s="464">
        <v>132.07490184234371</v>
      </c>
      <c r="G682">
        <f>_xll.ciqfunctions.udf.CIQ($G$1, "IQ_LASTSALEPRICE", A682, "USD")</f>
        <v>75.42</v>
      </c>
      <c r="H682" s="186">
        <f t="shared" si="77"/>
        <v>-1.7072852860680388E-2</v>
      </c>
      <c r="I682" s="109">
        <f t="shared" si="73"/>
        <v>-1.6274496507745484E-3</v>
      </c>
      <c r="J682" s="109">
        <f t="shared" si="74"/>
        <v>-2.7734442711124796E-3</v>
      </c>
      <c r="K682" s="109">
        <f t="shared" si="75"/>
        <v>-3.0596244311198451E-4</v>
      </c>
      <c r="L682" s="109">
        <f t="shared" si="76"/>
        <v>-2.1239400722139479E-3</v>
      </c>
      <c r="M682" s="109">
        <f t="shared" si="78"/>
        <v>8.4681756803162145E-4</v>
      </c>
    </row>
    <row r="683" spans="1:13" x14ac:dyDescent="0.25">
      <c r="A683" s="185">
        <v>41562</v>
      </c>
      <c r="B683">
        <v>103.734526889992</v>
      </c>
      <c r="C683">
        <v>106.67763834601899</v>
      </c>
      <c r="D683">
        <v>107.773939822714</v>
      </c>
      <c r="E683">
        <v>93.069004956157002</v>
      </c>
      <c r="F683" s="464">
        <v>131.73663545756568</v>
      </c>
      <c r="G683">
        <f>_xll.ciqfunctions.udf.CIQ($G$1, "IQ_LASTSALEPRICE", A683, "USD")</f>
        <v>77.16</v>
      </c>
      <c r="H683" s="186">
        <f t="shared" si="77"/>
        <v>2.3070803500397696E-2</v>
      </c>
      <c r="I683" s="109">
        <f t="shared" si="73"/>
        <v>7.4713034028368597E-3</v>
      </c>
      <c r="J683" s="109">
        <f t="shared" si="74"/>
        <v>1.5257739923184577E-3</v>
      </c>
      <c r="K683" s="109">
        <f t="shared" si="75"/>
        <v>-9.2581965645164299E-3</v>
      </c>
      <c r="L683" s="109">
        <f t="shared" si="76"/>
        <v>-7.6952044141065379E-4</v>
      </c>
      <c r="M683" s="109">
        <f t="shared" si="78"/>
        <v>-2.5611708209467565E-3</v>
      </c>
    </row>
    <row r="684" spans="1:13" x14ac:dyDescent="0.25">
      <c r="A684" s="185">
        <v>41563</v>
      </c>
      <c r="B684">
        <v>103.650604937408</v>
      </c>
      <c r="C684">
        <v>106.48117671260999</v>
      </c>
      <c r="D684">
        <v>107.191310499812</v>
      </c>
      <c r="E684">
        <v>93.008006099885606</v>
      </c>
      <c r="F684" s="464">
        <v>130.54062216852913</v>
      </c>
      <c r="G684">
        <f>_xll.ciqfunctions.udf.CIQ($G$1, "IQ_LASTSALEPRICE", A684, "USD")</f>
        <v>78.930000000000007</v>
      </c>
      <c r="H684" s="186">
        <f t="shared" si="77"/>
        <v>2.293934681181975E-2</v>
      </c>
      <c r="I684" s="109">
        <f t="shared" si="73"/>
        <v>-8.0900694397523232E-4</v>
      </c>
      <c r="J684" s="109">
        <f t="shared" si="74"/>
        <v>-1.84163838321727E-3</v>
      </c>
      <c r="K684" s="109">
        <f t="shared" si="75"/>
        <v>-5.4060315866749642E-3</v>
      </c>
      <c r="L684" s="109">
        <f t="shared" si="76"/>
        <v>-6.5541536948987567E-4</v>
      </c>
      <c r="M684" s="109">
        <f t="shared" si="78"/>
        <v>-9.0788206703655838E-3</v>
      </c>
    </row>
    <row r="685" spans="1:13" x14ac:dyDescent="0.25">
      <c r="A685" s="185">
        <v>41564</v>
      </c>
      <c r="B685">
        <v>102.32184068815999</v>
      </c>
      <c r="C685">
        <v>105.787903723513</v>
      </c>
      <c r="D685">
        <v>106.350659619626</v>
      </c>
      <c r="E685">
        <v>93.000381242851603</v>
      </c>
      <c r="F685" s="464">
        <v>130.46813651464814</v>
      </c>
      <c r="G685">
        <f>_xll.ciqfunctions.udf.CIQ($G$1, "IQ_LASTSALEPRICE", A685, "USD")</f>
        <v>79.34</v>
      </c>
      <c r="H685" s="186">
        <f t="shared" si="77"/>
        <v>5.1944761180793275E-3</v>
      </c>
      <c r="I685" s="109">
        <f t="shared" si="73"/>
        <v>-1.2819647797042921E-2</v>
      </c>
      <c r="J685" s="109">
        <f t="shared" si="74"/>
        <v>-6.5107562716752998E-3</v>
      </c>
      <c r="K685" s="109">
        <f t="shared" si="75"/>
        <v>-7.8425282447449618E-3</v>
      </c>
      <c r="L685" s="109">
        <f t="shared" si="76"/>
        <v>-8.1980652566815415E-5</v>
      </c>
      <c r="M685" s="109">
        <f t="shared" si="78"/>
        <v>-5.5527277775191397E-4</v>
      </c>
    </row>
    <row r="686" spans="1:13" x14ac:dyDescent="0.25">
      <c r="A686" s="185">
        <v>41565</v>
      </c>
      <c r="B686">
        <v>102.140009790894</v>
      </c>
      <c r="C686">
        <v>105.739559761365</v>
      </c>
      <c r="D686">
        <v>106.49215531233</v>
      </c>
      <c r="E686">
        <v>92.9881814715974</v>
      </c>
      <c r="F686" s="464">
        <v>130.73391724554514</v>
      </c>
      <c r="G686">
        <f>_xll.ciqfunctions.udf.CIQ($G$1, "IQ_LASTSALEPRICE", A686, "USD")</f>
        <v>78.81</v>
      </c>
      <c r="H686" s="186">
        <f t="shared" si="77"/>
        <v>-6.6801109150491644E-3</v>
      </c>
      <c r="I686" s="109">
        <f t="shared" si="73"/>
        <v>-1.7770487321484563E-3</v>
      </c>
      <c r="J686" s="109">
        <f t="shared" si="74"/>
        <v>-4.5698950869044186E-4</v>
      </c>
      <c r="K686" s="109">
        <f t="shared" si="75"/>
        <v>1.3304637057265367E-3</v>
      </c>
      <c r="L686" s="109">
        <f t="shared" si="76"/>
        <v>-1.311797983101215E-4</v>
      </c>
      <c r="M686" s="109">
        <f t="shared" si="78"/>
        <v>2.0371313486735598E-3</v>
      </c>
    </row>
    <row r="687" spans="1:13" x14ac:dyDescent="0.25">
      <c r="A687" s="185">
        <v>41568</v>
      </c>
      <c r="B687">
        <v>102.279879711867</v>
      </c>
      <c r="C687">
        <v>105.877391483233</v>
      </c>
      <c r="D687">
        <v>107.590827749802</v>
      </c>
      <c r="E687">
        <v>92.454441479222197</v>
      </c>
      <c r="F687" s="464">
        <v>131.29568106312291</v>
      </c>
      <c r="G687">
        <f>_xll.ciqfunctions.udf.CIQ($G$1, "IQ_LASTSALEPRICE", A687, "USD")</f>
        <v>80.41</v>
      </c>
      <c r="H687" s="186">
        <f t="shared" si="77"/>
        <v>2.0301992132977897E-2</v>
      </c>
      <c r="I687" s="109">
        <f t="shared" si="73"/>
        <v>1.369394043130967E-3</v>
      </c>
      <c r="J687" s="109">
        <f t="shared" si="74"/>
        <v>1.3035019455258645E-3</v>
      </c>
      <c r="K687" s="109">
        <f t="shared" si="75"/>
        <v>1.0316933057178845E-2</v>
      </c>
      <c r="L687" s="109">
        <f t="shared" si="76"/>
        <v>-5.7398691309844541E-3</v>
      </c>
      <c r="M687" s="109">
        <f t="shared" si="78"/>
        <v>4.2970013399250551E-3</v>
      </c>
    </row>
    <row r="688" spans="1:13" x14ac:dyDescent="0.25">
      <c r="A688" s="185">
        <v>41569</v>
      </c>
      <c r="B688">
        <v>101.538569130708</v>
      </c>
      <c r="C688">
        <v>105.805389837481</v>
      </c>
      <c r="D688">
        <v>107.224603603978</v>
      </c>
      <c r="E688">
        <v>92.927182615325904</v>
      </c>
      <c r="F688" s="464">
        <v>131.14164904862579</v>
      </c>
      <c r="G688">
        <f>_xll.ciqfunctions.udf.CIQ($G$1, "IQ_LASTSALEPRICE", A688, "USD")</f>
        <v>81.34</v>
      </c>
      <c r="H688" s="186">
        <f t="shared" si="77"/>
        <v>1.1565725656013104E-2</v>
      </c>
      <c r="I688" s="109">
        <f t="shared" si="73"/>
        <v>-7.2478632478581995E-3</v>
      </c>
      <c r="J688" s="109">
        <f t="shared" si="74"/>
        <v>-6.8004740902027905E-4</v>
      </c>
      <c r="K688" s="109">
        <f t="shared" si="75"/>
        <v>-3.4038602870092305E-3</v>
      </c>
      <c r="L688" s="109">
        <f t="shared" si="76"/>
        <v>5.113233377868065E-3</v>
      </c>
      <c r="M688" s="109">
        <f t="shared" si="78"/>
        <v>-1.1731689363267961E-3</v>
      </c>
    </row>
    <row r="689" spans="1:13" x14ac:dyDescent="0.25">
      <c r="A689" s="185">
        <v>41570</v>
      </c>
      <c r="B689">
        <v>101.510595146513</v>
      </c>
      <c r="C689">
        <v>106.74758280189199</v>
      </c>
      <c r="D689">
        <v>107.67406051021599</v>
      </c>
      <c r="E689">
        <v>92.814334731223695</v>
      </c>
      <c r="F689" s="464">
        <v>131.70039263062517</v>
      </c>
      <c r="G689">
        <f>_xll.ciqfunctions.udf.CIQ($G$1, "IQ_LASTSALEPRICE", A689, "USD")</f>
        <v>82.36</v>
      </c>
      <c r="H689" s="186">
        <f t="shared" si="77"/>
        <v>1.2539955741332598E-2</v>
      </c>
      <c r="I689" s="109">
        <f t="shared" si="73"/>
        <v>-2.7550106756957238E-4</v>
      </c>
      <c r="J689" s="109">
        <f t="shared" si="74"/>
        <v>8.9049618914331941E-3</v>
      </c>
      <c r="K689" s="109">
        <f t="shared" si="75"/>
        <v>4.1917329710821072E-3</v>
      </c>
      <c r="L689" s="109">
        <f t="shared" si="76"/>
        <v>-1.2143689384122025E-3</v>
      </c>
      <c r="M689" s="109">
        <f t="shared" si="78"/>
        <v>4.260611224983224E-3</v>
      </c>
    </row>
    <row r="690" spans="1:13" x14ac:dyDescent="0.25">
      <c r="A690" s="185">
        <v>41571</v>
      </c>
      <c r="B690">
        <v>101.356738233442</v>
      </c>
      <c r="C690">
        <v>107.261880271549</v>
      </c>
      <c r="D690">
        <v>108.04028465604</v>
      </c>
      <c r="E690">
        <v>92.7487609607319</v>
      </c>
      <c r="F690" s="464">
        <v>132.85412262156447</v>
      </c>
      <c r="G690">
        <f>_xll.ciqfunctions.udf.CIQ($G$1, "IQ_LASTSALEPRICE", A690, "USD")</f>
        <v>80.319999999999993</v>
      </c>
      <c r="H690" s="186">
        <f t="shared" si="77"/>
        <v>-2.4769305488101079E-2</v>
      </c>
      <c r="I690" s="109">
        <f t="shared" si="73"/>
        <v>-1.5156734412691275E-3</v>
      </c>
      <c r="J690" s="109">
        <f t="shared" si="74"/>
        <v>4.8178839853589839E-3</v>
      </c>
      <c r="K690" s="109">
        <f t="shared" si="75"/>
        <v>3.4012290805105483E-3</v>
      </c>
      <c r="L690" s="109">
        <f t="shared" si="76"/>
        <v>-7.0650477301470449E-4</v>
      </c>
      <c r="M690" s="109">
        <f t="shared" si="78"/>
        <v>8.7602623492180065E-3</v>
      </c>
    </row>
    <row r="691" spans="1:13" x14ac:dyDescent="0.25">
      <c r="A691" s="185">
        <v>41572</v>
      </c>
      <c r="B691">
        <v>101.412686201832</v>
      </c>
      <c r="C691">
        <v>107.496399917712</v>
      </c>
      <c r="D691">
        <v>107.23292688001899</v>
      </c>
      <c r="E691">
        <v>92.779260388867698</v>
      </c>
      <c r="F691" s="464">
        <v>131.99637571730597</v>
      </c>
      <c r="G691">
        <f>_xll.ciqfunctions.udf.CIQ($G$1, "IQ_LASTSALEPRICE", A691, "USD")</f>
        <v>81.09</v>
      </c>
      <c r="H691" s="186">
        <f t="shared" si="77"/>
        <v>9.586653386454369E-3</v>
      </c>
      <c r="I691" s="109">
        <f t="shared" si="73"/>
        <v>5.5199061616550971E-4</v>
      </c>
      <c r="J691" s="109">
        <f t="shared" si="74"/>
        <v>2.1864211737596673E-3</v>
      </c>
      <c r="K691" s="109">
        <f t="shared" si="75"/>
        <v>-7.4727475829162726E-3</v>
      </c>
      <c r="L691" s="109">
        <f t="shared" si="76"/>
        <v>3.288391976332683E-4</v>
      </c>
      <c r="M691" s="109">
        <f t="shared" si="78"/>
        <v>-6.4563062653448799E-3</v>
      </c>
    </row>
    <row r="692" spans="1:13" x14ac:dyDescent="0.25">
      <c r="A692" s="185">
        <v>41575</v>
      </c>
      <c r="B692">
        <v>101.45464717812401</v>
      </c>
      <c r="C692">
        <v>107.404854968113</v>
      </c>
      <c r="D692">
        <v>107.249573432102</v>
      </c>
      <c r="E692">
        <v>92.809759817003396</v>
      </c>
      <c r="F692" s="464">
        <v>131.84536393838721</v>
      </c>
      <c r="G692">
        <f>_xll.ciqfunctions.udf.CIQ($G$1, "IQ_LASTSALEPRICE", A692, "USD")</f>
        <v>80.98</v>
      </c>
      <c r="H692" s="186">
        <f t="shared" si="77"/>
        <v>-1.3565174497471855E-3</v>
      </c>
      <c r="I692" s="109">
        <f t="shared" si="73"/>
        <v>4.137645679604951E-4</v>
      </c>
      <c r="J692" s="109">
        <f t="shared" si="74"/>
        <v>-8.5160944616824441E-4</v>
      </c>
      <c r="K692" s="109">
        <f t="shared" si="75"/>
        <v>1.552373190525369E-4</v>
      </c>
      <c r="L692" s="109">
        <f t="shared" si="76"/>
        <v>3.2873109796160982E-4</v>
      </c>
      <c r="M692" s="109">
        <f t="shared" si="78"/>
        <v>-1.1440600402709E-3</v>
      </c>
    </row>
    <row r="693" spans="1:13" x14ac:dyDescent="0.25">
      <c r="A693" s="185">
        <v>41576</v>
      </c>
      <c r="B693">
        <v>101.776347996363</v>
      </c>
      <c r="C693">
        <v>107.6033737914</v>
      </c>
      <c r="D693">
        <v>107.307836364393</v>
      </c>
      <c r="E693">
        <v>92.892108272969807</v>
      </c>
      <c r="F693" s="464">
        <v>131.7275747508306</v>
      </c>
      <c r="G693">
        <f>_xll.ciqfunctions.udf.CIQ($G$1, "IQ_LASTSALEPRICE", A693, "USD")</f>
        <v>82.8</v>
      </c>
      <c r="H693" s="186">
        <f t="shared" si="77"/>
        <v>2.2474685107433778E-2</v>
      </c>
      <c r="I693" s="109">
        <f t="shared" si="73"/>
        <v>3.1708830219889794E-3</v>
      </c>
      <c r="J693" s="109">
        <f t="shared" si="74"/>
        <v>1.8483226232737238E-3</v>
      </c>
      <c r="K693" s="109">
        <f t="shared" si="75"/>
        <v>5.4324628459134772E-4</v>
      </c>
      <c r="L693" s="109">
        <f t="shared" si="76"/>
        <v>8.8728228721612901E-4</v>
      </c>
      <c r="M693" s="109">
        <f t="shared" si="78"/>
        <v>-8.9338892197721176E-4</v>
      </c>
    </row>
    <row r="694" spans="1:13" x14ac:dyDescent="0.25">
      <c r="A694" s="185">
        <v>41577</v>
      </c>
      <c r="B694">
        <v>101.594517099097</v>
      </c>
      <c r="C694">
        <v>107.636288829458</v>
      </c>
      <c r="D694">
        <v>107.124724291481</v>
      </c>
      <c r="E694">
        <v>92.975981700343098</v>
      </c>
      <c r="F694" s="464">
        <v>132.0628209000302</v>
      </c>
      <c r="G694">
        <f>_xll.ciqfunctions.udf.CIQ($G$1, "IQ_LASTSALEPRICE", A694, "USD")</f>
        <v>82.19</v>
      </c>
      <c r="H694" s="186">
        <f t="shared" si="77"/>
        <v>-7.3671497584540946E-3</v>
      </c>
      <c r="I694" s="109">
        <f t="shared" si="73"/>
        <v>-1.7865732151490787E-3</v>
      </c>
      <c r="J694" s="109">
        <f t="shared" si="74"/>
        <v>3.058922494549865E-4</v>
      </c>
      <c r="K694" s="109">
        <f t="shared" si="75"/>
        <v>-1.7064184603460264E-3</v>
      </c>
      <c r="L694" s="109">
        <f t="shared" si="76"/>
        <v>9.029123025912078E-4</v>
      </c>
      <c r="M694" s="109">
        <f t="shared" si="78"/>
        <v>2.5449959876187034E-3</v>
      </c>
    </row>
    <row r="695" spans="1:13" x14ac:dyDescent="0.25">
      <c r="A695" s="185">
        <v>41578</v>
      </c>
      <c r="B695">
        <v>102.89530736415099</v>
      </c>
      <c r="C695">
        <v>107.295823904546</v>
      </c>
      <c r="D695">
        <v>108.43147862998801</v>
      </c>
      <c r="E695">
        <v>92.942432329393796</v>
      </c>
      <c r="F695" s="464">
        <v>134.25551192993052</v>
      </c>
      <c r="G695">
        <f>_xll.ciqfunctions.udf.CIQ($G$1, "IQ_LASTSALEPRICE", A695, "USD")</f>
        <v>81.66</v>
      </c>
      <c r="H695" s="186">
        <f t="shared" si="77"/>
        <v>-6.4484730502494259E-3</v>
      </c>
      <c r="I695" s="109">
        <f t="shared" si="73"/>
        <v>1.2803744751157975E-2</v>
      </c>
      <c r="J695" s="109">
        <f t="shared" si="74"/>
        <v>-3.1631053858744984E-3</v>
      </c>
      <c r="K695" s="109">
        <f t="shared" si="75"/>
        <v>1.219843828910494E-2</v>
      </c>
      <c r="L695" s="109">
        <f t="shared" si="76"/>
        <v>-3.6083911496009868E-4</v>
      </c>
      <c r="M695" s="109">
        <f t="shared" si="78"/>
        <v>1.6603393861775562E-2</v>
      </c>
    </row>
    <row r="696" spans="1:13" x14ac:dyDescent="0.25">
      <c r="A696" s="185">
        <v>41579</v>
      </c>
      <c r="B696">
        <v>103.734526889992</v>
      </c>
      <c r="C696">
        <v>107.39251182884099</v>
      </c>
      <c r="D696">
        <v>108.797702775812</v>
      </c>
      <c r="E696">
        <v>93.020205871139893</v>
      </c>
      <c r="F696" s="464">
        <v>136.0072485653881</v>
      </c>
      <c r="G696">
        <f>_xll.ciqfunctions.udf.CIQ($G$1, "IQ_LASTSALEPRICE", A696, "USD")</f>
        <v>81.95</v>
      </c>
      <c r="H696" s="186">
        <f t="shared" si="77"/>
        <v>3.5513103110458299E-3</v>
      </c>
      <c r="I696" s="109">
        <f t="shared" si="73"/>
        <v>8.1560524706045801E-3</v>
      </c>
      <c r="J696" s="109">
        <f t="shared" si="74"/>
        <v>9.0113408683101248E-4</v>
      </c>
      <c r="K696" s="109">
        <f t="shared" si="75"/>
        <v>3.3774707349856214E-3</v>
      </c>
      <c r="L696" s="109">
        <f t="shared" si="76"/>
        <v>8.3679262309876989E-4</v>
      </c>
      <c r="M696" s="109">
        <f t="shared" si="78"/>
        <v>1.3047781877080888E-2</v>
      </c>
    </row>
    <row r="697" spans="1:13" x14ac:dyDescent="0.25">
      <c r="A697" s="185">
        <v>41582</v>
      </c>
      <c r="B697">
        <v>103.42681306385001</v>
      </c>
      <c r="C697">
        <v>107.12404854968101</v>
      </c>
      <c r="D697">
        <v>108.198426900828</v>
      </c>
      <c r="E697">
        <v>93.000381242851603</v>
      </c>
      <c r="F697" s="464">
        <v>135.45756569012383</v>
      </c>
      <c r="G697">
        <f>_xll.ciqfunctions.udf.CIQ($G$1, "IQ_LASTSALEPRICE", A697, "USD")</f>
        <v>81.56</v>
      </c>
      <c r="H697" s="186">
        <f t="shared" si="77"/>
        <v>-4.7589993898718985E-3</v>
      </c>
      <c r="I697" s="109">
        <f t="shared" si="73"/>
        <v>-2.9663587945826242E-3</v>
      </c>
      <c r="J697" s="109">
        <f t="shared" si="74"/>
        <v>-2.4998323867110317E-3</v>
      </c>
      <c r="K697" s="109">
        <f t="shared" si="75"/>
        <v>-5.508166622036792E-3</v>
      </c>
      <c r="L697" s="109">
        <f t="shared" si="76"/>
        <v>-2.1312174169718645E-4</v>
      </c>
      <c r="M697" s="109">
        <f t="shared" si="78"/>
        <v>-4.041570438799047E-3</v>
      </c>
    </row>
    <row r="698" spans="1:13" x14ac:dyDescent="0.25">
      <c r="A698" s="185">
        <v>41583</v>
      </c>
      <c r="B698">
        <v>103.804461850479</v>
      </c>
      <c r="C698">
        <v>107.472742234108</v>
      </c>
      <c r="D698">
        <v>109.396978650796</v>
      </c>
      <c r="E698">
        <v>93.0354555852077</v>
      </c>
      <c r="F698" s="464">
        <v>138.06704922983991</v>
      </c>
      <c r="G698">
        <f>_xll.ciqfunctions.udf.CIQ($G$1, "IQ_LASTSALEPRICE", A698, "USD")</f>
        <v>82.07</v>
      </c>
      <c r="H698" s="186">
        <f t="shared" si="77"/>
        <v>6.253065228052801E-3</v>
      </c>
      <c r="I698" s="109">
        <f t="shared" si="73"/>
        <v>3.6513624991603155E-3</v>
      </c>
      <c r="J698" s="109">
        <f t="shared" si="74"/>
        <v>3.2550458010862648E-3</v>
      </c>
      <c r="K698" s="109">
        <f t="shared" si="75"/>
        <v>1.1077349128805425E-2</v>
      </c>
      <c r="L698" s="109">
        <f t="shared" si="76"/>
        <v>3.7714192014437486E-4</v>
      </c>
      <c r="M698" s="109">
        <f t="shared" si="78"/>
        <v>1.9264214046822659E-2</v>
      </c>
    </row>
    <row r="699" spans="1:13" x14ac:dyDescent="0.25">
      <c r="A699" s="185">
        <v>41584</v>
      </c>
      <c r="B699">
        <v>103.44080005594699</v>
      </c>
      <c r="C699">
        <v>107.15284920798101</v>
      </c>
      <c r="D699">
        <v>109.555120895584</v>
      </c>
      <c r="E699">
        <v>92.916507815478397</v>
      </c>
      <c r="F699" s="464">
        <v>138.25430383569918</v>
      </c>
      <c r="G699">
        <f>_xll.ciqfunctions.udf.CIQ($G$1, "IQ_LASTSALEPRICE", A699, "USD")</f>
        <v>82.01</v>
      </c>
      <c r="H699" s="186">
        <f t="shared" si="77"/>
        <v>-7.3108322163994988E-4</v>
      </c>
      <c r="I699" s="109">
        <f t="shared" si="73"/>
        <v>-3.5033349053514851E-3</v>
      </c>
      <c r="J699" s="109">
        <f t="shared" si="74"/>
        <v>-2.9765038043801928E-3</v>
      </c>
      <c r="K699" s="109">
        <f t="shared" si="75"/>
        <v>1.4455814661280542E-3</v>
      </c>
      <c r="L699" s="109">
        <f t="shared" si="76"/>
        <v>-1.2785208497244627E-3</v>
      </c>
      <c r="M699" s="109">
        <f t="shared" si="78"/>
        <v>1.3562584766155794E-3</v>
      </c>
    </row>
    <row r="700" spans="1:13" x14ac:dyDescent="0.25">
      <c r="A700" s="185">
        <v>41585</v>
      </c>
      <c r="B700">
        <v>104.419889502762</v>
      </c>
      <c r="C700">
        <v>107.435712816292</v>
      </c>
      <c r="D700">
        <v>110.07116401015401</v>
      </c>
      <c r="E700">
        <v>92.886008387342699</v>
      </c>
      <c r="F700" s="464">
        <v>138.99124131682271</v>
      </c>
      <c r="G700">
        <f>_xll.ciqfunctions.udf.CIQ($G$1, "IQ_LASTSALEPRICE", A700, "USD")</f>
        <v>79.930000000000007</v>
      </c>
      <c r="H700" s="186">
        <f t="shared" si="77"/>
        <v>-2.5362760638946491E-2</v>
      </c>
      <c r="I700" s="109">
        <f t="shared" si="73"/>
        <v>9.4652153336542977E-3</v>
      </c>
      <c r="J700" s="109">
        <f t="shared" si="74"/>
        <v>2.6398141570829203E-3</v>
      </c>
      <c r="K700" s="109">
        <f t="shared" si="75"/>
        <v>4.7103513770190286E-3</v>
      </c>
      <c r="L700" s="109">
        <f t="shared" si="76"/>
        <v>-3.2824552765442494E-4</v>
      </c>
      <c r="M700" s="109">
        <f t="shared" si="78"/>
        <v>5.3303040894792098E-3</v>
      </c>
    </row>
    <row r="701" spans="1:13" x14ac:dyDescent="0.25">
      <c r="A701" s="185">
        <v>41586</v>
      </c>
      <c r="B701">
        <v>104.783551297293</v>
      </c>
      <c r="C701">
        <v>107.920181032709</v>
      </c>
      <c r="D701">
        <v>110.437388155978</v>
      </c>
      <c r="E701">
        <v>92.8814334731223</v>
      </c>
      <c r="F701" s="464">
        <v>140.4953186348535</v>
      </c>
      <c r="G701">
        <f>_xll.ciqfunctions.udf.CIQ($G$1, "IQ_LASTSALEPRICE", A701, "USD")</f>
        <v>80.48</v>
      </c>
      <c r="H701" s="186">
        <f t="shared" si="77"/>
        <v>6.8810208932816863E-3</v>
      </c>
      <c r="I701" s="109">
        <f t="shared" si="73"/>
        <v>3.4826870269899501E-3</v>
      </c>
      <c r="J701" s="109">
        <f t="shared" si="74"/>
        <v>4.5093777824642967E-3</v>
      </c>
      <c r="K701" s="109">
        <f t="shared" si="75"/>
        <v>3.3271579265774509E-3</v>
      </c>
      <c r="L701" s="109">
        <f t="shared" si="76"/>
        <v>-4.9252996224380396E-5</v>
      </c>
      <c r="M701" s="109">
        <f t="shared" si="78"/>
        <v>1.0821382007822677E-2</v>
      </c>
    </row>
    <row r="702" spans="1:13" x14ac:dyDescent="0.25">
      <c r="A702" s="185">
        <v>41589</v>
      </c>
      <c r="B702">
        <v>104.32198055808</v>
      </c>
      <c r="C702">
        <v>107.761777412055</v>
      </c>
      <c r="D702">
        <v>110.17936659869299</v>
      </c>
      <c r="E702">
        <v>92.895158215783397</v>
      </c>
      <c r="F702" s="464">
        <v>140.75505889459379</v>
      </c>
      <c r="G702">
        <f>_xll.ciqfunctions.udf.CIQ($G$1, "IQ_LASTSALEPRICE", A702, "USD")</f>
        <v>79.97</v>
      </c>
      <c r="H702" s="186">
        <f t="shared" si="77"/>
        <v>-6.3369781312128115E-3</v>
      </c>
      <c r="I702" s="109">
        <f t="shared" si="73"/>
        <v>-4.4049923246390899E-3</v>
      </c>
      <c r="J702" s="109">
        <f t="shared" si="74"/>
        <v>-1.4677849790298847E-3</v>
      </c>
      <c r="K702" s="109">
        <f t="shared" si="75"/>
        <v>-2.3363605531904197E-3</v>
      </c>
      <c r="L702" s="109">
        <f t="shared" si="76"/>
        <v>1.4776626660339964E-4</v>
      </c>
      <c r="M702" s="109">
        <f t="shared" si="78"/>
        <v>1.8487467216992126E-3</v>
      </c>
    </row>
    <row r="703" spans="1:13" x14ac:dyDescent="0.25">
      <c r="A703" s="185">
        <v>41590</v>
      </c>
      <c r="B703">
        <v>104.126162668718</v>
      </c>
      <c r="C703">
        <v>107.957210450524</v>
      </c>
      <c r="D703">
        <v>109.71326314037201</v>
      </c>
      <c r="E703">
        <v>92.925657643919095</v>
      </c>
      <c r="F703" s="464">
        <v>140.74599818785865</v>
      </c>
      <c r="G703">
        <f>_xll.ciqfunctions.udf.CIQ($G$1, "IQ_LASTSALEPRICE", A703, "USD")</f>
        <v>80.05</v>
      </c>
      <c r="H703" s="186">
        <f t="shared" si="77"/>
        <v>1.000375140677745E-3</v>
      </c>
      <c r="I703" s="109">
        <f t="shared" si="73"/>
        <v>-1.8770530267394614E-3</v>
      </c>
      <c r="J703" s="109">
        <f t="shared" si="74"/>
        <v>1.813565469709344E-3</v>
      </c>
      <c r="K703" s="109">
        <f t="shared" si="75"/>
        <v>-4.2304060434352753E-3</v>
      </c>
      <c r="L703" s="109">
        <f t="shared" si="76"/>
        <v>3.2832096657675613E-4</v>
      </c>
      <c r="M703" s="109">
        <f t="shared" si="78"/>
        <v>-6.4372156896475019E-5</v>
      </c>
    </row>
    <row r="704" spans="1:13" x14ac:dyDescent="0.25">
      <c r="A704" s="185">
        <v>41591</v>
      </c>
      <c r="B704">
        <v>104.140149660815</v>
      </c>
      <c r="C704">
        <v>107.716519234725</v>
      </c>
      <c r="D704">
        <v>109.00578467684799</v>
      </c>
      <c r="E704">
        <v>92.916507815478397</v>
      </c>
      <c r="F704" s="464">
        <v>140.45907580791302</v>
      </c>
      <c r="G704">
        <f>_xll.ciqfunctions.udf.CIQ($G$1, "IQ_LASTSALEPRICE", A704, "USD")</f>
        <v>80.78</v>
      </c>
      <c r="H704" s="186">
        <f t="shared" si="77"/>
        <v>9.1193004372267517E-3</v>
      </c>
      <c r="I704" s="109">
        <f t="shared" si="73"/>
        <v>1.3432735576257571E-4</v>
      </c>
      <c r="J704" s="109">
        <f t="shared" si="74"/>
        <v>-2.2295056976237015E-3</v>
      </c>
      <c r="K704" s="109">
        <f t="shared" si="75"/>
        <v>-6.448431513871089E-3</v>
      </c>
      <c r="L704" s="109">
        <f t="shared" si="76"/>
        <v>-9.8463962189598853E-5</v>
      </c>
      <c r="M704" s="109">
        <f t="shared" si="78"/>
        <v>-2.038582863028604E-3</v>
      </c>
    </row>
    <row r="705" spans="1:13" x14ac:dyDescent="0.25">
      <c r="A705" s="185">
        <v>41592</v>
      </c>
      <c r="B705">
        <v>103.790474858381</v>
      </c>
      <c r="C705">
        <v>108.004525817732</v>
      </c>
      <c r="D705">
        <v>108.215073452911</v>
      </c>
      <c r="E705">
        <v>92.908882958444494</v>
      </c>
      <c r="F705" s="464">
        <v>140.35638779824825</v>
      </c>
      <c r="G705">
        <f>_xll.ciqfunctions.udf.CIQ($G$1, "IQ_LASTSALEPRICE", A705, "USD")</f>
        <v>80.88</v>
      </c>
      <c r="H705" s="186">
        <f t="shared" si="77"/>
        <v>1.2379301807377008E-3</v>
      </c>
      <c r="I705" s="109">
        <f t="shared" si="73"/>
        <v>-3.3577328587762745E-3</v>
      </c>
      <c r="J705" s="109">
        <f t="shared" si="74"/>
        <v>2.6737457267758113E-3</v>
      </c>
      <c r="K705" s="109">
        <f t="shared" si="75"/>
        <v>-7.2538464475173647E-3</v>
      </c>
      <c r="L705" s="109">
        <f t="shared" si="76"/>
        <v>-8.2061381913356435E-5</v>
      </c>
      <c r="M705" s="109">
        <f t="shared" si="78"/>
        <v>-7.3108846170399922E-4</v>
      </c>
    </row>
    <row r="706" spans="1:13" x14ac:dyDescent="0.25">
      <c r="A706" s="185">
        <v>41593</v>
      </c>
      <c r="B706">
        <v>103.762500874187</v>
      </c>
      <c r="C706">
        <v>107.600288006583</v>
      </c>
      <c r="D706">
        <v>107.823879478962</v>
      </c>
      <c r="E706">
        <v>92.908882958444494</v>
      </c>
      <c r="F706" s="464">
        <v>139.7463002114165</v>
      </c>
      <c r="G706">
        <f>_xll.ciqfunctions.udf.CIQ($G$1, "IQ_LASTSALEPRICE", A706, "USD")</f>
        <v>84.85</v>
      </c>
      <c r="H706" s="186">
        <f t="shared" si="77"/>
        <v>4.9085064292779368E-2</v>
      </c>
      <c r="I706" s="109">
        <f t="shared" si="73"/>
        <v>-2.6952361700027794E-4</v>
      </c>
      <c r="J706" s="109">
        <f t="shared" si="74"/>
        <v>-3.7427858516891899E-3</v>
      </c>
      <c r="K706" s="109">
        <f t="shared" si="75"/>
        <v>-3.6149675037574491E-3</v>
      </c>
      <c r="L706" s="109">
        <f t="shared" si="76"/>
        <v>0</v>
      </c>
      <c r="M706" s="109">
        <f t="shared" si="78"/>
        <v>-4.3467033912892861E-3</v>
      </c>
    </row>
    <row r="707" spans="1:13" x14ac:dyDescent="0.25">
      <c r="A707" s="185">
        <v>41596</v>
      </c>
      <c r="B707">
        <v>103.44080005594699</v>
      </c>
      <c r="C707">
        <v>107.298909689364</v>
      </c>
      <c r="D707">
        <v>107.133047567522</v>
      </c>
      <c r="E707">
        <v>92.905833015630904</v>
      </c>
      <c r="F707" s="464">
        <v>137.29990939293265</v>
      </c>
      <c r="G707">
        <f>_xll.ciqfunctions.udf.CIQ($G$1, "IQ_LASTSALEPRICE", A707, "USD")</f>
        <v>82.69</v>
      </c>
      <c r="H707" s="186">
        <f t="shared" si="77"/>
        <v>-2.5456688273423622E-2</v>
      </c>
      <c r="I707" s="109">
        <f t="shared" ref="I707:I770" si="79">B707/B706-1</f>
        <v>-3.1003572150797298E-3</v>
      </c>
      <c r="J707" s="109">
        <f t="shared" ref="J707:J770" si="80">C707/C706-1</f>
        <v>-2.8009062317804201E-3</v>
      </c>
      <c r="K707" s="109">
        <f t="shared" ref="K707:K770" si="81">D707/D706-1</f>
        <v>-6.407040024698718E-3</v>
      </c>
      <c r="L707" s="109">
        <f t="shared" ref="L707:L738" si="82">E707/E706-1</f>
        <v>-3.2827246614908212E-5</v>
      </c>
      <c r="M707" s="109">
        <f t="shared" si="78"/>
        <v>-1.7505943375837552E-2</v>
      </c>
    </row>
    <row r="708" spans="1:13" x14ac:dyDescent="0.25">
      <c r="A708" s="185">
        <v>41597</v>
      </c>
      <c r="B708">
        <v>103.398839079655</v>
      </c>
      <c r="C708">
        <v>107.555029829253</v>
      </c>
      <c r="D708">
        <v>107.27454326022701</v>
      </c>
      <c r="E708">
        <v>92.911932901258098</v>
      </c>
      <c r="F708" s="464">
        <v>136.55693144065236</v>
      </c>
      <c r="G708">
        <f>_xll.ciqfunctions.udf.CIQ($G$1, "IQ_LASTSALEPRICE", A708, "USD")</f>
        <v>83</v>
      </c>
      <c r="H708" s="186">
        <f t="shared" ref="H708:H771" si="83">G708/G707-1</f>
        <v>3.7489418309348821E-3</v>
      </c>
      <c r="I708" s="109">
        <f t="shared" si="79"/>
        <v>-4.0565208572729272E-4</v>
      </c>
      <c r="J708" s="109">
        <f t="shared" si="80"/>
        <v>2.3869780282994579E-3</v>
      </c>
      <c r="K708" s="109">
        <f t="shared" si="81"/>
        <v>1.3207473876426512E-3</v>
      </c>
      <c r="L708" s="109">
        <f t="shared" si="82"/>
        <v>6.5656648556844388E-5</v>
      </c>
      <c r="M708" s="109">
        <f t="shared" ref="M708:M771" si="84">F708/F707-1</f>
        <v>-5.4113506379235288E-3</v>
      </c>
    </row>
    <row r="709" spans="1:13" x14ac:dyDescent="0.25">
      <c r="A709" s="185">
        <v>41598</v>
      </c>
      <c r="B709">
        <v>103.986292747744</v>
      </c>
      <c r="C709">
        <v>107.472742234108</v>
      </c>
      <c r="D709">
        <v>108.015314827916</v>
      </c>
      <c r="E709">
        <v>92.916507815478397</v>
      </c>
      <c r="F709" s="464">
        <v>137.1972213832679</v>
      </c>
      <c r="G709">
        <f>_xll.ciqfunctions.udf.CIQ($G$1, "IQ_LASTSALEPRICE", A709, "USD")</f>
        <v>83.07</v>
      </c>
      <c r="H709" s="186">
        <f t="shared" si="83"/>
        <v>8.4337349397589634E-4</v>
      </c>
      <c r="I709" s="109">
        <f t="shared" si="79"/>
        <v>5.6814338856980839E-3</v>
      </c>
      <c r="J709" s="109">
        <f t="shared" si="80"/>
        <v>-7.650743556636419E-4</v>
      </c>
      <c r="K709" s="109">
        <f t="shared" si="81"/>
        <v>6.9053807657986077E-3</v>
      </c>
      <c r="L709" s="109">
        <f t="shared" si="82"/>
        <v>4.9239253532284977E-5</v>
      </c>
      <c r="M709" s="109">
        <f t="shared" si="84"/>
        <v>4.6888131994515803E-3</v>
      </c>
    </row>
    <row r="710" spans="1:13" x14ac:dyDescent="0.25">
      <c r="A710" s="185">
        <v>41599</v>
      </c>
      <c r="B710">
        <v>103.804461850479</v>
      </c>
      <c r="C710">
        <v>108.067270109031</v>
      </c>
      <c r="D710">
        <v>108.664530359149</v>
      </c>
      <c r="E710">
        <v>92.918032786885206</v>
      </c>
      <c r="F710" s="464">
        <v>139.52884324977347</v>
      </c>
      <c r="G710">
        <f>_xll.ciqfunctions.udf.CIQ($G$1, "IQ_LASTSALEPRICE", A710, "USD")</f>
        <v>83.7</v>
      </c>
      <c r="H710" s="186">
        <f t="shared" si="83"/>
        <v>7.5839653304443644E-3</v>
      </c>
      <c r="I710" s="109">
        <f t="shared" si="79"/>
        <v>-1.7486044791124034E-3</v>
      </c>
      <c r="J710" s="109">
        <f t="shared" si="80"/>
        <v>5.5318945303166611E-3</v>
      </c>
      <c r="K710" s="109">
        <f t="shared" si="81"/>
        <v>6.0104026199181426E-3</v>
      </c>
      <c r="L710" s="109">
        <f t="shared" si="82"/>
        <v>1.6412276383048763E-5</v>
      </c>
      <c r="M710" s="109">
        <f t="shared" si="84"/>
        <v>1.6994672654426779E-2</v>
      </c>
    </row>
    <row r="711" spans="1:13" x14ac:dyDescent="0.25">
      <c r="A711" s="185">
        <v>41600</v>
      </c>
      <c r="B711">
        <v>103.356878103363</v>
      </c>
      <c r="C711">
        <v>108.28327504628599</v>
      </c>
      <c r="D711">
        <v>108.43147862998801</v>
      </c>
      <c r="E711">
        <v>92.931757529546303</v>
      </c>
      <c r="F711" s="464">
        <v>138.51102385986107</v>
      </c>
      <c r="G711">
        <f>_xll.ciqfunctions.udf.CIQ($G$1, "IQ_LASTSALEPRICE", A711, "USD")</f>
        <v>84.09</v>
      </c>
      <c r="H711" s="186">
        <f t="shared" si="83"/>
        <v>4.6594982078853597E-3</v>
      </c>
      <c r="I711" s="109">
        <f t="shared" si="79"/>
        <v>-4.3117968065833345E-3</v>
      </c>
      <c r="J711" s="109">
        <f t="shared" si="80"/>
        <v>1.9988007195617108E-3</v>
      </c>
      <c r="K711" s="109">
        <f t="shared" si="81"/>
        <v>-2.1446899774077988E-3</v>
      </c>
      <c r="L711" s="109">
        <f t="shared" si="82"/>
        <v>1.4770806321928731E-4</v>
      </c>
      <c r="M711" s="109">
        <f t="shared" si="84"/>
        <v>-7.2946880817350568E-3</v>
      </c>
    </row>
    <row r="712" spans="1:13" x14ac:dyDescent="0.25">
      <c r="A712" s="185">
        <v>41603</v>
      </c>
      <c r="B712">
        <v>103.622630953213</v>
      </c>
      <c r="C712">
        <v>108.57642460399001</v>
      </c>
      <c r="D712">
        <v>108.43980190603</v>
      </c>
      <c r="E712">
        <v>92.925657643919095</v>
      </c>
      <c r="F712" s="464">
        <v>138.34491090305045</v>
      </c>
      <c r="G712">
        <f>_xll.ciqfunctions.udf.CIQ($G$1, "IQ_LASTSALEPRICE", A712, "USD")</f>
        <v>83.93</v>
      </c>
      <c r="H712" s="186">
        <f t="shared" si="83"/>
        <v>-1.9027232726840371E-3</v>
      </c>
      <c r="I712" s="109">
        <f t="shared" si="79"/>
        <v>2.5712159144768432E-3</v>
      </c>
      <c r="J712" s="109">
        <f t="shared" si="80"/>
        <v>2.7072468724158583E-3</v>
      </c>
      <c r="K712" s="109">
        <f t="shared" si="81"/>
        <v>7.6760698527245097E-5</v>
      </c>
      <c r="L712" s="109">
        <f t="shared" si="82"/>
        <v>-6.5638332787054665E-5</v>
      </c>
      <c r="M712" s="109">
        <f t="shared" si="84"/>
        <v>-1.199276073352018E-3</v>
      </c>
    </row>
    <row r="713" spans="1:13" x14ac:dyDescent="0.25">
      <c r="A713" s="185">
        <v>41604</v>
      </c>
      <c r="B713">
        <v>103.189034198195</v>
      </c>
      <c r="C713">
        <v>108.448878831516</v>
      </c>
      <c r="D713">
        <v>108.73943984352201</v>
      </c>
      <c r="E713">
        <v>92.907357987037699</v>
      </c>
      <c r="F713" s="464">
        <v>138.95197825430384</v>
      </c>
      <c r="G713">
        <f>_xll.ciqfunctions.udf.CIQ($G$1, "IQ_LASTSALEPRICE", A713, "USD")</f>
        <v>84.73</v>
      </c>
      <c r="H713" s="186">
        <f t="shared" si="83"/>
        <v>9.5317526510185768E-3</v>
      </c>
      <c r="I713" s="109">
        <f t="shared" si="79"/>
        <v>-4.1843828035381669E-3</v>
      </c>
      <c r="J713" s="109">
        <f t="shared" si="80"/>
        <v>-1.1747096382958011E-3</v>
      </c>
      <c r="K713" s="109">
        <f t="shared" si="81"/>
        <v>2.7631730437100988E-3</v>
      </c>
      <c r="L713" s="109">
        <f t="shared" si="82"/>
        <v>-1.9692792437930873E-4</v>
      </c>
      <c r="M713" s="109">
        <f t="shared" si="84"/>
        <v>4.388071431690177E-3</v>
      </c>
    </row>
    <row r="714" spans="1:13" x14ac:dyDescent="0.25">
      <c r="A714" s="185">
        <v>41605</v>
      </c>
      <c r="B714">
        <v>103.00720330093</v>
      </c>
      <c r="C714">
        <v>108.900432009874</v>
      </c>
      <c r="D714">
        <v>108.880935536227</v>
      </c>
      <c r="E714">
        <v>92.914982844071602</v>
      </c>
      <c r="F714" s="464">
        <v>139.637571730595</v>
      </c>
      <c r="G714">
        <f>_xll.ciqfunctions.udf.CIQ($G$1, "IQ_LASTSALEPRICE", A714, "USD")</f>
        <v>84.79</v>
      </c>
      <c r="H714" s="186">
        <f t="shared" si="83"/>
        <v>7.0813171249861639E-4</v>
      </c>
      <c r="I714" s="109">
        <f t="shared" si="79"/>
        <v>-1.7621145374396852E-3</v>
      </c>
      <c r="J714" s="109">
        <f t="shared" si="80"/>
        <v>4.1637422463307594E-3</v>
      </c>
      <c r="K714" s="109">
        <f t="shared" si="81"/>
        <v>1.3012361743687251E-3</v>
      </c>
      <c r="L714" s="109">
        <f t="shared" si="82"/>
        <v>8.2069463593681391E-5</v>
      </c>
      <c r="M714" s="109">
        <f t="shared" si="84"/>
        <v>4.9340317777730736E-3</v>
      </c>
    </row>
    <row r="715" spans="1:13" x14ac:dyDescent="0.25">
      <c r="A715" s="185">
        <v>41606</v>
      </c>
      <c r="B715">
        <v>102.82537240366401</v>
      </c>
      <c r="C715">
        <v>108.939518617568</v>
      </c>
      <c r="D715">
        <v>108.89758208830899</v>
      </c>
      <c r="E715">
        <v>92.914982844071602</v>
      </c>
      <c r="F715" s="464">
        <v>140.88794926004226</v>
      </c>
      <c r="G715">
        <f>_xll.ciqfunctions.udf.CIQ($G$1, "IQ_LASTSALEPRICE", A715, "USD")</f>
        <v>84.79</v>
      </c>
      <c r="H715" s="186">
        <f t="shared" si="83"/>
        <v>0</v>
      </c>
      <c r="I715" s="109">
        <f t="shared" si="79"/>
        <v>-1.7652250662003599E-3</v>
      </c>
      <c r="J715" s="109">
        <f t="shared" si="80"/>
        <v>3.5892059354236672E-4</v>
      </c>
      <c r="K715" s="109">
        <f t="shared" si="81"/>
        <v>1.528876657792555E-4</v>
      </c>
      <c r="L715" s="109">
        <f t="shared" si="82"/>
        <v>0</v>
      </c>
      <c r="M715" s="109">
        <f t="shared" si="84"/>
        <v>8.9544491067177212E-3</v>
      </c>
    </row>
    <row r="716" spans="1:13" x14ac:dyDescent="0.25">
      <c r="A716" s="185">
        <v>41607</v>
      </c>
      <c r="B716">
        <v>102.783411427372</v>
      </c>
      <c r="C716">
        <v>108.940547212507</v>
      </c>
      <c r="D716">
        <v>109.24715968205</v>
      </c>
      <c r="E716">
        <v>92.936332443766602</v>
      </c>
      <c r="F716" s="464">
        <v>141.06010268800966</v>
      </c>
      <c r="G716">
        <f>_xll.ciqfunctions.udf.CIQ($G$1, "IQ_LASTSALEPRICE", A716, "USD")</f>
        <v>84.51</v>
      </c>
      <c r="H716" s="186">
        <f t="shared" si="83"/>
        <v>-3.3022762118174454E-3</v>
      </c>
      <c r="I716" s="109">
        <f t="shared" si="79"/>
        <v>-4.0807998367631271E-4</v>
      </c>
      <c r="J716" s="109">
        <f t="shared" si="80"/>
        <v>9.4418898857195899E-6</v>
      </c>
      <c r="K716" s="109">
        <f t="shared" si="81"/>
        <v>3.2101501891705908E-3</v>
      </c>
      <c r="L716" s="109">
        <f t="shared" si="82"/>
        <v>2.2977564049964094E-4</v>
      </c>
      <c r="M716" s="109">
        <f t="shared" si="84"/>
        <v>1.2219173383640758E-3</v>
      </c>
    </row>
    <row r="717" spans="1:13" x14ac:dyDescent="0.25">
      <c r="A717" s="185">
        <v>41610</v>
      </c>
      <c r="B717">
        <v>103.21700818239</v>
      </c>
      <c r="C717">
        <v>109.37049989713999</v>
      </c>
      <c r="D717">
        <v>110.012901077864</v>
      </c>
      <c r="E717">
        <v>92.916507815478397</v>
      </c>
      <c r="F717" s="464">
        <v>142.24101479915433</v>
      </c>
      <c r="G717">
        <f>_xll.ciqfunctions.udf.CIQ($G$1, "IQ_LASTSALEPRICE", A717, "USD")</f>
        <v>84.56</v>
      </c>
      <c r="H717" s="186">
        <f t="shared" si="83"/>
        <v>5.9164595905802919E-4</v>
      </c>
      <c r="I717" s="109">
        <f t="shared" si="79"/>
        <v>4.2185480029954814E-3</v>
      </c>
      <c r="J717" s="109">
        <f t="shared" si="80"/>
        <v>3.9466727094210619E-3</v>
      </c>
      <c r="K717" s="109">
        <f t="shared" si="81"/>
        <v>7.0092567902231284E-3</v>
      </c>
      <c r="L717" s="109">
        <f t="shared" si="82"/>
        <v>-2.1331408037006394E-4</v>
      </c>
      <c r="M717" s="109">
        <f t="shared" si="84"/>
        <v>8.3716946793703784E-3</v>
      </c>
    </row>
    <row r="718" spans="1:13" x14ac:dyDescent="0.25">
      <c r="A718" s="185">
        <v>41611</v>
      </c>
      <c r="B718">
        <v>102.92328134834599</v>
      </c>
      <c r="C718">
        <v>109.72433655626401</v>
      </c>
      <c r="D718">
        <v>110.212659702859</v>
      </c>
      <c r="E718">
        <v>92.910407929851303</v>
      </c>
      <c r="F718" s="464">
        <v>142.99003322259136</v>
      </c>
      <c r="G718">
        <f>_xll.ciqfunctions.udf.CIQ($G$1, "IQ_LASTSALEPRICE", A718, "USD")</f>
        <v>85.24</v>
      </c>
      <c r="H718" s="186">
        <f t="shared" si="83"/>
        <v>8.0416272469252537E-3</v>
      </c>
      <c r="I718" s="109">
        <f t="shared" si="79"/>
        <v>-2.8457212548244071E-3</v>
      </c>
      <c r="J718" s="109">
        <f t="shared" si="80"/>
        <v>3.2352111351487967E-3</v>
      </c>
      <c r="K718" s="109">
        <f t="shared" si="81"/>
        <v>1.81577454132964E-3</v>
      </c>
      <c r="L718" s="109">
        <f t="shared" si="82"/>
        <v>-6.5649105530418694E-5</v>
      </c>
      <c r="M718" s="109">
        <f t="shared" si="84"/>
        <v>5.2658399864107253E-3</v>
      </c>
    </row>
    <row r="719" spans="1:13" x14ac:dyDescent="0.25">
      <c r="A719" s="185">
        <v>41612</v>
      </c>
      <c r="B719">
        <v>103.119099237708</v>
      </c>
      <c r="C719">
        <v>110.024686278543</v>
      </c>
      <c r="D719">
        <v>108.972491572683</v>
      </c>
      <c r="E719">
        <v>92.893633244376602</v>
      </c>
      <c r="F719" s="464">
        <v>143.58501963153128</v>
      </c>
      <c r="G719">
        <f>_xll.ciqfunctions.udf.CIQ($G$1, "IQ_LASTSALEPRICE", A719, "USD")</f>
        <v>85.26</v>
      </c>
      <c r="H719" s="186">
        <f t="shared" si="83"/>
        <v>2.3463162834369555E-4</v>
      </c>
      <c r="I719" s="109">
        <f t="shared" si="79"/>
        <v>1.9025616633738807E-3</v>
      </c>
      <c r="J719" s="109">
        <f t="shared" si="80"/>
        <v>2.7373118098097393E-3</v>
      </c>
      <c r="K719" s="109">
        <f t="shared" si="81"/>
        <v>-1.1252501604802734E-2</v>
      </c>
      <c r="L719" s="109">
        <f t="shared" si="82"/>
        <v>-1.8054689295265991E-4</v>
      </c>
      <c r="M719" s="109">
        <f t="shared" si="84"/>
        <v>4.1610341331532741E-3</v>
      </c>
    </row>
    <row r="720" spans="1:13" x14ac:dyDescent="0.25">
      <c r="A720" s="185">
        <v>41613</v>
      </c>
      <c r="B720">
        <v>102.391775648646</v>
      </c>
      <c r="C720">
        <v>109.444558732771</v>
      </c>
      <c r="D720">
        <v>108.456448458113</v>
      </c>
      <c r="E720">
        <v>92.902020587113896</v>
      </c>
      <c r="F720" s="464">
        <v>142.83298097251586</v>
      </c>
      <c r="G720">
        <f>_xll.ciqfunctions.udf.CIQ($G$1, "IQ_LASTSALEPRICE", A720, "USD")</f>
        <v>85.08</v>
      </c>
      <c r="H720" s="186">
        <f t="shared" si="83"/>
        <v>-2.1111893033075591E-3</v>
      </c>
      <c r="I720" s="109">
        <f t="shared" si="79"/>
        <v>-7.0532383858918912E-3</v>
      </c>
      <c r="J720" s="109">
        <f t="shared" si="80"/>
        <v>-5.2727034758665026E-3</v>
      </c>
      <c r="K720" s="109">
        <f t="shared" si="81"/>
        <v>-4.7355356119925807E-3</v>
      </c>
      <c r="L720" s="109">
        <f t="shared" si="82"/>
        <v>9.0289748009286797E-5</v>
      </c>
      <c r="M720" s="109">
        <f t="shared" si="84"/>
        <v>-5.2375844008331063E-3</v>
      </c>
    </row>
    <row r="721" spans="1:13" x14ac:dyDescent="0.25">
      <c r="A721" s="185">
        <v>41614</v>
      </c>
      <c r="B721">
        <v>102.153996782991</v>
      </c>
      <c r="C721">
        <v>109.449701707467</v>
      </c>
      <c r="D721">
        <v>107.46597860918</v>
      </c>
      <c r="E721">
        <v>92.7487609607319</v>
      </c>
      <c r="F721" s="464">
        <v>140.80036242826941</v>
      </c>
      <c r="G721">
        <f>_xll.ciqfunctions.udf.CIQ($G$1, "IQ_LASTSALEPRICE", A721, "USD")</f>
        <v>85.58</v>
      </c>
      <c r="H721" s="186">
        <f t="shared" si="83"/>
        <v>5.8768218147626783E-3</v>
      </c>
      <c r="I721" s="109">
        <f t="shared" si="79"/>
        <v>-2.3222457482419134E-3</v>
      </c>
      <c r="J721" s="109">
        <f t="shared" si="80"/>
        <v>4.6991597897116932E-5</v>
      </c>
      <c r="K721" s="109">
        <f t="shared" si="81"/>
        <v>-9.1324200913285303E-3</v>
      </c>
      <c r="L721" s="109">
        <f t="shared" si="82"/>
        <v>-1.6496909907173229E-3</v>
      </c>
      <c r="M721" s="109">
        <f t="shared" si="84"/>
        <v>-1.4230736699653135E-2</v>
      </c>
    </row>
    <row r="722" spans="1:13" x14ac:dyDescent="0.25">
      <c r="A722" s="185">
        <v>41617</v>
      </c>
      <c r="B722">
        <v>101.972165885726</v>
      </c>
      <c r="C722">
        <v>109.510388808887</v>
      </c>
      <c r="D722">
        <v>107.033168255025</v>
      </c>
      <c r="E722">
        <v>92.602363705680503</v>
      </c>
      <c r="F722" s="464">
        <v>140.34128662035639</v>
      </c>
      <c r="G722">
        <f>_xll.ciqfunctions.udf.CIQ($G$1, "IQ_LASTSALEPRICE", A722, "USD")</f>
        <v>85.49</v>
      </c>
      <c r="H722" s="186">
        <f t="shared" si="83"/>
        <v>-1.0516475812105686E-3</v>
      </c>
      <c r="I722" s="109">
        <f t="shared" si="79"/>
        <v>-1.7799685082441341E-3</v>
      </c>
      <c r="J722" s="109">
        <f t="shared" si="80"/>
        <v>5.5447479959513934E-4</v>
      </c>
      <c r="K722" s="109">
        <f t="shared" si="81"/>
        <v>-4.0274174185765954E-3</v>
      </c>
      <c r="L722" s="109">
        <f t="shared" si="82"/>
        <v>-1.5784281486345142E-3</v>
      </c>
      <c r="M722" s="109">
        <f t="shared" si="84"/>
        <v>-3.2604731976233481E-3</v>
      </c>
    </row>
    <row r="723" spans="1:13" x14ac:dyDescent="0.25">
      <c r="A723" s="185">
        <v>41618</v>
      </c>
      <c r="B723">
        <v>101.608504091195</v>
      </c>
      <c r="C723">
        <v>109.28306932729799</v>
      </c>
      <c r="D723">
        <v>107.033168255025</v>
      </c>
      <c r="E723">
        <v>92.581014105985503</v>
      </c>
      <c r="F723" s="464">
        <v>139.4080338266385</v>
      </c>
      <c r="G723">
        <f>_xll.ciqfunctions.udf.CIQ($G$1, "IQ_LASTSALEPRICE", A723, "USD")</f>
        <v>85</v>
      </c>
      <c r="H723" s="186">
        <f t="shared" si="83"/>
        <v>-5.7316645221662244E-3</v>
      </c>
      <c r="I723" s="109">
        <f t="shared" si="79"/>
        <v>-3.5662848912960676E-3</v>
      </c>
      <c r="J723" s="109">
        <f t="shared" si="80"/>
        <v>-2.0757800612479782E-3</v>
      </c>
      <c r="K723" s="109">
        <f t="shared" si="81"/>
        <v>0</v>
      </c>
      <c r="L723" s="109">
        <f t="shared" si="82"/>
        <v>-2.3055134707850033E-4</v>
      </c>
      <c r="M723" s="109">
        <f t="shared" si="84"/>
        <v>-6.6498805603975031E-3</v>
      </c>
    </row>
    <row r="724" spans="1:13" x14ac:dyDescent="0.25">
      <c r="A724" s="185">
        <v>41619</v>
      </c>
      <c r="B724">
        <v>101.44066018602599</v>
      </c>
      <c r="C724">
        <v>109.152437770006</v>
      </c>
      <c r="D724">
        <v>107.707353614382</v>
      </c>
      <c r="E724">
        <v>92.588638963019406</v>
      </c>
      <c r="F724" s="464">
        <v>140.86982784657204</v>
      </c>
      <c r="G724">
        <f>_xll.ciqfunctions.udf.CIQ($G$1, "IQ_LASTSALEPRICE", A724, "USD")</f>
        <v>85</v>
      </c>
      <c r="H724" s="186">
        <f t="shared" si="83"/>
        <v>0</v>
      </c>
      <c r="I724" s="109">
        <f t="shared" si="79"/>
        <v>-1.6518686764482871E-3</v>
      </c>
      <c r="J724" s="109">
        <f t="shared" si="80"/>
        <v>-1.19535036942231E-3</v>
      </c>
      <c r="K724" s="109">
        <f t="shared" si="81"/>
        <v>6.2988452117069826E-3</v>
      </c>
      <c r="L724" s="109">
        <f t="shared" si="82"/>
        <v>8.2358754735389894E-5</v>
      </c>
      <c r="M724" s="109">
        <f t="shared" si="84"/>
        <v>1.0485722951600884E-2</v>
      </c>
    </row>
    <row r="725" spans="1:13" x14ac:dyDescent="0.25">
      <c r="A725" s="185">
        <v>41620</v>
      </c>
      <c r="B725">
        <v>101.69242604377899</v>
      </c>
      <c r="C725">
        <v>109.442501542892</v>
      </c>
      <c r="D725">
        <v>108.855965708102</v>
      </c>
      <c r="E725">
        <v>92.588638963019406</v>
      </c>
      <c r="F725" s="464">
        <v>141.89066747206283</v>
      </c>
      <c r="G725">
        <f>_xll.ciqfunctions.udf.CIQ($G$1, "IQ_LASTSALEPRICE", A725, "USD")</f>
        <v>83.95</v>
      </c>
      <c r="H725" s="186">
        <f t="shared" si="83"/>
        <v>-1.2352941176470567E-2</v>
      </c>
      <c r="I725" s="109">
        <f t="shared" si="79"/>
        <v>2.4819027921476611E-3</v>
      </c>
      <c r="J725" s="109">
        <f t="shared" si="80"/>
        <v>2.6574190994907987E-3</v>
      </c>
      <c r="K725" s="109">
        <f t="shared" si="81"/>
        <v>1.0664193810130174E-2</v>
      </c>
      <c r="L725" s="109">
        <f t="shared" si="82"/>
        <v>0</v>
      </c>
      <c r="M725" s="109">
        <f t="shared" si="84"/>
        <v>7.246687534839813E-3</v>
      </c>
    </row>
    <row r="726" spans="1:13" x14ac:dyDescent="0.25">
      <c r="A726" s="185">
        <v>41621</v>
      </c>
      <c r="B726">
        <v>101.916217917336</v>
      </c>
      <c r="C726">
        <v>109.11540835219</v>
      </c>
      <c r="D726">
        <v>107.95705189562599</v>
      </c>
      <c r="E726">
        <v>92.588638963019406</v>
      </c>
      <c r="F726" s="464">
        <v>141.12956810631226</v>
      </c>
      <c r="G726">
        <f>_xll.ciqfunctions.udf.CIQ($G$1, "IQ_LASTSALEPRICE", A726, "USD")</f>
        <v>83.16</v>
      </c>
      <c r="H726" s="186">
        <f t="shared" si="83"/>
        <v>-9.4103633114950291E-3</v>
      </c>
      <c r="I726" s="109">
        <f t="shared" si="79"/>
        <v>2.2006739563933397E-3</v>
      </c>
      <c r="J726" s="109">
        <f t="shared" si="80"/>
        <v>-2.9887218045158148E-3</v>
      </c>
      <c r="K726" s="109">
        <f t="shared" si="81"/>
        <v>-8.2578277325328076E-3</v>
      </c>
      <c r="L726" s="109">
        <f t="shared" si="82"/>
        <v>0</v>
      </c>
      <c r="M726" s="109">
        <f t="shared" si="84"/>
        <v>-5.363984674329747E-3</v>
      </c>
    </row>
    <row r="727" spans="1:13" x14ac:dyDescent="0.25">
      <c r="A727" s="185">
        <v>41624</v>
      </c>
      <c r="B727">
        <v>101.63647807538899</v>
      </c>
      <c r="C727">
        <v>108.76980045258099</v>
      </c>
      <c r="D727">
        <v>107.74064671854801</v>
      </c>
      <c r="E727">
        <v>92.591688905832996</v>
      </c>
      <c r="F727" s="464">
        <v>140.22349743279975</v>
      </c>
      <c r="G727">
        <f>_xll.ciqfunctions.udf.CIQ($G$1, "IQ_LASTSALEPRICE", A727, "USD")</f>
        <v>82.94</v>
      </c>
      <c r="H727" s="186">
        <f t="shared" si="83"/>
        <v>-2.6455026455026731E-3</v>
      </c>
      <c r="I727" s="109">
        <f t="shared" si="79"/>
        <v>-2.7448020311536814E-3</v>
      </c>
      <c r="J727" s="109">
        <f t="shared" si="80"/>
        <v>-3.1673610980174072E-3</v>
      </c>
      <c r="K727" s="109">
        <f t="shared" si="81"/>
        <v>-2.0045487837813125E-3</v>
      </c>
      <c r="L727" s="109">
        <f t="shared" si="82"/>
        <v>3.2940788932123155E-5</v>
      </c>
      <c r="M727" s="109">
        <f t="shared" si="84"/>
        <v>-6.4201335387774616E-3</v>
      </c>
    </row>
    <row r="728" spans="1:13" x14ac:dyDescent="0.25">
      <c r="A728" s="185">
        <v>41625</v>
      </c>
      <c r="B728">
        <v>101.748374012168</v>
      </c>
      <c r="C728">
        <v>109.08146471919299</v>
      </c>
      <c r="D728">
        <v>107.92375879146</v>
      </c>
      <c r="E728">
        <v>92.581014105985503</v>
      </c>
      <c r="F728" s="464">
        <v>140.23557837511328</v>
      </c>
      <c r="G728">
        <f>_xll.ciqfunctions.udf.CIQ($G$1, "IQ_LASTSALEPRICE", A728, "USD")</f>
        <v>82.99</v>
      </c>
      <c r="H728" s="186">
        <f t="shared" si="83"/>
        <v>6.0284543043165328E-4</v>
      </c>
      <c r="I728" s="109">
        <f t="shared" si="79"/>
        <v>1.1009426821737556E-3</v>
      </c>
      <c r="J728" s="109">
        <f t="shared" si="80"/>
        <v>2.8653566092351479E-3</v>
      </c>
      <c r="K728" s="109">
        <f t="shared" si="81"/>
        <v>1.6995635211876081E-3</v>
      </c>
      <c r="L728" s="109">
        <f t="shared" si="82"/>
        <v>-1.1528896355206264E-4</v>
      </c>
      <c r="M728" s="109">
        <f t="shared" si="84"/>
        <v>8.6154906522084573E-5</v>
      </c>
    </row>
    <row r="729" spans="1:13" x14ac:dyDescent="0.25">
      <c r="A729" s="185">
        <v>41626</v>
      </c>
      <c r="B729">
        <v>101.580530107</v>
      </c>
      <c r="C729">
        <v>109.47541658095</v>
      </c>
      <c r="D729">
        <v>108.18178034874499</v>
      </c>
      <c r="E729">
        <v>92.591688905832996</v>
      </c>
      <c r="F729" s="464">
        <v>141.22017517366353</v>
      </c>
      <c r="G729">
        <f>_xll.ciqfunctions.udf.CIQ($G$1, "IQ_LASTSALEPRICE", A729, "USD")</f>
        <v>83.92</v>
      </c>
      <c r="H729" s="186">
        <f t="shared" si="83"/>
        <v>1.1206169418002343E-2</v>
      </c>
      <c r="I729" s="109">
        <f t="shared" si="79"/>
        <v>-1.6495979105074499E-3</v>
      </c>
      <c r="J729" s="109">
        <f t="shared" si="80"/>
        <v>3.6115380625951765E-3</v>
      </c>
      <c r="K729" s="109">
        <f t="shared" si="81"/>
        <v>2.3907762310573233E-3</v>
      </c>
      <c r="L729" s="109">
        <f t="shared" si="82"/>
        <v>1.1530225662981231E-4</v>
      </c>
      <c r="M729" s="109">
        <f t="shared" si="84"/>
        <v>7.0210199862161815E-3</v>
      </c>
    </row>
    <row r="730" spans="1:13" x14ac:dyDescent="0.25">
      <c r="A730" s="185">
        <v>41627</v>
      </c>
      <c r="B730">
        <v>102.377788656549</v>
      </c>
      <c r="C730">
        <v>109.871425632585</v>
      </c>
      <c r="D730">
        <v>108.065254484164</v>
      </c>
      <c r="E730">
        <v>92.588638963019406</v>
      </c>
      <c r="F730" s="464">
        <v>142.3437028088191</v>
      </c>
      <c r="G730">
        <f>_xll.ciqfunctions.udf.CIQ($G$1, "IQ_LASTSALEPRICE", A730, "USD")</f>
        <v>83.35</v>
      </c>
      <c r="H730" s="186">
        <f t="shared" si="83"/>
        <v>-6.7921830314585652E-3</v>
      </c>
      <c r="I730" s="109">
        <f t="shared" si="79"/>
        <v>7.8485370051644132E-3</v>
      </c>
      <c r="J730" s="109">
        <f t="shared" si="80"/>
        <v>3.6173331328881453E-3</v>
      </c>
      <c r="K730" s="109">
        <f t="shared" si="81"/>
        <v>-1.0771302173558928E-3</v>
      </c>
      <c r="L730" s="109">
        <f t="shared" si="82"/>
        <v>-3.2939703872303383E-5</v>
      </c>
      <c r="M730" s="109">
        <f t="shared" si="84"/>
        <v>7.9558578211216258E-3</v>
      </c>
    </row>
    <row r="731" spans="1:13" x14ac:dyDescent="0.25">
      <c r="A731" s="185">
        <v>41628</v>
      </c>
      <c r="B731">
        <v>102.23791873557499</v>
      </c>
      <c r="C731">
        <v>109.785023657683</v>
      </c>
      <c r="D731">
        <v>107.84884930708699</v>
      </c>
      <c r="E731">
        <v>92.590163934426201</v>
      </c>
      <c r="F731" s="464">
        <v>143.68468740561764</v>
      </c>
      <c r="G731">
        <f>_xll.ciqfunctions.udf.CIQ($G$1, "IQ_LASTSALEPRICE", A731, "USD")</f>
        <v>82.89</v>
      </c>
      <c r="H731" s="186">
        <f t="shared" si="83"/>
        <v>-5.5188962207557424E-3</v>
      </c>
      <c r="I731" s="109">
        <f t="shared" si="79"/>
        <v>-1.3662135391812047E-3</v>
      </c>
      <c r="J731" s="109">
        <f t="shared" si="80"/>
        <v>-7.8639167922456288E-4</v>
      </c>
      <c r="K731" s="109">
        <f t="shared" si="81"/>
        <v>-2.0025416875201207E-3</v>
      </c>
      <c r="L731" s="109">
        <f t="shared" si="82"/>
        <v>1.6470394466061578E-5</v>
      </c>
      <c r="M731" s="109">
        <f t="shared" si="84"/>
        <v>9.4207511139401401E-3</v>
      </c>
    </row>
    <row r="732" spans="1:13" x14ac:dyDescent="0.25">
      <c r="A732" s="185">
        <v>41631</v>
      </c>
      <c r="B732">
        <v>102.042100846213</v>
      </c>
      <c r="C732">
        <v>109.03826373174201</v>
      </c>
      <c r="D732">
        <v>107.95705189562599</v>
      </c>
      <c r="E732">
        <v>92.565764391917597</v>
      </c>
      <c r="F732" s="464">
        <v>143.26789489580187</v>
      </c>
      <c r="G732">
        <f>_xll.ciqfunctions.udf.CIQ($G$1, "IQ_LASTSALEPRICE", A732, "USD")</f>
        <v>83.12</v>
      </c>
      <c r="H732" s="186">
        <f t="shared" si="83"/>
        <v>2.7747617324165308E-3</v>
      </c>
      <c r="I732" s="109">
        <f t="shared" si="79"/>
        <v>-1.9153156850585384E-3</v>
      </c>
      <c r="J732" s="109">
        <f t="shared" si="80"/>
        <v>-6.8020199938148007E-3</v>
      </c>
      <c r="K732" s="109">
        <f t="shared" si="81"/>
        <v>1.0032799536960901E-3</v>
      </c>
      <c r="L732" s="109">
        <f t="shared" si="82"/>
        <v>-2.6352197114465348E-4</v>
      </c>
      <c r="M732" s="109">
        <f t="shared" si="84"/>
        <v>-2.9007441039222703E-3</v>
      </c>
    </row>
    <row r="733" spans="1:13" x14ac:dyDescent="0.25">
      <c r="A733" s="185">
        <v>41632</v>
      </c>
      <c r="B733">
        <v>102.29386670396499</v>
      </c>
      <c r="C733">
        <v>109.23883974490801</v>
      </c>
      <c r="D733">
        <v>108.373215697698</v>
      </c>
      <c r="E733">
        <v>92.591688905832996</v>
      </c>
      <c r="F733" s="464">
        <v>142.40410752038659</v>
      </c>
      <c r="G733">
        <f>_xll.ciqfunctions.udf.CIQ($G$1, "IQ_LASTSALEPRICE", A733, "USD")</f>
        <v>83.33</v>
      </c>
      <c r="H733" s="186">
        <f t="shared" si="83"/>
        <v>2.5264677574590166E-3</v>
      </c>
      <c r="I733" s="109">
        <f t="shared" si="79"/>
        <v>2.4672743471974012E-3</v>
      </c>
      <c r="J733" s="109">
        <f t="shared" si="80"/>
        <v>1.8395011650171877E-3</v>
      </c>
      <c r="K733" s="109">
        <f t="shared" si="81"/>
        <v>3.8549015072619763E-3</v>
      </c>
      <c r="L733" s="109">
        <f t="shared" si="82"/>
        <v>2.8006589785878333E-4</v>
      </c>
      <c r="M733" s="109">
        <f t="shared" si="84"/>
        <v>-6.0291761531326982E-3</v>
      </c>
    </row>
    <row r="734" spans="1:13" x14ac:dyDescent="0.25">
      <c r="A734" s="185">
        <v>41633</v>
      </c>
      <c r="B734">
        <v>102.167983775089</v>
      </c>
      <c r="C734">
        <v>109.241925529726</v>
      </c>
      <c r="D734">
        <v>108.414832077905</v>
      </c>
      <c r="E734">
        <v>92.593213877239805</v>
      </c>
      <c r="F734" s="464">
        <v>142.37994563575961</v>
      </c>
      <c r="G734">
        <f>_xll.ciqfunctions.udf.CIQ($G$1, "IQ_LASTSALEPRICE", A734, "USD")</f>
        <v>83.33</v>
      </c>
      <c r="H734" s="186">
        <f t="shared" si="83"/>
        <v>0</v>
      </c>
      <c r="I734" s="109">
        <f t="shared" si="79"/>
        <v>-1.2306009434592813E-3</v>
      </c>
      <c r="J734" s="109">
        <f t="shared" si="80"/>
        <v>2.824805559265009E-5</v>
      </c>
      <c r="K734" s="109">
        <f t="shared" si="81"/>
        <v>3.8400983064934557E-4</v>
      </c>
      <c r="L734" s="109">
        <f t="shared" si="82"/>
        <v>1.6469851936262714E-5</v>
      </c>
      <c r="M734" s="109">
        <f t="shared" si="84"/>
        <v>-1.6967126192979354E-4</v>
      </c>
    </row>
    <row r="735" spans="1:13" x14ac:dyDescent="0.25">
      <c r="A735" s="185">
        <v>41634</v>
      </c>
      <c r="B735">
        <v>102.167983775089</v>
      </c>
      <c r="C735">
        <v>109.45484468216399</v>
      </c>
      <c r="D735">
        <v>108.64788380706599</v>
      </c>
      <c r="E735">
        <v>92.591688905832996</v>
      </c>
      <c r="F735" s="464">
        <v>142.02355783751133</v>
      </c>
      <c r="G735">
        <f>_xll.ciqfunctions.udf.CIQ($G$1, "IQ_LASTSALEPRICE", A735, "USD")</f>
        <v>83.35</v>
      </c>
      <c r="H735" s="186">
        <f t="shared" si="83"/>
        <v>2.4000960038406127E-4</v>
      </c>
      <c r="I735" s="109">
        <f t="shared" si="79"/>
        <v>0</v>
      </c>
      <c r="J735" s="109">
        <f t="shared" si="80"/>
        <v>1.9490607786847303E-3</v>
      </c>
      <c r="K735" s="109">
        <f t="shared" si="81"/>
        <v>2.1496295727647663E-3</v>
      </c>
      <c r="L735" s="109">
        <f t="shared" si="82"/>
        <v>-1.6469580684685958E-5</v>
      </c>
      <c r="M735" s="109">
        <f t="shared" si="84"/>
        <v>-2.5030758134997333E-3</v>
      </c>
    </row>
    <row r="736" spans="1:13" x14ac:dyDescent="0.25">
      <c r="A736" s="185">
        <v>41635</v>
      </c>
      <c r="B736">
        <v>101.538569130708</v>
      </c>
      <c r="C736">
        <v>110.046286772269</v>
      </c>
      <c r="D736">
        <v>108.73111656748</v>
      </c>
      <c r="E736">
        <v>92.545939763629406</v>
      </c>
      <c r="F736" s="464">
        <v>142.25007550588947</v>
      </c>
      <c r="G736">
        <f>_xll.ciqfunctions.udf.CIQ($G$1, "IQ_LASTSALEPRICE", A736, "USD")</f>
        <v>82.95</v>
      </c>
      <c r="H736" s="186">
        <f t="shared" si="83"/>
        <v>-4.7990401919615344E-3</v>
      </c>
      <c r="I736" s="109">
        <f t="shared" si="79"/>
        <v>-6.1605859401765439E-3</v>
      </c>
      <c r="J736" s="109">
        <f t="shared" si="80"/>
        <v>5.4035259181304252E-3</v>
      </c>
      <c r="K736" s="109">
        <f t="shared" si="81"/>
        <v>7.660780633500508E-4</v>
      </c>
      <c r="L736" s="109">
        <f t="shared" si="82"/>
        <v>-4.9409555808099803E-4</v>
      </c>
      <c r="M736" s="109">
        <f t="shared" si="84"/>
        <v>1.5949302483837524E-3</v>
      </c>
    </row>
    <row r="737" spans="1:13" x14ac:dyDescent="0.25">
      <c r="A737" s="185">
        <v>41638</v>
      </c>
      <c r="B737">
        <v>101.25882928876101</v>
      </c>
      <c r="C737">
        <v>109.50421723925101</v>
      </c>
      <c r="D737">
        <v>108.581297598734</v>
      </c>
      <c r="E737">
        <v>92.443766679374704</v>
      </c>
      <c r="F737" s="464">
        <v>142.40410752038659</v>
      </c>
      <c r="G737">
        <f>_xll.ciqfunctions.udf.CIQ($G$1, "IQ_LASTSALEPRICE", A737, "USD")</f>
        <v>83.1</v>
      </c>
      <c r="H737" s="186">
        <f t="shared" si="83"/>
        <v>1.8083182640142859E-3</v>
      </c>
      <c r="I737" s="109">
        <f t="shared" si="79"/>
        <v>-2.7550106756664139E-3</v>
      </c>
      <c r="J737" s="109">
        <f t="shared" si="80"/>
        <v>-4.9258321104441727E-3</v>
      </c>
      <c r="K737" s="109">
        <f t="shared" si="81"/>
        <v>-1.3778849466060672E-3</v>
      </c>
      <c r="L737" s="109">
        <f t="shared" si="82"/>
        <v>-1.1040255738464788E-3</v>
      </c>
      <c r="M737" s="109">
        <f t="shared" si="84"/>
        <v>1.0828255376971185E-3</v>
      </c>
    </row>
    <row r="738" spans="1:13" x14ac:dyDescent="0.25">
      <c r="A738" s="185">
        <v>41639</v>
      </c>
      <c r="B738">
        <v>101.566543114903</v>
      </c>
      <c r="C738">
        <v>109.273811972845</v>
      </c>
      <c r="D738">
        <v>108.930875192475</v>
      </c>
      <c r="E738">
        <v>92.321768966831797</v>
      </c>
      <c r="F738" s="464">
        <v>142.66384778012687</v>
      </c>
      <c r="G738">
        <f>_xll.ciqfunctions.udf.CIQ($G$1, "IQ_LASTSALEPRICE", A738, "USD")</f>
        <v>83.76</v>
      </c>
      <c r="H738" s="186">
        <f t="shared" si="83"/>
        <v>7.9422382671481273E-3</v>
      </c>
      <c r="I738" s="109">
        <f t="shared" si="79"/>
        <v>3.0388839008248514E-3</v>
      </c>
      <c r="J738" s="109">
        <f t="shared" si="80"/>
        <v>-2.1040766485057594E-3</v>
      </c>
      <c r="K738" s="109">
        <f t="shared" si="81"/>
        <v>3.2195009773494654E-3</v>
      </c>
      <c r="L738" s="109">
        <f t="shared" si="82"/>
        <v>-1.319696469812115E-3</v>
      </c>
      <c r="M738" s="109">
        <f t="shared" si="84"/>
        <v>1.8239660657477508E-3</v>
      </c>
    </row>
    <row r="739" spans="1:13" x14ac:dyDescent="0.25">
      <c r="A739" s="185">
        <v>41640</v>
      </c>
      <c r="B739">
        <v>101.594517099097</v>
      </c>
      <c r="C739">
        <v>109.22135363094</v>
      </c>
      <c r="D739">
        <v>108.506388114361</v>
      </c>
      <c r="E739">
        <v>92.347693480747196</v>
      </c>
      <c r="F739" s="464">
        <v>142.72425249169436</v>
      </c>
      <c r="G739">
        <f>_xll.ciqfunctions.udf.CIQ($G$1, "IQ_LASTSALEPRICE", A739, "USD")</f>
        <v>83.76</v>
      </c>
      <c r="H739" s="186">
        <f t="shared" si="83"/>
        <v>0</v>
      </c>
      <c r="I739" s="109">
        <f t="shared" si="79"/>
        <v>2.7542518762668777E-4</v>
      </c>
      <c r="J739" s="109">
        <f t="shared" si="80"/>
        <v>-4.8006325539395878E-4</v>
      </c>
      <c r="K739" s="109">
        <f t="shared" si="81"/>
        <v>-3.896848137536324E-3</v>
      </c>
      <c r="L739" s="109">
        <f t="shared" ref="L739:L770" si="85">E739/E738-1</f>
        <v>2.8080607862612794E-4</v>
      </c>
      <c r="M739" s="109">
        <f t="shared" si="84"/>
        <v>4.2340587687350606E-4</v>
      </c>
    </row>
    <row r="740" spans="1:13" x14ac:dyDescent="0.25">
      <c r="A740" s="185">
        <v>41641</v>
      </c>
      <c r="B740">
        <v>102.419749632841</v>
      </c>
      <c r="C740">
        <v>109.39312898580501</v>
      </c>
      <c r="D740">
        <v>109.01410795289</v>
      </c>
      <c r="E740">
        <v>92.295844452916498</v>
      </c>
      <c r="F740" s="464">
        <v>144.85049833887044</v>
      </c>
      <c r="G740">
        <f>_xll.ciqfunctions.udf.CIQ($G$1, "IQ_LASTSALEPRICE", A740, "USD")</f>
        <v>83.17</v>
      </c>
      <c r="H740" s="186">
        <f t="shared" si="83"/>
        <v>-7.0439350525310918E-3</v>
      </c>
      <c r="I740" s="109">
        <f t="shared" si="79"/>
        <v>8.1228058098750111E-3</v>
      </c>
      <c r="J740" s="109">
        <f t="shared" si="80"/>
        <v>1.572726844655703E-3</v>
      </c>
      <c r="K740" s="109">
        <f t="shared" si="81"/>
        <v>4.6791700226338495E-3</v>
      </c>
      <c r="L740" s="109">
        <f t="shared" si="85"/>
        <v>-5.6145449741529241E-4</v>
      </c>
      <c r="M740" s="109">
        <f t="shared" si="84"/>
        <v>1.4897579143389184E-2</v>
      </c>
    </row>
    <row r="741" spans="1:13" x14ac:dyDescent="0.25">
      <c r="A741" s="185">
        <v>41642</v>
      </c>
      <c r="B741">
        <v>102.769424435275</v>
      </c>
      <c r="C741">
        <v>109.25838304875499</v>
      </c>
      <c r="D741">
        <v>108.947521744558</v>
      </c>
      <c r="E741">
        <v>92.309569195577495</v>
      </c>
      <c r="F741" s="464">
        <v>143.7269707037149</v>
      </c>
      <c r="G741">
        <f>_xll.ciqfunctions.udf.CIQ($G$1, "IQ_LASTSALEPRICE", A741, "USD")</f>
        <v>83.44</v>
      </c>
      <c r="H741" s="186">
        <f t="shared" si="83"/>
        <v>3.2463628712275927E-3</v>
      </c>
      <c r="I741" s="109">
        <f t="shared" si="79"/>
        <v>3.4141345169025339E-3</v>
      </c>
      <c r="J741" s="109">
        <f t="shared" si="80"/>
        <v>-1.2317586881301912E-3</v>
      </c>
      <c r="K741" s="109">
        <f t="shared" si="81"/>
        <v>-6.1080358847476202E-4</v>
      </c>
      <c r="L741" s="109">
        <f t="shared" si="85"/>
        <v>1.4870379855502769E-4</v>
      </c>
      <c r="M741" s="109">
        <f t="shared" si="84"/>
        <v>-7.7564637197664599E-3</v>
      </c>
    </row>
    <row r="742" spans="1:13" x14ac:dyDescent="0.25">
      <c r="A742" s="185">
        <v>41645</v>
      </c>
      <c r="B742">
        <v>102.503671585425</v>
      </c>
      <c r="C742">
        <v>109.649249125694</v>
      </c>
      <c r="D742">
        <v>108.922551916434</v>
      </c>
      <c r="E742">
        <v>92.304994281357196</v>
      </c>
      <c r="F742" s="464">
        <v>143.52763515554216</v>
      </c>
      <c r="G742">
        <f>_xll.ciqfunctions.udf.CIQ($G$1, "IQ_LASTSALEPRICE", A742, "USD")</f>
        <v>83</v>
      </c>
      <c r="H742" s="186">
        <f t="shared" si="83"/>
        <v>-5.2732502396931613E-3</v>
      </c>
      <c r="I742" s="109">
        <f t="shared" si="79"/>
        <v>-2.5859135760497587E-3</v>
      </c>
      <c r="J742" s="109">
        <f t="shared" si="80"/>
        <v>3.5774470208349562E-3</v>
      </c>
      <c r="K742" s="109">
        <f t="shared" si="81"/>
        <v>-2.2919133656429391E-4</v>
      </c>
      <c r="L742" s="109">
        <f t="shared" si="85"/>
        <v>-4.9560563007311487E-5</v>
      </c>
      <c r="M742" s="109">
        <f t="shared" si="84"/>
        <v>-1.3869042615783922E-3</v>
      </c>
    </row>
    <row r="743" spans="1:13" x14ac:dyDescent="0.25">
      <c r="A743" s="185">
        <v>41646</v>
      </c>
      <c r="B743">
        <v>102.727463458983</v>
      </c>
      <c r="C743">
        <v>110.43303846945</v>
      </c>
      <c r="D743">
        <v>108.53968121852699</v>
      </c>
      <c r="E743">
        <v>92.285169653069005</v>
      </c>
      <c r="F743" s="464">
        <v>143.1229235880399</v>
      </c>
      <c r="G743">
        <f>_xll.ciqfunctions.udf.CIQ($G$1, "IQ_LASTSALEPRICE", A743, "USD")</f>
        <v>84</v>
      </c>
      <c r="H743" s="186">
        <f t="shared" si="83"/>
        <v>1.2048192771084265E-2</v>
      </c>
      <c r="I743" s="109">
        <f t="shared" si="79"/>
        <v>2.1832571467597095E-3</v>
      </c>
      <c r="J743" s="109">
        <f t="shared" si="80"/>
        <v>7.1481505801971323E-3</v>
      </c>
      <c r="K743" s="109">
        <f t="shared" si="81"/>
        <v>-3.5150727849339036E-3</v>
      </c>
      <c r="L743" s="109">
        <f t="shared" si="85"/>
        <v>-2.1477308397599426E-4</v>
      </c>
      <c r="M743" s="109">
        <f t="shared" si="84"/>
        <v>-2.819746643659804E-3</v>
      </c>
    </row>
    <row r="744" spans="1:13" x14ac:dyDescent="0.25">
      <c r="A744" s="185">
        <v>41647</v>
      </c>
      <c r="B744">
        <v>102.937268340443</v>
      </c>
      <c r="C744">
        <v>111.16642666118</v>
      </c>
      <c r="D744">
        <v>108.922551916434</v>
      </c>
      <c r="E744">
        <v>92.283644681662196</v>
      </c>
      <c r="F744" s="464">
        <v>144.05919661733614</v>
      </c>
      <c r="G744">
        <f>_xll.ciqfunctions.udf.CIQ($G$1, "IQ_LASTSALEPRICE", A744, "USD")</f>
        <v>84.26</v>
      </c>
      <c r="H744" s="186">
        <f t="shared" si="83"/>
        <v>3.0952380952382619E-3</v>
      </c>
      <c r="I744" s="109">
        <f t="shared" si="79"/>
        <v>2.0423446116117905E-3</v>
      </c>
      <c r="J744" s="109">
        <f t="shared" si="80"/>
        <v>6.6410215809906692E-3</v>
      </c>
      <c r="K744" s="109">
        <f t="shared" si="81"/>
        <v>3.5274721061337999E-3</v>
      </c>
      <c r="L744" s="109">
        <f t="shared" si="85"/>
        <v>-1.6524555489727533E-5</v>
      </c>
      <c r="M744" s="109">
        <f t="shared" si="84"/>
        <v>6.5417405250272065E-3</v>
      </c>
    </row>
    <row r="745" spans="1:13" x14ac:dyDescent="0.25">
      <c r="A745" s="185">
        <v>41648</v>
      </c>
      <c r="B745">
        <v>102.909294356248</v>
      </c>
      <c r="C745">
        <v>111.61592264966001</v>
      </c>
      <c r="D745">
        <v>109.47188813517</v>
      </c>
      <c r="E745">
        <v>92.335493709492894</v>
      </c>
      <c r="F745" s="464">
        <v>144.95922681969193</v>
      </c>
      <c r="G745">
        <f>_xll.ciqfunctions.udf.CIQ($G$1, "IQ_LASTSALEPRICE", A745, "USD")</f>
        <v>84.23</v>
      </c>
      <c r="H745" s="186">
        <f t="shared" si="83"/>
        <v>-3.5604082601470299E-4</v>
      </c>
      <c r="I745" s="109">
        <f t="shared" si="79"/>
        <v>-2.71757592230637E-4</v>
      </c>
      <c r="J745" s="109">
        <f t="shared" si="80"/>
        <v>4.0434509049211975E-3</v>
      </c>
      <c r="K745" s="109">
        <f t="shared" si="81"/>
        <v>5.043365300121172E-3</v>
      </c>
      <c r="L745" s="109">
        <f t="shared" si="85"/>
        <v>5.6184417086635463E-4</v>
      </c>
      <c r="M745" s="109">
        <f t="shared" si="84"/>
        <v>6.2476414105414602E-3</v>
      </c>
    </row>
    <row r="746" spans="1:13" x14ac:dyDescent="0.25">
      <c r="A746" s="185">
        <v>41649</v>
      </c>
      <c r="B746">
        <v>102.349814672354</v>
      </c>
      <c r="C746">
        <v>112.26085167660899</v>
      </c>
      <c r="D746">
        <v>108.148487244579</v>
      </c>
      <c r="E746">
        <v>92.295844452916498</v>
      </c>
      <c r="F746" s="464">
        <v>142.87224403503473</v>
      </c>
      <c r="G746">
        <f>_xll.ciqfunctions.udf.CIQ($G$1, "IQ_LASTSALEPRICE", A746, "USD")</f>
        <v>83.83</v>
      </c>
      <c r="H746" s="186">
        <f t="shared" si="83"/>
        <v>-4.7489018164550423E-3</v>
      </c>
      <c r="I746" s="109">
        <f t="shared" si="79"/>
        <v>-5.4366292898405666E-3</v>
      </c>
      <c r="J746" s="109">
        <f t="shared" si="80"/>
        <v>5.7781095352613665E-3</v>
      </c>
      <c r="K746" s="109">
        <f t="shared" si="81"/>
        <v>-1.2088956472157797E-2</v>
      </c>
      <c r="L746" s="109">
        <f t="shared" si="85"/>
        <v>-4.2940428413307252E-4</v>
      </c>
      <c r="M746" s="109">
        <f t="shared" si="84"/>
        <v>-1.4397033086090527E-2</v>
      </c>
    </row>
    <row r="747" spans="1:13" x14ac:dyDescent="0.25">
      <c r="A747" s="185">
        <v>41652</v>
      </c>
      <c r="B747">
        <v>102.48968459332799</v>
      </c>
      <c r="C747">
        <v>111.808269903312</v>
      </c>
      <c r="D747">
        <v>108.131840692496</v>
      </c>
      <c r="E747">
        <v>92.161646969119303</v>
      </c>
      <c r="F747" s="464">
        <v>141.86046511627907</v>
      </c>
      <c r="G747">
        <f>_xll.ciqfunctions.udf.CIQ($G$1, "IQ_LASTSALEPRICE", A747, "USD")</f>
        <v>82.9</v>
      </c>
      <c r="H747" s="186">
        <f t="shared" si="83"/>
        <v>-1.1093880472384465E-2</v>
      </c>
      <c r="I747" s="109">
        <f t="shared" si="79"/>
        <v>1.3665869490995242E-3</v>
      </c>
      <c r="J747" s="109">
        <f t="shared" si="80"/>
        <v>-4.0315191497100056E-3</v>
      </c>
      <c r="K747" s="109">
        <f t="shared" si="81"/>
        <v>-1.539231154048526E-4</v>
      </c>
      <c r="L747" s="109">
        <f t="shared" si="85"/>
        <v>-1.4539926969914241E-3</v>
      </c>
      <c r="M747" s="109">
        <f t="shared" si="84"/>
        <v>-7.0817038368036211E-3</v>
      </c>
    </row>
    <row r="748" spans="1:13" x14ac:dyDescent="0.25">
      <c r="A748" s="185">
        <v>41653</v>
      </c>
      <c r="B748">
        <v>102.29386670396499</v>
      </c>
      <c r="C748">
        <v>112.53034355070901</v>
      </c>
      <c r="D748">
        <v>109.00578467684799</v>
      </c>
      <c r="E748">
        <v>92.118947769729303</v>
      </c>
      <c r="F748" s="464">
        <v>142.57928118393235</v>
      </c>
      <c r="G748">
        <f>_xll.ciqfunctions.udf.CIQ($G$1, "IQ_LASTSALEPRICE", A748, "USD")</f>
        <v>83.95</v>
      </c>
      <c r="H748" s="186">
        <f t="shared" si="83"/>
        <v>1.2665862484921631E-2</v>
      </c>
      <c r="I748" s="109">
        <f t="shared" si="79"/>
        <v>-1.9106107130683059E-3</v>
      </c>
      <c r="J748" s="109">
        <f t="shared" si="80"/>
        <v>6.4581416743272335E-3</v>
      </c>
      <c r="K748" s="109">
        <f t="shared" si="81"/>
        <v>8.0822075972728502E-3</v>
      </c>
      <c r="L748" s="109">
        <f t="shared" si="85"/>
        <v>-4.6330768594349259E-4</v>
      </c>
      <c r="M748" s="109">
        <f t="shared" si="84"/>
        <v>5.0670640834575842E-3</v>
      </c>
    </row>
    <row r="749" spans="1:13" x14ac:dyDescent="0.25">
      <c r="A749" s="185">
        <v>41654</v>
      </c>
      <c r="B749">
        <v>102.881320372053</v>
      </c>
      <c r="C749">
        <v>112.34931084138999</v>
      </c>
      <c r="D749">
        <v>109.638353655999</v>
      </c>
      <c r="E749">
        <v>92.204346168509304</v>
      </c>
      <c r="F749" s="464">
        <v>142.05980066445184</v>
      </c>
      <c r="G749">
        <f>_xll.ciqfunctions.udf.CIQ($G$1, "IQ_LASTSALEPRICE", A749, "USD")</f>
        <v>83.49</v>
      </c>
      <c r="H749" s="186">
        <f t="shared" si="83"/>
        <v>-5.4794520547946091E-3</v>
      </c>
      <c r="I749" s="109">
        <f t="shared" si="79"/>
        <v>5.7428044028100533E-3</v>
      </c>
      <c r="J749" s="109">
        <f t="shared" si="80"/>
        <v>-1.6087457267686123E-3</v>
      </c>
      <c r="K749" s="109">
        <f t="shared" si="81"/>
        <v>5.8030771580268592E-3</v>
      </c>
      <c r="L749" s="109">
        <f t="shared" si="85"/>
        <v>9.2704487890449272E-4</v>
      </c>
      <c r="M749" s="109">
        <f t="shared" si="84"/>
        <v>-3.6434502626673249E-3</v>
      </c>
    </row>
    <row r="750" spans="1:13" x14ac:dyDescent="0.25">
      <c r="A750" s="185">
        <v>41655</v>
      </c>
      <c r="B750">
        <v>102.783411427372</v>
      </c>
      <c r="C750">
        <v>112.396626208599</v>
      </c>
      <c r="D750">
        <v>110.56223729659899</v>
      </c>
      <c r="E750">
        <v>92.3553183377811</v>
      </c>
      <c r="F750" s="464">
        <v>142.9235880398671</v>
      </c>
      <c r="G750">
        <f>_xll.ciqfunctions.udf.CIQ($G$1, "IQ_LASTSALEPRICE", A750, "USD")</f>
        <v>83.35</v>
      </c>
      <c r="H750" s="186">
        <f t="shared" si="83"/>
        <v>-1.6768475266498717E-3</v>
      </c>
      <c r="I750" s="109">
        <f t="shared" si="79"/>
        <v>-9.5166881924657609E-4</v>
      </c>
      <c r="J750" s="109">
        <f t="shared" si="80"/>
        <v>4.2114514859648011E-4</v>
      </c>
      <c r="K750" s="109">
        <f t="shared" si="81"/>
        <v>8.4266464224624915E-3</v>
      </c>
      <c r="L750" s="109">
        <f t="shared" si="85"/>
        <v>1.6373650000822693E-3</v>
      </c>
      <c r="M750" s="109">
        <f t="shared" si="84"/>
        <v>6.0804490177734927E-3</v>
      </c>
    </row>
    <row r="751" spans="1:13" x14ac:dyDescent="0.25">
      <c r="A751" s="185">
        <v>41656</v>
      </c>
      <c r="B751">
        <v>103.133086229806</v>
      </c>
      <c r="C751">
        <v>112.687718576424</v>
      </c>
      <c r="D751">
        <v>110.40409505181201</v>
      </c>
      <c r="E751">
        <v>92.268394967594304</v>
      </c>
      <c r="F751" s="464">
        <v>142.39504681365145</v>
      </c>
      <c r="G751">
        <f>_xll.ciqfunctions.udf.CIQ($G$1, "IQ_LASTSALEPRICE", A751, "USD")</f>
        <v>82.28</v>
      </c>
      <c r="H751" s="186">
        <f t="shared" si="83"/>
        <v>-1.2837432513497227E-2</v>
      </c>
      <c r="I751" s="109">
        <f t="shared" si="79"/>
        <v>3.402054841126656E-3</v>
      </c>
      <c r="J751" s="109">
        <f t="shared" si="80"/>
        <v>2.5898674866340343E-3</v>
      </c>
      <c r="K751" s="109">
        <f t="shared" si="81"/>
        <v>-1.4303459178629518E-3</v>
      </c>
      <c r="L751" s="109">
        <f t="shared" si="85"/>
        <v>-9.4118424094302711E-4</v>
      </c>
      <c r="M751" s="109">
        <f t="shared" si="84"/>
        <v>-3.6980685516251333E-3</v>
      </c>
    </row>
    <row r="752" spans="1:13" x14ac:dyDescent="0.25">
      <c r="A752" s="185">
        <v>41659</v>
      </c>
      <c r="B752">
        <v>103.09112525351399</v>
      </c>
      <c r="C752">
        <v>112.789549475416</v>
      </c>
      <c r="D752">
        <v>110.196013150776</v>
      </c>
      <c r="E752">
        <v>92.327868852459005</v>
      </c>
      <c r="F752" s="464">
        <v>141.08124433705828</v>
      </c>
      <c r="G752">
        <f>_xll.ciqfunctions.udf.CIQ($G$1, "IQ_LASTSALEPRICE", A752, "USD")</f>
        <v>82.28</v>
      </c>
      <c r="H752" s="186">
        <f t="shared" si="83"/>
        <v>0</v>
      </c>
      <c r="I752" s="109">
        <f t="shared" si="79"/>
        <v>-4.0686241269372037E-4</v>
      </c>
      <c r="J752" s="109">
        <f t="shared" si="80"/>
        <v>9.0365569805128665E-4</v>
      </c>
      <c r="K752" s="109">
        <f t="shared" si="81"/>
        <v>-1.884729918200545E-3</v>
      </c>
      <c r="L752" s="109">
        <f t="shared" si="85"/>
        <v>6.4457482852708914E-4</v>
      </c>
      <c r="M752" s="109">
        <f t="shared" si="84"/>
        <v>-9.2264619169829531E-3</v>
      </c>
    </row>
    <row r="753" spans="1:13" x14ac:dyDescent="0.25">
      <c r="A753" s="185">
        <v>41660</v>
      </c>
      <c r="B753">
        <v>103.189034198195</v>
      </c>
      <c r="C753">
        <v>112.898580538983</v>
      </c>
      <c r="D753">
        <v>110.71205626534601</v>
      </c>
      <c r="E753">
        <v>92.271444910407894</v>
      </c>
      <c r="F753" s="464">
        <v>142.5732407127756</v>
      </c>
      <c r="G753">
        <f>_xll.ciqfunctions.udf.CIQ($G$1, "IQ_LASTSALEPRICE", A753, "USD")</f>
        <v>82.28</v>
      </c>
      <c r="H753" s="186">
        <f t="shared" si="83"/>
        <v>0</v>
      </c>
      <c r="I753" s="109">
        <f t="shared" si="79"/>
        <v>9.4973203988457655E-4</v>
      </c>
      <c r="J753" s="109">
        <f t="shared" si="80"/>
        <v>9.666770022054294E-4</v>
      </c>
      <c r="K753" s="109">
        <f t="shared" si="81"/>
        <v>4.6829563049974876E-3</v>
      </c>
      <c r="L753" s="109">
        <f t="shared" si="85"/>
        <v>-6.111257928120839E-4</v>
      </c>
      <c r="M753" s="109">
        <f t="shared" si="84"/>
        <v>1.0575441000171271E-2</v>
      </c>
    </row>
    <row r="754" spans="1:13" x14ac:dyDescent="0.25">
      <c r="A754" s="185">
        <v>41661</v>
      </c>
      <c r="B754">
        <v>103.175047206098</v>
      </c>
      <c r="C754">
        <v>113.807858465336</v>
      </c>
      <c r="D754">
        <v>110.87019851013299</v>
      </c>
      <c r="E754">
        <v>92.280594738848606</v>
      </c>
      <c r="F754" s="464">
        <v>142.74841437632136</v>
      </c>
      <c r="G754">
        <f>_xll.ciqfunctions.udf.CIQ($G$1, "IQ_LASTSALEPRICE", A754, "USD")</f>
        <v>82.89</v>
      </c>
      <c r="H754" s="186">
        <f t="shared" si="83"/>
        <v>7.4137092853669984E-3</v>
      </c>
      <c r="I754" s="109">
        <f t="shared" si="79"/>
        <v>-1.3554727210773887E-4</v>
      </c>
      <c r="J754" s="109">
        <f t="shared" si="80"/>
        <v>8.0539358600619781E-3</v>
      </c>
      <c r="K754" s="109">
        <f t="shared" si="81"/>
        <v>1.428410329656904E-3</v>
      </c>
      <c r="L754" s="109">
        <f t="shared" si="85"/>
        <v>9.9162080420489573E-5</v>
      </c>
      <c r="M754" s="109">
        <f t="shared" si="84"/>
        <v>1.2286573740627471E-3</v>
      </c>
    </row>
    <row r="755" spans="1:13" x14ac:dyDescent="0.25">
      <c r="A755" s="185">
        <v>41662</v>
      </c>
      <c r="B755">
        <v>102.26589271976999</v>
      </c>
      <c r="C755">
        <v>114.518617568401</v>
      </c>
      <c r="D755">
        <v>111.327978692413</v>
      </c>
      <c r="E755">
        <v>92.291269538696099</v>
      </c>
      <c r="F755" s="464">
        <v>143.81153729990939</v>
      </c>
      <c r="G755">
        <f>_xll.ciqfunctions.udf.CIQ($G$1, "IQ_LASTSALEPRICE", A755, "USD")</f>
        <v>80.59</v>
      </c>
      <c r="H755" s="186">
        <f t="shared" si="83"/>
        <v>-2.7747617324164531E-2</v>
      </c>
      <c r="I755" s="109">
        <f t="shared" si="79"/>
        <v>-8.8117670982201801E-3</v>
      </c>
      <c r="J755" s="109">
        <f t="shared" si="80"/>
        <v>6.2452550522378303E-3</v>
      </c>
      <c r="K755" s="109">
        <f t="shared" si="81"/>
        <v>4.1289741376098199E-3</v>
      </c>
      <c r="L755" s="109">
        <f t="shared" si="85"/>
        <v>1.1567762299002915E-4</v>
      </c>
      <c r="M755" s="109">
        <f t="shared" si="84"/>
        <v>7.4475287745427998E-3</v>
      </c>
    </row>
    <row r="756" spans="1:13" x14ac:dyDescent="0.25">
      <c r="A756" s="185">
        <v>41663</v>
      </c>
      <c r="B756">
        <v>102.209944751381</v>
      </c>
      <c r="C756">
        <v>113.94980456696101</v>
      </c>
      <c r="D756">
        <v>112.484914062174</v>
      </c>
      <c r="E756">
        <v>92.2439954250857</v>
      </c>
      <c r="F756" s="464">
        <v>145.50286922379945</v>
      </c>
      <c r="G756">
        <f>_xll.ciqfunctions.udf.CIQ($G$1, "IQ_LASTSALEPRICE", A756, "USD")</f>
        <v>78.290000000000006</v>
      </c>
      <c r="H756" s="186">
        <f t="shared" si="83"/>
        <v>-2.8539521032386106E-2</v>
      </c>
      <c r="I756" s="109">
        <f t="shared" si="79"/>
        <v>-5.4708336182329731E-4</v>
      </c>
      <c r="J756" s="109">
        <f t="shared" si="80"/>
        <v>-4.9669915121027808E-3</v>
      </c>
      <c r="K756" s="109">
        <f t="shared" si="81"/>
        <v>1.0392134873457914E-2</v>
      </c>
      <c r="L756" s="109">
        <f t="shared" si="85"/>
        <v>-5.1222736285561066E-4</v>
      </c>
      <c r="M756" s="109">
        <f t="shared" si="84"/>
        <v>1.1760752688172005E-2</v>
      </c>
    </row>
    <row r="757" spans="1:13" x14ac:dyDescent="0.25">
      <c r="A757" s="185">
        <v>41666</v>
      </c>
      <c r="B757">
        <v>102.307853696062</v>
      </c>
      <c r="C757">
        <v>113.96626208599</v>
      </c>
      <c r="D757">
        <v>111.819051978858</v>
      </c>
      <c r="E757">
        <v>92.230270682424702</v>
      </c>
      <c r="F757" s="464">
        <v>145.95590456055575</v>
      </c>
      <c r="G757">
        <f>_xll.ciqfunctions.udf.CIQ($G$1, "IQ_LASTSALEPRICE", A757, "USD")</f>
        <v>77.819999999999993</v>
      </c>
      <c r="H757" s="186">
        <f t="shared" si="83"/>
        <v>-6.0033209860775871E-3</v>
      </c>
      <c r="I757" s="109">
        <f t="shared" si="79"/>
        <v>9.5791994525740165E-4</v>
      </c>
      <c r="J757" s="109">
        <f t="shared" si="80"/>
        <v>1.4442779512902071E-4</v>
      </c>
      <c r="K757" s="109">
        <f t="shared" si="81"/>
        <v>-5.9195678715454614E-3</v>
      </c>
      <c r="L757" s="109">
        <f t="shared" si="85"/>
        <v>-1.4878738282908532E-4</v>
      </c>
      <c r="M757" s="109">
        <f t="shared" si="84"/>
        <v>3.1135835270676981E-3</v>
      </c>
    </row>
    <row r="758" spans="1:13" x14ac:dyDescent="0.25">
      <c r="A758" s="185">
        <v>41667</v>
      </c>
      <c r="B758">
        <v>102.363801664452</v>
      </c>
      <c r="C758">
        <v>114.741822670232</v>
      </c>
      <c r="D758">
        <v>110.820258853884</v>
      </c>
      <c r="E758">
        <v>92.234845596645002</v>
      </c>
      <c r="F758" s="464">
        <v>146.35457565690123</v>
      </c>
      <c r="G758">
        <f>_xll.ciqfunctions.udf.CIQ($G$1, "IQ_LASTSALEPRICE", A758, "USD")</f>
        <v>79.87</v>
      </c>
      <c r="H758" s="186">
        <f t="shared" si="83"/>
        <v>2.6342842456952065E-2</v>
      </c>
      <c r="I758" s="109">
        <f t="shared" si="79"/>
        <v>5.4685897874673373E-4</v>
      </c>
      <c r="J758" s="109">
        <f t="shared" si="80"/>
        <v>6.8051769887549352E-3</v>
      </c>
      <c r="K758" s="109">
        <f t="shared" si="81"/>
        <v>-8.9322267296886304E-3</v>
      </c>
      <c r="L758" s="109">
        <f t="shared" si="85"/>
        <v>4.9603174602452782E-5</v>
      </c>
      <c r="M758" s="109">
        <f t="shared" si="84"/>
        <v>2.7314489094893979E-3</v>
      </c>
    </row>
    <row r="759" spans="1:13" x14ac:dyDescent="0.25">
      <c r="A759" s="185">
        <v>41668</v>
      </c>
      <c r="B759">
        <v>102.405762640744</v>
      </c>
      <c r="C759">
        <v>114.61221970787901</v>
      </c>
      <c r="D759">
        <v>110.97840109867199</v>
      </c>
      <c r="E759">
        <v>92.349218452154005</v>
      </c>
      <c r="F759" s="464">
        <v>146.94654183026276</v>
      </c>
      <c r="G759">
        <f>_xll.ciqfunctions.udf.CIQ($G$1, "IQ_LASTSALEPRICE", A759, "USD")</f>
        <v>77.8</v>
      </c>
      <c r="H759" s="186">
        <f t="shared" si="83"/>
        <v>-2.5917115312382721E-2</v>
      </c>
      <c r="I759" s="109">
        <f t="shared" si="79"/>
        <v>4.0992006558671079E-4</v>
      </c>
      <c r="J759" s="109">
        <f t="shared" si="80"/>
        <v>-1.1295180722853404E-3</v>
      </c>
      <c r="K759" s="109">
        <f t="shared" si="81"/>
        <v>1.4270156596232209E-3</v>
      </c>
      <c r="L759" s="109">
        <f t="shared" si="85"/>
        <v>1.2400178562577135E-3</v>
      </c>
      <c r="M759" s="109">
        <f t="shared" si="84"/>
        <v>4.0447397746501412E-3</v>
      </c>
    </row>
    <row r="760" spans="1:13" x14ac:dyDescent="0.25">
      <c r="A760" s="185">
        <v>41669</v>
      </c>
      <c r="B760">
        <v>103.189034198195</v>
      </c>
      <c r="C760">
        <v>114.989714050606</v>
      </c>
      <c r="D760">
        <v>110.97840109867199</v>
      </c>
      <c r="E760">
        <v>92.420892108272895</v>
      </c>
      <c r="F760" s="464">
        <v>146.19752340682575</v>
      </c>
      <c r="G760">
        <f>_xll.ciqfunctions.udf.CIQ($G$1, "IQ_LASTSALEPRICE", A760, "USD")</f>
        <v>79.37</v>
      </c>
      <c r="H760" s="186">
        <f t="shared" si="83"/>
        <v>2.0179948586118268E-2</v>
      </c>
      <c r="I760" s="109">
        <f t="shared" si="79"/>
        <v>7.6487058662786378E-3</v>
      </c>
      <c r="J760" s="109">
        <f t="shared" si="80"/>
        <v>3.2936657512536716E-3</v>
      </c>
      <c r="K760" s="109">
        <f t="shared" si="81"/>
        <v>0</v>
      </c>
      <c r="L760" s="109">
        <f t="shared" si="85"/>
        <v>7.7611545955869055E-4</v>
      </c>
      <c r="M760" s="109">
        <f t="shared" si="84"/>
        <v>-5.097217083898431E-3</v>
      </c>
    </row>
    <row r="761" spans="1:13" x14ac:dyDescent="0.25">
      <c r="A761" s="185">
        <v>41670</v>
      </c>
      <c r="B761">
        <v>103.622630953213</v>
      </c>
      <c r="C761">
        <v>114.513474593704</v>
      </c>
      <c r="D761">
        <v>111.29468558824701</v>
      </c>
      <c r="E761">
        <v>92.420892108272895</v>
      </c>
      <c r="F761" s="464">
        <v>146.03443068559349</v>
      </c>
      <c r="G761">
        <f>_xll.ciqfunctions.udf.CIQ($G$1, "IQ_LASTSALEPRICE", A761, "USD")</f>
        <v>76.89</v>
      </c>
      <c r="H761" s="186">
        <f t="shared" si="83"/>
        <v>-3.1246062744109904E-2</v>
      </c>
      <c r="I761" s="109">
        <f t="shared" si="79"/>
        <v>4.2019654354472635E-3</v>
      </c>
      <c r="J761" s="109">
        <f t="shared" si="80"/>
        <v>-4.1415831044888662E-3</v>
      </c>
      <c r="K761" s="109">
        <f t="shared" si="81"/>
        <v>2.8499643754444914E-3</v>
      </c>
      <c r="L761" s="109">
        <f t="shared" si="85"/>
        <v>0</v>
      </c>
      <c r="M761" s="109">
        <f t="shared" si="84"/>
        <v>-1.1155641862579113E-3</v>
      </c>
    </row>
    <row r="762" spans="1:13" x14ac:dyDescent="0.25">
      <c r="A762" s="185">
        <v>41673</v>
      </c>
      <c r="B762">
        <v>103.356878103363</v>
      </c>
      <c r="C762">
        <v>113.852088047726</v>
      </c>
      <c r="D762">
        <v>111.918931291356</v>
      </c>
      <c r="E762">
        <v>92.420892108272895</v>
      </c>
      <c r="F762" s="464">
        <v>146.72304439746298</v>
      </c>
      <c r="G762">
        <f>_xll.ciqfunctions.udf.CIQ($G$1, "IQ_LASTSALEPRICE", A762, "USD")</f>
        <v>75.45</v>
      </c>
      <c r="H762" s="186">
        <f t="shared" si="83"/>
        <v>-1.8728053062816996E-2</v>
      </c>
      <c r="I762" s="109">
        <f t="shared" si="79"/>
        <v>-2.5646217183000752E-3</v>
      </c>
      <c r="J762" s="109">
        <f t="shared" si="80"/>
        <v>-5.7756220246099055E-3</v>
      </c>
      <c r="K762" s="109">
        <f t="shared" si="81"/>
        <v>5.6089443966669261E-3</v>
      </c>
      <c r="L762" s="109">
        <f t="shared" si="85"/>
        <v>0</v>
      </c>
      <c r="M762" s="109">
        <f t="shared" si="84"/>
        <v>4.7154202514889665E-3</v>
      </c>
    </row>
    <row r="763" spans="1:13" x14ac:dyDescent="0.25">
      <c r="A763" s="185">
        <v>41674</v>
      </c>
      <c r="B763">
        <v>103.580669976921</v>
      </c>
      <c r="C763">
        <v>113.821230199547</v>
      </c>
      <c r="D763">
        <v>111.569353697615</v>
      </c>
      <c r="E763">
        <v>92.420892108272895</v>
      </c>
      <c r="F763" s="464">
        <v>145.87737843551798</v>
      </c>
      <c r="G763">
        <f>_xll.ciqfunctions.udf.CIQ($G$1, "IQ_LASTSALEPRICE", A763, "USD")</f>
        <v>74.83</v>
      </c>
      <c r="H763" s="186">
        <f t="shared" si="83"/>
        <v>-8.2173624917164512E-3</v>
      </c>
      <c r="I763" s="109">
        <f t="shared" si="79"/>
        <v>2.1652344542972823E-3</v>
      </c>
      <c r="J763" s="109">
        <f t="shared" si="80"/>
        <v>-2.7103453883126072E-4</v>
      </c>
      <c r="K763" s="109">
        <f t="shared" si="81"/>
        <v>-3.1234893838555378E-3</v>
      </c>
      <c r="L763" s="109">
        <f t="shared" si="85"/>
        <v>0</v>
      </c>
      <c r="M763" s="109">
        <f t="shared" si="84"/>
        <v>-5.7636887608066845E-3</v>
      </c>
    </row>
    <row r="764" spans="1:13" x14ac:dyDescent="0.25">
      <c r="A764" s="185">
        <v>41675</v>
      </c>
      <c r="B764">
        <v>103.342891111266</v>
      </c>
      <c r="C764">
        <v>114.107179592676</v>
      </c>
      <c r="D764">
        <v>111.144866619501</v>
      </c>
      <c r="E764">
        <v>92.420892108272895</v>
      </c>
      <c r="F764" s="464">
        <v>145.60253699788584</v>
      </c>
      <c r="G764">
        <f>_xll.ciqfunctions.udf.CIQ($G$1, "IQ_LASTSALEPRICE", A764, "USD")</f>
        <v>73.66</v>
      </c>
      <c r="H764" s="186">
        <f t="shared" si="83"/>
        <v>-1.5635440331417949E-2</v>
      </c>
      <c r="I764" s="109">
        <f t="shared" si="79"/>
        <v>-2.2955911147126695E-3</v>
      </c>
      <c r="J764" s="109">
        <f t="shared" si="80"/>
        <v>2.5122676378359632E-3</v>
      </c>
      <c r="K764" s="109">
        <f t="shared" si="81"/>
        <v>-3.8046924540271476E-3</v>
      </c>
      <c r="L764" s="109">
        <f t="shared" si="85"/>
        <v>0</v>
      </c>
      <c r="M764" s="109">
        <f t="shared" si="84"/>
        <v>-1.8840579710145411E-3</v>
      </c>
    </row>
    <row r="765" spans="1:13" x14ac:dyDescent="0.25">
      <c r="A765" s="185">
        <v>41676</v>
      </c>
      <c r="B765">
        <v>102.811385411567</v>
      </c>
      <c r="C765">
        <v>113.783172186792</v>
      </c>
      <c r="D765">
        <v>110.079487286195</v>
      </c>
      <c r="E765">
        <v>92.420892108272895</v>
      </c>
      <c r="F765" s="464">
        <v>144.25853216550891</v>
      </c>
      <c r="G765">
        <f>_xll.ciqfunctions.udf.CIQ($G$1, "IQ_LASTSALEPRICE", A765, "USD")</f>
        <v>75.95</v>
      </c>
      <c r="H765" s="186">
        <f t="shared" si="83"/>
        <v>3.1088786315503825E-2</v>
      </c>
      <c r="I765" s="109">
        <f t="shared" si="79"/>
        <v>-5.1431278337930042E-3</v>
      </c>
      <c r="J765" s="109">
        <f t="shared" si="80"/>
        <v>-2.8395006084682706E-3</v>
      </c>
      <c r="K765" s="109">
        <f t="shared" si="81"/>
        <v>-9.5855019283370702E-3</v>
      </c>
      <c r="L765" s="109">
        <f t="shared" si="85"/>
        <v>0</v>
      </c>
      <c r="M765" s="109">
        <f t="shared" si="84"/>
        <v>-9.2306415814474851E-3</v>
      </c>
    </row>
    <row r="766" spans="1:13" x14ac:dyDescent="0.25">
      <c r="A766" s="185">
        <v>41677</v>
      </c>
      <c r="B766">
        <v>102.727463458983</v>
      </c>
      <c r="C766">
        <v>113.317218679284</v>
      </c>
      <c r="D766">
        <v>111.020017478879</v>
      </c>
      <c r="E766">
        <v>92.463591307662895</v>
      </c>
      <c r="F766" s="464">
        <v>143.98671096345515</v>
      </c>
      <c r="G766">
        <f>_xll.ciqfunctions.udf.CIQ($G$1, "IQ_LASTSALEPRICE", A766, "USD")</f>
        <v>75.95</v>
      </c>
      <c r="H766" s="186">
        <f t="shared" si="83"/>
        <v>0</v>
      </c>
      <c r="I766" s="109">
        <f t="shared" si="79"/>
        <v>-8.1627100197179114E-4</v>
      </c>
      <c r="J766" s="109">
        <f t="shared" si="80"/>
        <v>-4.0951003435119038E-3</v>
      </c>
      <c r="K766" s="109">
        <f t="shared" si="81"/>
        <v>8.544100412084088E-3</v>
      </c>
      <c r="L766" s="109">
        <f t="shared" si="85"/>
        <v>4.6200808514140768E-4</v>
      </c>
      <c r="M766" s="109">
        <f t="shared" si="84"/>
        <v>-1.8842642994724157E-3</v>
      </c>
    </row>
    <row r="767" spans="1:13" x14ac:dyDescent="0.25">
      <c r="A767" s="185">
        <v>41680</v>
      </c>
      <c r="B767">
        <v>102.517658577522</v>
      </c>
      <c r="C767">
        <v>113.603168072413</v>
      </c>
      <c r="D767">
        <v>110.903491614299</v>
      </c>
      <c r="E767">
        <v>92.414792222645801</v>
      </c>
      <c r="F767" s="464">
        <v>145.03171247357295</v>
      </c>
      <c r="G767">
        <f>_xll.ciqfunctions.udf.CIQ($G$1, "IQ_LASTSALEPRICE", A767, "USD")</f>
        <v>77.66</v>
      </c>
      <c r="H767" s="186">
        <f t="shared" si="83"/>
        <v>2.2514812376563498E-2</v>
      </c>
      <c r="I767" s="109">
        <f t="shared" si="79"/>
        <v>-2.0423446116214494E-3</v>
      </c>
      <c r="J767" s="109">
        <f t="shared" si="80"/>
        <v>2.5234416839889917E-3</v>
      </c>
      <c r="K767" s="109">
        <f t="shared" si="81"/>
        <v>-1.0495932826002363E-3</v>
      </c>
      <c r="L767" s="109">
        <f t="shared" si="85"/>
        <v>-5.2776540827537133E-4</v>
      </c>
      <c r="M767" s="109">
        <f t="shared" si="84"/>
        <v>7.2576247010949224E-3</v>
      </c>
    </row>
    <row r="768" spans="1:13" x14ac:dyDescent="0.25">
      <c r="A768" s="185">
        <v>41681</v>
      </c>
      <c r="B768">
        <v>102.26589271976999</v>
      </c>
      <c r="C768">
        <v>113.477679489816</v>
      </c>
      <c r="D768">
        <v>110.587207124724</v>
      </c>
      <c r="E768">
        <v>92.420892108272895</v>
      </c>
      <c r="F768" s="464">
        <v>145.42434309876171</v>
      </c>
      <c r="G768">
        <f>_xll.ciqfunctions.udf.CIQ($G$1, "IQ_LASTSALEPRICE", A768, "USD")</f>
        <v>78.12</v>
      </c>
      <c r="H768" s="186">
        <f t="shared" si="83"/>
        <v>5.923255215040113E-3</v>
      </c>
      <c r="I768" s="109">
        <f t="shared" si="79"/>
        <v>-2.4558291834340107E-3</v>
      </c>
      <c r="J768" s="109">
        <f t="shared" si="80"/>
        <v>-1.104622210157169E-3</v>
      </c>
      <c r="K768" s="109">
        <f t="shared" si="81"/>
        <v>-2.8518893767112141E-3</v>
      </c>
      <c r="L768" s="109">
        <f t="shared" si="85"/>
        <v>6.6005511459632515E-5</v>
      </c>
      <c r="M768" s="109">
        <f t="shared" si="84"/>
        <v>2.707205331111906E-3</v>
      </c>
    </row>
    <row r="769" spans="1:13" x14ac:dyDescent="0.25">
      <c r="A769" s="185">
        <v>41682</v>
      </c>
      <c r="B769">
        <v>102.86733337995599</v>
      </c>
      <c r="C769">
        <v>113.07755605842399</v>
      </c>
      <c r="D769">
        <v>110.786965749719</v>
      </c>
      <c r="E769">
        <v>92.443766679374704</v>
      </c>
      <c r="F769" s="464">
        <v>145.55119299305349</v>
      </c>
      <c r="G769">
        <f>_xll.ciqfunctions.udf.CIQ($G$1, "IQ_LASTSALEPRICE", A769, "USD")</f>
        <v>77.89</v>
      </c>
      <c r="H769" s="186">
        <f t="shared" si="83"/>
        <v>-2.9441884280594355E-3</v>
      </c>
      <c r="I769" s="109">
        <f t="shared" si="79"/>
        <v>5.8811461396428566E-3</v>
      </c>
      <c r="J769" s="109">
        <f t="shared" si="80"/>
        <v>-3.5260099888446694E-3</v>
      </c>
      <c r="K769" s="109">
        <f t="shared" si="81"/>
        <v>1.8063447860627857E-3</v>
      </c>
      <c r="L769" s="109">
        <f t="shared" si="85"/>
        <v>2.4750433132592065E-4</v>
      </c>
      <c r="M769" s="109">
        <f t="shared" si="84"/>
        <v>8.7227414330226516E-4</v>
      </c>
    </row>
    <row r="770" spans="1:13" x14ac:dyDescent="0.25">
      <c r="A770" s="185">
        <v>41683</v>
      </c>
      <c r="B770">
        <v>102.349814672354</v>
      </c>
      <c r="C770">
        <v>112.964410615099</v>
      </c>
      <c r="D770">
        <v>110.97840109867199</v>
      </c>
      <c r="E770">
        <v>92.466641250476499</v>
      </c>
      <c r="F770" s="464">
        <v>145.59347629115072</v>
      </c>
      <c r="G770">
        <f>_xll.ciqfunctions.udf.CIQ($G$1, "IQ_LASTSALEPRICE", A770, "USD")</f>
        <v>78.23</v>
      </c>
      <c r="H770" s="186">
        <f t="shared" si="83"/>
        <v>4.3651303119784934E-3</v>
      </c>
      <c r="I770" s="109">
        <f t="shared" si="79"/>
        <v>-5.0309334421109186E-3</v>
      </c>
      <c r="J770" s="109">
        <f t="shared" si="80"/>
        <v>-1.0006003602212044E-3</v>
      </c>
      <c r="K770" s="109">
        <f t="shared" si="81"/>
        <v>1.7279591300070063E-3</v>
      </c>
      <c r="L770" s="109">
        <f t="shared" si="85"/>
        <v>2.4744308808988258E-4</v>
      </c>
      <c r="M770" s="109">
        <f t="shared" si="84"/>
        <v>2.9050464807434118E-4</v>
      </c>
    </row>
    <row r="771" spans="1:13" x14ac:dyDescent="0.25">
      <c r="A771" s="185">
        <v>41684</v>
      </c>
      <c r="B771">
        <v>102.181970767186</v>
      </c>
      <c r="C771">
        <v>112.898580538983</v>
      </c>
      <c r="D771">
        <v>110.304215739314</v>
      </c>
      <c r="E771">
        <v>92.520015249714007</v>
      </c>
      <c r="F771" s="464">
        <v>144.45786771368168</v>
      </c>
      <c r="G771">
        <f>_xll.ciqfunctions.udf.CIQ($G$1, "IQ_LASTSALEPRICE", A771, "USD")</f>
        <v>77.67</v>
      </c>
      <c r="H771" s="186">
        <f t="shared" si="83"/>
        <v>-7.1583791384379758E-3</v>
      </c>
      <c r="I771" s="109">
        <f t="shared" ref="I771:I834" si="86">B771/B770-1</f>
        <v>-1.6399043389117018E-3</v>
      </c>
      <c r="J771" s="109">
        <f t="shared" ref="J771:J834" si="87">C771/C770-1</f>
        <v>-5.8275058275036873E-4</v>
      </c>
      <c r="K771" s="109">
        <f t="shared" ref="K771:K834" si="88">D771/D770-1</f>
        <v>-6.0749240634542234E-3</v>
      </c>
      <c r="L771" s="109">
        <f t="shared" ref="L771:L834" si="89">E771/E770-1</f>
        <v>5.772243753607853E-4</v>
      </c>
      <c r="M771" s="109">
        <f t="shared" si="84"/>
        <v>-7.7998589387213713E-3</v>
      </c>
    </row>
    <row r="772" spans="1:13" x14ac:dyDescent="0.25">
      <c r="A772" s="185">
        <v>41687</v>
      </c>
      <c r="B772">
        <v>102.05608783831001</v>
      </c>
      <c r="C772">
        <v>112.821435918535</v>
      </c>
      <c r="D772">
        <v>109.754879520579</v>
      </c>
      <c r="E772">
        <v>92.497140678612197</v>
      </c>
      <c r="F772" s="464">
        <v>143.89006342494716</v>
      </c>
      <c r="G772">
        <f>_xll.ciqfunctions.udf.CIQ($G$1, "IQ_LASTSALEPRICE", A772, "USD")</f>
        <v>77.67</v>
      </c>
      <c r="H772" s="186">
        <f t="shared" ref="H772:H835" si="90">G772/G771-1</f>
        <v>0</v>
      </c>
      <c r="I772" s="109">
        <f t="shared" si="86"/>
        <v>-1.2319485319265411E-3</v>
      </c>
      <c r="J772" s="109">
        <f t="shared" si="87"/>
        <v>-6.8330903789670661E-4</v>
      </c>
      <c r="K772" s="109">
        <f t="shared" si="88"/>
        <v>-4.9801924165190359E-3</v>
      </c>
      <c r="L772" s="109">
        <f t="shared" si="89"/>
        <v>-2.4723916268354351E-4</v>
      </c>
      <c r="M772" s="109">
        <f t="shared" ref="M772:M835" si="91">F772/F771-1</f>
        <v>-3.9305874973866173E-3</v>
      </c>
    </row>
    <row r="773" spans="1:13" x14ac:dyDescent="0.25">
      <c r="A773" s="185">
        <v>41688</v>
      </c>
      <c r="B773">
        <v>101.69242604377899</v>
      </c>
      <c r="C773">
        <v>112.624974285126</v>
      </c>
      <c r="D773">
        <v>110.04619418203001</v>
      </c>
      <c r="E773">
        <v>92.5306900495615</v>
      </c>
      <c r="F773" s="464">
        <v>144.75385080036241</v>
      </c>
      <c r="G773">
        <f>_xll.ciqfunctions.udf.CIQ($G$1, "IQ_LASTSALEPRICE", A773, "USD")</f>
        <v>77.25</v>
      </c>
      <c r="H773" s="186">
        <f t="shared" si="90"/>
        <v>-5.4074932406334986E-3</v>
      </c>
      <c r="I773" s="109">
        <f t="shared" si="86"/>
        <v>-3.5633522921941774E-3</v>
      </c>
      <c r="J773" s="109">
        <f t="shared" si="87"/>
        <v>-1.7413502302068284E-3</v>
      </c>
      <c r="K773" s="109">
        <f t="shared" si="88"/>
        <v>2.6542297046245888E-3</v>
      </c>
      <c r="L773" s="109">
        <f t="shared" si="89"/>
        <v>3.627071140055449E-4</v>
      </c>
      <c r="M773" s="109">
        <f t="shared" si="91"/>
        <v>6.0031065026655561E-3</v>
      </c>
    </row>
    <row r="774" spans="1:13" x14ac:dyDescent="0.25">
      <c r="A774" s="185">
        <v>41689</v>
      </c>
      <c r="B774">
        <v>101.63647807538899</v>
      </c>
      <c r="C774">
        <v>113.509565932935</v>
      </c>
      <c r="D774">
        <v>110.39577177577</v>
      </c>
      <c r="E774">
        <v>92.703011818528395</v>
      </c>
      <c r="F774" s="464">
        <v>144.2343702808819</v>
      </c>
      <c r="G774">
        <f>_xll.ciqfunctions.udf.CIQ($G$1, "IQ_LASTSALEPRICE", A774, "USD")</f>
        <v>78.63</v>
      </c>
      <c r="H774" s="186">
        <f t="shared" si="90"/>
        <v>1.7864077669902834E-2</v>
      </c>
      <c r="I774" s="109">
        <f t="shared" si="86"/>
        <v>-5.5016848910571792E-4</v>
      </c>
      <c r="J774" s="109">
        <f t="shared" si="87"/>
        <v>7.8543116517792999E-3</v>
      </c>
      <c r="K774" s="109">
        <f t="shared" si="88"/>
        <v>3.1766441024008163E-3</v>
      </c>
      <c r="L774" s="109">
        <f t="shared" si="89"/>
        <v>1.8623201542600221E-3</v>
      </c>
      <c r="M774" s="109">
        <f t="shared" si="91"/>
        <v>-3.588716407945225E-3</v>
      </c>
    </row>
    <row r="775" spans="1:13" x14ac:dyDescent="0.25">
      <c r="A775" s="185">
        <v>41690</v>
      </c>
      <c r="B775">
        <v>102.08406182250501</v>
      </c>
      <c r="C775">
        <v>114.14215182061299</v>
      </c>
      <c r="D775">
        <v>110.728702817428</v>
      </c>
      <c r="E775">
        <v>92.771635531833695</v>
      </c>
      <c r="F775" s="464">
        <v>143.37662337662337</v>
      </c>
      <c r="G775">
        <f>_xll.ciqfunctions.udf.CIQ($G$1, "IQ_LASTSALEPRICE", A775, "USD")</f>
        <v>80.73</v>
      </c>
      <c r="H775" s="186">
        <f t="shared" si="90"/>
        <v>2.6707363601678802E-2</v>
      </c>
      <c r="I775" s="109">
        <f t="shared" si="86"/>
        <v>4.4037707286945782E-3</v>
      </c>
      <c r="J775" s="109">
        <f t="shared" si="87"/>
        <v>5.5729742465207011E-3</v>
      </c>
      <c r="K775" s="109">
        <f t="shared" si="88"/>
        <v>3.0157952275040589E-3</v>
      </c>
      <c r="L775" s="109">
        <f t="shared" si="89"/>
        <v>7.4025333113914016E-4</v>
      </c>
      <c r="M775" s="109">
        <f t="shared" si="91"/>
        <v>-5.9468967250188021E-3</v>
      </c>
    </row>
    <row r="776" spans="1:13" x14ac:dyDescent="0.25">
      <c r="A776" s="185">
        <v>41691</v>
      </c>
      <c r="B776">
        <v>101.902230925239</v>
      </c>
      <c r="C776">
        <v>114.54330384694499</v>
      </c>
      <c r="D776">
        <v>110.56223729659899</v>
      </c>
      <c r="E776">
        <v>92.896683187190206</v>
      </c>
      <c r="F776" s="464">
        <v>142.43430987617035</v>
      </c>
      <c r="G776">
        <f>_xll.ciqfunctions.udf.CIQ($G$1, "IQ_LASTSALEPRICE", A776, "USD")</f>
        <v>80.900000000000006</v>
      </c>
      <c r="H776" s="186">
        <f t="shared" si="90"/>
        <v>2.1057847144803077E-3</v>
      </c>
      <c r="I776" s="109">
        <f t="shared" si="86"/>
        <v>-1.7811879153296628E-3</v>
      </c>
      <c r="J776" s="109">
        <f t="shared" si="87"/>
        <v>3.5144950391547969E-3</v>
      </c>
      <c r="K776" s="109">
        <f t="shared" si="88"/>
        <v>-1.5033637764498842E-3</v>
      </c>
      <c r="L776" s="109">
        <f t="shared" si="89"/>
        <v>1.3479082764860095E-3</v>
      </c>
      <c r="M776" s="109">
        <f t="shared" si="91"/>
        <v>-6.5722952477249574E-3</v>
      </c>
    </row>
    <row r="777" spans="1:13" x14ac:dyDescent="0.25">
      <c r="A777" s="185">
        <v>41694</v>
      </c>
      <c r="B777">
        <v>101.748374012168</v>
      </c>
      <c r="C777">
        <v>113.808887060275</v>
      </c>
      <c r="D777">
        <v>109.95463814557399</v>
      </c>
      <c r="E777">
        <v>92.995806328631303</v>
      </c>
      <c r="F777" s="464">
        <v>140.80338266384777</v>
      </c>
      <c r="G777">
        <f>_xll.ciqfunctions.udf.CIQ($G$1, "IQ_LASTSALEPRICE", A777, "USD")</f>
        <v>80.959999999999994</v>
      </c>
      <c r="H777" s="186">
        <f t="shared" si="90"/>
        <v>7.4165636588374717E-4</v>
      </c>
      <c r="I777" s="109">
        <f t="shared" si="86"/>
        <v>-1.5098483288739084E-3</v>
      </c>
      <c r="J777" s="109">
        <f t="shared" si="87"/>
        <v>-6.411695507328341E-3</v>
      </c>
      <c r="K777" s="109">
        <f t="shared" si="88"/>
        <v>-5.4955395791695949E-3</v>
      </c>
      <c r="L777" s="109">
        <f t="shared" si="89"/>
        <v>1.0670256250306931E-3</v>
      </c>
      <c r="M777" s="109">
        <f t="shared" si="91"/>
        <v>-1.1450381679389388E-2</v>
      </c>
    </row>
    <row r="778" spans="1:13" x14ac:dyDescent="0.25">
      <c r="A778" s="185">
        <v>41695</v>
      </c>
      <c r="B778">
        <v>101.706413035876</v>
      </c>
      <c r="C778">
        <v>113.912775149146</v>
      </c>
      <c r="D778">
        <v>109.888051937242</v>
      </c>
      <c r="E778">
        <v>93.399923751429597</v>
      </c>
      <c r="F778" s="464">
        <v>140.88794926004226</v>
      </c>
      <c r="G778">
        <f>_xll.ciqfunctions.udf.CIQ($G$1, "IQ_LASTSALEPRICE", A778, "USD")</f>
        <v>81.48</v>
      </c>
      <c r="H778" s="186">
        <f t="shared" si="90"/>
        <v>6.4229249011857892E-3</v>
      </c>
      <c r="I778" s="109">
        <f t="shared" si="86"/>
        <v>-4.1239947762683471E-4</v>
      </c>
      <c r="J778" s="109">
        <f t="shared" si="87"/>
        <v>9.1282931899661079E-4</v>
      </c>
      <c r="K778" s="109">
        <f t="shared" si="88"/>
        <v>-6.0557889557910638E-4</v>
      </c>
      <c r="L778" s="109">
        <f t="shared" si="89"/>
        <v>4.3455445869269305E-3</v>
      </c>
      <c r="M778" s="109">
        <f t="shared" si="91"/>
        <v>6.0060060060052045E-4</v>
      </c>
    </row>
    <row r="779" spans="1:13" x14ac:dyDescent="0.25">
      <c r="A779" s="185">
        <v>41696</v>
      </c>
      <c r="B779">
        <v>102.349814672354</v>
      </c>
      <c r="C779">
        <v>114.253240074058</v>
      </c>
      <c r="D779">
        <v>110.662116609097</v>
      </c>
      <c r="E779">
        <v>93.398398780022802</v>
      </c>
      <c r="F779" s="464">
        <v>141.7698580489278</v>
      </c>
      <c r="G779">
        <f>_xll.ciqfunctions.udf.CIQ($G$1, "IQ_LASTSALEPRICE", A779, "USD")</f>
        <v>80.73</v>
      </c>
      <c r="H779" s="186">
        <f t="shared" si="90"/>
        <v>-9.2047128129602029E-3</v>
      </c>
      <c r="I779" s="109">
        <f t="shared" si="86"/>
        <v>6.3260675238940856E-3</v>
      </c>
      <c r="J779" s="109">
        <f t="shared" si="87"/>
        <v>2.9888212666773217E-3</v>
      </c>
      <c r="K779" s="109">
        <f t="shared" si="88"/>
        <v>7.0441204317379658E-3</v>
      </c>
      <c r="L779" s="109">
        <f t="shared" si="89"/>
        <v>-1.6327330318310906E-5</v>
      </c>
      <c r="M779" s="109">
        <f t="shared" si="91"/>
        <v>6.2596467158291258E-3</v>
      </c>
    </row>
    <row r="780" spans="1:13" x14ac:dyDescent="0.25">
      <c r="A780" s="185">
        <v>41697</v>
      </c>
      <c r="B780">
        <v>102.00013986992001</v>
      </c>
      <c r="C780">
        <v>114.611191112939</v>
      </c>
      <c r="D780">
        <v>110.67043988513799</v>
      </c>
      <c r="E780">
        <v>93.532596263819997</v>
      </c>
      <c r="F780" s="464">
        <v>140.7641196013289</v>
      </c>
      <c r="G780">
        <f>_xll.ciqfunctions.udf.CIQ($G$1, "IQ_LASTSALEPRICE", A780, "USD")</f>
        <v>81.62</v>
      </c>
      <c r="H780" s="186">
        <f t="shared" si="90"/>
        <v>1.1024402328750238E-2</v>
      </c>
      <c r="I780" s="109">
        <f t="shared" si="86"/>
        <v>-3.4164673727391515E-3</v>
      </c>
      <c r="J780" s="109">
        <f t="shared" si="87"/>
        <v>3.1329618192794673E-3</v>
      </c>
      <c r="K780" s="109">
        <f t="shared" si="88"/>
        <v>7.5213418069708382E-5</v>
      </c>
      <c r="L780" s="109">
        <f t="shared" si="89"/>
        <v>1.4368285275774273E-3</v>
      </c>
      <c r="M780" s="109">
        <f t="shared" si="91"/>
        <v>-7.094162760971412E-3</v>
      </c>
    </row>
    <row r="781" spans="1:13" x14ac:dyDescent="0.25">
      <c r="A781" s="185">
        <v>41698</v>
      </c>
      <c r="B781">
        <v>101.300790265053</v>
      </c>
      <c r="C781">
        <v>113.999177124048</v>
      </c>
      <c r="D781">
        <v>110.254276083066</v>
      </c>
      <c r="E781">
        <v>93.714067861227605</v>
      </c>
      <c r="F781" s="464">
        <v>140.97251585623681</v>
      </c>
      <c r="G781">
        <f>_xll.ciqfunctions.udf.CIQ($G$1, "IQ_LASTSALEPRICE", A781, "USD")</f>
        <v>81.55</v>
      </c>
      <c r="H781" s="186">
        <f t="shared" si="90"/>
        <v>-8.5763293310470168E-4</v>
      </c>
      <c r="I781" s="109">
        <f t="shared" si="86"/>
        <v>-6.8563592732214795E-3</v>
      </c>
      <c r="J781" s="109">
        <f t="shared" si="87"/>
        <v>-5.3399147408554892E-3</v>
      </c>
      <c r="K781" s="109">
        <f t="shared" si="88"/>
        <v>-3.7603880720444849E-3</v>
      </c>
      <c r="L781" s="109">
        <f t="shared" si="89"/>
        <v>1.9401963022147584E-3</v>
      </c>
      <c r="M781" s="109">
        <f t="shared" si="91"/>
        <v>1.4804643079366908E-3</v>
      </c>
    </row>
    <row r="782" spans="1:13" x14ac:dyDescent="0.25">
      <c r="A782" s="185">
        <v>41701</v>
      </c>
      <c r="B782">
        <v>101.538569130708</v>
      </c>
      <c r="C782">
        <v>114.03517794692399</v>
      </c>
      <c r="D782">
        <v>110.71205626534601</v>
      </c>
      <c r="E782">
        <v>93.732367518109001</v>
      </c>
      <c r="F782" s="464">
        <v>141.83026276049532</v>
      </c>
      <c r="G782">
        <f>_xll.ciqfunctions.udf.CIQ($G$1, "IQ_LASTSALEPRICE", A782, "USD")</f>
        <v>82.51</v>
      </c>
      <c r="H782" s="186">
        <f t="shared" si="90"/>
        <v>1.1771919068056524E-2</v>
      </c>
      <c r="I782" s="109">
        <f t="shared" si="86"/>
        <v>2.3472557818438045E-3</v>
      </c>
      <c r="J782" s="109">
        <f t="shared" si="87"/>
        <v>3.1579897139799584E-4</v>
      </c>
      <c r="K782" s="109">
        <f t="shared" si="88"/>
        <v>4.15204016155446E-3</v>
      </c>
      <c r="L782" s="109">
        <f t="shared" si="89"/>
        <v>1.9527118285478373E-4</v>
      </c>
      <c r="M782" s="109">
        <f t="shared" si="91"/>
        <v>6.0844973862368423E-3</v>
      </c>
    </row>
    <row r="783" spans="1:13" x14ac:dyDescent="0.25">
      <c r="A783" s="185">
        <v>41702</v>
      </c>
      <c r="B783">
        <v>101.818308972655</v>
      </c>
      <c r="C783">
        <v>114.246039909483</v>
      </c>
      <c r="D783">
        <v>110.479004536185</v>
      </c>
      <c r="E783">
        <v>93.685093404498602</v>
      </c>
      <c r="F783" s="464">
        <v>141.59468438538207</v>
      </c>
      <c r="G783">
        <f>_xll.ciqfunctions.udf.CIQ($G$1, "IQ_LASTSALEPRICE", A783, "USD")</f>
        <v>84.06</v>
      </c>
      <c r="H783" s="186">
        <f t="shared" si="90"/>
        <v>1.8785601745243019E-2</v>
      </c>
      <c r="I783" s="109">
        <f t="shared" si="86"/>
        <v>2.7550106756666359E-3</v>
      </c>
      <c r="J783" s="109">
        <f t="shared" si="87"/>
        <v>1.8490957470786995E-3</v>
      </c>
      <c r="K783" s="109">
        <f t="shared" si="88"/>
        <v>-2.1050257489793056E-3</v>
      </c>
      <c r="L783" s="109">
        <f t="shared" si="89"/>
        <v>-5.0435207028420859E-4</v>
      </c>
      <c r="M783" s="109">
        <f t="shared" si="91"/>
        <v>-1.6609880749572925E-3</v>
      </c>
    </row>
    <row r="784" spans="1:13" x14ac:dyDescent="0.25">
      <c r="A784" s="185">
        <v>41703</v>
      </c>
      <c r="B784">
        <v>101.818308972655</v>
      </c>
      <c r="C784">
        <v>113.763628882945</v>
      </c>
      <c r="D784">
        <v>110.362478671605</v>
      </c>
      <c r="E784">
        <v>93.457872664887503</v>
      </c>
      <c r="F784" s="464">
        <v>140.94231350045303</v>
      </c>
      <c r="G784">
        <f>_xll.ciqfunctions.udf.CIQ($G$1, "IQ_LASTSALEPRICE", A784, "USD")</f>
        <v>82.94</v>
      </c>
      <c r="H784" s="186">
        <f t="shared" si="90"/>
        <v>-1.3323816321675008E-2</v>
      </c>
      <c r="I784" s="109">
        <f t="shared" si="86"/>
        <v>0</v>
      </c>
      <c r="J784" s="109">
        <f t="shared" si="87"/>
        <v>-4.2225623480710572E-3</v>
      </c>
      <c r="K784" s="109">
        <f t="shared" si="88"/>
        <v>-1.0547331148501593E-3</v>
      </c>
      <c r="L784" s="109">
        <f t="shared" si="89"/>
        <v>-2.4253670605849376E-3</v>
      </c>
      <c r="M784" s="109">
        <f t="shared" si="91"/>
        <v>-4.6073119747451763E-3</v>
      </c>
    </row>
    <row r="785" spans="1:13" x14ac:dyDescent="0.25">
      <c r="A785" s="185">
        <v>41704</v>
      </c>
      <c r="B785">
        <v>101.007063431009</v>
      </c>
      <c r="C785">
        <v>112.806006994445</v>
      </c>
      <c r="D785">
        <v>109.496857963294</v>
      </c>
      <c r="E785">
        <v>93.309950438429198</v>
      </c>
      <c r="F785" s="464">
        <v>139.42615524010873</v>
      </c>
      <c r="G785">
        <f>_xll.ciqfunctions.udf.CIQ($G$1, "IQ_LASTSALEPRICE", A785, "USD")</f>
        <v>83.04</v>
      </c>
      <c r="H785" s="186">
        <f t="shared" si="90"/>
        <v>1.2056908608633066E-3</v>
      </c>
      <c r="I785" s="109">
        <f t="shared" si="86"/>
        <v>-7.9675801909445676E-3</v>
      </c>
      <c r="J785" s="109">
        <f t="shared" si="87"/>
        <v>-8.4176454100750586E-3</v>
      </c>
      <c r="K785" s="109">
        <f t="shared" si="88"/>
        <v>-7.8434330102964411E-3</v>
      </c>
      <c r="L785" s="109">
        <f t="shared" si="89"/>
        <v>-1.5827690299425878E-3</v>
      </c>
      <c r="M785" s="109">
        <f t="shared" si="91"/>
        <v>-1.0757296532807548E-2</v>
      </c>
    </row>
    <row r="786" spans="1:13" x14ac:dyDescent="0.25">
      <c r="A786" s="185">
        <v>41705</v>
      </c>
      <c r="B786">
        <v>100.85320651793801</v>
      </c>
      <c r="C786">
        <v>113.96831927586901</v>
      </c>
      <c r="D786">
        <v>109.71326314037201</v>
      </c>
      <c r="E786">
        <v>93.424323293938201</v>
      </c>
      <c r="F786" s="464">
        <v>141.2866203563878</v>
      </c>
      <c r="G786">
        <f>_xll.ciqfunctions.udf.CIQ($G$1, "IQ_LASTSALEPRICE", A786, "USD")</f>
        <v>83.18</v>
      </c>
      <c r="H786" s="186">
        <f t="shared" si="90"/>
        <v>1.6859344894026851E-3</v>
      </c>
      <c r="I786" s="109">
        <f t="shared" si="86"/>
        <v>-1.5232292460030106E-3</v>
      </c>
      <c r="J786" s="109">
        <f t="shared" si="87"/>
        <v>1.0303638187292963E-2</v>
      </c>
      <c r="K786" s="109">
        <f t="shared" si="88"/>
        <v>1.9763596974677888E-3</v>
      </c>
      <c r="L786" s="109">
        <f t="shared" si="89"/>
        <v>1.2257305353995385E-3</v>
      </c>
      <c r="M786" s="109">
        <f t="shared" si="91"/>
        <v>1.3343731045836638E-2</v>
      </c>
    </row>
    <row r="787" spans="1:13" x14ac:dyDescent="0.25">
      <c r="A787" s="185">
        <v>41708</v>
      </c>
      <c r="B787">
        <v>100.811245541646</v>
      </c>
      <c r="C787">
        <v>114.25941164369399</v>
      </c>
      <c r="D787">
        <v>110.054517458071</v>
      </c>
      <c r="E787">
        <v>93.613419748379698</v>
      </c>
      <c r="F787" s="464">
        <v>141.23225611597704</v>
      </c>
      <c r="G787">
        <f>_xll.ciqfunctions.udf.CIQ($G$1, "IQ_LASTSALEPRICE", A787, "USD")</f>
        <v>83.17</v>
      </c>
      <c r="H787" s="186">
        <f t="shared" si="90"/>
        <v>-1.2022120702093186E-4</v>
      </c>
      <c r="I787" s="109">
        <f t="shared" si="86"/>
        <v>-4.1605991262694264E-4</v>
      </c>
      <c r="J787" s="109">
        <f t="shared" si="87"/>
        <v>2.5541516245437546E-3</v>
      </c>
      <c r="K787" s="109">
        <f t="shared" si="88"/>
        <v>3.1104199066833704E-3</v>
      </c>
      <c r="L787" s="109">
        <f t="shared" si="89"/>
        <v>2.0240601994681029E-3</v>
      </c>
      <c r="M787" s="109">
        <f t="shared" si="91"/>
        <v>-3.8477982043616521E-4</v>
      </c>
    </row>
    <row r="788" spans="1:13" x14ac:dyDescent="0.25">
      <c r="A788" s="185">
        <v>41709</v>
      </c>
      <c r="B788">
        <v>100.86719351003499</v>
      </c>
      <c r="C788">
        <v>114.090722073647</v>
      </c>
      <c r="D788">
        <v>110.27924591119</v>
      </c>
      <c r="E788">
        <v>93.634769348074698</v>
      </c>
      <c r="F788" s="464">
        <v>141.81818181818181</v>
      </c>
      <c r="G788">
        <f>_xll.ciqfunctions.udf.CIQ($G$1, "IQ_LASTSALEPRICE", A788, "USD")</f>
        <v>82.99</v>
      </c>
      <c r="H788" s="186">
        <f t="shared" si="90"/>
        <v>-2.1642419141517655E-3</v>
      </c>
      <c r="I788" s="109">
        <f t="shared" si="86"/>
        <v>5.5497745403698673E-4</v>
      </c>
      <c r="J788" s="109">
        <f t="shared" si="87"/>
        <v>-1.4763735224984087E-3</v>
      </c>
      <c r="K788" s="109">
        <f t="shared" si="88"/>
        <v>2.0419739081098953E-3</v>
      </c>
      <c r="L788" s="109">
        <f t="shared" si="89"/>
        <v>2.2806131591379675E-4</v>
      </c>
      <c r="M788" s="109">
        <f t="shared" si="91"/>
        <v>4.1486677216544532E-3</v>
      </c>
    </row>
    <row r="789" spans="1:13" x14ac:dyDescent="0.25">
      <c r="A789" s="185">
        <v>41710</v>
      </c>
      <c r="B789">
        <v>100.573466675991</v>
      </c>
      <c r="C789">
        <v>114.34889940341399</v>
      </c>
      <c r="D789">
        <v>110.462357984102</v>
      </c>
      <c r="E789">
        <v>93.714067861227605</v>
      </c>
      <c r="F789" s="464">
        <v>142.98097251585625</v>
      </c>
      <c r="G789">
        <f>_xll.ciqfunctions.udf.CIQ($G$1, "IQ_LASTSALEPRICE", A789, "USD")</f>
        <v>83.53</v>
      </c>
      <c r="H789" s="186">
        <f t="shared" si="90"/>
        <v>6.5068080491625935E-3</v>
      </c>
      <c r="I789" s="109">
        <f t="shared" si="86"/>
        <v>-2.9120155307460482E-3</v>
      </c>
      <c r="J789" s="109">
        <f t="shared" si="87"/>
        <v>2.2629125758388824E-3</v>
      </c>
      <c r="K789" s="109">
        <f t="shared" si="88"/>
        <v>1.660440016605369E-3</v>
      </c>
      <c r="L789" s="109">
        <f t="shared" si="89"/>
        <v>8.4689174443441928E-4</v>
      </c>
      <c r="M789" s="109">
        <f t="shared" si="91"/>
        <v>8.1991651759094619E-3</v>
      </c>
    </row>
    <row r="790" spans="1:13" x14ac:dyDescent="0.25">
      <c r="A790" s="185">
        <v>41711</v>
      </c>
      <c r="B790">
        <v>100.503531715504</v>
      </c>
      <c r="C790">
        <v>113.74922855379501</v>
      </c>
      <c r="D790">
        <v>110.27924591119</v>
      </c>
      <c r="E790">
        <v>93.576820434616806</v>
      </c>
      <c r="F790" s="464">
        <v>142.05980066445184</v>
      </c>
      <c r="G790">
        <f>_xll.ciqfunctions.udf.CIQ($G$1, "IQ_LASTSALEPRICE", A790, "USD")</f>
        <v>82.72</v>
      </c>
      <c r="H790" s="186">
        <f t="shared" si="90"/>
        <v>-9.6971148090506665E-3</v>
      </c>
      <c r="I790" s="109">
        <f t="shared" si="86"/>
        <v>-6.9536193589014861E-4</v>
      </c>
      <c r="J790" s="109">
        <f t="shared" si="87"/>
        <v>-5.2442205630978123E-3</v>
      </c>
      <c r="K790" s="109">
        <f t="shared" si="88"/>
        <v>-1.6576875259022295E-3</v>
      </c>
      <c r="L790" s="109">
        <f t="shared" si="89"/>
        <v>-1.4645338714144307E-3</v>
      </c>
      <c r="M790" s="109">
        <f t="shared" si="91"/>
        <v>-6.4426184491244154E-3</v>
      </c>
    </row>
    <row r="791" spans="1:13" x14ac:dyDescent="0.25">
      <c r="A791" s="185">
        <v>41712</v>
      </c>
      <c r="B791">
        <v>100.531505699699</v>
      </c>
      <c r="C791">
        <v>114.134951656037</v>
      </c>
      <c r="D791">
        <v>110.09613383827801</v>
      </c>
      <c r="E791">
        <v>93.793366374380398</v>
      </c>
      <c r="F791" s="464">
        <v>142.8148595590456</v>
      </c>
      <c r="G791">
        <f>_xll.ciqfunctions.udf.CIQ($G$1, "IQ_LASTSALEPRICE", A791, "USD")</f>
        <v>82.2</v>
      </c>
      <c r="H791" s="186">
        <f t="shared" si="90"/>
        <v>-6.2862669245647984E-3</v>
      </c>
      <c r="I791" s="109">
        <f t="shared" si="86"/>
        <v>2.78338320231164E-4</v>
      </c>
      <c r="J791" s="109">
        <f t="shared" si="87"/>
        <v>3.3909953249449121E-3</v>
      </c>
      <c r="K791" s="109">
        <f t="shared" si="88"/>
        <v>-1.660440016605258E-3</v>
      </c>
      <c r="L791" s="109">
        <f t="shared" si="89"/>
        <v>2.3140980721276794E-3</v>
      </c>
      <c r="M791" s="109">
        <f t="shared" si="91"/>
        <v>5.3150778127390996E-3</v>
      </c>
    </row>
    <row r="792" spans="1:13" x14ac:dyDescent="0.25">
      <c r="A792" s="185">
        <v>41715</v>
      </c>
      <c r="B792">
        <v>100.46157073921199</v>
      </c>
      <c r="C792">
        <v>113.650483439621</v>
      </c>
      <c r="D792">
        <v>109.679970036206</v>
      </c>
      <c r="E792">
        <v>94.292032024399504</v>
      </c>
      <c r="F792" s="464">
        <v>141.96315312594382</v>
      </c>
      <c r="G792">
        <f>_xll.ciqfunctions.udf.CIQ($G$1, "IQ_LASTSALEPRICE", A792, "USD")</f>
        <v>82.91</v>
      </c>
      <c r="H792" s="186">
        <f t="shared" si="90"/>
        <v>8.6374695863746798E-3</v>
      </c>
      <c r="I792" s="109">
        <f t="shared" si="86"/>
        <v>-6.9565217391553968E-4</v>
      </c>
      <c r="J792" s="109">
        <f t="shared" si="87"/>
        <v>-4.2446963825422124E-3</v>
      </c>
      <c r="K792" s="109">
        <f t="shared" si="88"/>
        <v>-3.7800037799993191E-3</v>
      </c>
      <c r="L792" s="109">
        <f t="shared" si="89"/>
        <v>5.3166409235025913E-3</v>
      </c>
      <c r="M792" s="109">
        <f t="shared" si="91"/>
        <v>-5.9637101890622768E-3</v>
      </c>
    </row>
    <row r="793" spans="1:13" x14ac:dyDescent="0.25">
      <c r="A793" s="185">
        <v>41716</v>
      </c>
      <c r="B793">
        <v>100.559479683893</v>
      </c>
      <c r="C793">
        <v>113.988891174655</v>
      </c>
      <c r="D793">
        <v>109.613383827874</v>
      </c>
      <c r="E793">
        <v>94.429279451010203</v>
      </c>
      <c r="F793" s="464">
        <v>141.7698580489278</v>
      </c>
      <c r="G793">
        <f>_xll.ciqfunctions.udf.CIQ($G$1, "IQ_LASTSALEPRICE", A793, "USD")</f>
        <v>83.07</v>
      </c>
      <c r="H793" s="186">
        <f t="shared" si="90"/>
        <v>1.9298034012784626E-3</v>
      </c>
      <c r="I793" s="109">
        <f t="shared" si="86"/>
        <v>9.7459101983554675E-4</v>
      </c>
      <c r="J793" s="109">
        <f t="shared" si="87"/>
        <v>2.9776180865415114E-3</v>
      </c>
      <c r="K793" s="109">
        <f t="shared" si="88"/>
        <v>-6.0709542781622883E-4</v>
      </c>
      <c r="L793" s="109">
        <f t="shared" si="89"/>
        <v>1.4555569931422596E-3</v>
      </c>
      <c r="M793" s="109">
        <f t="shared" si="91"/>
        <v>-1.3615862479789964E-3</v>
      </c>
    </row>
    <row r="794" spans="1:13" x14ac:dyDescent="0.25">
      <c r="A794" s="185">
        <v>41717</v>
      </c>
      <c r="B794">
        <v>100.559479683893</v>
      </c>
      <c r="C794">
        <v>114.938284303641</v>
      </c>
      <c r="D794">
        <v>109.638353655999</v>
      </c>
      <c r="E794">
        <v>94.453678993518807</v>
      </c>
      <c r="F794" s="464">
        <v>140.98459679855029</v>
      </c>
      <c r="G794">
        <f>_xll.ciqfunctions.udf.CIQ($G$1, "IQ_LASTSALEPRICE", A794, "USD")</f>
        <v>81.67</v>
      </c>
      <c r="H794" s="186">
        <f t="shared" si="90"/>
        <v>-1.6853256289875884E-2</v>
      </c>
      <c r="I794" s="109">
        <f t="shared" si="86"/>
        <v>0</v>
      </c>
      <c r="J794" s="109">
        <f t="shared" si="87"/>
        <v>8.3288215123642484E-3</v>
      </c>
      <c r="K794" s="109">
        <f t="shared" si="88"/>
        <v>2.2779908121628445E-4</v>
      </c>
      <c r="L794" s="109">
        <f t="shared" si="89"/>
        <v>2.5838958689994307E-4</v>
      </c>
      <c r="M794" s="109">
        <f t="shared" si="91"/>
        <v>-5.5389859394970875E-3</v>
      </c>
    </row>
    <row r="795" spans="1:13" x14ac:dyDescent="0.25">
      <c r="A795" s="185">
        <v>41718</v>
      </c>
      <c r="B795">
        <v>101.49660815441599</v>
      </c>
      <c r="C795">
        <v>115.641843242131</v>
      </c>
      <c r="D795">
        <v>110.237629530983</v>
      </c>
      <c r="E795">
        <v>94.970644300419295</v>
      </c>
      <c r="F795" s="464">
        <v>140.6704922983993</v>
      </c>
      <c r="G795">
        <f>_xll.ciqfunctions.udf.CIQ($G$1, "IQ_LASTSALEPRICE", A795, "USD")</f>
        <v>82.3</v>
      </c>
      <c r="H795" s="186">
        <f t="shared" si="90"/>
        <v>7.713970858332253E-3</v>
      </c>
      <c r="I795" s="109">
        <f t="shared" si="86"/>
        <v>9.3191459767776319E-3</v>
      </c>
      <c r="J795" s="109">
        <f t="shared" si="87"/>
        <v>6.1211887992982383E-3</v>
      </c>
      <c r="K795" s="109">
        <f t="shared" si="88"/>
        <v>5.4659328145723052E-3</v>
      </c>
      <c r="L795" s="109">
        <f t="shared" si="89"/>
        <v>5.4732151506344806E-3</v>
      </c>
      <c r="M795" s="109">
        <f t="shared" si="91"/>
        <v>-2.227934875749682E-3</v>
      </c>
    </row>
    <row r="796" spans="1:13" x14ac:dyDescent="0.25">
      <c r="A796" s="185">
        <v>41719</v>
      </c>
      <c r="B796">
        <v>101.46863417022099</v>
      </c>
      <c r="C796">
        <v>115.274634848796</v>
      </c>
      <c r="D796">
        <v>110.021224353905</v>
      </c>
      <c r="E796">
        <v>94.934044986656502</v>
      </c>
      <c r="F796" s="464">
        <v>140.2536997885835</v>
      </c>
      <c r="G796">
        <f>_xll.ciqfunctions.udf.CIQ($G$1, "IQ_LASTSALEPRICE", A796, "USD")</f>
        <v>82.09</v>
      </c>
      <c r="H796" s="186">
        <f t="shared" si="90"/>
        <v>-2.5516403402185972E-3</v>
      </c>
      <c r="I796" s="109">
        <f t="shared" si="86"/>
        <v>-2.7561496589556533E-4</v>
      </c>
      <c r="J796" s="109">
        <f t="shared" si="87"/>
        <v>-3.1753938110977709E-3</v>
      </c>
      <c r="K796" s="109">
        <f t="shared" si="88"/>
        <v>-1.9630790139331111E-3</v>
      </c>
      <c r="L796" s="109">
        <f t="shared" si="89"/>
        <v>-3.8537501806368279E-4</v>
      </c>
      <c r="M796" s="109">
        <f t="shared" si="91"/>
        <v>-2.9628993473035381E-3</v>
      </c>
    </row>
    <row r="797" spans="1:13" x14ac:dyDescent="0.25">
      <c r="A797" s="185">
        <v>41722</v>
      </c>
      <c r="B797">
        <v>101.44066018602599</v>
      </c>
      <c r="C797">
        <v>115.390866076938</v>
      </c>
      <c r="D797">
        <v>109.87140538515899</v>
      </c>
      <c r="E797">
        <v>94.525352649637796</v>
      </c>
      <c r="F797" s="464">
        <v>140.53760193295076</v>
      </c>
      <c r="G797">
        <f>_xll.ciqfunctions.udf.CIQ($G$1, "IQ_LASTSALEPRICE", A797, "USD")</f>
        <v>81.400000000000006</v>
      </c>
      <c r="H797" s="186">
        <f t="shared" si="90"/>
        <v>-8.4054086977707332E-3</v>
      </c>
      <c r="I797" s="109">
        <f t="shared" si="86"/>
        <v>-2.756909504475491E-4</v>
      </c>
      <c r="J797" s="109">
        <f t="shared" si="87"/>
        <v>1.0082983849348803E-3</v>
      </c>
      <c r="K797" s="109">
        <f t="shared" si="88"/>
        <v>-1.3617278813775613E-3</v>
      </c>
      <c r="L797" s="109">
        <f t="shared" si="89"/>
        <v>-4.3050134130084849E-3</v>
      </c>
      <c r="M797" s="109">
        <f t="shared" si="91"/>
        <v>2.0242043154312661E-3</v>
      </c>
    </row>
    <row r="798" spans="1:13" x14ac:dyDescent="0.25">
      <c r="A798" s="185">
        <v>41723</v>
      </c>
      <c r="B798">
        <v>101.538569130708</v>
      </c>
      <c r="C798">
        <v>114.960913392306</v>
      </c>
      <c r="D798">
        <v>109.413625202879</v>
      </c>
      <c r="E798">
        <v>94.612276019824606</v>
      </c>
      <c r="F798" s="464">
        <v>139.36575052854124</v>
      </c>
      <c r="G798">
        <f>_xll.ciqfunctions.udf.CIQ($G$1, "IQ_LASTSALEPRICE", A798, "USD")</f>
        <v>82.1</v>
      </c>
      <c r="H798" s="186">
        <f t="shared" si="90"/>
        <v>8.5995085995085319E-3</v>
      </c>
      <c r="I798" s="109">
        <f t="shared" si="86"/>
        <v>9.651844191713721E-4</v>
      </c>
      <c r="J798" s="109">
        <f t="shared" si="87"/>
        <v>-3.7260547498215724E-3</v>
      </c>
      <c r="K798" s="109">
        <f t="shared" si="88"/>
        <v>-4.1665088443642029E-3</v>
      </c>
      <c r="L798" s="109">
        <f t="shared" si="89"/>
        <v>9.1957731709291224E-4</v>
      </c>
      <c r="M798" s="109">
        <f t="shared" si="91"/>
        <v>-8.3383478036618275E-3</v>
      </c>
    </row>
    <row r="799" spans="1:13" x14ac:dyDescent="0.25">
      <c r="A799" s="185">
        <v>41724</v>
      </c>
      <c r="B799">
        <v>101.384712217637</v>
      </c>
      <c r="C799">
        <v>114.473359391071</v>
      </c>
      <c r="D799">
        <v>109.213866577885</v>
      </c>
      <c r="E799">
        <v>94.680899733130005</v>
      </c>
      <c r="F799" s="464">
        <v>139.49864089398974</v>
      </c>
      <c r="G799">
        <f>_xll.ciqfunctions.udf.CIQ($G$1, "IQ_LASTSALEPRICE", A799, "USD")</f>
        <v>82.99</v>
      </c>
      <c r="H799" s="186">
        <f t="shared" si="90"/>
        <v>1.0840438489646775E-2</v>
      </c>
      <c r="I799" s="109">
        <f t="shared" si="86"/>
        <v>-1.5152558716180486E-3</v>
      </c>
      <c r="J799" s="109">
        <f t="shared" si="87"/>
        <v>-4.2410414709493915E-3</v>
      </c>
      <c r="K799" s="109">
        <f t="shared" si="88"/>
        <v>-1.825719828070782E-3</v>
      </c>
      <c r="L799" s="109">
        <f t="shared" si="89"/>
        <v>7.2531510911977293E-4</v>
      </c>
      <c r="M799" s="109">
        <f t="shared" si="91"/>
        <v>9.5353675450771114E-4</v>
      </c>
    </row>
    <row r="800" spans="1:13" x14ac:dyDescent="0.25">
      <c r="A800" s="185">
        <v>41725</v>
      </c>
      <c r="B800">
        <v>101.84628295685</v>
      </c>
      <c r="C800">
        <v>113.773914832339</v>
      </c>
      <c r="D800">
        <v>108.880935536227</v>
      </c>
      <c r="E800">
        <v>94.741898589401401</v>
      </c>
      <c r="F800" s="464">
        <v>137.0643310178194</v>
      </c>
      <c r="G800">
        <f>_xll.ciqfunctions.udf.CIQ($G$1, "IQ_LASTSALEPRICE", A800, "USD")</f>
        <v>83.14</v>
      </c>
      <c r="H800" s="186">
        <f t="shared" si="90"/>
        <v>1.807446680323066E-3</v>
      </c>
      <c r="I800" s="109">
        <f t="shared" si="86"/>
        <v>4.5526660688464116E-3</v>
      </c>
      <c r="J800" s="109">
        <f t="shared" si="87"/>
        <v>-6.1101077355694144E-3</v>
      </c>
      <c r="K800" s="109">
        <f t="shared" si="88"/>
        <v>-3.0484319628091283E-3</v>
      </c>
      <c r="L800" s="109">
        <f t="shared" si="89"/>
        <v>6.4425725192007732E-4</v>
      </c>
      <c r="M800" s="109">
        <f t="shared" si="91"/>
        <v>-1.7450420022516733E-2</v>
      </c>
    </row>
    <row r="801" spans="1:13" x14ac:dyDescent="0.25">
      <c r="A801" s="185">
        <v>41726</v>
      </c>
      <c r="B801">
        <v>101.720400027973</v>
      </c>
      <c r="C801">
        <v>113.895289035177</v>
      </c>
      <c r="D801">
        <v>108.889258812268</v>
      </c>
      <c r="E801">
        <v>94.731223789553894</v>
      </c>
      <c r="F801" s="464">
        <v>136.63545756569013</v>
      </c>
      <c r="G801">
        <f>_xll.ciqfunctions.udf.CIQ($G$1, "IQ_LASTSALEPRICE", A801, "USD")</f>
        <v>83</v>
      </c>
      <c r="H801" s="186">
        <f t="shared" si="90"/>
        <v>-1.6839066634591893E-3</v>
      </c>
      <c r="I801" s="109">
        <f t="shared" si="86"/>
        <v>-1.2360090640749499E-3</v>
      </c>
      <c r="J801" s="109">
        <f t="shared" si="87"/>
        <v>1.066801674328044E-3</v>
      </c>
      <c r="K801" s="109">
        <f t="shared" si="88"/>
        <v>7.6443832889516727E-5</v>
      </c>
      <c r="L801" s="109">
        <f t="shared" si="89"/>
        <v>-1.1267242905665942E-4</v>
      </c>
      <c r="M801" s="109">
        <f t="shared" si="91"/>
        <v>-3.1289938742232737E-3</v>
      </c>
    </row>
    <row r="802" spans="1:13" x14ac:dyDescent="0.25">
      <c r="A802" s="185">
        <v>41729</v>
      </c>
      <c r="B802">
        <v>101.510595146513</v>
      </c>
      <c r="C802">
        <v>113.48282246451301</v>
      </c>
      <c r="D802">
        <v>108.67285363518999</v>
      </c>
      <c r="E802">
        <v>94.804422417079607</v>
      </c>
      <c r="F802" s="464">
        <v>136.33343400785262</v>
      </c>
      <c r="G802">
        <f>_xll.ciqfunctions.udf.CIQ($G$1, "IQ_LASTSALEPRICE", A802, "USD")</f>
        <v>83.14</v>
      </c>
      <c r="H802" s="186">
        <f t="shared" si="90"/>
        <v>1.6867469879517927E-3</v>
      </c>
      <c r="I802" s="109">
        <f t="shared" si="86"/>
        <v>-2.0625644551368616E-3</v>
      </c>
      <c r="J802" s="109">
        <f t="shared" si="87"/>
        <v>-3.6214541809240774E-3</v>
      </c>
      <c r="K802" s="109">
        <f t="shared" si="88"/>
        <v>-1.9873877317054811E-3</v>
      </c>
      <c r="L802" s="109">
        <f t="shared" si="89"/>
        <v>7.7269800386337018E-4</v>
      </c>
      <c r="M802" s="109">
        <f t="shared" si="91"/>
        <v>-2.210433244915988E-3</v>
      </c>
    </row>
    <row r="803" spans="1:13" x14ac:dyDescent="0.25">
      <c r="A803" s="185">
        <v>41730</v>
      </c>
      <c r="B803">
        <v>101.300790265053</v>
      </c>
      <c r="C803">
        <v>113.400534869368</v>
      </c>
      <c r="D803">
        <v>108.456448458113</v>
      </c>
      <c r="E803">
        <v>94.651925276401002</v>
      </c>
      <c r="F803" s="464">
        <v>136.97070371488977</v>
      </c>
      <c r="G803">
        <f>_xll.ciqfunctions.udf.CIQ($G$1, "IQ_LASTSALEPRICE", A803, "USD")</f>
        <v>85.46</v>
      </c>
      <c r="H803" s="186">
        <f t="shared" si="90"/>
        <v>2.7904738994467104E-2</v>
      </c>
      <c r="I803" s="109">
        <f t="shared" si="86"/>
        <v>-2.0668274199080461E-3</v>
      </c>
      <c r="J803" s="109">
        <f t="shared" si="87"/>
        <v>-7.2511057936308632E-4</v>
      </c>
      <c r="K803" s="109">
        <f t="shared" si="88"/>
        <v>-1.9913453069287934E-3</v>
      </c>
      <c r="L803" s="109">
        <f t="shared" si="89"/>
        <v>-1.6085445888559535E-3</v>
      </c>
      <c r="M803" s="109">
        <f t="shared" si="91"/>
        <v>4.674346477625102E-3</v>
      </c>
    </row>
    <row r="804" spans="1:13" x14ac:dyDescent="0.25">
      <c r="A804" s="185">
        <v>41731</v>
      </c>
      <c r="B804">
        <v>101.66445205958399</v>
      </c>
      <c r="C804">
        <v>113.419049578276</v>
      </c>
      <c r="D804">
        <v>108.972491572683</v>
      </c>
      <c r="E804">
        <v>94.638200533739905</v>
      </c>
      <c r="F804" s="464">
        <v>137.16701902748414</v>
      </c>
      <c r="G804">
        <f>_xll.ciqfunctions.udf.CIQ($G$1, "IQ_LASTSALEPRICE", A804, "USD")</f>
        <v>86.18</v>
      </c>
      <c r="H804" s="186">
        <f t="shared" si="90"/>
        <v>8.4249941493097502E-3</v>
      </c>
      <c r="I804" s="109">
        <f t="shared" si="86"/>
        <v>3.5899206075242773E-3</v>
      </c>
      <c r="J804" s="109">
        <f t="shared" si="87"/>
        <v>1.6326826790824533E-4</v>
      </c>
      <c r="K804" s="109">
        <f t="shared" si="88"/>
        <v>4.7580676106069308E-3</v>
      </c>
      <c r="L804" s="109">
        <f t="shared" si="89"/>
        <v>-1.4500225559088697E-4</v>
      </c>
      <c r="M804" s="109">
        <f t="shared" si="91"/>
        <v>1.4332649776189754E-3</v>
      </c>
    </row>
    <row r="805" spans="1:13" x14ac:dyDescent="0.25">
      <c r="A805" s="185">
        <v>41732</v>
      </c>
      <c r="B805">
        <v>102.014126862018</v>
      </c>
      <c r="C805">
        <v>113.495165603785</v>
      </c>
      <c r="D805">
        <v>109.263806234133</v>
      </c>
      <c r="E805">
        <v>94.708349218452099</v>
      </c>
      <c r="F805" s="464">
        <v>137.82543038356991</v>
      </c>
      <c r="G805">
        <f>_xll.ciqfunctions.udf.CIQ($G$1, "IQ_LASTSALEPRICE", A805, "USD")</f>
        <v>86.65</v>
      </c>
      <c r="H805" s="186">
        <f t="shared" si="90"/>
        <v>5.4537015548850043E-3</v>
      </c>
      <c r="I805" s="109">
        <f t="shared" si="86"/>
        <v>3.439499208917951E-3</v>
      </c>
      <c r="J805" s="109">
        <f t="shared" si="87"/>
        <v>6.7110442021878214E-4</v>
      </c>
      <c r="K805" s="109">
        <f t="shared" si="88"/>
        <v>2.6732862325691276E-3</v>
      </c>
      <c r="L805" s="109">
        <f t="shared" si="89"/>
        <v>7.4123011972515584E-4</v>
      </c>
      <c r="M805" s="109">
        <f t="shared" si="91"/>
        <v>4.8000704597497279E-3</v>
      </c>
    </row>
    <row r="806" spans="1:13" x14ac:dyDescent="0.25">
      <c r="A806" s="185">
        <v>41733</v>
      </c>
      <c r="B806">
        <v>102.07007483040699</v>
      </c>
      <c r="C806">
        <v>112.895494754165</v>
      </c>
      <c r="D806">
        <v>108.38153897374001</v>
      </c>
      <c r="E806">
        <v>94.735798703774293</v>
      </c>
      <c r="F806" s="464">
        <v>135.34883720930233</v>
      </c>
      <c r="G806">
        <f>_xll.ciqfunctions.udf.CIQ($G$1, "IQ_LASTSALEPRICE", A806, "USD")</f>
        <v>85.11</v>
      </c>
      <c r="H806" s="186">
        <f t="shared" si="90"/>
        <v>-1.7772648586266704E-2</v>
      </c>
      <c r="I806" s="109">
        <f t="shared" si="86"/>
        <v>5.4843353670674944E-4</v>
      </c>
      <c r="J806" s="109">
        <f t="shared" si="87"/>
        <v>-5.283668660509E-3</v>
      </c>
      <c r="K806" s="109">
        <f t="shared" si="88"/>
        <v>-8.0746524471465575E-3</v>
      </c>
      <c r="L806" s="109">
        <f t="shared" si="89"/>
        <v>2.8983173657559647E-4</v>
      </c>
      <c r="M806" s="109">
        <f t="shared" si="91"/>
        <v>-1.7969058158390561E-2</v>
      </c>
    </row>
    <row r="807" spans="1:13" x14ac:dyDescent="0.25">
      <c r="A807" s="185">
        <v>41736</v>
      </c>
      <c r="B807">
        <v>101.79033498846</v>
      </c>
      <c r="C807">
        <v>112.890351779469</v>
      </c>
      <c r="D807">
        <v>108.348245869574</v>
      </c>
      <c r="E807">
        <v>94.734273732367498</v>
      </c>
      <c r="F807" s="464">
        <v>134.03201449713077</v>
      </c>
      <c r="G807">
        <f>_xll.ciqfunctions.udf.CIQ($G$1, "IQ_LASTSALEPRICE", A807, "USD")</f>
        <v>85.54</v>
      </c>
      <c r="H807" s="186">
        <f t="shared" si="90"/>
        <v>5.0522852778758232E-3</v>
      </c>
      <c r="I807" s="109">
        <f t="shared" si="86"/>
        <v>-2.7406646111682864E-3</v>
      </c>
      <c r="J807" s="109">
        <f t="shared" si="87"/>
        <v>-4.5555180985701327E-5</v>
      </c>
      <c r="K807" s="109">
        <f t="shared" si="88"/>
        <v>-3.0718427216713806E-4</v>
      </c>
      <c r="L807" s="109">
        <f t="shared" si="89"/>
        <v>-1.6097097693346107E-5</v>
      </c>
      <c r="M807" s="109">
        <f t="shared" si="91"/>
        <v>-9.7291025126077235E-3</v>
      </c>
    </row>
    <row r="808" spans="1:13" x14ac:dyDescent="0.25">
      <c r="A808" s="185">
        <v>41737</v>
      </c>
      <c r="B808">
        <v>101.342751241345</v>
      </c>
      <c r="C808">
        <v>112.36885414523699</v>
      </c>
      <c r="D808">
        <v>107.798909650838</v>
      </c>
      <c r="E808">
        <v>94.502478078536001</v>
      </c>
      <c r="F808" s="464">
        <v>132.87224403503473</v>
      </c>
      <c r="G808">
        <f>_xll.ciqfunctions.udf.CIQ($G$1, "IQ_LASTSALEPRICE", A808, "USD")</f>
        <v>83.94</v>
      </c>
      <c r="H808" s="186">
        <f t="shared" si="90"/>
        <v>-1.8704699555763482E-2</v>
      </c>
      <c r="I808" s="109">
        <f t="shared" si="86"/>
        <v>-4.3971143936774038E-3</v>
      </c>
      <c r="J808" s="109">
        <f t="shared" si="87"/>
        <v>-4.6195057948862361E-3</v>
      </c>
      <c r="K808" s="109">
        <f t="shared" si="88"/>
        <v>-5.0700979450768457E-3</v>
      </c>
      <c r="L808" s="109">
        <f t="shared" si="89"/>
        <v>-2.4467982357297968E-3</v>
      </c>
      <c r="M808" s="109">
        <f t="shared" si="91"/>
        <v>-8.6529361395286664E-3</v>
      </c>
    </row>
    <row r="809" spans="1:13" x14ac:dyDescent="0.25">
      <c r="A809" s="185">
        <v>41738</v>
      </c>
      <c r="B809">
        <v>101.188894328274</v>
      </c>
      <c r="C809">
        <v>112.10244805595499</v>
      </c>
      <c r="D809">
        <v>108.6145907029</v>
      </c>
      <c r="E809">
        <v>94.555852077773494</v>
      </c>
      <c r="F809" s="464">
        <v>133.54273633343402</v>
      </c>
      <c r="G809">
        <f>_xll.ciqfunctions.udf.CIQ($G$1, "IQ_LASTSALEPRICE", A809, "USD")</f>
        <v>85.28</v>
      </c>
      <c r="H809" s="186">
        <f t="shared" si="90"/>
        <v>1.5963783654991737E-2</v>
      </c>
      <c r="I809" s="109">
        <f t="shared" si="86"/>
        <v>-1.5181837002292697E-3</v>
      </c>
      <c r="J809" s="109">
        <f t="shared" si="87"/>
        <v>-2.3708178864018103E-3</v>
      </c>
      <c r="K809" s="109">
        <f t="shared" si="88"/>
        <v>7.5666911168583706E-3</v>
      </c>
      <c r="L809" s="109">
        <f t="shared" si="89"/>
        <v>5.6478941423243612E-4</v>
      </c>
      <c r="M809" s="109">
        <f t="shared" si="91"/>
        <v>5.046142655816821E-3</v>
      </c>
    </row>
    <row r="810" spans="1:13" x14ac:dyDescent="0.25">
      <c r="A810" s="185">
        <v>41739</v>
      </c>
      <c r="B810">
        <v>100.67137562067199</v>
      </c>
      <c r="C810">
        <v>112.204278954947</v>
      </c>
      <c r="D810">
        <v>108.55632777061</v>
      </c>
      <c r="E810">
        <v>94.821197102554294</v>
      </c>
      <c r="F810" s="464">
        <v>132.91452733313201</v>
      </c>
      <c r="G810">
        <f>_xll.ciqfunctions.udf.CIQ($G$1, "IQ_LASTSALEPRICE", A810, "USD")</f>
        <v>83.96</v>
      </c>
      <c r="H810" s="186">
        <f t="shared" si="90"/>
        <v>-1.5478424015009429E-2</v>
      </c>
      <c r="I810" s="109">
        <f t="shared" si="86"/>
        <v>-5.1143824728738796E-3</v>
      </c>
      <c r="J810" s="109">
        <f t="shared" si="87"/>
        <v>9.0837355256656593E-4</v>
      </c>
      <c r="K810" s="109">
        <f t="shared" si="88"/>
        <v>-5.3641901988454865E-4</v>
      </c>
      <c r="L810" s="109">
        <f t="shared" si="89"/>
        <v>2.8062253044109919E-3</v>
      </c>
      <c r="M810" s="109">
        <f t="shared" si="91"/>
        <v>-4.704179482540094E-3</v>
      </c>
    </row>
    <row r="811" spans="1:13" x14ac:dyDescent="0.25">
      <c r="A811" s="185">
        <v>41740</v>
      </c>
      <c r="B811">
        <v>100.643401636478</v>
      </c>
      <c r="C811">
        <v>112.728862373997</v>
      </c>
      <c r="D811">
        <v>108.772732947688</v>
      </c>
      <c r="E811">
        <v>94.723598932520005</v>
      </c>
      <c r="F811" s="464">
        <v>133.45816973723953</v>
      </c>
      <c r="G811">
        <f>_xll.ciqfunctions.udf.CIQ($G$1, "IQ_LASTSALEPRICE", A811, "USD")</f>
        <v>82.2</v>
      </c>
      <c r="H811" s="186">
        <f t="shared" si="90"/>
        <v>-2.0962363030014197E-2</v>
      </c>
      <c r="I811" s="109">
        <f t="shared" si="86"/>
        <v>-2.7787426188952136E-4</v>
      </c>
      <c r="J811" s="109">
        <f t="shared" si="87"/>
        <v>4.6752532428877558E-3</v>
      </c>
      <c r="K811" s="109">
        <f t="shared" si="88"/>
        <v>1.9934828445495878E-3</v>
      </c>
      <c r="L811" s="109">
        <f t="shared" si="89"/>
        <v>-1.0292864150273084E-3</v>
      </c>
      <c r="M811" s="109">
        <f t="shared" si="91"/>
        <v>4.0901654244682728E-3</v>
      </c>
    </row>
    <row r="812" spans="1:13" x14ac:dyDescent="0.25">
      <c r="A812" s="185">
        <v>41743</v>
      </c>
      <c r="B812">
        <v>101.23085530456601</v>
      </c>
      <c r="C812">
        <v>112.77309195638701</v>
      </c>
      <c r="D812">
        <v>108.63123725498301</v>
      </c>
      <c r="E812">
        <v>94.879146016012101</v>
      </c>
      <c r="F812" s="464">
        <v>133.59710057384476</v>
      </c>
      <c r="G812">
        <f>_xll.ciqfunctions.udf.CIQ($G$1, "IQ_LASTSALEPRICE", A812, "USD")</f>
        <v>82.96</v>
      </c>
      <c r="H812" s="186">
        <f t="shared" si="90"/>
        <v>9.2457420924572098E-3</v>
      </c>
      <c r="I812" s="109">
        <f t="shared" si="86"/>
        <v>5.8369814467309489E-3</v>
      </c>
      <c r="J812" s="109">
        <f t="shared" si="87"/>
        <v>3.9235366576551023E-4</v>
      </c>
      <c r="K812" s="109">
        <f t="shared" si="88"/>
        <v>-1.3008378926457898E-3</v>
      </c>
      <c r="L812" s="109">
        <f t="shared" si="89"/>
        <v>1.6421154310544139E-3</v>
      </c>
      <c r="M812" s="109">
        <f t="shared" si="91"/>
        <v>1.0410066081287805E-3</v>
      </c>
    </row>
    <row r="813" spans="1:13" x14ac:dyDescent="0.25">
      <c r="A813" s="185">
        <v>41744</v>
      </c>
      <c r="B813">
        <v>101.272816280858</v>
      </c>
      <c r="C813">
        <v>113.04052664060799</v>
      </c>
      <c r="D813">
        <v>109.030754504973</v>
      </c>
      <c r="E813">
        <v>94.905070529927499</v>
      </c>
      <c r="F813" s="464">
        <v>135.02869223799456</v>
      </c>
      <c r="G813">
        <f>_xll.ciqfunctions.udf.CIQ($G$1, "IQ_LASTSALEPRICE", A813, "USD")</f>
        <v>82.21</v>
      </c>
      <c r="H813" s="186">
        <f t="shared" si="90"/>
        <v>-9.0405014464802758E-3</v>
      </c>
      <c r="I813" s="109">
        <f t="shared" si="86"/>
        <v>4.145077720201229E-4</v>
      </c>
      <c r="J813" s="109">
        <f t="shared" si="87"/>
        <v>2.3714405589270182E-3</v>
      </c>
      <c r="K813" s="109">
        <f t="shared" si="88"/>
        <v>3.6777381910162443E-3</v>
      </c>
      <c r="L813" s="109">
        <f t="shared" si="89"/>
        <v>2.7323721812400059E-4</v>
      </c>
      <c r="M813" s="109">
        <f t="shared" si="91"/>
        <v>1.0715739024280024E-2</v>
      </c>
    </row>
    <row r="814" spans="1:13" x14ac:dyDescent="0.25">
      <c r="A814" s="185">
        <v>41745</v>
      </c>
      <c r="B814">
        <v>101.25882928876101</v>
      </c>
      <c r="C814">
        <v>113.31001851470801</v>
      </c>
      <c r="D814">
        <v>108.664530359149</v>
      </c>
      <c r="E814">
        <v>94.863896301944294</v>
      </c>
      <c r="F814" s="464">
        <v>134.94412564180007</v>
      </c>
      <c r="G814">
        <f>_xll.ciqfunctions.udf.CIQ($G$1, "IQ_LASTSALEPRICE", A814, "USD")</f>
        <v>83.74</v>
      </c>
      <c r="H814" s="186">
        <f t="shared" si="90"/>
        <v>1.8610874589465976E-2</v>
      </c>
      <c r="I814" s="109">
        <f t="shared" si="86"/>
        <v>-1.3811200883562247E-4</v>
      </c>
      <c r="J814" s="109">
        <f t="shared" si="87"/>
        <v>2.3840288267304999E-3</v>
      </c>
      <c r="K814" s="109">
        <f t="shared" si="88"/>
        <v>-3.3589068285068135E-3</v>
      </c>
      <c r="L814" s="109">
        <f t="shared" si="89"/>
        <v>-4.3384645049304726E-4</v>
      </c>
      <c r="M814" s="109">
        <f t="shared" si="91"/>
        <v>-6.2628612328885502E-4</v>
      </c>
    </row>
    <row r="815" spans="1:13" x14ac:dyDescent="0.25">
      <c r="A815" s="185">
        <v>41746</v>
      </c>
      <c r="B815">
        <v>101.076998391495</v>
      </c>
      <c r="C815">
        <v>113.044641020366</v>
      </c>
      <c r="D815">
        <v>108.706146739356</v>
      </c>
      <c r="E815">
        <v>94.841021730842499</v>
      </c>
      <c r="F815" s="464">
        <v>135.84415584415584</v>
      </c>
      <c r="G815">
        <f>_xll.ciqfunctions.udf.CIQ($G$1, "IQ_LASTSALEPRICE", A815, "USD")</f>
        <v>84.45</v>
      </c>
      <c r="H815" s="186">
        <f t="shared" si="90"/>
        <v>8.478624313351002E-3</v>
      </c>
      <c r="I815" s="109">
        <f t="shared" si="86"/>
        <v>-1.7957041232175008E-3</v>
      </c>
      <c r="J815" s="109">
        <f t="shared" si="87"/>
        <v>-2.3420479302768138E-3</v>
      </c>
      <c r="K815" s="109">
        <f t="shared" si="88"/>
        <v>3.8298035310568856E-4</v>
      </c>
      <c r="L815" s="109">
        <f t="shared" si="89"/>
        <v>-2.4113041940621027E-4</v>
      </c>
      <c r="M815" s="109">
        <f t="shared" si="91"/>
        <v>6.6696508504922036E-3</v>
      </c>
    </row>
    <row r="816" spans="1:13" x14ac:dyDescent="0.25">
      <c r="A816" s="185">
        <v>41747</v>
      </c>
      <c r="B816">
        <v>101.23085530456601</v>
      </c>
      <c r="C816">
        <v>113.384077350339</v>
      </c>
      <c r="D816">
        <v>108.65620708310701</v>
      </c>
      <c r="E816">
        <v>94.9218452154022</v>
      </c>
      <c r="F816" s="464">
        <v>135.18574448807007</v>
      </c>
      <c r="G816">
        <f>_xll.ciqfunctions.udf.CIQ($G$1, "IQ_LASTSALEPRICE", A816, "USD")</f>
        <v>84.45</v>
      </c>
      <c r="H816" s="186">
        <f t="shared" si="90"/>
        <v>0</v>
      </c>
      <c r="I816" s="109">
        <f t="shared" si="86"/>
        <v>1.5221753269234473E-3</v>
      </c>
      <c r="J816" s="109">
        <f t="shared" si="87"/>
        <v>3.0026751105507454E-3</v>
      </c>
      <c r="K816" s="109">
        <f t="shared" si="88"/>
        <v>-4.5940048237325115E-4</v>
      </c>
      <c r="L816" s="109">
        <f t="shared" si="89"/>
        <v>8.521996398254128E-4</v>
      </c>
      <c r="M816" s="109">
        <f t="shared" si="91"/>
        <v>-4.8468139979545022E-3</v>
      </c>
    </row>
    <row r="817" spans="1:13" x14ac:dyDescent="0.25">
      <c r="A817" s="185">
        <v>41750</v>
      </c>
      <c r="B817">
        <v>101.412686201832</v>
      </c>
      <c r="C817">
        <v>113.356305286977</v>
      </c>
      <c r="D817">
        <v>108.51471139040299</v>
      </c>
      <c r="E817">
        <v>94.991993900114295</v>
      </c>
      <c r="F817" s="464">
        <v>135.16158260344307</v>
      </c>
      <c r="G817">
        <f>_xll.ciqfunctions.udf.CIQ($G$1, "IQ_LASTSALEPRICE", A817, "USD")</f>
        <v>84.5</v>
      </c>
      <c r="H817" s="186">
        <f t="shared" si="90"/>
        <v>5.9206631142694199E-4</v>
      </c>
      <c r="I817" s="109">
        <f t="shared" si="86"/>
        <v>1.796200345427712E-3</v>
      </c>
      <c r="J817" s="109">
        <f t="shared" si="87"/>
        <v>-2.4493794905766642E-4</v>
      </c>
      <c r="K817" s="109">
        <f t="shared" si="88"/>
        <v>-1.3022329464876803E-3</v>
      </c>
      <c r="L817" s="109">
        <f t="shared" si="89"/>
        <v>7.3901518194152693E-4</v>
      </c>
      <c r="M817" s="109">
        <f t="shared" si="91"/>
        <v>-1.7873100983023527E-4</v>
      </c>
    </row>
    <row r="818" spans="1:13" x14ac:dyDescent="0.25">
      <c r="A818" s="185">
        <v>41751</v>
      </c>
      <c r="B818">
        <v>101.398699209734</v>
      </c>
      <c r="C818">
        <v>113.485908249331</v>
      </c>
      <c r="D818">
        <v>108.572974322693</v>
      </c>
      <c r="E818">
        <v>95.124666412504695</v>
      </c>
      <c r="F818" s="464">
        <v>135.6689821806101</v>
      </c>
      <c r="G818">
        <f>_xll.ciqfunctions.udf.CIQ($G$1, "IQ_LASTSALEPRICE", A818, "USD")</f>
        <v>85.17</v>
      </c>
      <c r="H818" s="186">
        <f t="shared" si="90"/>
        <v>7.9289940828402017E-3</v>
      </c>
      <c r="I818" s="109">
        <f t="shared" si="86"/>
        <v>-1.3792152266001168E-4</v>
      </c>
      <c r="J818" s="109">
        <f t="shared" si="87"/>
        <v>1.143323805639973E-3</v>
      </c>
      <c r="K818" s="109">
        <f t="shared" si="88"/>
        <v>5.3691275167655483E-4</v>
      </c>
      <c r="L818" s="109">
        <f t="shared" si="89"/>
        <v>1.3966704660384188E-3</v>
      </c>
      <c r="M818" s="109">
        <f t="shared" si="91"/>
        <v>3.7540221666072515E-3</v>
      </c>
    </row>
    <row r="819" spans="1:13" x14ac:dyDescent="0.25">
      <c r="A819" s="185">
        <v>41752</v>
      </c>
      <c r="B819">
        <v>101.244842296664</v>
      </c>
      <c r="C819">
        <v>113.450936021394</v>
      </c>
      <c r="D819">
        <v>109.030754504973</v>
      </c>
      <c r="E819">
        <v>95.124666412504695</v>
      </c>
      <c r="F819" s="464">
        <v>135.61461794019934</v>
      </c>
      <c r="G819">
        <f>_xll.ciqfunctions.udf.CIQ($G$1, "IQ_LASTSALEPRICE", A819, "USD")</f>
        <v>84.27</v>
      </c>
      <c r="H819" s="186">
        <f t="shared" si="90"/>
        <v>-1.0567101091933817E-2</v>
      </c>
      <c r="I819" s="109">
        <f t="shared" si="86"/>
        <v>-1.5173460238554481E-3</v>
      </c>
      <c r="J819" s="109">
        <f t="shared" si="87"/>
        <v>-3.0816361675645165E-4</v>
      </c>
      <c r="K819" s="109">
        <f t="shared" si="88"/>
        <v>4.2163363869853754E-3</v>
      </c>
      <c r="L819" s="109">
        <f t="shared" si="89"/>
        <v>0</v>
      </c>
      <c r="M819" s="109">
        <f t="shared" si="91"/>
        <v>-4.0071237756023059E-4</v>
      </c>
    </row>
    <row r="820" spans="1:13" x14ac:dyDescent="0.25">
      <c r="A820" s="185">
        <v>41753</v>
      </c>
      <c r="B820">
        <v>101.146933351982</v>
      </c>
      <c r="C820">
        <v>113.421106768154</v>
      </c>
      <c r="D820">
        <v>109.122310541429</v>
      </c>
      <c r="E820">
        <v>95.293938238658001</v>
      </c>
      <c r="F820" s="464">
        <v>134.42464512231956</v>
      </c>
      <c r="G820">
        <f>_xll.ciqfunctions.udf.CIQ($G$1, "IQ_LASTSALEPRICE", A820, "USD")</f>
        <v>88.22</v>
      </c>
      <c r="H820" s="186">
        <f t="shared" si="90"/>
        <v>4.6873145840750086E-2</v>
      </c>
      <c r="I820" s="109">
        <f t="shared" si="86"/>
        <v>-9.6705118464324169E-4</v>
      </c>
      <c r="J820" s="109">
        <f t="shared" si="87"/>
        <v>-2.6292646218772919E-4</v>
      </c>
      <c r="K820" s="109">
        <f t="shared" si="88"/>
        <v>8.3972670712673114E-4</v>
      </c>
      <c r="L820" s="109">
        <f t="shared" si="89"/>
        <v>1.7794735323355404E-3</v>
      </c>
      <c r="M820" s="109">
        <f t="shared" si="91"/>
        <v>-8.7746648256200599E-3</v>
      </c>
    </row>
    <row r="821" spans="1:13" x14ac:dyDescent="0.25">
      <c r="A821" s="185">
        <v>41754</v>
      </c>
      <c r="B821">
        <v>101.09098538359299</v>
      </c>
      <c r="C821">
        <v>113.50133717342101</v>
      </c>
      <c r="D821">
        <v>109.363685546631</v>
      </c>
      <c r="E821">
        <v>95.368661837590494</v>
      </c>
      <c r="F821" s="464">
        <v>134.8535185744488</v>
      </c>
      <c r="G821">
        <f>_xll.ciqfunctions.udf.CIQ($G$1, "IQ_LASTSALEPRICE", A821, "USD")</f>
        <v>87.1</v>
      </c>
      <c r="H821" s="186">
        <f t="shared" si="90"/>
        <v>-1.2695533892541411E-2</v>
      </c>
      <c r="I821" s="109">
        <f t="shared" si="86"/>
        <v>-5.5313558735703428E-4</v>
      </c>
      <c r="J821" s="109">
        <f t="shared" si="87"/>
        <v>7.073675046302963E-4</v>
      </c>
      <c r="K821" s="109">
        <f t="shared" si="88"/>
        <v>2.2119675069596223E-3</v>
      </c>
      <c r="L821" s="109">
        <f t="shared" si="89"/>
        <v>7.8413800828913693E-4</v>
      </c>
      <c r="M821" s="109">
        <f t="shared" si="91"/>
        <v>3.1904376741258567E-3</v>
      </c>
    </row>
    <row r="822" spans="1:13" x14ac:dyDescent="0.25">
      <c r="A822" s="185">
        <v>41757</v>
      </c>
      <c r="B822">
        <v>101.021050423106</v>
      </c>
      <c r="C822">
        <v>113.513680312692</v>
      </c>
      <c r="D822">
        <v>109.40530192683801</v>
      </c>
      <c r="E822">
        <v>95.348837209302303</v>
      </c>
      <c r="F822" s="464">
        <v>135.0830564784053</v>
      </c>
      <c r="G822">
        <f>_xll.ciqfunctions.udf.CIQ($G$1, "IQ_LASTSALEPRICE", A822, "USD")</f>
        <v>87.88</v>
      </c>
      <c r="H822" s="186">
        <f t="shared" si="90"/>
        <v>8.9552238805969964E-3</v>
      </c>
      <c r="I822" s="109">
        <f t="shared" si="86"/>
        <v>-6.9180214458908207E-4</v>
      </c>
      <c r="J822" s="109">
        <f t="shared" si="87"/>
        <v>1.0874884453682121E-4</v>
      </c>
      <c r="K822" s="109">
        <f t="shared" si="88"/>
        <v>3.805319837109078E-4</v>
      </c>
      <c r="L822" s="109">
        <f t="shared" si="89"/>
        <v>-2.0787361284313466E-4</v>
      </c>
      <c r="M822" s="109">
        <f t="shared" si="91"/>
        <v>1.7021276595743373E-3</v>
      </c>
    </row>
    <row r="823" spans="1:13" x14ac:dyDescent="0.25">
      <c r="A823" s="185">
        <v>41758</v>
      </c>
      <c r="B823">
        <v>101.25882928876101</v>
      </c>
      <c r="C823">
        <v>112.763834601933</v>
      </c>
      <c r="D823">
        <v>109.055724333097</v>
      </c>
      <c r="E823">
        <v>95.435760579489099</v>
      </c>
      <c r="F823" s="464">
        <v>134.20114768951976</v>
      </c>
      <c r="G823">
        <f>_xll.ciqfunctions.udf.CIQ($G$1, "IQ_LASTSALEPRICE", A823, "USD")</f>
        <v>88.05</v>
      </c>
      <c r="H823" s="186">
        <f t="shared" si="90"/>
        <v>1.9344560764680274E-3</v>
      </c>
      <c r="I823" s="109">
        <f t="shared" si="86"/>
        <v>2.3537556247843483E-3</v>
      </c>
      <c r="J823" s="109">
        <f t="shared" si="87"/>
        <v>-6.6057739357355816E-3</v>
      </c>
      <c r="K823" s="109">
        <f t="shared" si="88"/>
        <v>-3.1952527673181352E-3</v>
      </c>
      <c r="L823" s="109">
        <f t="shared" si="89"/>
        <v>9.1163534586158335E-4</v>
      </c>
      <c r="M823" s="109">
        <f t="shared" si="91"/>
        <v>-6.5286410588919486E-3</v>
      </c>
    </row>
    <row r="824" spans="1:13" x14ac:dyDescent="0.25">
      <c r="A824" s="185">
        <v>41759</v>
      </c>
      <c r="B824">
        <v>100.88118050213301</v>
      </c>
      <c r="C824">
        <v>112.801892614688</v>
      </c>
      <c r="D824">
        <v>108.89758208830899</v>
      </c>
      <c r="E824">
        <v>95.457872664887503</v>
      </c>
      <c r="F824" s="464">
        <v>134.8776804590758</v>
      </c>
      <c r="G824">
        <f>_xll.ciqfunctions.udf.CIQ($G$1, "IQ_LASTSALEPRICE", A824, "USD")</f>
        <v>88.26</v>
      </c>
      <c r="H824" s="186">
        <f t="shared" si="90"/>
        <v>2.3850085178875879E-3</v>
      </c>
      <c r="I824" s="109">
        <f t="shared" si="86"/>
        <v>-3.7295393328226067E-3</v>
      </c>
      <c r="J824" s="109">
        <f t="shared" si="87"/>
        <v>3.3750193835957454E-4</v>
      </c>
      <c r="K824" s="109">
        <f t="shared" si="88"/>
        <v>-1.4501049418091938E-3</v>
      </c>
      <c r="L824" s="109">
        <f t="shared" si="89"/>
        <v>2.3169601482853075E-4</v>
      </c>
      <c r="M824" s="109">
        <f t="shared" si="91"/>
        <v>5.0411846783995351E-3</v>
      </c>
    </row>
    <row r="825" spans="1:13" x14ac:dyDescent="0.25">
      <c r="A825" s="185">
        <v>41760</v>
      </c>
      <c r="B825">
        <v>100.89516749422999</v>
      </c>
      <c r="C825">
        <v>112.911952273194</v>
      </c>
      <c r="D825">
        <v>108.639560531025</v>
      </c>
      <c r="E825">
        <v>95.466260007624797</v>
      </c>
      <c r="F825" s="464">
        <v>134.94412564180007</v>
      </c>
      <c r="G825">
        <f>_xll.ciqfunctions.udf.CIQ($G$1, "IQ_LASTSALEPRICE", A825, "USD")</f>
        <v>87.66</v>
      </c>
      <c r="H825" s="186">
        <f t="shared" si="90"/>
        <v>-6.7980965329708098E-3</v>
      </c>
      <c r="I825" s="109">
        <f t="shared" si="86"/>
        <v>1.3864818023900938E-4</v>
      </c>
      <c r="J825" s="109">
        <f t="shared" si="87"/>
        <v>9.7568982181850394E-4</v>
      </c>
      <c r="K825" s="109">
        <f t="shared" si="88"/>
        <v>-2.3693965681879092E-3</v>
      </c>
      <c r="L825" s="109">
        <f t="shared" si="89"/>
        <v>8.7864337462661979E-5</v>
      </c>
      <c r="M825" s="109">
        <f t="shared" si="91"/>
        <v>4.9263289892076401E-4</v>
      </c>
    </row>
    <row r="826" spans="1:13" x14ac:dyDescent="0.25">
      <c r="A826" s="185">
        <v>41761</v>
      </c>
      <c r="B826">
        <v>100.85320651793801</v>
      </c>
      <c r="C826">
        <v>112.89960913392299</v>
      </c>
      <c r="D826">
        <v>108.40650880186401</v>
      </c>
      <c r="E826">
        <v>95.455585207777304</v>
      </c>
      <c r="F826" s="464">
        <v>134.32195711265479</v>
      </c>
      <c r="G826">
        <f>_xll.ciqfunctions.udf.CIQ($G$1, "IQ_LASTSALEPRICE", A826, "USD")</f>
        <v>87.82</v>
      </c>
      <c r="H826" s="186">
        <f t="shared" si="90"/>
        <v>1.8252338580879712E-3</v>
      </c>
      <c r="I826" s="109">
        <f t="shared" si="86"/>
        <v>-4.1588687876836783E-4</v>
      </c>
      <c r="J826" s="109">
        <f t="shared" si="87"/>
        <v>-1.0931649858592074E-4</v>
      </c>
      <c r="K826" s="109">
        <f t="shared" si="88"/>
        <v>-2.1451829151539759E-3</v>
      </c>
      <c r="L826" s="109">
        <f t="shared" si="89"/>
        <v>-1.1181751381739158E-4</v>
      </c>
      <c r="M826" s="109">
        <f t="shared" si="91"/>
        <v>-4.6105640107431123E-3</v>
      </c>
    </row>
    <row r="827" spans="1:13" x14ac:dyDescent="0.25">
      <c r="A827" s="185">
        <v>41764</v>
      </c>
      <c r="B827">
        <v>100.783271557451</v>
      </c>
      <c r="C827">
        <v>112.755605842419</v>
      </c>
      <c r="D827">
        <v>108.31495276540799</v>
      </c>
      <c r="E827">
        <v>95.245139153640807</v>
      </c>
      <c r="F827" s="464">
        <v>134.66626396858956</v>
      </c>
      <c r="G827">
        <f>_xll.ciqfunctions.udf.CIQ($G$1, "IQ_LASTSALEPRICE", A827, "USD")</f>
        <v>87.67</v>
      </c>
      <c r="H827" s="186">
        <f t="shared" si="90"/>
        <v>-1.7080391710315723E-3</v>
      </c>
      <c r="I827" s="109">
        <f t="shared" si="86"/>
        <v>-6.9343318771486473E-4</v>
      </c>
      <c r="J827" s="109">
        <f t="shared" si="87"/>
        <v>-1.2754985832871268E-3</v>
      </c>
      <c r="K827" s="109">
        <f t="shared" si="88"/>
        <v>-8.4456217129313949E-4</v>
      </c>
      <c r="L827" s="109">
        <f t="shared" si="89"/>
        <v>-2.2046489336210451E-3</v>
      </c>
      <c r="M827" s="109">
        <f t="shared" si="91"/>
        <v>2.5632954085534898E-3</v>
      </c>
    </row>
    <row r="828" spans="1:13" x14ac:dyDescent="0.25">
      <c r="A828" s="185">
        <v>41765</v>
      </c>
      <c r="B828">
        <v>100.405622770823</v>
      </c>
      <c r="C828">
        <v>112.03970376465701</v>
      </c>
      <c r="D828">
        <v>108.356569145615</v>
      </c>
      <c r="E828">
        <v>94.944719786503995</v>
      </c>
      <c r="F828" s="464">
        <v>134.92600422832982</v>
      </c>
      <c r="G828">
        <f>_xll.ciqfunctions.udf.CIQ($G$1, "IQ_LASTSALEPRICE", A828, "USD")</f>
        <v>86.12</v>
      </c>
      <c r="H828" s="186">
        <f t="shared" si="90"/>
        <v>-1.7679936124101681E-2</v>
      </c>
      <c r="I828" s="109">
        <f t="shared" si="86"/>
        <v>-3.7471376032154335E-3</v>
      </c>
      <c r="J828" s="109">
        <f t="shared" si="87"/>
        <v>-6.3491484295912226E-3</v>
      </c>
      <c r="K828" s="109">
        <f t="shared" si="88"/>
        <v>3.8421639066887892E-4</v>
      </c>
      <c r="L828" s="109">
        <f t="shared" si="89"/>
        <v>-3.1541700690068675E-3</v>
      </c>
      <c r="M828" s="109">
        <f t="shared" si="91"/>
        <v>1.9287700726653423E-3</v>
      </c>
    </row>
    <row r="829" spans="1:13" x14ac:dyDescent="0.25">
      <c r="A829" s="185">
        <v>41766</v>
      </c>
      <c r="B829">
        <v>100.475557731309</v>
      </c>
      <c r="C829">
        <v>112.03661797983899</v>
      </c>
      <c r="D829">
        <v>108.131840692496</v>
      </c>
      <c r="E829">
        <v>95.074342356080805</v>
      </c>
      <c r="F829" s="464">
        <v>134.58169737239507</v>
      </c>
      <c r="G829">
        <f>_xll.ciqfunctions.udf.CIQ($G$1, "IQ_LASTSALEPRICE", A829, "USD")</f>
        <v>87.08</v>
      </c>
      <c r="H829" s="186">
        <f t="shared" si="90"/>
        <v>1.1147236414305484E-2</v>
      </c>
      <c r="I829" s="109">
        <f t="shared" si="86"/>
        <v>6.9652434351841208E-4</v>
      </c>
      <c r="J829" s="109">
        <f t="shared" si="87"/>
        <v>-2.7541886619908418E-5</v>
      </c>
      <c r="K829" s="109">
        <f t="shared" si="88"/>
        <v>-2.07397165571932E-3</v>
      </c>
      <c r="L829" s="109">
        <f t="shared" si="89"/>
        <v>1.3652425313201988E-3</v>
      </c>
      <c r="M829" s="109">
        <f t="shared" si="91"/>
        <v>-2.5518198504721479E-3</v>
      </c>
    </row>
    <row r="830" spans="1:13" x14ac:dyDescent="0.25">
      <c r="A830" s="185">
        <v>41767</v>
      </c>
      <c r="B830">
        <v>100.89516749422999</v>
      </c>
      <c r="C830">
        <v>111.715696358773</v>
      </c>
      <c r="D830">
        <v>107.823879478962</v>
      </c>
      <c r="E830">
        <v>94.979794128859993</v>
      </c>
      <c r="F830" s="464">
        <v>133.60314104500154</v>
      </c>
      <c r="G830">
        <f>_xll.ciqfunctions.udf.CIQ($G$1, "IQ_LASTSALEPRICE", A830, "USD")</f>
        <v>86.55</v>
      </c>
      <c r="H830" s="186">
        <f t="shared" si="90"/>
        <v>-6.0863573725310482E-3</v>
      </c>
      <c r="I830" s="109">
        <f t="shared" si="86"/>
        <v>4.1762372102787104E-3</v>
      </c>
      <c r="J830" s="109">
        <f t="shared" si="87"/>
        <v>-2.8644351003502821E-3</v>
      </c>
      <c r="K830" s="109">
        <f t="shared" si="88"/>
        <v>-2.8480160104716878E-3</v>
      </c>
      <c r="L830" s="109">
        <f t="shared" si="89"/>
        <v>-9.9446627636612384E-4</v>
      </c>
      <c r="M830" s="109">
        <f t="shared" si="91"/>
        <v>-7.2710951526031575E-3</v>
      </c>
    </row>
    <row r="831" spans="1:13" x14ac:dyDescent="0.25">
      <c r="A831" s="185">
        <v>41768</v>
      </c>
      <c r="B831">
        <v>101.608504091195</v>
      </c>
      <c r="C831">
        <v>112.090104916683</v>
      </c>
      <c r="D831">
        <v>108.106870864372</v>
      </c>
      <c r="E831">
        <v>94.970644300419295</v>
      </c>
      <c r="F831" s="464">
        <v>133.81455753548778</v>
      </c>
      <c r="G831">
        <f>_xll.ciqfunctions.udf.CIQ($G$1, "IQ_LASTSALEPRICE", A831, "USD")</f>
        <v>86.13</v>
      </c>
      <c r="H831" s="186">
        <f t="shared" si="90"/>
        <v>-4.8526863084922267E-3</v>
      </c>
      <c r="I831" s="109">
        <f t="shared" si="86"/>
        <v>7.0700769390743545E-3</v>
      </c>
      <c r="J831" s="109">
        <f t="shared" si="87"/>
        <v>3.3514409354580277E-3</v>
      </c>
      <c r="K831" s="109">
        <f t="shared" si="88"/>
        <v>2.6245706125349599E-3</v>
      </c>
      <c r="L831" s="109">
        <f t="shared" si="89"/>
        <v>-9.6334473291048717E-5</v>
      </c>
      <c r="M831" s="109">
        <f t="shared" si="91"/>
        <v>1.5824215571027533E-3</v>
      </c>
    </row>
    <row r="832" spans="1:13" x14ac:dyDescent="0.25">
      <c r="A832" s="185">
        <v>41771</v>
      </c>
      <c r="B832">
        <v>101.69242604377899</v>
      </c>
      <c r="C832">
        <v>112.03764657477799</v>
      </c>
      <c r="D832">
        <v>107.798909650838</v>
      </c>
      <c r="E832">
        <v>95.124666412504695</v>
      </c>
      <c r="F832" s="464">
        <v>134.02597402597402</v>
      </c>
      <c r="G832">
        <f>_xll.ciqfunctions.udf.CIQ($G$1, "IQ_LASTSALEPRICE", A832, "USD")</f>
        <v>86.9</v>
      </c>
      <c r="H832" s="186">
        <f t="shared" si="90"/>
        <v>8.93997445721606E-3</v>
      </c>
      <c r="I832" s="109">
        <f t="shared" si="86"/>
        <v>8.2593433821909201E-4</v>
      </c>
      <c r="J832" s="109">
        <f t="shared" si="87"/>
        <v>-4.6800154165260732E-4</v>
      </c>
      <c r="K832" s="109">
        <f t="shared" si="88"/>
        <v>-2.8486738268500567E-3</v>
      </c>
      <c r="L832" s="109">
        <f t="shared" si="89"/>
        <v>1.62178653435463E-3</v>
      </c>
      <c r="M832" s="109">
        <f t="shared" si="91"/>
        <v>1.5799214553331442E-3</v>
      </c>
    </row>
    <row r="833" spans="1:13" x14ac:dyDescent="0.25">
      <c r="A833" s="185">
        <v>41772</v>
      </c>
      <c r="B833">
        <v>102.07007483040699</v>
      </c>
      <c r="C833">
        <v>112.069533017897</v>
      </c>
      <c r="D833">
        <v>107.58250447376</v>
      </c>
      <c r="E833">
        <v>94.998093785741503</v>
      </c>
      <c r="F833" s="464">
        <v>133.53065539112049</v>
      </c>
      <c r="G833">
        <f>_xll.ciqfunctions.udf.CIQ($G$1, "IQ_LASTSALEPRICE", A833, "USD")</f>
        <v>87.67</v>
      </c>
      <c r="H833" s="186">
        <f t="shared" si="90"/>
        <v>8.8607594936709333E-3</v>
      </c>
      <c r="I833" s="109">
        <f t="shared" si="86"/>
        <v>3.7136373014192703E-3</v>
      </c>
      <c r="J833" s="109">
        <f t="shared" si="87"/>
        <v>2.846047207687441E-4</v>
      </c>
      <c r="K833" s="109">
        <f t="shared" si="88"/>
        <v>-2.0074894799858578E-3</v>
      </c>
      <c r="L833" s="109">
        <f t="shared" si="89"/>
        <v>-1.3305973259797321E-3</v>
      </c>
      <c r="M833" s="109">
        <f t="shared" si="91"/>
        <v>-3.6956913647017142E-3</v>
      </c>
    </row>
    <row r="834" spans="1:13" x14ac:dyDescent="0.25">
      <c r="A834" s="185">
        <v>41773</v>
      </c>
      <c r="B834">
        <v>102.00013986992001</v>
      </c>
      <c r="C834">
        <v>112.051018308989</v>
      </c>
      <c r="D834">
        <v>107.416038952931</v>
      </c>
      <c r="E834">
        <v>94.993518871521104</v>
      </c>
      <c r="F834" s="464">
        <v>133.70582905466625</v>
      </c>
      <c r="G834">
        <f>_xll.ciqfunctions.udf.CIQ($G$1, "IQ_LASTSALEPRICE", A834, "USD")</f>
        <v>86.96</v>
      </c>
      <c r="H834" s="186">
        <f t="shared" si="90"/>
        <v>-8.0985513858790048E-3</v>
      </c>
      <c r="I834" s="109">
        <f t="shared" si="86"/>
        <v>-6.8516615279445858E-4</v>
      </c>
      <c r="J834" s="109">
        <f t="shared" si="87"/>
        <v>-1.6520733520897224E-4</v>
      </c>
      <c r="K834" s="109">
        <f t="shared" si="88"/>
        <v>-1.5473289234458898E-3</v>
      </c>
      <c r="L834" s="109">
        <f t="shared" si="89"/>
        <v>-4.8157958102978959E-5</v>
      </c>
      <c r="M834" s="109">
        <f t="shared" si="91"/>
        <v>1.3118610332036873E-3</v>
      </c>
    </row>
    <row r="835" spans="1:13" x14ac:dyDescent="0.25">
      <c r="A835" s="185">
        <v>41774</v>
      </c>
      <c r="B835">
        <v>101.930204909434</v>
      </c>
      <c r="C835">
        <v>111.973873688541</v>
      </c>
      <c r="D835">
        <v>108.190103624786</v>
      </c>
      <c r="E835">
        <v>95.019443385436503</v>
      </c>
      <c r="F835" s="464">
        <v>133.99577167019027</v>
      </c>
      <c r="G835">
        <f>_xll.ciqfunctions.udf.CIQ($G$1, "IQ_LASTSALEPRICE", A835, "USD")</f>
        <v>85.64</v>
      </c>
      <c r="H835" s="186">
        <f t="shared" si="90"/>
        <v>-1.517939282428693E-2</v>
      </c>
      <c r="I835" s="109">
        <f t="shared" ref="I835:I898" si="92">B835/B834-1</f>
        <v>-6.856359273154089E-4</v>
      </c>
      <c r="J835" s="109">
        <f t="shared" ref="J835:J898" si="93">C835/C834-1</f>
        <v>-6.8847763824209096E-4</v>
      </c>
      <c r="K835" s="109">
        <f t="shared" ref="K835:K898" si="94">D835/D834-1</f>
        <v>7.2062299019812759E-3</v>
      </c>
      <c r="L835" s="109">
        <f t="shared" ref="L835:L866" si="95">E835/E834-1</f>
        <v>2.7290823861858549E-4</v>
      </c>
      <c r="M835" s="109">
        <f t="shared" si="91"/>
        <v>2.1685114072735878E-3</v>
      </c>
    </row>
    <row r="836" spans="1:13" x14ac:dyDescent="0.25">
      <c r="A836" s="185">
        <v>41775</v>
      </c>
      <c r="B836">
        <v>102.07007483040699</v>
      </c>
      <c r="C836">
        <v>111.85867105533799</v>
      </c>
      <c r="D836">
        <v>107.574181197719</v>
      </c>
      <c r="E836">
        <v>95.062142584826503</v>
      </c>
      <c r="F836" s="464">
        <v>133.68166717003928</v>
      </c>
      <c r="G836">
        <f>_xll.ciqfunctions.udf.CIQ($G$1, "IQ_LASTSALEPRICE", A836, "USD")</f>
        <v>86.28</v>
      </c>
      <c r="H836" s="186">
        <f t="shared" ref="H836:H899" si="96">G836/G835-1</f>
        <v>7.4731433909387412E-3</v>
      </c>
      <c r="I836" s="109">
        <f t="shared" si="92"/>
        <v>1.3722126929625045E-3</v>
      </c>
      <c r="J836" s="109">
        <f t="shared" si="93"/>
        <v>-1.0288349362945759E-3</v>
      </c>
      <c r="K836" s="109">
        <f t="shared" si="94"/>
        <v>-5.6929645728327483E-3</v>
      </c>
      <c r="L836" s="109">
        <f t="shared" si="95"/>
        <v>4.4937328475813665E-4</v>
      </c>
      <c r="M836" s="109">
        <f t="shared" ref="M836:M899" si="97">F836/F835-1</f>
        <v>-2.3441374025152673E-3</v>
      </c>
    </row>
    <row r="837" spans="1:13" x14ac:dyDescent="0.25">
      <c r="A837" s="185">
        <v>41778</v>
      </c>
      <c r="B837">
        <v>101.958178893628</v>
      </c>
      <c r="C837">
        <v>111.711581979016</v>
      </c>
      <c r="D837">
        <v>107.366099296683</v>
      </c>
      <c r="E837">
        <v>95.1231414410979</v>
      </c>
      <c r="F837" s="464">
        <v>133.40984596798552</v>
      </c>
      <c r="G837">
        <f>_xll.ciqfunctions.udf.CIQ($G$1, "IQ_LASTSALEPRICE", A837, "USD")</f>
        <v>85.43</v>
      </c>
      <c r="H837" s="186">
        <f t="shared" si="96"/>
        <v>-9.8516458043578226E-3</v>
      </c>
      <c r="I837" s="109">
        <f t="shared" si="92"/>
        <v>-1.0962658444692019E-3</v>
      </c>
      <c r="J837" s="109">
        <f t="shared" si="93"/>
        <v>-1.3149546202745332E-3</v>
      </c>
      <c r="K837" s="109">
        <f t="shared" si="94"/>
        <v>-1.9343108050577928E-3</v>
      </c>
      <c r="L837" s="109">
        <f t="shared" si="95"/>
        <v>6.4167348444699179E-4</v>
      </c>
      <c r="M837" s="109">
        <f t="shared" si="97"/>
        <v>-2.0333468889792705E-3</v>
      </c>
    </row>
    <row r="838" spans="1:13" x14ac:dyDescent="0.25">
      <c r="A838" s="185">
        <v>41779</v>
      </c>
      <c r="B838">
        <v>102.126022798797</v>
      </c>
      <c r="C838">
        <v>112.107591030652</v>
      </c>
      <c r="D838">
        <v>107.665737234175</v>
      </c>
      <c r="E838">
        <v>95.130766298131903</v>
      </c>
      <c r="F838" s="464">
        <v>133.69978858350953</v>
      </c>
      <c r="G838">
        <f>_xll.ciqfunctions.udf.CIQ($G$1, "IQ_LASTSALEPRICE", A838, "USD")</f>
        <v>85.97</v>
      </c>
      <c r="H838" s="186">
        <f t="shared" si="96"/>
        <v>6.320964532365636E-3</v>
      </c>
      <c r="I838" s="109">
        <f t="shared" si="92"/>
        <v>1.6462034433166739E-3</v>
      </c>
      <c r="J838" s="109">
        <f t="shared" si="93"/>
        <v>3.5449238531988225E-3</v>
      </c>
      <c r="K838" s="109">
        <f t="shared" si="94"/>
        <v>2.7908058451859841E-3</v>
      </c>
      <c r="L838" s="109">
        <f t="shared" si="95"/>
        <v>8.0157750453668797E-5</v>
      </c>
      <c r="M838" s="109">
        <f t="shared" si="97"/>
        <v>2.1733224667210838E-3</v>
      </c>
    </row>
    <row r="839" spans="1:13" x14ac:dyDescent="0.25">
      <c r="A839" s="185">
        <v>41780</v>
      </c>
      <c r="B839">
        <v>102.419749632841</v>
      </c>
      <c r="C839">
        <v>112.466570664472</v>
      </c>
      <c r="D839">
        <v>107.532564817512</v>
      </c>
      <c r="E839">
        <v>95.078917270301105</v>
      </c>
      <c r="F839" s="464">
        <v>133.51857444880702</v>
      </c>
      <c r="G839">
        <f>_xll.ciqfunctions.udf.CIQ($G$1, "IQ_LASTSALEPRICE", A839, "USD")</f>
        <v>86.19</v>
      </c>
      <c r="H839" s="186">
        <f t="shared" si="96"/>
        <v>2.5590322205419902E-3</v>
      </c>
      <c r="I839" s="109">
        <f t="shared" si="92"/>
        <v>2.8761213449259859E-3</v>
      </c>
      <c r="J839" s="109">
        <f t="shared" si="93"/>
        <v>3.2020992559000927E-3</v>
      </c>
      <c r="K839" s="109">
        <f t="shared" si="94"/>
        <v>-1.2369061883944488E-3</v>
      </c>
      <c r="L839" s="109">
        <f t="shared" si="95"/>
        <v>-5.4502901478059584E-4</v>
      </c>
      <c r="M839" s="109">
        <f t="shared" si="97"/>
        <v>-1.3553808620222485E-3</v>
      </c>
    </row>
    <row r="840" spans="1:13" x14ac:dyDescent="0.25">
      <c r="A840" s="185">
        <v>41781</v>
      </c>
      <c r="B840">
        <v>102.419749632841</v>
      </c>
      <c r="C840">
        <v>112.107591030652</v>
      </c>
      <c r="D840">
        <v>107.23292688001899</v>
      </c>
      <c r="E840">
        <v>95.086542127335093</v>
      </c>
      <c r="F840" s="464">
        <v>133.89912413168224</v>
      </c>
      <c r="G840">
        <f>_xll.ciqfunctions.udf.CIQ($G$1, "IQ_LASTSALEPRICE", A840, "USD")</f>
        <v>85.77</v>
      </c>
      <c r="H840" s="186">
        <f t="shared" si="96"/>
        <v>-4.8729550991994941E-3</v>
      </c>
      <c r="I840" s="109">
        <f t="shared" si="92"/>
        <v>0</v>
      </c>
      <c r="J840" s="109">
        <f t="shared" si="93"/>
        <v>-3.1918785439893904E-3</v>
      </c>
      <c r="K840" s="109">
        <f t="shared" si="94"/>
        <v>-2.7864855451137371E-3</v>
      </c>
      <c r="L840" s="109">
        <f t="shared" si="95"/>
        <v>8.0195034324104242E-5</v>
      </c>
      <c r="M840" s="109">
        <f t="shared" si="97"/>
        <v>2.8501628664492351E-3</v>
      </c>
    </row>
    <row r="841" spans="1:13" x14ac:dyDescent="0.25">
      <c r="A841" s="185">
        <v>41782</v>
      </c>
      <c r="B841">
        <v>102.601580530107</v>
      </c>
      <c r="C841">
        <v>111.84118494137</v>
      </c>
      <c r="D841">
        <v>107.083107911273</v>
      </c>
      <c r="E841">
        <v>95.109416698436902</v>
      </c>
      <c r="F841" s="464">
        <v>134.03805496828753</v>
      </c>
      <c r="G841">
        <f>_xll.ciqfunctions.udf.CIQ($G$1, "IQ_LASTSALEPRICE", A841, "USD")</f>
        <v>86.19</v>
      </c>
      <c r="H841" s="186">
        <f t="shared" si="96"/>
        <v>4.8968170689052126E-3</v>
      </c>
      <c r="I841" s="109">
        <f t="shared" si="92"/>
        <v>1.7753499487924707E-3</v>
      </c>
      <c r="J841" s="109">
        <f t="shared" si="93"/>
        <v>-2.3763430007979203E-3</v>
      </c>
      <c r="K841" s="109">
        <f t="shared" si="94"/>
        <v>-1.3971358714625071E-3</v>
      </c>
      <c r="L841" s="109">
        <f t="shared" si="95"/>
        <v>2.4056581078713002E-4</v>
      </c>
      <c r="M841" s="109">
        <f t="shared" si="97"/>
        <v>1.0375783822802465E-3</v>
      </c>
    </row>
    <row r="842" spans="1:13" x14ac:dyDescent="0.25">
      <c r="A842" s="185">
        <v>41785</v>
      </c>
      <c r="B842">
        <v>102.447723617036</v>
      </c>
      <c r="C842">
        <v>111.655009257354</v>
      </c>
      <c r="D842">
        <v>107.041491531066</v>
      </c>
      <c r="E842">
        <v>95.188715211589695</v>
      </c>
      <c r="F842" s="464">
        <v>134.11658109332527</v>
      </c>
      <c r="G842">
        <f>_xll.ciqfunctions.udf.CIQ($G$1, "IQ_LASTSALEPRICE", A842, "USD")</f>
        <v>86.19</v>
      </c>
      <c r="H842" s="186">
        <f t="shared" si="96"/>
        <v>0</v>
      </c>
      <c r="I842" s="109">
        <f t="shared" si="92"/>
        <v>-1.4995569490846572E-3</v>
      </c>
      <c r="J842" s="109">
        <f t="shared" si="93"/>
        <v>-1.6646433432693231E-3</v>
      </c>
      <c r="K842" s="109">
        <f t="shared" si="94"/>
        <v>-3.886362753076078E-4</v>
      </c>
      <c r="L842" s="109">
        <f t="shared" si="95"/>
        <v>8.3376090302622607E-4</v>
      </c>
      <c r="M842" s="109">
        <f t="shared" si="97"/>
        <v>5.8584948174833507E-4</v>
      </c>
    </row>
    <row r="843" spans="1:13" x14ac:dyDescent="0.25">
      <c r="A843" s="185">
        <v>41786</v>
      </c>
      <c r="B843">
        <v>102.67151549059299</v>
      </c>
      <c r="C843">
        <v>111.77124048549599</v>
      </c>
      <c r="D843">
        <v>107.32448291647501</v>
      </c>
      <c r="E843">
        <v>95.321387723980095</v>
      </c>
      <c r="F843" s="464">
        <v>135.29447296889157</v>
      </c>
      <c r="G843">
        <f>_xll.ciqfunctions.udf.CIQ($G$1, "IQ_LASTSALEPRICE", A843, "USD")</f>
        <v>86.98</v>
      </c>
      <c r="H843" s="186">
        <f t="shared" si="96"/>
        <v>9.1657964961133764E-3</v>
      </c>
      <c r="I843" s="109">
        <f t="shared" si="92"/>
        <v>2.1844494504685841E-3</v>
      </c>
      <c r="J843" s="109">
        <f t="shared" si="93"/>
        <v>1.0409853432915561E-3</v>
      </c>
      <c r="K843" s="109">
        <f t="shared" si="94"/>
        <v>2.6437541308630408E-3</v>
      </c>
      <c r="L843" s="109">
        <f t="shared" si="95"/>
        <v>1.3937840435758186E-3</v>
      </c>
      <c r="M843" s="109">
        <f t="shared" si="97"/>
        <v>8.782596946358634E-3</v>
      </c>
    </row>
    <row r="844" spans="1:13" x14ac:dyDescent="0.25">
      <c r="A844" s="185">
        <v>41787</v>
      </c>
      <c r="B844">
        <v>102.83935939576099</v>
      </c>
      <c r="C844">
        <v>111.743468422135</v>
      </c>
      <c r="D844">
        <v>107.041491531066</v>
      </c>
      <c r="E844">
        <v>95.066717499046803</v>
      </c>
      <c r="F844" s="464">
        <v>135.37299909392934</v>
      </c>
      <c r="G844">
        <f>_xll.ciqfunctions.udf.CIQ($G$1, "IQ_LASTSALEPRICE", A844, "USD")</f>
        <v>87.13</v>
      </c>
      <c r="H844" s="186">
        <f t="shared" si="96"/>
        <v>1.7245343757184006E-3</v>
      </c>
      <c r="I844" s="109">
        <f t="shared" si="92"/>
        <v>1.6347660241109452E-3</v>
      </c>
      <c r="J844" s="109">
        <f t="shared" si="93"/>
        <v>-2.4847235514580124E-4</v>
      </c>
      <c r="K844" s="109">
        <f t="shared" si="94"/>
        <v>-2.6367831245852624E-3</v>
      </c>
      <c r="L844" s="109">
        <f t="shared" si="95"/>
        <v>-2.6717007695139516E-3</v>
      </c>
      <c r="M844" s="109">
        <f t="shared" si="97"/>
        <v>5.8040896508626538E-4</v>
      </c>
    </row>
    <row r="845" spans="1:13" x14ac:dyDescent="0.25">
      <c r="A845" s="185">
        <v>41788</v>
      </c>
      <c r="B845">
        <v>102.74145045108</v>
      </c>
      <c r="C845">
        <v>111.412260851676</v>
      </c>
      <c r="D845">
        <v>106.816763077947</v>
      </c>
      <c r="E845">
        <v>95.127716355318299</v>
      </c>
      <c r="F845" s="464">
        <v>134.52129266082753</v>
      </c>
      <c r="G845">
        <f>_xll.ciqfunctions.udf.CIQ($G$1, "IQ_LASTSALEPRICE", A845, "USD")</f>
        <v>88.1</v>
      </c>
      <c r="H845" s="186">
        <f t="shared" si="96"/>
        <v>1.1132790083782762E-2</v>
      </c>
      <c r="I845" s="109">
        <f t="shared" si="92"/>
        <v>-9.5205712342305571E-4</v>
      </c>
      <c r="J845" s="109">
        <f t="shared" si="93"/>
        <v>-2.963999374064441E-3</v>
      </c>
      <c r="K845" s="109">
        <f t="shared" si="94"/>
        <v>-2.099451809803865E-3</v>
      </c>
      <c r="L845" s="109">
        <f t="shared" si="95"/>
        <v>6.4164260506949233E-4</v>
      </c>
      <c r="M845" s="109">
        <f t="shared" si="97"/>
        <v>-6.2915532550981146E-3</v>
      </c>
    </row>
    <row r="846" spans="1:13" x14ac:dyDescent="0.25">
      <c r="A846" s="185">
        <v>41789</v>
      </c>
      <c r="B846">
        <v>102.559619553814</v>
      </c>
      <c r="C846">
        <v>111.693067270109</v>
      </c>
      <c r="D846">
        <v>107.07478463523201</v>
      </c>
      <c r="E846">
        <v>95.272588638963001</v>
      </c>
      <c r="F846" s="464">
        <v>135.28239202657807</v>
      </c>
      <c r="G846">
        <f>_xll.ciqfunctions.udf.CIQ($G$1, "IQ_LASTSALEPRICE", A846, "USD")</f>
        <v>89.47</v>
      </c>
      <c r="H846" s="186">
        <f t="shared" si="96"/>
        <v>1.5550510783201021E-2</v>
      </c>
      <c r="I846" s="109">
        <f t="shared" si="92"/>
        <v>-1.7697910285252583E-3</v>
      </c>
      <c r="J846" s="109">
        <f t="shared" si="93"/>
        <v>2.5204265337264165E-3</v>
      </c>
      <c r="K846" s="109">
        <f t="shared" si="94"/>
        <v>2.415553044766261E-3</v>
      </c>
      <c r="L846" s="109">
        <f t="shared" si="95"/>
        <v>1.522924014107252E-3</v>
      </c>
      <c r="M846" s="109">
        <f t="shared" si="97"/>
        <v>5.6578356533454333E-3</v>
      </c>
    </row>
    <row r="847" spans="1:13" x14ac:dyDescent="0.25">
      <c r="A847" s="185">
        <v>41792</v>
      </c>
      <c r="B847">
        <v>102.82537240366401</v>
      </c>
      <c r="C847">
        <v>112.09524789138</v>
      </c>
      <c r="D847">
        <v>107.416038952931</v>
      </c>
      <c r="E847">
        <v>95.261913839115493</v>
      </c>
      <c r="F847" s="464">
        <v>136.76230745998188</v>
      </c>
      <c r="G847">
        <f>_xll.ciqfunctions.udf.CIQ($G$1, "IQ_LASTSALEPRICE", A847, "USD")</f>
        <v>89.68</v>
      </c>
      <c r="H847" s="186">
        <f t="shared" si="96"/>
        <v>2.3471554711076426E-3</v>
      </c>
      <c r="I847" s="109">
        <f t="shared" si="92"/>
        <v>2.5912035458610649E-3</v>
      </c>
      <c r="J847" s="109">
        <f t="shared" si="93"/>
        <v>3.6007661988401996E-3</v>
      </c>
      <c r="K847" s="109">
        <f t="shared" si="94"/>
        <v>3.1870651793652893E-3</v>
      </c>
      <c r="L847" s="109">
        <f t="shared" si="95"/>
        <v>-1.1204481792725929E-4</v>
      </c>
      <c r="M847" s="109">
        <f t="shared" si="97"/>
        <v>1.0939453473834737E-2</v>
      </c>
    </row>
    <row r="848" spans="1:13" x14ac:dyDescent="0.25">
      <c r="A848" s="185">
        <v>41793</v>
      </c>
      <c r="B848">
        <v>102.643541506399</v>
      </c>
      <c r="C848">
        <v>112.28759514503101</v>
      </c>
      <c r="D848">
        <v>107.699030338341</v>
      </c>
      <c r="E848">
        <v>95.371711780404098</v>
      </c>
      <c r="F848" s="464">
        <v>137.13077620054364</v>
      </c>
      <c r="G848">
        <f>_xll.ciqfunctions.udf.CIQ($G$1, "IQ_LASTSALEPRICE", A848, "USD")</f>
        <v>89.45</v>
      </c>
      <c r="H848" s="186">
        <f t="shared" si="96"/>
        <v>-2.5646743978591235E-3</v>
      </c>
      <c r="I848" s="109">
        <f t="shared" si="92"/>
        <v>-1.7683465959275058E-3</v>
      </c>
      <c r="J848" s="109">
        <f t="shared" si="93"/>
        <v>1.715926921695976E-3</v>
      </c>
      <c r="K848" s="109">
        <f t="shared" si="94"/>
        <v>2.6345356630959049E-3</v>
      </c>
      <c r="L848" s="109">
        <f t="shared" si="95"/>
        <v>1.1525901261446592E-3</v>
      </c>
      <c r="M848" s="109">
        <f t="shared" si="97"/>
        <v>2.6942272867804817E-3</v>
      </c>
    </row>
    <row r="849" spans="1:13" x14ac:dyDescent="0.25">
      <c r="A849" s="185">
        <v>41794</v>
      </c>
      <c r="B849">
        <v>102.74145045108</v>
      </c>
      <c r="C849">
        <v>112.608516766097</v>
      </c>
      <c r="D849">
        <v>107.84884930708699</v>
      </c>
      <c r="E849">
        <v>95.309187952725793</v>
      </c>
      <c r="F849" s="464">
        <v>138.46572032618545</v>
      </c>
      <c r="G849">
        <f>_xll.ciqfunctions.udf.CIQ($G$1, "IQ_LASTSALEPRICE", A849, "USD")</f>
        <v>88.5</v>
      </c>
      <c r="H849" s="186">
        <f t="shared" si="96"/>
        <v>-1.0620458356623841E-2</v>
      </c>
      <c r="I849" s="109">
        <f t="shared" si="92"/>
        <v>9.5387340736774462E-4</v>
      </c>
      <c r="J849" s="109">
        <f t="shared" si="93"/>
        <v>2.8580327208138634E-3</v>
      </c>
      <c r="K849" s="109">
        <f t="shared" si="94"/>
        <v>1.3910893002038183E-3</v>
      </c>
      <c r="L849" s="109">
        <f t="shared" si="95"/>
        <v>-6.5558042852653653E-4</v>
      </c>
      <c r="M849" s="109">
        <f t="shared" si="97"/>
        <v>9.7348251255395812E-3</v>
      </c>
    </row>
    <row r="850" spans="1:13" x14ac:dyDescent="0.25">
      <c r="A850" s="185">
        <v>41795</v>
      </c>
      <c r="B850">
        <v>102.67151549059299</v>
      </c>
      <c r="C850">
        <v>112.54577247479899</v>
      </c>
      <c r="D850">
        <v>107.266219984185</v>
      </c>
      <c r="E850">
        <v>95.386961494471905</v>
      </c>
      <c r="F850" s="464">
        <v>137.49924494110542</v>
      </c>
      <c r="G850">
        <f>_xll.ciqfunctions.udf.CIQ($G$1, "IQ_LASTSALEPRICE", A850, "USD")</f>
        <v>89</v>
      </c>
      <c r="H850" s="186">
        <f t="shared" si="96"/>
        <v>5.6497175141243527E-3</v>
      </c>
      <c r="I850" s="109">
        <f t="shared" si="92"/>
        <v>-6.8068885712591065E-4</v>
      </c>
      <c r="J850" s="109">
        <f t="shared" si="93"/>
        <v>-5.5718957233341637E-4</v>
      </c>
      <c r="K850" s="109">
        <f t="shared" si="94"/>
        <v>-5.4022766737457095E-3</v>
      </c>
      <c r="L850" s="109">
        <f t="shared" si="95"/>
        <v>8.1601305620915277E-4</v>
      </c>
      <c r="M850" s="109">
        <f t="shared" si="97"/>
        <v>-6.9798891942589592E-3</v>
      </c>
    </row>
    <row r="851" spans="1:13" x14ac:dyDescent="0.25">
      <c r="A851" s="185">
        <v>41796</v>
      </c>
      <c r="B851">
        <v>102.545632561717</v>
      </c>
      <c r="C851">
        <v>112.43262703147499</v>
      </c>
      <c r="D851">
        <v>107.282866536268</v>
      </c>
      <c r="E851">
        <v>95.315287838353001</v>
      </c>
      <c r="F851" s="464">
        <v>135.71730594986408</v>
      </c>
      <c r="G851">
        <f>_xll.ciqfunctions.udf.CIQ($G$1, "IQ_LASTSALEPRICE", A851, "USD")</f>
        <v>89.82</v>
      </c>
      <c r="H851" s="186">
        <f t="shared" si="96"/>
        <v>9.2134831460672917E-3</v>
      </c>
      <c r="I851" s="109">
        <f t="shared" si="92"/>
        <v>-1.2260745180830979E-3</v>
      </c>
      <c r="J851" s="109">
        <f t="shared" si="93"/>
        <v>-1.0053282396665919E-3</v>
      </c>
      <c r="K851" s="109">
        <f t="shared" si="94"/>
        <v>1.5518913676149104E-4</v>
      </c>
      <c r="L851" s="109">
        <f t="shared" si="95"/>
        <v>-7.5139888089481577E-4</v>
      </c>
      <c r="M851" s="109">
        <f t="shared" si="97"/>
        <v>-1.2959627465624179E-2</v>
      </c>
    </row>
    <row r="852" spans="1:13" x14ac:dyDescent="0.25">
      <c r="A852" s="185">
        <v>41799</v>
      </c>
      <c r="B852">
        <v>102.92328134834599</v>
      </c>
      <c r="C852">
        <v>112.19913598025001</v>
      </c>
      <c r="D852">
        <v>108.031961379999</v>
      </c>
      <c r="E852">
        <v>95.161265726267601</v>
      </c>
      <c r="F852" s="464">
        <v>134.95016611295682</v>
      </c>
      <c r="G852">
        <f>_xll.ciqfunctions.udf.CIQ($G$1, "IQ_LASTSALEPRICE", A852, "USD")</f>
        <v>87.39</v>
      </c>
      <c r="H852" s="186">
        <f t="shared" si="96"/>
        <v>-2.7054108216432837E-2</v>
      </c>
      <c r="I852" s="109">
        <f t="shared" si="92"/>
        <v>3.6827388665403582E-3</v>
      </c>
      <c r="J852" s="109">
        <f t="shared" si="93"/>
        <v>-2.0767196977405922E-3</v>
      </c>
      <c r="K852" s="109">
        <f t="shared" si="94"/>
        <v>6.9824275573189265E-3</v>
      </c>
      <c r="L852" s="109">
        <f t="shared" si="95"/>
        <v>-1.6159224357230606E-3</v>
      </c>
      <c r="M852" s="109">
        <f t="shared" si="97"/>
        <v>-5.6524835321344336E-3</v>
      </c>
    </row>
    <row r="853" spans="1:13" x14ac:dyDescent="0.25">
      <c r="A853" s="185">
        <v>41800</v>
      </c>
      <c r="B853">
        <v>103.244982166585</v>
      </c>
      <c r="C853">
        <v>112.24542275252</v>
      </c>
      <c r="D853">
        <v>108.572974322693</v>
      </c>
      <c r="E853">
        <v>95.161265726267601</v>
      </c>
      <c r="F853" s="464">
        <v>134.85955904560555</v>
      </c>
      <c r="G853">
        <f>_xll.ciqfunctions.udf.CIQ($G$1, "IQ_LASTSALEPRICE", A853, "USD")</f>
        <v>87.61</v>
      </c>
      <c r="H853" s="186">
        <f t="shared" si="96"/>
        <v>2.517450509211594E-3</v>
      </c>
      <c r="I853" s="109">
        <f t="shared" si="92"/>
        <v>3.1256370184138405E-3</v>
      </c>
      <c r="J853" s="109">
        <f t="shared" si="93"/>
        <v>4.1254125413359155E-4</v>
      </c>
      <c r="K853" s="109">
        <f t="shared" si="94"/>
        <v>5.0078970684517277E-3</v>
      </c>
      <c r="L853" s="109">
        <f t="shared" si="95"/>
        <v>0</v>
      </c>
      <c r="M853" s="109">
        <f t="shared" si="97"/>
        <v>-6.7141130656656056E-4</v>
      </c>
    </row>
    <row r="854" spans="1:13" x14ac:dyDescent="0.25">
      <c r="A854" s="185">
        <v>41801</v>
      </c>
      <c r="B854">
        <v>103.370865095461</v>
      </c>
      <c r="C854">
        <v>111.828841802098</v>
      </c>
      <c r="D854">
        <v>108.481418286237</v>
      </c>
      <c r="E854">
        <v>94.978269157453198</v>
      </c>
      <c r="F854" s="464">
        <v>134.87163998791908</v>
      </c>
      <c r="G854">
        <f>_xll.ciqfunctions.udf.CIQ($G$1, "IQ_LASTSALEPRICE", A854, "USD")</f>
        <v>86.75</v>
      </c>
      <c r="H854" s="186">
        <f t="shared" si="96"/>
        <v>-9.8162310238557593E-3</v>
      </c>
      <c r="I854" s="109">
        <f t="shared" si="92"/>
        <v>1.2192643771575806E-3</v>
      </c>
      <c r="J854" s="109">
        <f t="shared" si="93"/>
        <v>-3.7113402061880185E-3</v>
      </c>
      <c r="K854" s="109">
        <f t="shared" si="94"/>
        <v>-8.4326727739703067E-4</v>
      </c>
      <c r="L854" s="109">
        <f t="shared" si="95"/>
        <v>-1.9230152879722295E-3</v>
      </c>
      <c r="M854" s="109">
        <f t="shared" si="97"/>
        <v>8.9581653677450745E-5</v>
      </c>
    </row>
    <row r="855" spans="1:13" x14ac:dyDescent="0.25">
      <c r="A855" s="185">
        <v>41802</v>
      </c>
      <c r="B855">
        <v>103.161060214</v>
      </c>
      <c r="C855">
        <v>111.530549269697</v>
      </c>
      <c r="D855">
        <v>108.023638103957</v>
      </c>
      <c r="E855">
        <v>94.822722073961103</v>
      </c>
      <c r="F855" s="464">
        <v>134.94412564180007</v>
      </c>
      <c r="G855">
        <f>_xll.ciqfunctions.udf.CIQ($G$1, "IQ_LASTSALEPRICE", A855, "USD")</f>
        <v>86.65</v>
      </c>
      <c r="H855" s="186">
        <f t="shared" si="96"/>
        <v>-1.1527377521612925E-3</v>
      </c>
      <c r="I855" s="109">
        <f t="shared" si="92"/>
        <v>-2.0296326365001338E-3</v>
      </c>
      <c r="J855" s="109">
        <f t="shared" si="93"/>
        <v>-2.6674025018418313E-3</v>
      </c>
      <c r="K855" s="109">
        <f t="shared" si="94"/>
        <v>-4.2198948862570695E-3</v>
      </c>
      <c r="L855" s="109">
        <f t="shared" si="95"/>
        <v>-1.6377123406432492E-3</v>
      </c>
      <c r="M855" s="109">
        <f t="shared" si="97"/>
        <v>5.37441777140657E-4</v>
      </c>
    </row>
    <row r="856" spans="1:13" x14ac:dyDescent="0.25">
      <c r="A856" s="185">
        <v>41803</v>
      </c>
      <c r="B856">
        <v>103.384852087558</v>
      </c>
      <c r="C856">
        <v>111.77124048549599</v>
      </c>
      <c r="D856">
        <v>108.423155353947</v>
      </c>
      <c r="E856">
        <v>94.693099504384193</v>
      </c>
      <c r="F856" s="464">
        <v>135.18574448807007</v>
      </c>
      <c r="G856">
        <f>_xll.ciqfunctions.udf.CIQ($G$1, "IQ_LASTSALEPRICE", A856, "USD")</f>
        <v>87.45</v>
      </c>
      <c r="H856" s="186">
        <f t="shared" si="96"/>
        <v>9.2325447201384581E-3</v>
      </c>
      <c r="I856" s="109">
        <f t="shared" si="92"/>
        <v>2.1693444512276283E-3</v>
      </c>
      <c r="J856" s="109">
        <f t="shared" si="93"/>
        <v>2.1580743336695463E-3</v>
      </c>
      <c r="K856" s="109">
        <f t="shared" si="94"/>
        <v>3.6984243171436226E-3</v>
      </c>
      <c r="L856" s="109">
        <f t="shared" si="95"/>
        <v>-1.3669990350604344E-3</v>
      </c>
      <c r="M856" s="109">
        <f t="shared" si="97"/>
        <v>1.790510295434089E-3</v>
      </c>
    </row>
    <row r="857" spans="1:13" x14ac:dyDescent="0.25">
      <c r="A857" s="185">
        <v>41806</v>
      </c>
      <c r="B857">
        <v>103.06315126931899</v>
      </c>
      <c r="C857">
        <v>111.641637523143</v>
      </c>
      <c r="D857">
        <v>108.49806483832</v>
      </c>
      <c r="E857">
        <v>94.920320243995405</v>
      </c>
      <c r="F857" s="464">
        <v>135.39716097855631</v>
      </c>
      <c r="G857">
        <f>_xll.ciqfunctions.udf.CIQ($G$1, "IQ_LASTSALEPRICE", A857, "USD")</f>
        <v>87.79</v>
      </c>
      <c r="H857" s="186">
        <f t="shared" si="96"/>
        <v>3.8879359634076405E-3</v>
      </c>
      <c r="I857" s="109">
        <f t="shared" si="92"/>
        <v>-3.1116823378202207E-3</v>
      </c>
      <c r="J857" s="109">
        <f t="shared" si="93"/>
        <v>-1.1595376573619864E-3</v>
      </c>
      <c r="K857" s="109">
        <f t="shared" si="94"/>
        <v>6.9089932061539017E-4</v>
      </c>
      <c r="L857" s="109">
        <f t="shared" si="95"/>
        <v>2.3995490780264195E-3</v>
      </c>
      <c r="M857" s="109">
        <f t="shared" si="97"/>
        <v>1.563896336014281E-3</v>
      </c>
    </row>
    <row r="858" spans="1:13" x14ac:dyDescent="0.25">
      <c r="A858" s="185">
        <v>41807</v>
      </c>
      <c r="B858">
        <v>103.25896915868201</v>
      </c>
      <c r="C858">
        <v>111.668380991565</v>
      </c>
      <c r="D858">
        <v>109.064047609138</v>
      </c>
      <c r="E858">
        <v>93.836065573770398</v>
      </c>
      <c r="F858" s="464">
        <v>136.59921473874962</v>
      </c>
      <c r="G858">
        <f>_xll.ciqfunctions.udf.CIQ($G$1, "IQ_LASTSALEPRICE", A858, "USD")</f>
        <v>89.19</v>
      </c>
      <c r="H858" s="186">
        <f t="shared" si="96"/>
        <v>1.5947146599840423E-2</v>
      </c>
      <c r="I858" s="109">
        <f t="shared" si="92"/>
        <v>1.8999796430765326E-3</v>
      </c>
      <c r="J858" s="109">
        <f t="shared" si="93"/>
        <v>2.3954743960508118E-4</v>
      </c>
      <c r="K858" s="109">
        <f t="shared" si="94"/>
        <v>5.2165241072401614E-3</v>
      </c>
      <c r="L858" s="109">
        <f t="shared" si="95"/>
        <v>-1.1422787738577966E-2</v>
      </c>
      <c r="M858" s="109">
        <f t="shared" si="97"/>
        <v>8.8779834931966839E-3</v>
      </c>
    </row>
    <row r="859" spans="1:13" x14ac:dyDescent="0.25">
      <c r="A859" s="185">
        <v>41808</v>
      </c>
      <c r="B859">
        <v>103.06315126931899</v>
      </c>
      <c r="C859">
        <v>111.764040320921</v>
      </c>
      <c r="D859">
        <v>108.797702775812</v>
      </c>
      <c r="E859">
        <v>94.860846359130704</v>
      </c>
      <c r="F859" s="464">
        <v>136.41196013289039</v>
      </c>
      <c r="G859">
        <f>_xll.ciqfunctions.udf.CIQ($G$1, "IQ_LASTSALEPRICE", A859, "USD")</f>
        <v>91.88</v>
      </c>
      <c r="H859" s="186">
        <f t="shared" si="96"/>
        <v>3.0160331875770829E-2</v>
      </c>
      <c r="I859" s="109">
        <f t="shared" si="92"/>
        <v>-1.8963765662050047E-3</v>
      </c>
      <c r="J859" s="109">
        <f t="shared" si="93"/>
        <v>8.5663755941101094E-4</v>
      </c>
      <c r="K859" s="109">
        <f t="shared" si="94"/>
        <v>-2.4420956233031088E-3</v>
      </c>
      <c r="L859" s="109">
        <f t="shared" si="95"/>
        <v>1.092096923602015E-2</v>
      </c>
      <c r="M859" s="109">
        <f t="shared" si="97"/>
        <v>-1.3708322278233043E-3</v>
      </c>
    </row>
    <row r="860" spans="1:13" x14ac:dyDescent="0.25">
      <c r="A860" s="185">
        <v>41809</v>
      </c>
      <c r="B860">
        <v>102.699489474788</v>
      </c>
      <c r="C860">
        <v>111.34848796543901</v>
      </c>
      <c r="D860">
        <v>108.106870864372</v>
      </c>
      <c r="E860">
        <v>94.993518871521104</v>
      </c>
      <c r="F860" s="464">
        <v>134.81123527635154</v>
      </c>
      <c r="G860">
        <f>_xll.ciqfunctions.udf.CIQ($G$1, "IQ_LASTSALEPRICE", A860, "USD")</f>
        <v>92.56</v>
      </c>
      <c r="H860" s="186">
        <f t="shared" si="96"/>
        <v>7.4009577710056895E-3</v>
      </c>
      <c r="I860" s="109">
        <f t="shared" si="92"/>
        <v>-3.5285336228532138E-3</v>
      </c>
      <c r="J860" s="109">
        <f t="shared" si="93"/>
        <v>-3.7181221642378359E-3</v>
      </c>
      <c r="K860" s="109">
        <f t="shared" si="94"/>
        <v>-6.3496920781822563E-3</v>
      </c>
      <c r="L860" s="109">
        <f t="shared" si="95"/>
        <v>1.3986013986013734E-3</v>
      </c>
      <c r="M860" s="109">
        <f t="shared" si="97"/>
        <v>-1.1734490545986187E-2</v>
      </c>
    </row>
    <row r="861" spans="1:13" x14ac:dyDescent="0.25">
      <c r="A861" s="185">
        <v>41810</v>
      </c>
      <c r="B861">
        <v>102.95125533254</v>
      </c>
      <c r="C861">
        <v>110.776589179181</v>
      </c>
      <c r="D861">
        <v>108.32327604144901</v>
      </c>
      <c r="E861">
        <v>94.9218452154022</v>
      </c>
      <c r="F861" s="464">
        <v>135.12533977650259</v>
      </c>
      <c r="G861">
        <f>_xll.ciqfunctions.udf.CIQ($G$1, "IQ_LASTSALEPRICE", A861, "USD")</f>
        <v>93.14</v>
      </c>
      <c r="H861" s="186">
        <f t="shared" si="96"/>
        <v>6.2662057044078345E-3</v>
      </c>
      <c r="I861" s="109">
        <f t="shared" si="92"/>
        <v>2.4514811031637329E-3</v>
      </c>
      <c r="J861" s="109">
        <f t="shared" si="93"/>
        <v>-5.1361163201022464E-3</v>
      </c>
      <c r="K861" s="109">
        <f t="shared" si="94"/>
        <v>2.00177079723729E-3</v>
      </c>
      <c r="L861" s="109">
        <f t="shared" si="95"/>
        <v>-7.5451101264967235E-4</v>
      </c>
      <c r="M861" s="109">
        <f t="shared" si="97"/>
        <v>2.3299578815307864E-3</v>
      </c>
    </row>
    <row r="862" spans="1:13" x14ac:dyDescent="0.25">
      <c r="A862" s="185">
        <v>41813</v>
      </c>
      <c r="B862">
        <v>102.89530736415099</v>
      </c>
      <c r="C862">
        <v>110.455667558115</v>
      </c>
      <c r="D862">
        <v>108.29830621332501</v>
      </c>
      <c r="E862">
        <v>94.937094929470007</v>
      </c>
      <c r="F862" s="464">
        <v>134.40048323769255</v>
      </c>
      <c r="G862">
        <f>_xll.ciqfunctions.udf.CIQ($G$1, "IQ_LASTSALEPRICE", A862, "USD")</f>
        <v>92.98</v>
      </c>
      <c r="H862" s="186">
        <f t="shared" si="96"/>
        <v>-1.7178441056473481E-3</v>
      </c>
      <c r="I862" s="109">
        <f t="shared" si="92"/>
        <v>-5.4344134229633578E-4</v>
      </c>
      <c r="J862" s="109">
        <f t="shared" si="93"/>
        <v>-2.8970166299931988E-3</v>
      </c>
      <c r="K862" s="109">
        <f t="shared" si="94"/>
        <v>-2.3051212109248542E-4</v>
      </c>
      <c r="L862" s="109">
        <f t="shared" si="95"/>
        <v>1.6065547433474769E-4</v>
      </c>
      <c r="M862" s="109">
        <f t="shared" si="97"/>
        <v>-5.3643272239606299E-3</v>
      </c>
    </row>
    <row r="863" spans="1:13" x14ac:dyDescent="0.25">
      <c r="A863" s="185">
        <v>41814</v>
      </c>
      <c r="B863">
        <v>102.92328134834599</v>
      </c>
      <c r="C863">
        <v>110.43303846945</v>
      </c>
      <c r="D863">
        <v>108.364892421657</v>
      </c>
      <c r="E863">
        <v>95.100266869996105</v>
      </c>
      <c r="F863" s="464">
        <v>134.45484747810329</v>
      </c>
      <c r="G863">
        <f>_xll.ciqfunctions.udf.CIQ($G$1, "IQ_LASTSALEPRICE", A863, "USD")</f>
        <v>93.32</v>
      </c>
      <c r="H863" s="186">
        <f t="shared" si="96"/>
        <v>3.656700365670007E-3</v>
      </c>
      <c r="I863" s="109">
        <f t="shared" si="92"/>
        <v>2.7186841568971332E-4</v>
      </c>
      <c r="J863" s="109">
        <f t="shared" si="93"/>
        <v>-2.048703263967111E-4</v>
      </c>
      <c r="K863" s="109">
        <f t="shared" si="94"/>
        <v>6.1484071783013405E-4</v>
      </c>
      <c r="L863" s="109">
        <f t="shared" si="95"/>
        <v>1.718737450806973E-3</v>
      </c>
      <c r="M863" s="109">
        <f t="shared" si="97"/>
        <v>4.0449438202228016E-4</v>
      </c>
    </row>
    <row r="864" spans="1:13" x14ac:dyDescent="0.25">
      <c r="A864" s="185">
        <v>41815</v>
      </c>
      <c r="B864">
        <v>102.587593538009</v>
      </c>
      <c r="C864">
        <v>110.30549269697499</v>
      </c>
      <c r="D864">
        <v>108.40650880186401</v>
      </c>
      <c r="E864">
        <v>95.0972169271826</v>
      </c>
      <c r="F864" s="464">
        <v>133.47629115070978</v>
      </c>
      <c r="G864">
        <f>_xll.ciqfunctions.udf.CIQ($G$1, "IQ_LASTSALEPRICE", A864, "USD")</f>
        <v>92.28</v>
      </c>
      <c r="H864" s="186">
        <f t="shared" si="96"/>
        <v>-1.1144449207029505E-2</v>
      </c>
      <c r="I864" s="109">
        <f t="shared" si="92"/>
        <v>-3.2615342800901281E-3</v>
      </c>
      <c r="J864" s="109">
        <f t="shared" si="93"/>
        <v>-1.1549602749568733E-3</v>
      </c>
      <c r="K864" s="109">
        <f t="shared" si="94"/>
        <v>3.8403932562469656E-4</v>
      </c>
      <c r="L864" s="109">
        <f t="shared" si="95"/>
        <v>-3.2070812353013345E-5</v>
      </c>
      <c r="M864" s="109">
        <f t="shared" si="97"/>
        <v>-7.2779549845004565E-3</v>
      </c>
    </row>
    <row r="865" spans="1:13" x14ac:dyDescent="0.25">
      <c r="A865" s="185">
        <v>41816</v>
      </c>
      <c r="B865">
        <v>102.881320372053</v>
      </c>
      <c r="C865">
        <v>110.23554824110199</v>
      </c>
      <c r="D865">
        <v>108.456448458113</v>
      </c>
      <c r="E865">
        <v>94.9477697293175</v>
      </c>
      <c r="F865" s="464">
        <v>133.5548172757475</v>
      </c>
      <c r="G865">
        <f>_xll.ciqfunctions.udf.CIQ($G$1, "IQ_LASTSALEPRICE", A865, "USD")</f>
        <v>92.4</v>
      </c>
      <c r="H865" s="186">
        <f t="shared" si="96"/>
        <v>1.3003901170351995E-3</v>
      </c>
      <c r="I865" s="109">
        <f t="shared" si="92"/>
        <v>2.8631808575874107E-3</v>
      </c>
      <c r="J865" s="109">
        <f t="shared" si="93"/>
        <v>-6.340976696885825E-4</v>
      </c>
      <c r="K865" s="109">
        <f t="shared" si="94"/>
        <v>4.6067027525320547E-4</v>
      </c>
      <c r="L865" s="109">
        <f t="shared" si="95"/>
        <v>-1.5715202052604127E-3</v>
      </c>
      <c r="M865" s="109">
        <f t="shared" si="97"/>
        <v>5.8831515590318517E-4</v>
      </c>
    </row>
    <row r="866" spans="1:13" x14ac:dyDescent="0.25">
      <c r="A866" s="185">
        <v>41817</v>
      </c>
      <c r="B866">
        <v>102.601580530107</v>
      </c>
      <c r="C866">
        <v>109.786052252622</v>
      </c>
      <c r="D866">
        <v>108.198426900828</v>
      </c>
      <c r="E866">
        <v>94.830346930995006</v>
      </c>
      <c r="F866" s="464">
        <v>132.92660827544549</v>
      </c>
      <c r="G866">
        <f>_xll.ciqfunctions.udf.CIQ($G$1, "IQ_LASTSALEPRICE", A866, "USD")</f>
        <v>92.67</v>
      </c>
      <c r="H866" s="186">
        <f t="shared" si="96"/>
        <v>2.9220779220777704E-3</v>
      </c>
      <c r="I866" s="109">
        <f t="shared" si="92"/>
        <v>-2.7190537692786121E-3</v>
      </c>
      <c r="J866" s="109">
        <f t="shared" si="93"/>
        <v>-4.0775956182199646E-3</v>
      </c>
      <c r="K866" s="109">
        <f t="shared" si="94"/>
        <v>-2.3790338053034654E-3</v>
      </c>
      <c r="L866" s="109">
        <f t="shared" si="95"/>
        <v>-1.2367093893542735E-3</v>
      </c>
      <c r="M866" s="109">
        <f t="shared" si="97"/>
        <v>-4.7037539574852349E-3</v>
      </c>
    </row>
    <row r="867" spans="1:13" x14ac:dyDescent="0.25">
      <c r="A867" s="185">
        <v>41820</v>
      </c>
      <c r="B867">
        <v>102.167983775089</v>
      </c>
      <c r="C867">
        <v>109.707879037235</v>
      </c>
      <c r="D867">
        <v>107.948728619584</v>
      </c>
      <c r="E867">
        <v>94.830346930995006</v>
      </c>
      <c r="F867" s="464">
        <v>133.18634853518574</v>
      </c>
      <c r="G867">
        <f>_xll.ciqfunctions.udf.CIQ($G$1, "IQ_LASTSALEPRICE", A867, "USD")</f>
        <v>93.17</v>
      </c>
      <c r="H867" s="186">
        <f t="shared" si="96"/>
        <v>5.3954893708858531E-3</v>
      </c>
      <c r="I867" s="109">
        <f t="shared" si="92"/>
        <v>-4.2260241292362277E-3</v>
      </c>
      <c r="J867" s="109">
        <f t="shared" si="93"/>
        <v>-7.1205051810330211E-4</v>
      </c>
      <c r="K867" s="109">
        <f t="shared" si="94"/>
        <v>-2.3077810685072642E-3</v>
      </c>
      <c r="L867" s="109">
        <f t="shared" ref="L867:L898" si="98">E867/E866-1</f>
        <v>0</v>
      </c>
      <c r="M867" s="109">
        <f t="shared" si="97"/>
        <v>1.9540125420338672E-3</v>
      </c>
    </row>
    <row r="868" spans="1:13" x14ac:dyDescent="0.25">
      <c r="A868" s="185">
        <v>41821</v>
      </c>
      <c r="B868">
        <v>102.209944751381</v>
      </c>
      <c r="C868">
        <v>109.56696153054899</v>
      </c>
      <c r="D868">
        <v>107.76561654667201</v>
      </c>
      <c r="E868">
        <v>94.540602363705602</v>
      </c>
      <c r="F868" s="464">
        <v>133.30111748716399</v>
      </c>
      <c r="G868">
        <f>_xll.ciqfunctions.udf.CIQ($G$1, "IQ_LASTSALEPRICE", A868, "USD")</f>
        <v>93.21</v>
      </c>
      <c r="H868" s="186">
        <f t="shared" si="96"/>
        <v>4.2932274337226239E-4</v>
      </c>
      <c r="I868" s="109">
        <f t="shared" si="92"/>
        <v>4.1070572934454042E-4</v>
      </c>
      <c r="J868" s="109">
        <f t="shared" si="93"/>
        <v>-1.2844793639495977E-3</v>
      </c>
      <c r="K868" s="109">
        <f t="shared" si="94"/>
        <v>-1.6962874436186048E-3</v>
      </c>
      <c r="L868" s="109">
        <f t="shared" si="98"/>
        <v>-3.0553992120290197E-3</v>
      </c>
      <c r="M868" s="109">
        <f t="shared" si="97"/>
        <v>8.6171708467497332E-4</v>
      </c>
    </row>
    <row r="869" spans="1:13" x14ac:dyDescent="0.25">
      <c r="A869" s="185">
        <v>41822</v>
      </c>
      <c r="B869">
        <v>102.46171060913299</v>
      </c>
      <c r="C869">
        <v>109.68730713844801</v>
      </c>
      <c r="D869">
        <v>107.948728619584</v>
      </c>
      <c r="E869">
        <v>94.790697674418595</v>
      </c>
      <c r="F869" s="464">
        <v>134.39444276653578</v>
      </c>
      <c r="G869">
        <f>_xll.ciqfunctions.udf.CIQ($G$1, "IQ_LASTSALEPRICE", A869, "USD")</f>
        <v>93.39</v>
      </c>
      <c r="H869" s="186">
        <f t="shared" si="96"/>
        <v>1.9311232700354175E-3</v>
      </c>
      <c r="I869" s="109">
        <f t="shared" si="92"/>
        <v>2.4632227163843279E-3</v>
      </c>
      <c r="J869" s="109">
        <f t="shared" si="93"/>
        <v>1.0983749683106669E-3</v>
      </c>
      <c r="K869" s="109">
        <f t="shared" si="94"/>
        <v>1.6991697238857295E-3</v>
      </c>
      <c r="L869" s="109">
        <f t="shared" si="98"/>
        <v>2.6453746269867739E-3</v>
      </c>
      <c r="M869" s="109">
        <f t="shared" si="97"/>
        <v>8.2019213340582819E-3</v>
      </c>
    </row>
    <row r="870" spans="1:13" x14ac:dyDescent="0.25">
      <c r="A870" s="185">
        <v>41823</v>
      </c>
      <c r="B870">
        <v>102.811385411567</v>
      </c>
      <c r="C870">
        <v>109.466159226496</v>
      </c>
      <c r="D870">
        <v>108.090224312289</v>
      </c>
      <c r="E870">
        <v>94.731223789553894</v>
      </c>
      <c r="F870" s="464">
        <v>134.75083056478405</v>
      </c>
      <c r="G870">
        <f>_xll.ciqfunctions.udf.CIQ($G$1, "IQ_LASTSALEPRICE", A870, "USD")</f>
        <v>93.73</v>
      </c>
      <c r="H870" s="186">
        <f t="shared" si="96"/>
        <v>3.6406467501874928E-3</v>
      </c>
      <c r="I870" s="109">
        <f t="shared" si="92"/>
        <v>3.4127363319935711E-3</v>
      </c>
      <c r="J870" s="109">
        <f t="shared" si="93"/>
        <v>-2.0161668448370751E-3</v>
      </c>
      <c r="K870" s="109">
        <f t="shared" si="94"/>
        <v>1.310767570071425E-3</v>
      </c>
      <c r="L870" s="109">
        <f t="shared" si="98"/>
        <v>-6.2742322109476945E-4</v>
      </c>
      <c r="M870" s="109">
        <f t="shared" si="97"/>
        <v>2.6518045754866382E-3</v>
      </c>
    </row>
    <row r="871" spans="1:13" x14ac:dyDescent="0.25">
      <c r="A871" s="185">
        <v>41824</v>
      </c>
      <c r="B871">
        <v>102.89530736415099</v>
      </c>
      <c r="C871">
        <v>109.402386340259</v>
      </c>
      <c r="D871">
        <v>107.998668275833</v>
      </c>
      <c r="E871">
        <v>94.685474647350304</v>
      </c>
      <c r="F871" s="464">
        <v>133.76623376623377</v>
      </c>
      <c r="G871">
        <f>_xll.ciqfunctions.udf.CIQ($G$1, "IQ_LASTSALEPRICE", A871, "USD")</f>
        <v>93.73</v>
      </c>
      <c r="H871" s="186">
        <f t="shared" si="96"/>
        <v>0</v>
      </c>
      <c r="I871" s="109">
        <f t="shared" si="92"/>
        <v>8.1627100197168012E-4</v>
      </c>
      <c r="J871" s="109">
        <f t="shared" si="93"/>
        <v>-5.8258083308693198E-4</v>
      </c>
      <c r="K871" s="109">
        <f t="shared" si="94"/>
        <v>-8.4703345782199957E-4</v>
      </c>
      <c r="L871" s="109">
        <f t="shared" si="98"/>
        <v>-4.8293625241480065E-4</v>
      </c>
      <c r="M871" s="109">
        <f t="shared" si="97"/>
        <v>-7.3067957683342621E-3</v>
      </c>
    </row>
    <row r="872" spans="1:13" x14ac:dyDescent="0.25">
      <c r="A872" s="185">
        <v>41827</v>
      </c>
      <c r="B872">
        <v>102.82537240366401</v>
      </c>
      <c r="C872">
        <v>109.72536515120299</v>
      </c>
      <c r="D872">
        <v>108.18178034874499</v>
      </c>
      <c r="E872">
        <v>94.609226077011002</v>
      </c>
      <c r="F872" s="464">
        <v>134.15282392026577</v>
      </c>
      <c r="G872">
        <f>_xll.ciqfunctions.udf.CIQ($G$1, "IQ_LASTSALEPRICE", A872, "USD")</f>
        <v>93.47</v>
      </c>
      <c r="H872" s="186">
        <f t="shared" si="96"/>
        <v>-2.7739251040223012E-3</v>
      </c>
      <c r="I872" s="109">
        <f t="shared" si="92"/>
        <v>-6.7967103921939831E-4</v>
      </c>
      <c r="J872" s="109">
        <f t="shared" si="93"/>
        <v>2.9522099265684165E-3</v>
      </c>
      <c r="K872" s="109">
        <f t="shared" si="94"/>
        <v>1.6955030634666635E-3</v>
      </c>
      <c r="L872" s="109">
        <f t="shared" si="98"/>
        <v>-8.0528265421153655E-4</v>
      </c>
      <c r="M872" s="109">
        <f t="shared" si="97"/>
        <v>2.89004289907413E-3</v>
      </c>
    </row>
    <row r="873" spans="1:13" x14ac:dyDescent="0.25">
      <c r="A873" s="185">
        <v>41828</v>
      </c>
      <c r="B873">
        <v>102.74145045108</v>
      </c>
      <c r="C873">
        <v>109.766508948775</v>
      </c>
      <c r="D873">
        <v>108.256689833118</v>
      </c>
      <c r="E873">
        <v>94.616850934044905</v>
      </c>
      <c r="F873" s="464">
        <v>134.09241920869829</v>
      </c>
      <c r="G873">
        <f>_xll.ciqfunctions.udf.CIQ($G$1, "IQ_LASTSALEPRICE", A873, "USD")</f>
        <v>92.65</v>
      </c>
      <c r="H873" s="186">
        <f t="shared" si="96"/>
        <v>-8.7728682999892449E-3</v>
      </c>
      <c r="I873" s="109">
        <f t="shared" si="92"/>
        <v>-8.1615996735273644E-4</v>
      </c>
      <c r="J873" s="109">
        <f t="shared" si="93"/>
        <v>3.7497070540903898E-4</v>
      </c>
      <c r="K873" s="109">
        <f t="shared" si="94"/>
        <v>6.9244085401010125E-4</v>
      </c>
      <c r="L873" s="109">
        <f t="shared" si="98"/>
        <v>8.0593165699305302E-5</v>
      </c>
      <c r="M873" s="109">
        <f t="shared" si="97"/>
        <v>-4.5026790940594363E-4</v>
      </c>
    </row>
    <row r="874" spans="1:13" x14ac:dyDescent="0.25">
      <c r="A874" s="185">
        <v>41829</v>
      </c>
      <c r="B874">
        <v>102.587593538009</v>
      </c>
      <c r="C874">
        <v>109.602962353425</v>
      </c>
      <c r="D874">
        <v>107.99034499979101</v>
      </c>
      <c r="E874">
        <v>94.546702249332796</v>
      </c>
      <c r="F874" s="464">
        <v>133.67562669888252</v>
      </c>
      <c r="G874">
        <f>_xll.ciqfunctions.udf.CIQ($G$1, "IQ_LASTSALEPRICE", A874, "USD")</f>
        <v>93.26</v>
      </c>
      <c r="H874" s="186">
        <f t="shared" si="96"/>
        <v>6.5839179708579998E-3</v>
      </c>
      <c r="I874" s="109">
        <f t="shared" si="92"/>
        <v>-1.4975154856730066E-3</v>
      </c>
      <c r="J874" s="109">
        <f t="shared" si="93"/>
        <v>-1.4899498664598942E-3</v>
      </c>
      <c r="K874" s="109">
        <f t="shared" si="94"/>
        <v>-2.460308307390302E-3</v>
      </c>
      <c r="L874" s="109">
        <f t="shared" si="98"/>
        <v>-7.4139737287393093E-4</v>
      </c>
      <c r="M874" s="109">
        <f t="shared" si="97"/>
        <v>-3.1082481192846734E-3</v>
      </c>
    </row>
    <row r="875" spans="1:13" x14ac:dyDescent="0.25">
      <c r="A875" s="185">
        <v>41830</v>
      </c>
      <c r="B875">
        <v>102.83935939576099</v>
      </c>
      <c r="C875">
        <v>109.648220530754</v>
      </c>
      <c r="D875">
        <v>108.265013109159</v>
      </c>
      <c r="E875">
        <v>94.626000762485702</v>
      </c>
      <c r="F875" s="464">
        <v>134.63002114164905</v>
      </c>
      <c r="G875">
        <f>_xll.ciqfunctions.udf.CIQ($G$1, "IQ_LASTSALEPRICE", A875, "USD")</f>
        <v>93.12</v>
      </c>
      <c r="H875" s="186">
        <f t="shared" si="96"/>
        <v>-1.5011794981771853E-3</v>
      </c>
      <c r="I875" s="109">
        <f t="shared" si="92"/>
        <v>2.4541550207892726E-3</v>
      </c>
      <c r="J875" s="109">
        <f t="shared" si="93"/>
        <v>4.129284132217137E-4</v>
      </c>
      <c r="K875" s="109">
        <f t="shared" si="94"/>
        <v>2.543450614668652E-3</v>
      </c>
      <c r="L875" s="109">
        <f t="shared" si="98"/>
        <v>8.387232052133875E-4</v>
      </c>
      <c r="M875" s="109">
        <f t="shared" si="97"/>
        <v>7.1396294622683154E-3</v>
      </c>
    </row>
    <row r="876" spans="1:13" x14ac:dyDescent="0.25">
      <c r="A876" s="185">
        <v>41831</v>
      </c>
      <c r="B876">
        <v>102.86733337995599</v>
      </c>
      <c r="C876">
        <v>110.221147911952</v>
      </c>
      <c r="D876">
        <v>108.090224312289</v>
      </c>
      <c r="E876">
        <v>94.685474647350304</v>
      </c>
      <c r="F876" s="464">
        <v>134.50921171851405</v>
      </c>
      <c r="G876">
        <f>_xll.ciqfunctions.udf.CIQ($G$1, "IQ_LASTSALEPRICE", A876, "USD")</f>
        <v>92.59</v>
      </c>
      <c r="H876" s="186">
        <f t="shared" si="96"/>
        <v>-5.6915807560137255E-3</v>
      </c>
      <c r="I876" s="109">
        <f t="shared" si="92"/>
        <v>2.7201632098217132E-4</v>
      </c>
      <c r="J876" s="109">
        <f t="shared" si="93"/>
        <v>5.2251407129522143E-3</v>
      </c>
      <c r="K876" s="109">
        <f t="shared" si="94"/>
        <v>-1.6144532000728073E-3</v>
      </c>
      <c r="L876" s="109">
        <f t="shared" si="98"/>
        <v>6.2851525358120774E-4</v>
      </c>
      <c r="M876" s="109">
        <f t="shared" si="97"/>
        <v>-8.9734386216799855E-4</v>
      </c>
    </row>
    <row r="877" spans="1:13" x14ac:dyDescent="0.25">
      <c r="A877" s="185">
        <v>41834</v>
      </c>
      <c r="B877">
        <v>102.643541506399</v>
      </c>
      <c r="C877">
        <v>110.267434684221</v>
      </c>
      <c r="D877">
        <v>108.015314827916</v>
      </c>
      <c r="E877">
        <v>94.644300419367099</v>
      </c>
      <c r="F877" s="464">
        <v>134.09241920869829</v>
      </c>
      <c r="G877">
        <f>_xll.ciqfunctions.udf.CIQ($G$1, "IQ_LASTSALEPRICE", A877, "USD")</f>
        <v>92.87</v>
      </c>
      <c r="H877" s="186">
        <f t="shared" si="96"/>
        <v>3.0240846743709859E-3</v>
      </c>
      <c r="I877" s="109">
        <f t="shared" si="92"/>
        <v>-2.1755387857715913E-3</v>
      </c>
      <c r="J877" s="109">
        <f t="shared" si="93"/>
        <v>4.1994456731631047E-4</v>
      </c>
      <c r="K877" s="109">
        <f t="shared" si="94"/>
        <v>-6.9302737458076802E-4</v>
      </c>
      <c r="L877" s="109">
        <f t="shared" si="98"/>
        <v>-4.348526332740299E-4</v>
      </c>
      <c r="M877" s="109">
        <f t="shared" si="97"/>
        <v>-3.0986168492904698E-3</v>
      </c>
    </row>
    <row r="878" spans="1:13" x14ac:dyDescent="0.25">
      <c r="A878" s="185">
        <v>41835</v>
      </c>
      <c r="B878">
        <v>103.049164277222</v>
      </c>
      <c r="C878">
        <v>110.601728039498</v>
      </c>
      <c r="D878">
        <v>107.92375879146</v>
      </c>
      <c r="E878">
        <v>94.670224933282498</v>
      </c>
      <c r="F878" s="464">
        <v>134.27967381455753</v>
      </c>
      <c r="G878">
        <f>_xll.ciqfunctions.udf.CIQ($G$1, "IQ_LASTSALEPRICE", A878, "USD")</f>
        <v>92.62</v>
      </c>
      <c r="H878" s="186">
        <f t="shared" si="96"/>
        <v>-2.6919349628512501E-3</v>
      </c>
      <c r="I878" s="109">
        <f t="shared" si="92"/>
        <v>3.9517612591115636E-3</v>
      </c>
      <c r="J878" s="109">
        <f t="shared" si="93"/>
        <v>3.0316598570949704E-3</v>
      </c>
      <c r="K878" s="109">
        <f t="shared" si="94"/>
        <v>-8.4762088229672905E-4</v>
      </c>
      <c r="L878" s="109">
        <f t="shared" si="98"/>
        <v>2.7391521518493889E-4</v>
      </c>
      <c r="M878" s="109">
        <f t="shared" si="97"/>
        <v>1.3964592999682335E-3</v>
      </c>
    </row>
    <row r="879" spans="1:13" x14ac:dyDescent="0.25">
      <c r="A879" s="185">
        <v>41836</v>
      </c>
      <c r="B879">
        <v>103.356878103363</v>
      </c>
      <c r="C879">
        <v>110.72515943221499</v>
      </c>
      <c r="D879">
        <v>107.67406051021599</v>
      </c>
      <c r="E879">
        <v>94.609226077011002</v>
      </c>
      <c r="F879" s="464">
        <v>134.30987617034128</v>
      </c>
      <c r="G879">
        <f>_xll.ciqfunctions.udf.CIQ($G$1, "IQ_LASTSALEPRICE", A879, "USD")</f>
        <v>93.01</v>
      </c>
      <c r="H879" s="186">
        <f t="shared" si="96"/>
        <v>4.2107536169293525E-3</v>
      </c>
      <c r="I879" s="109">
        <f t="shared" si="92"/>
        <v>2.9860875466509729E-3</v>
      </c>
      <c r="J879" s="109">
        <f t="shared" si="93"/>
        <v>1.1159987723963205E-3</v>
      </c>
      <c r="K879" s="109">
        <f t="shared" si="94"/>
        <v>-2.3136544171565854E-3</v>
      </c>
      <c r="L879" s="109">
        <f t="shared" si="98"/>
        <v>-6.4432989690776932E-4</v>
      </c>
      <c r="M879" s="109">
        <f t="shared" si="97"/>
        <v>2.2492127755291413E-4</v>
      </c>
    </row>
    <row r="880" spans="1:13" x14ac:dyDescent="0.25">
      <c r="A880" s="185">
        <v>41837</v>
      </c>
      <c r="B880">
        <v>103.412826071753</v>
      </c>
      <c r="C880">
        <v>110.637728862373</v>
      </c>
      <c r="D880">
        <v>107.790586374797</v>
      </c>
      <c r="E880">
        <v>94.606176134197398</v>
      </c>
      <c r="F880" s="464">
        <v>135.88039867109634</v>
      </c>
      <c r="G880">
        <f>_xll.ciqfunctions.udf.CIQ($G$1, "IQ_LASTSALEPRICE", A880, "USD")</f>
        <v>91.92</v>
      </c>
      <c r="H880" s="186">
        <f t="shared" si="96"/>
        <v>-1.1719169981722399E-2</v>
      </c>
      <c r="I880" s="109">
        <f t="shared" si="92"/>
        <v>5.4130861357926108E-4</v>
      </c>
      <c r="J880" s="109">
        <f t="shared" si="93"/>
        <v>-7.8961791782761193E-4</v>
      </c>
      <c r="K880" s="109">
        <f t="shared" si="94"/>
        <v>1.082209252895705E-3</v>
      </c>
      <c r="L880" s="109">
        <f t="shared" si="98"/>
        <v>-3.2237266280099597E-5</v>
      </c>
      <c r="M880" s="109">
        <f t="shared" si="97"/>
        <v>1.1693276366089522E-2</v>
      </c>
    </row>
    <row r="881" spans="1:13" x14ac:dyDescent="0.25">
      <c r="A881" s="185">
        <v>41838</v>
      </c>
      <c r="B881">
        <v>103.510735016434</v>
      </c>
      <c r="C881">
        <v>110.444353013783</v>
      </c>
      <c r="D881">
        <v>107.857172583128</v>
      </c>
      <c r="E881">
        <v>94.671749904689193</v>
      </c>
      <c r="F881" s="464">
        <v>135.38508003624281</v>
      </c>
      <c r="G881">
        <f>_xll.ciqfunctions.udf.CIQ($G$1, "IQ_LASTSALEPRICE", A881, "USD")</f>
        <v>92.61</v>
      </c>
      <c r="H881" s="186">
        <f t="shared" si="96"/>
        <v>7.5065274151435712E-3</v>
      </c>
      <c r="I881" s="109">
        <f t="shared" si="92"/>
        <v>9.4677757489258774E-4</v>
      </c>
      <c r="J881" s="109">
        <f t="shared" si="93"/>
        <v>-1.7478291589891892E-3</v>
      </c>
      <c r="K881" s="109">
        <f t="shared" si="94"/>
        <v>6.1773676691467827E-4</v>
      </c>
      <c r="L881" s="109">
        <f t="shared" si="98"/>
        <v>6.9312356942519138E-4</v>
      </c>
      <c r="M881" s="109">
        <f t="shared" si="97"/>
        <v>-3.6452545010002835E-3</v>
      </c>
    </row>
    <row r="882" spans="1:13" x14ac:dyDescent="0.25">
      <c r="A882" s="185">
        <v>41841</v>
      </c>
      <c r="B882">
        <v>103.44080005594699</v>
      </c>
      <c r="C882">
        <v>110.453610368236</v>
      </c>
      <c r="D882">
        <v>107.99034499979101</v>
      </c>
      <c r="E882">
        <v>94.659550133434905</v>
      </c>
      <c r="F882" s="464">
        <v>134.64210208396256</v>
      </c>
      <c r="G882">
        <f>_xll.ciqfunctions.udf.CIQ($G$1, "IQ_LASTSALEPRICE", A882, "USD")</f>
        <v>92.27</v>
      </c>
      <c r="H882" s="186">
        <f t="shared" si="96"/>
        <v>-3.6713097937588479E-3</v>
      </c>
      <c r="I882" s="109">
        <f t="shared" si="92"/>
        <v>-6.7563002500081737E-4</v>
      </c>
      <c r="J882" s="109">
        <f t="shared" si="93"/>
        <v>8.3819174094390547E-5</v>
      </c>
      <c r="K882" s="109">
        <f t="shared" si="94"/>
        <v>1.2347108075763114E-3</v>
      </c>
      <c r="L882" s="109">
        <f t="shared" si="98"/>
        <v>-1.2886390360977718E-4</v>
      </c>
      <c r="M882" s="109">
        <f t="shared" si="97"/>
        <v>-5.4878864944449823E-3</v>
      </c>
    </row>
    <row r="883" spans="1:13" x14ac:dyDescent="0.25">
      <c r="A883" s="185">
        <v>41842</v>
      </c>
      <c r="B883">
        <v>103.818448842576</v>
      </c>
      <c r="C883">
        <v>110.54721250771399</v>
      </c>
      <c r="D883">
        <v>107.67406051021599</v>
      </c>
      <c r="E883">
        <v>94.593976362943096</v>
      </c>
      <c r="F883" s="464">
        <v>133.88704318936877</v>
      </c>
      <c r="G883">
        <f>_xll.ciqfunctions.udf.CIQ($G$1, "IQ_LASTSALEPRICE", A883, "USD")</f>
        <v>95.42</v>
      </c>
      <c r="H883" s="186">
        <f t="shared" si="96"/>
        <v>3.413894006719409E-2</v>
      </c>
      <c r="I883" s="109">
        <f t="shared" si="92"/>
        <v>3.6508687715559596E-3</v>
      </c>
      <c r="J883" s="109">
        <f t="shared" si="93"/>
        <v>8.4743395137509836E-4</v>
      </c>
      <c r="K883" s="109">
        <f t="shared" si="94"/>
        <v>-2.9288219199190557E-3</v>
      </c>
      <c r="L883" s="109">
        <f t="shared" si="98"/>
        <v>-6.9273275014913871E-4</v>
      </c>
      <c r="M883" s="109">
        <f t="shared" si="97"/>
        <v>-5.6078959174518106E-3</v>
      </c>
    </row>
    <row r="884" spans="1:13" x14ac:dyDescent="0.25">
      <c r="A884" s="185">
        <v>41843</v>
      </c>
      <c r="B884">
        <v>103.86040981886801</v>
      </c>
      <c r="C884">
        <v>110.50092573544499</v>
      </c>
      <c r="D884">
        <v>107.64909068209199</v>
      </c>
      <c r="E884">
        <v>94.5284025924513</v>
      </c>
      <c r="F884" s="464">
        <v>134.46692842041682</v>
      </c>
      <c r="G884">
        <f>_xll.ciqfunctions.udf.CIQ($G$1, "IQ_LASTSALEPRICE", A884, "USD")</f>
        <v>95.08</v>
      </c>
      <c r="H884" s="186">
        <f t="shared" si="96"/>
        <v>-3.5631942988891829E-3</v>
      </c>
      <c r="I884" s="109">
        <f t="shared" si="92"/>
        <v>4.041764904003653E-4</v>
      </c>
      <c r="J884" s="109">
        <f t="shared" si="93"/>
        <v>-4.1870591957049452E-4</v>
      </c>
      <c r="K884" s="109">
        <f t="shared" si="94"/>
        <v>-2.3190198275868656E-4</v>
      </c>
      <c r="L884" s="109">
        <f t="shared" si="98"/>
        <v>-6.9321296147017986E-4</v>
      </c>
      <c r="M884" s="109">
        <f t="shared" si="97"/>
        <v>4.3311527182496867E-3</v>
      </c>
    </row>
    <row r="885" spans="1:13" x14ac:dyDescent="0.25">
      <c r="A885" s="185">
        <v>41844</v>
      </c>
      <c r="B885">
        <v>103.846422826771</v>
      </c>
      <c r="C885">
        <v>110.490639786052</v>
      </c>
      <c r="D885">
        <v>107.80723292688</v>
      </c>
      <c r="E885">
        <v>94.470453678993493</v>
      </c>
      <c r="F885" s="464">
        <v>134.25551192993052</v>
      </c>
      <c r="G885">
        <f>_xll.ciqfunctions.udf.CIQ($G$1, "IQ_LASTSALEPRICE", A885, "USD")</f>
        <v>95.34</v>
      </c>
      <c r="H885" s="186">
        <f t="shared" si="96"/>
        <v>2.7345393352966596E-3</v>
      </c>
      <c r="I885" s="109">
        <f t="shared" si="92"/>
        <v>-1.3467106591813494E-4</v>
      </c>
      <c r="J885" s="109">
        <f t="shared" si="93"/>
        <v>-9.3084735033110988E-5</v>
      </c>
      <c r="K885" s="109">
        <f t="shared" si="94"/>
        <v>1.4690532338543782E-3</v>
      </c>
      <c r="L885" s="109">
        <f t="shared" si="98"/>
        <v>-6.1303176472415899E-4</v>
      </c>
      <c r="M885" s="109">
        <f t="shared" si="97"/>
        <v>-1.5722564125604244E-3</v>
      </c>
    </row>
    <row r="886" spans="1:13" x14ac:dyDescent="0.25">
      <c r="A886" s="185">
        <v>41845</v>
      </c>
      <c r="B886">
        <v>104.140149660815</v>
      </c>
      <c r="C886">
        <v>111.089282040732</v>
      </c>
      <c r="D886">
        <v>107.748969994589</v>
      </c>
      <c r="E886">
        <v>94.423179565383094</v>
      </c>
      <c r="F886" s="464">
        <v>134.7327091513138</v>
      </c>
      <c r="G886">
        <f>_xll.ciqfunctions.udf.CIQ($G$1, "IQ_LASTSALEPRICE", A886, "USD")</f>
        <v>94.64</v>
      </c>
      <c r="H886" s="186">
        <f t="shared" si="96"/>
        <v>-7.3421439060206151E-3</v>
      </c>
      <c r="I886" s="109">
        <f t="shared" si="92"/>
        <v>2.8284732978618443E-3</v>
      </c>
      <c r="J886" s="109">
        <f t="shared" si="93"/>
        <v>5.4180359154329949E-3</v>
      </c>
      <c r="K886" s="109">
        <f t="shared" si="94"/>
        <v>-5.4043620923394098E-4</v>
      </c>
      <c r="L886" s="109">
        <f t="shared" si="98"/>
        <v>-5.0041162892089375E-4</v>
      </c>
      <c r="M886" s="109">
        <f t="shared" si="97"/>
        <v>3.5543957527222059E-3</v>
      </c>
    </row>
    <row r="887" spans="1:13" x14ac:dyDescent="0.25">
      <c r="A887" s="185">
        <v>41848</v>
      </c>
      <c r="B887">
        <v>104.05622770823101</v>
      </c>
      <c r="C887">
        <v>111.111911129397</v>
      </c>
      <c r="D887">
        <v>107.99034499979101</v>
      </c>
      <c r="E887">
        <v>94.357605794891299</v>
      </c>
      <c r="F887" s="464">
        <v>135.00453035336756</v>
      </c>
      <c r="G887">
        <f>_xll.ciqfunctions.udf.CIQ($G$1, "IQ_LASTSALEPRICE", A887, "USD")</f>
        <v>96.05</v>
      </c>
      <c r="H887" s="186">
        <f t="shared" si="96"/>
        <v>1.4898562975486085E-2</v>
      </c>
      <c r="I887" s="109">
        <f t="shared" si="92"/>
        <v>-8.0585588610471159E-4</v>
      </c>
      <c r="J887" s="109">
        <f t="shared" si="93"/>
        <v>2.0370181757689565E-4</v>
      </c>
      <c r="K887" s="109">
        <f t="shared" si="94"/>
        <v>2.2401606735926727E-3</v>
      </c>
      <c r="L887" s="109">
        <f t="shared" si="98"/>
        <v>-6.9446687554497455E-4</v>
      </c>
      <c r="M887" s="109">
        <f t="shared" si="97"/>
        <v>2.0174848688634395E-3</v>
      </c>
    </row>
    <row r="888" spans="1:13" x14ac:dyDescent="0.25">
      <c r="A888" s="185">
        <v>41849</v>
      </c>
      <c r="B888">
        <v>104.280019581788</v>
      </c>
      <c r="C888">
        <v>111.557292738119</v>
      </c>
      <c r="D888">
        <v>108.772732947688</v>
      </c>
      <c r="E888">
        <v>94.250857796416298</v>
      </c>
      <c r="F888" s="464">
        <v>134.99244941105405</v>
      </c>
      <c r="G888">
        <f>_xll.ciqfunctions.udf.CIQ($G$1, "IQ_LASTSALEPRICE", A888, "USD")</f>
        <v>94.88</v>
      </c>
      <c r="H888" s="186">
        <f t="shared" si="96"/>
        <v>-1.2181155648099962E-2</v>
      </c>
      <c r="I888" s="109">
        <f t="shared" si="92"/>
        <v>2.1506821694947664E-3</v>
      </c>
      <c r="J888" s="109">
        <f t="shared" si="93"/>
        <v>4.0084056173179672E-3</v>
      </c>
      <c r="K888" s="109">
        <f t="shared" si="94"/>
        <v>7.2449805387555521E-3</v>
      </c>
      <c r="L888" s="109">
        <f t="shared" si="98"/>
        <v>-1.1313131313128721E-3</v>
      </c>
      <c r="M888" s="109">
        <f t="shared" si="97"/>
        <v>-8.9485458612981184E-5</v>
      </c>
    </row>
    <row r="889" spans="1:13" x14ac:dyDescent="0.25">
      <c r="A889" s="185">
        <v>41850</v>
      </c>
      <c r="B889">
        <v>104.573746415833</v>
      </c>
      <c r="C889">
        <v>112.17033532195001</v>
      </c>
      <c r="D889">
        <v>109.255482958092</v>
      </c>
      <c r="E889">
        <v>94.116660312619103</v>
      </c>
      <c r="F889" s="464">
        <v>136.0072485653881</v>
      </c>
      <c r="G889">
        <f>_xll.ciqfunctions.udf.CIQ($G$1, "IQ_LASTSALEPRICE", A889, "USD")</f>
        <v>93.1</v>
      </c>
      <c r="H889" s="186">
        <f t="shared" si="96"/>
        <v>-1.8760539629005035E-2</v>
      </c>
      <c r="I889" s="109">
        <f t="shared" si="92"/>
        <v>2.8167124941382848E-3</v>
      </c>
      <c r="J889" s="109">
        <f t="shared" si="93"/>
        <v>5.4953160728821171E-3</v>
      </c>
      <c r="K889" s="109">
        <f t="shared" si="94"/>
        <v>4.4381528101915535E-3</v>
      </c>
      <c r="L889" s="109">
        <f t="shared" si="98"/>
        <v>-1.4238330232183571E-3</v>
      </c>
      <c r="M889" s="109">
        <f t="shared" si="97"/>
        <v>7.517451226060512E-3</v>
      </c>
    </row>
    <row r="890" spans="1:13" x14ac:dyDescent="0.25">
      <c r="A890" s="185">
        <v>41851</v>
      </c>
      <c r="B890">
        <v>104.503811455346</v>
      </c>
      <c r="C890">
        <v>111.90598642254599</v>
      </c>
      <c r="D890">
        <v>110.112780390361</v>
      </c>
      <c r="E890">
        <v>94.154784597788705</v>
      </c>
      <c r="F890" s="464">
        <v>137.07037148897615</v>
      </c>
      <c r="G890">
        <f>_xll.ciqfunctions.udf.CIQ($G$1, "IQ_LASTSALEPRICE", A890, "USD")</f>
        <v>91.44</v>
      </c>
      <c r="H890" s="186">
        <f t="shared" si="96"/>
        <v>-1.7830290010741101E-2</v>
      </c>
      <c r="I890" s="109">
        <f t="shared" si="92"/>
        <v>-6.687621213159467E-4</v>
      </c>
      <c r="J890" s="109">
        <f t="shared" si="93"/>
        <v>-2.3566738803559861E-3</v>
      </c>
      <c r="K890" s="109">
        <f t="shared" si="94"/>
        <v>7.8467222793554559E-3</v>
      </c>
      <c r="L890" s="109">
        <f t="shared" si="98"/>
        <v>4.050747768031826E-4</v>
      </c>
      <c r="M890" s="109">
        <f t="shared" si="97"/>
        <v>7.8166637058092459E-3</v>
      </c>
    </row>
    <row r="891" spans="1:13" x14ac:dyDescent="0.25">
      <c r="A891" s="185">
        <v>41852</v>
      </c>
      <c r="B891">
        <v>104.154136652912</v>
      </c>
      <c r="C891">
        <v>112.248508537337</v>
      </c>
      <c r="D891">
        <v>109.804819176827</v>
      </c>
      <c r="E891">
        <v>94.246282882195899</v>
      </c>
      <c r="F891" s="464">
        <v>136.81063122923587</v>
      </c>
      <c r="G891">
        <f>_xll.ciqfunctions.udf.CIQ($G$1, "IQ_LASTSALEPRICE", A891, "USD")</f>
        <v>92.64</v>
      </c>
      <c r="H891" s="186">
        <f t="shared" si="96"/>
        <v>1.3123359580052618E-2</v>
      </c>
      <c r="I891" s="109">
        <f t="shared" si="92"/>
        <v>-3.3460483169401867E-3</v>
      </c>
      <c r="J891" s="109">
        <f t="shared" si="93"/>
        <v>3.0608024265803557E-3</v>
      </c>
      <c r="K891" s="109">
        <f t="shared" si="94"/>
        <v>-2.7967799236586766E-3</v>
      </c>
      <c r="L891" s="109">
        <f t="shared" si="98"/>
        <v>9.717858184059569E-4</v>
      </c>
      <c r="M891" s="109">
        <f t="shared" si="97"/>
        <v>-1.8949409483519641E-3</v>
      </c>
    </row>
    <row r="892" spans="1:13" x14ac:dyDescent="0.25">
      <c r="A892" s="185">
        <v>41855</v>
      </c>
      <c r="B892">
        <v>104.25204559759401</v>
      </c>
      <c r="C892">
        <v>112.25673729685199</v>
      </c>
      <c r="D892">
        <v>109.84643555703499</v>
      </c>
      <c r="E892">
        <v>94.240182996568805</v>
      </c>
      <c r="F892" s="464">
        <v>136.84083358501965</v>
      </c>
      <c r="G892">
        <f>_xll.ciqfunctions.udf.CIQ($G$1, "IQ_LASTSALEPRICE", A892, "USD")</f>
        <v>92.83</v>
      </c>
      <c r="H892" s="186">
        <f t="shared" si="96"/>
        <v>2.0509499136442955E-3</v>
      </c>
      <c r="I892" s="109">
        <f t="shared" si="92"/>
        <v>9.4003894447602931E-4</v>
      </c>
      <c r="J892" s="109">
        <f t="shared" si="93"/>
        <v>7.330840847874498E-5</v>
      </c>
      <c r="K892" s="109">
        <f t="shared" si="94"/>
        <v>3.7900322153427979E-4</v>
      </c>
      <c r="L892" s="109">
        <f t="shared" si="98"/>
        <v>-6.4722824503538057E-5</v>
      </c>
      <c r="M892" s="109">
        <f t="shared" si="97"/>
        <v>2.207602984680701E-4</v>
      </c>
    </row>
    <row r="893" spans="1:13" x14ac:dyDescent="0.25">
      <c r="A893" s="185">
        <v>41856</v>
      </c>
      <c r="B893">
        <v>104.615707392125</v>
      </c>
      <c r="C893">
        <v>112.790578070355</v>
      </c>
      <c r="D893">
        <v>110.53726746847499</v>
      </c>
      <c r="E893">
        <v>94.105985512771596</v>
      </c>
      <c r="F893" s="464">
        <v>137.69858048927816</v>
      </c>
      <c r="G893">
        <f>_xll.ciqfunctions.udf.CIQ($G$1, "IQ_LASTSALEPRICE", A893, "USD")</f>
        <v>92.64</v>
      </c>
      <c r="H893" s="186">
        <f t="shared" si="96"/>
        <v>-2.0467521275449041E-3</v>
      </c>
      <c r="I893" s="109">
        <f t="shared" si="92"/>
        <v>3.4882940900240467E-3</v>
      </c>
      <c r="J893" s="109">
        <f t="shared" si="93"/>
        <v>4.7555343791199078E-3</v>
      </c>
      <c r="K893" s="109">
        <f t="shared" si="94"/>
        <v>6.2890698995989869E-3</v>
      </c>
      <c r="L893" s="109">
        <f t="shared" si="98"/>
        <v>-1.4239943040230685E-3</v>
      </c>
      <c r="M893" s="109">
        <f t="shared" si="97"/>
        <v>6.2682087048642199E-3</v>
      </c>
    </row>
    <row r="894" spans="1:13" x14ac:dyDescent="0.25">
      <c r="A894" s="185">
        <v>41857</v>
      </c>
      <c r="B894">
        <v>104.769564305196</v>
      </c>
      <c r="C894">
        <v>112.448055955564</v>
      </c>
      <c r="D894">
        <v>110.445711432019</v>
      </c>
      <c r="E894">
        <v>93.983987800228704</v>
      </c>
      <c r="F894" s="464">
        <v>137.96436122017516</v>
      </c>
      <c r="G894">
        <f>_xll.ciqfunctions.udf.CIQ($G$1, "IQ_LASTSALEPRICE", A894, "USD")</f>
        <v>93.64</v>
      </c>
      <c r="H894" s="186">
        <f t="shared" si="96"/>
        <v>1.0794473229706281E-2</v>
      </c>
      <c r="I894" s="109">
        <f t="shared" si="92"/>
        <v>1.4706865432196903E-3</v>
      </c>
      <c r="J894" s="109">
        <f t="shared" si="93"/>
        <v>-3.0367972276668098E-3</v>
      </c>
      <c r="K894" s="109">
        <f t="shared" si="94"/>
        <v>-8.282820676936975E-4</v>
      </c>
      <c r="L894" s="109">
        <f t="shared" si="98"/>
        <v>-1.2963863231243433E-3</v>
      </c>
      <c r="M894" s="109">
        <f t="shared" si="97"/>
        <v>1.9301631865238367E-3</v>
      </c>
    </row>
    <row r="895" spans="1:13" x14ac:dyDescent="0.25">
      <c r="A895" s="185">
        <v>41858</v>
      </c>
      <c r="B895">
        <v>104.741590321001</v>
      </c>
      <c r="C895">
        <v>112.316395803332</v>
      </c>
      <c r="D895">
        <v>110.27092263514901</v>
      </c>
      <c r="E895">
        <v>93.973313000381197</v>
      </c>
      <c r="F895" s="464">
        <v>138.07308970099669</v>
      </c>
      <c r="G895">
        <f>_xll.ciqfunctions.udf.CIQ($G$1, "IQ_LASTSALEPRICE", A895, "USD")</f>
        <v>92.24</v>
      </c>
      <c r="H895" s="186">
        <f t="shared" si="96"/>
        <v>-1.495087569414788E-2</v>
      </c>
      <c r="I895" s="109">
        <f t="shared" si="92"/>
        <v>-2.6700487284181396E-4</v>
      </c>
      <c r="J895" s="109">
        <f t="shared" si="93"/>
        <v>-1.1708530762331026E-3</v>
      </c>
      <c r="K895" s="109">
        <f t="shared" si="94"/>
        <v>-1.5825765853985096E-3</v>
      </c>
      <c r="L895" s="109">
        <f t="shared" si="98"/>
        <v>-1.1358104819081394E-4</v>
      </c>
      <c r="M895" s="109">
        <f t="shared" si="97"/>
        <v>7.8809106830135534E-4</v>
      </c>
    </row>
    <row r="896" spans="1:13" x14ac:dyDescent="0.25">
      <c r="A896" s="185">
        <v>41859</v>
      </c>
      <c r="B896">
        <v>104.23805860549599</v>
      </c>
      <c r="C896">
        <v>112.914009463073</v>
      </c>
      <c r="D896">
        <v>110.10445711432</v>
      </c>
      <c r="E896">
        <v>93.877239801753703</v>
      </c>
      <c r="F896" s="464">
        <v>138.87043189368771</v>
      </c>
      <c r="G896">
        <f>_xll.ciqfunctions.udf.CIQ($G$1, "IQ_LASTSALEPRICE", A896, "USD")</f>
        <v>93.11</v>
      </c>
      <c r="H896" s="186">
        <f t="shared" si="96"/>
        <v>9.4319167389418368E-3</v>
      </c>
      <c r="I896" s="109">
        <f t="shared" si="92"/>
        <v>-4.807371302668173E-3</v>
      </c>
      <c r="J896" s="109">
        <f t="shared" si="93"/>
        <v>5.3208051724471517E-3</v>
      </c>
      <c r="K896" s="109">
        <f t="shared" si="94"/>
        <v>-1.5096048609277712E-3</v>
      </c>
      <c r="L896" s="109">
        <f t="shared" si="98"/>
        <v>-1.0223455527964553E-3</v>
      </c>
      <c r="M896" s="109">
        <f t="shared" si="97"/>
        <v>5.7747834456207681E-3</v>
      </c>
    </row>
    <row r="897" spans="1:13" x14ac:dyDescent="0.25">
      <c r="A897" s="185">
        <v>41862</v>
      </c>
      <c r="B897">
        <v>104.503811455346</v>
      </c>
      <c r="C897">
        <v>112.555029829253</v>
      </c>
      <c r="D897">
        <v>109.89637521328299</v>
      </c>
      <c r="E897">
        <v>93.916889058330099</v>
      </c>
      <c r="F897" s="464">
        <v>137.72274237390516</v>
      </c>
      <c r="G897">
        <f>_xll.ciqfunctions.udf.CIQ($G$1, "IQ_LASTSALEPRICE", A897, "USD")</f>
        <v>93.85</v>
      </c>
      <c r="H897" s="186">
        <f t="shared" si="96"/>
        <v>7.947588873375544E-3</v>
      </c>
      <c r="I897" s="109">
        <f t="shared" si="92"/>
        <v>2.5494800402583451E-3</v>
      </c>
      <c r="J897" s="109">
        <f t="shared" si="93"/>
        <v>-3.1792302436784992E-3</v>
      </c>
      <c r="K897" s="109">
        <f t="shared" si="94"/>
        <v>-1.8898590165242757E-3</v>
      </c>
      <c r="L897" s="109">
        <f t="shared" si="98"/>
        <v>4.2235217673769476E-4</v>
      </c>
      <c r="M897" s="109">
        <f t="shared" si="97"/>
        <v>-8.2644628099173278E-3</v>
      </c>
    </row>
    <row r="898" spans="1:13" x14ac:dyDescent="0.25">
      <c r="A898" s="185">
        <v>41863</v>
      </c>
      <c r="B898">
        <v>104.713616336806</v>
      </c>
      <c r="C898">
        <v>112.5745731331</v>
      </c>
      <c r="D898">
        <v>109.546797619543</v>
      </c>
      <c r="E898">
        <v>93.907739229889401</v>
      </c>
      <c r="F898" s="464">
        <v>137.83751132588341</v>
      </c>
      <c r="G898">
        <f>_xll.ciqfunctions.udf.CIQ($G$1, "IQ_LASTSALEPRICE", A898, "USD")</f>
        <v>93.63</v>
      </c>
      <c r="H898" s="186">
        <f t="shared" si="96"/>
        <v>-2.3441662226957316E-3</v>
      </c>
      <c r="I898" s="109">
        <f t="shared" si="92"/>
        <v>2.0076289901602706E-3</v>
      </c>
      <c r="J898" s="109">
        <f t="shared" si="93"/>
        <v>1.736333229767073E-4</v>
      </c>
      <c r="K898" s="109">
        <f t="shared" si="94"/>
        <v>-3.1809747415376677E-3</v>
      </c>
      <c r="L898" s="109">
        <f t="shared" si="98"/>
        <v>-9.742473938867402E-5</v>
      </c>
      <c r="M898" s="109">
        <f t="shared" si="97"/>
        <v>8.3333333333324155E-4</v>
      </c>
    </row>
    <row r="899" spans="1:13" x14ac:dyDescent="0.25">
      <c r="A899" s="185">
        <v>41864</v>
      </c>
      <c r="B899">
        <v>104.573746415833</v>
      </c>
      <c r="C899">
        <v>112.405883563052</v>
      </c>
      <c r="D899">
        <v>109.022431228931</v>
      </c>
      <c r="E899">
        <v>93.884102173084202</v>
      </c>
      <c r="F899" s="464">
        <v>138.35699184536395</v>
      </c>
      <c r="G899">
        <f>_xll.ciqfunctions.udf.CIQ($G$1, "IQ_LASTSALEPRICE", A899, "USD")</f>
        <v>94.26</v>
      </c>
      <c r="H899" s="186">
        <f t="shared" si="96"/>
        <v>6.7286126241590249E-3</v>
      </c>
      <c r="I899" s="109">
        <f t="shared" ref="I899:I962" si="99">B899/B898-1</f>
        <v>-1.3357376611186078E-3</v>
      </c>
      <c r="J899" s="109">
        <f t="shared" ref="J899:J962" si="100">C899/C898-1</f>
        <v>-1.4984695509221435E-3</v>
      </c>
      <c r="K899" s="109">
        <f t="shared" ref="K899:K962" si="101">D899/D898-1</f>
        <v>-4.7866884473714011E-3</v>
      </c>
      <c r="L899" s="109">
        <f t="shared" ref="L899:L962" si="102">E899/E898-1</f>
        <v>-2.5170509905825256E-4</v>
      </c>
      <c r="M899" s="109">
        <f t="shared" si="97"/>
        <v>3.7687891669224705E-3</v>
      </c>
    </row>
    <row r="900" spans="1:13" x14ac:dyDescent="0.25">
      <c r="A900" s="185">
        <v>41865</v>
      </c>
      <c r="B900">
        <v>104.559759423735</v>
      </c>
      <c r="C900">
        <v>112.205307549886</v>
      </c>
      <c r="D900">
        <v>108.789379499771</v>
      </c>
      <c r="E900">
        <v>93.8696149447197</v>
      </c>
      <c r="F900" s="464">
        <v>137.47508305647841</v>
      </c>
      <c r="G900">
        <f>_xll.ciqfunctions.udf.CIQ($G$1, "IQ_LASTSALEPRICE", A900, "USD")</f>
        <v>94.5</v>
      </c>
      <c r="H900" s="186">
        <f t="shared" ref="H900:H963" si="103">G900/G899-1</f>
        <v>2.5461489497136114E-3</v>
      </c>
      <c r="I900" s="109">
        <f t="shared" si="99"/>
        <v>-1.337524242689403E-4</v>
      </c>
      <c r="J900" s="109">
        <f t="shared" si="100"/>
        <v>-1.7843906992065506E-3</v>
      </c>
      <c r="K900" s="109">
        <f t="shared" si="101"/>
        <v>-2.1376493491566118E-3</v>
      </c>
      <c r="L900" s="109">
        <f t="shared" si="102"/>
        <v>-1.5430970770524688E-4</v>
      </c>
      <c r="M900" s="109">
        <f t="shared" ref="M900:M963" si="104">F900/F899-1</f>
        <v>-6.374154114822117E-3</v>
      </c>
    </row>
    <row r="901" spans="1:13" x14ac:dyDescent="0.25">
      <c r="A901" s="185">
        <v>41866</v>
      </c>
      <c r="B901">
        <v>104.419889502762</v>
      </c>
      <c r="C901">
        <v>112.182678461221</v>
      </c>
      <c r="D901">
        <v>108.98913812476501</v>
      </c>
      <c r="E901">
        <v>93.747617232176793</v>
      </c>
      <c r="F901" s="464">
        <v>137.09755360918152</v>
      </c>
      <c r="G901">
        <f>_xll.ciqfunctions.udf.CIQ($G$1, "IQ_LASTSALEPRICE", A901, "USD")</f>
        <v>94.22</v>
      </c>
      <c r="H901" s="186">
        <f t="shared" si="103"/>
        <v>-2.962962962962945E-3</v>
      </c>
      <c r="I901" s="109">
        <f t="shared" si="99"/>
        <v>-1.3377031636632175E-3</v>
      </c>
      <c r="J901" s="109">
        <f t="shared" si="100"/>
        <v>-2.0167574207607952E-4</v>
      </c>
      <c r="K901" s="109">
        <f t="shared" si="101"/>
        <v>1.8361960139172684E-3</v>
      </c>
      <c r="L901" s="109">
        <f t="shared" si="102"/>
        <v>-1.299650718869505E-3</v>
      </c>
      <c r="M901" s="109">
        <f t="shared" si="104"/>
        <v>-2.7461663517729384E-3</v>
      </c>
    </row>
    <row r="902" spans="1:13" x14ac:dyDescent="0.25">
      <c r="A902" s="185">
        <v>41869</v>
      </c>
      <c r="B902">
        <v>104.727603328904</v>
      </c>
      <c r="C902">
        <v>112.002674346842</v>
      </c>
      <c r="D902">
        <v>108.6145907029</v>
      </c>
      <c r="E902">
        <v>93.722455203964898</v>
      </c>
      <c r="F902" s="464">
        <v>136.90727876774389</v>
      </c>
      <c r="G902">
        <f>_xll.ciqfunctions.udf.CIQ($G$1, "IQ_LASTSALEPRICE", A902, "USD")</f>
        <v>94.75</v>
      </c>
      <c r="H902" s="186">
        <f t="shared" si="103"/>
        <v>5.6251326682232872E-3</v>
      </c>
      <c r="I902" s="109">
        <f t="shared" si="99"/>
        <v>2.946889022841237E-3</v>
      </c>
      <c r="J902" s="109">
        <f t="shared" si="100"/>
        <v>-1.6045624587330831E-3</v>
      </c>
      <c r="K902" s="109">
        <f t="shared" si="101"/>
        <v>-3.4365573332293398E-3</v>
      </c>
      <c r="L902" s="109">
        <f t="shared" si="102"/>
        <v>-2.6840178934439685E-4</v>
      </c>
      <c r="M902" s="109">
        <f t="shared" si="104"/>
        <v>-1.3878791884210928E-3</v>
      </c>
    </row>
    <row r="903" spans="1:13" x14ac:dyDescent="0.25">
      <c r="A903" s="185">
        <v>41870</v>
      </c>
      <c r="B903">
        <v>105.021330162948</v>
      </c>
      <c r="C903">
        <v>112.403826373174</v>
      </c>
      <c r="D903">
        <v>108.67285363518999</v>
      </c>
      <c r="E903">
        <v>93.653069004956095</v>
      </c>
      <c r="F903" s="464">
        <v>136.72002416188462</v>
      </c>
      <c r="G903">
        <f>_xll.ciqfunctions.udf.CIQ($G$1, "IQ_LASTSALEPRICE", A903, "USD")</f>
        <v>94.37</v>
      </c>
      <c r="H903" s="186">
        <f t="shared" si="103"/>
        <v>-4.0105540897097391E-3</v>
      </c>
      <c r="I903" s="109">
        <f t="shared" si="99"/>
        <v>2.8046744574259375E-3</v>
      </c>
      <c r="J903" s="109">
        <f t="shared" si="100"/>
        <v>3.5816289983374716E-3</v>
      </c>
      <c r="K903" s="109">
        <f t="shared" si="101"/>
        <v>5.3641901988443763E-4</v>
      </c>
      <c r="L903" s="109">
        <f t="shared" si="102"/>
        <v>-7.4033697535769161E-4</v>
      </c>
      <c r="M903" s="109">
        <f t="shared" si="104"/>
        <v>-1.367747628502114E-3</v>
      </c>
    </row>
    <row r="904" spans="1:13" x14ac:dyDescent="0.25">
      <c r="A904" s="185">
        <v>41871</v>
      </c>
      <c r="B904">
        <v>105.189174068116</v>
      </c>
      <c r="C904">
        <v>112.52622917095201</v>
      </c>
      <c r="D904">
        <v>108.889258812268</v>
      </c>
      <c r="E904">
        <v>93.724742661075098</v>
      </c>
      <c r="F904" s="464">
        <v>136.46028390214437</v>
      </c>
      <c r="G904">
        <f>_xll.ciqfunctions.udf.CIQ($G$1, "IQ_LASTSALEPRICE", A904, "USD")</f>
        <v>94.48</v>
      </c>
      <c r="H904" s="186">
        <f t="shared" si="103"/>
        <v>1.165624668856724E-3</v>
      </c>
      <c r="I904" s="109">
        <f t="shared" si="99"/>
        <v>1.5981887194493893E-3</v>
      </c>
      <c r="J904" s="109">
        <f t="shared" si="100"/>
        <v>1.0889557920532589E-3</v>
      </c>
      <c r="K904" s="109">
        <f t="shared" si="101"/>
        <v>1.9913453069380083E-3</v>
      </c>
      <c r="L904" s="109">
        <f t="shared" si="102"/>
        <v>7.6531027632653625E-4</v>
      </c>
      <c r="M904" s="109">
        <f t="shared" si="104"/>
        <v>-1.8997967659273307E-3</v>
      </c>
    </row>
    <row r="905" spans="1:13" x14ac:dyDescent="0.25">
      <c r="A905" s="185">
        <v>41872</v>
      </c>
      <c r="B905">
        <v>105.315056996992</v>
      </c>
      <c r="C905">
        <v>112.623945690187</v>
      </c>
      <c r="D905">
        <v>108.972491572683</v>
      </c>
      <c r="E905">
        <v>93.808616088448304</v>
      </c>
      <c r="F905" s="464">
        <v>136.7321051041981</v>
      </c>
      <c r="G905">
        <f>_xll.ciqfunctions.udf.CIQ($G$1, "IQ_LASTSALEPRICE", A905, "USD")</f>
        <v>94.42</v>
      </c>
      <c r="H905" s="186">
        <f t="shared" si="103"/>
        <v>-6.3505503810334929E-4</v>
      </c>
      <c r="I905" s="109">
        <f t="shared" si="99"/>
        <v>1.196728940893399E-3</v>
      </c>
      <c r="J905" s="109">
        <f t="shared" si="100"/>
        <v>8.6838881881079466E-4</v>
      </c>
      <c r="K905" s="109">
        <f t="shared" si="101"/>
        <v>7.6437989681332752E-4</v>
      </c>
      <c r="L905" s="109">
        <f t="shared" si="102"/>
        <v>8.9489098600692429E-4</v>
      </c>
      <c r="M905" s="109">
        <f t="shared" si="104"/>
        <v>1.9919436943913738E-3</v>
      </c>
    </row>
    <row r="906" spans="1:13" x14ac:dyDescent="0.25">
      <c r="A906" s="185">
        <v>41873</v>
      </c>
      <c r="B906">
        <v>105.66473179942599</v>
      </c>
      <c r="C906">
        <v>112.631145854762</v>
      </c>
      <c r="D906">
        <v>109.32206916642301</v>
      </c>
      <c r="E906">
        <v>93.808616088448304</v>
      </c>
      <c r="F906" s="464">
        <v>137.57173059498641</v>
      </c>
      <c r="G906">
        <f>_xll.ciqfunctions.udf.CIQ($G$1, "IQ_LASTSALEPRICE", A906, "USD")</f>
        <v>94.34</v>
      </c>
      <c r="H906" s="186">
        <f t="shared" si="103"/>
        <v>-8.4727811904250494E-4</v>
      </c>
      <c r="I906" s="109">
        <f t="shared" si="99"/>
        <v>3.3202735905464298E-3</v>
      </c>
      <c r="J906" s="109">
        <f t="shared" si="100"/>
        <v>6.3931027552532882E-5</v>
      </c>
      <c r="K906" s="109">
        <f t="shared" si="101"/>
        <v>3.2079434790830419E-3</v>
      </c>
      <c r="L906" s="109">
        <f t="shared" si="102"/>
        <v>0</v>
      </c>
      <c r="M906" s="109">
        <f t="shared" si="104"/>
        <v>6.1406608941509955E-3</v>
      </c>
    </row>
    <row r="907" spans="1:13" x14ac:dyDescent="0.25">
      <c r="A907" s="185">
        <v>41876</v>
      </c>
      <c r="B907">
        <v>105.95845863347</v>
      </c>
      <c r="C907">
        <v>112.842007817321</v>
      </c>
      <c r="D907">
        <v>109.31374589038199</v>
      </c>
      <c r="E907">
        <v>93.854365230651894</v>
      </c>
      <c r="F907" s="464">
        <v>137.78314708547268</v>
      </c>
      <c r="G907">
        <f>_xll.ciqfunctions.udf.CIQ($G$1, "IQ_LASTSALEPRICE", A907, "USD")</f>
        <v>95.61</v>
      </c>
      <c r="H907" s="186">
        <f t="shared" si="103"/>
        <v>1.3461946152215409E-2</v>
      </c>
      <c r="I907" s="109">
        <f t="shared" si="99"/>
        <v>2.7798001191312594E-3</v>
      </c>
      <c r="J907" s="109">
        <f t="shared" si="100"/>
        <v>1.8721461187203303E-3</v>
      </c>
      <c r="K907" s="109">
        <f t="shared" si="101"/>
        <v>-7.6135368681562454E-5</v>
      </c>
      <c r="L907" s="109">
        <f t="shared" si="102"/>
        <v>4.8768593026093932E-4</v>
      </c>
      <c r="M907" s="109">
        <f t="shared" si="104"/>
        <v>1.5367727771680162E-3</v>
      </c>
    </row>
    <row r="908" spans="1:13" x14ac:dyDescent="0.25">
      <c r="A908" s="185">
        <v>41877</v>
      </c>
      <c r="B908">
        <v>105.986432617665</v>
      </c>
      <c r="C908">
        <v>112.635260234519</v>
      </c>
      <c r="D908">
        <v>109.039077781014</v>
      </c>
      <c r="E908">
        <v>93.865040030499401</v>
      </c>
      <c r="F908" s="464">
        <v>137.83147085472666</v>
      </c>
      <c r="G908">
        <f>_xll.ciqfunctions.udf.CIQ($G$1, "IQ_LASTSALEPRICE", A908, "USD")</f>
        <v>95.15</v>
      </c>
      <c r="H908" s="186">
        <f t="shared" si="103"/>
        <v>-4.8112122162953241E-3</v>
      </c>
      <c r="I908" s="109">
        <f t="shared" si="99"/>
        <v>2.6400897630796116E-4</v>
      </c>
      <c r="J908" s="109">
        <f t="shared" si="100"/>
        <v>-1.8321863178534237E-3</v>
      </c>
      <c r="K908" s="109">
        <f t="shared" si="101"/>
        <v>-2.5126584688025533E-3</v>
      </c>
      <c r="L908" s="109">
        <f t="shared" si="102"/>
        <v>1.1373791534663447E-4</v>
      </c>
      <c r="M908" s="109">
        <f t="shared" si="104"/>
        <v>3.5072336694419448E-4</v>
      </c>
    </row>
    <row r="909" spans="1:13" x14ac:dyDescent="0.25">
      <c r="A909" s="185">
        <v>41878</v>
      </c>
      <c r="B909">
        <v>106.01440660186</v>
      </c>
      <c r="C909">
        <v>112.051018308989</v>
      </c>
      <c r="D909">
        <v>108.914228640392</v>
      </c>
      <c r="E909">
        <v>93.726267632481793</v>
      </c>
      <c r="F909" s="464">
        <v>136.9314406523709</v>
      </c>
      <c r="G909">
        <f>_xll.ciqfunctions.udf.CIQ($G$1, "IQ_LASTSALEPRICE", A909, "USD")</f>
        <v>94.81</v>
      </c>
      <c r="H909" s="186">
        <f t="shared" si="103"/>
        <v>-3.5733053074094023E-3</v>
      </c>
      <c r="I909" s="109">
        <f t="shared" si="99"/>
        <v>2.6393929396517635E-4</v>
      </c>
      <c r="J909" s="109">
        <f t="shared" si="100"/>
        <v>-5.1870251315044857E-3</v>
      </c>
      <c r="K909" s="109">
        <f t="shared" si="101"/>
        <v>-1.14499446586247E-3</v>
      </c>
      <c r="L909" s="109">
        <f t="shared" si="102"/>
        <v>-1.4784247465564615E-3</v>
      </c>
      <c r="M909" s="109">
        <f t="shared" si="104"/>
        <v>-6.5299325094222427E-3</v>
      </c>
    </row>
    <row r="910" spans="1:13" x14ac:dyDescent="0.25">
      <c r="A910" s="185">
        <v>41879</v>
      </c>
      <c r="B910">
        <v>106.168263514931</v>
      </c>
      <c r="C910">
        <v>111.643694713022</v>
      </c>
      <c r="D910">
        <v>109.138957093512</v>
      </c>
      <c r="E910">
        <v>93.717117804041095</v>
      </c>
      <c r="F910" s="464">
        <v>136.39383871942013</v>
      </c>
      <c r="G910">
        <f>_xll.ciqfunctions.udf.CIQ($G$1, "IQ_LASTSALEPRICE", A910, "USD")</f>
        <v>95.05</v>
      </c>
      <c r="H910" s="186">
        <f t="shared" si="103"/>
        <v>2.5313785465668204E-3</v>
      </c>
      <c r="I910" s="109">
        <f t="shared" si="99"/>
        <v>1.4512830661668197E-3</v>
      </c>
      <c r="J910" s="109">
        <f t="shared" si="100"/>
        <v>-3.6351619299324067E-3</v>
      </c>
      <c r="K910" s="109">
        <f t="shared" si="101"/>
        <v>2.0633525658251273E-3</v>
      </c>
      <c r="L910" s="109">
        <f t="shared" si="102"/>
        <v>-9.7622882803571898E-5</v>
      </c>
      <c r="M910" s="109">
        <f t="shared" si="104"/>
        <v>-3.9260664343375717E-3</v>
      </c>
    </row>
    <row r="911" spans="1:13" x14ac:dyDescent="0.25">
      <c r="A911" s="185">
        <v>41880</v>
      </c>
      <c r="B911">
        <v>106.392055388488</v>
      </c>
      <c r="C911">
        <v>111.674552561201</v>
      </c>
      <c r="D911">
        <v>108.89758208830899</v>
      </c>
      <c r="E911">
        <v>93.714067861227605</v>
      </c>
      <c r="F911" s="464">
        <v>135.88039867109634</v>
      </c>
      <c r="G911">
        <f>_xll.ciqfunctions.udf.CIQ($G$1, "IQ_LASTSALEPRICE", A911, "USD")</f>
        <v>95.6</v>
      </c>
      <c r="H911" s="186">
        <f t="shared" si="103"/>
        <v>5.7864281956865327E-3</v>
      </c>
      <c r="I911" s="109">
        <f t="shared" si="99"/>
        <v>2.1078980304272132E-3</v>
      </c>
      <c r="J911" s="109">
        <f t="shared" si="100"/>
        <v>2.7639579878036002E-4</v>
      </c>
      <c r="K911" s="109">
        <f t="shared" si="101"/>
        <v>-2.2116301239363256E-3</v>
      </c>
      <c r="L911" s="109">
        <f t="shared" si="102"/>
        <v>-3.2544137986256771E-5</v>
      </c>
      <c r="M911" s="109">
        <f t="shared" si="104"/>
        <v>-3.7643932683791848E-3</v>
      </c>
    </row>
    <row r="912" spans="1:13" x14ac:dyDescent="0.25">
      <c r="A912" s="185">
        <v>41883</v>
      </c>
      <c r="B912">
        <v>106.48996433316999</v>
      </c>
      <c r="C912">
        <v>111.775354865254</v>
      </c>
      <c r="D912">
        <v>108.914228640392</v>
      </c>
      <c r="E912">
        <v>93.707967975600397</v>
      </c>
      <c r="F912" s="464">
        <v>135.47568710359408</v>
      </c>
      <c r="G912">
        <f>_xll.ciqfunctions.udf.CIQ($G$1, "IQ_LASTSALEPRICE", A912, "USD")</f>
        <v>95.6</v>
      </c>
      <c r="H912" s="186">
        <f t="shared" si="103"/>
        <v>0</v>
      </c>
      <c r="I912" s="109">
        <f t="shared" si="99"/>
        <v>9.202655623530287E-4</v>
      </c>
      <c r="J912" s="109">
        <f t="shared" si="100"/>
        <v>9.0264345583790373E-4</v>
      </c>
      <c r="K912" s="109">
        <f t="shared" si="101"/>
        <v>1.5286429472327612E-4</v>
      </c>
      <c r="L912" s="109">
        <f t="shared" si="102"/>
        <v>-6.5090394285705067E-5</v>
      </c>
      <c r="M912" s="109">
        <f t="shared" si="104"/>
        <v>-2.9784396532562818E-3</v>
      </c>
    </row>
    <row r="913" spans="1:13" x14ac:dyDescent="0.25">
      <c r="A913" s="185">
        <v>41884</v>
      </c>
      <c r="B913">
        <v>106.587873277851</v>
      </c>
      <c r="C913">
        <v>112.378111499691</v>
      </c>
      <c r="D913">
        <v>109.305422614341</v>
      </c>
      <c r="E913">
        <v>93.8032786885245</v>
      </c>
      <c r="F913" s="464">
        <v>136.26698882512835</v>
      </c>
      <c r="G913">
        <f>_xll.ciqfunctions.udf.CIQ($G$1, "IQ_LASTSALEPRICE", A913, "USD")</f>
        <v>95.38</v>
      </c>
      <c r="H913" s="186">
        <f t="shared" si="103"/>
        <v>-2.3012552301254763E-3</v>
      </c>
      <c r="I913" s="109">
        <f t="shared" si="99"/>
        <v>9.1941945228457556E-4</v>
      </c>
      <c r="J913" s="109">
        <f t="shared" si="100"/>
        <v>5.392571870280527E-3</v>
      </c>
      <c r="K913" s="109">
        <f t="shared" si="101"/>
        <v>3.5917618738376955E-3</v>
      </c>
      <c r="L913" s="109">
        <f t="shared" si="102"/>
        <v>1.0171036143791223E-3</v>
      </c>
      <c r="M913" s="109">
        <f t="shared" si="104"/>
        <v>5.8409131442838103E-3</v>
      </c>
    </row>
    <row r="914" spans="1:13" x14ac:dyDescent="0.25">
      <c r="A914" s="185">
        <v>41885</v>
      </c>
      <c r="B914">
        <v>106.448003356878</v>
      </c>
      <c r="C914">
        <v>111.926558321333</v>
      </c>
      <c r="D914">
        <v>108.95584502059999</v>
      </c>
      <c r="E914">
        <v>93.653069004956095</v>
      </c>
      <c r="F914" s="464">
        <v>134.99848988221081</v>
      </c>
      <c r="G914">
        <f>_xll.ciqfunctions.udf.CIQ($G$1, "IQ_LASTSALEPRICE", A914, "USD")</f>
        <v>93.93</v>
      </c>
      <c r="H914" s="186">
        <f t="shared" si="103"/>
        <v>-1.5202348500733764E-2</v>
      </c>
      <c r="I914" s="109">
        <f t="shared" si="99"/>
        <v>-1.3122498523672199E-3</v>
      </c>
      <c r="J914" s="109">
        <f t="shared" si="100"/>
        <v>-4.0181595181837393E-3</v>
      </c>
      <c r="K914" s="109">
        <f t="shared" si="101"/>
        <v>-3.1981724728735728E-3</v>
      </c>
      <c r="L914" s="109">
        <f t="shared" si="102"/>
        <v>-1.6013265812081512E-3</v>
      </c>
      <c r="M914" s="109">
        <f t="shared" si="104"/>
        <v>-9.3089232678753575E-3</v>
      </c>
    </row>
    <row r="915" spans="1:13" x14ac:dyDescent="0.25">
      <c r="A915" s="185">
        <v>41886</v>
      </c>
      <c r="B915">
        <v>107.83271557451501</v>
      </c>
      <c r="C915">
        <v>111.500720016457</v>
      </c>
      <c r="D915">
        <v>108.98913812476501</v>
      </c>
      <c r="E915">
        <v>93.614944719786493</v>
      </c>
      <c r="F915" s="464">
        <v>135.47568710359408</v>
      </c>
      <c r="G915">
        <f>_xll.ciqfunctions.udf.CIQ($G$1, "IQ_LASTSALEPRICE", A915, "USD")</f>
        <v>97.05</v>
      </c>
      <c r="H915" s="186">
        <f t="shared" si="103"/>
        <v>3.3216224848291231E-2</v>
      </c>
      <c r="I915" s="109">
        <f t="shared" si="99"/>
        <v>1.3008343735622763E-2</v>
      </c>
      <c r="J915" s="109">
        <f t="shared" si="100"/>
        <v>-3.8046225244723342E-3</v>
      </c>
      <c r="K915" s="109">
        <f t="shared" si="101"/>
        <v>3.0556510445789442E-4</v>
      </c>
      <c r="L915" s="109">
        <f t="shared" si="102"/>
        <v>-4.0707993421529309E-4</v>
      </c>
      <c r="M915" s="109">
        <f t="shared" si="104"/>
        <v>3.5348337733231983E-3</v>
      </c>
    </row>
    <row r="916" spans="1:13" x14ac:dyDescent="0.25">
      <c r="A916" s="185">
        <v>41887</v>
      </c>
      <c r="B916">
        <v>107.916637527099</v>
      </c>
      <c r="C916">
        <v>111.964616334087</v>
      </c>
      <c r="D916">
        <v>108.797702775812</v>
      </c>
      <c r="E916">
        <v>93.640869233701807</v>
      </c>
      <c r="F916" s="464">
        <v>135.95288432497736</v>
      </c>
      <c r="G916">
        <f>_xll.ciqfunctions.udf.CIQ($G$1, "IQ_LASTSALEPRICE", A916, "USD")</f>
        <v>97.71</v>
      </c>
      <c r="H916" s="186">
        <f t="shared" si="103"/>
        <v>6.8006182380215829E-3</v>
      </c>
      <c r="I916" s="109">
        <f t="shared" si="99"/>
        <v>7.782605875856774E-4</v>
      </c>
      <c r="J916" s="109">
        <f t="shared" si="100"/>
        <v>4.1604782243696015E-3</v>
      </c>
      <c r="K916" s="109">
        <f t="shared" si="101"/>
        <v>-1.7564626369819258E-3</v>
      </c>
      <c r="L916" s="109">
        <f t="shared" si="102"/>
        <v>2.7692708672644173E-4</v>
      </c>
      <c r="M916" s="109">
        <f t="shared" si="104"/>
        <v>3.5223827358659143E-3</v>
      </c>
    </row>
    <row r="917" spans="1:13" x14ac:dyDescent="0.25">
      <c r="A917" s="185">
        <v>41890</v>
      </c>
      <c r="B917">
        <v>108.05650744807301</v>
      </c>
      <c r="C917">
        <v>112.471713639168</v>
      </c>
      <c r="D917">
        <v>108.84764243206099</v>
      </c>
      <c r="E917">
        <v>93.640869233701807</v>
      </c>
      <c r="F917" s="464">
        <v>136.06765327695564</v>
      </c>
      <c r="G917">
        <f>_xll.ciqfunctions.udf.CIQ($G$1, "IQ_LASTSALEPRICE", A917, "USD")</f>
        <v>97</v>
      </c>
      <c r="H917" s="186">
        <f t="shared" si="103"/>
        <v>-7.266400573124443E-3</v>
      </c>
      <c r="I917" s="109">
        <f t="shared" si="99"/>
        <v>1.2960922817752962E-3</v>
      </c>
      <c r="J917" s="109">
        <f t="shared" si="100"/>
        <v>4.5290853636106299E-3</v>
      </c>
      <c r="K917" s="109">
        <f t="shared" si="101"/>
        <v>4.5901388517277653E-4</v>
      </c>
      <c r="L917" s="109">
        <f t="shared" si="102"/>
        <v>0</v>
      </c>
      <c r="M917" s="109">
        <f t="shared" si="104"/>
        <v>8.4418181010370574E-4</v>
      </c>
    </row>
    <row r="918" spans="1:13" x14ac:dyDescent="0.25">
      <c r="A918" s="185">
        <v>41891</v>
      </c>
      <c r="B918">
        <v>108.29428631372799</v>
      </c>
      <c r="C918">
        <v>113.25550298292499</v>
      </c>
      <c r="D918">
        <v>109.921345041408</v>
      </c>
      <c r="E918">
        <v>93.5829203202439</v>
      </c>
      <c r="F918" s="464">
        <v>137.74086378737542</v>
      </c>
      <c r="G918">
        <f>_xll.ciqfunctions.udf.CIQ($G$1, "IQ_LASTSALEPRICE", A918, "USD")</f>
        <v>96.87</v>
      </c>
      <c r="H918" s="186">
        <f t="shared" si="103"/>
        <v>-1.3402061855669611E-3</v>
      </c>
      <c r="I918" s="109">
        <f t="shared" si="99"/>
        <v>2.2005048216948708E-3</v>
      </c>
      <c r="J918" s="109">
        <f t="shared" si="100"/>
        <v>6.9687685765289498E-3</v>
      </c>
      <c r="K918" s="109">
        <f t="shared" si="101"/>
        <v>9.8642706939398028E-3</v>
      </c>
      <c r="L918" s="109">
        <f t="shared" si="102"/>
        <v>-6.1884211383478327E-4</v>
      </c>
      <c r="M918" s="109">
        <f t="shared" si="104"/>
        <v>1.2296901358429979E-2</v>
      </c>
    </row>
    <row r="919" spans="1:13" x14ac:dyDescent="0.25">
      <c r="A919" s="185">
        <v>41892</v>
      </c>
      <c r="B919">
        <v>108.364221274214</v>
      </c>
      <c r="C919">
        <v>112.832750462867</v>
      </c>
      <c r="D919">
        <v>109.96296142161501</v>
      </c>
      <c r="E919">
        <v>93.560045749142205</v>
      </c>
      <c r="F919" s="464">
        <v>139.02748414376322</v>
      </c>
      <c r="G919">
        <f>_xll.ciqfunctions.udf.CIQ($G$1, "IQ_LASTSALEPRICE", A919, "USD")</f>
        <v>96.44</v>
      </c>
      <c r="H919" s="186">
        <f t="shared" si="103"/>
        <v>-4.4389387839373073E-3</v>
      </c>
      <c r="I919" s="109">
        <f t="shared" si="99"/>
        <v>6.4578624474620483E-4</v>
      </c>
      <c r="J919" s="109">
        <f t="shared" si="100"/>
        <v>-3.7327327054627046E-3</v>
      </c>
      <c r="K919" s="109">
        <f t="shared" si="101"/>
        <v>3.786014462552334E-4</v>
      </c>
      <c r="L919" s="109">
        <f t="shared" si="102"/>
        <v>-2.444310460009147E-4</v>
      </c>
      <c r="M919" s="109">
        <f t="shared" si="104"/>
        <v>9.340876200500059E-3</v>
      </c>
    </row>
    <row r="920" spans="1:13" x14ac:dyDescent="0.25">
      <c r="A920" s="185">
        <v>41893</v>
      </c>
      <c r="B920">
        <v>108.168403384852</v>
      </c>
      <c r="C920">
        <v>113.43653569224401</v>
      </c>
      <c r="D920">
        <v>110.079487286195</v>
      </c>
      <c r="E920">
        <v>93.480747235989298</v>
      </c>
      <c r="F920" s="464">
        <v>138.82210812443373</v>
      </c>
      <c r="G920">
        <f>_xll.ciqfunctions.udf.CIQ($G$1, "IQ_LASTSALEPRICE", A920, "USD")</f>
        <v>97.01</v>
      </c>
      <c r="H920" s="186">
        <f t="shared" si="103"/>
        <v>5.9104106180010163E-3</v>
      </c>
      <c r="I920" s="109">
        <f t="shared" si="99"/>
        <v>-1.8070345272587218E-3</v>
      </c>
      <c r="J920" s="109">
        <f t="shared" si="100"/>
        <v>5.3511522753821872E-3</v>
      </c>
      <c r="K920" s="109">
        <f t="shared" si="101"/>
        <v>1.0596828520579304E-3</v>
      </c>
      <c r="L920" s="109">
        <f t="shared" si="102"/>
        <v>-8.4756813143860299E-4</v>
      </c>
      <c r="M920" s="109">
        <f t="shared" si="104"/>
        <v>-1.477233229057906E-3</v>
      </c>
    </row>
    <row r="921" spans="1:13" x14ac:dyDescent="0.25">
      <c r="A921" s="185">
        <v>41894</v>
      </c>
      <c r="B921">
        <v>108.02853346387801</v>
      </c>
      <c r="C921">
        <v>113.895289035177</v>
      </c>
      <c r="D921">
        <v>110.553914020558</v>
      </c>
      <c r="E921">
        <v>93.555470834921806</v>
      </c>
      <c r="F921" s="464">
        <v>141.54636061612806</v>
      </c>
      <c r="G921">
        <f>_xll.ciqfunctions.udf.CIQ($G$1, "IQ_LASTSALEPRICE", A921, "USD")</f>
        <v>96.69</v>
      </c>
      <c r="H921" s="186">
        <f t="shared" si="103"/>
        <v>-3.2986290073189206E-3</v>
      </c>
      <c r="I921" s="109">
        <f t="shared" si="99"/>
        <v>-1.2930755802722516E-3</v>
      </c>
      <c r="J921" s="109">
        <f t="shared" si="100"/>
        <v>4.0441409827394192E-3</v>
      </c>
      <c r="K921" s="109">
        <f t="shared" si="101"/>
        <v>4.3098559600802666E-3</v>
      </c>
      <c r="L921" s="109">
        <f t="shared" si="102"/>
        <v>7.9934747145182783E-4</v>
      </c>
      <c r="M921" s="109">
        <f t="shared" si="104"/>
        <v>1.9624053607170566E-2</v>
      </c>
    </row>
    <row r="922" spans="1:13" x14ac:dyDescent="0.25">
      <c r="A922" s="185">
        <v>41897</v>
      </c>
      <c r="B922">
        <v>108.04252045597499</v>
      </c>
      <c r="C922">
        <v>113.737914009463</v>
      </c>
      <c r="D922">
        <v>110.129426942444</v>
      </c>
      <c r="E922">
        <v>93.663743804803602</v>
      </c>
      <c r="F922" s="464">
        <v>141.51011778918755</v>
      </c>
      <c r="G922">
        <f>_xll.ciqfunctions.udf.CIQ($G$1, "IQ_LASTSALEPRICE", A922, "USD")</f>
        <v>96.62</v>
      </c>
      <c r="H922" s="186">
        <f t="shared" si="103"/>
        <v>-7.2396318130096837E-4</v>
      </c>
      <c r="I922" s="109">
        <f t="shared" si="99"/>
        <v>1.2947497895687832E-4</v>
      </c>
      <c r="J922" s="109">
        <f t="shared" si="100"/>
        <v>-1.3817518445858878E-3</v>
      </c>
      <c r="K922" s="109">
        <f t="shared" si="101"/>
        <v>-3.8396386222477874E-3</v>
      </c>
      <c r="L922" s="109">
        <f t="shared" si="102"/>
        <v>1.1573130776376672E-3</v>
      </c>
      <c r="M922" s="109">
        <f t="shared" si="104"/>
        <v>-2.5604916143906475E-4</v>
      </c>
    </row>
    <row r="923" spans="1:13" x14ac:dyDescent="0.25">
      <c r="A923" s="185">
        <v>41898</v>
      </c>
      <c r="B923">
        <v>108.098468424365</v>
      </c>
      <c r="C923">
        <v>113.425221147911</v>
      </c>
      <c r="D923">
        <v>110.00457780182199</v>
      </c>
      <c r="E923">
        <v>93.729317575295397</v>
      </c>
      <c r="F923" s="464">
        <v>141.38628813047418</v>
      </c>
      <c r="G923">
        <f>_xll.ciqfunctions.udf.CIQ($G$1, "IQ_LASTSALEPRICE", A923, "USD")</f>
        <v>98.3</v>
      </c>
      <c r="H923" s="186">
        <f t="shared" si="103"/>
        <v>1.7387704409024929E-2</v>
      </c>
      <c r="I923" s="109">
        <f t="shared" si="99"/>
        <v>5.1783286944706575E-4</v>
      </c>
      <c r="J923" s="109">
        <f t="shared" si="100"/>
        <v>-2.749240341492265E-3</v>
      </c>
      <c r="K923" s="109">
        <f t="shared" si="101"/>
        <v>-1.1336583153860325E-3</v>
      </c>
      <c r="L923" s="109">
        <f t="shared" si="102"/>
        <v>7.0009768804935035E-4</v>
      </c>
      <c r="M923" s="109">
        <f t="shared" si="104"/>
        <v>-8.7505869296100602E-4</v>
      </c>
    </row>
    <row r="924" spans="1:13" x14ac:dyDescent="0.25">
      <c r="A924" s="185">
        <v>41899</v>
      </c>
      <c r="B924">
        <v>108.04252045597499</v>
      </c>
      <c r="C924">
        <v>112.606459576218</v>
      </c>
      <c r="D924">
        <v>109.721586416413</v>
      </c>
      <c r="E924">
        <v>93.617994662599997</v>
      </c>
      <c r="F924" s="464">
        <v>142.12020537601933</v>
      </c>
      <c r="G924">
        <f>_xll.ciqfunctions.udf.CIQ($G$1, "IQ_LASTSALEPRICE", A924, "USD")</f>
        <v>97.63</v>
      </c>
      <c r="H924" s="186">
        <f t="shared" si="103"/>
        <v>-6.8158697863682782E-3</v>
      </c>
      <c r="I924" s="109">
        <f t="shared" si="99"/>
        <v>-5.1756485735177105E-4</v>
      </c>
      <c r="J924" s="109">
        <f t="shared" si="100"/>
        <v>-7.2185142193842422E-3</v>
      </c>
      <c r="K924" s="109">
        <f t="shared" si="101"/>
        <v>-2.5725418983818527E-3</v>
      </c>
      <c r="L924" s="109">
        <f t="shared" si="102"/>
        <v>-1.187706425003765E-3</v>
      </c>
      <c r="M924" s="109">
        <f t="shared" si="104"/>
        <v>5.1908657851451601E-3</v>
      </c>
    </row>
    <row r="925" spans="1:13" x14ac:dyDescent="0.25">
      <c r="A925" s="185">
        <v>41900</v>
      </c>
      <c r="B925">
        <v>108.364221274214</v>
      </c>
      <c r="C925">
        <v>112.608516766097</v>
      </c>
      <c r="D925">
        <v>110.27092263514901</v>
      </c>
      <c r="E925">
        <v>93.640869233701807</v>
      </c>
      <c r="F925" s="464">
        <v>143.26185442464515</v>
      </c>
      <c r="G925">
        <f>_xll.ciqfunctions.udf.CIQ($G$1, "IQ_LASTSALEPRICE", A925, "USD")</f>
        <v>97.94</v>
      </c>
      <c r="H925" s="186">
        <f t="shared" si="103"/>
        <v>3.1752535081430722E-3</v>
      </c>
      <c r="I925" s="109">
        <f t="shared" si="99"/>
        <v>2.9775389992876544E-3</v>
      </c>
      <c r="J925" s="109">
        <f t="shared" si="100"/>
        <v>1.8268844316216004E-5</v>
      </c>
      <c r="K925" s="109">
        <f t="shared" si="101"/>
        <v>5.0066375877138025E-3</v>
      </c>
      <c r="L925" s="109">
        <f t="shared" si="102"/>
        <v>2.4433946896906811E-4</v>
      </c>
      <c r="M925" s="109">
        <f t="shared" si="104"/>
        <v>8.032981978918885E-3</v>
      </c>
    </row>
    <row r="926" spans="1:13" x14ac:dyDescent="0.25">
      <c r="A926" s="185">
        <v>41901</v>
      </c>
      <c r="B926">
        <v>108.909713966011</v>
      </c>
      <c r="C926">
        <v>112.64966056367</v>
      </c>
      <c r="D926">
        <v>110.087810562237</v>
      </c>
      <c r="E926">
        <v>93.645444147922206</v>
      </c>
      <c r="F926" s="464">
        <v>143.46723044397464</v>
      </c>
      <c r="G926">
        <f>_xll.ciqfunctions.udf.CIQ($G$1, "IQ_LASTSALEPRICE", A926, "USD")</f>
        <v>97.46</v>
      </c>
      <c r="H926" s="186">
        <f t="shared" si="103"/>
        <v>-4.9009597712885711E-3</v>
      </c>
      <c r="I926" s="109">
        <f t="shared" si="99"/>
        <v>5.0338818973896249E-3</v>
      </c>
      <c r="J926" s="109">
        <f t="shared" si="100"/>
        <v>3.6537021137106329E-4</v>
      </c>
      <c r="K926" s="109">
        <f t="shared" si="101"/>
        <v>-1.6605653470214143E-3</v>
      </c>
      <c r="L926" s="109">
        <f t="shared" si="102"/>
        <v>4.8855956355842167E-5</v>
      </c>
      <c r="M926" s="109">
        <f t="shared" si="104"/>
        <v>1.4335708563477656E-3</v>
      </c>
    </row>
    <row r="927" spans="1:13" x14ac:dyDescent="0.25">
      <c r="A927" s="185">
        <v>41904</v>
      </c>
      <c r="B927">
        <v>109.007622910693</v>
      </c>
      <c r="C927">
        <v>113.21333059041299</v>
      </c>
      <c r="D927">
        <v>110.32086229139701</v>
      </c>
      <c r="E927">
        <v>93.640869233701807</v>
      </c>
      <c r="F927" s="464">
        <v>144.46994865599518</v>
      </c>
      <c r="G927">
        <f>_xll.ciqfunctions.udf.CIQ($G$1, "IQ_LASTSALEPRICE", A927, "USD")</f>
        <v>96.5</v>
      </c>
      <c r="H927" s="186">
        <f t="shared" si="103"/>
        <v>-9.850194951774971E-3</v>
      </c>
      <c r="I927" s="109">
        <f t="shared" si="99"/>
        <v>8.9899184486474937E-4</v>
      </c>
      <c r="J927" s="109">
        <f t="shared" si="100"/>
        <v>5.0037436768344268E-3</v>
      </c>
      <c r="K927" s="109">
        <f t="shared" si="101"/>
        <v>2.1169621592960208E-3</v>
      </c>
      <c r="L927" s="109">
        <f t="shared" si="102"/>
        <v>-4.8853569567963717E-5</v>
      </c>
      <c r="M927" s="109">
        <f t="shared" si="104"/>
        <v>6.9891794029726118E-3</v>
      </c>
    </row>
    <row r="928" spans="1:13" x14ac:dyDescent="0.25">
      <c r="A928" s="185">
        <v>41905</v>
      </c>
      <c r="B928">
        <v>108.727883068746</v>
      </c>
      <c r="C928">
        <v>113.665912363711</v>
      </c>
      <c r="D928">
        <v>110.570560572641</v>
      </c>
      <c r="E928">
        <v>93.592070148684698</v>
      </c>
      <c r="F928" s="464">
        <v>145.8713379643612</v>
      </c>
      <c r="G928">
        <f>_xll.ciqfunctions.udf.CIQ($G$1, "IQ_LASTSALEPRICE", A928, "USD")</f>
        <v>96.64</v>
      </c>
      <c r="H928" s="186">
        <f t="shared" si="103"/>
        <v>1.4507772020726506E-3</v>
      </c>
      <c r="I928" s="109">
        <f t="shared" si="99"/>
        <v>-2.5662410983513517E-3</v>
      </c>
      <c r="J928" s="109">
        <f t="shared" si="100"/>
        <v>3.9976014391394088E-3</v>
      </c>
      <c r="K928" s="109">
        <f t="shared" si="101"/>
        <v>2.2633822475430776E-3</v>
      </c>
      <c r="L928" s="109">
        <f t="shared" si="102"/>
        <v>-5.2113020112320996E-4</v>
      </c>
      <c r="M928" s="109">
        <f t="shared" si="104"/>
        <v>9.7002132374459649E-3</v>
      </c>
    </row>
    <row r="929" spans="1:13" x14ac:dyDescent="0.25">
      <c r="A929" s="185">
        <v>41906</v>
      </c>
      <c r="B929">
        <v>109.39925868941801</v>
      </c>
      <c r="C929">
        <v>114.138037440855</v>
      </c>
      <c r="D929">
        <v>110.728702817428</v>
      </c>
      <c r="E929">
        <v>93.653069004956095</v>
      </c>
      <c r="F929" s="464">
        <v>145.79281183932349</v>
      </c>
      <c r="G929">
        <f>_xll.ciqfunctions.udf.CIQ($G$1, "IQ_LASTSALEPRICE", A929, "USD")</f>
        <v>97.21</v>
      </c>
      <c r="H929" s="186">
        <f t="shared" si="103"/>
        <v>5.8981788079468522E-3</v>
      </c>
      <c r="I929" s="109">
        <f t="shared" si="99"/>
        <v>6.1748247250204003E-3</v>
      </c>
      <c r="J929" s="109">
        <f t="shared" si="100"/>
        <v>4.1536206178796053E-3</v>
      </c>
      <c r="K929" s="109">
        <f t="shared" si="101"/>
        <v>1.4302382475768205E-3</v>
      </c>
      <c r="L929" s="109">
        <f t="shared" si="102"/>
        <v>6.5175239926307249E-4</v>
      </c>
      <c r="M929" s="109">
        <f t="shared" si="104"/>
        <v>-5.3832456830482656E-4</v>
      </c>
    </row>
    <row r="930" spans="1:13" x14ac:dyDescent="0.25">
      <c r="A930" s="185">
        <v>41907</v>
      </c>
      <c r="B930">
        <v>109.86082942863101</v>
      </c>
      <c r="C930">
        <v>114.32318452993201</v>
      </c>
      <c r="D930">
        <v>111.42785800490999</v>
      </c>
      <c r="E930">
        <v>93.572245520396393</v>
      </c>
      <c r="F930" s="464">
        <v>146.59015403201451</v>
      </c>
      <c r="G930">
        <f>_xll.ciqfunctions.udf.CIQ($G$1, "IQ_LASTSALEPRICE", A930, "USD")</f>
        <v>95.72</v>
      </c>
      <c r="H930" s="186">
        <f t="shared" si="103"/>
        <v>-1.5327641189178065E-2</v>
      </c>
      <c r="I930" s="109">
        <f t="shared" si="99"/>
        <v>4.2191395512412022E-3</v>
      </c>
      <c r="J930" s="109">
        <f t="shared" si="100"/>
        <v>1.6221331050392251E-3</v>
      </c>
      <c r="K930" s="109">
        <f t="shared" si="101"/>
        <v>6.314127861090979E-3</v>
      </c>
      <c r="L930" s="109">
        <f t="shared" si="102"/>
        <v>-8.6300946053807781E-4</v>
      </c>
      <c r="M930" s="109">
        <f t="shared" si="104"/>
        <v>5.4690089492872573E-3</v>
      </c>
    </row>
    <row r="931" spans="1:13" x14ac:dyDescent="0.25">
      <c r="A931" s="185">
        <v>41908</v>
      </c>
      <c r="B931">
        <v>110.154556262675</v>
      </c>
      <c r="C931">
        <v>114.688335733388</v>
      </c>
      <c r="D931">
        <v>111.810728702817</v>
      </c>
      <c r="E931">
        <v>93.434998093785694</v>
      </c>
      <c r="F931" s="464">
        <v>147.01902748414378</v>
      </c>
      <c r="G931">
        <f>_xll.ciqfunctions.udf.CIQ($G$1, "IQ_LASTSALEPRICE", A931, "USD")</f>
        <v>96.17</v>
      </c>
      <c r="H931" s="186">
        <f t="shared" si="103"/>
        <v>4.7012118679481407E-3</v>
      </c>
      <c r="I931" s="109">
        <f t="shared" si="99"/>
        <v>2.6736265834841344E-3</v>
      </c>
      <c r="J931" s="109">
        <f t="shared" si="100"/>
        <v>3.1940258221234696E-3</v>
      </c>
      <c r="K931" s="109">
        <f t="shared" si="101"/>
        <v>3.4360410831026922E-3</v>
      </c>
      <c r="L931" s="109">
        <f t="shared" si="102"/>
        <v>-1.4667535853970515E-3</v>
      </c>
      <c r="M931" s="109">
        <f t="shared" si="104"/>
        <v>2.9256634250864888E-3</v>
      </c>
    </row>
    <row r="932" spans="1:13" x14ac:dyDescent="0.25">
      <c r="A932" s="185">
        <v>41911</v>
      </c>
      <c r="B932">
        <v>110.168543254773</v>
      </c>
      <c r="C932">
        <v>114.645134745937</v>
      </c>
      <c r="D932">
        <v>112.251862333014</v>
      </c>
      <c r="E932">
        <v>93.785741517346494</v>
      </c>
      <c r="F932" s="464">
        <v>148.0579885231048</v>
      </c>
      <c r="G932">
        <f>_xll.ciqfunctions.udf.CIQ($G$1, "IQ_LASTSALEPRICE", A932, "USD")</f>
        <v>96.81</v>
      </c>
      <c r="H932" s="186">
        <f t="shared" si="103"/>
        <v>6.6548819798273318E-3</v>
      </c>
      <c r="I932" s="109">
        <f t="shared" si="99"/>
        <v>1.2697606501754777E-4</v>
      </c>
      <c r="J932" s="109">
        <f t="shared" si="100"/>
        <v>-3.7668161434856184E-4</v>
      </c>
      <c r="K932" s="109">
        <f t="shared" si="101"/>
        <v>3.945360479399973E-3</v>
      </c>
      <c r="L932" s="109">
        <f t="shared" si="102"/>
        <v>3.7538762852944441E-3</v>
      </c>
      <c r="M932" s="109">
        <f t="shared" si="104"/>
        <v>7.0668474464850028E-3</v>
      </c>
    </row>
    <row r="933" spans="1:13" x14ac:dyDescent="0.25">
      <c r="A933" s="185">
        <v>41912</v>
      </c>
      <c r="B933">
        <v>110.82593188334801</v>
      </c>
      <c r="C933">
        <v>114.989714050606</v>
      </c>
      <c r="D933">
        <v>111.73581921844401</v>
      </c>
      <c r="E933">
        <v>93.610369805566094</v>
      </c>
      <c r="F933" s="464">
        <v>148.22712171549381</v>
      </c>
      <c r="G933">
        <f>_xll.ciqfunctions.udf.CIQ($G$1, "IQ_LASTSALEPRICE", A933, "USD")</f>
        <v>96.22</v>
      </c>
      <c r="H933" s="186">
        <f t="shared" si="103"/>
        <v>-6.0944117343250115E-3</v>
      </c>
      <c r="I933" s="109">
        <f t="shared" si="99"/>
        <v>5.9671173744646477E-3</v>
      </c>
      <c r="J933" s="109">
        <f t="shared" si="100"/>
        <v>3.0056164653877726E-3</v>
      </c>
      <c r="K933" s="109">
        <f t="shared" si="101"/>
        <v>-4.5971897823758878E-3</v>
      </c>
      <c r="L933" s="109">
        <f t="shared" si="102"/>
        <v>-1.8699186991869565E-3</v>
      </c>
      <c r="M933" s="109">
        <f t="shared" si="104"/>
        <v>1.1423442536004913E-3</v>
      </c>
    </row>
    <row r="934" spans="1:13" x14ac:dyDescent="0.25">
      <c r="A934" s="185">
        <v>41913</v>
      </c>
      <c r="B934">
        <v>110.979788796419</v>
      </c>
      <c r="C934">
        <v>115.040115202633</v>
      </c>
      <c r="D934">
        <v>112.010487327812</v>
      </c>
      <c r="E934">
        <v>93.610369805566094</v>
      </c>
      <c r="F934" s="464">
        <v>149.67683479311387</v>
      </c>
      <c r="G934">
        <f>_xll.ciqfunctions.udf.CIQ($G$1, "IQ_LASTSALEPRICE", A934, "USD")</f>
        <v>95.5</v>
      </c>
      <c r="H934" s="186">
        <f t="shared" si="103"/>
        <v>-7.4828517979630416E-3</v>
      </c>
      <c r="I934" s="109">
        <f t="shared" si="99"/>
        <v>1.3882753833547312E-3</v>
      </c>
      <c r="J934" s="109">
        <f t="shared" si="100"/>
        <v>4.3831009097750062E-4</v>
      </c>
      <c r="K934" s="109">
        <f t="shared" si="101"/>
        <v>2.4581921114392724E-3</v>
      </c>
      <c r="L934" s="109">
        <f t="shared" si="102"/>
        <v>0</v>
      </c>
      <c r="M934" s="109">
        <f t="shared" si="104"/>
        <v>9.780349647499964E-3</v>
      </c>
    </row>
    <row r="935" spans="1:13" x14ac:dyDescent="0.25">
      <c r="A935" s="185">
        <v>41914</v>
      </c>
      <c r="B935">
        <v>110.63011399398501</v>
      </c>
      <c r="C935">
        <v>114.863196873071</v>
      </c>
      <c r="D935">
        <v>111.569353697615</v>
      </c>
      <c r="E935">
        <v>93.610369805566094</v>
      </c>
      <c r="F935" s="464">
        <v>150.43189368770766</v>
      </c>
      <c r="G935">
        <f>_xll.ciqfunctions.udf.CIQ($G$1, "IQ_LASTSALEPRICE", A935, "USD")</f>
        <v>94.18</v>
      </c>
      <c r="H935" s="186">
        <f t="shared" si="103"/>
        <v>-1.3821989528795764E-2</v>
      </c>
      <c r="I935" s="109">
        <f t="shared" si="99"/>
        <v>-3.1507971516817612E-3</v>
      </c>
      <c r="J935" s="109">
        <f t="shared" si="100"/>
        <v>-1.5378838003627937E-3</v>
      </c>
      <c r="K935" s="109">
        <f t="shared" si="101"/>
        <v>-3.9383243544506286E-3</v>
      </c>
      <c r="L935" s="109">
        <f t="shared" si="102"/>
        <v>0</v>
      </c>
      <c r="M935" s="109">
        <f t="shared" si="104"/>
        <v>5.0445942128416466E-3</v>
      </c>
    </row>
    <row r="936" spans="1:13" x14ac:dyDescent="0.25">
      <c r="A936" s="185">
        <v>41915</v>
      </c>
      <c r="B936">
        <v>111.707112385481</v>
      </c>
      <c r="C936">
        <v>115.808475622299</v>
      </c>
      <c r="D936">
        <v>112.143659744475</v>
      </c>
      <c r="E936">
        <v>93.617994662599997</v>
      </c>
      <c r="F936" s="464">
        <v>151.19299305345817</v>
      </c>
      <c r="G936">
        <f>_xll.ciqfunctions.udf.CIQ($G$1, "IQ_LASTSALEPRICE", A936, "USD")</f>
        <v>96.54</v>
      </c>
      <c r="H936" s="186">
        <f t="shared" si="103"/>
        <v>2.5058398810787752E-2</v>
      </c>
      <c r="I936" s="109">
        <f t="shared" si="99"/>
        <v>9.7351286427720396E-3</v>
      </c>
      <c r="J936" s="109">
        <f t="shared" si="100"/>
        <v>8.2296050864105741E-3</v>
      </c>
      <c r="K936" s="109">
        <f t="shared" si="101"/>
        <v>5.1475250848591614E-3</v>
      </c>
      <c r="L936" s="109">
        <f t="shared" si="102"/>
        <v>8.1453123726982213E-5</v>
      </c>
      <c r="M936" s="109">
        <f t="shared" si="104"/>
        <v>5.0594282043043837E-3</v>
      </c>
    </row>
    <row r="937" spans="1:13" x14ac:dyDescent="0.25">
      <c r="A937" s="185">
        <v>41918</v>
      </c>
      <c r="B937">
        <v>111.23155465417101</v>
      </c>
      <c r="C937">
        <v>115.082287595145</v>
      </c>
      <c r="D937">
        <v>111.61929335386399</v>
      </c>
      <c r="E937">
        <v>93.617994662599997</v>
      </c>
      <c r="F937" s="464">
        <v>145.76864995469646</v>
      </c>
      <c r="G937">
        <f>_xll.ciqfunctions.udf.CIQ($G$1, "IQ_LASTSALEPRICE", A937, "USD")</f>
        <v>96.94</v>
      </c>
      <c r="H937" s="186">
        <f t="shared" si="103"/>
        <v>4.1433602651750334E-3</v>
      </c>
      <c r="I937" s="109">
        <f t="shared" si="99"/>
        <v>-4.2571839979975712E-3</v>
      </c>
      <c r="J937" s="109">
        <f t="shared" si="100"/>
        <v>-6.2705948183137128E-3</v>
      </c>
      <c r="K937" s="109">
        <f t="shared" si="101"/>
        <v>-4.6758451775678056E-3</v>
      </c>
      <c r="L937" s="109">
        <f t="shared" si="102"/>
        <v>0</v>
      </c>
      <c r="M937" s="109">
        <f t="shared" si="104"/>
        <v>-3.5876947662804692E-2</v>
      </c>
    </row>
    <row r="938" spans="1:13" x14ac:dyDescent="0.25">
      <c r="A938" s="185">
        <v>41919</v>
      </c>
      <c r="B938">
        <v>110.742009930764</v>
      </c>
      <c r="C938">
        <v>115.017486113968</v>
      </c>
      <c r="D938">
        <v>111.85234508302401</v>
      </c>
      <c r="E938">
        <v>93.617994662599997</v>
      </c>
      <c r="F938" s="464">
        <v>145.32165508909696</v>
      </c>
      <c r="G938">
        <f>_xll.ciqfunctions.udf.CIQ($G$1, "IQ_LASTSALEPRICE", A938, "USD")</f>
        <v>96.34</v>
      </c>
      <c r="H938" s="186">
        <f t="shared" si="103"/>
        <v>-6.1893955023725189E-3</v>
      </c>
      <c r="I938" s="109">
        <f t="shared" si="99"/>
        <v>-4.4011317195830069E-3</v>
      </c>
      <c r="J938" s="109">
        <f t="shared" si="100"/>
        <v>-5.6308822609585363E-4</v>
      </c>
      <c r="K938" s="109">
        <f t="shared" si="101"/>
        <v>2.087916185073535E-3</v>
      </c>
      <c r="L938" s="109">
        <f t="shared" si="102"/>
        <v>0</v>
      </c>
      <c r="M938" s="109">
        <f t="shared" si="104"/>
        <v>-3.0664677606495605E-3</v>
      </c>
    </row>
    <row r="939" spans="1:13" x14ac:dyDescent="0.25">
      <c r="A939" s="185">
        <v>41920</v>
      </c>
      <c r="B939">
        <v>110.364361144135</v>
      </c>
      <c r="C939">
        <v>115.101830898991</v>
      </c>
      <c r="D939">
        <v>112.260185609055</v>
      </c>
      <c r="E939">
        <v>93.654593976362904</v>
      </c>
      <c r="F939" s="464">
        <v>146.6868015705225</v>
      </c>
      <c r="G939">
        <f>_xll.ciqfunctions.udf.CIQ($G$1, "IQ_LASTSALEPRICE", A939, "USD")</f>
        <v>97.69</v>
      </c>
      <c r="H939" s="186">
        <f t="shared" si="103"/>
        <v>1.4012871081585887E-2</v>
      </c>
      <c r="I939" s="109">
        <f t="shared" si="99"/>
        <v>-3.4101673508102337E-3</v>
      </c>
      <c r="J939" s="109">
        <f t="shared" si="100"/>
        <v>7.3332140940229884E-4</v>
      </c>
      <c r="K939" s="109">
        <f t="shared" si="101"/>
        <v>3.6462402797927673E-3</v>
      </c>
      <c r="L939" s="109">
        <f t="shared" si="102"/>
        <v>3.9094315035059779E-4</v>
      </c>
      <c r="M939" s="109">
        <f t="shared" si="104"/>
        <v>9.3939645855847242E-3</v>
      </c>
    </row>
    <row r="940" spans="1:13" x14ac:dyDescent="0.25">
      <c r="A940" s="185">
        <v>41921</v>
      </c>
      <c r="B940">
        <v>110.168543254773</v>
      </c>
      <c r="C940">
        <v>114.541246657066</v>
      </c>
      <c r="D940">
        <v>111.327978692413</v>
      </c>
      <c r="E940">
        <v>93.485322150209598</v>
      </c>
      <c r="F940" s="464">
        <v>144.62700090607066</v>
      </c>
      <c r="G940">
        <f>_xll.ciqfunctions.udf.CIQ($G$1, "IQ_LASTSALEPRICE", A940, "USD")</f>
        <v>95.83</v>
      </c>
      <c r="H940" s="186">
        <f t="shared" si="103"/>
        <v>-1.9039819838263861E-2</v>
      </c>
      <c r="I940" s="109">
        <f t="shared" si="99"/>
        <v>-1.7742855332281149E-3</v>
      </c>
      <c r="J940" s="109">
        <f t="shared" si="100"/>
        <v>-4.8703329699155695E-3</v>
      </c>
      <c r="K940" s="109">
        <f t="shared" si="101"/>
        <v>-8.3039851714516999E-3</v>
      </c>
      <c r="L940" s="109">
        <f t="shared" si="102"/>
        <v>-1.8074054775788495E-3</v>
      </c>
      <c r="M940" s="109">
        <f t="shared" si="104"/>
        <v>-1.4042167682424722E-2</v>
      </c>
    </row>
    <row r="941" spans="1:13" x14ac:dyDescent="0.25">
      <c r="A941" s="185">
        <v>41922</v>
      </c>
      <c r="B941">
        <v>110.728022938667</v>
      </c>
      <c r="C941">
        <v>115.049372557087</v>
      </c>
      <c r="D941">
        <v>111.94390111948</v>
      </c>
      <c r="E941">
        <v>93.523446435379299</v>
      </c>
      <c r="F941" s="464">
        <v>146.02234974327999</v>
      </c>
      <c r="G941">
        <f>_xll.ciqfunctions.udf.CIQ($G$1, "IQ_LASTSALEPRICE", A941, "USD")</f>
        <v>94.14</v>
      </c>
      <c r="H941" s="186">
        <f t="shared" si="103"/>
        <v>-1.7635396013774396E-2</v>
      </c>
      <c r="I941" s="109">
        <f t="shared" si="99"/>
        <v>5.078397765505116E-3</v>
      </c>
      <c r="J941" s="109">
        <f t="shared" si="100"/>
        <v>4.43618272762758E-3</v>
      </c>
      <c r="K941" s="109">
        <f t="shared" si="101"/>
        <v>5.5325034578119769E-3</v>
      </c>
      <c r="L941" s="109">
        <f t="shared" si="102"/>
        <v>4.0781038448423068E-4</v>
      </c>
      <c r="M941" s="109">
        <f t="shared" si="104"/>
        <v>9.6479137952638627E-3</v>
      </c>
    </row>
    <row r="942" spans="1:13" x14ac:dyDescent="0.25">
      <c r="A942" s="185">
        <v>41925</v>
      </c>
      <c r="B942">
        <v>110.39233512833</v>
      </c>
      <c r="C942">
        <v>115.218062127134</v>
      </c>
      <c r="D942">
        <v>111.810728702817</v>
      </c>
      <c r="E942">
        <v>93.401448722836406</v>
      </c>
      <c r="F942" s="464">
        <v>144.85653881002719</v>
      </c>
      <c r="G942">
        <f>_xll.ciqfunctions.udf.CIQ($G$1, "IQ_LASTSALEPRICE", A942, "USD")</f>
        <v>92.43</v>
      </c>
      <c r="H942" s="186">
        <f t="shared" si="103"/>
        <v>-1.8164435946462665E-2</v>
      </c>
      <c r="I942" s="109">
        <f t="shared" si="99"/>
        <v>-3.031642771432197E-3</v>
      </c>
      <c r="J942" s="109">
        <f t="shared" si="100"/>
        <v>1.4662363322608396E-3</v>
      </c>
      <c r="K942" s="109">
        <f t="shared" si="101"/>
        <v>-1.1896353024258843E-3</v>
      </c>
      <c r="L942" s="109">
        <f t="shared" si="102"/>
        <v>-1.3044612575007219E-3</v>
      </c>
      <c r="M942" s="109">
        <f t="shared" si="104"/>
        <v>-7.9837842309919971E-3</v>
      </c>
    </row>
    <row r="943" spans="1:13" x14ac:dyDescent="0.25">
      <c r="A943" s="185">
        <v>41926</v>
      </c>
      <c r="B943">
        <v>110.44828309672</v>
      </c>
      <c r="C943">
        <v>115.545155317835</v>
      </c>
      <c r="D943">
        <v>111.677556286154</v>
      </c>
      <c r="E943">
        <v>93.409073579870295</v>
      </c>
      <c r="F943" s="464">
        <v>145.04983388704321</v>
      </c>
      <c r="G943">
        <f>_xll.ciqfunctions.udf.CIQ($G$1, "IQ_LASTSALEPRICE", A943, "USD")</f>
        <v>92.8</v>
      </c>
      <c r="H943" s="186">
        <f t="shared" si="103"/>
        <v>4.0030293194848188E-3</v>
      </c>
      <c r="I943" s="109">
        <f t="shared" si="99"/>
        <v>5.0681026291332643E-4</v>
      </c>
      <c r="J943" s="109">
        <f t="shared" si="100"/>
        <v>2.8389055037227884E-3</v>
      </c>
      <c r="K943" s="109">
        <f t="shared" si="101"/>
        <v>-1.1910522201939999E-3</v>
      </c>
      <c r="L943" s="109">
        <f t="shared" si="102"/>
        <v>8.1635318703865423E-5</v>
      </c>
      <c r="M943" s="109">
        <f t="shared" si="104"/>
        <v>1.3343897251991699E-3</v>
      </c>
    </row>
    <row r="944" spans="1:13" x14ac:dyDescent="0.25">
      <c r="A944" s="185">
        <v>41927</v>
      </c>
      <c r="B944">
        <v>109.595076578781</v>
      </c>
      <c r="C944">
        <v>116.228142357539</v>
      </c>
      <c r="D944">
        <v>112.53485371842299</v>
      </c>
      <c r="E944">
        <v>93.409073579870295</v>
      </c>
      <c r="F944" s="464">
        <v>147.47810329205677</v>
      </c>
      <c r="G944">
        <f>_xll.ciqfunctions.udf.CIQ($G$1, "IQ_LASTSALEPRICE", A944, "USD")</f>
        <v>90.99</v>
      </c>
      <c r="H944" s="186">
        <f t="shared" si="103"/>
        <v>-1.950431034482758E-2</v>
      </c>
      <c r="I944" s="109">
        <f t="shared" si="99"/>
        <v>-7.7249414297535512E-3</v>
      </c>
      <c r="J944" s="109">
        <f t="shared" si="100"/>
        <v>5.9109967685384568E-3</v>
      </c>
      <c r="K944" s="109">
        <f t="shared" si="101"/>
        <v>7.6765418296969035E-3</v>
      </c>
      <c r="L944" s="109">
        <f t="shared" si="102"/>
        <v>0</v>
      </c>
      <c r="M944" s="109">
        <f t="shared" si="104"/>
        <v>1.6740931995169017E-2</v>
      </c>
    </row>
    <row r="945" spans="1:13" x14ac:dyDescent="0.25">
      <c r="A945" s="185">
        <v>41928</v>
      </c>
      <c r="B945">
        <v>109.217427792153</v>
      </c>
      <c r="C945">
        <v>115.856819584447</v>
      </c>
      <c r="D945">
        <v>112.65137958300301</v>
      </c>
      <c r="E945">
        <v>93.381624094548201</v>
      </c>
      <c r="F945" s="464">
        <v>149.39897311990336</v>
      </c>
      <c r="G945">
        <f>_xll.ciqfunctions.udf.CIQ($G$1, "IQ_LASTSALEPRICE", A945, "USD")</f>
        <v>91.21</v>
      </c>
      <c r="H945" s="186">
        <f t="shared" si="103"/>
        <v>2.4178481151775344E-3</v>
      </c>
      <c r="I945" s="109">
        <f t="shared" si="99"/>
        <v>-3.4458554016935095E-3</v>
      </c>
      <c r="J945" s="109">
        <f t="shared" si="100"/>
        <v>-3.1947750825247478E-3</v>
      </c>
      <c r="K945" s="109">
        <f t="shared" si="101"/>
        <v>1.0354646647656729E-3</v>
      </c>
      <c r="L945" s="109">
        <f t="shared" si="102"/>
        <v>-2.93863157722285E-4</v>
      </c>
      <c r="M945" s="109">
        <f t="shared" si="104"/>
        <v>1.302477984845396E-2</v>
      </c>
    </row>
    <row r="946" spans="1:13" x14ac:dyDescent="0.25">
      <c r="A946" s="185">
        <v>41929</v>
      </c>
      <c r="B946">
        <v>109.734946499755</v>
      </c>
      <c r="C946">
        <v>115.741616951244</v>
      </c>
      <c r="D946">
        <v>112.60143992675501</v>
      </c>
      <c r="E946">
        <v>93.393823865802503</v>
      </c>
      <c r="F946" s="464">
        <v>147.27876774388403</v>
      </c>
      <c r="G946">
        <f>_xll.ciqfunctions.udf.CIQ($G$1, "IQ_LASTSALEPRICE", A946, "USD")</f>
        <v>100.23</v>
      </c>
      <c r="H946" s="186">
        <f t="shared" si="103"/>
        <v>9.8892665277930281E-2</v>
      </c>
      <c r="I946" s="109">
        <f t="shared" si="99"/>
        <v>4.7384260741505368E-3</v>
      </c>
      <c r="J946" s="109">
        <f t="shared" si="100"/>
        <v>-9.94353492666189E-4</v>
      </c>
      <c r="K946" s="109">
        <f t="shared" si="101"/>
        <v>-4.4331153717658278E-4</v>
      </c>
      <c r="L946" s="109">
        <f t="shared" si="102"/>
        <v>1.3064423940578607E-4</v>
      </c>
      <c r="M946" s="109">
        <f t="shared" si="104"/>
        <v>-1.4191565924069005E-2</v>
      </c>
    </row>
    <row r="947" spans="1:13" x14ac:dyDescent="0.25">
      <c r="A947" s="185">
        <v>41932</v>
      </c>
      <c r="B947">
        <v>109.42723267361301</v>
      </c>
      <c r="C947">
        <v>115.99567990125399</v>
      </c>
      <c r="D947">
        <v>112.742935619459</v>
      </c>
      <c r="E947">
        <v>93.3861990087685</v>
      </c>
      <c r="F947" s="464">
        <v>148.89761401389308</v>
      </c>
      <c r="G947">
        <f>_xll.ciqfunctions.udf.CIQ($G$1, "IQ_LASTSALEPRICE", A947, "USD")</f>
        <v>97.02</v>
      </c>
      <c r="H947" s="186">
        <f t="shared" si="103"/>
        <v>-3.2026339419335637E-2</v>
      </c>
      <c r="I947" s="109">
        <f t="shared" si="99"/>
        <v>-2.8041552482342968E-3</v>
      </c>
      <c r="J947" s="109">
        <f t="shared" si="100"/>
        <v>2.1950872702687363E-3</v>
      </c>
      <c r="K947" s="109">
        <f t="shared" si="101"/>
        <v>1.2566064234706964E-3</v>
      </c>
      <c r="L947" s="109">
        <f t="shared" si="102"/>
        <v>-8.1641983574409771E-5</v>
      </c>
      <c r="M947" s="109">
        <f t="shared" si="104"/>
        <v>1.0991715199737406E-2</v>
      </c>
    </row>
    <row r="948" spans="1:13" x14ac:dyDescent="0.25">
      <c r="A948" s="185">
        <v>41933</v>
      </c>
      <c r="B948">
        <v>109.958738373312</v>
      </c>
      <c r="C948">
        <v>115.474182267023</v>
      </c>
      <c r="D948">
        <v>112.410004577801</v>
      </c>
      <c r="E948">
        <v>93.3434998093785</v>
      </c>
      <c r="F948" s="464">
        <v>149.39897311990336</v>
      </c>
      <c r="G948">
        <f>_xll.ciqfunctions.udf.CIQ($G$1, "IQ_LASTSALEPRICE", A948, "USD")</f>
        <v>100.36</v>
      </c>
      <c r="H948" s="186">
        <f t="shared" si="103"/>
        <v>3.4425891568748757E-2</v>
      </c>
      <c r="I948" s="109">
        <f t="shared" si="99"/>
        <v>4.857161117144404E-3</v>
      </c>
      <c r="J948" s="109">
        <f t="shared" si="100"/>
        <v>-4.4958366955988316E-3</v>
      </c>
      <c r="K948" s="109">
        <f t="shared" si="101"/>
        <v>-2.9530102247979917E-3</v>
      </c>
      <c r="L948" s="109">
        <f t="shared" si="102"/>
        <v>-4.5723243737538777E-4</v>
      </c>
      <c r="M948" s="109">
        <f t="shared" si="104"/>
        <v>3.3671399594321638E-3</v>
      </c>
    </row>
    <row r="949" spans="1:13" x14ac:dyDescent="0.25">
      <c r="A949" s="185">
        <v>41934</v>
      </c>
      <c r="B949">
        <v>110.546192041401</v>
      </c>
      <c r="C949">
        <v>115.290063772886</v>
      </c>
      <c r="D949">
        <v>112.792875275708</v>
      </c>
      <c r="E949">
        <v>93.329012581014098</v>
      </c>
      <c r="F949" s="464">
        <v>149.8097251585624</v>
      </c>
      <c r="G949">
        <f>_xll.ciqfunctions.udf.CIQ($G$1, "IQ_LASTSALEPRICE", A949, "USD")</f>
        <v>99.93</v>
      </c>
      <c r="H949" s="186">
        <f t="shared" si="103"/>
        <v>-4.2845755280987996E-3</v>
      </c>
      <c r="I949" s="109">
        <f t="shared" si="99"/>
        <v>5.3424918908635544E-3</v>
      </c>
      <c r="J949" s="109">
        <f t="shared" si="100"/>
        <v>-1.5944559253188162E-3</v>
      </c>
      <c r="K949" s="109">
        <f t="shared" si="101"/>
        <v>3.4060197697260985E-3</v>
      </c>
      <c r="L949" s="109">
        <f t="shared" si="102"/>
        <v>-1.5520339813690498E-4</v>
      </c>
      <c r="M949" s="109">
        <f t="shared" si="104"/>
        <v>2.7493631989650158E-3</v>
      </c>
    </row>
    <row r="950" spans="1:13" x14ac:dyDescent="0.25">
      <c r="A950" s="185">
        <v>41935</v>
      </c>
      <c r="B950">
        <v>110.60214000979001</v>
      </c>
      <c r="C950">
        <v>115.722073647397</v>
      </c>
      <c r="D950">
        <v>112.584793374672</v>
      </c>
      <c r="E950">
        <v>93.320625238276705</v>
      </c>
      <c r="F950" s="464">
        <v>151.57958320749017</v>
      </c>
      <c r="G950">
        <f>_xll.ciqfunctions.udf.CIQ($G$1, "IQ_LASTSALEPRICE", A950, "USD")</f>
        <v>100.66</v>
      </c>
      <c r="H950" s="186">
        <f t="shared" si="103"/>
        <v>7.3051135795054734E-3</v>
      </c>
      <c r="I950" s="109">
        <f t="shared" si="99"/>
        <v>5.0610489023505956E-4</v>
      </c>
      <c r="J950" s="109">
        <f t="shared" si="100"/>
        <v>3.7471561761126537E-3</v>
      </c>
      <c r="K950" s="109">
        <f t="shared" si="101"/>
        <v>-1.8448142272050605E-3</v>
      </c>
      <c r="L950" s="109">
        <f t="shared" si="102"/>
        <v>-8.9868546826354923E-5</v>
      </c>
      <c r="M950" s="109">
        <f t="shared" si="104"/>
        <v>1.1814039756461225E-2</v>
      </c>
    </row>
    <row r="951" spans="1:13" x14ac:dyDescent="0.25">
      <c r="A951" s="185">
        <v>41936</v>
      </c>
      <c r="B951">
        <v>110.39233512833</v>
      </c>
      <c r="C951">
        <v>115.39189467187801</v>
      </c>
      <c r="D951">
        <v>112.584793374672</v>
      </c>
      <c r="E951">
        <v>93.287075867327403</v>
      </c>
      <c r="F951" s="464">
        <v>148.78888553307158</v>
      </c>
      <c r="G951">
        <f>_xll.ciqfunctions.udf.CIQ($G$1, "IQ_LASTSALEPRICE", A951, "USD")</f>
        <v>103.39</v>
      </c>
      <c r="H951" s="186">
        <f t="shared" si="103"/>
        <v>2.7121001390820521E-2</v>
      </c>
      <c r="I951" s="109">
        <f t="shared" si="99"/>
        <v>-1.8969332911771275E-3</v>
      </c>
      <c r="J951" s="109">
        <f t="shared" si="100"/>
        <v>-2.8532065241505533E-3</v>
      </c>
      <c r="K951" s="109">
        <f t="shared" si="101"/>
        <v>0</v>
      </c>
      <c r="L951" s="109">
        <f t="shared" si="102"/>
        <v>-3.5950649562876968E-4</v>
      </c>
      <c r="M951" s="109">
        <f t="shared" si="104"/>
        <v>-1.8410775484179465E-2</v>
      </c>
    </row>
    <row r="952" spans="1:13" x14ac:dyDescent="0.25">
      <c r="A952" s="185">
        <v>41939</v>
      </c>
      <c r="B952">
        <v>110.00069934960401</v>
      </c>
      <c r="C952">
        <v>115.649043406706</v>
      </c>
      <c r="D952">
        <v>112.93437096841301</v>
      </c>
      <c r="E952">
        <v>93.2748760960731</v>
      </c>
      <c r="F952" s="464">
        <v>153.42192691029899</v>
      </c>
      <c r="G952">
        <f>_xll.ciqfunctions.udf.CIQ($G$1, "IQ_LASTSALEPRICE", A952, "USD")</f>
        <v>101.52</v>
      </c>
      <c r="H952" s="186">
        <f t="shared" si="103"/>
        <v>-1.8086855595318752E-2</v>
      </c>
      <c r="I952" s="109">
        <f t="shared" si="99"/>
        <v>-3.5476718403567586E-3</v>
      </c>
      <c r="J952" s="109">
        <f t="shared" si="100"/>
        <v>2.2284817799309575E-3</v>
      </c>
      <c r="K952" s="109">
        <f t="shared" si="101"/>
        <v>3.1050160795484949E-3</v>
      </c>
      <c r="L952" s="109">
        <f t="shared" si="102"/>
        <v>-1.307766498293006E-4</v>
      </c>
      <c r="M952" s="109">
        <f t="shared" si="104"/>
        <v>3.1138356609288653E-2</v>
      </c>
    </row>
    <row r="953" spans="1:13" x14ac:dyDescent="0.25">
      <c r="A953" s="185">
        <v>41940</v>
      </c>
      <c r="B953">
        <v>109.748933491852</v>
      </c>
      <c r="C953">
        <v>115.003085784817</v>
      </c>
      <c r="D953">
        <v>112.168629572599</v>
      </c>
      <c r="E953">
        <v>93.229126953869596</v>
      </c>
      <c r="F953" s="464">
        <v>150.04530353367562</v>
      </c>
      <c r="G953">
        <f>_xll.ciqfunctions.udf.CIQ($G$1, "IQ_LASTSALEPRICE", A953, "USD")</f>
        <v>102.9</v>
      </c>
      <c r="H953" s="186">
        <f t="shared" si="103"/>
        <v>1.3593380614657313E-2</v>
      </c>
      <c r="I953" s="109">
        <f t="shared" si="99"/>
        <v>-2.2887659736766652E-3</v>
      </c>
      <c r="J953" s="109">
        <f t="shared" si="100"/>
        <v>-5.5854990483349409E-3</v>
      </c>
      <c r="K953" s="109">
        <f t="shared" si="101"/>
        <v>-6.7804105096417322E-3</v>
      </c>
      <c r="L953" s="109">
        <f t="shared" si="102"/>
        <v>-4.9047657974243819E-4</v>
      </c>
      <c r="M953" s="109">
        <f t="shared" si="104"/>
        <v>-2.2008740501594515E-2</v>
      </c>
    </row>
    <row r="954" spans="1:13" x14ac:dyDescent="0.25">
      <c r="A954" s="185">
        <v>41941</v>
      </c>
      <c r="B954">
        <v>109.63703755507299</v>
      </c>
      <c r="C954">
        <v>114.561818555852</v>
      </c>
      <c r="D954">
        <v>111.71084939032001</v>
      </c>
      <c r="E954">
        <v>93.183377811666006</v>
      </c>
      <c r="F954" s="464">
        <v>148.02174569616429</v>
      </c>
      <c r="G954">
        <f>_xll.ciqfunctions.udf.CIQ($G$1, "IQ_LASTSALEPRICE", A954, "USD")</f>
        <v>102.94</v>
      </c>
      <c r="H954" s="186">
        <f t="shared" si="103"/>
        <v>3.8872691933899972E-4</v>
      </c>
      <c r="I954" s="109">
        <f t="shared" si="99"/>
        <v>-1.0195628624246611E-3</v>
      </c>
      <c r="J954" s="109">
        <f t="shared" si="100"/>
        <v>-3.8370033808541315E-3</v>
      </c>
      <c r="K954" s="109">
        <f t="shared" si="101"/>
        <v>-4.0811783474871133E-3</v>
      </c>
      <c r="L954" s="109">
        <f t="shared" si="102"/>
        <v>-4.907172650692182E-4</v>
      </c>
      <c r="M954" s="109">
        <f t="shared" si="104"/>
        <v>-1.3486312399355938E-2</v>
      </c>
    </row>
    <row r="955" spans="1:13" x14ac:dyDescent="0.25">
      <c r="A955" s="185">
        <v>41942</v>
      </c>
      <c r="B955">
        <v>110.769983914959</v>
      </c>
      <c r="C955">
        <v>115.105945278749</v>
      </c>
      <c r="D955">
        <v>111.785758874693</v>
      </c>
      <c r="E955">
        <v>93.244376667937402</v>
      </c>
      <c r="F955" s="464">
        <v>145.4847478103292</v>
      </c>
      <c r="G955">
        <f>_xll.ciqfunctions.udf.CIQ($G$1, "IQ_LASTSALEPRICE", A955, "USD")</f>
        <v>103.57</v>
      </c>
      <c r="H955" s="186">
        <f t="shared" si="103"/>
        <v>6.1200699436565476E-3</v>
      </c>
      <c r="I955" s="109">
        <f t="shared" si="99"/>
        <v>1.0333609746769223E-2</v>
      </c>
      <c r="J955" s="109">
        <f t="shared" si="100"/>
        <v>4.7496341255417462E-3</v>
      </c>
      <c r="K955" s="109">
        <f t="shared" si="101"/>
        <v>6.7056588309744036E-4</v>
      </c>
      <c r="L955" s="109">
        <f t="shared" si="102"/>
        <v>6.5461091563645546E-4</v>
      </c>
      <c r="M955" s="109">
        <f t="shared" si="104"/>
        <v>-1.7139359314425562E-2</v>
      </c>
    </row>
    <row r="956" spans="1:13" x14ac:dyDescent="0.25">
      <c r="A956" s="185">
        <v>41943</v>
      </c>
      <c r="B956">
        <v>111.66515140918899</v>
      </c>
      <c r="C956">
        <v>116.04093807858401</v>
      </c>
      <c r="D956">
        <v>112.17695284864099</v>
      </c>
      <c r="E956">
        <v>93.216927182615294</v>
      </c>
      <c r="F956" s="464">
        <v>148.49290244639081</v>
      </c>
      <c r="G956">
        <f>_xll.ciqfunctions.udf.CIQ($G$1, "IQ_LASTSALEPRICE", A956, "USD")</f>
        <v>99.31</v>
      </c>
      <c r="H956" s="186">
        <f t="shared" si="103"/>
        <v>-4.1131601815197372E-2</v>
      </c>
      <c r="I956" s="109">
        <f t="shared" si="99"/>
        <v>8.0813182650385507E-3</v>
      </c>
      <c r="J956" s="109">
        <f t="shared" si="100"/>
        <v>8.1228888531408305E-3</v>
      </c>
      <c r="K956" s="109">
        <f t="shared" si="101"/>
        <v>3.4994974126043576E-3</v>
      </c>
      <c r="L956" s="109">
        <f t="shared" si="102"/>
        <v>-2.9438220623068112E-4</v>
      </c>
      <c r="M956" s="109">
        <f t="shared" si="104"/>
        <v>2.0676769773718018E-2</v>
      </c>
    </row>
    <row r="957" spans="1:13" x14ac:dyDescent="0.25">
      <c r="A957" s="185">
        <v>41946</v>
      </c>
      <c r="B957">
        <v>111.958878243233</v>
      </c>
      <c r="C957">
        <v>116.375231433861</v>
      </c>
      <c r="D957">
        <v>112.742935619459</v>
      </c>
      <c r="E957">
        <v>93.302325581395294</v>
      </c>
      <c r="F957" s="464">
        <v>151.42857142857142</v>
      </c>
      <c r="G957">
        <f>_xll.ciqfunctions.udf.CIQ($G$1, "IQ_LASTSALEPRICE", A957, "USD")</f>
        <v>100.26</v>
      </c>
      <c r="H957" s="186">
        <f t="shared" si="103"/>
        <v>9.566005437518843E-3</v>
      </c>
      <c r="I957" s="109">
        <f t="shared" si="99"/>
        <v>2.6304252520794602E-3</v>
      </c>
      <c r="J957" s="109">
        <f t="shared" si="100"/>
        <v>2.8808225856518099E-3</v>
      </c>
      <c r="K957" s="109">
        <f t="shared" si="101"/>
        <v>5.0454461138882412E-3</v>
      </c>
      <c r="L957" s="109">
        <f t="shared" si="102"/>
        <v>9.1612544374797267E-4</v>
      </c>
      <c r="M957" s="109">
        <f t="shared" si="104"/>
        <v>1.9769759589960412E-2</v>
      </c>
    </row>
    <row r="958" spans="1:13" x14ac:dyDescent="0.25">
      <c r="A958" s="185">
        <v>41947</v>
      </c>
      <c r="B958">
        <v>111.39939855933901</v>
      </c>
      <c r="C958">
        <v>117.228965233491</v>
      </c>
      <c r="D958">
        <v>113.142452869449</v>
      </c>
      <c r="E958">
        <v>93.259626382005294</v>
      </c>
      <c r="F958" s="464">
        <v>152.37088492902447</v>
      </c>
      <c r="G958">
        <f>_xll.ciqfunctions.udf.CIQ($G$1, "IQ_LASTSALEPRICE", A958, "USD")</f>
        <v>98.41</v>
      </c>
      <c r="H958" s="186">
        <f t="shared" si="103"/>
        <v>-1.84520247356873E-2</v>
      </c>
      <c r="I958" s="109">
        <f t="shared" si="99"/>
        <v>-4.997189081142106E-3</v>
      </c>
      <c r="J958" s="109">
        <f t="shared" si="100"/>
        <v>7.336043839493378E-3</v>
      </c>
      <c r="K958" s="109">
        <f t="shared" si="101"/>
        <v>3.5436122697609651E-3</v>
      </c>
      <c r="L958" s="109">
        <f t="shared" si="102"/>
        <v>-4.5764346305332548E-4</v>
      </c>
      <c r="M958" s="109">
        <f t="shared" si="104"/>
        <v>6.2228250029918719E-3</v>
      </c>
    </row>
    <row r="959" spans="1:13" x14ac:dyDescent="0.25">
      <c r="A959" s="185">
        <v>41948</v>
      </c>
      <c r="B959">
        <v>112.07077418001199</v>
      </c>
      <c r="C959">
        <v>117.277309195638</v>
      </c>
      <c r="D959">
        <v>113.300595114236</v>
      </c>
      <c r="E959">
        <v>93.236751810903499</v>
      </c>
      <c r="F959" s="464">
        <v>151.92389006342495</v>
      </c>
      <c r="G959">
        <f>_xll.ciqfunctions.udf.CIQ($G$1, "IQ_LASTSALEPRICE", A959, "USD")</f>
        <v>98.79</v>
      </c>
      <c r="H959" s="186">
        <f t="shared" si="103"/>
        <v>3.8613961995732637E-3</v>
      </c>
      <c r="I959" s="109">
        <f t="shared" si="99"/>
        <v>6.0267436750600645E-3</v>
      </c>
      <c r="J959" s="109">
        <f t="shared" si="100"/>
        <v>4.1238922522879307E-4</v>
      </c>
      <c r="K959" s="109">
        <f t="shared" si="101"/>
        <v>1.3977268547418209E-3</v>
      </c>
      <c r="L959" s="109">
        <f t="shared" si="102"/>
        <v>-2.452783909737688E-4</v>
      </c>
      <c r="M959" s="109">
        <f t="shared" si="104"/>
        <v>-2.9335976214073245E-3</v>
      </c>
    </row>
    <row r="960" spans="1:13" x14ac:dyDescent="0.25">
      <c r="A960" s="185">
        <v>41949</v>
      </c>
      <c r="B960">
        <v>112.64424085600299</v>
      </c>
      <c r="C960">
        <v>117.562229993828</v>
      </c>
      <c r="D960">
        <v>113.28394856215399</v>
      </c>
      <c r="E960">
        <v>93.244376667937402</v>
      </c>
      <c r="F960" s="464">
        <v>154.90184234370281</v>
      </c>
      <c r="G960">
        <f>_xll.ciqfunctions.udf.CIQ($G$1, "IQ_LASTSALEPRICE", A960, "USD")</f>
        <v>98.84</v>
      </c>
      <c r="H960" s="186">
        <f t="shared" si="103"/>
        <v>5.0612410162975685E-4</v>
      </c>
      <c r="I960" s="109">
        <f t="shared" si="99"/>
        <v>5.1170046801842783E-3</v>
      </c>
      <c r="J960" s="109">
        <f t="shared" si="100"/>
        <v>2.4294622731726445E-3</v>
      </c>
      <c r="K960" s="109">
        <f t="shared" si="101"/>
        <v>-1.4692378327951783E-4</v>
      </c>
      <c r="L960" s="109">
        <f t="shared" si="102"/>
        <v>8.1779522407288141E-5</v>
      </c>
      <c r="M960" s="109">
        <f t="shared" si="104"/>
        <v>1.9601606297960261E-2</v>
      </c>
    </row>
    <row r="961" spans="1:13" x14ac:dyDescent="0.25">
      <c r="A961" s="185">
        <v>41950</v>
      </c>
      <c r="B961">
        <v>112.64424085600299</v>
      </c>
      <c r="C961">
        <v>116.824727422341</v>
      </c>
      <c r="D961">
        <v>112.909401140288</v>
      </c>
      <c r="E961">
        <v>93.381624094548201</v>
      </c>
      <c r="F961" s="464">
        <v>155.08909694956205</v>
      </c>
      <c r="G961">
        <f>_xll.ciqfunctions.udf.CIQ($G$1, "IQ_LASTSALEPRICE", A961, "USD")</f>
        <v>98.39</v>
      </c>
      <c r="H961" s="186">
        <f t="shared" si="103"/>
        <v>-4.5528126264670066E-3</v>
      </c>
      <c r="I961" s="109">
        <f t="shared" si="99"/>
        <v>0</v>
      </c>
      <c r="J961" s="109">
        <f t="shared" si="100"/>
        <v>-6.273295186096095E-3</v>
      </c>
      <c r="K961" s="109">
        <f t="shared" si="101"/>
        <v>-3.3062708938018659E-3</v>
      </c>
      <c r="L961" s="109">
        <f t="shared" si="102"/>
        <v>1.4719110311560701E-3</v>
      </c>
      <c r="M961" s="109">
        <f t="shared" si="104"/>
        <v>1.2088597722663685E-3</v>
      </c>
    </row>
    <row r="962" spans="1:13" x14ac:dyDescent="0.25">
      <c r="A962" s="185">
        <v>41953</v>
      </c>
      <c r="B962">
        <v>112.448422966641</v>
      </c>
      <c r="C962">
        <v>116.50380580127501</v>
      </c>
      <c r="D962">
        <v>112.701319239252</v>
      </c>
      <c r="E962">
        <v>93.3434998093785</v>
      </c>
      <c r="F962" s="464">
        <v>153.687707641196</v>
      </c>
      <c r="G962">
        <f>_xll.ciqfunctions.udf.CIQ($G$1, "IQ_LASTSALEPRICE", A962, "USD")</f>
        <v>99.32</v>
      </c>
      <c r="H962" s="186">
        <f t="shared" si="103"/>
        <v>9.4521800996034688E-3</v>
      </c>
      <c r="I962" s="109">
        <f t="shared" si="99"/>
        <v>-1.7383746197225936E-3</v>
      </c>
      <c r="J962" s="109">
        <f t="shared" si="100"/>
        <v>-2.7470350511138442E-3</v>
      </c>
      <c r="K962" s="109">
        <f t="shared" si="101"/>
        <v>-1.8429103239814282E-3</v>
      </c>
      <c r="L962" s="109">
        <f t="shared" si="102"/>
        <v>-4.0826324814291493E-4</v>
      </c>
      <c r="M962" s="109">
        <f t="shared" si="104"/>
        <v>-9.0360272638753125E-3</v>
      </c>
    </row>
    <row r="963" spans="1:13" x14ac:dyDescent="0.25">
      <c r="A963" s="185">
        <v>41954</v>
      </c>
      <c r="B963">
        <v>112.364501014056</v>
      </c>
      <c r="C963">
        <v>116.55009257354401</v>
      </c>
      <c r="D963">
        <v>113.06754338507599</v>
      </c>
      <c r="E963">
        <v>93.459397636294298</v>
      </c>
      <c r="F963" s="464">
        <v>155.02869223799456</v>
      </c>
      <c r="G963">
        <f>_xll.ciqfunctions.udf.CIQ($G$1, "IQ_LASTSALEPRICE", A963, "USD")</f>
        <v>99.26</v>
      </c>
      <c r="H963" s="186">
        <f t="shared" si="103"/>
        <v>-6.0410793395071494E-4</v>
      </c>
      <c r="I963" s="109">
        <f t="shared" ref="I963:I1026" si="105">B963/B962-1</f>
        <v>-7.4631506935318725E-4</v>
      </c>
      <c r="J963" s="109">
        <f t="shared" ref="J963:J1026" si="106">C963/C962-1</f>
        <v>3.9729837107604915E-4</v>
      </c>
      <c r="K963" s="109">
        <f t="shared" ref="K963:K1026" si="107">D963/D962-1</f>
        <v>3.2495107270797963E-3</v>
      </c>
      <c r="L963" s="109">
        <f t="shared" ref="L963:L994" si="108">E963/E962-1</f>
        <v>1.241627185101013E-3</v>
      </c>
      <c r="M963" s="109">
        <f t="shared" si="104"/>
        <v>8.7253861572929026E-3</v>
      </c>
    </row>
    <row r="964" spans="1:13" x14ac:dyDescent="0.25">
      <c r="A964" s="185">
        <v>41955</v>
      </c>
      <c r="B964">
        <v>112.182670116791</v>
      </c>
      <c r="C964">
        <v>116.16745525611999</v>
      </c>
      <c r="D964">
        <v>112.834491655915</v>
      </c>
      <c r="E964">
        <v>93.422798322531406</v>
      </c>
      <c r="F964" s="464">
        <v>154.00785261250377</v>
      </c>
      <c r="G964">
        <f>_xll.ciqfunctions.udf.CIQ($G$1, "IQ_LASTSALEPRICE", A964, "USD")</f>
        <v>99.61</v>
      </c>
      <c r="H964" s="186">
        <f t="shared" ref="H964:H1027" si="109">G964/G963-1</f>
        <v>3.5260930888574293E-3</v>
      </c>
      <c r="I964" s="109">
        <f t="shared" si="105"/>
        <v>-1.6182236883004464E-3</v>
      </c>
      <c r="J964" s="109">
        <f t="shared" si="106"/>
        <v>-3.2830288588794332E-3</v>
      </c>
      <c r="K964" s="109">
        <f t="shared" si="107"/>
        <v>-2.0611726600203717E-3</v>
      </c>
      <c r="L964" s="109">
        <f t="shared" si="108"/>
        <v>-3.9160656593706378E-4</v>
      </c>
      <c r="M964" s="109">
        <f t="shared" ref="M964:M1027" si="110">F964/F963-1</f>
        <v>-6.5848431716345468E-3</v>
      </c>
    </row>
    <row r="965" spans="1:13" x14ac:dyDescent="0.25">
      <c r="A965" s="185">
        <v>41956</v>
      </c>
      <c r="B965">
        <v>112.140709140499</v>
      </c>
      <c r="C965">
        <v>116.709524789138</v>
      </c>
      <c r="D965">
        <v>113.192392525698</v>
      </c>
      <c r="E965">
        <v>93.401448722836406</v>
      </c>
      <c r="F965" s="464">
        <v>156.40591966173363</v>
      </c>
      <c r="G965">
        <f>_xll.ciqfunctions.udf.CIQ($G$1, "IQ_LASTSALEPRICE", A965, "USD")</f>
        <v>99.65</v>
      </c>
      <c r="H965" s="186">
        <f t="shared" si="109"/>
        <v>4.0156610782049462E-4</v>
      </c>
      <c r="I965" s="109">
        <f t="shared" si="105"/>
        <v>-3.7404151860820356E-4</v>
      </c>
      <c r="J965" s="109">
        <f t="shared" si="106"/>
        <v>4.6662770723768787E-3</v>
      </c>
      <c r="K965" s="109">
        <f t="shared" si="107"/>
        <v>3.1719101538065786E-3</v>
      </c>
      <c r="L965" s="109">
        <f t="shared" si="108"/>
        <v>-2.2852665600203714E-4</v>
      </c>
      <c r="M965" s="109">
        <f t="shared" si="110"/>
        <v>1.5571069971760387E-2</v>
      </c>
    </row>
    <row r="966" spans="1:13" x14ac:dyDescent="0.25">
      <c r="A966" s="185">
        <v>41957</v>
      </c>
      <c r="B966">
        <v>112.084761172109</v>
      </c>
      <c r="C966">
        <v>116.276486319687</v>
      </c>
      <c r="D966">
        <v>112.659702859045</v>
      </c>
      <c r="E966">
        <v>93.473122378955296</v>
      </c>
      <c r="F966" s="464">
        <v>157.54152823920265</v>
      </c>
      <c r="G966">
        <f>_xll.ciqfunctions.udf.CIQ($G$1, "IQ_LASTSALEPRICE", A966, "USD")</f>
        <v>100.68</v>
      </c>
      <c r="H966" s="186">
        <f t="shared" si="109"/>
        <v>1.0336176618163551E-2</v>
      </c>
      <c r="I966" s="109">
        <f t="shared" si="105"/>
        <v>-4.9890863736112845E-4</v>
      </c>
      <c r="J966" s="109">
        <f t="shared" si="106"/>
        <v>-3.7103952760786374E-3</v>
      </c>
      <c r="K966" s="109">
        <f t="shared" si="107"/>
        <v>-4.706055369684492E-3</v>
      </c>
      <c r="L966" s="109">
        <f t="shared" si="108"/>
        <v>7.6737199581966564E-4</v>
      </c>
      <c r="M966" s="109">
        <f t="shared" si="110"/>
        <v>7.2606495964158135E-3</v>
      </c>
    </row>
    <row r="967" spans="1:13" x14ac:dyDescent="0.25">
      <c r="A967" s="185">
        <v>41960</v>
      </c>
      <c r="B967">
        <v>112.280579061472</v>
      </c>
      <c r="C967">
        <v>116.347459370499</v>
      </c>
      <c r="D967">
        <v>113.109159765283</v>
      </c>
      <c r="E967">
        <v>93.399923751429597</v>
      </c>
      <c r="F967" s="464">
        <v>157.43279975838115</v>
      </c>
      <c r="G967">
        <f>_xll.ciqfunctions.udf.CIQ($G$1, "IQ_LASTSALEPRICE", A967, "USD")</f>
        <v>100.7</v>
      </c>
      <c r="H967" s="186">
        <f t="shared" si="109"/>
        <v>1.9864918553835764E-4</v>
      </c>
      <c r="I967" s="109">
        <f t="shared" si="105"/>
        <v>1.7470518500040111E-3</v>
      </c>
      <c r="J967" s="109">
        <f t="shared" si="106"/>
        <v>6.1038179823280636E-4</v>
      </c>
      <c r="K967" s="109">
        <f t="shared" si="107"/>
        <v>3.9895090687425139E-3</v>
      </c>
      <c r="L967" s="109">
        <f t="shared" si="108"/>
        <v>-7.8309813198429445E-4</v>
      </c>
      <c r="M967" s="109">
        <f t="shared" si="110"/>
        <v>-6.9015758598212074E-4</v>
      </c>
    </row>
    <row r="968" spans="1:13" x14ac:dyDescent="0.25">
      <c r="A968" s="185">
        <v>41961</v>
      </c>
      <c r="B968">
        <v>111.581229456605</v>
      </c>
      <c r="C968">
        <v>116.356716724953</v>
      </c>
      <c r="D968">
        <v>112.701319239252</v>
      </c>
      <c r="E968">
        <v>93.348074723598899</v>
      </c>
      <c r="F968" s="464">
        <v>157.13077620054366</v>
      </c>
      <c r="G968">
        <f>_xll.ciqfunctions.udf.CIQ($G$1, "IQ_LASTSALEPRICE", A968, "USD")</f>
        <v>102.06</v>
      </c>
      <c r="H968" s="186">
        <f t="shared" si="109"/>
        <v>1.3505461767626681E-2</v>
      </c>
      <c r="I968" s="109">
        <f t="shared" si="105"/>
        <v>-6.2285892245363961E-3</v>
      </c>
      <c r="J968" s="109">
        <f t="shared" si="106"/>
        <v>7.9566451249402093E-5</v>
      </c>
      <c r="K968" s="109">
        <f t="shared" si="107"/>
        <v>-3.605725008278049E-3</v>
      </c>
      <c r="L968" s="109">
        <f t="shared" si="108"/>
        <v>-5.5512923081912913E-4</v>
      </c>
      <c r="M968" s="109">
        <f t="shared" si="110"/>
        <v>-1.9184284234353699E-3</v>
      </c>
    </row>
    <row r="969" spans="1:13" x14ac:dyDescent="0.25">
      <c r="A969" s="185">
        <v>41962</v>
      </c>
      <c r="B969">
        <v>111.483320511923</v>
      </c>
      <c r="C969">
        <v>116.667352396626</v>
      </c>
      <c r="D969">
        <v>113.31724166631901</v>
      </c>
      <c r="E969">
        <v>93.320625238276705</v>
      </c>
      <c r="F969" s="464">
        <v>156.19450317124733</v>
      </c>
      <c r="G969">
        <f>_xll.ciqfunctions.udf.CIQ($G$1, "IQ_LASTSALEPRICE", A969, "USD")</f>
        <v>102.64</v>
      </c>
      <c r="H969" s="186">
        <f t="shared" si="109"/>
        <v>5.6829316088575776E-3</v>
      </c>
      <c r="I969" s="109">
        <f t="shared" si="105"/>
        <v>-8.7746787841302964E-4</v>
      </c>
      <c r="J969" s="109">
        <f t="shared" si="106"/>
        <v>2.6696840579241155E-3</v>
      </c>
      <c r="K969" s="109">
        <f t="shared" si="107"/>
        <v>5.4650862228105002E-3</v>
      </c>
      <c r="L969" s="109">
        <f t="shared" si="108"/>
        <v>-2.9405518435676736E-4</v>
      </c>
      <c r="M969" s="109">
        <f t="shared" si="110"/>
        <v>-5.9585591819477646E-3</v>
      </c>
    </row>
    <row r="970" spans="1:13" x14ac:dyDescent="0.25">
      <c r="A970" s="185">
        <v>41963</v>
      </c>
      <c r="B970">
        <v>111.6092034408</v>
      </c>
      <c r="C970">
        <v>116.23328533223599</v>
      </c>
      <c r="D970">
        <v>113.28394856215399</v>
      </c>
      <c r="E970">
        <v>93.381624094548201</v>
      </c>
      <c r="F970" s="464">
        <v>154.99244941105408</v>
      </c>
      <c r="G970">
        <f>_xll.ciqfunctions.udf.CIQ($G$1, "IQ_LASTSALEPRICE", A970, "USD")</f>
        <v>101.61</v>
      </c>
      <c r="H970" s="186">
        <f t="shared" si="109"/>
        <v>-1.0035074045206538E-2</v>
      </c>
      <c r="I970" s="109">
        <f t="shared" si="105"/>
        <v>1.129163791488752E-3</v>
      </c>
      <c r="J970" s="109">
        <f t="shared" si="106"/>
        <v>-3.7205529693888906E-3</v>
      </c>
      <c r="K970" s="109">
        <f t="shared" si="107"/>
        <v>-2.9380439971393724E-4</v>
      </c>
      <c r="L970" s="109">
        <f t="shared" si="108"/>
        <v>6.5364817387103535E-4</v>
      </c>
      <c r="M970" s="109">
        <f t="shared" si="110"/>
        <v>-7.6958774847240008E-3</v>
      </c>
    </row>
    <row r="971" spans="1:13" x14ac:dyDescent="0.25">
      <c r="A971" s="185">
        <v>41964</v>
      </c>
      <c r="B971">
        <v>112.742149800685</v>
      </c>
      <c r="C971">
        <v>115.50298292532401</v>
      </c>
      <c r="D971">
        <v>113.29227183819501</v>
      </c>
      <c r="E971">
        <v>93.402973694243201</v>
      </c>
      <c r="F971" s="464">
        <v>153.04137722742374</v>
      </c>
      <c r="G971">
        <f>_xll.ciqfunctions.udf.CIQ($G$1, "IQ_LASTSALEPRICE", A971, "USD")</f>
        <v>102.33</v>
      </c>
      <c r="H971" s="186">
        <f t="shared" si="109"/>
        <v>7.0859167404782042E-3</v>
      </c>
      <c r="I971" s="109">
        <f t="shared" si="105"/>
        <v>1.0151011968165591E-2</v>
      </c>
      <c r="J971" s="109">
        <f t="shared" si="106"/>
        <v>-6.2830746358456535E-3</v>
      </c>
      <c r="K971" s="109">
        <f t="shared" si="107"/>
        <v>7.3472686524800324E-5</v>
      </c>
      <c r="L971" s="109">
        <f t="shared" si="108"/>
        <v>2.2862741895979255E-4</v>
      </c>
      <c r="M971" s="109">
        <f t="shared" si="110"/>
        <v>-1.2588175688842296E-2</v>
      </c>
    </row>
    <row r="972" spans="1:13" x14ac:dyDescent="0.25">
      <c r="A972" s="185">
        <v>41967</v>
      </c>
      <c r="B972">
        <v>112.40646199034801</v>
      </c>
      <c r="C972">
        <v>115.92984982513801</v>
      </c>
      <c r="D972">
        <v>113.53364684339699</v>
      </c>
      <c r="E972">
        <v>93.659168890583302</v>
      </c>
      <c r="F972" s="464">
        <v>154.05013591060103</v>
      </c>
      <c r="G972">
        <f>_xll.ciqfunctions.udf.CIQ($G$1, "IQ_LASTSALEPRICE", A972, "USD")</f>
        <v>101.07</v>
      </c>
      <c r="H972" s="186">
        <f t="shared" si="109"/>
        <v>-1.2313104661389684E-2</v>
      </c>
      <c r="I972" s="109">
        <f t="shared" si="105"/>
        <v>-2.9774827864330611E-3</v>
      </c>
      <c r="J972" s="109">
        <f t="shared" si="106"/>
        <v>3.6957218679796178E-3</v>
      </c>
      <c r="K972" s="109">
        <f t="shared" si="107"/>
        <v>2.1305513720011326E-3</v>
      </c>
      <c r="L972" s="109">
        <f t="shared" si="108"/>
        <v>2.7429019249296527E-3</v>
      </c>
      <c r="M972" s="109">
        <f t="shared" si="110"/>
        <v>6.591411430375782E-3</v>
      </c>
    </row>
    <row r="973" spans="1:13" x14ac:dyDescent="0.25">
      <c r="A973" s="185">
        <v>41968</v>
      </c>
      <c r="B973">
        <v>112.098748164207</v>
      </c>
      <c r="C973">
        <v>115.82287595145</v>
      </c>
      <c r="D973">
        <v>113.60023305172901</v>
      </c>
      <c r="E973">
        <v>93.572245520396393</v>
      </c>
      <c r="F973" s="464">
        <v>153.49441256418001</v>
      </c>
      <c r="G973">
        <f>_xll.ciqfunctions.udf.CIQ($G$1, "IQ_LASTSALEPRICE", A973, "USD")</f>
        <v>101.39</v>
      </c>
      <c r="H973" s="186">
        <f t="shared" si="109"/>
        <v>3.1661224893639872E-3</v>
      </c>
      <c r="I973" s="109">
        <f t="shared" si="105"/>
        <v>-2.7375101101165811E-3</v>
      </c>
      <c r="J973" s="109">
        <f t="shared" si="106"/>
        <v>-9.2274659071289733E-4</v>
      </c>
      <c r="K973" s="109">
        <f t="shared" si="107"/>
        <v>5.8648876507816361E-4</v>
      </c>
      <c r="L973" s="109">
        <f t="shared" si="108"/>
        <v>-9.2808180145664831E-4</v>
      </c>
      <c r="M973" s="109">
        <f t="shared" si="110"/>
        <v>-3.6074187350507714E-3</v>
      </c>
    </row>
    <row r="974" spans="1:13" x14ac:dyDescent="0.25">
      <c r="A974" s="185">
        <v>41969</v>
      </c>
      <c r="B974">
        <v>111.80502133016201</v>
      </c>
      <c r="C974">
        <v>115.609956799012</v>
      </c>
      <c r="D974">
        <v>114.099629614216</v>
      </c>
      <c r="E974">
        <v>93.617994662599997</v>
      </c>
      <c r="F974" s="464">
        <v>151.98429477499243</v>
      </c>
      <c r="G974">
        <f>_xll.ciqfunctions.udf.CIQ($G$1, "IQ_LASTSALEPRICE", A974, "USD")</f>
        <v>103.41</v>
      </c>
      <c r="H974" s="186">
        <f t="shared" si="109"/>
        <v>1.9923069336226451E-2</v>
      </c>
      <c r="I974" s="109">
        <f t="shared" si="105"/>
        <v>-2.6202507954390386E-3</v>
      </c>
      <c r="J974" s="109">
        <f t="shared" si="106"/>
        <v>-1.8383169187342618E-3</v>
      </c>
      <c r="K974" s="109">
        <f t="shared" si="107"/>
        <v>4.3960874821409313E-3</v>
      </c>
      <c r="L974" s="109">
        <f t="shared" si="108"/>
        <v>4.8891786179949825E-4</v>
      </c>
      <c r="M974" s="109">
        <f t="shared" si="110"/>
        <v>-9.8382590216836707E-3</v>
      </c>
    </row>
    <row r="975" spans="1:13" x14ac:dyDescent="0.25">
      <c r="A975" s="185">
        <v>41970</v>
      </c>
      <c r="B975">
        <v>112.05678718791501</v>
      </c>
      <c r="C975">
        <v>116.78872659946499</v>
      </c>
      <c r="D975">
        <v>114.64896583295101</v>
      </c>
      <c r="E975">
        <v>93.587495234464299</v>
      </c>
      <c r="F975" s="464">
        <v>151.52521896707944</v>
      </c>
      <c r="G975">
        <f>_xll.ciqfunctions.udf.CIQ($G$1, "IQ_LASTSALEPRICE", A975, "USD")</f>
        <v>103.41</v>
      </c>
      <c r="H975" s="186">
        <f t="shared" si="109"/>
        <v>0</v>
      </c>
      <c r="I975" s="109">
        <f t="shared" si="105"/>
        <v>2.25182961156567E-3</v>
      </c>
      <c r="J975" s="109">
        <f t="shared" si="106"/>
        <v>1.0196092387633193E-2</v>
      </c>
      <c r="K975" s="109">
        <f t="shared" si="107"/>
        <v>4.8145311303144922E-3</v>
      </c>
      <c r="L975" s="109">
        <f t="shared" si="108"/>
        <v>-3.2578595862498005E-4</v>
      </c>
      <c r="M975" s="109">
        <f t="shared" si="110"/>
        <v>-3.0205476729858738E-3</v>
      </c>
    </row>
    <row r="976" spans="1:13" x14ac:dyDescent="0.25">
      <c r="A976" s="185">
        <v>41971</v>
      </c>
      <c r="B976">
        <v>112.476396950835</v>
      </c>
      <c r="C976">
        <v>117.369882740176</v>
      </c>
      <c r="D976">
        <v>115.82254775479601</v>
      </c>
      <c r="E976">
        <v>93.685093404498602</v>
      </c>
      <c r="F976" s="464">
        <v>155.65086076713982</v>
      </c>
      <c r="G976">
        <f>_xll.ciqfunctions.udf.CIQ($G$1, "IQ_LASTSALEPRICE", A976, "USD")</f>
        <v>103.84</v>
      </c>
      <c r="H976" s="186">
        <f t="shared" si="109"/>
        <v>4.1582052025916916E-3</v>
      </c>
      <c r="I976" s="109">
        <f t="shared" si="105"/>
        <v>3.744617112895865E-3</v>
      </c>
      <c r="J976" s="109">
        <f t="shared" si="106"/>
        <v>4.9761321801555791E-3</v>
      </c>
      <c r="K976" s="109">
        <f t="shared" si="107"/>
        <v>1.0236306218016411E-2</v>
      </c>
      <c r="L976" s="109">
        <f t="shared" si="108"/>
        <v>1.0428548150560601E-3</v>
      </c>
      <c r="M976" s="109">
        <f t="shared" si="110"/>
        <v>2.7227426749053096E-2</v>
      </c>
    </row>
    <row r="977" spans="1:13" x14ac:dyDescent="0.25">
      <c r="A977" s="185">
        <v>41974</v>
      </c>
      <c r="B977">
        <v>112.05678718791501</v>
      </c>
      <c r="C977">
        <v>116.81238428306899</v>
      </c>
      <c r="D977">
        <v>116.105539140205</v>
      </c>
      <c r="E977">
        <v>93.816240945482207</v>
      </c>
      <c r="F977" s="464">
        <v>154.70854726668679</v>
      </c>
      <c r="G977">
        <f>_xll.ciqfunctions.udf.CIQ($G$1, "IQ_LASTSALEPRICE", A977, "USD")</f>
        <v>103.92</v>
      </c>
      <c r="H977" s="186">
        <f t="shared" si="109"/>
        <v>7.7041602465333092E-4</v>
      </c>
      <c r="I977" s="109">
        <f t="shared" si="105"/>
        <v>-3.7306472672965496E-3</v>
      </c>
      <c r="J977" s="109">
        <f t="shared" si="106"/>
        <v>-4.7499276994350526E-3</v>
      </c>
      <c r="K977" s="109">
        <f t="shared" si="107"/>
        <v>2.4433186015566655E-3</v>
      </c>
      <c r="L977" s="109">
        <f t="shared" si="108"/>
        <v>1.3998762900022665E-3</v>
      </c>
      <c r="M977" s="109">
        <f t="shared" si="110"/>
        <v>-6.0540204905308315E-3</v>
      </c>
    </row>
    <row r="978" spans="1:13" x14ac:dyDescent="0.25">
      <c r="A978" s="185">
        <v>41975</v>
      </c>
      <c r="B978">
        <v>112.89600671375599</v>
      </c>
      <c r="C978">
        <v>117.221765068915</v>
      </c>
      <c r="D978">
        <v>117.120978817262</v>
      </c>
      <c r="E978">
        <v>93.778116660312605</v>
      </c>
      <c r="F978" s="464">
        <v>155.54817275747507</v>
      </c>
      <c r="G978">
        <f>_xll.ciqfunctions.udf.CIQ($G$1, "IQ_LASTSALEPRICE", A978, "USD")</f>
        <v>102.87</v>
      </c>
      <c r="H978" s="186">
        <f t="shared" si="109"/>
        <v>-1.0103926096997617E-2</v>
      </c>
      <c r="I978" s="109">
        <f t="shared" si="105"/>
        <v>7.4892342258006117E-3</v>
      </c>
      <c r="J978" s="109">
        <f t="shared" si="106"/>
        <v>3.5046008893540037E-3</v>
      </c>
      <c r="K978" s="109">
        <f t="shared" si="107"/>
        <v>8.7458331839860293E-3</v>
      </c>
      <c r="L978" s="109">
        <f t="shared" si="108"/>
        <v>-4.0637191157288921E-4</v>
      </c>
      <c r="M978" s="109">
        <f t="shared" si="110"/>
        <v>5.4271435264718892E-3</v>
      </c>
    </row>
    <row r="979" spans="1:13" x14ac:dyDescent="0.25">
      <c r="A979" s="185">
        <v>41976</v>
      </c>
      <c r="B979">
        <v>113.63731729491499</v>
      </c>
      <c r="C979">
        <v>116.81135568813001</v>
      </c>
      <c r="D979">
        <v>117.270797786008</v>
      </c>
      <c r="E979">
        <v>93.790316431566893</v>
      </c>
      <c r="F979" s="464">
        <v>154.6360616128058</v>
      </c>
      <c r="G979">
        <f>_xll.ciqfunctions.udf.CIQ($G$1, "IQ_LASTSALEPRICE", A979, "USD")</f>
        <v>102.65</v>
      </c>
      <c r="H979" s="186">
        <f t="shared" si="109"/>
        <v>-2.1386215611937098E-3</v>
      </c>
      <c r="I979" s="109">
        <f t="shared" si="105"/>
        <v>6.5663135724416399E-3</v>
      </c>
      <c r="J979" s="109">
        <f t="shared" si="106"/>
        <v>-3.5011363337151824E-3</v>
      </c>
      <c r="K979" s="109">
        <f t="shared" si="107"/>
        <v>1.2791813239518834E-3</v>
      </c>
      <c r="L979" s="109">
        <f t="shared" si="108"/>
        <v>1.300918773883275E-4</v>
      </c>
      <c r="M979" s="109">
        <f t="shared" si="110"/>
        <v>-5.8638499475747174E-3</v>
      </c>
    </row>
    <row r="980" spans="1:13" x14ac:dyDescent="0.25">
      <c r="A980" s="185">
        <v>41977</v>
      </c>
      <c r="B980">
        <v>112.364501014056</v>
      </c>
      <c r="C980">
        <v>117.007817321538</v>
      </c>
      <c r="D980">
        <v>117.370677098505</v>
      </c>
      <c r="E980">
        <v>93.825390773922905</v>
      </c>
      <c r="F980" s="464">
        <v>156.07973421926911</v>
      </c>
      <c r="G980">
        <f>_xll.ciqfunctions.udf.CIQ($G$1, "IQ_LASTSALEPRICE", A980, "USD")</f>
        <v>101.96</v>
      </c>
      <c r="H980" s="186">
        <f t="shared" si="109"/>
        <v>-6.7218704335120227E-3</v>
      </c>
      <c r="I980" s="109">
        <f t="shared" si="105"/>
        <v>-1.1200689273187736E-2</v>
      </c>
      <c r="J980" s="109">
        <f t="shared" si="106"/>
        <v>1.6818710154560268E-3</v>
      </c>
      <c r="K980" s="109">
        <f t="shared" si="107"/>
        <v>8.5169807302976075E-4</v>
      </c>
      <c r="L980" s="109">
        <f t="shared" si="108"/>
        <v>3.7396549761736786E-4</v>
      </c>
      <c r="M980" s="109">
        <f t="shared" si="110"/>
        <v>9.3359374999999467E-3</v>
      </c>
    </row>
    <row r="981" spans="1:13" x14ac:dyDescent="0.25">
      <c r="A981" s="185">
        <v>41978</v>
      </c>
      <c r="B981">
        <v>113.707252255402</v>
      </c>
      <c r="C981">
        <v>117.510800246862</v>
      </c>
      <c r="D981">
        <v>119.027009030754</v>
      </c>
      <c r="E981">
        <v>93.785741517346494</v>
      </c>
      <c r="F981" s="464">
        <v>157.8677136816672</v>
      </c>
      <c r="G981">
        <f>_xll.ciqfunctions.udf.CIQ($G$1, "IQ_LASTSALEPRICE", A981, "USD")</f>
        <v>103.38</v>
      </c>
      <c r="H981" s="186">
        <f t="shared" si="109"/>
        <v>1.3927030207924629E-2</v>
      </c>
      <c r="I981" s="109">
        <f t="shared" si="105"/>
        <v>1.1949959544411914E-2</v>
      </c>
      <c r="J981" s="109">
        <f t="shared" si="106"/>
        <v>4.2987121445210441E-3</v>
      </c>
      <c r="K981" s="109">
        <f t="shared" si="107"/>
        <v>1.4111973903489616E-2</v>
      </c>
      <c r="L981" s="109">
        <f t="shared" si="108"/>
        <v>-4.2258557357832682E-4</v>
      </c>
      <c r="M981" s="109">
        <f t="shared" si="110"/>
        <v>1.1455551685436882E-2</v>
      </c>
    </row>
    <row r="982" spans="1:13" x14ac:dyDescent="0.25">
      <c r="A982" s="185">
        <v>41981</v>
      </c>
      <c r="B982">
        <v>113.749213231694</v>
      </c>
      <c r="C982">
        <v>117.86155112116801</v>
      </c>
      <c r="D982">
        <v>119.86765991094001</v>
      </c>
      <c r="E982">
        <v>94.136484940907295</v>
      </c>
      <c r="F982" s="464">
        <v>157.1730594986409</v>
      </c>
      <c r="G982">
        <f>_xll.ciqfunctions.udf.CIQ($G$1, "IQ_LASTSALEPRICE", A982, "USD")</f>
        <v>102.3</v>
      </c>
      <c r="H982" s="186">
        <f t="shared" si="109"/>
        <v>-1.0446894950667418E-2</v>
      </c>
      <c r="I982" s="109">
        <f t="shared" si="105"/>
        <v>3.6902638538616195E-4</v>
      </c>
      <c r="J982" s="109">
        <f t="shared" si="106"/>
        <v>2.9848394664078182E-3</v>
      </c>
      <c r="K982" s="109">
        <f t="shared" si="107"/>
        <v>7.0626901157264665E-3</v>
      </c>
      <c r="L982" s="109">
        <f t="shared" si="108"/>
        <v>3.739837398373913E-3</v>
      </c>
      <c r="M982" s="109">
        <f t="shared" si="110"/>
        <v>-4.4002295771955469E-3</v>
      </c>
    </row>
    <row r="983" spans="1:13" x14ac:dyDescent="0.25">
      <c r="A983" s="185">
        <v>41982</v>
      </c>
      <c r="B983">
        <v>112.672214840198</v>
      </c>
      <c r="C983">
        <v>117.511828841802</v>
      </c>
      <c r="D983">
        <v>119.543052145324</v>
      </c>
      <c r="E983">
        <v>94.334731223789504</v>
      </c>
      <c r="F983" s="464">
        <v>156.87707641196013</v>
      </c>
      <c r="G983">
        <f>_xll.ciqfunctions.udf.CIQ($G$1, "IQ_LASTSALEPRICE", A983, "USD")</f>
        <v>102.54</v>
      </c>
      <c r="H983" s="186">
        <f t="shared" si="109"/>
        <v>2.3460410557185618E-3</v>
      </c>
      <c r="I983" s="109">
        <f t="shared" si="105"/>
        <v>-9.4681832154942525E-3</v>
      </c>
      <c r="J983" s="109">
        <f t="shared" si="106"/>
        <v>-2.967229567566676E-3</v>
      </c>
      <c r="K983" s="109">
        <f t="shared" si="107"/>
        <v>-2.7080512446575611E-3</v>
      </c>
      <c r="L983" s="109">
        <f t="shared" si="108"/>
        <v>2.1059452454237348E-3</v>
      </c>
      <c r="M983" s="109">
        <f t="shared" si="110"/>
        <v>-1.8831667947732944E-3</v>
      </c>
    </row>
    <row r="984" spans="1:13" x14ac:dyDescent="0.25">
      <c r="A984" s="185">
        <v>41983</v>
      </c>
      <c r="B984">
        <v>112.616266871809</v>
      </c>
      <c r="C984">
        <v>118.004525817732</v>
      </c>
      <c r="D984">
        <v>120.808190103624</v>
      </c>
      <c r="E984">
        <v>94.194433854365201</v>
      </c>
      <c r="F984" s="464">
        <v>158.35699184536395</v>
      </c>
      <c r="G984">
        <f>_xll.ciqfunctions.udf.CIQ($G$1, "IQ_LASTSALEPRICE", A984, "USD")</f>
        <v>100.8</v>
      </c>
      <c r="H984" s="186">
        <f t="shared" si="109"/>
        <v>-1.6968987712112416E-2</v>
      </c>
      <c r="I984" s="109">
        <f t="shared" si="105"/>
        <v>-4.9655514865254435E-4</v>
      </c>
      <c r="J984" s="109">
        <f t="shared" si="106"/>
        <v>4.1927436649231709E-3</v>
      </c>
      <c r="K984" s="109">
        <f t="shared" si="107"/>
        <v>1.0583115752825334E-2</v>
      </c>
      <c r="L984" s="109">
        <f t="shared" si="108"/>
        <v>-1.4872292272871679E-3</v>
      </c>
      <c r="M984" s="109">
        <f t="shared" si="110"/>
        <v>9.4335990142853099E-3</v>
      </c>
    </row>
    <row r="985" spans="1:13" x14ac:dyDescent="0.25">
      <c r="A985" s="185">
        <v>41984</v>
      </c>
      <c r="B985">
        <v>112.86803272956099</v>
      </c>
      <c r="C985">
        <v>118.650483439621</v>
      </c>
      <c r="D985">
        <v>122.25644013483701</v>
      </c>
      <c r="E985">
        <v>94.372855508959205</v>
      </c>
      <c r="F985" s="464">
        <v>160.28390214436726</v>
      </c>
      <c r="G985">
        <f>_xll.ciqfunctions.udf.CIQ($G$1, "IQ_LASTSALEPRICE", A985, "USD")</f>
        <v>101.99</v>
      </c>
      <c r="H985" s="186">
        <f t="shared" si="109"/>
        <v>1.1805555555555625E-2</v>
      </c>
      <c r="I985" s="109">
        <f t="shared" si="105"/>
        <v>2.2356082717478465E-3</v>
      </c>
      <c r="J985" s="109">
        <f t="shared" si="106"/>
        <v>5.4740071824594949E-3</v>
      </c>
      <c r="K985" s="109">
        <f t="shared" si="107"/>
        <v>1.1988011988018021E-2</v>
      </c>
      <c r="L985" s="109">
        <f t="shared" si="108"/>
        <v>1.894184691102474E-3</v>
      </c>
      <c r="M985" s="109">
        <f t="shared" si="110"/>
        <v>1.2168141592920234E-2</v>
      </c>
    </row>
    <row r="986" spans="1:13" x14ac:dyDescent="0.25">
      <c r="A986" s="185">
        <v>41985</v>
      </c>
      <c r="B986">
        <v>112.084761172109</v>
      </c>
      <c r="C986">
        <v>118.473565110059</v>
      </c>
      <c r="D986">
        <v>122.988888426484</v>
      </c>
      <c r="E986">
        <v>94.348455966450601</v>
      </c>
      <c r="F986" s="464">
        <v>161.37722742373904</v>
      </c>
      <c r="G986">
        <f>_xll.ciqfunctions.udf.CIQ($G$1, "IQ_LASTSALEPRICE", A986, "USD")</f>
        <v>97.81</v>
      </c>
      <c r="H986" s="186">
        <f t="shared" si="109"/>
        <v>-4.0984410236297619E-2</v>
      </c>
      <c r="I986" s="109">
        <f t="shared" si="105"/>
        <v>-6.9397112584460574E-3</v>
      </c>
      <c r="J986" s="109">
        <f t="shared" si="106"/>
        <v>-1.491088147584585E-3</v>
      </c>
      <c r="K986" s="109">
        <f t="shared" si="107"/>
        <v>5.9910814582788685E-3</v>
      </c>
      <c r="L986" s="109">
        <f t="shared" si="108"/>
        <v>-2.585440736853073E-4</v>
      </c>
      <c r="M986" s="109">
        <f t="shared" si="110"/>
        <v>6.8211795741472958E-3</v>
      </c>
    </row>
    <row r="987" spans="1:13" x14ac:dyDescent="0.25">
      <c r="A987" s="185">
        <v>41988</v>
      </c>
      <c r="B987">
        <v>112.224631093083</v>
      </c>
      <c r="C987">
        <v>119.563875745731</v>
      </c>
      <c r="D987">
        <v>123.246909983769</v>
      </c>
      <c r="E987">
        <v>94.403354937094903</v>
      </c>
      <c r="F987" s="464">
        <v>162.75445484747812</v>
      </c>
      <c r="G987">
        <f>_xll.ciqfunctions.udf.CIQ($G$1, "IQ_LASTSALEPRICE", A987, "USD")</f>
        <v>96.2</v>
      </c>
      <c r="H987" s="186">
        <f t="shared" si="109"/>
        <v>-1.6460484613025295E-2</v>
      </c>
      <c r="I987" s="109">
        <f t="shared" si="105"/>
        <v>1.2478941785782904E-3</v>
      </c>
      <c r="J987" s="109">
        <f t="shared" si="106"/>
        <v>9.2029866296259311E-3</v>
      </c>
      <c r="K987" s="109">
        <f t="shared" si="107"/>
        <v>2.097925760498498E-3</v>
      </c>
      <c r="L987" s="109">
        <f t="shared" si="108"/>
        <v>5.8187460602243668E-4</v>
      </c>
      <c r="M987" s="109">
        <f t="shared" si="110"/>
        <v>8.5342117083397895E-3</v>
      </c>
    </row>
    <row r="988" spans="1:13" x14ac:dyDescent="0.25">
      <c r="A988" s="185">
        <v>41989</v>
      </c>
      <c r="B988">
        <v>112.00083921952501</v>
      </c>
      <c r="C988">
        <v>119.606048138243</v>
      </c>
      <c r="D988">
        <v>122.84739273378</v>
      </c>
      <c r="E988">
        <v>94.388105223026997</v>
      </c>
      <c r="F988" s="464">
        <v>165.93778314708547</v>
      </c>
      <c r="G988">
        <f>_xll.ciqfunctions.udf.CIQ($G$1, "IQ_LASTSALEPRICE", A988, "USD")</f>
        <v>95.45</v>
      </c>
      <c r="H988" s="186">
        <f t="shared" si="109"/>
        <v>-7.7962577962578106E-3</v>
      </c>
      <c r="I988" s="109">
        <f t="shared" si="105"/>
        <v>-1.994142207269789E-3</v>
      </c>
      <c r="J988" s="109">
        <f t="shared" si="106"/>
        <v>3.5271851342200122E-4</v>
      </c>
      <c r="K988" s="109">
        <f t="shared" si="107"/>
        <v>-3.2416005402620129E-3</v>
      </c>
      <c r="L988" s="109">
        <f t="shared" si="108"/>
        <v>-1.6153784023953399E-4</v>
      </c>
      <c r="M988" s="109">
        <f t="shared" si="110"/>
        <v>1.9559085510688634E-2</v>
      </c>
    </row>
    <row r="989" spans="1:13" x14ac:dyDescent="0.25">
      <c r="A989" s="185">
        <v>41990</v>
      </c>
      <c r="B989">
        <v>112.71417581649</v>
      </c>
      <c r="C989">
        <v>119.77576630322901</v>
      </c>
      <c r="D989">
        <v>121.49902201506499</v>
      </c>
      <c r="E989">
        <v>94.502478078536001</v>
      </c>
      <c r="F989" s="464">
        <v>163.24373301117487</v>
      </c>
      <c r="G989">
        <f>_xll.ciqfunctions.udf.CIQ($G$1, "IQ_LASTSALEPRICE", A989, "USD")</f>
        <v>98.58</v>
      </c>
      <c r="H989" s="186">
        <f t="shared" si="109"/>
        <v>3.2792037716081746E-2</v>
      </c>
      <c r="I989" s="109">
        <f t="shared" si="105"/>
        <v>6.3690290352809154E-3</v>
      </c>
      <c r="J989" s="109">
        <f t="shared" si="106"/>
        <v>1.4189764449858977E-3</v>
      </c>
      <c r="K989" s="109">
        <f t="shared" si="107"/>
        <v>-1.0975981571192395E-2</v>
      </c>
      <c r="L989" s="109">
        <f t="shared" si="108"/>
        <v>1.2117295419666885E-3</v>
      </c>
      <c r="M989" s="109">
        <f t="shared" si="110"/>
        <v>-1.6235302682829134E-2</v>
      </c>
    </row>
    <row r="990" spans="1:13" x14ac:dyDescent="0.25">
      <c r="A990" s="185">
        <v>41991</v>
      </c>
      <c r="B990">
        <v>113.88908315266799</v>
      </c>
      <c r="C990">
        <v>119.39004320098699</v>
      </c>
      <c r="D990">
        <v>121.24100045778</v>
      </c>
      <c r="E990">
        <v>94.769348074723496</v>
      </c>
      <c r="F990" s="464">
        <v>160.94835397160978</v>
      </c>
      <c r="G990">
        <f>_xll.ciqfunctions.udf.CIQ($G$1, "IQ_LASTSALEPRICE", A990, "USD")</f>
        <v>100.58</v>
      </c>
      <c r="H990" s="186">
        <f t="shared" si="109"/>
        <v>2.0288090890647092E-2</v>
      </c>
      <c r="I990" s="109">
        <f t="shared" si="105"/>
        <v>1.0423776137003848E-2</v>
      </c>
      <c r="J990" s="109">
        <f t="shared" si="106"/>
        <v>-3.2203768270244737E-3</v>
      </c>
      <c r="K990" s="109">
        <f t="shared" si="107"/>
        <v>-2.1236513101562382E-3</v>
      </c>
      <c r="L990" s="109">
        <f t="shared" si="108"/>
        <v>2.8239470711626247E-3</v>
      </c>
      <c r="M990" s="109">
        <f t="shared" si="110"/>
        <v>-1.4061054579093457E-2</v>
      </c>
    </row>
    <row r="991" spans="1:13" x14ac:dyDescent="0.25">
      <c r="A991" s="185">
        <v>41992</v>
      </c>
      <c r="B991">
        <v>114.196796978809</v>
      </c>
      <c r="C991">
        <v>119.466159226496</v>
      </c>
      <c r="D991">
        <v>121.981772025469</v>
      </c>
      <c r="E991">
        <v>94.853221502096801</v>
      </c>
      <c r="F991" s="464">
        <v>160.86982784657204</v>
      </c>
      <c r="G991">
        <f>_xll.ciqfunctions.udf.CIQ($G$1, "IQ_LASTSALEPRICE", A991, "USD")</f>
        <v>100.35</v>
      </c>
      <c r="H991" s="186">
        <f t="shared" si="109"/>
        <v>-2.2867369258302572E-3</v>
      </c>
      <c r="I991" s="109">
        <f t="shared" si="105"/>
        <v>2.7018728891559096E-3</v>
      </c>
      <c r="J991" s="109">
        <f t="shared" si="106"/>
        <v>6.3754081553413222E-4</v>
      </c>
      <c r="K991" s="109">
        <f t="shared" si="107"/>
        <v>6.1099097243670908E-3</v>
      </c>
      <c r="L991" s="109">
        <f t="shared" si="108"/>
        <v>8.8502695309422563E-4</v>
      </c>
      <c r="M991" s="109">
        <f t="shared" si="110"/>
        <v>-4.878964158377963E-4</v>
      </c>
    </row>
    <row r="992" spans="1:13" x14ac:dyDescent="0.25">
      <c r="A992" s="185">
        <v>41995</v>
      </c>
      <c r="B992">
        <v>114.098888034128</v>
      </c>
      <c r="C992">
        <v>119.72433655626401</v>
      </c>
      <c r="D992">
        <v>121.798659952557</v>
      </c>
      <c r="E992">
        <v>94.879146016012101</v>
      </c>
      <c r="F992" s="464">
        <v>160.54968287526427</v>
      </c>
      <c r="G992">
        <f>_xll.ciqfunctions.udf.CIQ($G$1, "IQ_LASTSALEPRICE", A992, "USD")</f>
        <v>101.28</v>
      </c>
      <c r="H992" s="186">
        <f t="shared" si="109"/>
        <v>9.2675635276533441E-3</v>
      </c>
      <c r="I992" s="109">
        <f t="shared" si="105"/>
        <v>-8.5737032273491831E-4</v>
      </c>
      <c r="J992" s="109">
        <f t="shared" si="106"/>
        <v>2.1610917387786532E-3</v>
      </c>
      <c r="K992" s="109">
        <f t="shared" si="107"/>
        <v>-1.5011429156297496E-3</v>
      </c>
      <c r="L992" s="109">
        <f t="shared" si="108"/>
        <v>2.7331189710544379E-4</v>
      </c>
      <c r="M992" s="109">
        <f t="shared" si="110"/>
        <v>-1.9900871132472187E-3</v>
      </c>
    </row>
    <row r="993" spans="1:13" x14ac:dyDescent="0.25">
      <c r="A993" s="185">
        <v>41996</v>
      </c>
      <c r="B993">
        <v>114.82621162319001</v>
      </c>
      <c r="C993">
        <v>119.607076733182</v>
      </c>
      <c r="D993">
        <v>122.30637979108501</v>
      </c>
      <c r="E993">
        <v>94.944719786503995</v>
      </c>
      <c r="F993" s="464">
        <v>163.61824222289337</v>
      </c>
      <c r="G993">
        <f>_xll.ciqfunctions.udf.CIQ($G$1, "IQ_LASTSALEPRICE", A993, "USD")</f>
        <v>101.56</v>
      </c>
      <c r="H993" s="186">
        <f t="shared" si="109"/>
        <v>2.7646129541865072E-3</v>
      </c>
      <c r="I993" s="109">
        <f t="shared" si="105"/>
        <v>6.3745019920304902E-3</v>
      </c>
      <c r="J993" s="109">
        <f t="shared" si="106"/>
        <v>-9.7941510017807154E-4</v>
      </c>
      <c r="K993" s="109">
        <f t="shared" si="107"/>
        <v>4.1685174428500726E-3</v>
      </c>
      <c r="L993" s="109">
        <f t="shared" si="108"/>
        <v>6.9112943407856342E-4</v>
      </c>
      <c r="M993" s="109">
        <f t="shared" si="110"/>
        <v>1.9112833439933752E-2</v>
      </c>
    </row>
    <row r="994" spans="1:13" x14ac:dyDescent="0.25">
      <c r="A994" s="185">
        <v>41997</v>
      </c>
      <c r="B994">
        <v>114.742289670606</v>
      </c>
      <c r="C994">
        <v>119.47541658095</v>
      </c>
      <c r="D994">
        <v>122.805776353572</v>
      </c>
      <c r="E994">
        <v>94.781547845977798</v>
      </c>
      <c r="F994" s="464">
        <v>162.85110238598611</v>
      </c>
      <c r="G994">
        <f>_xll.ciqfunctions.udf.CIQ($G$1, "IQ_LASTSALEPRICE", A994, "USD")</f>
        <v>102.04</v>
      </c>
      <c r="H994" s="186">
        <f t="shared" si="109"/>
        <v>4.7262701851122912E-3</v>
      </c>
      <c r="I994" s="109">
        <f t="shared" si="105"/>
        <v>-7.3086058834204159E-4</v>
      </c>
      <c r="J994" s="109">
        <f t="shared" si="106"/>
        <v>-1.1007722605386183E-3</v>
      </c>
      <c r="K994" s="109">
        <f t="shared" si="107"/>
        <v>4.0831603661233284E-3</v>
      </c>
      <c r="L994" s="109">
        <f t="shared" si="108"/>
        <v>-1.7185994217805423E-3</v>
      </c>
      <c r="M994" s="109">
        <f t="shared" si="110"/>
        <v>-4.6885960054637854E-3</v>
      </c>
    </row>
    <row r="995" spans="1:13" x14ac:dyDescent="0.25">
      <c r="A995" s="185">
        <v>41998</v>
      </c>
      <c r="B995">
        <v>114.154836002517</v>
      </c>
      <c r="C995">
        <v>119.56439004320001</v>
      </c>
      <c r="D995">
        <v>122.49781514003899</v>
      </c>
      <c r="E995">
        <v>94.568051849027796</v>
      </c>
      <c r="F995" s="464">
        <v>162.85110238598611</v>
      </c>
      <c r="G995">
        <f>_xll.ciqfunctions.udf.CIQ($G$1, "IQ_LASTSALEPRICE", A995, "USD")</f>
        <v>102.04</v>
      </c>
      <c r="H995" s="186">
        <f t="shared" si="109"/>
        <v>0</v>
      </c>
      <c r="I995" s="109">
        <f t="shared" si="105"/>
        <v>-5.1197659535592299E-3</v>
      </c>
      <c r="J995" s="109">
        <f t="shared" si="106"/>
        <v>7.4470100039136788E-4</v>
      </c>
      <c r="K995" s="109">
        <f t="shared" si="107"/>
        <v>-2.5077095123469118E-3</v>
      </c>
      <c r="L995" s="109">
        <f t="shared" ref="L995:L1026" si="111">E995/E994-1</f>
        <v>-2.2525059128274405E-3</v>
      </c>
      <c r="M995" s="109">
        <f t="shared" si="110"/>
        <v>0</v>
      </c>
    </row>
    <row r="996" spans="1:13" x14ac:dyDescent="0.25">
      <c r="A996" s="185">
        <v>41999</v>
      </c>
      <c r="B996">
        <v>114.882159591579</v>
      </c>
      <c r="C996">
        <v>119.422958239045</v>
      </c>
      <c r="D996">
        <v>122.323026343168</v>
      </c>
      <c r="E996">
        <v>94.781547845977798</v>
      </c>
      <c r="F996" s="464">
        <v>162.27725762609484</v>
      </c>
      <c r="G996">
        <f>_xll.ciqfunctions.udf.CIQ($G$1, "IQ_LASTSALEPRICE", A996, "USD")</f>
        <v>102.49</v>
      </c>
      <c r="H996" s="186">
        <f t="shared" si="109"/>
        <v>4.4100352802820542E-3</v>
      </c>
      <c r="I996" s="109">
        <f t="shared" si="105"/>
        <v>6.3713778104499408E-3</v>
      </c>
      <c r="J996" s="109">
        <f t="shared" si="106"/>
        <v>-1.1828923653932621E-3</v>
      </c>
      <c r="K996" s="109">
        <f t="shared" si="107"/>
        <v>-1.4268727705157858E-3</v>
      </c>
      <c r="L996" s="109">
        <f t="shared" si="111"/>
        <v>2.2575911502420443E-3</v>
      </c>
      <c r="M996" s="109">
        <f t="shared" si="110"/>
        <v>-3.5237388724035368E-3</v>
      </c>
    </row>
    <row r="997" spans="1:13" x14ac:dyDescent="0.25">
      <c r="A997" s="185">
        <v>42002</v>
      </c>
      <c r="B997">
        <v>114.812224631093</v>
      </c>
      <c r="C997">
        <v>119.665706644723</v>
      </c>
      <c r="D997">
        <v>122.381289275458</v>
      </c>
      <c r="E997">
        <v>94.886770873046103</v>
      </c>
      <c r="F997" s="464">
        <v>162.62156448202961</v>
      </c>
      <c r="G997">
        <f>_xll.ciqfunctions.udf.CIQ($G$1, "IQ_LASTSALEPRICE", A997, "USD")</f>
        <v>101.96</v>
      </c>
      <c r="H997" s="186">
        <f t="shared" si="109"/>
        <v>-5.1712362181676186E-3</v>
      </c>
      <c r="I997" s="109">
        <f t="shared" si="105"/>
        <v>-6.087538807993953E-4</v>
      </c>
      <c r="J997" s="109">
        <f t="shared" si="106"/>
        <v>2.032677880848599E-3</v>
      </c>
      <c r="K997" s="109">
        <f t="shared" si="107"/>
        <v>4.7630388187536177E-4</v>
      </c>
      <c r="L997" s="109">
        <f t="shared" si="111"/>
        <v>1.1101636284658323E-3</v>
      </c>
      <c r="M997" s="109">
        <f t="shared" si="110"/>
        <v>2.1217197096594642E-3</v>
      </c>
    </row>
    <row r="998" spans="1:13" x14ac:dyDescent="0.25">
      <c r="A998" s="185">
        <v>42003</v>
      </c>
      <c r="B998">
        <v>114.924120567871</v>
      </c>
      <c r="C998">
        <v>119.364328327504</v>
      </c>
      <c r="D998">
        <v>122.606017728577</v>
      </c>
      <c r="E998">
        <v>94.616850934044905</v>
      </c>
      <c r="F998" s="464">
        <v>161.1658109332528</v>
      </c>
      <c r="G998">
        <f>_xll.ciqfunctions.udf.CIQ($G$1, "IQ_LASTSALEPRICE", A998, "USD")</f>
        <v>101.47</v>
      </c>
      <c r="H998" s="186">
        <f t="shared" si="109"/>
        <v>-4.8058061985091216E-3</v>
      </c>
      <c r="I998" s="109">
        <f t="shared" si="105"/>
        <v>9.7459950051081989E-4</v>
      </c>
      <c r="J998" s="109">
        <f t="shared" si="106"/>
        <v>-2.5185019640904249E-3</v>
      </c>
      <c r="K998" s="109">
        <f t="shared" si="107"/>
        <v>1.8362974801906518E-3</v>
      </c>
      <c r="L998" s="109">
        <f t="shared" si="111"/>
        <v>-2.8446530166185147E-3</v>
      </c>
      <c r="M998" s="109">
        <f t="shared" si="110"/>
        <v>-8.9517866428943105E-3</v>
      </c>
    </row>
    <row r="999" spans="1:13" x14ac:dyDescent="0.25">
      <c r="A999" s="185">
        <v>42004</v>
      </c>
      <c r="B999">
        <v>115.553535212252</v>
      </c>
      <c r="C999">
        <v>119.118494137008</v>
      </c>
      <c r="D999">
        <v>122.86403928586201</v>
      </c>
      <c r="E999">
        <v>94.578726648875303</v>
      </c>
      <c r="F999" s="464">
        <v>160.55572334642102</v>
      </c>
      <c r="G999">
        <f>_xll.ciqfunctions.udf.CIQ($G$1, "IQ_LASTSALEPRICE", A999, "USD")</f>
        <v>100.54</v>
      </c>
      <c r="H999" s="186">
        <f t="shared" si="109"/>
        <v>-9.1652705233072895E-3</v>
      </c>
      <c r="I999" s="109">
        <f t="shared" si="105"/>
        <v>5.4767845189582776E-3</v>
      </c>
      <c r="J999" s="109">
        <f t="shared" si="106"/>
        <v>-2.0595281181619018E-3</v>
      </c>
      <c r="K999" s="109">
        <f t="shared" si="107"/>
        <v>2.1044771053262412E-3</v>
      </c>
      <c r="L999" s="109">
        <f t="shared" si="111"/>
        <v>-4.0293335482255443E-4</v>
      </c>
      <c r="M999" s="109">
        <f t="shared" si="110"/>
        <v>-3.7854653123946536E-3</v>
      </c>
    </row>
    <row r="1000" spans="1:13" x14ac:dyDescent="0.25">
      <c r="A1000" s="185">
        <v>42005</v>
      </c>
      <c r="B1000">
        <v>115.609483180642</v>
      </c>
      <c r="C1000">
        <v>119.503702941781</v>
      </c>
      <c r="D1000">
        <v>122.780806525448</v>
      </c>
      <c r="E1000">
        <v>94.668699961875703</v>
      </c>
      <c r="F1000" s="464">
        <v>160.55572334642102</v>
      </c>
      <c r="G1000">
        <f>_xll.ciqfunctions.udf.CIQ($G$1, "IQ_LASTSALEPRICE", A1000, "USD")</f>
        <v>100.54</v>
      </c>
      <c r="H1000" s="186">
        <f t="shared" si="109"/>
        <v>0</v>
      </c>
      <c r="I1000" s="109">
        <f t="shared" si="105"/>
        <v>4.8417357623220525E-4</v>
      </c>
      <c r="J1000" s="109">
        <f t="shared" si="106"/>
        <v>3.2338286977497965E-3</v>
      </c>
      <c r="K1000" s="109">
        <f t="shared" si="107"/>
        <v>-6.7743792974572781E-4</v>
      </c>
      <c r="L1000" s="109">
        <f t="shared" si="111"/>
        <v>9.5130603031301497E-4</v>
      </c>
      <c r="M1000" s="109">
        <f t="shared" si="110"/>
        <v>0</v>
      </c>
    </row>
    <row r="1001" spans="1:13" x14ac:dyDescent="0.25">
      <c r="A1001" s="185">
        <v>42006</v>
      </c>
      <c r="B1001">
        <v>116.308832785509</v>
      </c>
      <c r="C1001">
        <v>120.556469862168</v>
      </c>
      <c r="D1001">
        <v>123.296849640018</v>
      </c>
      <c r="E1001">
        <v>94.654975219214606</v>
      </c>
      <c r="F1001" s="464">
        <v>162.82694050135913</v>
      </c>
      <c r="G1001">
        <f>_xll.ciqfunctions.udf.CIQ($G$1, "IQ_LASTSALEPRICE", A1001, "USD")</f>
        <v>99.94</v>
      </c>
      <c r="H1001" s="186">
        <f t="shared" si="109"/>
        <v>-5.9677740202904728E-3</v>
      </c>
      <c r="I1001" s="109">
        <f t="shared" si="105"/>
        <v>6.0492408202730275E-3</v>
      </c>
      <c r="J1001" s="109">
        <f t="shared" si="106"/>
        <v>8.8094920447769898E-3</v>
      </c>
      <c r="K1001" s="109">
        <f t="shared" si="107"/>
        <v>4.2029624106032504E-3</v>
      </c>
      <c r="L1001" s="109">
        <f t="shared" si="111"/>
        <v>-1.4497656212264509E-4</v>
      </c>
      <c r="M1001" s="109">
        <f t="shared" si="110"/>
        <v>1.4145974416855056E-2</v>
      </c>
    </row>
    <row r="1002" spans="1:13" x14ac:dyDescent="0.25">
      <c r="A1002" s="185">
        <v>42009</v>
      </c>
      <c r="B1002">
        <v>117.24596125603099</v>
      </c>
      <c r="C1002">
        <v>121.27957210450499</v>
      </c>
      <c r="D1002">
        <v>124.63689708269099</v>
      </c>
      <c r="E1002">
        <v>94.876096073198596</v>
      </c>
      <c r="F1002" s="464">
        <v>164.89278163696767</v>
      </c>
      <c r="G1002">
        <f>_xll.ciqfunctions.udf.CIQ($G$1, "IQ_LASTSALEPRICE", A1002, "USD")</f>
        <v>98.13</v>
      </c>
      <c r="H1002" s="186">
        <f t="shared" si="109"/>
        <v>-1.8110866519912006E-2</v>
      </c>
      <c r="I1002" s="109">
        <f t="shared" si="105"/>
        <v>8.0572424989442393E-3</v>
      </c>
      <c r="J1002" s="109">
        <f t="shared" si="106"/>
        <v>5.9980376263812918E-3</v>
      </c>
      <c r="K1002" s="109">
        <f t="shared" si="107"/>
        <v>1.0868464576227588E-2</v>
      </c>
      <c r="L1002" s="109">
        <f t="shared" si="111"/>
        <v>2.3360721765748327E-3</v>
      </c>
      <c r="M1002" s="109">
        <f t="shared" si="110"/>
        <v>1.2687342335657936E-2</v>
      </c>
    </row>
    <row r="1003" spans="1:13" x14ac:dyDescent="0.25">
      <c r="A1003" s="185">
        <v>42010</v>
      </c>
      <c r="B1003">
        <v>117.273935240226</v>
      </c>
      <c r="C1003">
        <v>121.371117054104</v>
      </c>
      <c r="D1003">
        <v>123.646427233759</v>
      </c>
      <c r="E1003">
        <v>94.7464735036218</v>
      </c>
      <c r="F1003" s="464">
        <v>162.92962851102385</v>
      </c>
      <c r="G1003">
        <f>_xll.ciqfunctions.udf.CIQ($G$1, "IQ_LASTSALEPRICE", A1003, "USD")</f>
        <v>97.75</v>
      </c>
      <c r="H1003" s="186">
        <f t="shared" si="109"/>
        <v>-3.8724141445021232E-3</v>
      </c>
      <c r="I1003" s="109">
        <f t="shared" si="105"/>
        <v>2.3859230540068666E-4</v>
      </c>
      <c r="J1003" s="109">
        <f t="shared" si="106"/>
        <v>7.5482579638497249E-4</v>
      </c>
      <c r="K1003" s="109">
        <f t="shared" si="107"/>
        <v>-7.9468429663718254E-3</v>
      </c>
      <c r="L1003" s="109">
        <f t="shared" si="111"/>
        <v>-1.3662300088400636E-3</v>
      </c>
      <c r="M1003" s="109">
        <f t="shared" si="110"/>
        <v>-1.1905634112389207E-2</v>
      </c>
    </row>
    <row r="1004" spans="1:13" x14ac:dyDescent="0.25">
      <c r="A1004" s="185">
        <v>42011</v>
      </c>
      <c r="B1004">
        <v>118.43485558430601</v>
      </c>
      <c r="C1004">
        <v>122.03661797983899</v>
      </c>
      <c r="D1004">
        <v>123.513254817096</v>
      </c>
      <c r="E1004">
        <v>94.749523446435305</v>
      </c>
      <c r="F1004" s="464">
        <v>163.2678948958019</v>
      </c>
      <c r="G1004">
        <f>_xll.ciqfunctions.udf.CIQ($G$1, "IQ_LASTSALEPRICE", A1004, "USD")</f>
        <v>99.48</v>
      </c>
      <c r="H1004" s="186">
        <f t="shared" si="109"/>
        <v>1.7698209718670199E-2</v>
      </c>
      <c r="I1004" s="109">
        <f t="shared" si="105"/>
        <v>9.8992187965889489E-3</v>
      </c>
      <c r="J1004" s="109">
        <f t="shared" si="106"/>
        <v>5.4831902505958485E-3</v>
      </c>
      <c r="K1004" s="109">
        <f t="shared" si="107"/>
        <v>-1.0770421729310309E-3</v>
      </c>
      <c r="L1004" s="109">
        <f t="shared" si="111"/>
        <v>3.2190568162837607E-5</v>
      </c>
      <c r="M1004" s="109">
        <f t="shared" si="110"/>
        <v>2.076150224298523E-3</v>
      </c>
    </row>
    <row r="1005" spans="1:13" x14ac:dyDescent="0.25">
      <c r="A1005" s="185">
        <v>42012</v>
      </c>
      <c r="B1005">
        <v>118.504790544793</v>
      </c>
      <c r="C1005">
        <v>121.534663649454</v>
      </c>
      <c r="D1005">
        <v>121.81530650464001</v>
      </c>
      <c r="E1005">
        <v>94.776972931757498</v>
      </c>
      <c r="F1005" s="464">
        <v>161.97523406825732</v>
      </c>
      <c r="G1005">
        <f>_xll.ciqfunctions.udf.CIQ($G$1, "IQ_LASTSALEPRICE", A1005, "USD")</f>
        <v>101.41</v>
      </c>
      <c r="H1005" s="186">
        <f t="shared" si="109"/>
        <v>1.9400884599919399E-2</v>
      </c>
      <c r="I1005" s="109">
        <f t="shared" si="105"/>
        <v>5.9049306170866345E-4</v>
      </c>
      <c r="J1005" s="109">
        <f t="shared" si="106"/>
        <v>-4.1131452075139352E-3</v>
      </c>
      <c r="K1005" s="109">
        <f t="shared" si="107"/>
        <v>-1.3747093904782903E-2</v>
      </c>
      <c r="L1005" s="109">
        <f t="shared" si="111"/>
        <v>2.8970578767828492E-4</v>
      </c>
      <c r="M1005" s="109">
        <f t="shared" si="110"/>
        <v>-7.9174220281921226E-3</v>
      </c>
    </row>
    <row r="1006" spans="1:13" x14ac:dyDescent="0.25">
      <c r="A1006" s="185">
        <v>42013</v>
      </c>
      <c r="B1006">
        <v>118.23903769494299</v>
      </c>
      <c r="C1006">
        <v>122.10244805595499</v>
      </c>
      <c r="D1006">
        <v>121.515668567148</v>
      </c>
      <c r="E1006">
        <v>94.685474647350304</v>
      </c>
      <c r="F1006" s="464">
        <v>160.14497130776201</v>
      </c>
      <c r="G1006">
        <f>_xll.ciqfunctions.udf.CIQ($G$1, "IQ_LASTSALEPRICE", A1006, "USD")</f>
        <v>101.97</v>
      </c>
      <c r="H1006" s="186">
        <f t="shared" si="109"/>
        <v>5.5221378562271273E-3</v>
      </c>
      <c r="I1006" s="109">
        <f t="shared" si="105"/>
        <v>-2.2425494246121058E-3</v>
      </c>
      <c r="J1006" s="109">
        <f t="shared" si="106"/>
        <v>4.6717898371666511E-3</v>
      </c>
      <c r="K1006" s="109">
        <f t="shared" si="107"/>
        <v>-2.4597724710448965E-3</v>
      </c>
      <c r="L1006" s="109">
        <f t="shared" si="111"/>
        <v>-9.6540627514107857E-4</v>
      </c>
      <c r="M1006" s="109">
        <f t="shared" si="110"/>
        <v>-1.1299645720678653E-2</v>
      </c>
    </row>
    <row r="1007" spans="1:13" x14ac:dyDescent="0.25">
      <c r="A1007" s="185">
        <v>42016</v>
      </c>
      <c r="B1007">
        <v>118.350933631722</v>
      </c>
      <c r="C1007">
        <v>122.728862373997</v>
      </c>
      <c r="D1007">
        <v>121.92350909317901</v>
      </c>
      <c r="E1007">
        <v>94.5970263057567</v>
      </c>
      <c r="F1007" s="464">
        <v>161.23829658713379</v>
      </c>
      <c r="G1007">
        <f>_xll.ciqfunctions.udf.CIQ($G$1, "IQ_LASTSALEPRICE", A1007, "USD")</f>
        <v>100.09</v>
      </c>
      <c r="H1007" s="186">
        <f t="shared" si="109"/>
        <v>-1.8436795135824191E-2</v>
      </c>
      <c r="I1007" s="109">
        <f t="shared" si="105"/>
        <v>9.4635358135852776E-4</v>
      </c>
      <c r="J1007" s="109">
        <f t="shared" si="106"/>
        <v>5.1302355359406082E-3</v>
      </c>
      <c r="K1007" s="109">
        <f t="shared" si="107"/>
        <v>3.3562793246340039E-3</v>
      </c>
      <c r="L1007" s="109">
        <f t="shared" si="111"/>
        <v>-9.3412787888558224E-4</v>
      </c>
      <c r="M1007" s="109">
        <f t="shared" si="110"/>
        <v>6.8270971635484567E-3</v>
      </c>
    </row>
    <row r="1008" spans="1:13" x14ac:dyDescent="0.25">
      <c r="A1008" s="185">
        <v>42017</v>
      </c>
      <c r="B1008">
        <v>118.63067347366901</v>
      </c>
      <c r="C1008">
        <v>122.72783377905699</v>
      </c>
      <c r="D1008">
        <v>121.207707353614</v>
      </c>
      <c r="E1008">
        <v>94.510102935569904</v>
      </c>
      <c r="F1008" s="464">
        <v>159.68287526427062</v>
      </c>
      <c r="G1008">
        <f>_xll.ciqfunctions.udf.CIQ($G$1, "IQ_LASTSALEPRICE", A1008, "USD")</f>
        <v>99.39</v>
      </c>
      <c r="H1008" s="186">
        <f t="shared" si="109"/>
        <v>-6.9937056649016505E-3</v>
      </c>
      <c r="I1008" s="109">
        <f t="shared" si="105"/>
        <v>2.3636471074870435E-3</v>
      </c>
      <c r="J1008" s="109">
        <f t="shared" si="106"/>
        <v>-8.3810353987967545E-6</v>
      </c>
      <c r="K1008" s="109">
        <f t="shared" si="107"/>
        <v>-5.8709082841272853E-3</v>
      </c>
      <c r="L1008" s="109">
        <f t="shared" si="111"/>
        <v>-9.1888057776612353E-4</v>
      </c>
      <c r="M1008" s="109">
        <f t="shared" si="110"/>
        <v>-9.6467238601879446E-3</v>
      </c>
    </row>
    <row r="1009" spans="1:13" x14ac:dyDescent="0.25">
      <c r="A1009" s="185">
        <v>42018</v>
      </c>
      <c r="B1009">
        <v>118.448842576403</v>
      </c>
      <c r="C1009">
        <v>122.83892203250301</v>
      </c>
      <c r="D1009">
        <v>121.232677181738</v>
      </c>
      <c r="E1009">
        <v>94.487228364468095</v>
      </c>
      <c r="F1009" s="464">
        <v>158.27242524916946</v>
      </c>
      <c r="G1009">
        <f>_xll.ciqfunctions.udf.CIQ($G$1, "IQ_LASTSALEPRICE", A1009, "USD")</f>
        <v>98.72</v>
      </c>
      <c r="H1009" s="186">
        <f t="shared" si="109"/>
        <v>-6.741120837106318E-3</v>
      </c>
      <c r="I1009" s="109">
        <f t="shared" si="105"/>
        <v>-1.5327477450961524E-3</v>
      </c>
      <c r="J1009" s="109">
        <f t="shared" si="106"/>
        <v>9.0515940863089561E-4</v>
      </c>
      <c r="K1009" s="109">
        <f t="shared" si="107"/>
        <v>2.0600858368813313E-4</v>
      </c>
      <c r="L1009" s="109">
        <f t="shared" si="111"/>
        <v>-2.4203307785419792E-4</v>
      </c>
      <c r="M1009" s="109">
        <f t="shared" si="110"/>
        <v>-8.8328195040758839E-3</v>
      </c>
    </row>
    <row r="1010" spans="1:13" x14ac:dyDescent="0.25">
      <c r="A1010" s="185">
        <v>42019</v>
      </c>
      <c r="B1010">
        <v>120.686761311979</v>
      </c>
      <c r="C1010">
        <v>122.578687512857</v>
      </c>
      <c r="D1010">
        <v>121.87356943693</v>
      </c>
      <c r="E1010">
        <v>94.357605794891299</v>
      </c>
      <c r="F1010" s="464">
        <v>158.69525823014197</v>
      </c>
      <c r="G1010">
        <f>_xll.ciqfunctions.udf.CIQ($G$1, "IQ_LASTSALEPRICE", A1010, "USD")</f>
        <v>98.55</v>
      </c>
      <c r="H1010" s="186">
        <f t="shared" si="109"/>
        <v>-1.7220421393840946E-3</v>
      </c>
      <c r="I1010" s="109">
        <f t="shared" si="105"/>
        <v>1.8893546672965389E-2</v>
      </c>
      <c r="J1010" s="109">
        <f t="shared" si="106"/>
        <v>-2.1185021436214146E-3</v>
      </c>
      <c r="K1010" s="109">
        <f t="shared" si="107"/>
        <v>5.2864645909884711E-3</v>
      </c>
      <c r="L1010" s="109">
        <f t="shared" si="111"/>
        <v>-1.3718528082631298E-3</v>
      </c>
      <c r="M1010" s="109">
        <f t="shared" si="110"/>
        <v>2.671551789939608E-3</v>
      </c>
    </row>
    <row r="1011" spans="1:13" x14ac:dyDescent="0.25">
      <c r="A1011" s="185">
        <v>42020</v>
      </c>
      <c r="B1011">
        <v>121.511993845723</v>
      </c>
      <c r="C1011">
        <v>123.16910100802301</v>
      </c>
      <c r="D1011">
        <v>121.715427192142</v>
      </c>
      <c r="E1011">
        <v>94.674799847502797</v>
      </c>
      <c r="F1011" s="464">
        <v>158.95499848988223</v>
      </c>
      <c r="G1011">
        <f>_xll.ciqfunctions.udf.CIQ($G$1, "IQ_LASTSALEPRICE", A1011, "USD")</f>
        <v>100.35</v>
      </c>
      <c r="H1011" s="186">
        <f t="shared" si="109"/>
        <v>1.8264840182648401E-2</v>
      </c>
      <c r="I1011" s="109">
        <f t="shared" si="105"/>
        <v>6.8378049487196613E-3</v>
      </c>
      <c r="J1011" s="109">
        <f t="shared" si="106"/>
        <v>4.8166080674021394E-3</v>
      </c>
      <c r="K1011" s="109">
        <f t="shared" si="107"/>
        <v>-1.2975926242140279E-3</v>
      </c>
      <c r="L1011" s="109">
        <f t="shared" si="111"/>
        <v>3.361616161615899E-3</v>
      </c>
      <c r="M1011" s="109">
        <f t="shared" si="110"/>
        <v>1.6367235079171039E-3</v>
      </c>
    </row>
    <row r="1012" spans="1:13" x14ac:dyDescent="0.25">
      <c r="A1012" s="185">
        <v>42023</v>
      </c>
      <c r="B1012">
        <v>120.26715154905899</v>
      </c>
      <c r="C1012">
        <v>123.088870602756</v>
      </c>
      <c r="D1012">
        <v>121.99009530151</v>
      </c>
      <c r="E1012">
        <v>94.845596645062898</v>
      </c>
      <c r="F1012" s="464">
        <v>159.02748414376319</v>
      </c>
      <c r="G1012">
        <f>_xll.ciqfunctions.udf.CIQ($G$1, "IQ_LASTSALEPRICE", A1012, "USD")</f>
        <v>100.35</v>
      </c>
      <c r="H1012" s="186">
        <f t="shared" si="109"/>
        <v>0</v>
      </c>
      <c r="I1012" s="109">
        <f t="shared" si="105"/>
        <v>-1.0244604316545947E-2</v>
      </c>
      <c r="J1012" s="109">
        <f t="shared" si="106"/>
        <v>-6.5138419141153037E-4</v>
      </c>
      <c r="K1012" s="109">
        <f t="shared" si="107"/>
        <v>2.2566417068430322E-3</v>
      </c>
      <c r="L1012" s="109">
        <f t="shared" si="111"/>
        <v>1.8040365317404383E-3</v>
      </c>
      <c r="M1012" s="109">
        <f t="shared" si="110"/>
        <v>4.5601368041015E-4</v>
      </c>
    </row>
    <row r="1013" spans="1:13" x14ac:dyDescent="0.25">
      <c r="A1013" s="185">
        <v>42024</v>
      </c>
      <c r="B1013">
        <v>120.952514161829</v>
      </c>
      <c r="C1013">
        <v>124.224439415758</v>
      </c>
      <c r="D1013">
        <v>121.906862541096</v>
      </c>
      <c r="E1013">
        <v>94.845596645062898</v>
      </c>
      <c r="F1013" s="464">
        <v>158.53820598006644</v>
      </c>
      <c r="G1013">
        <f>_xll.ciqfunctions.udf.CIQ($G$1, "IQ_LASTSALEPRICE", A1013, "USD")</f>
        <v>100.47</v>
      </c>
      <c r="H1013" s="186">
        <f t="shared" si="109"/>
        <v>1.1958146487294208E-3</v>
      </c>
      <c r="I1013" s="109">
        <f t="shared" si="105"/>
        <v>5.698668372389637E-3</v>
      </c>
      <c r="J1013" s="109">
        <f t="shared" si="106"/>
        <v>9.2256010428986013E-3</v>
      </c>
      <c r="K1013" s="109">
        <f t="shared" si="107"/>
        <v>-6.8229113362261451E-4</v>
      </c>
      <c r="L1013" s="109">
        <f t="shared" si="111"/>
        <v>0</v>
      </c>
      <c r="M1013" s="109">
        <f t="shared" si="110"/>
        <v>-3.076689330345217E-3</v>
      </c>
    </row>
    <row r="1014" spans="1:13" x14ac:dyDescent="0.25">
      <c r="A1014" s="185">
        <v>42025</v>
      </c>
      <c r="B1014">
        <v>120.63081334359001</v>
      </c>
      <c r="C1014">
        <v>127.12096276486299</v>
      </c>
      <c r="D1014">
        <v>122.356319447334</v>
      </c>
      <c r="E1014">
        <v>94.726648875333495</v>
      </c>
      <c r="F1014" s="464">
        <v>157.3180308064029</v>
      </c>
      <c r="G1014">
        <f>_xll.ciqfunctions.udf.CIQ($G$1, "IQ_LASTSALEPRICE", A1014, "USD")</f>
        <v>100.52</v>
      </c>
      <c r="H1014" s="186">
        <f t="shared" si="109"/>
        <v>4.9766099333137248E-4</v>
      </c>
      <c r="I1014" s="109">
        <f t="shared" si="105"/>
        <v>-2.6597282451572557E-3</v>
      </c>
      <c r="J1014" s="109">
        <f t="shared" si="106"/>
        <v>2.331685586771548E-2</v>
      </c>
      <c r="K1014" s="109">
        <f t="shared" si="107"/>
        <v>3.6868876523377114E-3</v>
      </c>
      <c r="L1014" s="109">
        <f t="shared" si="111"/>
        <v>-1.2541201061186946E-3</v>
      </c>
      <c r="M1014" s="109">
        <f t="shared" si="110"/>
        <v>-7.6964108816580667E-3</v>
      </c>
    </row>
    <row r="1015" spans="1:13" x14ac:dyDescent="0.25">
      <c r="A1015" s="185">
        <v>42026</v>
      </c>
      <c r="B1015">
        <v>122.421148332051</v>
      </c>
      <c r="C1015">
        <v>127.12096276486299</v>
      </c>
      <c r="D1015">
        <v>121.53231511923001</v>
      </c>
      <c r="E1015">
        <v>94.685474647350304</v>
      </c>
      <c r="F1015" s="464">
        <v>155.19178495922682</v>
      </c>
      <c r="G1015">
        <f>_xll.ciqfunctions.udf.CIQ($G$1, "IQ_LASTSALEPRICE", A1015, "USD")</f>
        <v>99.95</v>
      </c>
      <c r="H1015" s="186">
        <f t="shared" si="109"/>
        <v>-5.6705133306803601E-3</v>
      </c>
      <c r="I1015" s="109">
        <f t="shared" si="105"/>
        <v>1.4841440083485313E-2</v>
      </c>
      <c r="J1015" s="109">
        <f t="shared" si="106"/>
        <v>0</v>
      </c>
      <c r="K1015" s="109">
        <f t="shared" si="107"/>
        <v>-6.7344648141257624E-3</v>
      </c>
      <c r="L1015" s="109">
        <f t="shared" si="111"/>
        <v>-4.3466361865474035E-4</v>
      </c>
      <c r="M1015" s="109">
        <f t="shared" si="110"/>
        <v>-1.3515589003225359E-2</v>
      </c>
    </row>
    <row r="1016" spans="1:13" x14ac:dyDescent="0.25">
      <c r="A1016" s="185">
        <v>42027</v>
      </c>
      <c r="B1016">
        <v>124.00167843905101</v>
      </c>
      <c r="C1016">
        <v>127.486113968319</v>
      </c>
      <c r="D1016">
        <v>121.740397020267</v>
      </c>
      <c r="E1016">
        <v>94.979794128859993</v>
      </c>
      <c r="F1016" s="464">
        <v>156.14617940199335</v>
      </c>
      <c r="G1016">
        <f>_xll.ciqfunctions.udf.CIQ($G$1, "IQ_LASTSALEPRICE", A1016, "USD")</f>
        <v>98.36</v>
      </c>
      <c r="H1016" s="186">
        <f t="shared" si="109"/>
        <v>-1.590795397698852E-2</v>
      </c>
      <c r="I1016" s="109">
        <f t="shared" si="105"/>
        <v>1.2910596972289579E-2</v>
      </c>
      <c r="J1016" s="109">
        <f t="shared" si="106"/>
        <v>2.8724704054627903E-3</v>
      </c>
      <c r="K1016" s="109">
        <f t="shared" si="107"/>
        <v>1.7121528610135606E-3</v>
      </c>
      <c r="L1016" s="109">
        <f t="shared" si="111"/>
        <v>3.1083910452565089E-3</v>
      </c>
      <c r="M1016" s="109">
        <f t="shared" si="110"/>
        <v>6.1497742487932605E-3</v>
      </c>
    </row>
    <row r="1017" spans="1:13" x14ac:dyDescent="0.25">
      <c r="A1017" s="185">
        <v>42030</v>
      </c>
      <c r="B1017">
        <v>124.07161339953799</v>
      </c>
      <c r="C1017">
        <v>127.808064184324</v>
      </c>
      <c r="D1017">
        <v>121.54896167131299</v>
      </c>
      <c r="E1017">
        <v>95.371711780404098</v>
      </c>
      <c r="F1017" s="464">
        <v>156.79250981576561</v>
      </c>
      <c r="G1017">
        <f>_xll.ciqfunctions.udf.CIQ($G$1, "IQ_LASTSALEPRICE", A1017, "USD")</f>
        <v>98.14</v>
      </c>
      <c r="H1017" s="186">
        <f t="shared" si="109"/>
        <v>-2.2366815778771532E-3</v>
      </c>
      <c r="I1017" s="109">
        <f t="shared" si="105"/>
        <v>5.6398398285684159E-4</v>
      </c>
      <c r="J1017" s="109">
        <f t="shared" si="106"/>
        <v>2.5253747720712649E-3</v>
      </c>
      <c r="K1017" s="109">
        <f t="shared" si="107"/>
        <v>-1.5724882918044525E-3</v>
      </c>
      <c r="L1017" s="109">
        <f t="shared" si="111"/>
        <v>4.1263266059767822E-3</v>
      </c>
      <c r="M1017" s="109">
        <f t="shared" si="110"/>
        <v>4.1392649903286838E-3</v>
      </c>
    </row>
    <row r="1018" spans="1:13" x14ac:dyDescent="0.25">
      <c r="A1018" s="185">
        <v>42031</v>
      </c>
      <c r="B1018">
        <v>122.910693055458</v>
      </c>
      <c r="C1018">
        <v>127.536515120345</v>
      </c>
      <c r="D1018">
        <v>121.224353905697</v>
      </c>
      <c r="E1018">
        <v>95.211589782691505</v>
      </c>
      <c r="F1018" s="464">
        <v>155.5360918151616</v>
      </c>
      <c r="G1018">
        <f>_xll.ciqfunctions.udf.CIQ($G$1, "IQ_LASTSALEPRICE", A1018, "USD")</f>
        <v>99.43</v>
      </c>
      <c r="H1018" s="186">
        <f t="shared" si="109"/>
        <v>1.3144487466884014E-2</v>
      </c>
      <c r="I1018" s="109">
        <f t="shared" si="105"/>
        <v>-9.3568569979144423E-3</v>
      </c>
      <c r="J1018" s="109">
        <f t="shared" si="106"/>
        <v>-2.1246629914319914E-3</v>
      </c>
      <c r="K1018" s="109">
        <f t="shared" si="107"/>
        <v>-2.6705926661371171E-3</v>
      </c>
      <c r="L1018" s="109">
        <f t="shared" si="111"/>
        <v>-1.678925487688443E-3</v>
      </c>
      <c r="M1018" s="109">
        <f t="shared" si="110"/>
        <v>-8.013252687136263E-3</v>
      </c>
    </row>
    <row r="1019" spans="1:13" x14ac:dyDescent="0.25">
      <c r="A1019" s="185">
        <v>42032</v>
      </c>
      <c r="B1019">
        <v>123.386250786768</v>
      </c>
      <c r="C1019">
        <v>128.053898374819</v>
      </c>
      <c r="D1019">
        <v>122.422905655666</v>
      </c>
      <c r="E1019">
        <v>95.280213495996904</v>
      </c>
      <c r="F1019" s="464">
        <v>156.32739353669587</v>
      </c>
      <c r="G1019">
        <f>_xll.ciqfunctions.udf.CIQ($G$1, "IQ_LASTSALEPRICE", A1019, "USD")</f>
        <v>98.69</v>
      </c>
      <c r="H1019" s="186">
        <f t="shared" si="109"/>
        <v>-7.4424218042845602E-3</v>
      </c>
      <c r="I1019" s="109">
        <f t="shared" si="105"/>
        <v>3.8691322901860392E-3</v>
      </c>
      <c r="J1019" s="109">
        <f t="shared" si="106"/>
        <v>4.0567460541460765E-3</v>
      </c>
      <c r="K1019" s="109">
        <f t="shared" si="107"/>
        <v>9.8870541384892263E-3</v>
      </c>
      <c r="L1019" s="109">
        <f t="shared" si="111"/>
        <v>7.2074957956291819E-4</v>
      </c>
      <c r="M1019" s="109">
        <f t="shared" si="110"/>
        <v>5.0875762165520921E-3</v>
      </c>
    </row>
    <row r="1020" spans="1:13" x14ac:dyDescent="0.25">
      <c r="A1020" s="185">
        <v>42033</v>
      </c>
      <c r="B1020">
        <v>123.63801664451999</v>
      </c>
      <c r="C1020">
        <v>130.05040115202601</v>
      </c>
      <c r="D1020">
        <v>123.59648757751</v>
      </c>
      <c r="E1020">
        <v>95.260388867708699</v>
      </c>
      <c r="F1020" s="464">
        <v>157.94623980670491</v>
      </c>
      <c r="G1020">
        <f>_xll.ciqfunctions.udf.CIQ($G$1, "IQ_LASTSALEPRICE", A1020, "USD")</f>
        <v>101.76</v>
      </c>
      <c r="H1020" s="186">
        <f t="shared" si="109"/>
        <v>3.1107508359509595E-2</v>
      </c>
      <c r="I1020" s="109">
        <f t="shared" si="105"/>
        <v>2.0404693079383307E-3</v>
      </c>
      <c r="J1020" s="109">
        <f t="shared" si="106"/>
        <v>1.5591112824719922E-2</v>
      </c>
      <c r="K1020" s="109">
        <f t="shared" si="107"/>
        <v>9.5862936397286269E-3</v>
      </c>
      <c r="L1020" s="109">
        <f t="shared" si="111"/>
        <v>-2.0806658130589906E-4</v>
      </c>
      <c r="M1020" s="109">
        <f t="shared" si="110"/>
        <v>1.0355486862442032E-2</v>
      </c>
    </row>
    <row r="1021" spans="1:13" x14ac:dyDescent="0.25">
      <c r="A1021" s="185">
        <v>42034</v>
      </c>
      <c r="B1021">
        <v>123.889782502272</v>
      </c>
      <c r="C1021">
        <v>130.538983748199</v>
      </c>
      <c r="D1021">
        <v>124.83665570768601</v>
      </c>
      <c r="E1021">
        <v>95.327487609607303</v>
      </c>
      <c r="F1021" s="464">
        <v>162.77861673210509</v>
      </c>
      <c r="G1021">
        <f>_xll.ciqfunctions.udf.CIQ($G$1, "IQ_LASTSALEPRICE", A1021, "USD")</f>
        <v>98.49</v>
      </c>
      <c r="H1021" s="186">
        <f t="shared" si="109"/>
        <v>-3.2134433962264231E-2</v>
      </c>
      <c r="I1021" s="109">
        <f t="shared" si="105"/>
        <v>2.0363142711667948E-3</v>
      </c>
      <c r="J1021" s="109">
        <f t="shared" si="106"/>
        <v>3.756871119542593E-3</v>
      </c>
      <c r="K1021" s="109">
        <f t="shared" si="107"/>
        <v>1.0034007879052842E-2</v>
      </c>
      <c r="L1021" s="109">
        <f t="shared" si="111"/>
        <v>7.0437190836769581E-4</v>
      </c>
      <c r="M1021" s="109">
        <f t="shared" si="110"/>
        <v>3.0595074193054961E-2</v>
      </c>
    </row>
    <row r="1022" spans="1:13" x14ac:dyDescent="0.25">
      <c r="A1022" s="185">
        <v>42037</v>
      </c>
      <c r="B1022">
        <v>123.42821176306001</v>
      </c>
      <c r="C1022">
        <v>129.76033737914</v>
      </c>
      <c r="D1022">
        <v>123.929418619168</v>
      </c>
      <c r="E1022">
        <v>95.467784979031606</v>
      </c>
      <c r="F1022" s="464">
        <v>163.82663847780125</v>
      </c>
      <c r="G1022">
        <f>_xll.ciqfunctions.udf.CIQ($G$1, "IQ_LASTSALEPRICE", A1022, "USD")</f>
        <v>99.61</v>
      </c>
      <c r="H1022" s="186">
        <f t="shared" si="109"/>
        <v>1.1371712864250316E-2</v>
      </c>
      <c r="I1022" s="109">
        <f t="shared" si="105"/>
        <v>-3.7256562235350454E-3</v>
      </c>
      <c r="J1022" s="109">
        <f t="shared" si="106"/>
        <v>-5.9648569852586153E-3</v>
      </c>
      <c r="K1022" s="109">
        <f t="shared" si="107"/>
        <v>-7.2673934060070167E-3</v>
      </c>
      <c r="L1022" s="109">
        <f t="shared" si="111"/>
        <v>1.4717409735884868E-3</v>
      </c>
      <c r="M1022" s="109">
        <f t="shared" si="110"/>
        <v>6.4383256642421838E-3</v>
      </c>
    </row>
    <row r="1023" spans="1:13" x14ac:dyDescent="0.25">
      <c r="A1023" s="185">
        <v>42038</v>
      </c>
      <c r="B1023">
        <v>121.83369466396201</v>
      </c>
      <c r="C1023">
        <v>127.911952273194</v>
      </c>
      <c r="D1023">
        <v>122.789129801489</v>
      </c>
      <c r="E1023">
        <v>95.438810522302703</v>
      </c>
      <c r="F1023" s="464">
        <v>163.31017819389913</v>
      </c>
      <c r="G1023">
        <f>_xll.ciqfunctions.udf.CIQ($G$1, "IQ_LASTSALEPRICE", A1023, "USD")</f>
        <v>100.08</v>
      </c>
      <c r="H1023" s="186">
        <f t="shared" si="109"/>
        <v>4.7184017668908673E-3</v>
      </c>
      <c r="I1023" s="109">
        <f t="shared" si="105"/>
        <v>-1.2918578956316096E-2</v>
      </c>
      <c r="J1023" s="109">
        <f t="shared" si="106"/>
        <v>-1.424460773822811E-2</v>
      </c>
      <c r="K1023" s="109">
        <f t="shared" si="107"/>
        <v>-9.2011148796161679E-3</v>
      </c>
      <c r="L1023" s="109">
        <f t="shared" si="111"/>
        <v>-3.0349983227606625E-4</v>
      </c>
      <c r="M1023" s="109">
        <f t="shared" si="110"/>
        <v>-3.1524805043967596E-3</v>
      </c>
    </row>
    <row r="1024" spans="1:13" x14ac:dyDescent="0.25">
      <c r="A1024" s="185">
        <v>42039</v>
      </c>
      <c r="B1024">
        <v>122.519057276732</v>
      </c>
      <c r="C1024">
        <v>129.022834807652</v>
      </c>
      <c r="D1024">
        <v>122.889009113987</v>
      </c>
      <c r="E1024">
        <v>95.275638581776505</v>
      </c>
      <c r="F1024" s="464">
        <v>164.88070069465419</v>
      </c>
      <c r="G1024">
        <f>_xll.ciqfunctions.udf.CIQ($G$1, "IQ_LASTSALEPRICE", A1024, "USD")</f>
        <v>99.49</v>
      </c>
      <c r="H1024" s="186">
        <f t="shared" si="109"/>
        <v>-5.8952837729816521E-3</v>
      </c>
      <c r="I1024" s="109">
        <f t="shared" si="105"/>
        <v>5.6253946386535247E-3</v>
      </c>
      <c r="J1024" s="109">
        <f t="shared" si="106"/>
        <v>8.6847438000585697E-3</v>
      </c>
      <c r="K1024" s="109">
        <f t="shared" si="107"/>
        <v>8.1342145399587729E-4</v>
      </c>
      <c r="L1024" s="109">
        <f t="shared" si="111"/>
        <v>-1.7097021602974216E-3</v>
      </c>
      <c r="M1024" s="109">
        <f t="shared" si="110"/>
        <v>9.6168072200029098E-3</v>
      </c>
    </row>
    <row r="1025" spans="1:13" x14ac:dyDescent="0.25">
      <c r="A1025" s="185">
        <v>42040</v>
      </c>
      <c r="B1025">
        <v>122.43513532414801</v>
      </c>
      <c r="C1025">
        <v>127.866694095865</v>
      </c>
      <c r="D1025">
        <v>122.797453077531</v>
      </c>
      <c r="E1025">
        <v>95.3412123522683</v>
      </c>
      <c r="F1025" s="464">
        <v>165.42434309876171</v>
      </c>
      <c r="G1025">
        <f>_xll.ciqfunctions.udf.CIQ($G$1, "IQ_LASTSALEPRICE", A1025, "USD")</f>
        <v>100.11</v>
      </c>
      <c r="H1025" s="186">
        <f t="shared" si="109"/>
        <v>6.2317820886521602E-3</v>
      </c>
      <c r="I1025" s="109">
        <f t="shared" si="105"/>
        <v>-6.8497060334404836E-4</v>
      </c>
      <c r="J1025" s="109">
        <f t="shared" si="106"/>
        <v>-8.9607449217077306E-3</v>
      </c>
      <c r="K1025" s="109">
        <f t="shared" si="107"/>
        <v>-7.4503030918793289E-4</v>
      </c>
      <c r="L1025" s="109">
        <f t="shared" si="111"/>
        <v>6.8825327720589691E-4</v>
      </c>
      <c r="M1025" s="109">
        <f t="shared" si="110"/>
        <v>3.2971864009379015E-3</v>
      </c>
    </row>
    <row r="1026" spans="1:13" x14ac:dyDescent="0.25">
      <c r="A1026" s="185">
        <v>42041</v>
      </c>
      <c r="B1026">
        <v>123.40023777886501</v>
      </c>
      <c r="C1026">
        <v>128.71528492079801</v>
      </c>
      <c r="D1026">
        <v>124.453785009779</v>
      </c>
      <c r="E1026">
        <v>95.219214639725493</v>
      </c>
      <c r="F1026" s="464">
        <v>168.00966475385081</v>
      </c>
      <c r="G1026">
        <f>_xll.ciqfunctions.udf.CIQ($G$1, "IQ_LASTSALEPRICE", A1026, "USD")</f>
        <v>99.61</v>
      </c>
      <c r="H1026" s="186">
        <f t="shared" si="109"/>
        <v>-4.9945060433522759E-3</v>
      </c>
      <c r="I1026" s="109">
        <f t="shared" si="105"/>
        <v>7.882561261208787E-3</v>
      </c>
      <c r="J1026" s="109">
        <f t="shared" si="106"/>
        <v>6.6365274470676638E-3</v>
      </c>
      <c r="K1026" s="109">
        <f t="shared" si="107"/>
        <v>1.3488324804279417E-2</v>
      </c>
      <c r="L1026" s="109">
        <f t="shared" si="111"/>
        <v>-1.2795905310292177E-3</v>
      </c>
      <c r="M1026" s="109">
        <f t="shared" si="110"/>
        <v>1.5628423281969006E-2</v>
      </c>
    </row>
    <row r="1027" spans="1:13" x14ac:dyDescent="0.25">
      <c r="A1027" s="185">
        <v>42044</v>
      </c>
      <c r="B1027">
        <v>123.484159731449</v>
      </c>
      <c r="C1027">
        <v>128.00555441267201</v>
      </c>
      <c r="D1027">
        <v>123.180323775438</v>
      </c>
      <c r="E1027">
        <v>95.268013724742602</v>
      </c>
      <c r="F1027" s="464">
        <v>168.37813349441257</v>
      </c>
      <c r="G1027">
        <f>_xll.ciqfunctions.udf.CIQ($G$1, "IQ_LASTSALEPRICE", A1027, "USD")</f>
        <v>98.43</v>
      </c>
      <c r="H1027" s="186">
        <f t="shared" si="109"/>
        <v>-1.1846200180704702E-2</v>
      </c>
      <c r="I1027" s="109">
        <f t="shared" ref="I1027:I1090" si="112">B1027/B1026-1</f>
        <v>6.8007934258917935E-4</v>
      </c>
      <c r="J1027" s="109">
        <f t="shared" ref="J1027:J1090" si="113">C1027/C1026-1</f>
        <v>-5.5139567034537817E-3</v>
      </c>
      <c r="K1027" s="109">
        <f t="shared" ref="K1027:K1090" si="114">D1027/D1026-1</f>
        <v>-1.0232402608252866E-2</v>
      </c>
      <c r="L1027" s="109">
        <f t="shared" ref="L1027:L1090" si="115">E1027/E1026-1</f>
        <v>5.1249199231206966E-4</v>
      </c>
      <c r="M1027" s="109">
        <f t="shared" si="110"/>
        <v>2.1931401452506272E-3</v>
      </c>
    </row>
    <row r="1028" spans="1:13" x14ac:dyDescent="0.25">
      <c r="A1028" s="185">
        <v>42045</v>
      </c>
      <c r="B1028">
        <v>123.596055668228</v>
      </c>
      <c r="C1028">
        <v>128.755400123431</v>
      </c>
      <c r="D1028">
        <v>124.34558242124101</v>
      </c>
      <c r="E1028">
        <v>95.173465497521903</v>
      </c>
      <c r="F1028" s="464">
        <v>171.33192389006342</v>
      </c>
      <c r="G1028">
        <f>_xll.ciqfunctions.udf.CIQ($G$1, "IQ_LASTSALEPRICE", A1028, "USD")</f>
        <v>98.82</v>
      </c>
      <c r="H1028" s="186">
        <f t="shared" ref="H1028:H1091" si="116">G1028/G1027-1</f>
        <v>3.96220664431568E-3</v>
      </c>
      <c r="I1028" s="109">
        <f t="shared" si="112"/>
        <v>9.0615619867651098E-4</v>
      </c>
      <c r="J1028" s="109">
        <f t="shared" si="113"/>
        <v>5.8579154178075576E-3</v>
      </c>
      <c r="K1028" s="109">
        <f t="shared" si="114"/>
        <v>9.459779046589567E-3</v>
      </c>
      <c r="L1028" s="109">
        <f t="shared" si="115"/>
        <v>-9.9244461518721572E-4</v>
      </c>
      <c r="M1028" s="109">
        <f t="shared" ref="M1028:M1091" si="117">F1028/F1027-1</f>
        <v>1.7542600896860883E-2</v>
      </c>
    </row>
    <row r="1029" spans="1:13" x14ac:dyDescent="0.25">
      <c r="A1029" s="185">
        <v>42046</v>
      </c>
      <c r="B1029">
        <v>123.707951605007</v>
      </c>
      <c r="C1029">
        <v>129.83645340464901</v>
      </c>
      <c r="D1029">
        <v>125.569103999334</v>
      </c>
      <c r="E1029">
        <v>95.199390011437202</v>
      </c>
      <c r="F1029" s="464">
        <v>173.325279371791</v>
      </c>
      <c r="G1029">
        <f>_xll.ciqfunctions.udf.CIQ($G$1, "IQ_LASTSALEPRICE", A1029, "USD")</f>
        <v>98.87</v>
      </c>
      <c r="H1029" s="186">
        <f t="shared" si="116"/>
        <v>5.0597045132572127E-4</v>
      </c>
      <c r="I1029" s="109">
        <f t="shared" si="112"/>
        <v>9.0533582300844628E-4</v>
      </c>
      <c r="J1029" s="109">
        <f t="shared" si="113"/>
        <v>8.3961781811221492E-3</v>
      </c>
      <c r="K1029" s="109">
        <f t="shared" si="114"/>
        <v>9.8396867365027063E-3</v>
      </c>
      <c r="L1029" s="109">
        <f t="shared" si="115"/>
        <v>2.7239224483177615E-4</v>
      </c>
      <c r="M1029" s="109">
        <f t="shared" si="117"/>
        <v>1.1634466224792028E-2</v>
      </c>
    </row>
    <row r="1030" spans="1:13" x14ac:dyDescent="0.25">
      <c r="A1030" s="185">
        <v>42047</v>
      </c>
      <c r="B1030">
        <v>122.728862158192</v>
      </c>
      <c r="C1030">
        <v>128.38099156552099</v>
      </c>
      <c r="D1030">
        <v>124.179116900412</v>
      </c>
      <c r="E1030">
        <v>95.226839496759396</v>
      </c>
      <c r="F1030" s="464">
        <v>171.09030504379342</v>
      </c>
      <c r="G1030">
        <f>_xll.ciqfunctions.udf.CIQ($G$1, "IQ_LASTSALEPRICE", A1030, "USD")</f>
        <v>99.57</v>
      </c>
      <c r="H1030" s="186">
        <f t="shared" si="116"/>
        <v>7.0800040457164037E-3</v>
      </c>
      <c r="I1030" s="109">
        <f t="shared" si="112"/>
        <v>-7.9145231499845314E-3</v>
      </c>
      <c r="J1030" s="109">
        <f t="shared" si="113"/>
        <v>-1.1209963003163015E-2</v>
      </c>
      <c r="K1030" s="109">
        <f t="shared" si="114"/>
        <v>-1.1069499221156964E-2</v>
      </c>
      <c r="L1030" s="109">
        <f t="shared" si="115"/>
        <v>2.8833677735651264E-4</v>
      </c>
      <c r="M1030" s="109">
        <f t="shared" si="117"/>
        <v>-1.289468181501352E-2</v>
      </c>
    </row>
    <row r="1031" spans="1:13" x14ac:dyDescent="0.25">
      <c r="A1031" s="185">
        <v>42048</v>
      </c>
      <c r="B1031">
        <v>122.533044268829</v>
      </c>
      <c r="C1031">
        <v>128.026126311458</v>
      </c>
      <c r="D1031">
        <v>123.72965999417301</v>
      </c>
      <c r="E1031">
        <v>95.164315669081205</v>
      </c>
      <c r="F1031" s="464">
        <v>170.93929326487464</v>
      </c>
      <c r="G1031">
        <f>_xll.ciqfunctions.udf.CIQ($G$1, "IQ_LASTSALEPRICE", A1031, "USD")</f>
        <v>101.89</v>
      </c>
      <c r="H1031" s="186">
        <f t="shared" si="116"/>
        <v>2.3300190820528366E-2</v>
      </c>
      <c r="I1031" s="109">
        <f t="shared" si="112"/>
        <v>-1.5955325089757055E-3</v>
      </c>
      <c r="J1031" s="109">
        <f t="shared" si="113"/>
        <v>-2.7641572925682922E-3</v>
      </c>
      <c r="K1031" s="109">
        <f t="shared" si="114"/>
        <v>-3.6194242434454127E-3</v>
      </c>
      <c r="L1031" s="109">
        <f t="shared" si="115"/>
        <v>-6.565777884534052E-4</v>
      </c>
      <c r="M1031" s="109">
        <f t="shared" si="117"/>
        <v>-8.8264369439361445E-4</v>
      </c>
    </row>
    <row r="1032" spans="1:13" x14ac:dyDescent="0.25">
      <c r="A1032" s="185">
        <v>42051</v>
      </c>
      <c r="B1032">
        <v>122.770823134484</v>
      </c>
      <c r="C1032">
        <v>128.246245628471</v>
      </c>
      <c r="D1032">
        <v>123.9960048275</v>
      </c>
      <c r="E1032">
        <v>95.290888295844397</v>
      </c>
      <c r="F1032" s="464">
        <v>171.18695258230144</v>
      </c>
      <c r="G1032">
        <f>_xll.ciqfunctions.udf.CIQ($G$1, "IQ_LASTSALEPRICE", A1032, "USD")</f>
        <v>101.89</v>
      </c>
      <c r="H1032" s="186">
        <f t="shared" si="116"/>
        <v>0</v>
      </c>
      <c r="I1032" s="109">
        <f t="shared" si="112"/>
        <v>1.9405285086473434E-3</v>
      </c>
      <c r="J1032" s="109">
        <f t="shared" si="113"/>
        <v>1.7193312283581008E-3</v>
      </c>
      <c r="K1032" s="109">
        <f t="shared" si="114"/>
        <v>2.1526352964966744E-3</v>
      </c>
      <c r="L1032" s="109">
        <f t="shared" si="115"/>
        <v>1.3300429459643937E-3</v>
      </c>
      <c r="M1032" s="109">
        <f t="shared" si="117"/>
        <v>1.4488144457405205E-3</v>
      </c>
    </row>
    <row r="1033" spans="1:13" x14ac:dyDescent="0.25">
      <c r="A1033" s="185">
        <v>42052</v>
      </c>
      <c r="B1033">
        <v>122.700888173998</v>
      </c>
      <c r="C1033">
        <v>127.688747171363</v>
      </c>
      <c r="D1033">
        <v>123.954388447292</v>
      </c>
      <c r="E1033">
        <v>95.386961494471905</v>
      </c>
      <c r="F1033" s="464">
        <v>170.94533373603142</v>
      </c>
      <c r="G1033">
        <f>_xll.ciqfunctions.udf.CIQ($G$1, "IQ_LASTSALEPRICE", A1033, "USD")</f>
        <v>103.49</v>
      </c>
      <c r="H1033" s="186">
        <f t="shared" si="116"/>
        <v>1.5703209343409519E-2</v>
      </c>
      <c r="I1033" s="109">
        <f t="shared" si="112"/>
        <v>-5.696382796863686E-4</v>
      </c>
      <c r="J1033" s="109">
        <f t="shared" si="113"/>
        <v>-4.3470937833381962E-3</v>
      </c>
      <c r="K1033" s="109">
        <f t="shared" si="114"/>
        <v>-3.3562678302334614E-4</v>
      </c>
      <c r="L1033" s="109">
        <f t="shared" si="115"/>
        <v>1.0082097076189456E-3</v>
      </c>
      <c r="M1033" s="109">
        <f t="shared" si="117"/>
        <v>-1.4114326040932657E-3</v>
      </c>
    </row>
    <row r="1034" spans="1:13" x14ac:dyDescent="0.25">
      <c r="A1034" s="185">
        <v>42053</v>
      </c>
      <c r="B1034">
        <v>123.06454996852899</v>
      </c>
      <c r="C1034">
        <v>128.019954741822</v>
      </c>
      <c r="D1034">
        <v>124.453785009779</v>
      </c>
      <c r="E1034">
        <v>95.399161265726207</v>
      </c>
      <c r="F1034" s="464">
        <v>172.07490184234371</v>
      </c>
      <c r="G1034">
        <f>_xll.ciqfunctions.udf.CIQ($G$1, "IQ_LASTSALEPRICE", A1034, "USD")</f>
        <v>104.02</v>
      </c>
      <c r="H1034" s="186">
        <f t="shared" si="116"/>
        <v>5.1212677553387209E-3</v>
      </c>
      <c r="I1034" s="109">
        <f t="shared" si="112"/>
        <v>2.9638073525213304E-3</v>
      </c>
      <c r="J1034" s="109">
        <f t="shared" si="113"/>
        <v>2.5938665528177918E-3</v>
      </c>
      <c r="K1034" s="109">
        <f t="shared" si="114"/>
        <v>4.028873594090987E-3</v>
      </c>
      <c r="L1034" s="109">
        <f t="shared" si="115"/>
        <v>1.2789768185461625E-4</v>
      </c>
      <c r="M1034" s="109">
        <f t="shared" si="117"/>
        <v>6.6077738515901707E-3</v>
      </c>
    </row>
    <row r="1035" spans="1:13" x14ac:dyDescent="0.25">
      <c r="A1035" s="185">
        <v>42054</v>
      </c>
      <c r="B1035">
        <v>122.82677110287401</v>
      </c>
      <c r="C1035">
        <v>128.69677021189</v>
      </c>
      <c r="D1035">
        <v>124.39552207748901</v>
      </c>
      <c r="E1035">
        <v>95.396111322912603</v>
      </c>
      <c r="F1035" s="464">
        <v>172.71519178495925</v>
      </c>
      <c r="G1035">
        <f>_xll.ciqfunctions.udf.CIQ($G$1, "IQ_LASTSALEPRICE", A1035, "USD")</f>
        <v>104.71</v>
      </c>
      <c r="H1035" s="186">
        <f t="shared" si="116"/>
        <v>6.6333397423572471E-3</v>
      </c>
      <c r="I1035" s="109">
        <f t="shared" si="112"/>
        <v>-1.9321475251466991E-3</v>
      </c>
      <c r="J1035" s="109">
        <f t="shared" si="113"/>
        <v>5.286796667229865E-3</v>
      </c>
      <c r="K1035" s="109">
        <f t="shared" si="114"/>
        <v>-4.6814913893866716E-4</v>
      </c>
      <c r="L1035" s="109">
        <f t="shared" si="115"/>
        <v>-3.1970331532682472E-5</v>
      </c>
      <c r="M1035" s="109">
        <f t="shared" si="117"/>
        <v>3.7209955418262552E-3</v>
      </c>
    </row>
    <row r="1036" spans="1:13" x14ac:dyDescent="0.25">
      <c r="A1036" s="185">
        <v>42055</v>
      </c>
      <c r="B1036">
        <v>123.148471921113</v>
      </c>
      <c r="C1036">
        <v>128.755400123431</v>
      </c>
      <c r="D1036">
        <v>125.39431520246301</v>
      </c>
      <c r="E1036">
        <v>95.403736179946605</v>
      </c>
      <c r="F1036" s="464">
        <v>174.01389308366052</v>
      </c>
      <c r="G1036">
        <f>_xll.ciqfunctions.udf.CIQ($G$1, "IQ_LASTSALEPRICE", A1036, "USD")</f>
        <v>105.01</v>
      </c>
      <c r="H1036" s="186">
        <f t="shared" si="116"/>
        <v>2.8650558685896499E-3</v>
      </c>
      <c r="I1036" s="109">
        <f t="shared" si="112"/>
        <v>2.6191425155153158E-3</v>
      </c>
      <c r="J1036" s="109">
        <f t="shared" si="113"/>
        <v>4.5556630088294803E-4</v>
      </c>
      <c r="K1036" s="109">
        <f t="shared" si="114"/>
        <v>8.029172660667161E-3</v>
      </c>
      <c r="L1036" s="109">
        <f t="shared" si="115"/>
        <v>7.9928384168592714E-5</v>
      </c>
      <c r="M1036" s="109">
        <f t="shared" si="117"/>
        <v>7.5193229112018312E-3</v>
      </c>
    </row>
    <row r="1037" spans="1:13" x14ac:dyDescent="0.25">
      <c r="A1037" s="185">
        <v>42058</v>
      </c>
      <c r="B1037">
        <v>123.23239387369701</v>
      </c>
      <c r="C1037">
        <v>129.27175478296601</v>
      </c>
      <c r="D1037">
        <v>125.510841067043</v>
      </c>
      <c r="E1037">
        <v>95.386961494471905</v>
      </c>
      <c r="F1037" s="464">
        <v>173.63938387194202</v>
      </c>
      <c r="G1037">
        <f>_xll.ciqfunctions.udf.CIQ($G$1, "IQ_LASTSALEPRICE", A1037, "USD")</f>
        <v>105.07</v>
      </c>
      <c r="H1037" s="186">
        <f t="shared" si="116"/>
        <v>5.7137415484231902E-4</v>
      </c>
      <c r="I1037" s="109">
        <f t="shared" si="112"/>
        <v>6.8146970299198806E-4</v>
      </c>
      <c r="J1037" s="109">
        <f t="shared" si="113"/>
        <v>4.0103534223807635E-3</v>
      </c>
      <c r="K1037" s="109">
        <f t="shared" si="114"/>
        <v>9.292754969940642E-4</v>
      </c>
      <c r="L1037" s="109">
        <f t="shared" si="115"/>
        <v>-1.7582839149044016E-4</v>
      </c>
      <c r="M1037" s="109">
        <f t="shared" si="117"/>
        <v>-2.1521799500138217E-3</v>
      </c>
    </row>
    <row r="1038" spans="1:13" x14ac:dyDescent="0.25">
      <c r="A1038" s="185">
        <v>42059</v>
      </c>
      <c r="B1038">
        <v>123.414224770963</v>
      </c>
      <c r="C1038">
        <v>129.510388808887</v>
      </c>
      <c r="D1038">
        <v>124.50372466602801</v>
      </c>
      <c r="E1038">
        <v>95.386961494471905</v>
      </c>
      <c r="F1038" s="464">
        <v>172.23195409241922</v>
      </c>
      <c r="G1038">
        <f>_xll.ciqfunctions.udf.CIQ($G$1, "IQ_LASTSALEPRICE", A1038, "USD")</f>
        <v>104.88</v>
      </c>
      <c r="H1038" s="186">
        <f t="shared" si="116"/>
        <v>-1.8083182640143969E-3</v>
      </c>
      <c r="I1038" s="109">
        <f t="shared" si="112"/>
        <v>1.4755121729790321E-3</v>
      </c>
      <c r="J1038" s="109">
        <f t="shared" si="113"/>
        <v>1.8459873645377822E-3</v>
      </c>
      <c r="K1038" s="109">
        <f t="shared" si="114"/>
        <v>-8.024138731386854E-3</v>
      </c>
      <c r="L1038" s="109">
        <f t="shared" si="115"/>
        <v>0</v>
      </c>
      <c r="M1038" s="109">
        <f t="shared" si="117"/>
        <v>-8.1054755444235349E-3</v>
      </c>
    </row>
    <row r="1039" spans="1:13" x14ac:dyDescent="0.25">
      <c r="A1039" s="185">
        <v>42060</v>
      </c>
      <c r="B1039">
        <v>123.190432897405</v>
      </c>
      <c r="C1039">
        <v>127.92635260234501</v>
      </c>
      <c r="D1039">
        <v>124.25402638478501</v>
      </c>
      <c r="E1039">
        <v>95.470834921845196</v>
      </c>
      <c r="F1039" s="464">
        <v>173.72999093929326</v>
      </c>
      <c r="G1039">
        <f>_xll.ciqfunctions.udf.CIQ($G$1, "IQ_LASTSALEPRICE", A1039, "USD")</f>
        <v>104.74</v>
      </c>
      <c r="H1039" s="186">
        <f t="shared" si="116"/>
        <v>-1.334858886346324E-3</v>
      </c>
      <c r="I1039" s="109">
        <f t="shared" si="112"/>
        <v>-1.8133393778012596E-3</v>
      </c>
      <c r="J1039" s="109">
        <f t="shared" si="113"/>
        <v>-1.2230958621238464E-2</v>
      </c>
      <c r="K1039" s="109">
        <f t="shared" si="114"/>
        <v>-2.0055486846902726E-3</v>
      </c>
      <c r="L1039" s="109">
        <f t="shared" si="115"/>
        <v>8.7929656275043122E-4</v>
      </c>
      <c r="M1039" s="109">
        <f t="shared" si="117"/>
        <v>8.6977869743625202E-3</v>
      </c>
    </row>
    <row r="1040" spans="1:13" x14ac:dyDescent="0.25">
      <c r="A1040" s="185">
        <v>42061</v>
      </c>
      <c r="B1040">
        <v>124.687041051821</v>
      </c>
      <c r="C1040">
        <v>128.38510594527801</v>
      </c>
      <c r="D1040">
        <v>124.50372466602801</v>
      </c>
      <c r="E1040">
        <v>95.451010293556905</v>
      </c>
      <c r="F1040" s="464">
        <v>174.64814255511931</v>
      </c>
      <c r="G1040">
        <f>_xll.ciqfunctions.udf.CIQ($G$1, "IQ_LASTSALEPRICE", A1040, "USD")</f>
        <v>104.35</v>
      </c>
      <c r="H1040" s="186">
        <f t="shared" si="116"/>
        <v>-3.7235058239449836E-3</v>
      </c>
      <c r="I1040" s="109">
        <f t="shared" si="112"/>
        <v>1.2148736871980814E-2</v>
      </c>
      <c r="J1040" s="109">
        <f t="shared" si="113"/>
        <v>3.5860738120083724E-3</v>
      </c>
      <c r="K1040" s="109">
        <f t="shared" si="114"/>
        <v>2.0095789931968699E-3</v>
      </c>
      <c r="L1040" s="109">
        <f t="shared" si="115"/>
        <v>-2.076511460753494E-4</v>
      </c>
      <c r="M1040" s="109">
        <f t="shared" si="117"/>
        <v>5.2849344598588921E-3</v>
      </c>
    </row>
    <row r="1041" spans="1:13" x14ac:dyDescent="0.25">
      <c r="A1041" s="185">
        <v>42062</v>
      </c>
      <c r="B1041">
        <v>124.742989020211</v>
      </c>
      <c r="C1041">
        <v>128.70191318658701</v>
      </c>
      <c r="D1041">
        <v>124.378875525406</v>
      </c>
      <c r="E1041">
        <v>95.446435379336606</v>
      </c>
      <c r="F1041" s="464">
        <v>172.75747508305648</v>
      </c>
      <c r="G1041">
        <f>_xll.ciqfunctions.udf.CIQ($G$1, "IQ_LASTSALEPRICE", A1041, "USD")</f>
        <v>104.76</v>
      </c>
      <c r="H1041" s="186">
        <f t="shared" si="116"/>
        <v>3.9290848107331744E-3</v>
      </c>
      <c r="I1041" s="109">
        <f t="shared" si="112"/>
        <v>4.4870716249301168E-4</v>
      </c>
      <c r="J1041" s="109">
        <f t="shared" si="113"/>
        <v>2.4676323548311618E-3</v>
      </c>
      <c r="K1041" s="109">
        <f t="shared" si="114"/>
        <v>-1.0027743423491886E-3</v>
      </c>
      <c r="L1041" s="109">
        <f t="shared" si="115"/>
        <v>-4.7929447852146367E-5</v>
      </c>
      <c r="M1041" s="109">
        <f t="shared" si="117"/>
        <v>-1.0825580188842387E-2</v>
      </c>
    </row>
    <row r="1042" spans="1:13" x14ac:dyDescent="0.25">
      <c r="A1042" s="185">
        <v>42065</v>
      </c>
      <c r="B1042">
        <v>125.106650814742</v>
      </c>
      <c r="C1042">
        <v>129.033120757045</v>
      </c>
      <c r="D1042">
        <v>124.928211744142</v>
      </c>
      <c r="E1042">
        <v>95.653831490659499</v>
      </c>
      <c r="F1042" s="464">
        <v>174.11658109332527</v>
      </c>
      <c r="G1042">
        <f>_xll.ciqfunctions.udf.CIQ($G$1, "IQ_LASTSALEPRICE", A1042, "USD")</f>
        <v>104.64</v>
      </c>
      <c r="H1042" s="186">
        <f t="shared" si="116"/>
        <v>-1.1454753722794919E-3</v>
      </c>
      <c r="I1042" s="109">
        <f t="shared" si="112"/>
        <v>2.9152884453655936E-3</v>
      </c>
      <c r="J1042" s="109">
        <f t="shared" si="113"/>
        <v>2.5734471404308401E-3</v>
      </c>
      <c r="K1042" s="109">
        <f t="shared" si="114"/>
        <v>4.4166359955859491E-3</v>
      </c>
      <c r="L1042" s="109">
        <f t="shared" si="115"/>
        <v>2.1729057821660014E-3</v>
      </c>
      <c r="M1042" s="109">
        <f t="shared" si="117"/>
        <v>7.8671328671326979E-3</v>
      </c>
    </row>
    <row r="1043" spans="1:13" x14ac:dyDescent="0.25">
      <c r="A1043" s="185">
        <v>42066</v>
      </c>
      <c r="B1043">
        <v>124.952793901671</v>
      </c>
      <c r="C1043">
        <v>128.163958033326</v>
      </c>
      <c r="D1043">
        <v>124.487078113945</v>
      </c>
      <c r="E1043">
        <v>95.684330918795197</v>
      </c>
      <c r="F1043" s="464">
        <v>175.3065539112051</v>
      </c>
      <c r="G1043">
        <f>_xll.ciqfunctions.udf.CIQ($G$1, "IQ_LASTSALEPRICE", A1043, "USD")</f>
        <v>104.12</v>
      </c>
      <c r="H1043" s="186">
        <f t="shared" si="116"/>
        <v>-4.9694189602446093E-3</v>
      </c>
      <c r="I1043" s="109">
        <f t="shared" si="112"/>
        <v>-1.2298060260507171E-3</v>
      </c>
      <c r="J1043" s="109">
        <f t="shared" si="113"/>
        <v>-6.7359660730482718E-3</v>
      </c>
      <c r="K1043" s="109">
        <f t="shared" si="114"/>
        <v>-3.5310969719190011E-3</v>
      </c>
      <c r="L1043" s="109">
        <f t="shared" si="115"/>
        <v>3.1885213232341059E-4</v>
      </c>
      <c r="M1043" s="109">
        <f t="shared" si="117"/>
        <v>6.8343451864703031E-3</v>
      </c>
    </row>
    <row r="1044" spans="1:13" x14ac:dyDescent="0.25">
      <c r="A1044" s="185">
        <v>42067</v>
      </c>
      <c r="B1044">
        <v>126.26757115882199</v>
      </c>
      <c r="C1044">
        <v>127.871837070561</v>
      </c>
      <c r="D1044">
        <v>125.577427275375</v>
      </c>
      <c r="E1044">
        <v>95.623332062523801</v>
      </c>
      <c r="F1044" s="464">
        <v>180.53156146179404</v>
      </c>
      <c r="G1044">
        <f>_xll.ciqfunctions.udf.CIQ($G$1, "IQ_LASTSALEPRICE", A1044, "USD")</f>
        <v>102.85</v>
      </c>
      <c r="H1044" s="186">
        <f t="shared" si="116"/>
        <v>-1.2197464464079988E-2</v>
      </c>
      <c r="I1044" s="109">
        <f t="shared" si="112"/>
        <v>1.0522191750155008E-2</v>
      </c>
      <c r="J1044" s="109">
        <f t="shared" si="113"/>
        <v>-2.2792754472286125E-3</v>
      </c>
      <c r="K1044" s="109">
        <f t="shared" si="114"/>
        <v>8.7587336609507016E-3</v>
      </c>
      <c r="L1044" s="109">
        <f t="shared" si="115"/>
        <v>-6.375009960948308E-4</v>
      </c>
      <c r="M1044" s="109">
        <f t="shared" si="117"/>
        <v>2.9804975535800304E-2</v>
      </c>
    </row>
    <row r="1045" spans="1:13" x14ac:dyDescent="0.25">
      <c r="A1045" s="185">
        <v>42068</v>
      </c>
      <c r="B1045">
        <v>126.882998811105</v>
      </c>
      <c r="C1045">
        <v>128.44373585681899</v>
      </c>
      <c r="D1045">
        <v>126.19334970244201</v>
      </c>
      <c r="E1045">
        <v>95.5592832634388</v>
      </c>
      <c r="F1045" s="464">
        <v>181.32286318332828</v>
      </c>
      <c r="G1045">
        <f>_xll.ciqfunctions.udf.CIQ($G$1, "IQ_LASTSALEPRICE", A1045, "USD")</f>
        <v>102.97</v>
      </c>
      <c r="H1045" s="186">
        <f t="shared" si="116"/>
        <v>1.1667476908119312E-3</v>
      </c>
      <c r="I1045" s="109">
        <f t="shared" si="112"/>
        <v>4.8739961229546935E-3</v>
      </c>
      <c r="J1045" s="109">
        <f t="shared" si="113"/>
        <v>4.4724373979425636E-3</v>
      </c>
      <c r="K1045" s="109">
        <f t="shared" si="114"/>
        <v>4.9047224523588451E-3</v>
      </c>
      <c r="L1045" s="109">
        <f t="shared" si="115"/>
        <v>-6.6980304600894325E-4</v>
      </c>
      <c r="M1045" s="109">
        <f t="shared" si="117"/>
        <v>4.383176631980179E-3</v>
      </c>
    </row>
    <row r="1046" spans="1:13" x14ac:dyDescent="0.25">
      <c r="A1046" s="185">
        <v>42069</v>
      </c>
      <c r="B1046">
        <v>128.71529477585801</v>
      </c>
      <c r="C1046">
        <v>129.55461839127699</v>
      </c>
      <c r="D1046">
        <v>128.52386699404801</v>
      </c>
      <c r="E1046">
        <v>95.501334349980894</v>
      </c>
      <c r="F1046" s="464">
        <v>185.33977650256719</v>
      </c>
      <c r="G1046">
        <f>_xll.ciqfunctions.udf.CIQ($G$1, "IQ_LASTSALEPRICE", A1046, "USD")</f>
        <v>101.36</v>
      </c>
      <c r="H1046" s="186">
        <f t="shared" si="116"/>
        <v>-1.5635622025832796E-2</v>
      </c>
      <c r="I1046" s="109">
        <f t="shared" si="112"/>
        <v>1.4440831174559632E-2</v>
      </c>
      <c r="J1046" s="109">
        <f t="shared" si="113"/>
        <v>8.6487871677629613E-3</v>
      </c>
      <c r="K1046" s="109">
        <f t="shared" si="114"/>
        <v>1.8467829700227867E-2</v>
      </c>
      <c r="L1046" s="109">
        <f t="shared" si="115"/>
        <v>-6.0641846065501159E-4</v>
      </c>
      <c r="M1046" s="109">
        <f t="shared" si="117"/>
        <v>2.2153374641881607E-2</v>
      </c>
    </row>
    <row r="1047" spans="1:13" x14ac:dyDescent="0.25">
      <c r="A1047" s="185">
        <v>42072</v>
      </c>
      <c r="B1047">
        <v>128.939086649416</v>
      </c>
      <c r="C1047">
        <v>129.534046492491</v>
      </c>
      <c r="D1047">
        <v>128.77356527529199</v>
      </c>
      <c r="E1047">
        <v>95.524208921082703</v>
      </c>
      <c r="F1047" s="464">
        <v>187.77408637873754</v>
      </c>
      <c r="G1047">
        <f>_xll.ciqfunctions.udf.CIQ($G$1, "IQ_LASTSALEPRICE", A1047, "USD")</f>
        <v>101.77</v>
      </c>
      <c r="H1047" s="186">
        <f t="shared" si="116"/>
        <v>4.0449881610102878E-3</v>
      </c>
      <c r="I1047" s="109">
        <f t="shared" si="112"/>
        <v>1.738657973379798E-3</v>
      </c>
      <c r="J1047" s="109">
        <f t="shared" si="113"/>
        <v>-1.587893896909387E-4</v>
      </c>
      <c r="K1047" s="109">
        <f t="shared" si="114"/>
        <v>1.9428164362307321E-3</v>
      </c>
      <c r="L1047" s="109">
        <f t="shared" si="115"/>
        <v>2.3952095808410512E-4</v>
      </c>
      <c r="M1047" s="109">
        <f t="shared" si="117"/>
        <v>1.3134308900694114E-2</v>
      </c>
    </row>
    <row r="1048" spans="1:13" x14ac:dyDescent="0.25">
      <c r="A1048" s="185">
        <v>42073</v>
      </c>
      <c r="B1048">
        <v>130.61752570109701</v>
      </c>
      <c r="C1048">
        <v>130.28080641843201</v>
      </c>
      <c r="D1048">
        <v>129.880560988805</v>
      </c>
      <c r="E1048">
        <v>95.515059092642005</v>
      </c>
      <c r="F1048" s="464">
        <v>189.15735427363333</v>
      </c>
      <c r="G1048">
        <f>_xll.ciqfunctions.udf.CIQ($G$1, "IQ_LASTSALEPRICE", A1048, "USD")</f>
        <v>99.51</v>
      </c>
      <c r="H1048" s="186">
        <f t="shared" si="116"/>
        <v>-2.2206937211358913E-2</v>
      </c>
      <c r="I1048" s="109">
        <f t="shared" si="112"/>
        <v>1.3017302164119338E-2</v>
      </c>
      <c r="J1048" s="109">
        <f t="shared" si="113"/>
        <v>5.7649702619635423E-3</v>
      </c>
      <c r="K1048" s="109">
        <f t="shared" si="114"/>
        <v>8.596451539929717E-3</v>
      </c>
      <c r="L1048" s="109">
        <f t="shared" si="115"/>
        <v>-9.578544061283889E-5</v>
      </c>
      <c r="M1048" s="109">
        <f t="shared" si="117"/>
        <v>7.3666602329023334E-3</v>
      </c>
    </row>
    <row r="1049" spans="1:13" x14ac:dyDescent="0.25">
      <c r="A1049" s="185">
        <v>42074</v>
      </c>
      <c r="B1049">
        <v>132.05818588712401</v>
      </c>
      <c r="C1049">
        <v>131.24254268668901</v>
      </c>
      <c r="D1049">
        <v>128.37404802530199</v>
      </c>
      <c r="E1049">
        <v>95.489134578726606</v>
      </c>
      <c r="F1049" s="464">
        <v>187.12775596496527</v>
      </c>
      <c r="G1049">
        <f>_xll.ciqfunctions.udf.CIQ($G$1, "IQ_LASTSALEPRICE", A1049, "USD")</f>
        <v>98.44</v>
      </c>
      <c r="H1049" s="186">
        <f t="shared" si="116"/>
        <v>-1.0752688172043112E-2</v>
      </c>
      <c r="I1049" s="109">
        <f t="shared" si="112"/>
        <v>1.1029608609519848E-2</v>
      </c>
      <c r="J1049" s="109">
        <f t="shared" si="113"/>
        <v>7.3820257541861167E-3</v>
      </c>
      <c r="K1049" s="109">
        <f t="shared" si="114"/>
        <v>-1.1599218174249026E-2</v>
      </c>
      <c r="L1049" s="109">
        <f t="shared" si="115"/>
        <v>-2.7141807963759756E-4</v>
      </c>
      <c r="M1049" s="109">
        <f t="shared" si="117"/>
        <v>-1.0729682260897211E-2</v>
      </c>
    </row>
    <row r="1050" spans="1:13" x14ac:dyDescent="0.25">
      <c r="A1050" s="185">
        <v>42075</v>
      </c>
      <c r="B1050">
        <v>131.75047206098299</v>
      </c>
      <c r="C1050">
        <v>130.57498457107499</v>
      </c>
      <c r="D1050">
        <v>127.999500603437</v>
      </c>
      <c r="E1050">
        <v>95.489134578726606</v>
      </c>
      <c r="F1050" s="464">
        <v>189.18755662941712</v>
      </c>
      <c r="G1050">
        <f>_xll.ciqfunctions.udf.CIQ($G$1, "IQ_LASTSALEPRICE", A1050, "USD")</f>
        <v>99.69</v>
      </c>
      <c r="H1050" s="186">
        <f t="shared" si="116"/>
        <v>1.2698090207232893E-2</v>
      </c>
      <c r="I1050" s="109">
        <f t="shared" si="112"/>
        <v>-2.3301382195575204E-3</v>
      </c>
      <c r="J1050" s="109">
        <f t="shared" si="113"/>
        <v>-5.0864460711315118E-3</v>
      </c>
      <c r="K1050" s="109">
        <f t="shared" si="114"/>
        <v>-2.9176257010385953E-3</v>
      </c>
      <c r="L1050" s="109">
        <f t="shared" si="115"/>
        <v>0</v>
      </c>
      <c r="M1050" s="109">
        <f t="shared" si="117"/>
        <v>1.1007456664192006E-2</v>
      </c>
    </row>
    <row r="1051" spans="1:13" x14ac:dyDescent="0.25">
      <c r="A1051" s="185">
        <v>42076</v>
      </c>
      <c r="B1051">
        <v>132.883418420868</v>
      </c>
      <c r="C1051">
        <v>131.53260645957599</v>
      </c>
      <c r="D1051">
        <v>128.973323900287</v>
      </c>
      <c r="E1051">
        <v>95.447960350743401</v>
      </c>
      <c r="F1051" s="464">
        <v>197.25158562367864</v>
      </c>
      <c r="G1051">
        <f>_xll.ciqfunctions.udf.CIQ($G$1, "IQ_LASTSALEPRICE", A1051, "USD")</f>
        <v>99.4</v>
      </c>
      <c r="H1051" s="186">
        <f t="shared" si="116"/>
        <v>-2.9090179556624518E-3</v>
      </c>
      <c r="I1051" s="109">
        <f t="shared" si="112"/>
        <v>8.5991825468421101E-3</v>
      </c>
      <c r="J1051" s="109">
        <f t="shared" si="113"/>
        <v>7.3338847532449236E-3</v>
      </c>
      <c r="K1051" s="109">
        <f t="shared" si="114"/>
        <v>7.6080241896181455E-3</v>
      </c>
      <c r="L1051" s="109">
        <f t="shared" si="115"/>
        <v>-4.3119280706493957E-4</v>
      </c>
      <c r="M1051" s="109">
        <f t="shared" si="117"/>
        <v>4.2624521072796684E-2</v>
      </c>
    </row>
    <row r="1052" spans="1:13" x14ac:dyDescent="0.25">
      <c r="A1052" s="185">
        <v>42079</v>
      </c>
      <c r="B1052">
        <v>132.11413385551401</v>
      </c>
      <c r="C1052">
        <v>131.27340053486901</v>
      </c>
      <c r="D1052">
        <v>128.20758250447301</v>
      </c>
      <c r="E1052">
        <v>95.501334349980894</v>
      </c>
      <c r="F1052" s="464">
        <v>194.34611899728179</v>
      </c>
      <c r="G1052">
        <f>_xll.ciqfunctions.udf.CIQ($G$1, "IQ_LASTSALEPRICE", A1052, "USD")</f>
        <v>101.13</v>
      </c>
      <c r="H1052" s="186">
        <f t="shared" si="116"/>
        <v>1.7404426559356034E-2</v>
      </c>
      <c r="I1052" s="109">
        <f t="shared" si="112"/>
        <v>-5.7891689911039323E-3</v>
      </c>
      <c r="J1052" s="109">
        <f t="shared" si="113"/>
        <v>-1.9706590759808185E-3</v>
      </c>
      <c r="K1052" s="109">
        <f t="shared" si="114"/>
        <v>-5.9372075763978183E-3</v>
      </c>
      <c r="L1052" s="109">
        <f t="shared" si="115"/>
        <v>5.5919475954602227E-4</v>
      </c>
      <c r="M1052" s="109">
        <f t="shared" si="117"/>
        <v>-1.4729750421068721E-2</v>
      </c>
    </row>
    <row r="1053" spans="1:13" x14ac:dyDescent="0.25">
      <c r="A1053" s="185">
        <v>42080</v>
      </c>
      <c r="B1053">
        <v>132.04419889502699</v>
      </c>
      <c r="C1053">
        <v>131.380374408557</v>
      </c>
      <c r="D1053">
        <v>128.41566440551</v>
      </c>
      <c r="E1053">
        <v>95.2558139534883</v>
      </c>
      <c r="F1053" s="464">
        <v>197.80126849894293</v>
      </c>
      <c r="G1053">
        <f>_xll.ciqfunctions.udf.CIQ($G$1, "IQ_LASTSALEPRICE", A1053, "USD")</f>
        <v>99.99</v>
      </c>
      <c r="H1053" s="186">
        <f t="shared" si="116"/>
        <v>-1.1272619400771289E-2</v>
      </c>
      <c r="I1053" s="109">
        <f t="shared" si="112"/>
        <v>-5.2935260177011667E-4</v>
      </c>
      <c r="J1053" s="109">
        <f t="shared" si="113"/>
        <v>8.1489375038756862E-4</v>
      </c>
      <c r="K1053" s="109">
        <f t="shared" si="114"/>
        <v>1.6230077579828528E-3</v>
      </c>
      <c r="L1053" s="109">
        <f t="shared" si="115"/>
        <v>-2.5708582834333971E-3</v>
      </c>
      <c r="M1053" s="109">
        <f t="shared" si="117"/>
        <v>1.7778330328837022E-2</v>
      </c>
    </row>
    <row r="1054" spans="1:13" x14ac:dyDescent="0.25">
      <c r="A1054" s="185">
        <v>42081</v>
      </c>
      <c r="B1054">
        <v>131.40079725854901</v>
      </c>
      <c r="C1054">
        <v>131.276486319687</v>
      </c>
      <c r="D1054">
        <v>128.47392733780001</v>
      </c>
      <c r="E1054">
        <v>94.9904689287075</v>
      </c>
      <c r="F1054" s="464">
        <v>197.89187556629417</v>
      </c>
      <c r="G1054">
        <f>_xll.ciqfunctions.udf.CIQ($G$1, "IQ_LASTSALEPRICE", A1054, "USD")</f>
        <v>101.38</v>
      </c>
      <c r="H1054" s="186">
        <f t="shared" si="116"/>
        <v>1.3901390139013925E-2</v>
      </c>
      <c r="I1054" s="109">
        <f t="shared" si="112"/>
        <v>-4.8726232720718299E-3</v>
      </c>
      <c r="J1054" s="109">
        <f t="shared" si="113"/>
        <v>-7.90742828506108E-4</v>
      </c>
      <c r="K1054" s="109">
        <f t="shared" si="114"/>
        <v>4.5370580419246131E-4</v>
      </c>
      <c r="L1054" s="109">
        <f t="shared" si="115"/>
        <v>-2.7856045081968706E-3</v>
      </c>
      <c r="M1054" s="109">
        <f t="shared" si="117"/>
        <v>4.5807121480478941E-4</v>
      </c>
    </row>
    <row r="1055" spans="1:13" x14ac:dyDescent="0.25">
      <c r="A1055" s="185">
        <v>42082</v>
      </c>
      <c r="B1055">
        <v>131.56864116371699</v>
      </c>
      <c r="C1055">
        <v>131.11191112939699</v>
      </c>
      <c r="D1055">
        <v>127.267052311789</v>
      </c>
      <c r="E1055">
        <v>94.487228364468095</v>
      </c>
      <c r="F1055" s="464">
        <v>199.03352461491997</v>
      </c>
      <c r="G1055">
        <f>_xll.ciqfunctions.udf.CIQ($G$1, "IQ_LASTSALEPRICE", A1055, "USD")</f>
        <v>100.2</v>
      </c>
      <c r="H1055" s="186">
        <f t="shared" si="116"/>
        <v>-1.1639376602880169E-2</v>
      </c>
      <c r="I1055" s="109">
        <f t="shared" si="112"/>
        <v>1.2773431262957935E-3</v>
      </c>
      <c r="J1055" s="109">
        <f t="shared" si="113"/>
        <v>-1.2536532238471843E-3</v>
      </c>
      <c r="K1055" s="109">
        <f t="shared" si="114"/>
        <v>-9.3939295779270626E-3</v>
      </c>
      <c r="L1055" s="109">
        <f t="shared" si="115"/>
        <v>-5.2978006100495856E-3</v>
      </c>
      <c r="M1055" s="109">
        <f t="shared" si="117"/>
        <v>5.7690546686608446E-3</v>
      </c>
    </row>
    <row r="1056" spans="1:13" x14ac:dyDescent="0.25">
      <c r="A1056" s="185">
        <v>42083</v>
      </c>
      <c r="B1056">
        <v>129.42863137282299</v>
      </c>
      <c r="C1056">
        <v>129.31289858053799</v>
      </c>
      <c r="D1056">
        <v>125.127970369137</v>
      </c>
      <c r="E1056">
        <v>94.609226077011002</v>
      </c>
      <c r="F1056" s="464">
        <v>194.35819993959529</v>
      </c>
      <c r="G1056">
        <f>_xll.ciqfunctions.udf.CIQ($G$1, "IQ_LASTSALEPRICE", A1056, "USD")</f>
        <v>102.28</v>
      </c>
      <c r="H1056" s="186">
        <f t="shared" si="116"/>
        <v>2.0758483033932018E-2</v>
      </c>
      <c r="I1056" s="109">
        <f t="shared" si="112"/>
        <v>-1.6265348429274185E-2</v>
      </c>
      <c r="J1056" s="109">
        <f t="shared" si="113"/>
        <v>-1.3721198427834036E-2</v>
      </c>
      <c r="K1056" s="109">
        <f t="shared" si="114"/>
        <v>-1.6807821850163607E-2</v>
      </c>
      <c r="L1056" s="109">
        <f t="shared" si="115"/>
        <v>1.2911555842480826E-3</v>
      </c>
      <c r="M1056" s="109">
        <f t="shared" si="117"/>
        <v>-2.3490136570561426E-2</v>
      </c>
    </row>
    <row r="1057" spans="1:13" x14ac:dyDescent="0.25">
      <c r="A1057" s="185">
        <v>42086</v>
      </c>
      <c r="B1057">
        <v>127.890062242114</v>
      </c>
      <c r="C1057">
        <v>128.688541452376</v>
      </c>
      <c r="D1057">
        <v>124.30396604103299</v>
      </c>
      <c r="E1057">
        <v>94.761723217689607</v>
      </c>
      <c r="F1057" s="464">
        <v>190.79432195711266</v>
      </c>
      <c r="G1057">
        <f>_xll.ciqfunctions.udf.CIQ($G$1, "IQ_LASTSALEPRICE", A1057, "USD")</f>
        <v>101.89</v>
      </c>
      <c r="H1057" s="186">
        <f t="shared" si="116"/>
        <v>-3.813062182244864E-3</v>
      </c>
      <c r="I1057" s="109">
        <f t="shared" si="112"/>
        <v>-1.188739395904681E-2</v>
      </c>
      <c r="J1057" s="109">
        <f t="shared" si="113"/>
        <v>-4.8282664375752793E-3</v>
      </c>
      <c r="K1057" s="109">
        <f t="shared" si="114"/>
        <v>-6.5852928459810833E-3</v>
      </c>
      <c r="L1057" s="109">
        <f t="shared" si="115"/>
        <v>1.611863313990991E-3</v>
      </c>
      <c r="M1057" s="109">
        <f t="shared" si="117"/>
        <v>-1.8336648433615155E-2</v>
      </c>
    </row>
    <row r="1058" spans="1:13" x14ac:dyDescent="0.25">
      <c r="A1058" s="185">
        <v>42087</v>
      </c>
      <c r="B1058">
        <v>128.11385411567201</v>
      </c>
      <c r="C1058">
        <v>128.578481793869</v>
      </c>
      <c r="D1058">
        <v>124.39552207748901</v>
      </c>
      <c r="E1058">
        <v>94.624475791078893</v>
      </c>
      <c r="F1058" s="464">
        <v>190.2808819087889</v>
      </c>
      <c r="G1058">
        <f>_xll.ciqfunctions.udf.CIQ($G$1, "IQ_LASTSALEPRICE", A1058, "USD")</f>
        <v>100.04</v>
      </c>
      <c r="H1058" s="186">
        <f t="shared" si="116"/>
        <v>-1.8156835803317284E-2</v>
      </c>
      <c r="I1058" s="109">
        <f t="shared" si="112"/>
        <v>1.7498769617794174E-3</v>
      </c>
      <c r="J1058" s="109">
        <f t="shared" si="113"/>
        <v>-8.5524054639884994E-4</v>
      </c>
      <c r="K1058" s="109">
        <f t="shared" si="114"/>
        <v>7.3654959992008884E-4</v>
      </c>
      <c r="L1058" s="109">
        <f t="shared" si="115"/>
        <v>-1.448342452526119E-3</v>
      </c>
      <c r="M1058" s="109">
        <f t="shared" si="117"/>
        <v>-2.6910656620020568E-3</v>
      </c>
    </row>
    <row r="1059" spans="1:13" x14ac:dyDescent="0.25">
      <c r="A1059" s="185">
        <v>42088</v>
      </c>
      <c r="B1059">
        <v>127.456465487096</v>
      </c>
      <c r="C1059">
        <v>128.86648837687699</v>
      </c>
      <c r="D1059">
        <v>124.37055224936501</v>
      </c>
      <c r="E1059">
        <v>94.760198246282798</v>
      </c>
      <c r="F1059" s="464">
        <v>191.61582603443071</v>
      </c>
      <c r="G1059">
        <f>_xll.ciqfunctions.udf.CIQ($G$1, "IQ_LASTSALEPRICE", A1059, "USD")</f>
        <v>99.96</v>
      </c>
      <c r="H1059" s="186">
        <f t="shared" si="116"/>
        <v>-7.9968012794895404E-4</v>
      </c>
      <c r="I1059" s="109">
        <f t="shared" si="112"/>
        <v>-5.1312844587633188E-3</v>
      </c>
      <c r="J1059" s="109">
        <f t="shared" si="113"/>
        <v>2.2399283222966915E-3</v>
      </c>
      <c r="K1059" s="109">
        <f t="shared" si="114"/>
        <v>-2.0072931651382575E-4</v>
      </c>
      <c r="L1059" s="109">
        <f t="shared" si="115"/>
        <v>1.4343271555190551E-3</v>
      </c>
      <c r="M1059" s="109">
        <f t="shared" si="117"/>
        <v>7.0156502968159451E-3</v>
      </c>
    </row>
    <row r="1060" spans="1:13" x14ac:dyDescent="0.25">
      <c r="A1060" s="185">
        <v>42089</v>
      </c>
      <c r="B1060">
        <v>128.155815091964</v>
      </c>
      <c r="C1060">
        <v>128.29458959061901</v>
      </c>
      <c r="D1060">
        <v>125.627366931624</v>
      </c>
      <c r="E1060">
        <v>94.711399161265703</v>
      </c>
      <c r="F1060" s="464">
        <v>192.9749320446995</v>
      </c>
      <c r="G1060">
        <f>_xll.ciqfunctions.udf.CIQ($G$1, "IQ_LASTSALEPRICE", A1060, "USD")</f>
        <v>99.31</v>
      </c>
      <c r="H1060" s="186">
        <f t="shared" si="116"/>
        <v>-6.5026010404161116E-3</v>
      </c>
      <c r="I1060" s="109">
        <f t="shared" si="112"/>
        <v>5.4869684499356808E-3</v>
      </c>
      <c r="J1060" s="109">
        <f t="shared" si="113"/>
        <v>-4.4379170524568856E-3</v>
      </c>
      <c r="K1060" s="109">
        <f t="shared" si="114"/>
        <v>1.0105404048854405E-2</v>
      </c>
      <c r="L1060" s="109">
        <f t="shared" si="115"/>
        <v>-5.1497449266901807E-4</v>
      </c>
      <c r="M1060" s="109">
        <f t="shared" si="117"/>
        <v>7.0928693020615441E-3</v>
      </c>
    </row>
    <row r="1061" spans="1:13" x14ac:dyDescent="0.25">
      <c r="A1061" s="185">
        <v>42090</v>
      </c>
      <c r="B1061">
        <v>128.28169802084</v>
      </c>
      <c r="C1061">
        <v>129.361242542686</v>
      </c>
      <c r="D1061">
        <v>126.25161263473299</v>
      </c>
      <c r="E1061">
        <v>94.796797560045704</v>
      </c>
      <c r="F1061" s="464">
        <v>195.99516762307459</v>
      </c>
      <c r="G1061">
        <f>_xll.ciqfunctions.udf.CIQ($G$1, "IQ_LASTSALEPRICE", A1061, "USD")</f>
        <v>100.05</v>
      </c>
      <c r="H1061" s="186">
        <f t="shared" si="116"/>
        <v>7.4514147618567339E-3</v>
      </c>
      <c r="I1061" s="109">
        <f t="shared" si="112"/>
        <v>9.8226466575601634E-4</v>
      </c>
      <c r="J1061" s="109">
        <f t="shared" si="113"/>
        <v>8.3140914630197571E-3</v>
      </c>
      <c r="K1061" s="109">
        <f t="shared" si="114"/>
        <v>4.9690264020956221E-3</v>
      </c>
      <c r="L1061" s="109">
        <f t="shared" si="115"/>
        <v>9.0166969906757544E-4</v>
      </c>
      <c r="M1061" s="109">
        <f t="shared" si="117"/>
        <v>1.5650921839296172E-2</v>
      </c>
    </row>
    <row r="1062" spans="1:13" x14ac:dyDescent="0.25">
      <c r="A1062" s="185">
        <v>42093</v>
      </c>
      <c r="B1062">
        <v>129.26078746765501</v>
      </c>
      <c r="C1062">
        <v>130.61818555852699</v>
      </c>
      <c r="D1062">
        <v>126.875858337841</v>
      </c>
      <c r="E1062">
        <v>94.654975219214606</v>
      </c>
      <c r="F1062" s="464">
        <v>197.33917245545155</v>
      </c>
      <c r="G1062">
        <f>_xll.ciqfunctions.udf.CIQ($G$1, "IQ_LASTSALEPRICE", A1062, "USD")</f>
        <v>101.54</v>
      </c>
      <c r="H1062" s="186">
        <f t="shared" si="116"/>
        <v>1.489255372313858E-2</v>
      </c>
      <c r="I1062" s="109">
        <f t="shared" si="112"/>
        <v>7.6323393120034666E-3</v>
      </c>
      <c r="J1062" s="109">
        <f t="shared" si="113"/>
        <v>9.716534806986088E-3</v>
      </c>
      <c r="K1062" s="109">
        <f t="shared" si="114"/>
        <v>4.9444572634018691E-3</v>
      </c>
      <c r="L1062" s="109">
        <f t="shared" si="115"/>
        <v>-1.4960667921430915E-3</v>
      </c>
      <c r="M1062" s="109">
        <f t="shared" si="117"/>
        <v>6.8573365796531505E-3</v>
      </c>
    </row>
    <row r="1063" spans="1:13" x14ac:dyDescent="0.25">
      <c r="A1063" s="185">
        <v>42094</v>
      </c>
      <c r="B1063">
        <v>130.197915938177</v>
      </c>
      <c r="C1063">
        <v>130.241719810738</v>
      </c>
      <c r="D1063">
        <v>126.83424195763401</v>
      </c>
      <c r="E1063">
        <v>94.540602363705602</v>
      </c>
      <c r="F1063" s="464">
        <v>193.26487466022351</v>
      </c>
      <c r="G1063">
        <f>_xll.ciqfunctions.udf.CIQ($G$1, "IQ_LASTSALEPRICE", A1063, "USD")</f>
        <v>100.53</v>
      </c>
      <c r="H1063" s="186">
        <f t="shared" si="116"/>
        <v>-9.9468189875911994E-3</v>
      </c>
      <c r="I1063" s="109">
        <f t="shared" si="112"/>
        <v>7.2499053183974205E-3</v>
      </c>
      <c r="J1063" s="109">
        <f t="shared" si="113"/>
        <v>-2.8821847905726727E-3</v>
      </c>
      <c r="K1063" s="109">
        <f t="shared" si="114"/>
        <v>-3.2800865942650415E-4</v>
      </c>
      <c r="L1063" s="109">
        <f t="shared" si="115"/>
        <v>-1.2083131947805414E-3</v>
      </c>
      <c r="M1063" s="109">
        <f t="shared" si="117"/>
        <v>-2.0646168444573676E-2</v>
      </c>
    </row>
    <row r="1064" spans="1:13" x14ac:dyDescent="0.25">
      <c r="A1064" s="185">
        <v>42095</v>
      </c>
      <c r="B1064">
        <v>129.86222812784101</v>
      </c>
      <c r="C1064">
        <v>129.73770829047501</v>
      </c>
      <c r="D1064">
        <v>125.793832452453</v>
      </c>
      <c r="E1064">
        <v>94.517727792603793</v>
      </c>
      <c r="F1064" s="464">
        <v>190.89096949562068</v>
      </c>
      <c r="G1064">
        <f>_xll.ciqfunctions.udf.CIQ($G$1, "IQ_LASTSALEPRICE", A1064, "USD")</f>
        <v>101.15</v>
      </c>
      <c r="H1064" s="186">
        <f t="shared" si="116"/>
        <v>6.1673132398289976E-3</v>
      </c>
      <c r="I1064" s="109">
        <f t="shared" si="112"/>
        <v>-2.5782886608983757E-3</v>
      </c>
      <c r="J1064" s="109">
        <f t="shared" si="113"/>
        <v>-3.8698162232148059E-3</v>
      </c>
      <c r="K1064" s="109">
        <f t="shared" si="114"/>
        <v>-8.202907110278046E-3</v>
      </c>
      <c r="L1064" s="109">
        <f t="shared" si="115"/>
        <v>-2.4195499637080786E-4</v>
      </c>
      <c r="M1064" s="109">
        <f t="shared" si="117"/>
        <v>-1.228316924519457E-2</v>
      </c>
    </row>
    <row r="1065" spans="1:13" x14ac:dyDescent="0.25">
      <c r="A1065" s="185">
        <v>42096</v>
      </c>
      <c r="B1065">
        <v>128.58941184698199</v>
      </c>
      <c r="C1065">
        <v>129.46307344167801</v>
      </c>
      <c r="D1065">
        <v>125.37766865038</v>
      </c>
      <c r="E1065">
        <v>94.536027449485303</v>
      </c>
      <c r="F1065" s="464">
        <v>190.48021745696164</v>
      </c>
      <c r="G1065">
        <f>_xll.ciqfunctions.udf.CIQ($G$1, "IQ_LASTSALEPRICE", A1065, "USD")</f>
        <v>103.11</v>
      </c>
      <c r="H1065" s="186">
        <f t="shared" si="116"/>
        <v>1.9377162629757638E-2</v>
      </c>
      <c r="I1065" s="109">
        <f t="shared" si="112"/>
        <v>-9.8012817060709745E-3</v>
      </c>
      <c r="J1065" s="109">
        <f t="shared" si="113"/>
        <v>-2.1168467704247851E-3</v>
      </c>
      <c r="K1065" s="109">
        <f t="shared" si="114"/>
        <v>-3.3083005260238219E-3</v>
      </c>
      <c r="L1065" s="109">
        <f t="shared" si="115"/>
        <v>1.9361084220803626E-4</v>
      </c>
      <c r="M1065" s="109">
        <f t="shared" si="117"/>
        <v>-2.1517625466743739E-3</v>
      </c>
    </row>
    <row r="1066" spans="1:13" x14ac:dyDescent="0.25">
      <c r="A1066" s="185">
        <v>42097</v>
      </c>
      <c r="B1066">
        <v>127.288621581928</v>
      </c>
      <c r="C1066">
        <v>128.11561407117799</v>
      </c>
      <c r="D1066">
        <v>123.17200049939601</v>
      </c>
      <c r="E1066">
        <v>94.459778879146</v>
      </c>
      <c r="F1066" s="464">
        <v>188.46270009060709</v>
      </c>
      <c r="G1066">
        <f>_xll.ciqfunctions.udf.CIQ($G$1, "IQ_LASTSALEPRICE", A1066, "USD")</f>
        <v>103.11</v>
      </c>
      <c r="H1066" s="186">
        <f t="shared" si="116"/>
        <v>0</v>
      </c>
      <c r="I1066" s="109">
        <f t="shared" si="112"/>
        <v>-1.0115842714965462E-2</v>
      </c>
      <c r="J1066" s="109">
        <f t="shared" si="113"/>
        <v>-1.0408059492786892E-2</v>
      </c>
      <c r="K1066" s="109">
        <f t="shared" si="114"/>
        <v>-1.7592193049422389E-2</v>
      </c>
      <c r="L1066" s="109">
        <f t="shared" si="115"/>
        <v>-8.0655568460441529E-4</v>
      </c>
      <c r="M1066" s="109">
        <f t="shared" si="117"/>
        <v>-1.0591742246463975E-2</v>
      </c>
    </row>
    <row r="1067" spans="1:13" x14ac:dyDescent="0.25">
      <c r="A1067" s="185">
        <v>42100</v>
      </c>
      <c r="B1067">
        <v>126.82705084271601</v>
      </c>
      <c r="C1067">
        <v>128.12178564081401</v>
      </c>
      <c r="D1067">
        <v>123.19697032752001</v>
      </c>
      <c r="E1067">
        <v>93.510484178421606</v>
      </c>
      <c r="F1067" s="464">
        <v>186.9042585321655</v>
      </c>
      <c r="G1067">
        <f>_xll.ciqfunctions.udf.CIQ($G$1, "IQ_LASTSALEPRICE", A1067, "USD")</f>
        <v>103.01</v>
      </c>
      <c r="H1067" s="186">
        <f t="shared" si="116"/>
        <v>-9.698380370477544E-4</v>
      </c>
      <c r="I1067" s="109">
        <f t="shared" si="112"/>
        <v>-3.6261743860185325E-3</v>
      </c>
      <c r="J1067" s="109">
        <f t="shared" si="113"/>
        <v>4.8171877259139961E-5</v>
      </c>
      <c r="K1067" s="109">
        <f t="shared" si="114"/>
        <v>2.0272324897518956E-4</v>
      </c>
      <c r="L1067" s="109">
        <f t="shared" si="115"/>
        <v>-1.0049723935294685E-2</v>
      </c>
      <c r="M1067" s="109">
        <f t="shared" si="117"/>
        <v>-8.2692307692309175E-3</v>
      </c>
    </row>
    <row r="1068" spans="1:13" x14ac:dyDescent="0.25">
      <c r="A1068" s="185">
        <v>42101</v>
      </c>
      <c r="B1068">
        <v>128.86915168892901</v>
      </c>
      <c r="C1068">
        <v>128.47253651512</v>
      </c>
      <c r="D1068">
        <v>124.18744017645299</v>
      </c>
      <c r="E1068">
        <v>94.511627906976699</v>
      </c>
      <c r="F1068" s="464">
        <v>188.89761401389308</v>
      </c>
      <c r="G1068">
        <f>_xll.ciqfunctions.udf.CIQ($G$1, "IQ_LASTSALEPRICE", A1068, "USD")</f>
        <v>102.64</v>
      </c>
      <c r="H1068" s="186">
        <f t="shared" si="116"/>
        <v>-3.5918842830793274E-3</v>
      </c>
      <c r="I1068" s="109">
        <f t="shared" si="112"/>
        <v>1.6101461262751471E-2</v>
      </c>
      <c r="J1068" s="109">
        <f t="shared" si="113"/>
        <v>2.7376364804132525E-3</v>
      </c>
      <c r="K1068" s="109">
        <f t="shared" si="114"/>
        <v>8.039725703479661E-3</v>
      </c>
      <c r="L1068" s="109">
        <f t="shared" si="115"/>
        <v>1.0706219065713229E-2</v>
      </c>
      <c r="M1068" s="109">
        <f t="shared" si="117"/>
        <v>1.0665115377157308E-2</v>
      </c>
    </row>
    <row r="1069" spans="1:13" x14ac:dyDescent="0.25">
      <c r="A1069" s="185">
        <v>42102</v>
      </c>
      <c r="B1069">
        <v>129.512553325407</v>
      </c>
      <c r="C1069">
        <v>128.889117465542</v>
      </c>
      <c r="D1069">
        <v>124.11253069208</v>
      </c>
      <c r="E1069">
        <v>94.586351505909207</v>
      </c>
      <c r="F1069" s="464">
        <v>186.7834491090305</v>
      </c>
      <c r="G1069">
        <f>_xll.ciqfunctions.udf.CIQ($G$1, "IQ_LASTSALEPRICE", A1069, "USD")</f>
        <v>102.12</v>
      </c>
      <c r="H1069" s="186">
        <f t="shared" si="116"/>
        <v>-5.0662509742790407E-3</v>
      </c>
      <c r="I1069" s="109">
        <f t="shared" si="112"/>
        <v>4.9926737938887911E-3</v>
      </c>
      <c r="J1069" s="109">
        <f t="shared" si="113"/>
        <v>3.2425681139485185E-3</v>
      </c>
      <c r="K1069" s="109">
        <f t="shared" si="114"/>
        <v>-6.031969438017315E-4</v>
      </c>
      <c r="L1069" s="109">
        <f t="shared" si="115"/>
        <v>7.9062863043755094E-4</v>
      </c>
      <c r="M1069" s="109">
        <f t="shared" si="117"/>
        <v>-1.119212074699405E-2</v>
      </c>
    </row>
    <row r="1070" spans="1:13" x14ac:dyDescent="0.25">
      <c r="A1070" s="185">
        <v>42103</v>
      </c>
      <c r="B1070">
        <v>130.981187495629</v>
      </c>
      <c r="C1070">
        <v>129.473359391071</v>
      </c>
      <c r="D1070">
        <v>125.50251779100201</v>
      </c>
      <c r="E1070">
        <v>94.632100648112797</v>
      </c>
      <c r="F1070" s="464">
        <v>184.4518272425249</v>
      </c>
      <c r="G1070">
        <f>_xll.ciqfunctions.udf.CIQ($G$1, "IQ_LASTSALEPRICE", A1070, "USD")</f>
        <v>101.49</v>
      </c>
      <c r="H1070" s="186">
        <f t="shared" si="116"/>
        <v>-6.1692126909519418E-3</v>
      </c>
      <c r="I1070" s="109">
        <f t="shared" si="112"/>
        <v>1.1339705167668024E-2</v>
      </c>
      <c r="J1070" s="109">
        <f t="shared" si="113"/>
        <v>4.5329034523429179E-3</v>
      </c>
      <c r="K1070" s="109">
        <f t="shared" si="114"/>
        <v>1.1199409851455844E-2</v>
      </c>
      <c r="L1070" s="109">
        <f t="shared" si="115"/>
        <v>4.836759371222854E-4</v>
      </c>
      <c r="M1070" s="109">
        <f t="shared" si="117"/>
        <v>-1.248302179677907E-2</v>
      </c>
    </row>
    <row r="1071" spans="1:13" x14ac:dyDescent="0.25">
      <c r="A1071" s="185">
        <v>42104</v>
      </c>
      <c r="B1071">
        <v>131.80642002937199</v>
      </c>
      <c r="C1071">
        <v>129.47850236576801</v>
      </c>
      <c r="D1071">
        <v>126.201672978484</v>
      </c>
      <c r="E1071">
        <v>94.677849790316401</v>
      </c>
      <c r="F1071" s="464">
        <v>185.82905466626397</v>
      </c>
      <c r="G1071">
        <f>_xll.ciqfunctions.udf.CIQ($G$1, "IQ_LASTSALEPRICE", A1071, "USD")</f>
        <v>102.68</v>
      </c>
      <c r="H1071" s="186">
        <f t="shared" si="116"/>
        <v>1.1725293132328396E-2</v>
      </c>
      <c r="I1071" s="109">
        <f t="shared" si="112"/>
        <v>6.3003897698707956E-3</v>
      </c>
      <c r="J1071" s="109">
        <f t="shared" si="113"/>
        <v>3.9722261947927606E-5</v>
      </c>
      <c r="K1071" s="109">
        <f t="shared" si="114"/>
        <v>5.5708459064247595E-3</v>
      </c>
      <c r="L1071" s="109">
        <f t="shared" si="115"/>
        <v>4.834421078077078E-4</v>
      </c>
      <c r="M1071" s="109">
        <f t="shared" si="117"/>
        <v>7.466596803772596E-3</v>
      </c>
    </row>
    <row r="1072" spans="1:13" x14ac:dyDescent="0.25">
      <c r="A1072" s="185">
        <v>42107</v>
      </c>
      <c r="B1072">
        <v>132.184068816001</v>
      </c>
      <c r="C1072">
        <v>129.57621888500299</v>
      </c>
      <c r="D1072">
        <v>127.44184110866</v>
      </c>
      <c r="E1072">
        <v>94.787647731605006</v>
      </c>
      <c r="F1072" s="464">
        <v>188.11839323467231</v>
      </c>
      <c r="G1072">
        <f>_xll.ciqfunctions.udf.CIQ($G$1, "IQ_LASTSALEPRICE", A1072, "USD")</f>
        <v>101.1</v>
      </c>
      <c r="H1072" s="186">
        <f t="shared" si="116"/>
        <v>-1.5387611998441852E-2</v>
      </c>
      <c r="I1072" s="109">
        <f t="shared" si="112"/>
        <v>2.8651774818317932E-3</v>
      </c>
      <c r="J1072" s="109">
        <f t="shared" si="113"/>
        <v>7.5469299883423879E-4</v>
      </c>
      <c r="K1072" s="109">
        <f t="shared" si="114"/>
        <v>9.8268755152512988E-3</v>
      </c>
      <c r="L1072" s="109">
        <f t="shared" si="115"/>
        <v>1.1597004107273268E-3</v>
      </c>
      <c r="M1072" s="109">
        <f t="shared" si="117"/>
        <v>1.2319594331036354E-2</v>
      </c>
    </row>
    <row r="1073" spans="1:13" x14ac:dyDescent="0.25">
      <c r="A1073" s="185">
        <v>42108</v>
      </c>
      <c r="B1073">
        <v>131.06510944821301</v>
      </c>
      <c r="C1073">
        <v>128.30281835013301</v>
      </c>
      <c r="D1073">
        <v>126.592866952432</v>
      </c>
      <c r="E1073">
        <v>94.723598932520005</v>
      </c>
      <c r="F1073" s="464">
        <v>186.17940199335547</v>
      </c>
      <c r="G1073">
        <f>_xll.ciqfunctions.udf.CIQ($G$1, "IQ_LASTSALEPRICE", A1073, "USD")</f>
        <v>101.3</v>
      </c>
      <c r="H1073" s="186">
        <f t="shared" si="116"/>
        <v>1.9782393669633969E-3</v>
      </c>
      <c r="I1073" s="109">
        <f t="shared" si="112"/>
        <v>-8.4651605735148738E-3</v>
      </c>
      <c r="J1073" s="109">
        <f t="shared" si="113"/>
        <v>-9.8274247066901799E-3</v>
      </c>
      <c r="K1073" s="109">
        <f t="shared" si="114"/>
        <v>-6.661659536950193E-3</v>
      </c>
      <c r="L1073" s="109">
        <f t="shared" si="115"/>
        <v>-6.7570828707930186E-4</v>
      </c>
      <c r="M1073" s="109">
        <f t="shared" si="117"/>
        <v>-1.0307292168384663E-2</v>
      </c>
    </row>
    <row r="1074" spans="1:13" x14ac:dyDescent="0.25">
      <c r="A1074" s="185">
        <v>42109</v>
      </c>
      <c r="B1074">
        <v>131.918315966151</v>
      </c>
      <c r="C1074">
        <v>127.427484056778</v>
      </c>
      <c r="D1074">
        <v>128.08273336385199</v>
      </c>
      <c r="E1074">
        <v>94.632100648112797</v>
      </c>
      <c r="F1074" s="464">
        <v>185.41226215644821</v>
      </c>
      <c r="G1074">
        <f>_xll.ciqfunctions.udf.CIQ($G$1, "IQ_LASTSALEPRICE", A1074, "USD")</f>
        <v>101.03</v>
      </c>
      <c r="H1074" s="186">
        <f t="shared" si="116"/>
        <v>-2.6653504442250009E-3</v>
      </c>
      <c r="I1074" s="109">
        <f t="shared" si="112"/>
        <v>6.5097913665201901E-3</v>
      </c>
      <c r="J1074" s="109">
        <f t="shared" si="113"/>
        <v>-6.8224089276531785E-3</v>
      </c>
      <c r="K1074" s="109">
        <f t="shared" si="114"/>
        <v>1.1768960189358912E-2</v>
      </c>
      <c r="L1074" s="109">
        <f t="shared" si="115"/>
        <v>-9.6595025356238651E-4</v>
      </c>
      <c r="M1074" s="109">
        <f t="shared" si="117"/>
        <v>-4.1204334566218304E-3</v>
      </c>
    </row>
    <row r="1075" spans="1:13" x14ac:dyDescent="0.25">
      <c r="A1075" s="185">
        <v>42110</v>
      </c>
      <c r="B1075">
        <v>130.379746835443</v>
      </c>
      <c r="C1075">
        <v>125.65727216622</v>
      </c>
      <c r="D1075">
        <v>126.80927212951001</v>
      </c>
      <c r="E1075">
        <v>94.471978650400303</v>
      </c>
      <c r="F1075" s="464">
        <v>183.10480217456961</v>
      </c>
      <c r="G1075">
        <f>_xll.ciqfunctions.udf.CIQ($G$1, "IQ_LASTSALEPRICE", A1075, "USD")</f>
        <v>100.9</v>
      </c>
      <c r="H1075" s="186">
        <f t="shared" si="116"/>
        <v>-1.2867465109372977E-3</v>
      </c>
      <c r="I1075" s="109">
        <f t="shared" si="112"/>
        <v>-1.166304405449492E-2</v>
      </c>
      <c r="J1075" s="109">
        <f t="shared" si="113"/>
        <v>-1.389191588974048E-2</v>
      </c>
      <c r="K1075" s="109">
        <f t="shared" si="114"/>
        <v>-9.9424895213969799E-3</v>
      </c>
      <c r="L1075" s="109">
        <f t="shared" si="115"/>
        <v>-1.6920473773260891E-3</v>
      </c>
      <c r="M1075" s="109">
        <f t="shared" si="117"/>
        <v>-1.2445023619482076E-2</v>
      </c>
    </row>
    <row r="1076" spans="1:13" x14ac:dyDescent="0.25">
      <c r="A1076" s="185">
        <v>42111</v>
      </c>
      <c r="B1076">
        <v>129.80628015945101</v>
      </c>
      <c r="C1076">
        <v>125.92573544538099</v>
      </c>
      <c r="D1076">
        <v>127.624953181572</v>
      </c>
      <c r="E1076">
        <v>94.508577964163095</v>
      </c>
      <c r="F1076" s="464">
        <v>185.32769556025372</v>
      </c>
      <c r="G1076">
        <f>_xll.ciqfunctions.udf.CIQ($G$1, "IQ_LASTSALEPRICE", A1076, "USD")</f>
        <v>100.16</v>
      </c>
      <c r="H1076" s="186">
        <f t="shared" si="116"/>
        <v>-7.3339940535184223E-3</v>
      </c>
      <c r="I1076" s="109">
        <f t="shared" si="112"/>
        <v>-4.3984337284822539E-3</v>
      </c>
      <c r="J1076" s="109">
        <f t="shared" si="113"/>
        <v>2.1364722831629379E-3</v>
      </c>
      <c r="K1076" s="109">
        <f t="shared" si="114"/>
        <v>6.4323455088437509E-3</v>
      </c>
      <c r="L1076" s="109">
        <f t="shared" si="115"/>
        <v>3.8740920096769216E-4</v>
      </c>
      <c r="M1076" s="109">
        <f t="shared" si="117"/>
        <v>1.2140005938046539E-2</v>
      </c>
    </row>
    <row r="1077" spans="1:13" x14ac:dyDescent="0.25">
      <c r="A1077" s="185">
        <v>42114</v>
      </c>
      <c r="B1077">
        <v>130.03007203300899</v>
      </c>
      <c r="C1077">
        <v>125.578070355893</v>
      </c>
      <c r="D1077">
        <v>128.199259228432</v>
      </c>
      <c r="E1077">
        <v>94.563476934807397</v>
      </c>
      <c r="F1077" s="464">
        <v>184.47598912715191</v>
      </c>
      <c r="G1077">
        <f>_xll.ciqfunctions.udf.CIQ($G$1, "IQ_LASTSALEPRICE", A1077, "USD")</f>
        <v>100.25</v>
      </c>
      <c r="H1077" s="186">
        <f t="shared" si="116"/>
        <v>8.9856230031948314E-4</v>
      </c>
      <c r="I1077" s="109">
        <f t="shared" si="112"/>
        <v>1.7240450406796892E-3</v>
      </c>
      <c r="J1077" s="109">
        <f t="shared" si="113"/>
        <v>-2.7608740044944291E-3</v>
      </c>
      <c r="K1077" s="109">
        <f t="shared" si="114"/>
        <v>4.4999510874879078E-3</v>
      </c>
      <c r="L1077" s="109">
        <f t="shared" si="115"/>
        <v>5.8088875980244481E-4</v>
      </c>
      <c r="M1077" s="109">
        <f t="shared" si="117"/>
        <v>-4.5956781069719232E-3</v>
      </c>
    </row>
    <row r="1078" spans="1:13" x14ac:dyDescent="0.25">
      <c r="A1078" s="185">
        <v>42115</v>
      </c>
      <c r="B1078">
        <v>130.04405902510601</v>
      </c>
      <c r="C1078">
        <v>126.133511623122</v>
      </c>
      <c r="D1078">
        <v>127.882974738857</v>
      </c>
      <c r="E1078">
        <v>94.5711017918414</v>
      </c>
      <c r="F1078" s="464">
        <v>183.43702808819086</v>
      </c>
      <c r="G1078">
        <f>_xll.ciqfunctions.udf.CIQ($G$1, "IQ_LASTSALEPRICE", A1078, "USD")</f>
        <v>99.92</v>
      </c>
      <c r="H1078" s="186">
        <f t="shared" si="116"/>
        <v>-3.2917705735661107E-3</v>
      </c>
      <c r="I1078" s="109">
        <f t="shared" si="112"/>
        <v>1.075673640591468E-4</v>
      </c>
      <c r="J1078" s="109">
        <f t="shared" si="113"/>
        <v>4.4230753479079787E-3</v>
      </c>
      <c r="K1078" s="109">
        <f t="shared" si="114"/>
        <v>-2.4671319590967578E-3</v>
      </c>
      <c r="L1078" s="109">
        <f t="shared" si="115"/>
        <v>8.0632156104654129E-5</v>
      </c>
      <c r="M1078" s="109">
        <f t="shared" si="117"/>
        <v>-5.6319580877538522E-3</v>
      </c>
    </row>
    <row r="1079" spans="1:13" x14ac:dyDescent="0.25">
      <c r="A1079" s="185">
        <v>42116</v>
      </c>
      <c r="B1079">
        <v>130.351772851248</v>
      </c>
      <c r="C1079">
        <v>125.965850648014</v>
      </c>
      <c r="D1079">
        <v>128.756918723209</v>
      </c>
      <c r="E1079">
        <v>94.456728936332397</v>
      </c>
      <c r="F1079" s="464">
        <v>181.71549380851707</v>
      </c>
      <c r="G1079">
        <f>_xll.ciqfunctions.udf.CIQ($G$1, "IQ_LASTSALEPRICE", A1079, "USD")</f>
        <v>98.92</v>
      </c>
      <c r="H1079" s="186">
        <f t="shared" si="116"/>
        <v>-1.0008006405124115E-2</v>
      </c>
      <c r="I1079" s="109">
        <f t="shared" si="112"/>
        <v>2.3662274805078543E-3</v>
      </c>
      <c r="J1079" s="109">
        <f t="shared" si="113"/>
        <v>-1.3292341817054965E-3</v>
      </c>
      <c r="K1079" s="109">
        <f t="shared" si="114"/>
        <v>6.8339353704949257E-3</v>
      </c>
      <c r="L1079" s="109">
        <f t="shared" si="115"/>
        <v>-1.2093848262522133E-3</v>
      </c>
      <c r="M1079" s="109">
        <f t="shared" si="117"/>
        <v>-9.3848788198102051E-3</v>
      </c>
    </row>
    <row r="1080" spans="1:13" x14ac:dyDescent="0.25">
      <c r="A1080" s="185">
        <v>42117</v>
      </c>
      <c r="B1080">
        <v>129.330722428141</v>
      </c>
      <c r="C1080">
        <v>124.870397037646</v>
      </c>
      <c r="D1080">
        <v>127.874651462815</v>
      </c>
      <c r="E1080">
        <v>94.502478078536001</v>
      </c>
      <c r="F1080" s="464">
        <v>181.61884627000907</v>
      </c>
      <c r="G1080">
        <f>_xll.ciqfunctions.udf.CIQ($G$1, "IQ_LASTSALEPRICE", A1080, "USD")</f>
        <v>96.41</v>
      </c>
      <c r="H1080" s="186">
        <f t="shared" si="116"/>
        <v>-2.5374039627982237E-2</v>
      </c>
      <c r="I1080" s="109">
        <f t="shared" si="112"/>
        <v>-7.8330382531289766E-3</v>
      </c>
      <c r="J1080" s="109">
        <f t="shared" si="113"/>
        <v>-8.6964332375210063E-3</v>
      </c>
      <c r="K1080" s="109">
        <f t="shared" si="114"/>
        <v>-6.8521930249870744E-3</v>
      </c>
      <c r="L1080" s="109">
        <f t="shared" si="115"/>
        <v>4.8433968356498269E-4</v>
      </c>
      <c r="M1080" s="109">
        <f t="shared" si="117"/>
        <v>-5.318618488846516E-4</v>
      </c>
    </row>
    <row r="1081" spans="1:13" x14ac:dyDescent="0.25">
      <c r="A1081" s="185">
        <v>42118</v>
      </c>
      <c r="B1081">
        <v>128.785229736345</v>
      </c>
      <c r="C1081">
        <v>125.16868957004699</v>
      </c>
      <c r="D1081">
        <v>128.091056639893</v>
      </c>
      <c r="E1081">
        <v>94.449104079298493</v>
      </c>
      <c r="F1081" s="464">
        <v>179.76442162488675</v>
      </c>
      <c r="G1081">
        <f>_xll.ciqfunctions.udf.CIQ($G$1, "IQ_LASTSALEPRICE", A1081, "USD")</f>
        <v>97.94</v>
      </c>
      <c r="H1081" s="186">
        <f t="shared" si="116"/>
        <v>1.586972305777401E-2</v>
      </c>
      <c r="I1081" s="109">
        <f t="shared" si="112"/>
        <v>-4.2178121451311723E-3</v>
      </c>
      <c r="J1081" s="109">
        <f t="shared" si="113"/>
        <v>2.3888170413286502E-3</v>
      </c>
      <c r="K1081" s="109">
        <f t="shared" si="114"/>
        <v>1.6923227129259644E-3</v>
      </c>
      <c r="L1081" s="109">
        <f t="shared" si="115"/>
        <v>-5.6478941423265816E-4</v>
      </c>
      <c r="M1081" s="109">
        <f t="shared" si="117"/>
        <v>-1.0210529816742642E-2</v>
      </c>
    </row>
    <row r="1082" spans="1:13" x14ac:dyDescent="0.25">
      <c r="A1082" s="185">
        <v>42121</v>
      </c>
      <c r="B1082">
        <v>128.393593957619</v>
      </c>
      <c r="C1082">
        <v>124.50627442912899</v>
      </c>
      <c r="D1082">
        <v>127.44184110866</v>
      </c>
      <c r="E1082">
        <v>94.850171559283197</v>
      </c>
      <c r="F1082" s="464">
        <v>176.33947447900934</v>
      </c>
      <c r="G1082">
        <f>_xll.ciqfunctions.udf.CIQ($G$1, "IQ_LASTSALEPRICE", A1082, "USD")</f>
        <v>96.22</v>
      </c>
      <c r="H1082" s="186">
        <f t="shared" si="116"/>
        <v>-1.7561772513783991E-2</v>
      </c>
      <c r="I1082" s="109">
        <f t="shared" si="112"/>
        <v>-3.040999185448312E-3</v>
      </c>
      <c r="J1082" s="109">
        <f t="shared" si="113"/>
        <v>-5.292179243813977E-3</v>
      </c>
      <c r="K1082" s="109">
        <f t="shared" si="114"/>
        <v>-5.0683907859246924E-3</v>
      </c>
      <c r="L1082" s="109">
        <f t="shared" si="115"/>
        <v>4.2463873415672371E-3</v>
      </c>
      <c r="M1082" s="109">
        <f t="shared" si="117"/>
        <v>-1.9052419354838923E-2</v>
      </c>
    </row>
    <row r="1083" spans="1:13" x14ac:dyDescent="0.25">
      <c r="A1083" s="185">
        <v>42122</v>
      </c>
      <c r="B1083">
        <v>127.540387439681</v>
      </c>
      <c r="C1083">
        <v>123.839744908455</v>
      </c>
      <c r="D1083">
        <v>126.784302301385</v>
      </c>
      <c r="E1083">
        <v>94.658025162028196</v>
      </c>
      <c r="F1083" s="464">
        <v>176.80459075807912</v>
      </c>
      <c r="G1083">
        <f>_xll.ciqfunctions.udf.CIQ($G$1, "IQ_LASTSALEPRICE", A1083, "USD")</f>
        <v>97.61</v>
      </c>
      <c r="H1083" s="186">
        <f t="shared" si="116"/>
        <v>1.4446061109956387E-2</v>
      </c>
      <c r="I1083" s="109">
        <f t="shared" si="112"/>
        <v>-6.6452421155812624E-3</v>
      </c>
      <c r="J1083" s="109">
        <f t="shared" si="113"/>
        <v>-5.3533809740118343E-3</v>
      </c>
      <c r="K1083" s="109">
        <f t="shared" si="114"/>
        <v>-5.1595206217585066E-3</v>
      </c>
      <c r="L1083" s="109">
        <f t="shared" si="115"/>
        <v>-2.0257886105656819E-3</v>
      </c>
      <c r="M1083" s="109">
        <f t="shared" si="117"/>
        <v>2.6376186072003538E-3</v>
      </c>
    </row>
    <row r="1084" spans="1:13" x14ac:dyDescent="0.25">
      <c r="A1084" s="185">
        <v>42123</v>
      </c>
      <c r="B1084">
        <v>125.48429960137</v>
      </c>
      <c r="C1084">
        <v>123.03949804566901</v>
      </c>
      <c r="D1084">
        <v>126.418078155562</v>
      </c>
      <c r="E1084">
        <v>94.537552420892098</v>
      </c>
      <c r="F1084" s="464">
        <v>177.65629719118093</v>
      </c>
      <c r="G1084">
        <f>_xll.ciqfunctions.udf.CIQ($G$1, "IQ_LASTSALEPRICE", A1084, "USD")</f>
        <v>97.19</v>
      </c>
      <c r="H1084" s="186">
        <f t="shared" si="116"/>
        <v>-4.3028378239934328E-3</v>
      </c>
      <c r="I1084" s="109">
        <f t="shared" si="112"/>
        <v>-1.6121072544831416E-2</v>
      </c>
      <c r="J1084" s="109">
        <f t="shared" si="113"/>
        <v>-6.4619550321066699E-3</v>
      </c>
      <c r="K1084" s="109">
        <f t="shared" si="114"/>
        <v>-2.8885606433549649E-3</v>
      </c>
      <c r="L1084" s="109">
        <f t="shared" si="115"/>
        <v>-1.2727155561282899E-3</v>
      </c>
      <c r="M1084" s="109">
        <f t="shared" si="117"/>
        <v>4.8172189955586475E-3</v>
      </c>
    </row>
    <row r="1085" spans="1:13" x14ac:dyDescent="0.25">
      <c r="A1085" s="185">
        <v>42124</v>
      </c>
      <c r="B1085">
        <v>124.938806909574</v>
      </c>
      <c r="C1085">
        <v>124.561818555852</v>
      </c>
      <c r="D1085">
        <v>127.96620749927099</v>
      </c>
      <c r="E1085">
        <v>94.583301563095603</v>
      </c>
      <c r="F1085" s="464">
        <v>182.03563877982484</v>
      </c>
      <c r="G1085">
        <f>_xll.ciqfunctions.udf.CIQ($G$1, "IQ_LASTSALEPRICE", A1085, "USD")</f>
        <v>95.92</v>
      </c>
      <c r="H1085" s="186">
        <f t="shared" si="116"/>
        <v>-1.3067187982302664E-2</v>
      </c>
      <c r="I1085" s="109">
        <f t="shared" si="112"/>
        <v>-4.3470991472948084E-3</v>
      </c>
      <c r="J1085" s="109">
        <f t="shared" si="113"/>
        <v>1.2372616390372126E-2</v>
      </c>
      <c r="K1085" s="109">
        <f t="shared" si="114"/>
        <v>1.2246107252191996E-2</v>
      </c>
      <c r="L1085" s="109">
        <f t="shared" si="115"/>
        <v>4.8392560450283284E-4</v>
      </c>
      <c r="M1085" s="109">
        <f t="shared" si="117"/>
        <v>2.4650640916663802E-2</v>
      </c>
    </row>
    <row r="1086" spans="1:13" x14ac:dyDescent="0.25">
      <c r="A1086" s="185">
        <v>42125</v>
      </c>
      <c r="B1086">
        <v>124.82691097279501</v>
      </c>
      <c r="C1086">
        <v>125.197490228348</v>
      </c>
      <c r="D1086">
        <v>129.530983395064</v>
      </c>
      <c r="E1086">
        <v>94.583301563095603</v>
      </c>
      <c r="F1086" s="464">
        <v>184.87466022349744</v>
      </c>
      <c r="G1086">
        <f>_xll.ciqfunctions.udf.CIQ($G$1, "IQ_LASTSALEPRICE", A1086, "USD")</f>
        <v>96.25</v>
      </c>
      <c r="H1086" s="186">
        <f t="shared" si="116"/>
        <v>3.4403669724769603E-3</v>
      </c>
      <c r="I1086" s="109">
        <f t="shared" si="112"/>
        <v>-8.9560593339088612E-4</v>
      </c>
      <c r="J1086" s="109">
        <f t="shared" si="113"/>
        <v>5.1032626198450615E-3</v>
      </c>
      <c r="K1086" s="109">
        <f t="shared" si="114"/>
        <v>1.2228039936261537E-2</v>
      </c>
      <c r="L1086" s="109">
        <f t="shared" si="115"/>
        <v>0</v>
      </c>
      <c r="M1086" s="109">
        <f t="shared" si="117"/>
        <v>1.5595964958853292E-2</v>
      </c>
    </row>
    <row r="1087" spans="1:13" x14ac:dyDescent="0.25">
      <c r="A1087" s="185">
        <v>42128</v>
      </c>
      <c r="B1087">
        <v>125.42835163298101</v>
      </c>
      <c r="C1087">
        <v>124.57519029006301</v>
      </c>
      <c r="D1087">
        <v>129.14811269715699</v>
      </c>
      <c r="E1087">
        <v>94.685474647350304</v>
      </c>
      <c r="F1087" s="464">
        <v>185.79885231048021</v>
      </c>
      <c r="G1087">
        <f>_xll.ciqfunctions.udf.CIQ($G$1, "IQ_LASTSALEPRICE", A1087, "USD")</f>
        <v>96.74</v>
      </c>
      <c r="H1087" s="186">
        <f t="shared" si="116"/>
        <v>5.0909090909090349E-3</v>
      </c>
      <c r="I1087" s="109">
        <f t="shared" si="112"/>
        <v>4.8181970978764532E-3</v>
      </c>
      <c r="J1087" s="109">
        <f t="shared" si="113"/>
        <v>-4.9705464314818704E-3</v>
      </c>
      <c r="K1087" s="109">
        <f t="shared" si="114"/>
        <v>-2.9558232931751194E-3</v>
      </c>
      <c r="L1087" s="109">
        <f t="shared" si="115"/>
        <v>1.0802444254554011E-3</v>
      </c>
      <c r="M1087" s="109">
        <f t="shared" si="117"/>
        <v>4.9990198000391395E-3</v>
      </c>
    </row>
    <row r="1088" spans="1:13" x14ac:dyDescent="0.25">
      <c r="A1088" s="185">
        <v>42129</v>
      </c>
      <c r="B1088">
        <v>124.910832925379</v>
      </c>
      <c r="C1088">
        <v>123.74202838922</v>
      </c>
      <c r="D1088">
        <v>127.649923009696</v>
      </c>
      <c r="E1088">
        <v>94.644300419367099</v>
      </c>
      <c r="F1088" s="464">
        <v>185.1344004832377</v>
      </c>
      <c r="G1088">
        <f>_xll.ciqfunctions.udf.CIQ($G$1, "IQ_LASTSALEPRICE", A1088, "USD")</f>
        <v>97.05</v>
      </c>
      <c r="H1088" s="186">
        <f t="shared" si="116"/>
        <v>3.2044655778376008E-3</v>
      </c>
      <c r="I1088" s="109">
        <f t="shared" si="112"/>
        <v>-4.1260105938115688E-3</v>
      </c>
      <c r="J1088" s="109">
        <f t="shared" si="113"/>
        <v>-6.6880243080750246E-3</v>
      </c>
      <c r="K1088" s="109">
        <f t="shared" si="114"/>
        <v>-1.1600554248703099E-2</v>
      </c>
      <c r="L1088" s="109">
        <f t="shared" si="115"/>
        <v>-4.348526332740299E-4</v>
      </c>
      <c r="M1088" s="109">
        <f t="shared" si="117"/>
        <v>-3.5761890828700515E-3</v>
      </c>
    </row>
    <row r="1089" spans="1:13" x14ac:dyDescent="0.25">
      <c r="A1089" s="185">
        <v>42130</v>
      </c>
      <c r="B1089">
        <v>123.37226379467</v>
      </c>
      <c r="C1089">
        <v>123.224645134745</v>
      </c>
      <c r="D1089">
        <v>127.108910067002</v>
      </c>
      <c r="E1089">
        <v>94.555852077773494</v>
      </c>
      <c r="F1089" s="464">
        <v>184.17396556931439</v>
      </c>
      <c r="G1089">
        <f>_xll.ciqfunctions.udf.CIQ($G$1, "IQ_LASTSALEPRICE", A1089, "USD")</f>
        <v>96.67</v>
      </c>
      <c r="H1089" s="186">
        <f t="shared" si="116"/>
        <v>-3.9155074703760562E-3</v>
      </c>
      <c r="I1089" s="109">
        <f t="shared" si="112"/>
        <v>-1.2317339454682275E-2</v>
      </c>
      <c r="J1089" s="109">
        <f t="shared" si="113"/>
        <v>-4.1811441206346389E-3</v>
      </c>
      <c r="K1089" s="109">
        <f t="shared" si="114"/>
        <v>-4.2382551429577253E-3</v>
      </c>
      <c r="L1089" s="109">
        <f t="shared" si="115"/>
        <v>-9.3453426357104075E-4</v>
      </c>
      <c r="M1089" s="109">
        <f t="shared" si="117"/>
        <v>-5.1877712160267597E-3</v>
      </c>
    </row>
    <row r="1090" spans="1:13" x14ac:dyDescent="0.25">
      <c r="A1090" s="185">
        <v>42131</v>
      </c>
      <c r="B1090">
        <v>124.099587383733</v>
      </c>
      <c r="C1090">
        <v>124.913598025097</v>
      </c>
      <c r="D1090">
        <v>127.666569561779</v>
      </c>
      <c r="E1090">
        <v>94.651925276401002</v>
      </c>
      <c r="F1090" s="464">
        <v>184.64512231954095</v>
      </c>
      <c r="G1090">
        <f>_xll.ciqfunctions.udf.CIQ($G$1, "IQ_LASTSALEPRICE", A1090, "USD")</f>
        <v>96.21</v>
      </c>
      <c r="H1090" s="186">
        <f t="shared" si="116"/>
        <v>-4.758456604944783E-3</v>
      </c>
      <c r="I1090" s="109">
        <f t="shared" si="112"/>
        <v>5.8953574060494063E-3</v>
      </c>
      <c r="J1090" s="109">
        <f t="shared" si="113"/>
        <v>1.3706291371382351E-2</v>
      </c>
      <c r="K1090" s="109">
        <f t="shared" si="114"/>
        <v>4.387257309365955E-3</v>
      </c>
      <c r="L1090" s="109">
        <f t="shared" si="115"/>
        <v>1.0160470929760912E-3</v>
      </c>
      <c r="M1090" s="109">
        <f t="shared" si="117"/>
        <v>2.5582158084620499E-3</v>
      </c>
    </row>
    <row r="1091" spans="1:13" x14ac:dyDescent="0.25">
      <c r="A1091" s="185">
        <v>42132</v>
      </c>
      <c r="B1091">
        <v>124.491223162458</v>
      </c>
      <c r="C1091">
        <v>124.41370088459099</v>
      </c>
      <c r="D1091">
        <v>125.976944525365</v>
      </c>
      <c r="E1091">
        <v>94.683949675943495</v>
      </c>
      <c r="F1091" s="464">
        <v>180.40471156750229</v>
      </c>
      <c r="G1091">
        <f>_xll.ciqfunctions.udf.CIQ($G$1, "IQ_LASTSALEPRICE", A1091, "USD")</f>
        <v>96</v>
      </c>
      <c r="H1091" s="186">
        <f t="shared" si="116"/>
        <v>-2.1827252884314419E-3</v>
      </c>
      <c r="I1091" s="109">
        <f t="shared" ref="I1091:I1154" si="118">B1091/B1090-1</f>
        <v>3.1558185404276795E-3</v>
      </c>
      <c r="J1091" s="109">
        <f t="shared" ref="J1091:J1154" si="119">C1091/C1090-1</f>
        <v>-4.0019433305057417E-3</v>
      </c>
      <c r="K1091" s="109">
        <f t="shared" ref="K1091:K1154" si="120">D1091/D1090-1</f>
        <v>-1.3234670926098424E-2</v>
      </c>
      <c r="L1091" s="109">
        <f t="shared" ref="L1091:L1122" si="121">E1091/E1090-1</f>
        <v>3.3833859637799613E-4</v>
      </c>
      <c r="M1091" s="109">
        <f t="shared" si="117"/>
        <v>-2.2965192358021413E-2</v>
      </c>
    </row>
    <row r="1092" spans="1:13" x14ac:dyDescent="0.25">
      <c r="A1092" s="185">
        <v>42135</v>
      </c>
      <c r="B1092">
        <v>125.41436464088299</v>
      </c>
      <c r="C1092">
        <v>124.405472125077</v>
      </c>
      <c r="D1092">
        <v>127.07561696283599</v>
      </c>
      <c r="E1092">
        <v>94.685474647350304</v>
      </c>
      <c r="F1092" s="464">
        <v>183.63636363636363</v>
      </c>
      <c r="G1092">
        <f>_xll.ciqfunctions.udf.CIQ($G$1, "IQ_LASTSALEPRICE", A1092, "USD")</f>
        <v>95.43</v>
      </c>
      <c r="H1092" s="186">
        <f t="shared" ref="H1092:H1155" si="122">G1092/G1091-1</f>
        <v>-5.9374999999999289E-3</v>
      </c>
      <c r="I1092" s="109">
        <f t="shared" si="118"/>
        <v>7.4153137464181285E-3</v>
      </c>
      <c r="J1092" s="109">
        <f t="shared" si="119"/>
        <v>-6.6140300107542238E-5</v>
      </c>
      <c r="K1092" s="109">
        <f t="shared" si="120"/>
        <v>8.7212183277693978E-3</v>
      </c>
      <c r="L1092" s="109">
        <f t="shared" si="121"/>
        <v>1.6105912480801621E-5</v>
      </c>
      <c r="M1092" s="109">
        <f t="shared" ref="M1092:M1155" si="123">F1092/F1091-1</f>
        <v>1.7913346280050702E-2</v>
      </c>
    </row>
    <row r="1093" spans="1:13" x14ac:dyDescent="0.25">
      <c r="A1093" s="185">
        <v>42136</v>
      </c>
      <c r="B1093">
        <v>124.491223162458</v>
      </c>
      <c r="C1093">
        <v>123.43242131248699</v>
      </c>
      <c r="D1093">
        <v>127.491780764909</v>
      </c>
      <c r="E1093">
        <v>94.694624475791002</v>
      </c>
      <c r="F1093" s="464">
        <v>183.66052552099066</v>
      </c>
      <c r="G1093">
        <f>_xll.ciqfunctions.udf.CIQ($G$1, "IQ_LASTSALEPRICE", A1093, "USD")</f>
        <v>95.9</v>
      </c>
      <c r="H1093" s="186">
        <f t="shared" si="122"/>
        <v>4.9250759719166037E-3</v>
      </c>
      <c r="I1093" s="109">
        <f t="shared" si="118"/>
        <v>-7.3607316121112598E-3</v>
      </c>
      <c r="J1093" s="109">
        <f t="shared" si="119"/>
        <v>-7.8216078116861709E-3</v>
      </c>
      <c r="K1093" s="109">
        <f t="shared" si="120"/>
        <v>3.2749304077328567E-3</v>
      </c>
      <c r="L1093" s="109">
        <f t="shared" si="121"/>
        <v>9.6633918505117933E-5</v>
      </c>
      <c r="M1093" s="109">
        <f t="shared" si="123"/>
        <v>1.3157461925605851E-4</v>
      </c>
    </row>
    <row r="1094" spans="1:13" x14ac:dyDescent="0.25">
      <c r="A1094" s="185">
        <v>42137</v>
      </c>
      <c r="B1094">
        <v>123.16245891321</v>
      </c>
      <c r="C1094">
        <v>123.076527463484</v>
      </c>
      <c r="D1094">
        <v>126.900828165966</v>
      </c>
      <c r="E1094">
        <v>94.621425848265304</v>
      </c>
      <c r="F1094" s="464">
        <v>182.92962851102385</v>
      </c>
      <c r="G1094">
        <f>_xll.ciqfunctions.udf.CIQ($G$1, "IQ_LASTSALEPRICE", A1094, "USD")</f>
        <v>95.6</v>
      </c>
      <c r="H1094" s="186">
        <f t="shared" si="122"/>
        <v>-3.1282586027112647E-3</v>
      </c>
      <c r="I1094" s="109">
        <f t="shared" si="118"/>
        <v>-1.0673557665298095E-2</v>
      </c>
      <c r="J1094" s="109">
        <f t="shared" si="119"/>
        <v>-2.8833093057617498E-3</v>
      </c>
      <c r="K1094" s="109">
        <f t="shared" si="120"/>
        <v>-4.6352211522772135E-3</v>
      </c>
      <c r="L1094" s="109">
        <f t="shared" si="121"/>
        <v>-7.7299665034746834E-4</v>
      </c>
      <c r="M1094" s="109">
        <f t="shared" si="123"/>
        <v>-3.9796086170039713E-3</v>
      </c>
    </row>
    <row r="1095" spans="1:13" x14ac:dyDescent="0.25">
      <c r="A1095" s="185">
        <v>42138</v>
      </c>
      <c r="B1095">
        <v>123.26036785789201</v>
      </c>
      <c r="C1095">
        <v>123.323390248919</v>
      </c>
      <c r="D1095">
        <v>126.03520745765501</v>
      </c>
      <c r="E1095">
        <v>94.580251620282098</v>
      </c>
      <c r="F1095" s="464">
        <v>181.86046511627907</v>
      </c>
      <c r="G1095">
        <f>_xll.ciqfunctions.udf.CIQ($G$1, "IQ_LASTSALEPRICE", A1095, "USD")</f>
        <v>97.75</v>
      </c>
      <c r="H1095" s="186">
        <f t="shared" si="122"/>
        <v>2.2489539748953957E-2</v>
      </c>
      <c r="I1095" s="109">
        <f t="shared" si="118"/>
        <v>7.9495769689841289E-4</v>
      </c>
      <c r="J1095" s="109">
        <f t="shared" si="119"/>
        <v>2.0057665789137147E-3</v>
      </c>
      <c r="K1095" s="109">
        <f t="shared" si="120"/>
        <v>-6.8212376611042069E-3</v>
      </c>
      <c r="L1095" s="109">
        <f t="shared" si="121"/>
        <v>-4.3514698298074972E-4</v>
      </c>
      <c r="M1095" s="109">
        <f t="shared" si="123"/>
        <v>-5.8446704530444871E-3</v>
      </c>
    </row>
    <row r="1096" spans="1:13" x14ac:dyDescent="0.25">
      <c r="A1096" s="185">
        <v>42139</v>
      </c>
      <c r="B1096">
        <v>122.337226379467</v>
      </c>
      <c r="C1096">
        <v>123.619625591442</v>
      </c>
      <c r="D1096">
        <v>125.119647093095</v>
      </c>
      <c r="E1096">
        <v>94.632100648112797</v>
      </c>
      <c r="F1096" s="464">
        <v>180.13893083660525</v>
      </c>
      <c r="G1096">
        <f>_xll.ciqfunctions.udf.CIQ($G$1, "IQ_LASTSALEPRICE", A1096, "USD")</f>
        <v>97.86</v>
      </c>
      <c r="H1096" s="186">
        <f t="shared" si="122"/>
        <v>1.1253196930947063E-3</v>
      </c>
      <c r="I1096" s="109">
        <f t="shared" si="118"/>
        <v>-7.4893617021272174E-3</v>
      </c>
      <c r="J1096" s="109">
        <f t="shared" si="119"/>
        <v>2.4021018391164883E-3</v>
      </c>
      <c r="K1096" s="109">
        <f t="shared" si="120"/>
        <v>-7.2643222717557743E-3</v>
      </c>
      <c r="L1096" s="109">
        <f t="shared" si="121"/>
        <v>5.4820141564926317E-4</v>
      </c>
      <c r="M1096" s="109">
        <f t="shared" si="123"/>
        <v>-9.4662370877204305E-3</v>
      </c>
    </row>
    <row r="1097" spans="1:13" x14ac:dyDescent="0.25">
      <c r="A1097" s="185">
        <v>42142</v>
      </c>
      <c r="B1097">
        <v>123.190432897405</v>
      </c>
      <c r="C1097">
        <v>125.001028594939</v>
      </c>
      <c r="D1097">
        <v>125.843772108701</v>
      </c>
      <c r="E1097">
        <v>94.615325962638195</v>
      </c>
      <c r="F1097" s="464">
        <v>181.93295077016006</v>
      </c>
      <c r="G1097">
        <f>_xll.ciqfunctions.udf.CIQ($G$1, "IQ_LASTSALEPRICE", A1097, "USD")</f>
        <v>97.8</v>
      </c>
      <c r="H1097" s="186">
        <f t="shared" si="122"/>
        <v>-6.1312078479458521E-4</v>
      </c>
      <c r="I1097" s="109">
        <f t="shared" si="118"/>
        <v>6.9742182587295698E-3</v>
      </c>
      <c r="J1097" s="109">
        <f t="shared" si="119"/>
        <v>1.1174625362986301E-2</v>
      </c>
      <c r="K1097" s="109">
        <f t="shared" si="120"/>
        <v>5.7874605022441017E-3</v>
      </c>
      <c r="L1097" s="109">
        <f t="shared" si="121"/>
        <v>-1.7726210619561922E-4</v>
      </c>
      <c r="M1097" s="109">
        <f t="shared" si="123"/>
        <v>9.95909060425193E-3</v>
      </c>
    </row>
    <row r="1098" spans="1:13" x14ac:dyDescent="0.25">
      <c r="A1098" s="185">
        <v>42143</v>
      </c>
      <c r="B1098">
        <v>125.596195538149</v>
      </c>
      <c r="C1098">
        <v>125.898991976959</v>
      </c>
      <c r="D1098">
        <v>126.551250572225</v>
      </c>
      <c r="E1098">
        <v>94.651925276401002</v>
      </c>
      <c r="F1098" s="464">
        <v>182.99607369374812</v>
      </c>
      <c r="G1098">
        <f>_xll.ciqfunctions.udf.CIQ($G$1, "IQ_LASTSALEPRICE", A1098, "USD")</f>
        <v>97.26</v>
      </c>
      <c r="H1098" s="186">
        <f t="shared" si="122"/>
        <v>-5.5214723926380049E-3</v>
      </c>
      <c r="I1098" s="109">
        <f t="shared" si="118"/>
        <v>1.9528810672721386E-2</v>
      </c>
      <c r="J1098" s="109">
        <f t="shared" si="119"/>
        <v>7.1836479436486744E-3</v>
      </c>
      <c r="K1098" s="109">
        <f t="shared" si="120"/>
        <v>5.6218790303972366E-3</v>
      </c>
      <c r="L1098" s="109">
        <f t="shared" si="121"/>
        <v>3.8682225517305824E-4</v>
      </c>
      <c r="M1098" s="109">
        <f t="shared" si="123"/>
        <v>5.8434874995849651E-3</v>
      </c>
    </row>
    <row r="1099" spans="1:13" x14ac:dyDescent="0.25">
      <c r="A1099" s="185">
        <v>42144</v>
      </c>
      <c r="B1099">
        <v>126.05776627736201</v>
      </c>
      <c r="C1099">
        <v>125.650072001645</v>
      </c>
      <c r="D1099">
        <v>126.576220400349</v>
      </c>
      <c r="E1099">
        <v>94.609226077011002</v>
      </c>
      <c r="F1099" s="464">
        <v>183.29205678042888</v>
      </c>
      <c r="G1099">
        <f>_xll.ciqfunctions.udf.CIQ($G$1, "IQ_LASTSALEPRICE", A1099, "USD")</f>
        <v>97.02</v>
      </c>
      <c r="H1099" s="186">
        <f t="shared" si="122"/>
        <v>-2.467612584824308E-3</v>
      </c>
      <c r="I1099" s="109">
        <f t="shared" si="118"/>
        <v>3.6750375856153816E-3</v>
      </c>
      <c r="J1099" s="109">
        <f t="shared" si="119"/>
        <v>-1.9771403361160678E-3</v>
      </c>
      <c r="K1099" s="109">
        <f t="shared" si="120"/>
        <v>1.9731000690303979E-4</v>
      </c>
      <c r="L1099" s="109">
        <f t="shared" si="121"/>
        <v>-4.5111812850406885E-4</v>
      </c>
      <c r="M1099" s="109">
        <f t="shared" si="123"/>
        <v>1.6174286185839382E-3</v>
      </c>
    </row>
    <row r="1100" spans="1:13" x14ac:dyDescent="0.25">
      <c r="A1100" s="185">
        <v>42145</v>
      </c>
      <c r="B1100">
        <v>125.764039443317</v>
      </c>
      <c r="C1100">
        <v>125.521497634231</v>
      </c>
      <c r="D1100">
        <v>126.80927212951001</v>
      </c>
      <c r="E1100">
        <v>94.491803278688494</v>
      </c>
      <c r="F1100" s="464">
        <v>183.66052552099066</v>
      </c>
      <c r="G1100">
        <f>_xll.ciqfunctions.udf.CIQ($G$1, "IQ_LASTSALEPRICE", A1100, "USD")</f>
        <v>97.74</v>
      </c>
      <c r="H1100" s="186">
        <f t="shared" si="122"/>
        <v>7.4211502782930427E-3</v>
      </c>
      <c r="I1100" s="109">
        <f t="shared" si="118"/>
        <v>-2.3300970873839644E-3</v>
      </c>
      <c r="J1100" s="109">
        <f t="shared" si="119"/>
        <v>-1.0232733285845397E-3</v>
      </c>
      <c r="K1100" s="109">
        <f t="shared" si="120"/>
        <v>1.8411967779088378E-3</v>
      </c>
      <c r="L1100" s="109">
        <f t="shared" si="121"/>
        <v>-1.2411347517727878E-3</v>
      </c>
      <c r="M1100" s="109">
        <f t="shared" si="123"/>
        <v>2.010282098602767E-3</v>
      </c>
    </row>
    <row r="1101" spans="1:13" x14ac:dyDescent="0.25">
      <c r="A1101" s="185">
        <v>42146</v>
      </c>
      <c r="B1101">
        <v>126.729141898034</v>
      </c>
      <c r="C1101">
        <v>126.35054515531699</v>
      </c>
      <c r="D1101">
        <v>127.25040575970699</v>
      </c>
      <c r="E1101">
        <v>94.513152878383494</v>
      </c>
      <c r="F1101" s="464">
        <v>185.41226215644821</v>
      </c>
      <c r="G1101">
        <f>_xll.ciqfunctions.udf.CIQ($G$1, "IQ_LASTSALEPRICE", A1101, "USD")</f>
        <v>98</v>
      </c>
      <c r="H1101" s="186">
        <f t="shared" si="122"/>
        <v>2.6601186822181599E-3</v>
      </c>
      <c r="I1101" s="109">
        <f t="shared" si="118"/>
        <v>7.6739142523485349E-3</v>
      </c>
      <c r="J1101" s="109">
        <f t="shared" si="119"/>
        <v>6.604824963942324E-3</v>
      </c>
      <c r="K1101" s="109">
        <f t="shared" si="120"/>
        <v>3.4787174690700251E-3</v>
      </c>
      <c r="L1101" s="109">
        <f t="shared" si="121"/>
        <v>2.2594128754249709E-4</v>
      </c>
      <c r="M1101" s="109">
        <f t="shared" si="123"/>
        <v>9.5379049498436341E-3</v>
      </c>
    </row>
    <row r="1102" spans="1:13" x14ac:dyDescent="0.25">
      <c r="A1102" s="185">
        <v>42149</v>
      </c>
      <c r="B1102">
        <v>127.42849150290201</v>
      </c>
      <c r="C1102">
        <v>126.501748611396</v>
      </c>
      <c r="D1102">
        <v>127.000707478463</v>
      </c>
      <c r="E1102">
        <v>94.5497521921463</v>
      </c>
      <c r="F1102" s="464">
        <v>188.37209302325581</v>
      </c>
      <c r="G1102">
        <f>_xll.ciqfunctions.udf.CIQ($G$1, "IQ_LASTSALEPRICE", A1102, "USD")</f>
        <v>98</v>
      </c>
      <c r="H1102" s="186">
        <f t="shared" si="122"/>
        <v>0</v>
      </c>
      <c r="I1102" s="109">
        <f t="shared" si="118"/>
        <v>5.5184592461827719E-3</v>
      </c>
      <c r="J1102" s="109">
        <f t="shared" si="119"/>
        <v>1.1966980901676472E-3</v>
      </c>
      <c r="K1102" s="109">
        <f t="shared" si="120"/>
        <v>-1.9622592144461493E-3</v>
      </c>
      <c r="L1102" s="109">
        <f t="shared" si="121"/>
        <v>3.8724042789994861E-4</v>
      </c>
      <c r="M1102" s="109">
        <f t="shared" si="123"/>
        <v>1.5963511972634015E-2</v>
      </c>
    </row>
    <row r="1103" spans="1:13" x14ac:dyDescent="0.25">
      <c r="A1103" s="185">
        <v>42150</v>
      </c>
      <c r="B1103">
        <v>128.46352891810599</v>
      </c>
      <c r="C1103">
        <v>127.79160666529501</v>
      </c>
      <c r="D1103">
        <v>127.58333680136499</v>
      </c>
      <c r="E1103">
        <v>94.595501334349905</v>
      </c>
      <c r="F1103" s="464">
        <v>190.60102688009667</v>
      </c>
      <c r="G1103">
        <f>_xll.ciqfunctions.udf.CIQ($G$1, "IQ_LASTSALEPRICE", A1103, "USD")</f>
        <v>97.59</v>
      </c>
      <c r="H1103" s="186">
        <f t="shared" si="122"/>
        <v>-4.1836734693877498E-3</v>
      </c>
      <c r="I1103" s="109">
        <f t="shared" si="118"/>
        <v>8.1224960210755093E-3</v>
      </c>
      <c r="J1103" s="109">
        <f t="shared" si="119"/>
        <v>1.0196365410420904E-2</v>
      </c>
      <c r="K1103" s="109">
        <f t="shared" si="120"/>
        <v>4.5876069076291603E-3</v>
      </c>
      <c r="L1103" s="109">
        <f t="shared" si="121"/>
        <v>4.8386316349757763E-4</v>
      </c>
      <c r="M1103" s="109">
        <f t="shared" si="123"/>
        <v>1.1832611832611972E-2</v>
      </c>
    </row>
    <row r="1104" spans="1:13" x14ac:dyDescent="0.25">
      <c r="A1104" s="185">
        <v>42151</v>
      </c>
      <c r="B1104">
        <v>128.63137282327401</v>
      </c>
      <c r="C1104">
        <v>128.336761983131</v>
      </c>
      <c r="D1104">
        <v>127.94123767114699</v>
      </c>
      <c r="E1104">
        <v>94.5711017918414</v>
      </c>
      <c r="F1104" s="464">
        <v>192.20779220779221</v>
      </c>
      <c r="G1104">
        <f>_xll.ciqfunctions.udf.CIQ($G$1, "IQ_LASTSALEPRICE", A1104, "USD")</f>
        <v>97.73</v>
      </c>
      <c r="H1104" s="186">
        <f t="shared" si="122"/>
        <v>1.4345732144687151E-3</v>
      </c>
      <c r="I1104" s="109">
        <f t="shared" si="118"/>
        <v>1.3065490772483646E-3</v>
      </c>
      <c r="J1104" s="109">
        <f t="shared" si="119"/>
        <v>4.265971232866983E-3</v>
      </c>
      <c r="K1104" s="109">
        <f t="shared" si="120"/>
        <v>2.8052320840237233E-3</v>
      </c>
      <c r="L1104" s="109">
        <f t="shared" si="121"/>
        <v>-2.5793554835407129E-4</v>
      </c>
      <c r="M1104" s="109">
        <f t="shared" si="123"/>
        <v>8.4299930278253221E-3</v>
      </c>
    </row>
    <row r="1105" spans="1:13" x14ac:dyDescent="0.25">
      <c r="A1105" s="185">
        <v>42152</v>
      </c>
      <c r="B1105">
        <v>128.19777606825599</v>
      </c>
      <c r="C1105">
        <v>128.55379551532599</v>
      </c>
      <c r="D1105">
        <v>127.974530775313</v>
      </c>
      <c r="E1105">
        <v>94.555852077773494</v>
      </c>
      <c r="F1105" s="464">
        <v>192.16550890969495</v>
      </c>
      <c r="G1105">
        <f>_xll.ciqfunctions.udf.CIQ($G$1, "IQ_LASTSALEPRICE", A1105, "USD")</f>
        <v>96.89</v>
      </c>
      <c r="H1105" s="186">
        <f t="shared" si="122"/>
        <v>-8.5951089737030806E-3</v>
      </c>
      <c r="I1105" s="109">
        <f t="shared" si="118"/>
        <v>-3.370847605068561E-3</v>
      </c>
      <c r="J1105" s="109">
        <f t="shared" si="119"/>
        <v>1.6911251993680931E-3</v>
      </c>
      <c r="K1105" s="109">
        <f t="shared" si="120"/>
        <v>2.6022183911944552E-4</v>
      </c>
      <c r="L1105" s="109">
        <f t="shared" si="121"/>
        <v>-1.6125131016742067E-4</v>
      </c>
      <c r="M1105" s="109">
        <f t="shared" si="123"/>
        <v>-2.1998742928974746E-4</v>
      </c>
    </row>
    <row r="1106" spans="1:13" x14ac:dyDescent="0.25">
      <c r="A1106" s="185">
        <v>42153</v>
      </c>
      <c r="B1106">
        <v>127.44247849499899</v>
      </c>
      <c r="C1106">
        <v>128.580538983748</v>
      </c>
      <c r="D1106">
        <v>128.13267302009999</v>
      </c>
      <c r="E1106">
        <v>94.525352649637796</v>
      </c>
      <c r="F1106" s="464">
        <v>192.46753246753246</v>
      </c>
      <c r="G1106">
        <f>_xll.ciqfunctions.udf.CIQ($G$1, "IQ_LASTSALEPRICE", A1106, "USD")</f>
        <v>97.3</v>
      </c>
      <c r="H1106" s="186">
        <f t="shared" si="122"/>
        <v>4.2316028485911428E-3</v>
      </c>
      <c r="I1106" s="109">
        <f t="shared" si="118"/>
        <v>-5.8916589384113704E-3</v>
      </c>
      <c r="J1106" s="109">
        <f t="shared" si="119"/>
        <v>2.0803328532470466E-4</v>
      </c>
      <c r="K1106" s="109">
        <f t="shared" si="120"/>
        <v>1.2357321713070135E-3</v>
      </c>
      <c r="L1106" s="109">
        <f t="shared" si="121"/>
        <v>-3.2255463269070805E-4</v>
      </c>
      <c r="M1106" s="109">
        <f t="shared" si="123"/>
        <v>1.5716845314808214E-3</v>
      </c>
    </row>
    <row r="1107" spans="1:13" x14ac:dyDescent="0.25">
      <c r="A1107" s="185">
        <v>42156</v>
      </c>
      <c r="B1107">
        <v>128.393593957619</v>
      </c>
      <c r="C1107">
        <v>129.17095247891299</v>
      </c>
      <c r="D1107">
        <v>128.93170752007899</v>
      </c>
      <c r="E1107">
        <v>94.532977506671699</v>
      </c>
      <c r="F1107" s="464">
        <v>191.96013289036546</v>
      </c>
      <c r="G1107">
        <f>_xll.ciqfunctions.udf.CIQ($G$1, "IQ_LASTSALEPRICE", A1107, "USD")</f>
        <v>96.96</v>
      </c>
      <c r="H1107" s="186">
        <f t="shared" si="122"/>
        <v>-3.4943473792394819E-3</v>
      </c>
      <c r="I1107" s="109">
        <f t="shared" si="118"/>
        <v>7.4630960873640628E-3</v>
      </c>
      <c r="J1107" s="109">
        <f t="shared" si="119"/>
        <v>4.5917795945746853E-3</v>
      </c>
      <c r="K1107" s="109">
        <f t="shared" si="120"/>
        <v>6.2359933742555107E-3</v>
      </c>
      <c r="L1107" s="109">
        <f t="shared" si="121"/>
        <v>8.0664676937569624E-5</v>
      </c>
      <c r="M1107" s="109">
        <f t="shared" si="123"/>
        <v>-2.6362866020147591E-3</v>
      </c>
    </row>
    <row r="1108" spans="1:13" x14ac:dyDescent="0.25">
      <c r="A1108" s="185">
        <v>42157</v>
      </c>
      <c r="B1108">
        <v>125.792013427512</v>
      </c>
      <c r="C1108">
        <v>128.07858465336301</v>
      </c>
      <c r="D1108">
        <v>128.32410836905399</v>
      </c>
      <c r="E1108">
        <v>94.525352649637796</v>
      </c>
      <c r="F1108" s="464">
        <v>189.91845363938387</v>
      </c>
      <c r="G1108">
        <f>_xll.ciqfunctions.udf.CIQ($G$1, "IQ_LASTSALEPRICE", A1108, "USD")</f>
        <v>95.99</v>
      </c>
      <c r="H1108" s="186">
        <f t="shared" si="122"/>
        <v>-1.0004125412541254E-2</v>
      </c>
      <c r="I1108" s="109">
        <f t="shared" si="118"/>
        <v>-2.0262541532763301E-2</v>
      </c>
      <c r="J1108" s="109">
        <f t="shared" si="119"/>
        <v>-8.4567606306713561E-3</v>
      </c>
      <c r="K1108" s="109">
        <f t="shared" si="120"/>
        <v>-4.7125657661082343E-3</v>
      </c>
      <c r="L1108" s="109">
        <f t="shared" si="121"/>
        <v>-8.065817067237635E-5</v>
      </c>
      <c r="M1108" s="109">
        <f t="shared" si="123"/>
        <v>-1.0635954561188266E-2</v>
      </c>
    </row>
    <row r="1109" spans="1:13" x14ac:dyDescent="0.25">
      <c r="A1109" s="185">
        <v>42158</v>
      </c>
      <c r="B1109">
        <v>124.07161339953799</v>
      </c>
      <c r="C1109">
        <v>127.856408146471</v>
      </c>
      <c r="D1109">
        <v>128.74027217112601</v>
      </c>
      <c r="E1109">
        <v>94.517727792603793</v>
      </c>
      <c r="F1109" s="464">
        <v>187.69556025369977</v>
      </c>
      <c r="G1109">
        <f>_xll.ciqfunctions.udf.CIQ($G$1, "IQ_LASTSALEPRICE", A1109, "USD")</f>
        <v>96.5</v>
      </c>
      <c r="H1109" s="186">
        <f t="shared" si="122"/>
        <v>5.313053443066984E-3</v>
      </c>
      <c r="I1109" s="109">
        <f t="shared" si="118"/>
        <v>-1.3676544170790228E-2</v>
      </c>
      <c r="J1109" s="109">
        <f t="shared" si="119"/>
        <v>-1.7346889606355553E-3</v>
      </c>
      <c r="K1109" s="109">
        <f t="shared" si="120"/>
        <v>3.2430679422696951E-3</v>
      </c>
      <c r="L1109" s="109">
        <f t="shared" si="121"/>
        <v>-8.0664676938679847E-5</v>
      </c>
      <c r="M1109" s="109">
        <f t="shared" si="123"/>
        <v>-1.1704462326261988E-2</v>
      </c>
    </row>
    <row r="1110" spans="1:13" x14ac:dyDescent="0.25">
      <c r="A1110" s="185">
        <v>42159</v>
      </c>
      <c r="B1110">
        <v>124.085600391635</v>
      </c>
      <c r="C1110">
        <v>128.354248097099</v>
      </c>
      <c r="D1110">
        <v>129.36451787423499</v>
      </c>
      <c r="E1110">
        <v>94.563476934807397</v>
      </c>
      <c r="F1110" s="464">
        <v>190.21443672606463</v>
      </c>
      <c r="G1110">
        <f>_xll.ciqfunctions.udf.CIQ($G$1, "IQ_LASTSALEPRICE", A1110, "USD")</f>
        <v>95.4</v>
      </c>
      <c r="H1110" s="186">
        <f t="shared" si="122"/>
        <v>-1.1398963730569922E-2</v>
      </c>
      <c r="I1110" s="109">
        <f t="shared" si="118"/>
        <v>1.1273321683957782E-4</v>
      </c>
      <c r="J1110" s="109">
        <f t="shared" si="119"/>
        <v>3.8937426590124335E-3</v>
      </c>
      <c r="K1110" s="109">
        <f t="shared" si="120"/>
        <v>4.848876676905034E-3</v>
      </c>
      <c r="L1110" s="109">
        <f t="shared" si="121"/>
        <v>4.8402710551820327E-4</v>
      </c>
      <c r="M1110" s="109">
        <f t="shared" si="123"/>
        <v>1.3420010941975535E-2</v>
      </c>
    </row>
    <row r="1111" spans="1:13" x14ac:dyDescent="0.25">
      <c r="A1111" s="185">
        <v>42160</v>
      </c>
      <c r="B1111">
        <v>125.75005245122</v>
      </c>
      <c r="C1111">
        <v>128.22155934992699</v>
      </c>
      <c r="D1111">
        <v>130.463190311706</v>
      </c>
      <c r="E1111">
        <v>94.5924513915364</v>
      </c>
      <c r="F1111" s="464">
        <v>191.13258834189068</v>
      </c>
      <c r="G1111">
        <f>_xll.ciqfunctions.udf.CIQ($G$1, "IQ_LASTSALEPRICE", A1111, "USD")</f>
        <v>94.84</v>
      </c>
      <c r="H1111" s="186">
        <f t="shared" si="122"/>
        <v>-5.8700209643606227E-3</v>
      </c>
      <c r="I1111" s="109">
        <f t="shared" si="118"/>
        <v>1.3413740630111137E-2</v>
      </c>
      <c r="J1111" s="109">
        <f t="shared" si="119"/>
        <v>-1.033769813926444E-3</v>
      </c>
      <c r="K1111" s="109">
        <f t="shared" si="120"/>
        <v>8.4928422068493159E-3</v>
      </c>
      <c r="L1111" s="109">
        <f t="shared" si="121"/>
        <v>3.0640219319533202E-4</v>
      </c>
      <c r="M1111" s="109">
        <f t="shared" si="123"/>
        <v>4.8269291838680672E-3</v>
      </c>
    </row>
    <row r="1112" spans="1:13" x14ac:dyDescent="0.25">
      <c r="A1112" s="185">
        <v>42163</v>
      </c>
      <c r="B1112">
        <v>124.7989369886</v>
      </c>
      <c r="C1112">
        <v>127.921209627648</v>
      </c>
      <c r="D1112">
        <v>130.55474634816201</v>
      </c>
      <c r="E1112">
        <v>94.635150590926401</v>
      </c>
      <c r="F1112" s="464">
        <v>188.79492600422833</v>
      </c>
      <c r="G1112">
        <f>_xll.ciqfunctions.udf.CIQ($G$1, "IQ_LASTSALEPRICE", A1112, "USD")</f>
        <v>94.12</v>
      </c>
      <c r="H1112" s="186">
        <f t="shared" si="122"/>
        <v>-7.5917334458034391E-3</v>
      </c>
      <c r="I1112" s="109">
        <f t="shared" si="118"/>
        <v>-7.56353929147624E-3</v>
      </c>
      <c r="J1112" s="109">
        <f t="shared" si="119"/>
        <v>-2.3424276213902528E-3</v>
      </c>
      <c r="K1112" s="109">
        <f t="shared" si="120"/>
        <v>7.0177677118943294E-4</v>
      </c>
      <c r="L1112" s="109">
        <f t="shared" si="121"/>
        <v>4.5140176369096174E-4</v>
      </c>
      <c r="M1112" s="109">
        <f t="shared" si="123"/>
        <v>-1.223057960938001E-2</v>
      </c>
    </row>
    <row r="1113" spans="1:13" x14ac:dyDescent="0.25">
      <c r="A1113" s="185">
        <v>42164</v>
      </c>
      <c r="B1113">
        <v>124.155535352122</v>
      </c>
      <c r="C1113">
        <v>126.68586710553301</v>
      </c>
      <c r="D1113">
        <v>129.59756960339499</v>
      </c>
      <c r="E1113">
        <v>94.627525733892398</v>
      </c>
      <c r="F1113" s="464">
        <v>187.30897009966779</v>
      </c>
      <c r="G1113">
        <f>_xll.ciqfunctions.udf.CIQ($G$1, "IQ_LASTSALEPRICE", A1113, "USD")</f>
        <v>92.71</v>
      </c>
      <c r="H1113" s="186">
        <f t="shared" si="122"/>
        <v>-1.4980875478113109E-2</v>
      </c>
      <c r="I1113" s="109">
        <f t="shared" si="118"/>
        <v>-5.1555057439053309E-3</v>
      </c>
      <c r="J1113" s="109">
        <f t="shared" si="119"/>
        <v>-9.6570578538993646E-3</v>
      </c>
      <c r="K1113" s="109">
        <f t="shared" si="120"/>
        <v>-7.3316119983446448E-3</v>
      </c>
      <c r="L1113" s="109">
        <f t="shared" si="121"/>
        <v>-8.0571087871628144E-5</v>
      </c>
      <c r="M1113" s="109">
        <f t="shared" si="123"/>
        <v>-7.8707406814908509E-3</v>
      </c>
    </row>
    <row r="1114" spans="1:13" x14ac:dyDescent="0.25">
      <c r="A1114" s="185">
        <v>42165</v>
      </c>
      <c r="B1114">
        <v>123.568081684033</v>
      </c>
      <c r="C1114">
        <v>126.075910306521</v>
      </c>
      <c r="D1114">
        <v>128.682009238836</v>
      </c>
      <c r="E1114">
        <v>94.6397255051467</v>
      </c>
      <c r="F1114" s="464">
        <v>186.70492298399276</v>
      </c>
      <c r="G1114">
        <f>_xll.ciqfunctions.udf.CIQ($G$1, "IQ_LASTSALEPRICE", A1114, "USD")</f>
        <v>90.95</v>
      </c>
      <c r="H1114" s="186">
        <f t="shared" si="122"/>
        <v>-1.8983928378815573E-2</v>
      </c>
      <c r="I1114" s="109">
        <f t="shared" si="118"/>
        <v>-4.7315946600600123E-3</v>
      </c>
      <c r="J1114" s="109">
        <f t="shared" si="119"/>
        <v>-4.8147185865957676E-3</v>
      </c>
      <c r="K1114" s="109">
        <f t="shared" si="120"/>
        <v>-7.0646414694415238E-3</v>
      </c>
      <c r="L1114" s="109">
        <f t="shared" si="121"/>
        <v>1.2892412815079801E-4</v>
      </c>
      <c r="M1114" s="109">
        <f t="shared" si="123"/>
        <v>-3.2248701989745499E-3</v>
      </c>
    </row>
    <row r="1115" spans="1:13" x14ac:dyDescent="0.25">
      <c r="A1115" s="185">
        <v>42166</v>
      </c>
      <c r="B1115">
        <v>124.337366249388</v>
      </c>
      <c r="C1115">
        <v>126.564492902694</v>
      </c>
      <c r="D1115">
        <v>128.10770319197599</v>
      </c>
      <c r="E1115">
        <v>94.654975219214606</v>
      </c>
      <c r="F1115" s="464">
        <v>190.06342494714588</v>
      </c>
      <c r="G1115">
        <f>_xll.ciqfunctions.udf.CIQ($G$1, "IQ_LASTSALEPRICE", A1115, "USD")</f>
        <v>90.92</v>
      </c>
      <c r="H1115" s="186">
        <f t="shared" si="122"/>
        <v>-3.2985156679499195E-4</v>
      </c>
      <c r="I1115" s="109">
        <f t="shared" si="118"/>
        <v>6.2255928462342514E-3</v>
      </c>
      <c r="J1115" s="109">
        <f t="shared" si="119"/>
        <v>3.8753049253037464E-3</v>
      </c>
      <c r="K1115" s="109">
        <f t="shared" si="120"/>
        <v>-4.4629863199765474E-3</v>
      </c>
      <c r="L1115" s="109">
        <f t="shared" si="121"/>
        <v>1.6113438607856523E-4</v>
      </c>
      <c r="M1115" s="109">
        <f t="shared" si="123"/>
        <v>1.7988288200847524E-2</v>
      </c>
    </row>
    <row r="1116" spans="1:13" x14ac:dyDescent="0.25">
      <c r="A1116" s="185">
        <v>42167</v>
      </c>
      <c r="B1116">
        <v>124.099587383733</v>
      </c>
      <c r="C1116">
        <v>126.599465130631</v>
      </c>
      <c r="D1116">
        <v>128.282491988846</v>
      </c>
      <c r="E1116">
        <v>94.676324818909606</v>
      </c>
      <c r="F1116" s="464">
        <v>188.22712171549381</v>
      </c>
      <c r="G1116">
        <f>_xll.ciqfunctions.udf.CIQ($G$1, "IQ_LASTSALEPRICE", A1116, "USD")</f>
        <v>90.78</v>
      </c>
      <c r="H1116" s="186">
        <f t="shared" si="122"/>
        <v>-1.5398152221733907E-3</v>
      </c>
      <c r="I1116" s="109">
        <f t="shared" si="118"/>
        <v>-1.9123685246644762E-3</v>
      </c>
      <c r="J1116" s="109">
        <f t="shared" si="119"/>
        <v>2.7631942525840891E-4</v>
      </c>
      <c r="K1116" s="109">
        <f t="shared" si="120"/>
        <v>1.3643894357242559E-3</v>
      </c>
      <c r="L1116" s="109">
        <f t="shared" si="121"/>
        <v>2.2555179635896927E-4</v>
      </c>
      <c r="M1116" s="109">
        <f t="shared" si="123"/>
        <v>-9.6615286826632341E-3</v>
      </c>
    </row>
    <row r="1117" spans="1:13" x14ac:dyDescent="0.25">
      <c r="A1117" s="185">
        <v>42170</v>
      </c>
      <c r="B1117">
        <v>124.40730120987401</v>
      </c>
      <c r="C1117">
        <v>126.90598642254599</v>
      </c>
      <c r="D1117">
        <v>128.53219027009001</v>
      </c>
      <c r="E1117">
        <v>94.677849790316401</v>
      </c>
      <c r="F1117" s="464">
        <v>187.42373905164601</v>
      </c>
      <c r="G1117">
        <f>_xll.ciqfunctions.udf.CIQ($G$1, "IQ_LASTSALEPRICE", A1117, "USD")</f>
        <v>90.96</v>
      </c>
      <c r="H1117" s="186">
        <f t="shared" si="122"/>
        <v>1.98281559814939E-3</v>
      </c>
      <c r="I1117" s="109">
        <f t="shared" si="118"/>
        <v>2.4795717103354153E-3</v>
      </c>
      <c r="J1117" s="109">
        <f t="shared" si="119"/>
        <v>2.4211894702612646E-3</v>
      </c>
      <c r="K1117" s="109">
        <f t="shared" si="120"/>
        <v>1.9464720194686258E-3</v>
      </c>
      <c r="L1117" s="109">
        <f t="shared" si="121"/>
        <v>1.6107209587001847E-5</v>
      </c>
      <c r="M1117" s="109">
        <f t="shared" si="123"/>
        <v>-4.2681557074549792E-3</v>
      </c>
    </row>
    <row r="1118" spans="1:13" x14ac:dyDescent="0.25">
      <c r="A1118" s="185">
        <v>42171</v>
      </c>
      <c r="B1118">
        <v>124.477236170361</v>
      </c>
      <c r="C1118">
        <v>126.778440650072</v>
      </c>
      <c r="D1118">
        <v>128.38237130134399</v>
      </c>
      <c r="E1118">
        <v>94.685474647350304</v>
      </c>
      <c r="F1118" s="464">
        <v>187.92509815765629</v>
      </c>
      <c r="G1118">
        <f>_xll.ciqfunctions.udf.CIQ($G$1, "IQ_LASTSALEPRICE", A1118, "USD")</f>
        <v>92.03</v>
      </c>
      <c r="H1118" s="186">
        <f t="shared" si="122"/>
        <v>1.1763412489006253E-2</v>
      </c>
      <c r="I1118" s="109">
        <f t="shared" si="118"/>
        <v>5.6214514587860087E-4</v>
      </c>
      <c r="J1118" s="109">
        <f t="shared" si="119"/>
        <v>-1.0050414174263E-3</v>
      </c>
      <c r="K1118" s="109">
        <f t="shared" si="120"/>
        <v>-1.1656143759100068E-3</v>
      </c>
      <c r="L1118" s="109">
        <f t="shared" si="121"/>
        <v>8.0534750744654104E-5</v>
      </c>
      <c r="M1118" s="109">
        <f t="shared" si="123"/>
        <v>2.675003222895489E-3</v>
      </c>
    </row>
    <row r="1119" spans="1:13" x14ac:dyDescent="0.25">
      <c r="A1119" s="185">
        <v>42172</v>
      </c>
      <c r="B1119">
        <v>124.365340233582</v>
      </c>
      <c r="C1119">
        <v>126.55009257354401</v>
      </c>
      <c r="D1119">
        <v>128.43231095759199</v>
      </c>
      <c r="E1119">
        <v>94.685474647350304</v>
      </c>
      <c r="F1119" s="464">
        <v>187.47206282090002</v>
      </c>
      <c r="G1119">
        <f>_xll.ciqfunctions.udf.CIQ($G$1, "IQ_LASTSALEPRICE", A1119, "USD")</f>
        <v>91.74</v>
      </c>
      <c r="H1119" s="186">
        <f t="shared" si="122"/>
        <v>-3.1511463653157712E-3</v>
      </c>
      <c r="I1119" s="109">
        <f t="shared" si="118"/>
        <v>-8.9892690600756886E-4</v>
      </c>
      <c r="J1119" s="109">
        <f t="shared" si="119"/>
        <v>-1.8011585830927102E-3</v>
      </c>
      <c r="K1119" s="109">
        <f t="shared" si="120"/>
        <v>3.8899153942861808E-4</v>
      </c>
      <c r="L1119" s="109">
        <f t="shared" si="121"/>
        <v>0</v>
      </c>
      <c r="M1119" s="109">
        <f t="shared" si="123"/>
        <v>-2.410722895438977E-3</v>
      </c>
    </row>
    <row r="1120" spans="1:13" x14ac:dyDescent="0.25">
      <c r="A1120" s="185">
        <v>42173</v>
      </c>
      <c r="B1120">
        <v>122.533044268829</v>
      </c>
      <c r="C1120">
        <v>125.364122608516</v>
      </c>
      <c r="D1120">
        <v>126.850888509717</v>
      </c>
      <c r="E1120">
        <v>94.670224933282498</v>
      </c>
      <c r="F1120" s="464">
        <v>184.20416792509818</v>
      </c>
      <c r="G1120">
        <f>_xll.ciqfunctions.udf.CIQ($G$1, "IQ_LASTSALEPRICE", A1120, "USD")</f>
        <v>91.86</v>
      </c>
      <c r="H1120" s="186">
        <f t="shared" si="122"/>
        <v>1.3080444735120711E-3</v>
      </c>
      <c r="I1120" s="109">
        <f t="shared" si="118"/>
        <v>-1.4733172130688477E-2</v>
      </c>
      <c r="J1120" s="109">
        <f t="shared" si="119"/>
        <v>-9.3715456141511E-3</v>
      </c>
      <c r="K1120" s="109">
        <f t="shared" si="120"/>
        <v>-1.2313275655354228E-2</v>
      </c>
      <c r="L1120" s="109">
        <f t="shared" si="121"/>
        <v>-1.610565308417522E-4</v>
      </c>
      <c r="M1120" s="109">
        <f t="shared" si="123"/>
        <v>-1.7431370021909864E-2</v>
      </c>
    </row>
    <row r="1121" spans="1:13" x14ac:dyDescent="0.25">
      <c r="A1121" s="185">
        <v>42174</v>
      </c>
      <c r="B1121">
        <v>123.45618574725501</v>
      </c>
      <c r="C1121">
        <v>126.37728862373901</v>
      </c>
      <c r="D1121">
        <v>127.71650921802799</v>
      </c>
      <c r="E1121">
        <v>94.685474647350304</v>
      </c>
      <c r="F1121" s="464">
        <v>186.71096345514954</v>
      </c>
      <c r="G1121">
        <f>_xll.ciqfunctions.udf.CIQ($G$1, "IQ_LASTSALEPRICE", A1121, "USD")</f>
        <v>91.2</v>
      </c>
      <c r="H1121" s="186">
        <f t="shared" si="122"/>
        <v>-7.1848465055518451E-3</v>
      </c>
      <c r="I1121" s="109">
        <f t="shared" si="118"/>
        <v>7.5338165629892373E-3</v>
      </c>
      <c r="J1121" s="109">
        <f t="shared" si="119"/>
        <v>8.081786033687699E-3</v>
      </c>
      <c r="K1121" s="109">
        <f t="shared" si="120"/>
        <v>6.8239230996374189E-3</v>
      </c>
      <c r="L1121" s="109">
        <f t="shared" si="121"/>
        <v>1.6108247422619293E-4</v>
      </c>
      <c r="M1121" s="109">
        <f t="shared" si="123"/>
        <v>1.3608788325955246E-2</v>
      </c>
    </row>
    <row r="1122" spans="1:13" x14ac:dyDescent="0.25">
      <c r="A1122" s="185">
        <v>42177</v>
      </c>
      <c r="B1122">
        <v>122.756836142387</v>
      </c>
      <c r="C1122">
        <v>126.374202838922</v>
      </c>
      <c r="D1122">
        <v>127.375254900328</v>
      </c>
      <c r="E1122">
        <v>94.685474647350304</v>
      </c>
      <c r="F1122" s="464">
        <v>185.83509513742072</v>
      </c>
      <c r="G1122">
        <f>_xll.ciqfunctions.udf.CIQ($G$1, "IQ_LASTSALEPRICE", A1122, "USD")</f>
        <v>91.29</v>
      </c>
      <c r="H1122" s="186">
        <f t="shared" si="122"/>
        <v>9.8684210526323035E-4</v>
      </c>
      <c r="I1122" s="109">
        <f t="shared" si="118"/>
        <v>-5.6647595309622378E-3</v>
      </c>
      <c r="J1122" s="109">
        <f t="shared" si="119"/>
        <v>-2.4417241821006463E-5</v>
      </c>
      <c r="K1122" s="109">
        <f t="shared" si="120"/>
        <v>-2.6719671543592449E-3</v>
      </c>
      <c r="L1122" s="109">
        <f t="shared" si="121"/>
        <v>0</v>
      </c>
      <c r="M1122" s="109">
        <f t="shared" si="123"/>
        <v>-4.6910384988678722E-3</v>
      </c>
    </row>
    <row r="1123" spans="1:13" x14ac:dyDescent="0.25">
      <c r="A1123" s="185">
        <v>42178</v>
      </c>
      <c r="B1123">
        <v>124.966780893768</v>
      </c>
      <c r="C1123">
        <v>126.687924295412</v>
      </c>
      <c r="D1123">
        <v>128.18261267634901</v>
      </c>
      <c r="E1123">
        <v>94.654975219214606</v>
      </c>
      <c r="F1123" s="464">
        <v>187.38145575354878</v>
      </c>
      <c r="G1123">
        <f>_xll.ciqfunctions.udf.CIQ($G$1, "IQ_LASTSALEPRICE", A1123, "USD")</f>
        <v>92.95</v>
      </c>
      <c r="H1123" s="186">
        <f t="shared" si="122"/>
        <v>1.8183809836783915E-2</v>
      </c>
      <c r="I1123" s="109">
        <f t="shared" si="118"/>
        <v>1.8002620634647748E-2</v>
      </c>
      <c r="J1123" s="109">
        <f t="shared" si="119"/>
        <v>2.4824802011995661E-3</v>
      </c>
      <c r="K1123" s="109">
        <f t="shared" si="120"/>
        <v>6.338419315845778E-3</v>
      </c>
      <c r="L1123" s="109">
        <f t="shared" ref="L1123:L1154" si="124">E1123/E1122-1</f>
        <v>-3.2211306168439258E-4</v>
      </c>
      <c r="M1123" s="109">
        <f t="shared" si="123"/>
        <v>8.3211441573216582E-3</v>
      </c>
    </row>
    <row r="1124" spans="1:13" x14ac:dyDescent="0.25">
      <c r="A1124" s="185">
        <v>42179</v>
      </c>
      <c r="B1124">
        <v>125.03671585425499</v>
      </c>
      <c r="C1124">
        <v>127.61057395597599</v>
      </c>
      <c r="D1124">
        <v>128.50722044196499</v>
      </c>
      <c r="E1124">
        <v>94.647350362180703</v>
      </c>
      <c r="F1124" s="464">
        <v>186.61431591664152</v>
      </c>
      <c r="G1124">
        <f>_xll.ciqfunctions.udf.CIQ($G$1, "IQ_LASTSALEPRICE", A1124, "USD")</f>
        <v>91.82</v>
      </c>
      <c r="H1124" s="186">
        <f t="shared" si="122"/>
        <v>-1.2157073695535314E-2</v>
      </c>
      <c r="I1124" s="109">
        <f t="shared" si="118"/>
        <v>5.5962840673995373E-4</v>
      </c>
      <c r="J1124" s="109">
        <f t="shared" si="119"/>
        <v>7.2828540343952142E-3</v>
      </c>
      <c r="K1124" s="109">
        <f t="shared" si="120"/>
        <v>2.5323853121608231E-3</v>
      </c>
      <c r="L1124" s="109">
        <f t="shared" si="124"/>
        <v>-8.0554212985028961E-5</v>
      </c>
      <c r="M1124" s="109">
        <f t="shared" si="123"/>
        <v>-4.0940008381418203E-3</v>
      </c>
    </row>
    <row r="1125" spans="1:13" x14ac:dyDescent="0.25">
      <c r="A1125" s="185">
        <v>42180</v>
      </c>
      <c r="B1125">
        <v>124.882858941184</v>
      </c>
      <c r="C1125">
        <v>126.996502777206</v>
      </c>
      <c r="D1125">
        <v>128.82350493154101</v>
      </c>
      <c r="E1125">
        <v>94.683949675943495</v>
      </c>
      <c r="F1125" s="464">
        <v>188.37813349441254</v>
      </c>
      <c r="G1125">
        <f>_xll.ciqfunctions.udf.CIQ($G$1, "IQ_LASTSALEPRICE", A1125, "USD")</f>
        <v>91.05</v>
      </c>
      <c r="H1125" s="186">
        <f t="shared" si="122"/>
        <v>-8.385972554998844E-3</v>
      </c>
      <c r="I1125" s="109">
        <f t="shared" si="118"/>
        <v>-1.2304938754975625E-3</v>
      </c>
      <c r="J1125" s="109">
        <f t="shared" si="119"/>
        <v>-4.8120712863640724E-3</v>
      </c>
      <c r="K1125" s="109">
        <f t="shared" si="120"/>
        <v>2.4612195990874053E-3</v>
      </c>
      <c r="L1125" s="109">
        <f t="shared" si="124"/>
        <v>3.8669137194791148E-4</v>
      </c>
      <c r="M1125" s="109">
        <f t="shared" si="123"/>
        <v>9.4516734641028055E-3</v>
      </c>
    </row>
    <row r="1126" spans="1:13" x14ac:dyDescent="0.25">
      <c r="A1126" s="185">
        <v>42181</v>
      </c>
      <c r="B1126">
        <v>125.386390656689</v>
      </c>
      <c r="C1126">
        <v>127.157992182678</v>
      </c>
      <c r="D1126">
        <v>129.555953223188</v>
      </c>
      <c r="E1126">
        <v>94.677849790316401</v>
      </c>
      <c r="F1126" s="464">
        <v>189.11507097553607</v>
      </c>
      <c r="G1126">
        <f>_xll.ciqfunctions.udf.CIQ($G$1, "IQ_LASTSALEPRICE", A1126, "USD")</f>
        <v>91.49</v>
      </c>
      <c r="H1126" s="186">
        <f t="shared" si="122"/>
        <v>4.8325096101042853E-3</v>
      </c>
      <c r="I1126" s="109">
        <f t="shared" si="118"/>
        <v>4.0320322562614752E-3</v>
      </c>
      <c r="J1126" s="109">
        <f t="shared" si="119"/>
        <v>1.2716051382557492E-3</v>
      </c>
      <c r="K1126" s="109">
        <f t="shared" si="120"/>
        <v>5.6856727507625937E-3</v>
      </c>
      <c r="L1126" s="109">
        <f t="shared" si="124"/>
        <v>-6.4423649921319104E-5</v>
      </c>
      <c r="M1126" s="109">
        <f t="shared" si="123"/>
        <v>3.9120118001667592E-3</v>
      </c>
    </row>
    <row r="1127" spans="1:13" x14ac:dyDescent="0.25">
      <c r="A1127" s="185">
        <v>42184</v>
      </c>
      <c r="B1127">
        <v>124.980767885866</v>
      </c>
      <c r="C1127">
        <v>127.36885414523699</v>
      </c>
      <c r="D1127">
        <v>130.21349203046299</v>
      </c>
      <c r="E1127">
        <v>94.685474647350304</v>
      </c>
      <c r="F1127" s="464">
        <v>189.57414678344909</v>
      </c>
      <c r="G1127">
        <f>_xll.ciqfunctions.udf.CIQ($G$1, "IQ_LASTSALEPRICE", A1127, "USD")</f>
        <v>89.79</v>
      </c>
      <c r="H1127" s="186">
        <f t="shared" si="122"/>
        <v>-1.8581265712099615E-2</v>
      </c>
      <c r="I1127" s="109">
        <f t="shared" si="118"/>
        <v>-3.2349824306978636E-3</v>
      </c>
      <c r="J1127" s="109">
        <f t="shared" si="119"/>
        <v>1.658267474497821E-3</v>
      </c>
      <c r="K1127" s="109">
        <f t="shared" si="120"/>
        <v>5.0753268446277477E-3</v>
      </c>
      <c r="L1127" s="109">
        <f t="shared" si="124"/>
        <v>8.0534750744654104E-5</v>
      </c>
      <c r="M1127" s="109">
        <f t="shared" si="123"/>
        <v>2.4274945700779593E-3</v>
      </c>
    </row>
    <row r="1128" spans="1:13" x14ac:dyDescent="0.25">
      <c r="A1128" s="185">
        <v>42185</v>
      </c>
      <c r="B1128">
        <v>125.568221553954</v>
      </c>
      <c r="C1128">
        <v>128.33984776794799</v>
      </c>
      <c r="D1128">
        <v>130.57971617628601</v>
      </c>
      <c r="E1128">
        <v>94.555852077773494</v>
      </c>
      <c r="F1128" s="464">
        <v>187.8526125037753</v>
      </c>
      <c r="G1128">
        <f>_xll.ciqfunctions.udf.CIQ($G$1, "IQ_LASTSALEPRICE", A1128, "USD")</f>
        <v>90.22</v>
      </c>
      <c r="H1128" s="186">
        <f t="shared" si="122"/>
        <v>4.7889519991088925E-3</v>
      </c>
      <c r="I1128" s="109">
        <f t="shared" si="118"/>
        <v>4.7003525264341928E-3</v>
      </c>
      <c r="J1128" s="109">
        <f t="shared" si="119"/>
        <v>7.6234777271668719E-3</v>
      </c>
      <c r="K1128" s="109">
        <f t="shared" si="120"/>
        <v>2.812490012458424E-3</v>
      </c>
      <c r="L1128" s="109">
        <f t="shared" si="124"/>
        <v>-1.3689805121596121E-3</v>
      </c>
      <c r="M1128" s="109">
        <f t="shared" si="123"/>
        <v>-9.0810604129490935E-3</v>
      </c>
    </row>
    <row r="1129" spans="1:13" x14ac:dyDescent="0.25">
      <c r="A1129" s="185">
        <v>42186</v>
      </c>
      <c r="B1129">
        <v>126.141688229946</v>
      </c>
      <c r="C1129">
        <v>129.10357951038799</v>
      </c>
      <c r="D1129">
        <v>131.30384119189301</v>
      </c>
      <c r="E1129">
        <v>94.580251620282098</v>
      </c>
      <c r="F1129" s="464">
        <v>188.47478103292056</v>
      </c>
      <c r="G1129">
        <f>_xll.ciqfunctions.udf.CIQ($G$1, "IQ_LASTSALEPRICE", A1129, "USD")</f>
        <v>90.96</v>
      </c>
      <c r="H1129" s="186">
        <f t="shared" si="122"/>
        <v>8.202172467302038E-3</v>
      </c>
      <c r="I1129" s="109">
        <f t="shared" si="118"/>
        <v>4.5669729880308818E-3</v>
      </c>
      <c r="J1129" s="109">
        <f t="shared" si="119"/>
        <v>5.9508543583510765E-3</v>
      </c>
      <c r="K1129" s="109">
        <f t="shared" si="120"/>
        <v>5.5454632374098978E-3</v>
      </c>
      <c r="L1129" s="109">
        <f t="shared" si="124"/>
        <v>2.5804370615301053E-4</v>
      </c>
      <c r="M1129" s="109">
        <f t="shared" si="123"/>
        <v>3.312003601401825E-3</v>
      </c>
    </row>
    <row r="1130" spans="1:13" x14ac:dyDescent="0.25">
      <c r="A1130" s="185">
        <v>42187</v>
      </c>
      <c r="B1130">
        <v>125.987831316875</v>
      </c>
      <c r="C1130">
        <v>129.27792635260201</v>
      </c>
      <c r="D1130">
        <v>130.41325065545701</v>
      </c>
      <c r="E1130">
        <v>94.622950819672099</v>
      </c>
      <c r="F1130" s="464">
        <v>187.8284506191483</v>
      </c>
      <c r="G1130">
        <f>_xll.ciqfunctions.udf.CIQ($G$1, "IQ_LASTSALEPRICE", A1130, "USD")</f>
        <v>90.88</v>
      </c>
      <c r="H1130" s="186">
        <f t="shared" si="122"/>
        <v>-8.7950747581355682E-4</v>
      </c>
      <c r="I1130" s="109">
        <f t="shared" si="118"/>
        <v>-1.2197150302168946E-3</v>
      </c>
      <c r="J1130" s="109">
        <f t="shared" si="119"/>
        <v>1.3504415824503457E-3</v>
      </c>
      <c r="K1130" s="109">
        <f t="shared" si="120"/>
        <v>-6.7826693290294893E-3</v>
      </c>
      <c r="L1130" s="109">
        <f t="shared" si="124"/>
        <v>4.514599893583604E-4</v>
      </c>
      <c r="M1130" s="109">
        <f t="shared" si="123"/>
        <v>-3.429267354656651E-3</v>
      </c>
    </row>
    <row r="1131" spans="1:13" x14ac:dyDescent="0.25">
      <c r="A1131" s="185">
        <v>42188</v>
      </c>
      <c r="B1131">
        <v>126.00181830897201</v>
      </c>
      <c r="C1131">
        <v>129.41472947953</v>
      </c>
      <c r="D1131">
        <v>130.82941445752999</v>
      </c>
      <c r="E1131">
        <v>94.563476934807397</v>
      </c>
      <c r="F1131" s="464">
        <v>189.50770160072489</v>
      </c>
      <c r="G1131">
        <f>_xll.ciqfunctions.udf.CIQ($G$1, "IQ_LASTSALEPRICE", A1131, "USD")</f>
        <v>90.88</v>
      </c>
      <c r="H1131" s="186">
        <f t="shared" si="122"/>
        <v>0</v>
      </c>
      <c r="I1131" s="109">
        <f t="shared" si="118"/>
        <v>1.1101859561191141E-4</v>
      </c>
      <c r="J1131" s="109">
        <f t="shared" si="119"/>
        <v>1.0582094777329409E-3</v>
      </c>
      <c r="K1131" s="109">
        <f t="shared" si="120"/>
        <v>3.191115933245614E-3</v>
      </c>
      <c r="L1131" s="109">
        <f t="shared" si="124"/>
        <v>-6.2853551225694471E-4</v>
      </c>
      <c r="M1131" s="109">
        <f t="shared" si="123"/>
        <v>8.9403441067696932E-3</v>
      </c>
    </row>
    <row r="1132" spans="1:13" x14ac:dyDescent="0.25">
      <c r="A1132" s="185">
        <v>42191</v>
      </c>
      <c r="B1132">
        <v>126.40744107979501</v>
      </c>
      <c r="C1132">
        <v>129.95062744291201</v>
      </c>
      <c r="D1132">
        <v>131.22060843147801</v>
      </c>
      <c r="E1132">
        <v>94.690049561570703</v>
      </c>
      <c r="F1132" s="464">
        <v>190.00604047115678</v>
      </c>
      <c r="G1132">
        <f>_xll.ciqfunctions.udf.CIQ($G$1, "IQ_LASTSALEPRICE", A1132, "USD")</f>
        <v>89.7</v>
      </c>
      <c r="H1132" s="186">
        <f t="shared" si="122"/>
        <v>-1.2984154929577385E-2</v>
      </c>
      <c r="I1132" s="109">
        <f t="shared" si="118"/>
        <v>3.2191818837754571E-3</v>
      </c>
      <c r="J1132" s="109">
        <f t="shared" si="119"/>
        <v>4.140934849821587E-3</v>
      </c>
      <c r="K1132" s="109">
        <f t="shared" si="120"/>
        <v>2.9901071985229954E-3</v>
      </c>
      <c r="L1132" s="109">
        <f t="shared" si="124"/>
        <v>1.3384937913245576E-3</v>
      </c>
      <c r="M1132" s="109">
        <f t="shared" si="123"/>
        <v>2.6296496987856521E-3</v>
      </c>
    </row>
    <row r="1133" spans="1:13" x14ac:dyDescent="0.25">
      <c r="A1133" s="185">
        <v>42192</v>
      </c>
      <c r="B1133">
        <v>127.80614028953001</v>
      </c>
      <c r="C1133">
        <v>131.33203044640999</v>
      </c>
      <c r="D1133">
        <v>131.91976361895999</v>
      </c>
      <c r="E1133">
        <v>94.700724361418196</v>
      </c>
      <c r="F1133" s="464">
        <v>192.89036544850498</v>
      </c>
      <c r="G1133">
        <f>_xll.ciqfunctions.udf.CIQ($G$1, "IQ_LASTSALEPRICE", A1133, "USD")</f>
        <v>90.33</v>
      </c>
      <c r="H1133" s="186">
        <f t="shared" si="122"/>
        <v>7.0234113712372981E-3</v>
      </c>
      <c r="I1133" s="109">
        <f t="shared" si="118"/>
        <v>1.1065006915629727E-2</v>
      </c>
      <c r="J1133" s="109">
        <f t="shared" si="119"/>
        <v>1.0630214187344666E-2</v>
      </c>
      <c r="K1133" s="109">
        <f t="shared" si="120"/>
        <v>5.328089816372561E-3</v>
      </c>
      <c r="L1133" s="109">
        <f t="shared" si="124"/>
        <v>1.1273412461942911E-4</v>
      </c>
      <c r="M1133" s="109">
        <f t="shared" si="123"/>
        <v>1.5180175168094445E-2</v>
      </c>
    </row>
    <row r="1134" spans="1:13" x14ac:dyDescent="0.25">
      <c r="A1134" s="185">
        <v>42193</v>
      </c>
      <c r="B1134">
        <v>126.16966221414</v>
      </c>
      <c r="C1134">
        <v>130.75396009051599</v>
      </c>
      <c r="D1134">
        <v>131.54521619709499</v>
      </c>
      <c r="E1134">
        <v>94.735798703774293</v>
      </c>
      <c r="F1134" s="464">
        <v>195.25218967079434</v>
      </c>
      <c r="G1134">
        <f>_xll.ciqfunctions.udf.CIQ($G$1, "IQ_LASTSALEPRICE", A1134, "USD")</f>
        <v>88.44</v>
      </c>
      <c r="H1134" s="186">
        <f t="shared" si="122"/>
        <v>-2.0923281301893026E-2</v>
      </c>
      <c r="I1134" s="109">
        <f t="shared" si="118"/>
        <v>-1.2804377564980429E-2</v>
      </c>
      <c r="J1134" s="109">
        <f t="shared" si="119"/>
        <v>-4.4015945990409922E-3</v>
      </c>
      <c r="K1134" s="109">
        <f t="shared" si="120"/>
        <v>-2.8392062841080534E-3</v>
      </c>
      <c r="L1134" s="109">
        <f t="shared" si="124"/>
        <v>3.703703703705763E-4</v>
      </c>
      <c r="M1134" s="109">
        <f t="shared" si="123"/>
        <v>1.2244386684620912E-2</v>
      </c>
    </row>
    <row r="1135" spans="1:13" x14ac:dyDescent="0.25">
      <c r="A1135" s="185">
        <v>42194</v>
      </c>
      <c r="B1135">
        <v>126.757115882229</v>
      </c>
      <c r="C1135">
        <v>130.92059247068499</v>
      </c>
      <c r="D1135">
        <v>131.49527654084599</v>
      </c>
      <c r="E1135">
        <v>94.674799847502797</v>
      </c>
      <c r="F1135" s="464">
        <v>194.36424041075202</v>
      </c>
      <c r="G1135">
        <f>_xll.ciqfunctions.udf.CIQ($G$1, "IQ_LASTSALEPRICE", A1135, "USD")</f>
        <v>88.14</v>
      </c>
      <c r="H1135" s="186">
        <f t="shared" si="122"/>
        <v>-3.3921302578018286E-3</v>
      </c>
      <c r="I1135" s="109">
        <f t="shared" si="118"/>
        <v>4.6560611939496788E-3</v>
      </c>
      <c r="J1135" s="109">
        <f t="shared" si="119"/>
        <v>1.2743964316923595E-3</v>
      </c>
      <c r="K1135" s="109">
        <f t="shared" si="120"/>
        <v>-3.7963871049606635E-4</v>
      </c>
      <c r="L1135" s="109">
        <f t="shared" si="124"/>
        <v>-6.4388390773195692E-4</v>
      </c>
      <c r="M1135" s="109">
        <f t="shared" si="123"/>
        <v>-4.5477044920184673E-3</v>
      </c>
    </row>
    <row r="1136" spans="1:13" x14ac:dyDescent="0.25">
      <c r="A1136" s="185">
        <v>42195</v>
      </c>
      <c r="B1136">
        <v>125.526260577662</v>
      </c>
      <c r="C1136">
        <v>131.000822875951</v>
      </c>
      <c r="D1136">
        <v>131.04581963460799</v>
      </c>
      <c r="E1136">
        <v>94.696149447197797</v>
      </c>
      <c r="F1136" s="464">
        <v>192.92056780428874</v>
      </c>
      <c r="G1136">
        <f>_xll.ciqfunctions.udf.CIQ($G$1, "IQ_LASTSALEPRICE", A1136, "USD")</f>
        <v>88.45</v>
      </c>
      <c r="H1136" s="186">
        <f t="shared" si="122"/>
        <v>3.5171318357158921E-3</v>
      </c>
      <c r="I1136" s="109">
        <f t="shared" si="118"/>
        <v>-9.7103448275882576E-3</v>
      </c>
      <c r="J1136" s="109">
        <f t="shared" si="119"/>
        <v>6.1281730972906345E-4</v>
      </c>
      <c r="K1136" s="109">
        <f t="shared" si="120"/>
        <v>-3.4180460170246674E-3</v>
      </c>
      <c r="L1136" s="109">
        <f t="shared" si="124"/>
        <v>2.2550456646741601E-4</v>
      </c>
      <c r="M1136" s="109">
        <f t="shared" si="123"/>
        <v>-7.4276657239642496E-3</v>
      </c>
    </row>
    <row r="1137" spans="1:13" x14ac:dyDescent="0.25">
      <c r="A1137" s="185">
        <v>42198</v>
      </c>
      <c r="B1137">
        <v>126.86901181900799</v>
      </c>
      <c r="C1137">
        <v>131.20859905369201</v>
      </c>
      <c r="D1137">
        <v>130.97923342627601</v>
      </c>
      <c r="E1137">
        <v>94.677849790316401</v>
      </c>
      <c r="F1137" s="464">
        <v>191.10842645726368</v>
      </c>
      <c r="G1137">
        <f>_xll.ciqfunctions.udf.CIQ($G$1, "IQ_LASTSALEPRICE", A1137, "USD")</f>
        <v>89.59</v>
      </c>
      <c r="H1137" s="186">
        <f t="shared" si="122"/>
        <v>1.288863764838899E-2</v>
      </c>
      <c r="I1137" s="109">
        <f t="shared" si="118"/>
        <v>1.0696974761828848E-2</v>
      </c>
      <c r="J1137" s="109">
        <f t="shared" si="119"/>
        <v>1.5860677298016324E-3</v>
      </c>
      <c r="K1137" s="109">
        <f t="shared" si="120"/>
        <v>-5.081139445549665E-4</v>
      </c>
      <c r="L1137" s="109">
        <f t="shared" si="124"/>
        <v>-1.9324605053350208E-4</v>
      </c>
      <c r="M1137" s="109">
        <f t="shared" si="123"/>
        <v>-9.3931993236896494E-3</v>
      </c>
    </row>
    <row r="1138" spans="1:13" x14ac:dyDescent="0.25">
      <c r="A1138" s="185">
        <v>42199</v>
      </c>
      <c r="B1138">
        <v>126.952933771592</v>
      </c>
      <c r="C1138">
        <v>131.123225673729</v>
      </c>
      <c r="D1138">
        <v>130.438220483582</v>
      </c>
      <c r="E1138">
        <v>94.712924132672498</v>
      </c>
      <c r="F1138" s="464">
        <v>188.57746904258534</v>
      </c>
      <c r="G1138">
        <f>_xll.ciqfunctions.udf.CIQ($G$1, "IQ_LASTSALEPRICE", A1138, "USD")</f>
        <v>88.13</v>
      </c>
      <c r="H1138" s="186">
        <f t="shared" si="122"/>
        <v>-1.6296461658667383E-2</v>
      </c>
      <c r="I1138" s="109">
        <f t="shared" si="118"/>
        <v>6.614850339003997E-4</v>
      </c>
      <c r="J1138" s="109">
        <f t="shared" si="119"/>
        <v>-6.5066909165056863E-4</v>
      </c>
      <c r="K1138" s="109">
        <f t="shared" si="120"/>
        <v>-4.1305245766194432E-3</v>
      </c>
      <c r="L1138" s="109">
        <f t="shared" si="124"/>
        <v>3.7045985342687437E-4</v>
      </c>
      <c r="M1138" s="109">
        <f t="shared" si="123"/>
        <v>-1.3243567861432437E-2</v>
      </c>
    </row>
    <row r="1139" spans="1:13" x14ac:dyDescent="0.25">
      <c r="A1139" s="185">
        <v>42200</v>
      </c>
      <c r="B1139">
        <v>127.652283376459</v>
      </c>
      <c r="C1139">
        <v>132.86977988068199</v>
      </c>
      <c r="D1139">
        <v>131.154022223147</v>
      </c>
      <c r="E1139">
        <v>94.680899733130005</v>
      </c>
      <c r="F1139" s="464">
        <v>190.62518876472365</v>
      </c>
      <c r="G1139">
        <f>_xll.ciqfunctions.udf.CIQ($G$1, "IQ_LASTSALEPRICE", A1139, "USD")</f>
        <v>86.51</v>
      </c>
      <c r="H1139" s="186">
        <f t="shared" si="122"/>
        <v>-1.8381935776693448E-2</v>
      </c>
      <c r="I1139" s="109">
        <f t="shared" si="118"/>
        <v>5.5087313391688486E-3</v>
      </c>
      <c r="J1139" s="109">
        <f t="shared" si="119"/>
        <v>1.3319945402341604E-2</v>
      </c>
      <c r="K1139" s="109">
        <f t="shared" si="120"/>
        <v>5.4876686979572487E-3</v>
      </c>
      <c r="L1139" s="109">
        <f t="shared" si="124"/>
        <v>-3.3812069298622127E-4</v>
      </c>
      <c r="M1139" s="109">
        <f t="shared" si="123"/>
        <v>1.085877190172635E-2</v>
      </c>
    </row>
    <row r="1140" spans="1:13" x14ac:dyDescent="0.25">
      <c r="A1140" s="185">
        <v>42201</v>
      </c>
      <c r="B1140">
        <v>128.33764598923</v>
      </c>
      <c r="C1140">
        <v>133.108413906603</v>
      </c>
      <c r="D1140">
        <v>131.528569645012</v>
      </c>
      <c r="E1140">
        <v>94.717499046892797</v>
      </c>
      <c r="F1140" s="464">
        <v>189.43521594684384</v>
      </c>
      <c r="G1140">
        <f>_xll.ciqfunctions.udf.CIQ($G$1, "IQ_LASTSALEPRICE", A1140, "USD")</f>
        <v>87.75</v>
      </c>
      <c r="H1140" s="186">
        <f t="shared" si="122"/>
        <v>1.4333603051670307E-2</v>
      </c>
      <c r="I1140" s="109">
        <f t="shared" si="118"/>
        <v>5.3689804415781861E-3</v>
      </c>
      <c r="J1140" s="109">
        <f t="shared" si="119"/>
        <v>1.795999256831049E-3</v>
      </c>
      <c r="K1140" s="109">
        <f t="shared" si="120"/>
        <v>2.8557829604931584E-3</v>
      </c>
      <c r="L1140" s="109">
        <f t="shared" si="124"/>
        <v>3.8655435115164671E-4</v>
      </c>
      <c r="M1140" s="109">
        <f t="shared" si="123"/>
        <v>-6.2424741745358281E-3</v>
      </c>
    </row>
    <row r="1141" spans="1:13" x14ac:dyDescent="0.25">
      <c r="A1141" s="185">
        <v>42202</v>
      </c>
      <c r="B1141">
        <v>128.86915168892901</v>
      </c>
      <c r="C1141">
        <v>133.608311047109</v>
      </c>
      <c r="D1141">
        <v>132.46909983769601</v>
      </c>
      <c r="E1141">
        <v>94.685474647350304</v>
      </c>
      <c r="F1141" s="464">
        <v>193.19842947749925</v>
      </c>
      <c r="G1141">
        <f>_xll.ciqfunctions.udf.CIQ($G$1, "IQ_LASTSALEPRICE", A1141, "USD")</f>
        <v>87.79</v>
      </c>
      <c r="H1141" s="186">
        <f t="shared" si="122"/>
        <v>4.5584045584057264E-4</v>
      </c>
      <c r="I1141" s="109">
        <f t="shared" si="118"/>
        <v>4.1414636804513183E-3</v>
      </c>
      <c r="J1141" s="109">
        <f t="shared" si="119"/>
        <v>3.7555637982189527E-3</v>
      </c>
      <c r="K1141" s="109">
        <f t="shared" si="120"/>
        <v>7.150767283659043E-3</v>
      </c>
      <c r="L1141" s="109">
        <f t="shared" si="124"/>
        <v>-3.381043615461321E-4</v>
      </c>
      <c r="M1141" s="109">
        <f t="shared" si="123"/>
        <v>1.9865437964350807E-2</v>
      </c>
    </row>
    <row r="1142" spans="1:13" x14ac:dyDescent="0.25">
      <c r="A1142" s="185">
        <v>42205</v>
      </c>
      <c r="B1142">
        <v>128.911112665221</v>
      </c>
      <c r="C1142">
        <v>133.50339436329901</v>
      </c>
      <c r="D1142">
        <v>133.018436056431</v>
      </c>
      <c r="E1142">
        <v>94.700724361418196</v>
      </c>
      <c r="F1142" s="464">
        <v>194.01389308366052</v>
      </c>
      <c r="G1142">
        <f>_xll.ciqfunctions.udf.CIQ($G$1, "IQ_LASTSALEPRICE", A1142, "USD")</f>
        <v>87.81</v>
      </c>
      <c r="H1142" s="186">
        <f t="shared" si="122"/>
        <v>2.2781637999758075E-4</v>
      </c>
      <c r="I1142" s="109">
        <f t="shared" si="118"/>
        <v>3.2560916047064126E-4</v>
      </c>
      <c r="J1142" s="109">
        <f t="shared" si="119"/>
        <v>-7.8525567000842234E-4</v>
      </c>
      <c r="K1142" s="109">
        <f t="shared" si="120"/>
        <v>4.1469008199501722E-3</v>
      </c>
      <c r="L1142" s="109">
        <f t="shared" si="124"/>
        <v>1.610565308427514E-4</v>
      </c>
      <c r="M1142" s="109">
        <f t="shared" si="123"/>
        <v>4.2208604302149677E-3</v>
      </c>
    </row>
    <row r="1143" spans="1:13" x14ac:dyDescent="0.25">
      <c r="A1143" s="185">
        <v>42206</v>
      </c>
      <c r="B1143">
        <v>128.05790614728301</v>
      </c>
      <c r="C1143">
        <v>133.30693272989001</v>
      </c>
      <c r="D1143">
        <v>133.03508260851399</v>
      </c>
      <c r="E1143">
        <v>94.696149447197797</v>
      </c>
      <c r="F1143" s="464">
        <v>192.2681969193597</v>
      </c>
      <c r="G1143">
        <f>_xll.ciqfunctions.udf.CIQ($G$1, "IQ_LASTSALEPRICE", A1143, "USD")</f>
        <v>88.13</v>
      </c>
      <c r="H1143" s="186">
        <f t="shared" si="122"/>
        <v>3.6442318642522231E-3</v>
      </c>
      <c r="I1143" s="109">
        <f t="shared" si="118"/>
        <v>-6.618564531001625E-3</v>
      </c>
      <c r="J1143" s="109">
        <f t="shared" si="119"/>
        <v>-1.4715853057216677E-3</v>
      </c>
      <c r="K1143" s="109">
        <f t="shared" si="120"/>
        <v>1.2514469855839927E-4</v>
      </c>
      <c r="L1143" s="109">
        <f t="shared" si="124"/>
        <v>-4.8309178744432302E-5</v>
      </c>
      <c r="M1143" s="109">
        <f t="shared" si="123"/>
        <v>-8.9977894704069694E-3</v>
      </c>
    </row>
    <row r="1144" spans="1:13" x14ac:dyDescent="0.25">
      <c r="A1144" s="185">
        <v>42207</v>
      </c>
      <c r="B1144">
        <v>128.35163298132699</v>
      </c>
      <c r="C1144">
        <v>134.050606871014</v>
      </c>
      <c r="D1144">
        <v>133.925673144949</v>
      </c>
      <c r="E1144">
        <v>94.693099504384193</v>
      </c>
      <c r="F1144" s="464">
        <v>194.76291150709756</v>
      </c>
      <c r="G1144">
        <f>_xll.ciqfunctions.udf.CIQ($G$1, "IQ_LASTSALEPRICE", A1144, "USD")</f>
        <v>88.97</v>
      </c>
      <c r="H1144" s="186">
        <f t="shared" si="122"/>
        <v>9.5313741064337876E-3</v>
      </c>
      <c r="I1144" s="109">
        <f t="shared" si="118"/>
        <v>2.2937032384877654E-3</v>
      </c>
      <c r="J1144" s="109">
        <f t="shared" si="119"/>
        <v>5.5786606584884435E-3</v>
      </c>
      <c r="K1144" s="109">
        <f t="shared" si="120"/>
        <v>6.6944036037153154E-3</v>
      </c>
      <c r="L1144" s="109">
        <f t="shared" si="124"/>
        <v>-3.2207675089268584E-5</v>
      </c>
      <c r="M1144" s="109">
        <f t="shared" si="123"/>
        <v>1.2975180647188278E-2</v>
      </c>
    </row>
    <row r="1145" spans="1:13" x14ac:dyDescent="0.25">
      <c r="A1145" s="185">
        <v>42208</v>
      </c>
      <c r="B1145">
        <v>127.42849150290201</v>
      </c>
      <c r="C1145">
        <v>133.73071384488699</v>
      </c>
      <c r="D1145">
        <v>134.07549211369499</v>
      </c>
      <c r="E1145">
        <v>94.697674418604606</v>
      </c>
      <c r="F1145" s="464">
        <v>198.75566294170946</v>
      </c>
      <c r="G1145">
        <f>_xll.ciqfunctions.udf.CIQ($G$1, "IQ_LASTSALEPRICE", A1145, "USD")</f>
        <v>91.17</v>
      </c>
      <c r="H1145" s="186">
        <f t="shared" si="122"/>
        <v>2.4727436214454279E-2</v>
      </c>
      <c r="I1145" s="109">
        <f t="shared" si="118"/>
        <v>-7.1922846401126783E-3</v>
      </c>
      <c r="J1145" s="109">
        <f t="shared" si="119"/>
        <v>-2.3863601485579755E-3</v>
      </c>
      <c r="K1145" s="109">
        <f t="shared" si="120"/>
        <v>1.1186725086222982E-3</v>
      </c>
      <c r="L1145" s="109">
        <f t="shared" si="124"/>
        <v>4.8313068685690297E-5</v>
      </c>
      <c r="M1145" s="109">
        <f t="shared" si="123"/>
        <v>2.0500573767949559E-2</v>
      </c>
    </row>
    <row r="1146" spans="1:13" x14ac:dyDescent="0.25">
      <c r="A1146" s="185">
        <v>42209</v>
      </c>
      <c r="B1146">
        <v>127.44247849499899</v>
      </c>
      <c r="C1146">
        <v>134.23575396008999</v>
      </c>
      <c r="D1146">
        <v>134.916142993882</v>
      </c>
      <c r="E1146">
        <v>94.700724361418196</v>
      </c>
      <c r="F1146" s="464">
        <v>200.88190878888551</v>
      </c>
      <c r="G1146">
        <f>_xll.ciqfunctions.udf.CIQ($G$1, "IQ_LASTSALEPRICE", A1146, "USD")</f>
        <v>89.93</v>
      </c>
      <c r="H1146" s="186">
        <f t="shared" si="122"/>
        <v>-1.3600965229790485E-2</v>
      </c>
      <c r="I1146" s="109">
        <f t="shared" si="118"/>
        <v>1.0976345974134105E-4</v>
      </c>
      <c r="J1146" s="109">
        <f t="shared" si="119"/>
        <v>3.7765454223837036E-3</v>
      </c>
      <c r="K1146" s="109">
        <f t="shared" si="120"/>
        <v>6.2699816866915725E-3</v>
      </c>
      <c r="L1146" s="109">
        <f t="shared" si="124"/>
        <v>3.220715643026395E-5</v>
      </c>
      <c r="M1146" s="109">
        <f t="shared" si="123"/>
        <v>1.0697787503038958E-2</v>
      </c>
    </row>
    <row r="1147" spans="1:13" x14ac:dyDescent="0.25">
      <c r="A1147" s="185">
        <v>42212</v>
      </c>
      <c r="B1147">
        <v>125.987831316875</v>
      </c>
      <c r="C1147">
        <v>134.018720427895</v>
      </c>
      <c r="D1147">
        <v>135.415539556369</v>
      </c>
      <c r="E1147">
        <v>94.693099504384193</v>
      </c>
      <c r="F1147" s="464">
        <v>202.86922379945636</v>
      </c>
      <c r="G1147">
        <f>_xll.ciqfunctions.udf.CIQ($G$1, "IQ_LASTSALEPRICE", A1147, "USD")</f>
        <v>89.52</v>
      </c>
      <c r="H1147" s="186">
        <f t="shared" si="122"/>
        <v>-4.5591015234072163E-3</v>
      </c>
      <c r="I1147" s="109">
        <f t="shared" si="118"/>
        <v>-1.1414146957139382E-2</v>
      </c>
      <c r="J1147" s="109">
        <f t="shared" si="119"/>
        <v>-1.6168086801934267E-3</v>
      </c>
      <c r="K1147" s="109">
        <f t="shared" si="120"/>
        <v>3.7015330516054767E-3</v>
      </c>
      <c r="L1147" s="109">
        <f t="shared" si="124"/>
        <v>-8.0515297907313155E-5</v>
      </c>
      <c r="M1147" s="109">
        <f t="shared" si="123"/>
        <v>9.8929516478230006E-3</v>
      </c>
    </row>
    <row r="1148" spans="1:13" x14ac:dyDescent="0.25">
      <c r="A1148" s="185">
        <v>42213</v>
      </c>
      <c r="B1148">
        <v>126.60325896915801</v>
      </c>
      <c r="C1148">
        <v>133.23287389426</v>
      </c>
      <c r="D1148">
        <v>135.340630071996</v>
      </c>
      <c r="E1148">
        <v>94.683949675943495</v>
      </c>
      <c r="F1148" s="464">
        <v>204.82029598308665</v>
      </c>
      <c r="G1148">
        <f>_xll.ciqfunctions.udf.CIQ($G$1, "IQ_LASTSALEPRICE", A1148, "USD")</f>
        <v>90.09</v>
      </c>
      <c r="H1148" s="186">
        <f t="shared" si="122"/>
        <v>6.3672922252011599E-3</v>
      </c>
      <c r="I1148" s="109">
        <f t="shared" si="118"/>
        <v>4.8848182070466706E-3</v>
      </c>
      <c r="J1148" s="109">
        <f t="shared" si="119"/>
        <v>-5.8637071830409671E-3</v>
      </c>
      <c r="K1148" s="109">
        <f t="shared" si="120"/>
        <v>-5.5318233504375591E-4</v>
      </c>
      <c r="L1148" s="109">
        <f t="shared" si="124"/>
        <v>-9.6626137369937304E-5</v>
      </c>
      <c r="M1148" s="109">
        <f t="shared" si="123"/>
        <v>9.6173887152000148E-3</v>
      </c>
    </row>
    <row r="1149" spans="1:13" x14ac:dyDescent="0.25">
      <c r="A1149" s="185">
        <v>42214</v>
      </c>
      <c r="B1149">
        <v>126.9109727953</v>
      </c>
      <c r="C1149">
        <v>132.597202221765</v>
      </c>
      <c r="D1149">
        <v>135.02434558242101</v>
      </c>
      <c r="E1149">
        <v>94.691574532977498</v>
      </c>
      <c r="F1149" s="464">
        <v>201.63696768347933</v>
      </c>
      <c r="G1149">
        <f>_xll.ciqfunctions.udf.CIQ($G$1, "IQ_LASTSALEPRICE", A1149, "USD")</f>
        <v>90.3</v>
      </c>
      <c r="H1149" s="186">
        <f t="shared" si="122"/>
        <v>2.3310023310023631E-3</v>
      </c>
      <c r="I1149" s="109">
        <f t="shared" si="118"/>
        <v>2.4305363751888631E-3</v>
      </c>
      <c r="J1149" s="109">
        <f t="shared" si="119"/>
        <v>-4.7711323332970679E-3</v>
      </c>
      <c r="K1149" s="109">
        <f t="shared" si="120"/>
        <v>-2.3369515082555248E-3</v>
      </c>
      <c r="L1149" s="109">
        <f t="shared" si="124"/>
        <v>8.0529562403119925E-5</v>
      </c>
      <c r="M1149" s="109">
        <f t="shared" si="123"/>
        <v>-1.5542054972277675E-2</v>
      </c>
    </row>
    <row r="1150" spans="1:13" x14ac:dyDescent="0.25">
      <c r="A1150" s="185">
        <v>42215</v>
      </c>
      <c r="B1150">
        <v>128.00195817889301</v>
      </c>
      <c r="C1150">
        <v>134.003291503805</v>
      </c>
      <c r="D1150">
        <v>137.06354821257599</v>
      </c>
      <c r="E1150">
        <v>94.700724361418196</v>
      </c>
      <c r="F1150" s="464">
        <v>203.79945635759591</v>
      </c>
      <c r="G1150">
        <f>_xll.ciqfunctions.udf.CIQ($G$1, "IQ_LASTSALEPRICE", A1150, "USD")</f>
        <v>89.48</v>
      </c>
      <c r="H1150" s="186">
        <f t="shared" si="122"/>
        <v>-9.0808416389811519E-3</v>
      </c>
      <c r="I1150" s="109">
        <f t="shared" si="118"/>
        <v>8.596462225159307E-3</v>
      </c>
      <c r="J1150" s="109">
        <f t="shared" si="119"/>
        <v>1.0604215311333265E-2</v>
      </c>
      <c r="K1150" s="109">
        <f t="shared" si="120"/>
        <v>1.5102481121896938E-2</v>
      </c>
      <c r="L1150" s="109">
        <f t="shared" si="124"/>
        <v>9.6627693496831313E-5</v>
      </c>
      <c r="M1150" s="109">
        <f t="shared" si="123"/>
        <v>1.0724663730864892E-2</v>
      </c>
    </row>
    <row r="1151" spans="1:13" x14ac:dyDescent="0.25">
      <c r="A1151" s="185">
        <v>42216</v>
      </c>
      <c r="B1151">
        <v>126.60325896915801</v>
      </c>
      <c r="C1151">
        <v>133.86134540218001</v>
      </c>
      <c r="D1151">
        <v>133.559448999126</v>
      </c>
      <c r="E1151">
        <v>94.7037743042317</v>
      </c>
      <c r="F1151" s="464">
        <v>204.95922681969193</v>
      </c>
      <c r="G1151">
        <f>_xll.ciqfunctions.udf.CIQ($G$1, "IQ_LASTSALEPRICE", A1151, "USD")</f>
        <v>88.39</v>
      </c>
      <c r="H1151" s="186">
        <f t="shared" si="122"/>
        <v>-1.2181493071077409E-2</v>
      </c>
      <c r="I1151" s="109">
        <f t="shared" si="118"/>
        <v>-1.0927170409222975E-2</v>
      </c>
      <c r="J1151" s="109">
        <f t="shared" si="119"/>
        <v>-1.0592732464408394E-3</v>
      </c>
      <c r="K1151" s="109">
        <f t="shared" si="120"/>
        <v>-2.5565507818427258E-2</v>
      </c>
      <c r="L1151" s="109">
        <f t="shared" si="124"/>
        <v>3.2206119161992675E-5</v>
      </c>
      <c r="M1151" s="109">
        <f t="shared" si="123"/>
        <v>5.6907436497819486E-3</v>
      </c>
    </row>
    <row r="1152" spans="1:13" x14ac:dyDescent="0.25">
      <c r="A1152" s="185">
        <v>42219</v>
      </c>
      <c r="B1152">
        <v>127.59633540807</v>
      </c>
      <c r="C1152">
        <v>135.141946101625</v>
      </c>
      <c r="D1152">
        <v>134.10046194181999</v>
      </c>
      <c r="E1152">
        <v>94.693099504384193</v>
      </c>
      <c r="F1152" s="464">
        <v>208.34189066747206</v>
      </c>
      <c r="G1152">
        <f>_xll.ciqfunctions.udf.CIQ($G$1, "IQ_LASTSALEPRICE", A1152, "USD")</f>
        <v>87.98</v>
      </c>
      <c r="H1152" s="186">
        <f t="shared" si="122"/>
        <v>-4.6385337707884888E-3</v>
      </c>
      <c r="I1152" s="109">
        <f t="shared" si="118"/>
        <v>7.8440037562850229E-3</v>
      </c>
      <c r="J1152" s="109">
        <f t="shared" si="119"/>
        <v>9.5666205624744816E-3</v>
      </c>
      <c r="K1152" s="109">
        <f t="shared" si="120"/>
        <v>4.0507275729890768E-3</v>
      </c>
      <c r="L1152" s="109">
        <f t="shared" si="124"/>
        <v>-1.1271778686683387E-4</v>
      </c>
      <c r="M1152" s="109">
        <f t="shared" si="123"/>
        <v>1.6504081813091265E-2</v>
      </c>
    </row>
    <row r="1153" spans="1:13" x14ac:dyDescent="0.25">
      <c r="A1153" s="185">
        <v>42220</v>
      </c>
      <c r="B1153">
        <v>127.61032240016701</v>
      </c>
      <c r="C1153">
        <v>134.95577041760899</v>
      </c>
      <c r="D1153">
        <v>134.49997919180899</v>
      </c>
      <c r="E1153">
        <v>94.694624475791002</v>
      </c>
      <c r="F1153" s="464">
        <v>209.41709453337359</v>
      </c>
      <c r="G1153">
        <f>_xll.ciqfunctions.udf.CIQ($G$1, "IQ_LASTSALEPRICE", A1153, "USD")</f>
        <v>87.75</v>
      </c>
      <c r="H1153" s="186">
        <f t="shared" si="122"/>
        <v>-2.6142305069334348E-3</v>
      </c>
      <c r="I1153" s="109">
        <f t="shared" si="118"/>
        <v>1.0961907371620505E-4</v>
      </c>
      <c r="J1153" s="109">
        <f t="shared" si="119"/>
        <v>-1.3776306275478101E-3</v>
      </c>
      <c r="K1153" s="109">
        <f t="shared" si="120"/>
        <v>2.9792384321714049E-3</v>
      </c>
      <c r="L1153" s="109">
        <f t="shared" si="124"/>
        <v>1.6104356228563432E-5</v>
      </c>
      <c r="M1153" s="109">
        <f t="shared" si="123"/>
        <v>5.1607665767881006E-3</v>
      </c>
    </row>
    <row r="1154" spans="1:13" x14ac:dyDescent="0.25">
      <c r="A1154" s="185">
        <v>42221</v>
      </c>
      <c r="B1154">
        <v>128.64535981537099</v>
      </c>
      <c r="C1154">
        <v>135.48138243159801</v>
      </c>
      <c r="D1154">
        <v>136.19792750426501</v>
      </c>
      <c r="E1154">
        <v>94.700724361418196</v>
      </c>
      <c r="F1154" s="464">
        <v>210.80640289942613</v>
      </c>
      <c r="G1154">
        <f>_xll.ciqfunctions.udf.CIQ($G$1, "IQ_LASTSALEPRICE", A1154, "USD")</f>
        <v>87.93</v>
      </c>
      <c r="H1154" s="186">
        <f t="shared" si="122"/>
        <v>2.0512820512821328E-3</v>
      </c>
      <c r="I1154" s="109">
        <f t="shared" si="118"/>
        <v>8.11092234339994E-3</v>
      </c>
      <c r="J1154" s="109">
        <f t="shared" si="119"/>
        <v>3.8946983323688844E-3</v>
      </c>
      <c r="K1154" s="109">
        <f t="shared" si="120"/>
        <v>1.2624152975031944E-2</v>
      </c>
      <c r="L1154" s="109">
        <f t="shared" si="124"/>
        <v>6.4416387529409036E-5</v>
      </c>
      <c r="M1154" s="109">
        <f t="shared" si="123"/>
        <v>6.6341688540194621E-3</v>
      </c>
    </row>
    <row r="1155" spans="1:13" x14ac:dyDescent="0.25">
      <c r="A1155" s="185">
        <v>42222</v>
      </c>
      <c r="B1155">
        <v>128.155815091964</v>
      </c>
      <c r="C1155">
        <v>135.446410203661</v>
      </c>
      <c r="D1155">
        <v>136.114694743851</v>
      </c>
      <c r="E1155">
        <v>94.697674418604606</v>
      </c>
      <c r="F1155" s="464">
        <v>214.70250679553001</v>
      </c>
      <c r="G1155">
        <f>_xll.ciqfunctions.udf.CIQ($G$1, "IQ_LASTSALEPRICE", A1155, "USD")</f>
        <v>88.06</v>
      </c>
      <c r="H1155" s="186">
        <f t="shared" si="122"/>
        <v>1.4784487660639556E-3</v>
      </c>
      <c r="I1155" s="109">
        <f t="shared" ref="I1155:I1218" si="125">B1155/B1154-1</f>
        <v>-3.8053818972528797E-3</v>
      </c>
      <c r="J1155" s="109">
        <f t="shared" ref="J1155:J1218" si="126">C1155/C1154-1</f>
        <v>-2.5813309038724697E-4</v>
      </c>
      <c r="K1155" s="109">
        <f t="shared" ref="K1155:K1218" si="127">D1155/D1154-1</f>
        <v>-6.1111620374254549E-4</v>
      </c>
      <c r="L1155" s="109">
        <f t="shared" ref="L1155:L1218" si="128">E1155/E1154-1</f>
        <v>-3.2206119162880853E-5</v>
      </c>
      <c r="M1155" s="109">
        <f t="shared" si="123"/>
        <v>1.848190492564239E-2</v>
      </c>
    </row>
    <row r="1156" spans="1:13" x14ac:dyDescent="0.25">
      <c r="A1156" s="185">
        <v>42223</v>
      </c>
      <c r="B1156">
        <v>127.820127281628</v>
      </c>
      <c r="C1156">
        <v>134.79942398683301</v>
      </c>
      <c r="D1156">
        <v>134.591535228265</v>
      </c>
      <c r="E1156">
        <v>94.685474647350304</v>
      </c>
      <c r="F1156" s="464">
        <v>212.2108124433706</v>
      </c>
      <c r="G1156">
        <f>_xll.ciqfunctions.udf.CIQ($G$1, "IQ_LASTSALEPRICE", A1156, "USD")</f>
        <v>88.16</v>
      </c>
      <c r="H1156" s="186">
        <f t="shared" ref="H1156:H1219" si="129">G1156/G1155-1</f>
        <v>1.1355893708833165E-3</v>
      </c>
      <c r="I1156" s="109">
        <f t="shared" si="125"/>
        <v>-2.6193724420160436E-3</v>
      </c>
      <c r="J1156" s="109">
        <f t="shared" si="126"/>
        <v>-4.7766951952079584E-3</v>
      </c>
      <c r="K1156" s="109">
        <f t="shared" si="127"/>
        <v>-1.1190265080874506E-2</v>
      </c>
      <c r="L1156" s="109">
        <f t="shared" si="128"/>
        <v>-1.2882862572072273E-4</v>
      </c>
      <c r="M1156" s="109">
        <f t="shared" ref="M1156:M1219" si="130">F1156/F1155-1</f>
        <v>-1.1605334233625642E-2</v>
      </c>
    </row>
    <row r="1157" spans="1:13" x14ac:dyDescent="0.25">
      <c r="A1157" s="185">
        <v>42226</v>
      </c>
      <c r="B1157">
        <v>127.302608574026</v>
      </c>
      <c r="C1157">
        <v>134.34478502365701</v>
      </c>
      <c r="D1157">
        <v>134.51662574389201</v>
      </c>
      <c r="E1157">
        <v>94.696149447197797</v>
      </c>
      <c r="F1157" s="464">
        <v>209.74327997583813</v>
      </c>
      <c r="G1157">
        <f>_xll.ciqfunctions.udf.CIQ($G$1, "IQ_LASTSALEPRICE", A1157, "USD")</f>
        <v>89.39</v>
      </c>
      <c r="H1157" s="186">
        <f t="shared" si="129"/>
        <v>1.3951905626134353E-2</v>
      </c>
      <c r="I1157" s="109">
        <f t="shared" si="125"/>
        <v>-4.0488045083991731E-3</v>
      </c>
      <c r="J1157" s="109">
        <f t="shared" si="126"/>
        <v>-3.3727070170597173E-3</v>
      </c>
      <c r="K1157" s="109">
        <f t="shared" si="127"/>
        <v>-5.5656906094392333E-4</v>
      </c>
      <c r="L1157" s="109">
        <f t="shared" si="128"/>
        <v>1.1273957158941528E-4</v>
      </c>
      <c r="M1157" s="109">
        <f t="shared" si="130"/>
        <v>-1.1627741485561338E-2</v>
      </c>
    </row>
    <row r="1158" spans="1:13" x14ac:dyDescent="0.25">
      <c r="A1158" s="185">
        <v>42227</v>
      </c>
      <c r="B1158">
        <v>126.43541506399001</v>
      </c>
      <c r="C1158">
        <v>135.16971816498599</v>
      </c>
      <c r="D1158">
        <v>135.898289566773</v>
      </c>
      <c r="E1158">
        <v>96.431566908120402</v>
      </c>
      <c r="F1158" s="464">
        <v>211.73663545756568</v>
      </c>
      <c r="G1158">
        <f>_xll.ciqfunctions.udf.CIQ($G$1, "IQ_LASTSALEPRICE", A1158, "USD")</f>
        <v>86.94</v>
      </c>
      <c r="H1158" s="186">
        <f t="shared" si="129"/>
        <v>-2.7407987470634332E-2</v>
      </c>
      <c r="I1158" s="109">
        <f t="shared" si="125"/>
        <v>-6.8120639455060417E-3</v>
      </c>
      <c r="J1158" s="109">
        <f t="shared" si="126"/>
        <v>6.1404180384354579E-3</v>
      </c>
      <c r="K1158" s="109">
        <f t="shared" si="127"/>
        <v>1.0271323825142398E-2</v>
      </c>
      <c r="L1158" s="109">
        <f t="shared" si="128"/>
        <v>1.8326167125626069E-2</v>
      </c>
      <c r="M1158" s="109">
        <f t="shared" si="130"/>
        <v>9.5037871151684161E-3</v>
      </c>
    </row>
    <row r="1159" spans="1:13" x14ac:dyDescent="0.25">
      <c r="A1159" s="185">
        <v>42228</v>
      </c>
      <c r="B1159">
        <v>124.84089796489199</v>
      </c>
      <c r="C1159">
        <v>133.53013783172099</v>
      </c>
      <c r="D1159">
        <v>135.88164301469001</v>
      </c>
      <c r="E1159">
        <v>97.369424323293899</v>
      </c>
      <c r="F1159" s="464">
        <v>210.39565086076712</v>
      </c>
      <c r="G1159">
        <f>_xll.ciqfunctions.udf.CIQ($G$1, "IQ_LASTSALEPRICE", A1159, "USD")</f>
        <v>84.87</v>
      </c>
      <c r="H1159" s="186">
        <f t="shared" si="129"/>
        <v>-2.3809523809523725E-2</v>
      </c>
      <c r="I1159" s="109">
        <f t="shared" si="125"/>
        <v>-1.2611316997622968E-2</v>
      </c>
      <c r="J1159" s="109">
        <f t="shared" si="126"/>
        <v>-1.2129790277906394E-2</v>
      </c>
      <c r="K1159" s="109">
        <f t="shared" si="127"/>
        <v>-1.2249272699493829E-4</v>
      </c>
      <c r="L1159" s="109">
        <f t="shared" si="128"/>
        <v>9.7256266308218819E-3</v>
      </c>
      <c r="M1159" s="109">
        <f t="shared" si="130"/>
        <v>-6.3332667674664833E-3</v>
      </c>
    </row>
    <row r="1160" spans="1:13" x14ac:dyDescent="0.25">
      <c r="A1160" s="185">
        <v>42229</v>
      </c>
      <c r="B1160">
        <v>125.526260577662</v>
      </c>
      <c r="C1160">
        <v>134.402386340259</v>
      </c>
      <c r="D1160">
        <v>136.38103957717701</v>
      </c>
      <c r="E1160">
        <v>97.578345406023601</v>
      </c>
      <c r="F1160" s="464">
        <v>212.8722440350347</v>
      </c>
      <c r="G1160">
        <f>_xll.ciqfunctions.udf.CIQ($G$1, "IQ_LASTSALEPRICE", A1160, "USD")</f>
        <v>84.03</v>
      </c>
      <c r="H1160" s="186">
        <f t="shared" si="129"/>
        <v>-9.8974902792506869E-3</v>
      </c>
      <c r="I1160" s="109">
        <f t="shared" si="125"/>
        <v>5.4898885216505544E-3</v>
      </c>
      <c r="J1160" s="109">
        <f t="shared" si="126"/>
        <v>6.5322220339294468E-3</v>
      </c>
      <c r="K1160" s="109">
        <f t="shared" si="127"/>
        <v>3.6752319990198679E-3</v>
      </c>
      <c r="L1160" s="109">
        <f t="shared" si="128"/>
        <v>2.1456538762725241E-3</v>
      </c>
      <c r="M1160" s="109">
        <f t="shared" si="130"/>
        <v>1.1771123424535457E-2</v>
      </c>
    </row>
    <row r="1161" spans="1:13" x14ac:dyDescent="0.25">
      <c r="A1161" s="185">
        <v>42230</v>
      </c>
      <c r="B1161">
        <v>125.903909364291</v>
      </c>
      <c r="C1161">
        <v>134.35198518823199</v>
      </c>
      <c r="D1161">
        <v>136.189604228224</v>
      </c>
      <c r="E1161">
        <v>97.465497521921407</v>
      </c>
      <c r="F1161" s="464">
        <v>209.50166112956813</v>
      </c>
      <c r="G1161">
        <f>_xll.ciqfunctions.udf.CIQ($G$1, "IQ_LASTSALEPRICE", A1161, "USD")</f>
        <v>83.83</v>
      </c>
      <c r="H1161" s="186">
        <f t="shared" si="129"/>
        <v>-2.3801023444008917E-3</v>
      </c>
      <c r="I1161" s="109">
        <f t="shared" si="125"/>
        <v>3.0085241517678885E-3</v>
      </c>
      <c r="J1161" s="109">
        <f t="shared" si="126"/>
        <v>-3.7500191328010413E-4</v>
      </c>
      <c r="K1161" s="109">
        <f t="shared" si="127"/>
        <v>-1.4036800829977381E-3</v>
      </c>
      <c r="L1161" s="109">
        <f t="shared" si="128"/>
        <v>-1.1564849109977349E-3</v>
      </c>
      <c r="M1161" s="109">
        <f t="shared" si="130"/>
        <v>-1.583382991402027E-2</v>
      </c>
    </row>
    <row r="1162" spans="1:13" x14ac:dyDescent="0.25">
      <c r="A1162" s="185">
        <v>42233</v>
      </c>
      <c r="B1162">
        <v>126.295545143016</v>
      </c>
      <c r="C1162">
        <v>134.74696564492899</v>
      </c>
      <c r="D1162">
        <v>136.539181821965</v>
      </c>
      <c r="E1162">
        <v>97.506671749904598</v>
      </c>
      <c r="F1162" s="464">
        <v>209.79160374509212</v>
      </c>
      <c r="G1162">
        <f>_xll.ciqfunctions.udf.CIQ($G$1, "IQ_LASTSALEPRICE", A1162, "USD")</f>
        <v>84.41</v>
      </c>
      <c r="H1162" s="186">
        <f t="shared" si="129"/>
        <v>6.9187641655732435E-3</v>
      </c>
      <c r="I1162" s="109">
        <f t="shared" si="125"/>
        <v>3.1105926789918303E-3</v>
      </c>
      <c r="J1162" s="109">
        <f t="shared" si="126"/>
        <v>2.9398929695279019E-3</v>
      </c>
      <c r="K1162" s="109">
        <f t="shared" si="127"/>
        <v>2.5668449197868703E-3</v>
      </c>
      <c r="L1162" s="109">
        <f t="shared" si="128"/>
        <v>4.2244926697199148E-4</v>
      </c>
      <c r="M1162" s="109">
        <f t="shared" si="130"/>
        <v>1.3839633249717043E-3</v>
      </c>
    </row>
    <row r="1163" spans="1:13" x14ac:dyDescent="0.25">
      <c r="A1163" s="185">
        <v>42234</v>
      </c>
      <c r="B1163">
        <v>126.84103783481299</v>
      </c>
      <c r="C1163">
        <v>134.44250154289199</v>
      </c>
      <c r="D1163">
        <v>136.75558699904201</v>
      </c>
      <c r="E1163">
        <v>97.495996950057105</v>
      </c>
      <c r="F1163" s="464">
        <v>209.66475385080039</v>
      </c>
      <c r="G1163">
        <f>_xll.ciqfunctions.udf.CIQ($G$1, "IQ_LASTSALEPRICE", A1163, "USD")</f>
        <v>83.71</v>
      </c>
      <c r="H1163" s="186">
        <f t="shared" si="129"/>
        <v>-8.2928562966473329E-3</v>
      </c>
      <c r="I1163" s="109">
        <f t="shared" si="125"/>
        <v>4.3191760341132479E-3</v>
      </c>
      <c r="J1163" s="109">
        <f t="shared" si="126"/>
        <v>-2.2595247364552984E-3</v>
      </c>
      <c r="K1163" s="109">
        <f t="shared" si="127"/>
        <v>1.5849309640596498E-3</v>
      </c>
      <c r="L1163" s="109">
        <f t="shared" si="128"/>
        <v>-1.0947763528301735E-4</v>
      </c>
      <c r="M1163" s="109">
        <f t="shared" si="130"/>
        <v>-6.0464714520158669E-4</v>
      </c>
    </row>
    <row r="1164" spans="1:13" x14ac:dyDescent="0.25">
      <c r="A1164" s="185">
        <v>42235</v>
      </c>
      <c r="B1164">
        <v>126.40744107979501</v>
      </c>
      <c r="C1164">
        <v>135.187204278954</v>
      </c>
      <c r="D1164">
        <v>137.55462149902201</v>
      </c>
      <c r="E1164">
        <v>97.537171178040396</v>
      </c>
      <c r="F1164" s="464">
        <v>211.38024765931743</v>
      </c>
      <c r="G1164">
        <f>_xll.ciqfunctions.udf.CIQ($G$1, "IQ_LASTSALEPRICE", A1164, "USD")</f>
        <v>82.4</v>
      </c>
      <c r="H1164" s="186">
        <f t="shared" si="129"/>
        <v>-1.5649265320750061E-2</v>
      </c>
      <c r="I1164" s="109">
        <f t="shared" si="125"/>
        <v>-3.418426421129328E-3</v>
      </c>
      <c r="J1164" s="109">
        <f t="shared" si="126"/>
        <v>5.539191308668201E-3</v>
      </c>
      <c r="K1164" s="109">
        <f t="shared" si="127"/>
        <v>5.8427923678583404E-3</v>
      </c>
      <c r="L1164" s="109">
        <f t="shared" si="128"/>
        <v>4.2231711322848753E-4</v>
      </c>
      <c r="M1164" s="109">
        <f t="shared" si="130"/>
        <v>8.1820800921923453E-3</v>
      </c>
    </row>
    <row r="1165" spans="1:13" x14ac:dyDescent="0.25">
      <c r="A1165" s="185">
        <v>42236</v>
      </c>
      <c r="B1165">
        <v>124.980767885866</v>
      </c>
      <c r="C1165">
        <v>134.455873277103</v>
      </c>
      <c r="D1165">
        <v>139.15269049898001</v>
      </c>
      <c r="E1165">
        <v>97.422798322531406</v>
      </c>
      <c r="F1165" s="464">
        <v>209.76140138930836</v>
      </c>
      <c r="G1165">
        <f>_xll.ciqfunctions.udf.CIQ($G$1, "IQ_LASTSALEPRICE", A1165, "USD")</f>
        <v>79.599999999999994</v>
      </c>
      <c r="H1165" s="186">
        <f t="shared" si="129"/>
        <v>-3.3980582524271941E-2</v>
      </c>
      <c r="I1165" s="109">
        <f t="shared" si="125"/>
        <v>-1.1286307053936961E-2</v>
      </c>
      <c r="J1165" s="109">
        <f t="shared" si="126"/>
        <v>-5.4097649681542626E-3</v>
      </c>
      <c r="K1165" s="109">
        <f t="shared" si="127"/>
        <v>1.1617704898191139E-2</v>
      </c>
      <c r="L1165" s="109">
        <f t="shared" si="128"/>
        <v>-1.172607879925236E-3</v>
      </c>
      <c r="M1165" s="109">
        <f t="shared" si="130"/>
        <v>-7.6584557352689098E-3</v>
      </c>
    </row>
    <row r="1166" spans="1:13" x14ac:dyDescent="0.25">
      <c r="A1166" s="185">
        <v>42237</v>
      </c>
      <c r="B1166">
        <v>123.316315826281</v>
      </c>
      <c r="C1166">
        <v>135.42583830487499</v>
      </c>
      <c r="D1166">
        <v>140.87560863956</v>
      </c>
      <c r="E1166">
        <v>97.433473122378899</v>
      </c>
      <c r="F1166" s="464">
        <v>211.38628813047418</v>
      </c>
      <c r="G1166">
        <f>_xll.ciqfunctions.udf.CIQ($G$1, "IQ_LASTSALEPRICE", A1166, "USD")</f>
        <v>78.52</v>
      </c>
      <c r="H1166" s="186">
        <f t="shared" si="129"/>
        <v>-1.3567839195979925E-2</v>
      </c>
      <c r="I1166" s="109">
        <f t="shared" si="125"/>
        <v>-1.3317665491581865E-2</v>
      </c>
      <c r="J1166" s="109">
        <f t="shared" si="126"/>
        <v>7.2140026622189435E-3</v>
      </c>
      <c r="K1166" s="109">
        <f t="shared" si="127"/>
        <v>1.2381493555042811E-2</v>
      </c>
      <c r="L1166" s="109">
        <f t="shared" si="128"/>
        <v>1.0957188698434983E-4</v>
      </c>
      <c r="M1166" s="109">
        <f t="shared" si="130"/>
        <v>7.7463571963372058E-3</v>
      </c>
    </row>
    <row r="1167" spans="1:13" x14ac:dyDescent="0.25">
      <c r="A1167" s="185">
        <v>42240</v>
      </c>
      <c r="B1167">
        <v>120.43499545422701</v>
      </c>
      <c r="C1167">
        <v>136.25180004114301</v>
      </c>
      <c r="D1167">
        <v>142.36547505098</v>
      </c>
      <c r="E1167">
        <v>97.648494090735696</v>
      </c>
      <c r="F1167" s="464">
        <v>214.69042585321657</v>
      </c>
      <c r="G1167">
        <f>_xll.ciqfunctions.udf.CIQ($G$1, "IQ_LASTSALEPRICE", A1167, "USD")</f>
        <v>76.819999999999993</v>
      </c>
      <c r="H1167" s="186">
        <f t="shared" si="129"/>
        <v>-2.1650534895568008E-2</v>
      </c>
      <c r="I1167" s="109">
        <f t="shared" si="125"/>
        <v>-2.3365281007202476E-2</v>
      </c>
      <c r="J1167" s="109">
        <f t="shared" si="126"/>
        <v>6.0989966656777028E-3</v>
      </c>
      <c r="K1167" s="109">
        <f t="shared" si="127"/>
        <v>1.0575758470949603E-2</v>
      </c>
      <c r="L1167" s="109">
        <f t="shared" si="128"/>
        <v>2.2068490577844546E-3</v>
      </c>
      <c r="M1167" s="109">
        <f t="shared" si="130"/>
        <v>1.5630804400628806E-2</v>
      </c>
    </row>
    <row r="1168" spans="1:13" x14ac:dyDescent="0.25">
      <c r="A1168" s="185">
        <v>42241</v>
      </c>
      <c r="B1168">
        <v>122.575005245122</v>
      </c>
      <c r="C1168">
        <v>136.41637523143299</v>
      </c>
      <c r="D1168">
        <v>141.358358649964</v>
      </c>
      <c r="E1168">
        <v>97.776591688905796</v>
      </c>
      <c r="F1168" s="464">
        <v>213.5548172757475</v>
      </c>
      <c r="G1168">
        <f>_xll.ciqfunctions.udf.CIQ($G$1, "IQ_LASTSALEPRICE", A1168, "USD")</f>
        <v>75.430000000000007</v>
      </c>
      <c r="H1168" s="186">
        <f t="shared" si="129"/>
        <v>-1.8094246290028426E-2</v>
      </c>
      <c r="I1168" s="109">
        <f t="shared" si="125"/>
        <v>1.7769002961504965E-2</v>
      </c>
      <c r="J1168" s="109">
        <f t="shared" si="126"/>
        <v>1.2078753472635206E-3</v>
      </c>
      <c r="K1168" s="109">
        <f t="shared" si="127"/>
        <v>-7.0741617702982929E-3</v>
      </c>
      <c r="L1168" s="109">
        <f t="shared" si="128"/>
        <v>1.3118235909614917E-3</v>
      </c>
      <c r="M1168" s="109">
        <f t="shared" si="130"/>
        <v>-5.2895166282146411E-3</v>
      </c>
    </row>
    <row r="1169" spans="1:13" x14ac:dyDescent="0.25">
      <c r="A1169" s="185">
        <v>42242</v>
      </c>
      <c r="B1169">
        <v>122.81278411077599</v>
      </c>
      <c r="C1169">
        <v>136.69409586504801</v>
      </c>
      <c r="D1169">
        <v>141.999250905156</v>
      </c>
      <c r="E1169">
        <v>97.750667174990397</v>
      </c>
      <c r="F1169" s="464">
        <v>219.15433403805497</v>
      </c>
      <c r="G1169">
        <f>_xll.ciqfunctions.udf.CIQ($G$1, "IQ_LASTSALEPRICE", A1169, "USD")</f>
        <v>78.180000000000007</v>
      </c>
      <c r="H1169" s="186">
        <f t="shared" si="129"/>
        <v>3.6457642847673277E-2</v>
      </c>
      <c r="I1169" s="109">
        <f t="shared" si="125"/>
        <v>1.9398642094976548E-3</v>
      </c>
      <c r="J1169" s="109">
        <f t="shared" si="126"/>
        <v>2.0358306188965614E-3</v>
      </c>
      <c r="K1169" s="109">
        <f t="shared" si="127"/>
        <v>4.5338122295193184E-3</v>
      </c>
      <c r="L1169" s="109">
        <f t="shared" si="128"/>
        <v>-2.6514029040691778E-4</v>
      </c>
      <c r="M1169" s="109">
        <f t="shared" si="130"/>
        <v>2.6220512530406914E-2</v>
      </c>
    </row>
    <row r="1170" spans="1:13" x14ac:dyDescent="0.25">
      <c r="A1170" s="185">
        <v>42243</v>
      </c>
      <c r="B1170">
        <v>124.46324917826399</v>
      </c>
      <c r="C1170">
        <v>135.95865048343899</v>
      </c>
      <c r="D1170">
        <v>140.32627242082401</v>
      </c>
      <c r="E1170">
        <v>97.663743804803602</v>
      </c>
      <c r="F1170" s="464">
        <v>214.90788281485956</v>
      </c>
      <c r="G1170">
        <f>_xll.ciqfunctions.udf.CIQ($G$1, "IQ_LASTSALEPRICE", A1170, "USD")</f>
        <v>78.37</v>
      </c>
      <c r="H1170" s="186">
        <f t="shared" si="129"/>
        <v>2.4302890764900109E-3</v>
      </c>
      <c r="I1170" s="109">
        <f t="shared" si="125"/>
        <v>1.343887022379775E-2</v>
      </c>
      <c r="J1170" s="109">
        <f t="shared" si="126"/>
        <v>-5.3802278507705248E-3</v>
      </c>
      <c r="K1170" s="109">
        <f t="shared" si="127"/>
        <v>-1.1781600773721035E-2</v>
      </c>
      <c r="L1170" s="109">
        <f t="shared" si="128"/>
        <v>-8.8923556942266391E-4</v>
      </c>
      <c r="M1170" s="109">
        <f t="shared" si="130"/>
        <v>-1.9376533171632571E-2</v>
      </c>
    </row>
    <row r="1171" spans="1:13" x14ac:dyDescent="0.25">
      <c r="A1171" s="185">
        <v>42244</v>
      </c>
      <c r="B1171">
        <v>124.547171130848</v>
      </c>
      <c r="C1171">
        <v>135.931907015017</v>
      </c>
      <c r="D1171">
        <v>139.227599983353</v>
      </c>
      <c r="E1171">
        <v>97.399923751429597</v>
      </c>
      <c r="F1171" s="464">
        <v>216.1280579885231</v>
      </c>
      <c r="G1171">
        <f>_xll.ciqfunctions.udf.CIQ($G$1, "IQ_LASTSALEPRICE", A1171, "USD")</f>
        <v>78.569999999999993</v>
      </c>
      <c r="H1171" s="186">
        <f t="shared" si="129"/>
        <v>2.5519969376035512E-3</v>
      </c>
      <c r="I1171" s="109">
        <f t="shared" si="125"/>
        <v>6.7427094454042269E-4</v>
      </c>
      <c r="J1171" s="109">
        <f t="shared" si="126"/>
        <v>-1.9670295583906761E-4</v>
      </c>
      <c r="K1171" s="109">
        <f t="shared" si="127"/>
        <v>-7.8294136836771777E-3</v>
      </c>
      <c r="L1171" s="109">
        <f t="shared" si="128"/>
        <v>-2.7013100573053395E-3</v>
      </c>
      <c r="M1171" s="109">
        <f t="shared" si="130"/>
        <v>5.6776659733541734E-3</v>
      </c>
    </row>
    <row r="1172" spans="1:13" x14ac:dyDescent="0.25">
      <c r="A1172" s="185">
        <v>42247</v>
      </c>
      <c r="B1172">
        <v>124.86887194908699</v>
      </c>
      <c r="C1172">
        <v>136.37728862373899</v>
      </c>
      <c r="D1172">
        <v>139.444005160431</v>
      </c>
      <c r="E1172">
        <v>97.239801753717103</v>
      </c>
      <c r="F1172" s="464">
        <v>218.54424645122319</v>
      </c>
      <c r="G1172">
        <f>_xll.ciqfunctions.udf.CIQ($G$1, "IQ_LASTSALEPRICE", A1172, "USD")</f>
        <v>78.34</v>
      </c>
      <c r="H1172" s="186">
        <f t="shared" si="129"/>
        <v>-2.9273259513807881E-3</v>
      </c>
      <c r="I1172" s="109">
        <f t="shared" si="125"/>
        <v>2.5829636700540615E-3</v>
      </c>
      <c r="J1172" s="109">
        <f t="shared" si="126"/>
        <v>3.2765052628356273E-3</v>
      </c>
      <c r="K1172" s="109">
        <f t="shared" si="127"/>
        <v>1.5543267075197598E-3</v>
      </c>
      <c r="L1172" s="109">
        <f t="shared" si="128"/>
        <v>-1.6439643024889206E-3</v>
      </c>
      <c r="M1172" s="109">
        <f t="shared" si="130"/>
        <v>1.1179429849077716E-2</v>
      </c>
    </row>
    <row r="1173" spans="1:13" x14ac:dyDescent="0.25">
      <c r="A1173" s="185">
        <v>42248</v>
      </c>
      <c r="B1173">
        <v>124.225470312609</v>
      </c>
      <c r="C1173">
        <v>135.62744291298</v>
      </c>
      <c r="D1173">
        <v>140.551000873943</v>
      </c>
      <c r="E1173">
        <v>97.041555470834894</v>
      </c>
      <c r="F1173" s="464">
        <v>221.61280579885232</v>
      </c>
      <c r="G1173">
        <f>_xll.ciqfunctions.udf.CIQ($G$1, "IQ_LASTSALEPRICE", A1173, "USD")</f>
        <v>76.040000000000006</v>
      </c>
      <c r="H1173" s="186">
        <f t="shared" si="129"/>
        <v>-2.9359203472044904E-2</v>
      </c>
      <c r="I1173" s="109">
        <f t="shared" si="125"/>
        <v>-5.1526183141969994E-3</v>
      </c>
      <c r="J1173" s="109">
        <f t="shared" si="126"/>
        <v>-5.4983180727972147E-3</v>
      </c>
      <c r="K1173" s="109">
        <f t="shared" si="127"/>
        <v>7.9386396872234144E-3</v>
      </c>
      <c r="L1173" s="109">
        <f t="shared" si="128"/>
        <v>-2.0387359836901986E-3</v>
      </c>
      <c r="M1173" s="109">
        <f t="shared" si="130"/>
        <v>1.4040906578220103E-2</v>
      </c>
    </row>
    <row r="1174" spans="1:13" x14ac:dyDescent="0.25">
      <c r="A1174" s="185">
        <v>42249</v>
      </c>
      <c r="B1174">
        <v>124.505210154556</v>
      </c>
      <c r="C1174">
        <v>136.67558115614</v>
      </c>
      <c r="D1174">
        <v>141.02542760830599</v>
      </c>
      <c r="E1174">
        <v>96.910407929851303</v>
      </c>
      <c r="F1174" s="464">
        <v>225.90154032014499</v>
      </c>
      <c r="G1174">
        <f>_xll.ciqfunctions.udf.CIQ($G$1, "IQ_LASTSALEPRICE", A1174, "USD")</f>
        <v>76.73</v>
      </c>
      <c r="H1174" s="186">
        <f t="shared" si="129"/>
        <v>9.0741714886901637E-3</v>
      </c>
      <c r="I1174" s="109">
        <f t="shared" si="125"/>
        <v>2.2518718684907402E-3</v>
      </c>
      <c r="J1174" s="109">
        <f t="shared" si="126"/>
        <v>7.7280690444962996E-3</v>
      </c>
      <c r="K1174" s="109">
        <f t="shared" si="127"/>
        <v>3.3754774524052955E-3</v>
      </c>
      <c r="L1174" s="109">
        <f t="shared" si="128"/>
        <v>-1.3514575312326693E-3</v>
      </c>
      <c r="M1174" s="109">
        <f t="shared" si="130"/>
        <v>1.9352376798953408E-2</v>
      </c>
    </row>
    <row r="1175" spans="1:13" x14ac:dyDescent="0.25">
      <c r="A1175" s="185">
        <v>42250</v>
      </c>
      <c r="B1175">
        <v>125.903909364291</v>
      </c>
      <c r="C1175">
        <v>135.67578687512801</v>
      </c>
      <c r="D1175">
        <v>139.80190603021299</v>
      </c>
      <c r="E1175">
        <v>96.916507815478397</v>
      </c>
      <c r="F1175" s="464">
        <v>227.91301721534279</v>
      </c>
      <c r="G1175">
        <f>_xll.ciqfunctions.udf.CIQ($G$1, "IQ_LASTSALEPRICE", A1175, "USD")</f>
        <v>77.36</v>
      </c>
      <c r="H1175" s="186">
        <f t="shared" si="129"/>
        <v>8.2106086276554358E-3</v>
      </c>
      <c r="I1175" s="109">
        <f t="shared" si="125"/>
        <v>1.1234061674999074E-2</v>
      </c>
      <c r="J1175" s="109">
        <f t="shared" si="126"/>
        <v>-7.3150907613102056E-3</v>
      </c>
      <c r="K1175" s="109">
        <f t="shared" si="127"/>
        <v>-8.6758934104514962E-3</v>
      </c>
      <c r="L1175" s="109">
        <f t="shared" si="128"/>
        <v>6.2943555366290482E-5</v>
      </c>
      <c r="M1175" s="109">
        <f t="shared" si="130"/>
        <v>8.904219476977282E-3</v>
      </c>
    </row>
    <row r="1176" spans="1:13" x14ac:dyDescent="0.25">
      <c r="A1176" s="185">
        <v>42251</v>
      </c>
      <c r="B1176">
        <v>125.889922372193</v>
      </c>
      <c r="C1176">
        <v>136.56655009257301</v>
      </c>
      <c r="D1176">
        <v>140.392858629156</v>
      </c>
      <c r="E1176">
        <v>96.916507815478397</v>
      </c>
      <c r="F1176" s="464">
        <v>229.90637269707034</v>
      </c>
      <c r="G1176">
        <f>_xll.ciqfunctions.udf.CIQ($G$1, "IQ_LASTSALEPRICE", A1176, "USD")</f>
        <v>75.569999999999993</v>
      </c>
      <c r="H1176" s="186">
        <f t="shared" si="129"/>
        <v>-2.3138572905894605E-2</v>
      </c>
      <c r="I1176" s="109">
        <f t="shared" si="125"/>
        <v>-1.1109259568364838E-4</v>
      </c>
      <c r="J1176" s="109">
        <f t="shared" si="126"/>
        <v>6.5653808830667959E-3</v>
      </c>
      <c r="K1176" s="109">
        <f t="shared" si="127"/>
        <v>4.2270711160068419E-3</v>
      </c>
      <c r="L1176" s="109">
        <f t="shared" si="128"/>
        <v>0</v>
      </c>
      <c r="M1176" s="109">
        <f t="shared" si="130"/>
        <v>8.7461238769179772E-3</v>
      </c>
    </row>
    <row r="1177" spans="1:13" x14ac:dyDescent="0.25">
      <c r="A1177" s="185">
        <v>42254</v>
      </c>
      <c r="B1177">
        <v>125.288481712007</v>
      </c>
      <c r="C1177">
        <v>136.86072824521699</v>
      </c>
      <c r="D1177">
        <v>141.37500520204699</v>
      </c>
      <c r="E1177">
        <v>96.918032786885206</v>
      </c>
      <c r="F1177" s="464">
        <v>232.12926608275447</v>
      </c>
      <c r="G1177">
        <f>_xll.ciqfunctions.udf.CIQ($G$1, "IQ_LASTSALEPRICE", A1177, "USD")</f>
        <v>75.569999999999993</v>
      </c>
      <c r="H1177" s="186">
        <f t="shared" si="129"/>
        <v>0</v>
      </c>
      <c r="I1177" s="109">
        <f t="shared" si="125"/>
        <v>-4.7775123604242298E-3</v>
      </c>
      <c r="J1177" s="109">
        <f t="shared" si="126"/>
        <v>2.1541010770540492E-3</v>
      </c>
      <c r="K1177" s="109">
        <f t="shared" si="127"/>
        <v>6.995701793389042E-3</v>
      </c>
      <c r="L1177" s="109">
        <f t="shared" si="128"/>
        <v>1.5734898431540856E-5</v>
      </c>
      <c r="M1177" s="109">
        <f t="shared" si="130"/>
        <v>9.6686897348994272E-3</v>
      </c>
    </row>
    <row r="1178" spans="1:13" x14ac:dyDescent="0.25">
      <c r="A1178" s="185">
        <v>42255</v>
      </c>
      <c r="B1178">
        <v>125.022728862158</v>
      </c>
      <c r="C1178">
        <v>135.79818967290601</v>
      </c>
      <c r="D1178">
        <v>139.53556119688699</v>
      </c>
      <c r="E1178">
        <v>97.079679756004495</v>
      </c>
      <c r="F1178" s="464">
        <v>229.70703714889763</v>
      </c>
      <c r="G1178">
        <f>_xll.ciqfunctions.udf.CIQ($G$1, "IQ_LASTSALEPRICE", A1178, "USD")</f>
        <v>76.19</v>
      </c>
      <c r="H1178" s="186">
        <f t="shared" si="129"/>
        <v>8.2043138811698224E-3</v>
      </c>
      <c r="I1178" s="109">
        <f t="shared" si="125"/>
        <v>-2.1211275467434287E-3</v>
      </c>
      <c r="J1178" s="109">
        <f t="shared" si="126"/>
        <v>-7.7636483886539542E-3</v>
      </c>
      <c r="K1178" s="109">
        <f t="shared" si="127"/>
        <v>-1.3011097700977303E-2</v>
      </c>
      <c r="L1178" s="109">
        <f t="shared" si="128"/>
        <v>1.6678729898980116E-3</v>
      </c>
      <c r="M1178" s="109">
        <f t="shared" si="130"/>
        <v>-1.043482786437322E-2</v>
      </c>
    </row>
    <row r="1179" spans="1:13" x14ac:dyDescent="0.25">
      <c r="A1179" s="185">
        <v>42256</v>
      </c>
      <c r="B1179">
        <v>125.386390656689</v>
      </c>
      <c r="C1179">
        <v>136.048138243159</v>
      </c>
      <c r="D1179">
        <v>139.751966373964</v>
      </c>
      <c r="E1179">
        <v>97.252001524971405</v>
      </c>
      <c r="F1179" s="464">
        <v>228.6197523406826</v>
      </c>
      <c r="G1179">
        <f>_xll.ciqfunctions.udf.CIQ($G$1, "IQ_LASTSALEPRICE", A1179, "USD")</f>
        <v>75.17</v>
      </c>
      <c r="H1179" s="186">
        <f t="shared" si="129"/>
        <v>-1.3387583672397896E-2</v>
      </c>
      <c r="I1179" s="109">
        <f t="shared" si="125"/>
        <v>2.9087654528157092E-3</v>
      </c>
      <c r="J1179" s="109">
        <f t="shared" si="126"/>
        <v>1.8405883823271463E-3</v>
      </c>
      <c r="K1179" s="109">
        <f t="shared" si="127"/>
        <v>1.5508962390715642E-3</v>
      </c>
      <c r="L1179" s="109">
        <f t="shared" si="128"/>
        <v>1.7750549795798598E-3</v>
      </c>
      <c r="M1179" s="109">
        <f t="shared" si="130"/>
        <v>-4.7333543704638492E-3</v>
      </c>
    </row>
    <row r="1180" spans="1:13" x14ac:dyDescent="0.25">
      <c r="A1180" s="185">
        <v>42257</v>
      </c>
      <c r="B1180">
        <v>124.02965242324601</v>
      </c>
      <c r="C1180">
        <v>136.17259823081599</v>
      </c>
      <c r="D1180">
        <v>139.943401722918</v>
      </c>
      <c r="E1180">
        <v>97.250476553564596</v>
      </c>
      <c r="F1180" s="464">
        <v>233.58501963153125</v>
      </c>
      <c r="G1180">
        <f>_xll.ciqfunctions.udf.CIQ($G$1, "IQ_LASTSALEPRICE", A1180, "USD")</f>
        <v>74.849999999999994</v>
      </c>
      <c r="H1180" s="186">
        <f t="shared" si="129"/>
        <v>-4.2570174271652217E-3</v>
      </c>
      <c r="I1180" s="109">
        <f t="shared" si="125"/>
        <v>-1.082045847509705E-2</v>
      </c>
      <c r="J1180" s="109">
        <f t="shared" si="126"/>
        <v>9.1482315939184211E-4</v>
      </c>
      <c r="K1180" s="109">
        <f t="shared" si="127"/>
        <v>1.3698222209033162E-3</v>
      </c>
      <c r="L1180" s="109">
        <f t="shared" si="128"/>
        <v>-1.5680617189373081E-5</v>
      </c>
      <c r="M1180" s="109">
        <f t="shared" si="130"/>
        <v>2.1718452758402007E-2</v>
      </c>
    </row>
    <row r="1181" spans="1:13" x14ac:dyDescent="0.25">
      <c r="A1181" s="185">
        <v>42258</v>
      </c>
      <c r="B1181">
        <v>123.61004266032501</v>
      </c>
      <c r="C1181">
        <v>136.63340876362801</v>
      </c>
      <c r="D1181">
        <v>140.06825086353899</v>
      </c>
      <c r="E1181">
        <v>97.201677468547402</v>
      </c>
      <c r="F1181" s="464">
        <v>234.27967381455753</v>
      </c>
      <c r="G1181">
        <f>_xll.ciqfunctions.udf.CIQ($G$1, "IQ_LASTSALEPRICE", A1181, "USD")</f>
        <v>75.62</v>
      </c>
      <c r="H1181" s="186">
        <f t="shared" si="129"/>
        <v>1.0287241148964732E-2</v>
      </c>
      <c r="I1181" s="109">
        <f t="shared" si="125"/>
        <v>-3.3831406822708576E-3</v>
      </c>
      <c r="J1181" s="109">
        <f t="shared" si="126"/>
        <v>3.3840180682380705E-3</v>
      </c>
      <c r="K1181" s="109">
        <f t="shared" si="127"/>
        <v>8.9214024444106421E-4</v>
      </c>
      <c r="L1181" s="109">
        <f t="shared" si="128"/>
        <v>-5.0178761839092534E-4</v>
      </c>
      <c r="M1181" s="109">
        <f t="shared" si="130"/>
        <v>2.9738815619342329E-3</v>
      </c>
    </row>
    <row r="1182" spans="1:13" x14ac:dyDescent="0.25">
      <c r="A1182" s="185">
        <v>42261</v>
      </c>
      <c r="B1182">
        <v>123.66599062871499</v>
      </c>
      <c r="C1182">
        <v>136.38140300349701</v>
      </c>
      <c r="D1182">
        <v>139.90178534271001</v>
      </c>
      <c r="E1182">
        <v>97.093404498665606</v>
      </c>
      <c r="F1182" s="464">
        <v>233.15010570824523</v>
      </c>
      <c r="G1182">
        <f>_xll.ciqfunctions.udf.CIQ($G$1, "IQ_LASTSALEPRICE", A1182, "USD")</f>
        <v>75.14</v>
      </c>
      <c r="H1182" s="186">
        <f t="shared" si="129"/>
        <v>-6.3475271092303664E-3</v>
      </c>
      <c r="I1182" s="109">
        <f t="shared" si="125"/>
        <v>4.5261669024521112E-4</v>
      </c>
      <c r="J1182" s="109">
        <f t="shared" si="126"/>
        <v>-1.8443934204039891E-3</v>
      </c>
      <c r="K1182" s="109">
        <f t="shared" si="127"/>
        <v>-1.1884600528863087E-3</v>
      </c>
      <c r="L1182" s="109">
        <f t="shared" si="128"/>
        <v>-1.1139002196420833E-3</v>
      </c>
      <c r="M1182" s="109">
        <f t="shared" si="130"/>
        <v>-4.8214515921103374E-3</v>
      </c>
    </row>
    <row r="1183" spans="1:13" x14ac:dyDescent="0.25">
      <c r="A1183" s="185">
        <v>42262</v>
      </c>
      <c r="B1183">
        <v>124.127561367927</v>
      </c>
      <c r="C1183">
        <v>136.39580333264701</v>
      </c>
      <c r="D1183">
        <v>139.66873361354999</v>
      </c>
      <c r="E1183">
        <v>97.125428898208099</v>
      </c>
      <c r="F1183" s="464">
        <v>233.69374811235275</v>
      </c>
      <c r="G1183">
        <f>_xll.ciqfunctions.udf.CIQ($G$1, "IQ_LASTSALEPRICE", A1183, "USD")</f>
        <v>75.8</v>
      </c>
      <c r="H1183" s="186">
        <f t="shared" si="129"/>
        <v>8.7836039393132115E-3</v>
      </c>
      <c r="I1183" s="109">
        <f t="shared" si="125"/>
        <v>3.7323983486923229E-3</v>
      </c>
      <c r="J1183" s="109">
        <f t="shared" si="126"/>
        <v>1.0558865675869278E-4</v>
      </c>
      <c r="K1183" s="109">
        <f t="shared" si="127"/>
        <v>-1.6658238391249469E-3</v>
      </c>
      <c r="L1183" s="109">
        <f t="shared" si="128"/>
        <v>3.2983084389570649E-4</v>
      </c>
      <c r="M1183" s="109">
        <f t="shared" si="130"/>
        <v>2.3317270324887396E-3</v>
      </c>
    </row>
    <row r="1184" spans="1:13" x14ac:dyDescent="0.25">
      <c r="A1184" s="185">
        <v>42263</v>
      </c>
      <c r="B1184">
        <v>123.777886565494</v>
      </c>
      <c r="C1184">
        <v>135.48138243159801</v>
      </c>
      <c r="D1184">
        <v>137.88755254067999</v>
      </c>
      <c r="E1184">
        <v>97.139153640869196</v>
      </c>
      <c r="F1184" s="464">
        <v>231.37420718816068</v>
      </c>
      <c r="G1184">
        <f>_xll.ciqfunctions.udf.CIQ($G$1, "IQ_LASTSALEPRICE", A1184, "USD")</f>
        <v>74.81</v>
      </c>
      <c r="H1184" s="186">
        <f t="shared" si="129"/>
        <v>-1.3060686015831102E-2</v>
      </c>
      <c r="I1184" s="109">
        <f t="shared" si="125"/>
        <v>-2.8170601160569797E-3</v>
      </c>
      <c r="J1184" s="109">
        <f t="shared" si="126"/>
        <v>-6.7041718198533884E-3</v>
      </c>
      <c r="K1184" s="109">
        <f t="shared" si="127"/>
        <v>-1.2752897708647959E-2</v>
      </c>
      <c r="L1184" s="109">
        <f t="shared" si="128"/>
        <v>1.4130946773449615E-4</v>
      </c>
      <c r="M1184" s="109">
        <f t="shared" si="130"/>
        <v>-9.9255583126549585E-3</v>
      </c>
    </row>
    <row r="1185" spans="1:13" x14ac:dyDescent="0.25">
      <c r="A1185" s="185">
        <v>42264</v>
      </c>
      <c r="B1185">
        <v>123.707951605007</v>
      </c>
      <c r="C1185">
        <v>135.64390043200899</v>
      </c>
      <c r="D1185">
        <v>137.77102667609901</v>
      </c>
      <c r="E1185">
        <v>97.064430041936703</v>
      </c>
      <c r="F1185" s="464">
        <v>234.90788281485953</v>
      </c>
      <c r="G1185">
        <f>_xll.ciqfunctions.udf.CIQ($G$1, "IQ_LASTSALEPRICE", A1185, "USD")</f>
        <v>75.319999999999993</v>
      </c>
      <c r="H1185" s="186">
        <f t="shared" si="129"/>
        <v>6.8172704183930843E-3</v>
      </c>
      <c r="I1185" s="109">
        <f t="shared" si="125"/>
        <v>-5.6500367252598771E-4</v>
      </c>
      <c r="J1185" s="109">
        <f t="shared" si="126"/>
        <v>1.1995596553131538E-3</v>
      </c>
      <c r="K1185" s="109">
        <f t="shared" si="127"/>
        <v>-8.4507892434015908E-4</v>
      </c>
      <c r="L1185" s="109">
        <f t="shared" si="128"/>
        <v>-7.6924284525636821E-4</v>
      </c>
      <c r="M1185" s="109">
        <f t="shared" si="130"/>
        <v>1.5272556390977243E-2</v>
      </c>
    </row>
    <row r="1186" spans="1:13" x14ac:dyDescent="0.25">
      <c r="A1186" s="185">
        <v>42265</v>
      </c>
      <c r="B1186">
        <v>122.980628015945</v>
      </c>
      <c r="C1186">
        <v>134.933141328944</v>
      </c>
      <c r="D1186">
        <v>137.56294477506299</v>
      </c>
      <c r="E1186">
        <v>97.0354555852077</v>
      </c>
      <c r="F1186" s="464">
        <v>236.34551495016615</v>
      </c>
      <c r="G1186">
        <f>_xll.ciqfunctions.udf.CIQ($G$1, "IQ_LASTSALEPRICE", A1186, "USD")</f>
        <v>74.63</v>
      </c>
      <c r="H1186" s="186">
        <f t="shared" si="129"/>
        <v>-9.1609134360063349E-3</v>
      </c>
      <c r="I1186" s="109">
        <f t="shared" si="125"/>
        <v>-5.879360054269589E-3</v>
      </c>
      <c r="J1186" s="109">
        <f t="shared" si="126"/>
        <v>-5.2398898940630989E-3</v>
      </c>
      <c r="K1186" s="109">
        <f t="shared" si="127"/>
        <v>-1.5103458692024008E-3</v>
      </c>
      <c r="L1186" s="109">
        <f t="shared" si="128"/>
        <v>-2.9850746268722528E-4</v>
      </c>
      <c r="M1186" s="109">
        <f t="shared" si="130"/>
        <v>6.1199825143358755E-3</v>
      </c>
    </row>
    <row r="1187" spans="1:13" x14ac:dyDescent="0.25">
      <c r="A1187" s="185">
        <v>42268</v>
      </c>
      <c r="B1187">
        <v>125.00874187006001</v>
      </c>
      <c r="C1187">
        <v>136.24254268668901</v>
      </c>
      <c r="D1187">
        <v>138.878022389612</v>
      </c>
      <c r="E1187">
        <v>97.110179184140193</v>
      </c>
      <c r="F1187" s="464">
        <v>240.88190878888557</v>
      </c>
      <c r="G1187">
        <f>_xll.ciqfunctions.udf.CIQ($G$1, "IQ_LASTSALEPRICE", A1187, "USD")</f>
        <v>75.040000000000006</v>
      </c>
      <c r="H1187" s="186">
        <f t="shared" si="129"/>
        <v>5.4937692616912059E-3</v>
      </c>
      <c r="I1187" s="109">
        <f t="shared" si="125"/>
        <v>1.649132783621865E-2</v>
      </c>
      <c r="J1187" s="109">
        <f t="shared" si="126"/>
        <v>9.7040752542245645E-3</v>
      </c>
      <c r="K1187" s="109">
        <f t="shared" si="127"/>
        <v>9.5598245348655908E-3</v>
      </c>
      <c r="L1187" s="109">
        <f t="shared" si="128"/>
        <v>7.7006490547026907E-4</v>
      </c>
      <c r="M1187" s="109">
        <f t="shared" si="130"/>
        <v>1.919390702072743E-2</v>
      </c>
    </row>
    <row r="1188" spans="1:13" x14ac:dyDescent="0.25">
      <c r="A1188" s="185">
        <v>42269</v>
      </c>
      <c r="B1188">
        <v>125.512273585565</v>
      </c>
      <c r="C1188">
        <v>136.54494959884701</v>
      </c>
      <c r="D1188">
        <v>140.49273794165299</v>
      </c>
      <c r="E1188">
        <v>97.216927182615294</v>
      </c>
      <c r="F1188" s="464">
        <v>244.98338870431894</v>
      </c>
      <c r="G1188">
        <f>_xll.ciqfunctions.udf.CIQ($G$1, "IQ_LASTSALEPRICE", A1188, "USD")</f>
        <v>73.540000000000006</v>
      </c>
      <c r="H1188" s="186">
        <f t="shared" si="129"/>
        <v>-1.9989339019189756E-2</v>
      </c>
      <c r="I1188" s="109">
        <f t="shared" si="125"/>
        <v>4.0279720279754461E-3</v>
      </c>
      <c r="J1188" s="109">
        <f t="shared" si="126"/>
        <v>2.2196217583332345E-3</v>
      </c>
      <c r="K1188" s="109">
        <f t="shared" si="127"/>
        <v>1.1626861646337527E-2</v>
      </c>
      <c r="L1188" s="109">
        <f t="shared" si="128"/>
        <v>1.0992462311565365E-3</v>
      </c>
      <c r="M1188" s="109">
        <f t="shared" si="130"/>
        <v>1.7026932143036078E-2</v>
      </c>
    </row>
    <row r="1189" spans="1:13" x14ac:dyDescent="0.25">
      <c r="A1189" s="185">
        <v>42270</v>
      </c>
      <c r="B1189">
        <v>125.386390656689</v>
      </c>
      <c r="C1189">
        <v>136.77021189055699</v>
      </c>
      <c r="D1189">
        <v>142.207332806192</v>
      </c>
      <c r="E1189">
        <v>97.354174609226007</v>
      </c>
      <c r="F1189" s="464">
        <v>249.4654183026276</v>
      </c>
      <c r="G1189">
        <f>_xll.ciqfunctions.udf.CIQ($G$1, "IQ_LASTSALEPRICE", A1189, "USD")</f>
        <v>72.72</v>
      </c>
      <c r="H1189" s="186">
        <f t="shared" si="129"/>
        <v>-1.1150394343214631E-2</v>
      </c>
      <c r="I1189" s="109">
        <f t="shared" si="125"/>
        <v>-1.0029531397993674E-3</v>
      </c>
      <c r="J1189" s="109">
        <f t="shared" si="126"/>
        <v>1.6497299414719446E-3</v>
      </c>
      <c r="K1189" s="109">
        <f t="shared" si="127"/>
        <v>1.2204152966618809E-2</v>
      </c>
      <c r="L1189" s="109">
        <f t="shared" si="128"/>
        <v>1.4117647058820015E-3</v>
      </c>
      <c r="M1189" s="109">
        <f t="shared" si="130"/>
        <v>1.8295238799713953E-2</v>
      </c>
    </row>
    <row r="1190" spans="1:13" x14ac:dyDescent="0.25">
      <c r="A1190" s="185">
        <v>42271</v>
      </c>
      <c r="B1190">
        <v>124.05762640744101</v>
      </c>
      <c r="C1190">
        <v>137.22896523349101</v>
      </c>
      <c r="D1190">
        <v>142.78996212909399</v>
      </c>
      <c r="E1190">
        <v>97.323675181090294</v>
      </c>
      <c r="F1190" s="464">
        <v>254.37632135306552</v>
      </c>
      <c r="G1190">
        <f>_xll.ciqfunctions.udf.CIQ($G$1, "IQ_LASTSALEPRICE", A1190, "USD")</f>
        <v>74.73</v>
      </c>
      <c r="H1190" s="186">
        <f t="shared" si="129"/>
        <v>2.7640264026402628E-2</v>
      </c>
      <c r="I1190" s="109">
        <f t="shared" si="125"/>
        <v>-1.0597356238494671E-2</v>
      </c>
      <c r="J1190" s="109">
        <f t="shared" si="126"/>
        <v>3.3541904819238688E-3</v>
      </c>
      <c r="K1190" s="109">
        <f t="shared" si="127"/>
        <v>4.097041350856534E-3</v>
      </c>
      <c r="L1190" s="109">
        <f t="shared" si="128"/>
        <v>-3.1328320801993215E-4</v>
      </c>
      <c r="M1190" s="109">
        <f t="shared" si="130"/>
        <v>1.9685706675706349E-2</v>
      </c>
    </row>
    <row r="1191" spans="1:13" x14ac:dyDescent="0.25">
      <c r="A1191" s="185">
        <v>42272</v>
      </c>
      <c r="B1191">
        <v>124.82691097279501</v>
      </c>
      <c r="C1191">
        <v>137.025303435507</v>
      </c>
      <c r="D1191">
        <v>141.225186233301</v>
      </c>
      <c r="E1191">
        <v>97.204727411361006</v>
      </c>
      <c r="F1191" s="464">
        <v>240.02416188462701</v>
      </c>
      <c r="G1191">
        <f>_xll.ciqfunctions.udf.CIQ($G$1, "IQ_LASTSALEPRICE", A1191, "USD")</f>
        <v>71.540000000000006</v>
      </c>
      <c r="H1191" s="186">
        <f t="shared" si="129"/>
        <v>-4.2687006556938245E-2</v>
      </c>
      <c r="I1191" s="109">
        <f t="shared" si="125"/>
        <v>6.2010259879343721E-3</v>
      </c>
      <c r="J1191" s="109">
        <f t="shared" si="126"/>
        <v>-1.4841021182189218E-3</v>
      </c>
      <c r="K1191" s="109">
        <f t="shared" si="127"/>
        <v>-1.0958584710445529E-2</v>
      </c>
      <c r="L1191" s="109">
        <f t="shared" si="128"/>
        <v>-1.2221874020680312E-3</v>
      </c>
      <c r="M1191" s="109">
        <f t="shared" si="130"/>
        <v>-5.6420972644376843E-2</v>
      </c>
    </row>
    <row r="1192" spans="1:13" x14ac:dyDescent="0.25">
      <c r="A1192" s="185">
        <v>42275</v>
      </c>
      <c r="B1192">
        <v>124.60311909923701</v>
      </c>
      <c r="C1192">
        <v>137.51182884180199</v>
      </c>
      <c r="D1192">
        <v>141.50817761870999</v>
      </c>
      <c r="E1192">
        <v>97.430423179565295</v>
      </c>
      <c r="F1192" s="464">
        <v>242.8269405013591</v>
      </c>
      <c r="G1192">
        <f>_xll.ciqfunctions.udf.CIQ($G$1, "IQ_LASTSALEPRICE", A1192, "USD")</f>
        <v>70.22</v>
      </c>
      <c r="H1192" s="186">
        <f t="shared" si="129"/>
        <v>-1.8451216102879586E-2</v>
      </c>
      <c r="I1192" s="109">
        <f t="shared" si="125"/>
        <v>-1.7928175247945433E-3</v>
      </c>
      <c r="J1192" s="109">
        <f t="shared" si="126"/>
        <v>3.5506245496035316E-3</v>
      </c>
      <c r="K1192" s="109">
        <f t="shared" si="127"/>
        <v>2.0038308530994087E-3</v>
      </c>
      <c r="L1192" s="109">
        <f t="shared" si="128"/>
        <v>2.3218599981167376E-3</v>
      </c>
      <c r="M1192" s="109">
        <f t="shared" si="130"/>
        <v>1.1677068653110467E-2</v>
      </c>
    </row>
    <row r="1193" spans="1:13" x14ac:dyDescent="0.25">
      <c r="A1193" s="185">
        <v>42276</v>
      </c>
      <c r="B1193">
        <v>124.505210154556</v>
      </c>
      <c r="C1193">
        <v>137.94281012137401</v>
      </c>
      <c r="D1193">
        <v>142.02422073328</v>
      </c>
      <c r="E1193">
        <v>97.026305756767002</v>
      </c>
      <c r="F1193" s="464">
        <v>248.89157354273635</v>
      </c>
      <c r="G1193">
        <f>_xll.ciqfunctions.udf.CIQ($G$1, "IQ_LASTSALEPRICE", A1193, "USD")</f>
        <v>69.64</v>
      </c>
      <c r="H1193" s="186">
        <f t="shared" si="129"/>
        <v>-8.2597550555396637E-3</v>
      </c>
      <c r="I1193" s="109">
        <f t="shared" si="125"/>
        <v>-7.8576640287020272E-4</v>
      </c>
      <c r="J1193" s="109">
        <f t="shared" si="126"/>
        <v>3.1341396823965084E-3</v>
      </c>
      <c r="K1193" s="109">
        <f t="shared" si="127"/>
        <v>3.6467370526138687E-3</v>
      </c>
      <c r="L1193" s="109">
        <f t="shared" si="128"/>
        <v>-4.1477539521048712E-3</v>
      </c>
      <c r="M1193" s="109">
        <f t="shared" si="130"/>
        <v>2.4975124378109559E-2</v>
      </c>
    </row>
    <row r="1194" spans="1:13" x14ac:dyDescent="0.25">
      <c r="A1194" s="185">
        <v>42277</v>
      </c>
      <c r="B1194">
        <v>125.330442688299</v>
      </c>
      <c r="C1194">
        <v>137.78954947541601</v>
      </c>
      <c r="D1194">
        <v>140.800699155187</v>
      </c>
      <c r="E1194">
        <v>96.939382386580206</v>
      </c>
      <c r="F1194" s="464">
        <v>239.78858350951376</v>
      </c>
      <c r="G1194">
        <f>_xll.ciqfunctions.udf.CIQ($G$1, "IQ_LASTSALEPRICE", A1194, "USD")</f>
        <v>70.400000000000006</v>
      </c>
      <c r="H1194" s="186">
        <f t="shared" si="129"/>
        <v>1.0913268236645735E-2</v>
      </c>
      <c r="I1194" s="109">
        <f t="shared" si="125"/>
        <v>6.6280963882443533E-3</v>
      </c>
      <c r="J1194" s="109">
        <f t="shared" si="126"/>
        <v>-1.1110448295431619E-3</v>
      </c>
      <c r="K1194" s="109">
        <f t="shared" si="127"/>
        <v>-8.6148797140085387E-3</v>
      </c>
      <c r="L1194" s="109">
        <f t="shared" si="128"/>
        <v>-8.9587426326120934E-4</v>
      </c>
      <c r="M1194" s="109">
        <f t="shared" si="130"/>
        <v>-3.6574119017571127E-2</v>
      </c>
    </row>
    <row r="1195" spans="1:13" x14ac:dyDescent="0.25">
      <c r="A1195" s="185">
        <v>42278</v>
      </c>
      <c r="B1195">
        <v>124.980767885866</v>
      </c>
      <c r="C1195">
        <v>136.075910306521</v>
      </c>
      <c r="D1195">
        <v>140.209746556244</v>
      </c>
      <c r="E1195">
        <v>96.933282500953098</v>
      </c>
      <c r="F1195" s="464">
        <v>240.17517366354579</v>
      </c>
      <c r="G1195">
        <f>_xll.ciqfunctions.udf.CIQ($G$1, "IQ_LASTSALEPRICE", A1195, "USD")</f>
        <v>70.5</v>
      </c>
      <c r="H1195" s="186">
        <f t="shared" si="129"/>
        <v>1.4204545454543638E-3</v>
      </c>
      <c r="I1195" s="109">
        <f t="shared" si="125"/>
        <v>-2.7900228781817527E-3</v>
      </c>
      <c r="J1195" s="109">
        <f t="shared" si="126"/>
        <v>-1.2436641061815523E-2</v>
      </c>
      <c r="K1195" s="109">
        <f t="shared" si="127"/>
        <v>-4.1970856855737537E-3</v>
      </c>
      <c r="L1195" s="109">
        <f t="shared" si="128"/>
        <v>-6.2924742008196866E-5</v>
      </c>
      <c r="M1195" s="109">
        <f t="shared" si="130"/>
        <v>1.6122125097615125E-3</v>
      </c>
    </row>
    <row r="1196" spans="1:13" x14ac:dyDescent="0.25">
      <c r="A1196" s="185">
        <v>42279</v>
      </c>
      <c r="B1196">
        <v>124.07161339953799</v>
      </c>
      <c r="C1196">
        <v>135.91956387574501</v>
      </c>
      <c r="D1196">
        <v>140.00998793124899</v>
      </c>
      <c r="E1196">
        <v>96.971406786122699</v>
      </c>
      <c r="F1196" s="464">
        <v>241.12352763515554</v>
      </c>
      <c r="G1196">
        <f>_xll.ciqfunctions.udf.CIQ($G$1, "IQ_LASTSALEPRICE", A1196, "USD")</f>
        <v>73.12</v>
      </c>
      <c r="H1196" s="186">
        <f t="shared" si="129"/>
        <v>3.7163120567375918E-2</v>
      </c>
      <c r="I1196" s="109">
        <f t="shared" si="125"/>
        <v>-7.2743551004443852E-3</v>
      </c>
      <c r="J1196" s="109">
        <f t="shared" si="126"/>
        <v>-1.1489647978382145E-3</v>
      </c>
      <c r="K1196" s="109">
        <f t="shared" si="127"/>
        <v>-1.4247128313215063E-3</v>
      </c>
      <c r="L1196" s="109">
        <f t="shared" si="128"/>
        <v>3.9330438612994456E-4</v>
      </c>
      <c r="M1196" s="109">
        <f t="shared" si="130"/>
        <v>3.9485928422322569E-3</v>
      </c>
    </row>
    <row r="1197" spans="1:13" x14ac:dyDescent="0.25">
      <c r="A1197" s="185">
        <v>42282</v>
      </c>
      <c r="B1197">
        <v>124.715015036016</v>
      </c>
      <c r="C1197">
        <v>134.581361859699</v>
      </c>
      <c r="D1197">
        <v>138.91963876981899</v>
      </c>
      <c r="E1197">
        <v>96.933282500953098</v>
      </c>
      <c r="F1197" s="464">
        <v>235.5602536997886</v>
      </c>
      <c r="G1197">
        <f>_xll.ciqfunctions.udf.CIQ($G$1, "IQ_LASTSALEPRICE", A1197, "USD")</f>
        <v>75.16</v>
      </c>
      <c r="H1197" s="186">
        <f t="shared" si="129"/>
        <v>2.7899343544857569E-2</v>
      </c>
      <c r="I1197" s="109">
        <f t="shared" si="125"/>
        <v>5.1857279747471452E-3</v>
      </c>
      <c r="J1197" s="109">
        <f t="shared" si="126"/>
        <v>-9.8455437752094088E-3</v>
      </c>
      <c r="K1197" s="109">
        <f t="shared" si="127"/>
        <v>-7.7876527063583945E-3</v>
      </c>
      <c r="L1197" s="109">
        <f t="shared" si="128"/>
        <v>-3.9314975860549328E-4</v>
      </c>
      <c r="M1197" s="109">
        <f t="shared" si="130"/>
        <v>-2.3072298211333164E-2</v>
      </c>
    </row>
    <row r="1198" spans="1:13" x14ac:dyDescent="0.25">
      <c r="A1198" s="185">
        <v>42283</v>
      </c>
      <c r="B1198">
        <v>124.141548360025</v>
      </c>
      <c r="C1198">
        <v>134.22135363094</v>
      </c>
      <c r="D1198">
        <v>138.60335428024399</v>
      </c>
      <c r="E1198">
        <v>96.931757529546303</v>
      </c>
      <c r="F1198" s="464">
        <v>232.08698278465724</v>
      </c>
      <c r="G1198">
        <f>_xll.ciqfunctions.udf.CIQ($G$1, "IQ_LASTSALEPRICE", A1198, "USD")</f>
        <v>75.09</v>
      </c>
      <c r="H1198" s="186">
        <f t="shared" si="129"/>
        <v>-9.3134646088333106E-4</v>
      </c>
      <c r="I1198" s="109">
        <f t="shared" si="125"/>
        <v>-4.5982167890962211E-3</v>
      </c>
      <c r="J1198" s="109">
        <f t="shared" si="126"/>
        <v>-2.6750229287642036E-3</v>
      </c>
      <c r="K1198" s="109">
        <f t="shared" si="127"/>
        <v>-2.2767442557136697E-3</v>
      </c>
      <c r="L1198" s="109">
        <f t="shared" si="128"/>
        <v>-1.5732175445259955E-5</v>
      </c>
      <c r="M1198" s="109">
        <f t="shared" si="130"/>
        <v>-1.4744723953124539E-2</v>
      </c>
    </row>
    <row r="1199" spans="1:13" x14ac:dyDescent="0.25">
      <c r="A1199" s="185">
        <v>42284</v>
      </c>
      <c r="B1199">
        <v>124.21148332051099</v>
      </c>
      <c r="C1199">
        <v>134.102036617979</v>
      </c>
      <c r="D1199">
        <v>138.162220650047</v>
      </c>
      <c r="E1199">
        <v>96.931757529546303</v>
      </c>
      <c r="F1199" s="464">
        <v>230.11778918755664</v>
      </c>
      <c r="G1199">
        <f>_xll.ciqfunctions.udf.CIQ($G$1, "IQ_LASTSALEPRICE", A1199, "USD")</f>
        <v>72.349999999999994</v>
      </c>
      <c r="H1199" s="186">
        <f t="shared" si="129"/>
        <v>-3.6489545878279572E-2</v>
      </c>
      <c r="I1199" s="109">
        <f t="shared" si="125"/>
        <v>5.6334854373796261E-4</v>
      </c>
      <c r="J1199" s="109">
        <f t="shared" si="126"/>
        <v>-8.889570082051268E-4</v>
      </c>
      <c r="K1199" s="109">
        <f t="shared" si="127"/>
        <v>-3.1827052995055949E-3</v>
      </c>
      <c r="L1199" s="109">
        <f t="shared" si="128"/>
        <v>0</v>
      </c>
      <c r="M1199" s="109">
        <f t="shared" si="130"/>
        <v>-8.4847222945189094E-3</v>
      </c>
    </row>
    <row r="1200" spans="1:13" x14ac:dyDescent="0.25">
      <c r="A1200" s="185">
        <v>42285</v>
      </c>
      <c r="B1200">
        <v>123.973704454856</v>
      </c>
      <c r="C1200">
        <v>134.001234313927</v>
      </c>
      <c r="D1200">
        <v>137.471388738607</v>
      </c>
      <c r="E1200">
        <v>96.887533358749494</v>
      </c>
      <c r="F1200" s="464">
        <v>231.10842645726368</v>
      </c>
      <c r="G1200">
        <f>_xll.ciqfunctions.udf.CIQ($G$1, "IQ_LASTSALEPRICE", A1200, "USD")</f>
        <v>72.13</v>
      </c>
      <c r="H1200" s="186">
        <f t="shared" si="129"/>
        <v>-3.040774015203862E-3</v>
      </c>
      <c r="I1200" s="109">
        <f t="shared" si="125"/>
        <v>-1.914306626879525E-3</v>
      </c>
      <c r="J1200" s="109">
        <f t="shared" si="126"/>
        <v>-7.5168361789434979E-4</v>
      </c>
      <c r="K1200" s="109">
        <f t="shared" si="127"/>
        <v>-5.0001506069435875E-3</v>
      </c>
      <c r="L1200" s="109">
        <f t="shared" si="128"/>
        <v>-4.5624026556345676E-4</v>
      </c>
      <c r="M1200" s="109">
        <f t="shared" si="130"/>
        <v>4.3049139017219407E-3</v>
      </c>
    </row>
    <row r="1201" spans="1:13" x14ac:dyDescent="0.25">
      <c r="A1201" s="185">
        <v>42286</v>
      </c>
      <c r="B1201">
        <v>123.03657598433399</v>
      </c>
      <c r="C1201">
        <v>133.07447027360601</v>
      </c>
      <c r="D1201">
        <v>136.62241458237901</v>
      </c>
      <c r="E1201">
        <v>96.767060617613396</v>
      </c>
      <c r="F1201" s="464">
        <v>226.16128057988524</v>
      </c>
      <c r="G1201">
        <f>_xll.ciqfunctions.udf.CIQ($G$1, "IQ_LASTSALEPRICE", A1201, "USD")</f>
        <v>72.03</v>
      </c>
      <c r="H1201" s="186">
        <f t="shared" si="129"/>
        <v>-1.3863856924996032E-3</v>
      </c>
      <c r="I1201" s="109">
        <f t="shared" si="125"/>
        <v>-7.5590906526735724E-3</v>
      </c>
      <c r="J1201" s="109">
        <f t="shared" si="126"/>
        <v>-6.9160858485067811E-3</v>
      </c>
      <c r="K1201" s="109">
        <f t="shared" si="127"/>
        <v>-6.1756425392797132E-3</v>
      </c>
      <c r="L1201" s="109">
        <f t="shared" si="128"/>
        <v>-1.24342871533345E-3</v>
      </c>
      <c r="M1201" s="109">
        <f t="shared" si="130"/>
        <v>-2.1406168322007257E-2</v>
      </c>
    </row>
    <row r="1202" spans="1:13" x14ac:dyDescent="0.25">
      <c r="A1202" s="185">
        <v>42289</v>
      </c>
      <c r="B1202">
        <v>123.092523952723</v>
      </c>
      <c r="C1202">
        <v>133.39539189467101</v>
      </c>
      <c r="D1202">
        <v>136.639061134462</v>
      </c>
      <c r="E1202">
        <v>96.401067479984704</v>
      </c>
      <c r="F1202" s="464">
        <v>227.49018423437028</v>
      </c>
      <c r="G1202">
        <f>_xll.ciqfunctions.udf.CIQ($G$1, "IQ_LASTSALEPRICE", A1202, "USD")</f>
        <v>71.3</v>
      </c>
      <c r="H1202" s="186">
        <f t="shared" si="129"/>
        <v>-1.0134666111342505E-2</v>
      </c>
      <c r="I1202" s="109">
        <f t="shared" si="125"/>
        <v>4.5472631159793053E-4</v>
      </c>
      <c r="J1202" s="109">
        <f t="shared" si="126"/>
        <v>2.4115942028939408E-3</v>
      </c>
      <c r="K1202" s="109">
        <f t="shared" si="127"/>
        <v>1.2184349203514522E-4</v>
      </c>
      <c r="L1202" s="109">
        <f t="shared" si="128"/>
        <v>-3.7822078638407586E-3</v>
      </c>
      <c r="M1202" s="109">
        <f t="shared" si="130"/>
        <v>5.8759114339894669E-3</v>
      </c>
    </row>
    <row r="1203" spans="1:13" x14ac:dyDescent="0.25">
      <c r="A1203" s="185">
        <v>42290</v>
      </c>
      <c r="B1203">
        <v>122.910693055458</v>
      </c>
      <c r="C1203">
        <v>133.46327916066599</v>
      </c>
      <c r="D1203">
        <v>137.870905988597</v>
      </c>
      <c r="E1203">
        <v>96.713686618375903</v>
      </c>
      <c r="F1203" s="464">
        <v>231.51313802476591</v>
      </c>
      <c r="G1203">
        <f>_xll.ciqfunctions.udf.CIQ($G$1, "IQ_LASTSALEPRICE", A1203, "USD")</f>
        <v>71.56</v>
      </c>
      <c r="H1203" s="186">
        <f t="shared" si="129"/>
        <v>3.6465638148668322E-3</v>
      </c>
      <c r="I1203" s="109">
        <f t="shared" si="125"/>
        <v>-1.4771887960867147E-3</v>
      </c>
      <c r="J1203" s="109">
        <f t="shared" si="126"/>
        <v>5.0891762474503111E-4</v>
      </c>
      <c r="K1203" s="109">
        <f t="shared" si="127"/>
        <v>9.0153199524898309E-3</v>
      </c>
      <c r="L1203" s="109">
        <f t="shared" si="128"/>
        <v>3.242901210156246E-3</v>
      </c>
      <c r="M1203" s="109">
        <f t="shared" si="130"/>
        <v>1.7684076365470869E-2</v>
      </c>
    </row>
    <row r="1204" spans="1:13" x14ac:dyDescent="0.25">
      <c r="A1204" s="185">
        <v>42291</v>
      </c>
      <c r="B1204">
        <v>122.26729141897999</v>
      </c>
      <c r="C1204">
        <v>133.57539600905099</v>
      </c>
      <c r="D1204">
        <v>138.17054392608901</v>
      </c>
      <c r="E1204">
        <v>96.782310331681202</v>
      </c>
      <c r="F1204" s="464">
        <v>232.78767743884026</v>
      </c>
      <c r="G1204">
        <f>_xll.ciqfunctions.udf.CIQ($G$1, "IQ_LASTSALEPRICE", A1204, "USD")</f>
        <v>71.36</v>
      </c>
      <c r="H1204" s="186">
        <f t="shared" si="129"/>
        <v>-2.7948574622694844E-3</v>
      </c>
      <c r="I1204" s="109">
        <f t="shared" si="125"/>
        <v>-5.2347083926025384E-3</v>
      </c>
      <c r="J1204" s="109">
        <f t="shared" si="126"/>
        <v>8.4005764799188753E-4</v>
      </c>
      <c r="K1204" s="109">
        <f t="shared" si="127"/>
        <v>2.1733224667195294E-3</v>
      </c>
      <c r="L1204" s="109">
        <f t="shared" si="128"/>
        <v>7.0955534531624842E-4</v>
      </c>
      <c r="M1204" s="109">
        <f t="shared" si="130"/>
        <v>5.5052573903517921E-3</v>
      </c>
    </row>
    <row r="1205" spans="1:13" x14ac:dyDescent="0.25">
      <c r="A1205" s="185">
        <v>42292</v>
      </c>
      <c r="B1205">
        <v>122.6869011819</v>
      </c>
      <c r="C1205">
        <v>132.63320304464099</v>
      </c>
      <c r="D1205">
        <v>136.75558699904201</v>
      </c>
      <c r="E1205">
        <v>96.780785360274393</v>
      </c>
      <c r="F1205" s="464">
        <v>232.52189670794326</v>
      </c>
      <c r="G1205">
        <f>_xll.ciqfunctions.udf.CIQ($G$1, "IQ_LASTSALEPRICE", A1205, "USD")</f>
        <v>74.510000000000005</v>
      </c>
      <c r="H1205" s="186">
        <f t="shared" si="129"/>
        <v>4.414237668161447E-2</v>
      </c>
      <c r="I1205" s="109">
        <f t="shared" si="125"/>
        <v>3.4319052794102856E-3</v>
      </c>
      <c r="J1205" s="109">
        <f t="shared" si="126"/>
        <v>-7.0536415579569578E-3</v>
      </c>
      <c r="K1205" s="109">
        <f t="shared" si="127"/>
        <v>-1.0240655401949517E-2</v>
      </c>
      <c r="L1205" s="109">
        <f t="shared" si="128"/>
        <v>-1.575671630060782E-5</v>
      </c>
      <c r="M1205" s="109">
        <f t="shared" si="130"/>
        <v>-1.1417302402823015E-3</v>
      </c>
    </row>
    <row r="1206" spans="1:13" x14ac:dyDescent="0.25">
      <c r="A1206" s="185">
        <v>42293</v>
      </c>
      <c r="B1206">
        <v>123.092523952723</v>
      </c>
      <c r="C1206">
        <v>132.99012548858201</v>
      </c>
      <c r="D1206">
        <v>136.40600940530101</v>
      </c>
      <c r="E1206">
        <v>96.876858558902001</v>
      </c>
      <c r="F1206" s="464">
        <v>231.82120205376023</v>
      </c>
      <c r="G1206">
        <f>_xll.ciqfunctions.udf.CIQ($G$1, "IQ_LASTSALEPRICE", A1206, "USD")</f>
        <v>75.099999999999994</v>
      </c>
      <c r="H1206" s="186">
        <f t="shared" si="129"/>
        <v>7.9184002147361099E-3</v>
      </c>
      <c r="I1206" s="109">
        <f t="shared" si="125"/>
        <v>3.3061620019370075E-3</v>
      </c>
      <c r="J1206" s="109">
        <f t="shared" si="126"/>
        <v>2.6910489662297365E-3</v>
      </c>
      <c r="K1206" s="109">
        <f t="shared" si="127"/>
        <v>-2.5562216609362753E-3</v>
      </c>
      <c r="L1206" s="109">
        <f t="shared" si="128"/>
        <v>9.9268876843638942E-4</v>
      </c>
      <c r="M1206" s="109">
        <f t="shared" si="130"/>
        <v>-3.0134566425936704E-3</v>
      </c>
    </row>
    <row r="1207" spans="1:13" x14ac:dyDescent="0.25">
      <c r="A1207" s="185">
        <v>42296</v>
      </c>
      <c r="B1207">
        <v>123.526120707741</v>
      </c>
      <c r="C1207">
        <v>133.62682575601701</v>
      </c>
      <c r="D1207">
        <v>137.496358566731</v>
      </c>
      <c r="E1207">
        <v>96.876858558902001</v>
      </c>
      <c r="F1207" s="464">
        <v>235.51797040169134</v>
      </c>
      <c r="G1207">
        <f>_xll.ciqfunctions.udf.CIQ($G$1, "IQ_LASTSALEPRICE", A1207, "USD")</f>
        <v>75.040000000000006</v>
      </c>
      <c r="H1207" s="186">
        <f t="shared" si="129"/>
        <v>-7.98934753661662E-4</v>
      </c>
      <c r="I1207" s="109">
        <f t="shared" si="125"/>
        <v>3.5225271291416949E-3</v>
      </c>
      <c r="J1207" s="109">
        <f t="shared" si="126"/>
        <v>4.7875755067969816E-3</v>
      </c>
      <c r="K1207" s="109">
        <f t="shared" si="127"/>
        <v>7.993410013119373E-3</v>
      </c>
      <c r="L1207" s="109">
        <f t="shared" si="128"/>
        <v>0</v>
      </c>
      <c r="M1207" s="109">
        <f t="shared" si="130"/>
        <v>1.5946636093595146E-2</v>
      </c>
    </row>
    <row r="1208" spans="1:13" x14ac:dyDescent="0.25">
      <c r="A1208" s="185">
        <v>42297</v>
      </c>
      <c r="B1208">
        <v>123.316315826281</v>
      </c>
      <c r="C1208">
        <v>133.423163958033</v>
      </c>
      <c r="D1208">
        <v>137.812643056306</v>
      </c>
      <c r="E1208">
        <v>96.857033930613795</v>
      </c>
      <c r="F1208" s="464">
        <v>233.94744790093628</v>
      </c>
      <c r="G1208">
        <f>_xll.ciqfunctions.udf.CIQ($G$1, "IQ_LASTSALEPRICE", A1208, "USD")</f>
        <v>74.760000000000005</v>
      </c>
      <c r="H1208" s="186">
        <f t="shared" si="129"/>
        <v>-3.7313432835821558E-3</v>
      </c>
      <c r="I1208" s="109">
        <f t="shared" si="125"/>
        <v>-1.6984657192983255E-3</v>
      </c>
      <c r="J1208" s="109">
        <f t="shared" si="126"/>
        <v>-1.5241086273789506E-3</v>
      </c>
      <c r="K1208" s="109">
        <f t="shared" si="127"/>
        <v>2.3003117527762296E-3</v>
      </c>
      <c r="L1208" s="109">
        <f t="shared" si="128"/>
        <v>-2.0463739827147887E-4</v>
      </c>
      <c r="M1208" s="109">
        <f t="shared" si="130"/>
        <v>-6.6683765067966361E-3</v>
      </c>
    </row>
    <row r="1209" spans="1:13" x14ac:dyDescent="0.25">
      <c r="A1209" s="185">
        <v>42298</v>
      </c>
      <c r="B1209">
        <v>123.23239387369701</v>
      </c>
      <c r="C1209">
        <v>134.53918946718699</v>
      </c>
      <c r="D1209">
        <v>138.503474967747</v>
      </c>
      <c r="E1209">
        <v>96.820434616850903</v>
      </c>
      <c r="F1209" s="464">
        <v>238.69525823014195</v>
      </c>
      <c r="G1209">
        <f>_xll.ciqfunctions.udf.CIQ($G$1, "IQ_LASTSALEPRICE", A1209, "USD")</f>
        <v>75.099999999999994</v>
      </c>
      <c r="H1209" s="186">
        <f t="shared" si="129"/>
        <v>4.5478865703583171E-3</v>
      </c>
      <c r="I1209" s="109">
        <f t="shared" si="125"/>
        <v>-6.8054216525748057E-4</v>
      </c>
      <c r="J1209" s="109">
        <f t="shared" si="126"/>
        <v>8.3645558690619293E-3</v>
      </c>
      <c r="K1209" s="109">
        <f t="shared" si="127"/>
        <v>5.0128340631181434E-3</v>
      </c>
      <c r="L1209" s="109">
        <f t="shared" si="128"/>
        <v>-3.7786944610662676E-4</v>
      </c>
      <c r="M1209" s="109">
        <f t="shared" si="130"/>
        <v>2.0294345468628849E-2</v>
      </c>
    </row>
    <row r="1210" spans="1:13" x14ac:dyDescent="0.25">
      <c r="A1210" s="185">
        <v>42299</v>
      </c>
      <c r="B1210">
        <v>125.372403664591</v>
      </c>
      <c r="C1210">
        <v>134.72639374614201</v>
      </c>
      <c r="D1210">
        <v>137.69611719172599</v>
      </c>
      <c r="E1210">
        <v>96.913457872664793</v>
      </c>
      <c r="F1210" s="464">
        <v>237.40863787375415</v>
      </c>
      <c r="G1210">
        <f>_xll.ciqfunctions.udf.CIQ($G$1, "IQ_LASTSALEPRICE", A1210, "USD")</f>
        <v>79.25</v>
      </c>
      <c r="H1210" s="186">
        <f t="shared" si="129"/>
        <v>5.5259653794940133E-2</v>
      </c>
      <c r="I1210" s="109">
        <f t="shared" si="125"/>
        <v>1.736564326655321E-2</v>
      </c>
      <c r="J1210" s="109">
        <f t="shared" si="126"/>
        <v>1.3914479468501995E-3</v>
      </c>
      <c r="K1210" s="109">
        <f t="shared" si="127"/>
        <v>-5.8291517682788063E-3</v>
      </c>
      <c r="L1210" s="109">
        <f t="shared" si="128"/>
        <v>9.6078122538911792E-4</v>
      </c>
      <c r="M1210" s="109">
        <f t="shared" si="130"/>
        <v>-5.3902216823564775E-3</v>
      </c>
    </row>
    <row r="1211" spans="1:13" x14ac:dyDescent="0.25">
      <c r="A1211" s="185">
        <v>42300</v>
      </c>
      <c r="B1211">
        <v>126.994894747884</v>
      </c>
      <c r="C1211">
        <v>135.41246657066401</v>
      </c>
      <c r="D1211">
        <v>137.63785425943601</v>
      </c>
      <c r="E1211">
        <v>96.825009531071203</v>
      </c>
      <c r="F1211" s="464">
        <v>235.24010872848083</v>
      </c>
      <c r="G1211">
        <f>_xll.ciqfunctions.udf.CIQ($G$1, "IQ_LASTSALEPRICE", A1211, "USD")</f>
        <v>81.12</v>
      </c>
      <c r="H1211" s="186">
        <f t="shared" si="129"/>
        <v>2.3596214511041103E-2</v>
      </c>
      <c r="I1211" s="109">
        <f t="shared" si="125"/>
        <v>1.2941373347468588E-2</v>
      </c>
      <c r="J1211" s="109">
        <f t="shared" si="126"/>
        <v>5.0923416373389596E-3</v>
      </c>
      <c r="K1211" s="109">
        <f t="shared" si="127"/>
        <v>-4.2312690784773732E-4</v>
      </c>
      <c r="L1211" s="109">
        <f t="shared" si="128"/>
        <v>-9.1265283001051856E-4</v>
      </c>
      <c r="M1211" s="109">
        <f t="shared" si="130"/>
        <v>-9.1341627865556552E-3</v>
      </c>
    </row>
    <row r="1212" spans="1:13" x14ac:dyDescent="0.25">
      <c r="A1212" s="185">
        <v>42303</v>
      </c>
      <c r="B1212">
        <v>126.617245961256</v>
      </c>
      <c r="C1212">
        <v>135.082287595145</v>
      </c>
      <c r="D1212">
        <v>137.40480253027499</v>
      </c>
      <c r="E1212">
        <v>96.866183759054493</v>
      </c>
      <c r="F1212" s="464">
        <v>234.37632135306555</v>
      </c>
      <c r="G1212">
        <f>_xll.ciqfunctions.udf.CIQ($G$1, "IQ_LASTSALEPRICE", A1212, "USD")</f>
        <v>79.709999999999994</v>
      </c>
      <c r="H1212" s="186">
        <f t="shared" si="129"/>
        <v>-1.7381656804733914E-2</v>
      </c>
      <c r="I1212" s="109">
        <f t="shared" si="125"/>
        <v>-2.9737320336988837E-3</v>
      </c>
      <c r="J1212" s="109">
        <f t="shared" si="126"/>
        <v>-2.4383203694668953E-3</v>
      </c>
      <c r="K1212" s="109">
        <f t="shared" si="127"/>
        <v>-1.693224080068334E-3</v>
      </c>
      <c r="L1212" s="109">
        <f t="shared" si="128"/>
        <v>4.2524372765573304E-4</v>
      </c>
      <c r="M1212" s="109">
        <f t="shared" si="130"/>
        <v>-3.6719391947411806E-3</v>
      </c>
    </row>
    <row r="1213" spans="1:13" x14ac:dyDescent="0.25">
      <c r="A1213" s="185">
        <v>42304</v>
      </c>
      <c r="B1213">
        <v>126.715154905937</v>
      </c>
      <c r="C1213">
        <v>136.32585887677399</v>
      </c>
      <c r="D1213">
        <v>137.90419909276201</v>
      </c>
      <c r="E1213">
        <v>96.866183759054493</v>
      </c>
      <c r="F1213" s="464">
        <v>236.28511023859863</v>
      </c>
      <c r="G1213">
        <f>_xll.ciqfunctions.udf.CIQ($G$1, "IQ_LASTSALEPRICE", A1213, "USD")</f>
        <v>79.34</v>
      </c>
      <c r="H1213" s="186">
        <f t="shared" si="129"/>
        <v>-4.6418266215028092E-3</v>
      </c>
      <c r="I1213" s="109">
        <f t="shared" si="125"/>
        <v>7.732670532967223E-4</v>
      </c>
      <c r="J1213" s="109">
        <f t="shared" si="126"/>
        <v>9.2060277018413128E-3</v>
      </c>
      <c r="K1213" s="109">
        <f t="shared" si="127"/>
        <v>3.6344913226522557E-3</v>
      </c>
      <c r="L1213" s="109">
        <f t="shared" si="128"/>
        <v>0</v>
      </c>
      <c r="M1213" s="109">
        <f t="shared" si="130"/>
        <v>8.1441199969074507E-3</v>
      </c>
    </row>
    <row r="1214" spans="1:13" x14ac:dyDescent="0.25">
      <c r="A1214" s="185">
        <v>42305</v>
      </c>
      <c r="B1214">
        <v>126.323519127211</v>
      </c>
      <c r="C1214">
        <v>135.049372557087</v>
      </c>
      <c r="D1214">
        <v>136.92205251987099</v>
      </c>
      <c r="E1214">
        <v>96.977506671749893</v>
      </c>
      <c r="F1214" s="464">
        <v>233.97160978556332</v>
      </c>
      <c r="G1214">
        <f>_xll.ciqfunctions.udf.CIQ($G$1, "IQ_LASTSALEPRICE", A1214, "USD")</f>
        <v>79.77</v>
      </c>
      <c r="H1214" s="186">
        <f t="shared" si="129"/>
        <v>5.4197126291908315E-3</v>
      </c>
      <c r="I1214" s="109">
        <f t="shared" si="125"/>
        <v>-3.0906782935057331E-3</v>
      </c>
      <c r="J1214" s="109">
        <f t="shared" si="126"/>
        <v>-9.3634936922775136E-3</v>
      </c>
      <c r="K1214" s="109">
        <f t="shared" si="127"/>
        <v>-7.1219482753412944E-3</v>
      </c>
      <c r="L1214" s="109">
        <f t="shared" si="128"/>
        <v>1.1492443324938595E-3</v>
      </c>
      <c r="M1214" s="109">
        <f t="shared" si="130"/>
        <v>-9.791139402305804E-3</v>
      </c>
    </row>
    <row r="1215" spans="1:13" x14ac:dyDescent="0.25">
      <c r="A1215" s="185">
        <v>42306</v>
      </c>
      <c r="B1215">
        <v>127.554374431778</v>
      </c>
      <c r="C1215">
        <v>135.42789549475401</v>
      </c>
      <c r="D1215">
        <v>138.31203961879299</v>
      </c>
      <c r="E1215">
        <v>96.922607701105605</v>
      </c>
      <c r="F1215" s="464">
        <v>234.18302627604953</v>
      </c>
      <c r="G1215">
        <f>_xll.ciqfunctions.udf.CIQ($G$1, "IQ_LASTSALEPRICE", A1215, "USD")</f>
        <v>82.79</v>
      </c>
      <c r="H1215" s="186">
        <f t="shared" si="129"/>
        <v>3.7858844177009132E-2</v>
      </c>
      <c r="I1215" s="109">
        <f t="shared" si="125"/>
        <v>9.7436749155752622E-3</v>
      </c>
      <c r="J1215" s="109">
        <f t="shared" si="126"/>
        <v>2.8028485471638387E-3</v>
      </c>
      <c r="K1215" s="109">
        <f t="shared" si="127"/>
        <v>1.0151667122578978E-2</v>
      </c>
      <c r="L1215" s="109">
        <f t="shared" si="128"/>
        <v>-5.6610004245738477E-4</v>
      </c>
      <c r="M1215" s="109">
        <f t="shared" si="130"/>
        <v>9.0359890535429699E-4</v>
      </c>
    </row>
    <row r="1216" spans="1:13" x14ac:dyDescent="0.25">
      <c r="A1216" s="185">
        <v>42307</v>
      </c>
      <c r="B1216">
        <v>126.84103783481299</v>
      </c>
      <c r="C1216">
        <v>134.579304669821</v>
      </c>
      <c r="D1216">
        <v>137.62120770735299</v>
      </c>
      <c r="E1216">
        <v>96.405642394205103</v>
      </c>
      <c r="F1216" s="464">
        <v>233.16822712171552</v>
      </c>
      <c r="G1216">
        <f>_xll.ciqfunctions.udf.CIQ($G$1, "IQ_LASTSALEPRICE", A1216, "USD")</f>
        <v>82</v>
      </c>
      <c r="H1216" s="186">
        <f t="shared" si="129"/>
        <v>-9.5422152433869423E-3</v>
      </c>
      <c r="I1216" s="109">
        <f t="shared" si="125"/>
        <v>-5.5924118646870635E-3</v>
      </c>
      <c r="J1216" s="109">
        <f t="shared" si="126"/>
        <v>-6.2659972809360198E-3</v>
      </c>
      <c r="K1216" s="109">
        <f t="shared" si="127"/>
        <v>-4.9947344666742E-3</v>
      </c>
      <c r="L1216" s="109">
        <f t="shared" si="128"/>
        <v>-5.3337948613056962E-3</v>
      </c>
      <c r="M1216" s="109">
        <f t="shared" si="130"/>
        <v>-4.3333591271375038E-3</v>
      </c>
    </row>
    <row r="1217" spans="1:13" x14ac:dyDescent="0.25">
      <c r="A1217" s="185">
        <v>42310</v>
      </c>
      <c r="B1217">
        <v>126.86901181900799</v>
      </c>
      <c r="C1217">
        <v>134.681135568813</v>
      </c>
      <c r="D1217">
        <v>137.18007407715601</v>
      </c>
      <c r="E1217">
        <v>96.643537933663694</v>
      </c>
      <c r="F1217" s="464">
        <v>232.94472968891574</v>
      </c>
      <c r="G1217">
        <f>_xll.ciqfunctions.udf.CIQ($G$1, "IQ_LASTSALEPRICE", A1217, "USD")</f>
        <v>82.47</v>
      </c>
      <c r="H1217" s="186">
        <f t="shared" si="129"/>
        <v>5.7317073170730648E-3</v>
      </c>
      <c r="I1217" s="109">
        <f t="shared" si="125"/>
        <v>2.2054364007506599E-4</v>
      </c>
      <c r="J1217" s="109">
        <f t="shared" si="126"/>
        <v>7.56660908910467E-4</v>
      </c>
      <c r="K1217" s="109">
        <f t="shared" si="127"/>
        <v>-3.2054189724526339E-3</v>
      </c>
      <c r="L1217" s="109">
        <f t="shared" si="128"/>
        <v>2.4676516182096098E-3</v>
      </c>
      <c r="M1217" s="109">
        <f t="shared" si="130"/>
        <v>-9.5852439055987837E-4</v>
      </c>
    </row>
    <row r="1218" spans="1:13" x14ac:dyDescent="0.25">
      <c r="A1218" s="185">
        <v>42311</v>
      </c>
      <c r="B1218">
        <v>127.694244352751</v>
      </c>
      <c r="C1218">
        <v>134.803538366591</v>
      </c>
      <c r="D1218">
        <v>136.38936285321901</v>
      </c>
      <c r="E1218">
        <v>96.622188333968694</v>
      </c>
      <c r="F1218" s="464">
        <v>228.04590758079132</v>
      </c>
      <c r="G1218">
        <f>_xll.ciqfunctions.udf.CIQ($G$1, "IQ_LASTSALEPRICE", A1218, "USD")</f>
        <v>84.15</v>
      </c>
      <c r="H1218" s="186">
        <f t="shared" si="129"/>
        <v>2.0371044016005868E-2</v>
      </c>
      <c r="I1218" s="109">
        <f t="shared" si="125"/>
        <v>6.5046028333561878E-3</v>
      </c>
      <c r="J1218" s="109">
        <f t="shared" si="126"/>
        <v>9.0883401941210806E-4</v>
      </c>
      <c r="K1218" s="109">
        <f t="shared" si="127"/>
        <v>-5.7640384673670608E-3</v>
      </c>
      <c r="L1218" s="109">
        <f t="shared" si="128"/>
        <v>-2.2091078360209071E-4</v>
      </c>
      <c r="M1218" s="109">
        <f t="shared" si="130"/>
        <v>-2.1029976143553508E-2</v>
      </c>
    </row>
    <row r="1219" spans="1:13" x14ac:dyDescent="0.25">
      <c r="A1219" s="185">
        <v>42312</v>
      </c>
      <c r="B1219">
        <v>128.75725575215</v>
      </c>
      <c r="C1219">
        <v>135.39086607693801</v>
      </c>
      <c r="D1219">
        <v>137.46306546256599</v>
      </c>
      <c r="E1219">
        <v>96.622188333968694</v>
      </c>
      <c r="F1219" s="464">
        <v>229.27212322561158</v>
      </c>
      <c r="G1219">
        <f>_xll.ciqfunctions.udf.CIQ($G$1, "IQ_LASTSALEPRICE", A1219, "USD")</f>
        <v>83.48</v>
      </c>
      <c r="H1219" s="186">
        <f t="shared" si="129"/>
        <v>-7.9619726678550329E-3</v>
      </c>
      <c r="I1219" s="109">
        <f t="shared" ref="I1219:I1283" si="131">B1219/B1218-1</f>
        <v>8.3246618106174175E-3</v>
      </c>
      <c r="J1219" s="109">
        <f t="shared" ref="J1219:J1283" si="132">C1219/C1218-1</f>
        <v>4.3569161274521484E-3</v>
      </c>
      <c r="K1219" s="109">
        <f t="shared" ref="K1219:K1283" si="133">D1219/D1218-1</f>
        <v>7.8723339334203501E-3</v>
      </c>
      <c r="L1219" s="109">
        <f t="shared" ref="L1219:L1250" si="134">E1219/E1218-1</f>
        <v>0</v>
      </c>
      <c r="M1219" s="109">
        <f t="shared" si="130"/>
        <v>5.3770561279895546E-3</v>
      </c>
    </row>
    <row r="1220" spans="1:13" x14ac:dyDescent="0.25">
      <c r="A1220" s="185">
        <v>42313</v>
      </c>
      <c r="B1220">
        <v>128.64535981537099</v>
      </c>
      <c r="C1220">
        <v>135.344579304669</v>
      </c>
      <c r="D1220">
        <v>138.14557409796399</v>
      </c>
      <c r="E1220">
        <v>96.796035074342299</v>
      </c>
      <c r="F1220" s="464">
        <v>228.77076411960132</v>
      </c>
      <c r="G1220">
        <f>_xll.ciqfunctions.udf.CIQ($G$1, "IQ_LASTSALEPRICE", A1220, "USD")</f>
        <v>83.32</v>
      </c>
      <c r="H1220" s="186">
        <f t="shared" ref="H1220:H1283" si="135">G1220/G1219-1</f>
        <v>-1.91662673694315E-3</v>
      </c>
      <c r="I1220" s="109">
        <f t="shared" si="131"/>
        <v>-8.6904567921519682E-4</v>
      </c>
      <c r="J1220" s="109">
        <f t="shared" si="132"/>
        <v>-3.4187514719574708E-4</v>
      </c>
      <c r="K1220" s="109">
        <f t="shared" si="133"/>
        <v>4.9650328479242667E-3</v>
      </c>
      <c r="L1220" s="109">
        <f t="shared" si="134"/>
        <v>1.7992424242423422E-3</v>
      </c>
      <c r="M1220" s="109">
        <f t="shared" ref="M1220:M1283" si="136">F1220/F1219-1</f>
        <v>-2.1867425439983101E-3</v>
      </c>
    </row>
    <row r="1221" spans="1:13" x14ac:dyDescent="0.25">
      <c r="A1221" s="185">
        <v>42314</v>
      </c>
      <c r="B1221">
        <v>130.15595496188499</v>
      </c>
      <c r="C1221">
        <v>136.82061304258301</v>
      </c>
      <c r="D1221">
        <v>140.209746556244</v>
      </c>
      <c r="E1221">
        <v>96.886008387342699</v>
      </c>
      <c r="F1221" s="464">
        <v>230.84264572636667</v>
      </c>
      <c r="G1221">
        <f>_xll.ciqfunctions.udf.CIQ($G$1, "IQ_LASTSALEPRICE", A1221, "USD")</f>
        <v>82.96</v>
      </c>
      <c r="H1221" s="186">
        <f t="shared" si="135"/>
        <v>-4.3206913106096367E-3</v>
      </c>
      <c r="I1221" s="109">
        <f t="shared" si="131"/>
        <v>1.1742321282959267E-2</v>
      </c>
      <c r="J1221" s="109">
        <f t="shared" si="132"/>
        <v>1.0905746986670017E-2</v>
      </c>
      <c r="K1221" s="109">
        <f t="shared" si="133"/>
        <v>1.494200933875911E-2</v>
      </c>
      <c r="L1221" s="109">
        <f t="shared" si="134"/>
        <v>9.2951444686040219E-4</v>
      </c>
      <c r="M1221" s="109">
        <f t="shared" si="136"/>
        <v>9.0565838460117121E-3</v>
      </c>
    </row>
    <row r="1222" spans="1:13" x14ac:dyDescent="0.25">
      <c r="A1222" s="185">
        <v>42317</v>
      </c>
      <c r="B1222">
        <v>129.83425414364601</v>
      </c>
      <c r="C1222">
        <v>136.59432215593401</v>
      </c>
      <c r="D1222">
        <v>140.60094053019199</v>
      </c>
      <c r="E1222">
        <v>97.024780785360207</v>
      </c>
      <c r="F1222" s="464">
        <v>229.42917547568712</v>
      </c>
      <c r="G1222">
        <f>_xll.ciqfunctions.udf.CIQ($G$1, "IQ_LASTSALEPRICE", A1222, "USD")</f>
        <v>82.49</v>
      </c>
      <c r="H1222" s="186">
        <f t="shared" si="135"/>
        <v>-5.6653809064609595E-3</v>
      </c>
      <c r="I1222" s="109">
        <f t="shared" si="131"/>
        <v>-2.4716565472028273E-3</v>
      </c>
      <c r="J1222" s="109">
        <f t="shared" si="132"/>
        <v>-1.6539239345358947E-3</v>
      </c>
      <c r="K1222" s="109">
        <f t="shared" si="133"/>
        <v>2.7900626280004115E-3</v>
      </c>
      <c r="L1222" s="109">
        <f t="shared" si="134"/>
        <v>1.4323265074840386E-3</v>
      </c>
      <c r="M1222" s="109">
        <f t="shared" si="136"/>
        <v>-6.1230898053171723E-3</v>
      </c>
    </row>
    <row r="1223" spans="1:13" x14ac:dyDescent="0.25">
      <c r="A1223" s="185">
        <v>42318</v>
      </c>
      <c r="B1223">
        <v>130.84131757465499</v>
      </c>
      <c r="C1223">
        <v>136.43694713022001</v>
      </c>
      <c r="D1223">
        <v>139.63544050938401</v>
      </c>
      <c r="E1223">
        <v>97.000381242851603</v>
      </c>
      <c r="F1223" s="464">
        <v>229.33252793717912</v>
      </c>
      <c r="G1223">
        <f>_xll.ciqfunctions.udf.CIQ($G$1, "IQ_LASTSALEPRICE", A1223, "USD")</f>
        <v>82.33</v>
      </c>
      <c r="H1223" s="186">
        <f t="shared" si="135"/>
        <v>-1.9396290459449128E-3</v>
      </c>
      <c r="I1223" s="109">
        <f t="shared" si="131"/>
        <v>7.7565311069203169E-3</v>
      </c>
      <c r="J1223" s="109">
        <f t="shared" si="132"/>
        <v>-1.1521344608624862E-3</v>
      </c>
      <c r="K1223" s="109">
        <f t="shared" si="133"/>
        <v>-6.8669527896980664E-3</v>
      </c>
      <c r="L1223" s="109">
        <f t="shared" si="134"/>
        <v>-2.5147742990094812E-4</v>
      </c>
      <c r="M1223" s="109">
        <f t="shared" si="136"/>
        <v>-4.2125217208144328E-4</v>
      </c>
    </row>
    <row r="1224" spans="1:13" x14ac:dyDescent="0.25">
      <c r="A1224" s="185">
        <v>42319</v>
      </c>
      <c r="B1224">
        <v>130.23987691446899</v>
      </c>
      <c r="C1224">
        <v>136.54700678872601</v>
      </c>
      <c r="D1224">
        <v>139.144367222938</v>
      </c>
      <c r="E1224">
        <v>97.102554327106304</v>
      </c>
      <c r="F1224" s="464">
        <v>228.46874056176384</v>
      </c>
      <c r="G1224">
        <f>_xll.ciqfunctions.udf.CIQ($G$1, "IQ_LASTSALEPRICE", A1224, "USD")</f>
        <v>82.5</v>
      </c>
      <c r="H1224" s="186">
        <f t="shared" si="135"/>
        <v>2.0648609255435879E-3</v>
      </c>
      <c r="I1224" s="109">
        <f t="shared" si="131"/>
        <v>-4.5967181570365501E-3</v>
      </c>
      <c r="J1224" s="109">
        <f t="shared" si="132"/>
        <v>8.0667048641136496E-4</v>
      </c>
      <c r="K1224" s="109">
        <f t="shared" si="133"/>
        <v>-3.5168241289933455E-3</v>
      </c>
      <c r="L1224" s="109">
        <f t="shared" si="134"/>
        <v>1.0533266255821072E-3</v>
      </c>
      <c r="M1224" s="109">
        <f t="shared" si="136"/>
        <v>-3.76652794605703E-3</v>
      </c>
    </row>
    <row r="1225" spans="1:13" x14ac:dyDescent="0.25">
      <c r="A1225" s="185">
        <v>42320</v>
      </c>
      <c r="B1225">
        <v>130.03007203300899</v>
      </c>
      <c r="C1225">
        <v>136.98724542275201</v>
      </c>
      <c r="D1225">
        <v>139.34412584793299</v>
      </c>
      <c r="E1225">
        <v>97.133053755242003</v>
      </c>
      <c r="F1225" s="464">
        <v>229.13319238900635</v>
      </c>
      <c r="G1225">
        <f>_xll.ciqfunctions.udf.CIQ($G$1, "IQ_LASTSALEPRICE", A1225, "USD")</f>
        <v>81.239999999999995</v>
      </c>
      <c r="H1225" s="186">
        <f t="shared" si="135"/>
        <v>-1.5272727272727327E-2</v>
      </c>
      <c r="I1225" s="109">
        <f t="shared" si="131"/>
        <v>-1.6109112387888702E-3</v>
      </c>
      <c r="J1225" s="109">
        <f t="shared" si="132"/>
        <v>3.2240811745303244E-3</v>
      </c>
      <c r="K1225" s="109">
        <f t="shared" si="133"/>
        <v>1.4356213548689656E-3</v>
      </c>
      <c r="L1225" s="109">
        <f t="shared" si="134"/>
        <v>3.1409501374146664E-4</v>
      </c>
      <c r="M1225" s="109">
        <f t="shared" si="136"/>
        <v>2.9082833196731883E-3</v>
      </c>
    </row>
    <row r="1226" spans="1:13" x14ac:dyDescent="0.25">
      <c r="A1226" s="185">
        <v>42321</v>
      </c>
      <c r="B1226">
        <v>130.40772081963701</v>
      </c>
      <c r="C1226">
        <v>137.19090722073599</v>
      </c>
      <c r="D1226">
        <v>139.144367222938</v>
      </c>
      <c r="E1226">
        <v>97.201677468547402</v>
      </c>
      <c r="F1226" s="464">
        <v>230.86680761099365</v>
      </c>
      <c r="G1226">
        <f>_xll.ciqfunctions.udf.CIQ($G$1, "IQ_LASTSALEPRICE", A1226, "USD")</f>
        <v>81.31</v>
      </c>
      <c r="H1226" s="186">
        <f t="shared" si="135"/>
        <v>8.6164451009373977E-4</v>
      </c>
      <c r="I1226" s="109">
        <f t="shared" si="131"/>
        <v>2.904318829663799E-3</v>
      </c>
      <c r="J1226" s="109">
        <f t="shared" si="132"/>
        <v>1.4867208794180353E-3</v>
      </c>
      <c r="K1226" s="109">
        <f t="shared" si="133"/>
        <v>-1.4335633007808157E-3</v>
      </c>
      <c r="L1226" s="109">
        <f t="shared" si="134"/>
        <v>7.064918753436622E-4</v>
      </c>
      <c r="M1226" s="109">
        <f t="shared" si="136"/>
        <v>7.5659715814724304E-3</v>
      </c>
    </row>
    <row r="1227" spans="1:13" x14ac:dyDescent="0.25">
      <c r="A1227" s="185">
        <v>42324</v>
      </c>
      <c r="B1227">
        <v>130.49164277222101</v>
      </c>
      <c r="C1227">
        <v>137.467599259411</v>
      </c>
      <c r="D1227">
        <v>139.66873361354999</v>
      </c>
      <c r="E1227">
        <v>97.148303469309894</v>
      </c>
      <c r="F1227" s="464">
        <v>231.71247357293871</v>
      </c>
      <c r="G1227">
        <f>_xll.ciqfunctions.udf.CIQ($G$1, "IQ_LASTSALEPRICE", A1227, "USD")</f>
        <v>82.32</v>
      </c>
      <c r="H1227" s="186">
        <f t="shared" si="135"/>
        <v>1.2421596359611264E-2</v>
      </c>
      <c r="I1227" s="109">
        <f t="shared" si="131"/>
        <v>6.4353515310711096E-4</v>
      </c>
      <c r="J1227" s="109">
        <f t="shared" si="132"/>
        <v>2.0168394850674787E-3</v>
      </c>
      <c r="K1227" s="109">
        <f t="shared" si="133"/>
        <v>3.7685060565322281E-3</v>
      </c>
      <c r="L1227" s="109">
        <f t="shared" si="134"/>
        <v>-5.4910574207711615E-4</v>
      </c>
      <c r="M1227" s="109">
        <f t="shared" si="136"/>
        <v>3.663003663003872E-3</v>
      </c>
    </row>
    <row r="1228" spans="1:13" x14ac:dyDescent="0.25">
      <c r="A1228" s="185">
        <v>42325</v>
      </c>
      <c r="B1228">
        <v>131.372823274354</v>
      </c>
      <c r="C1228">
        <v>136.940958650483</v>
      </c>
      <c r="D1228">
        <v>139.55220774896901</v>
      </c>
      <c r="E1228">
        <v>97.148303469309894</v>
      </c>
      <c r="F1228" s="464">
        <v>229.70703714889763</v>
      </c>
      <c r="G1228">
        <f>_xll.ciqfunctions.udf.CIQ($G$1, "IQ_LASTSALEPRICE", A1228, "USD")</f>
        <v>81.56</v>
      </c>
      <c r="H1228" s="186">
        <f t="shared" si="135"/>
        <v>-9.2322643343050181E-3</v>
      </c>
      <c r="I1228" s="109">
        <f t="shared" si="131"/>
        <v>6.7527734605283829E-3</v>
      </c>
      <c r="J1228" s="109">
        <f t="shared" si="132"/>
        <v>-3.8310162668527825E-3</v>
      </c>
      <c r="K1228" s="109">
        <f t="shared" si="133"/>
        <v>-8.3430171926235364E-4</v>
      </c>
      <c r="L1228" s="109">
        <f t="shared" si="134"/>
        <v>0</v>
      </c>
      <c r="M1228" s="109">
        <f t="shared" si="136"/>
        <v>-8.654848800834225E-3</v>
      </c>
    </row>
    <row r="1229" spans="1:13" x14ac:dyDescent="0.25">
      <c r="A1229" s="185">
        <v>42326</v>
      </c>
      <c r="B1229">
        <v>131.54066717952301</v>
      </c>
      <c r="C1229">
        <v>137.27216622094201</v>
      </c>
      <c r="D1229">
        <v>139.55220774896901</v>
      </c>
      <c r="E1229">
        <v>97.352649637819198</v>
      </c>
      <c r="F1229" s="464">
        <v>228.80096647538508</v>
      </c>
      <c r="G1229">
        <f>_xll.ciqfunctions.udf.CIQ($G$1, "IQ_LASTSALEPRICE", A1229, "USD")</f>
        <v>82.57</v>
      </c>
      <c r="H1229" s="186">
        <f t="shared" si="135"/>
        <v>1.2383521333987124E-2</v>
      </c>
      <c r="I1229" s="109">
        <f t="shared" si="131"/>
        <v>1.2776151184517026E-3</v>
      </c>
      <c r="J1229" s="109">
        <f t="shared" si="132"/>
        <v>2.4186158306687133E-3</v>
      </c>
      <c r="K1229" s="109">
        <f t="shared" si="133"/>
        <v>0</v>
      </c>
      <c r="L1229" s="109">
        <f t="shared" si="134"/>
        <v>2.1034455694211029E-3</v>
      </c>
      <c r="M1229" s="109">
        <f t="shared" si="136"/>
        <v>-3.9444619753865595E-3</v>
      </c>
    </row>
    <row r="1230" spans="1:13" x14ac:dyDescent="0.25">
      <c r="A1230" s="185">
        <v>42327</v>
      </c>
      <c r="B1230">
        <v>130.10000699349601</v>
      </c>
      <c r="C1230">
        <v>136.38346019337499</v>
      </c>
      <c r="D1230">
        <v>137.87922926463801</v>
      </c>
      <c r="E1230">
        <v>97.3389248951582</v>
      </c>
      <c r="F1230" s="464">
        <v>225.53005134400485</v>
      </c>
      <c r="G1230">
        <f>_xll.ciqfunctions.udf.CIQ($G$1, "IQ_LASTSALEPRICE", A1230, "USD")</f>
        <v>82.76</v>
      </c>
      <c r="H1230" s="186">
        <f t="shared" si="135"/>
        <v>2.3010778733196791E-3</v>
      </c>
      <c r="I1230" s="109">
        <f t="shared" si="131"/>
        <v>-1.0952203732255916E-2</v>
      </c>
      <c r="J1230" s="109">
        <f t="shared" si="132"/>
        <v>-6.4740438796356825E-3</v>
      </c>
      <c r="K1230" s="109">
        <f t="shared" si="133"/>
        <v>-1.1988190737479476E-2</v>
      </c>
      <c r="L1230" s="109">
        <f t="shared" si="134"/>
        <v>-1.4097965193615725E-4</v>
      </c>
      <c r="M1230" s="109">
        <f t="shared" si="136"/>
        <v>-1.4295897354664966E-2</v>
      </c>
    </row>
    <row r="1231" spans="1:13" x14ac:dyDescent="0.25">
      <c r="A1231" s="185">
        <v>42328</v>
      </c>
      <c r="B1231">
        <v>131.33086229806199</v>
      </c>
      <c r="C1231">
        <v>137.18576424603901</v>
      </c>
      <c r="D1231">
        <v>137.363186150068</v>
      </c>
      <c r="E1231">
        <v>97.354174609226007</v>
      </c>
      <c r="F1231" s="464">
        <v>224.1014799154334</v>
      </c>
      <c r="G1231">
        <f>_xll.ciqfunctions.udf.CIQ($G$1, "IQ_LASTSALEPRICE", A1231, "USD")</f>
        <v>82.08</v>
      </c>
      <c r="H1231" s="186">
        <f t="shared" si="135"/>
        <v>-8.2165297245047064E-3</v>
      </c>
      <c r="I1231" s="109">
        <f t="shared" si="131"/>
        <v>9.4608396495128311E-3</v>
      </c>
      <c r="J1231" s="109">
        <f t="shared" si="132"/>
        <v>5.8827078556773493E-3</v>
      </c>
      <c r="K1231" s="109">
        <f t="shared" si="133"/>
        <v>-3.7427183000823261E-3</v>
      </c>
      <c r="L1231" s="109">
        <f t="shared" si="134"/>
        <v>1.5666614444564964E-4</v>
      </c>
      <c r="M1231" s="109">
        <f t="shared" si="136"/>
        <v>-6.3342841455412691E-3</v>
      </c>
    </row>
    <row r="1232" spans="1:13" x14ac:dyDescent="0.25">
      <c r="A1232" s="185">
        <v>42331</v>
      </c>
      <c r="B1232">
        <v>131.90432897405401</v>
      </c>
      <c r="C1232">
        <v>137.51800041143699</v>
      </c>
      <c r="D1232">
        <v>137.60456115527001</v>
      </c>
      <c r="E1232">
        <v>97.438048036599298</v>
      </c>
      <c r="F1232" s="464">
        <v>224.53639383871945</v>
      </c>
      <c r="G1232">
        <f>_xll.ciqfunctions.udf.CIQ($G$1, "IQ_LASTSALEPRICE", A1232, "USD")</f>
        <v>81.59</v>
      </c>
      <c r="H1232" s="186">
        <f t="shared" si="135"/>
        <v>-5.9697855750486806E-3</v>
      </c>
      <c r="I1232" s="109">
        <f t="shared" si="131"/>
        <v>4.3665796900846932E-3</v>
      </c>
      <c r="J1232" s="109">
        <f t="shared" si="132"/>
        <v>2.4217976786724549E-3</v>
      </c>
      <c r="K1232" s="109">
        <f t="shared" si="133"/>
        <v>1.7572030175414532E-3</v>
      </c>
      <c r="L1232" s="109">
        <f t="shared" si="134"/>
        <v>8.6152882205570158E-4</v>
      </c>
      <c r="M1232" s="109">
        <f t="shared" si="136"/>
        <v>1.9407008086254063E-3</v>
      </c>
    </row>
    <row r="1233" spans="1:13" x14ac:dyDescent="0.25">
      <c r="A1233" s="185">
        <v>42332</v>
      </c>
      <c r="B1233">
        <v>131.48471921113301</v>
      </c>
      <c r="C1233">
        <v>137.04793252417099</v>
      </c>
      <c r="D1233">
        <v>137.013608556327</v>
      </c>
      <c r="E1233">
        <v>97.425848265344996</v>
      </c>
      <c r="F1233" s="464">
        <v>224.13168227121716</v>
      </c>
      <c r="G1233">
        <f>_xll.ciqfunctions.udf.CIQ($G$1, "IQ_LASTSALEPRICE", A1233, "USD")</f>
        <v>81.16</v>
      </c>
      <c r="H1233" s="186">
        <f t="shared" si="135"/>
        <v>-5.2702537075622891E-3</v>
      </c>
      <c r="I1233" s="109">
        <f t="shared" si="131"/>
        <v>-3.1811674884721919E-3</v>
      </c>
      <c r="J1233" s="109">
        <f t="shared" si="132"/>
        <v>-3.4182280563970213E-3</v>
      </c>
      <c r="K1233" s="109">
        <f t="shared" si="133"/>
        <v>-4.2945712989570506E-3</v>
      </c>
      <c r="L1233" s="109">
        <f t="shared" si="134"/>
        <v>-1.2520541513438843E-4</v>
      </c>
      <c r="M1233" s="109">
        <f t="shared" si="136"/>
        <v>-1.8024319380179898E-3</v>
      </c>
    </row>
    <row r="1234" spans="1:13" x14ac:dyDescent="0.25">
      <c r="A1234" s="185">
        <v>42333</v>
      </c>
      <c r="B1234">
        <v>131.77844604517699</v>
      </c>
      <c r="C1234">
        <v>136.78255502982901</v>
      </c>
      <c r="D1234">
        <v>137.72108701985101</v>
      </c>
      <c r="E1234">
        <v>97.415173465497503</v>
      </c>
      <c r="F1234" s="464">
        <v>227.62307459981881</v>
      </c>
      <c r="G1234">
        <f>_xll.ciqfunctions.udf.CIQ($G$1, "IQ_LASTSALEPRICE", A1234, "USD")</f>
        <v>81.680000000000007</v>
      </c>
      <c r="H1234" s="186">
        <f t="shared" si="135"/>
        <v>6.4070970921636938E-3</v>
      </c>
      <c r="I1234" s="109">
        <f t="shared" si="131"/>
        <v>2.2339237274586754E-3</v>
      </c>
      <c r="J1234" s="109">
        <f t="shared" si="132"/>
        <v>-1.9363845149227288E-3</v>
      </c>
      <c r="K1234" s="109">
        <f t="shared" si="133"/>
        <v>5.1635634662754448E-3</v>
      </c>
      <c r="L1234" s="109">
        <f t="shared" si="134"/>
        <v>-1.0956845680643035E-4</v>
      </c>
      <c r="M1234" s="109">
        <f t="shared" si="136"/>
        <v>1.557741544266289E-2</v>
      </c>
    </row>
    <row r="1235" spans="1:13" x14ac:dyDescent="0.25">
      <c r="A1235" s="185">
        <v>42334</v>
      </c>
      <c r="B1235">
        <v>131.80642002937199</v>
      </c>
      <c r="C1235">
        <v>136.850442295823</v>
      </c>
      <c r="D1235">
        <v>137.74605684797501</v>
      </c>
      <c r="E1235">
        <v>97.428135722455195</v>
      </c>
      <c r="F1235" s="464">
        <v>226.43310178193897</v>
      </c>
      <c r="G1235">
        <f>_xll.ciqfunctions.udf.CIQ($G$1, "IQ_LASTSALEPRICE", A1235, "USD")</f>
        <v>81.680000000000007</v>
      </c>
      <c r="H1235" s="186">
        <f t="shared" si="135"/>
        <v>0</v>
      </c>
      <c r="I1235" s="109">
        <f t="shared" si="131"/>
        <v>2.1228042244025858E-4</v>
      </c>
      <c r="J1235" s="109">
        <f t="shared" si="132"/>
        <v>4.9631523536897149E-4</v>
      </c>
      <c r="K1235" s="109">
        <f t="shared" si="133"/>
        <v>1.8130722509046571E-4</v>
      </c>
      <c r="L1235" s="109">
        <f t="shared" si="134"/>
        <v>1.330619912336406E-4</v>
      </c>
      <c r="M1235" s="109">
        <f t="shared" si="136"/>
        <v>-5.227821564100732E-3</v>
      </c>
    </row>
    <row r="1236" spans="1:13" x14ac:dyDescent="0.25">
      <c r="A1236" s="185">
        <v>42335</v>
      </c>
      <c r="B1236">
        <v>132.03021190293001</v>
      </c>
      <c r="C1236">
        <v>137.445998765686</v>
      </c>
      <c r="D1236">
        <v>138.01240168130099</v>
      </c>
      <c r="E1236">
        <v>97.415173465497503</v>
      </c>
      <c r="F1236" s="464">
        <v>228.0579885231048</v>
      </c>
      <c r="G1236">
        <f>_xll.ciqfunctions.udf.CIQ($G$1, "IQ_LASTSALEPRICE", A1236, "USD")</f>
        <v>82.01</v>
      </c>
      <c r="H1236" s="186">
        <f t="shared" si="135"/>
        <v>4.0401567091086221E-3</v>
      </c>
      <c r="I1236" s="109">
        <f t="shared" si="131"/>
        <v>1.6978829521971939E-3</v>
      </c>
      <c r="J1236" s="109">
        <f t="shared" si="132"/>
        <v>4.3518782977376436E-3</v>
      </c>
      <c r="K1236" s="109">
        <f t="shared" si="133"/>
        <v>1.9335931599111511E-3</v>
      </c>
      <c r="L1236" s="109">
        <f t="shared" si="134"/>
        <v>-1.3304428809579605E-4</v>
      </c>
      <c r="M1236" s="109">
        <f t="shared" si="136"/>
        <v>7.1760123779545104E-3</v>
      </c>
    </row>
    <row r="1237" spans="1:13" x14ac:dyDescent="0.25">
      <c r="A1237" s="185">
        <v>42338</v>
      </c>
      <c r="B1237">
        <v>132.393873697461</v>
      </c>
      <c r="C1237">
        <v>137.094219296441</v>
      </c>
      <c r="D1237">
        <v>138.12060426983999</v>
      </c>
      <c r="E1237">
        <v>97.575295463209997</v>
      </c>
      <c r="F1237" s="464">
        <v>235.60253699788584</v>
      </c>
      <c r="G1237">
        <f>_xll.ciqfunctions.udf.CIQ($G$1, "IQ_LASTSALEPRICE", A1237, "USD")</f>
        <v>80.59</v>
      </c>
      <c r="H1237" s="186">
        <f t="shared" si="135"/>
        <v>-1.7314961590049971E-2</v>
      </c>
      <c r="I1237" s="109">
        <f t="shared" si="131"/>
        <v>2.7543831770744376E-3</v>
      </c>
      <c r="J1237" s="109">
        <f t="shared" si="132"/>
        <v>-2.5594013096350565E-3</v>
      </c>
      <c r="K1237" s="109">
        <f t="shared" si="133"/>
        <v>7.8400627205121864E-4</v>
      </c>
      <c r="L1237" s="109">
        <f t="shared" si="134"/>
        <v>1.6437069505317314E-3</v>
      </c>
      <c r="M1237" s="109">
        <f t="shared" si="136"/>
        <v>3.3081711031651473E-2</v>
      </c>
    </row>
    <row r="1238" spans="1:13" x14ac:dyDescent="0.25">
      <c r="A1238" s="185">
        <v>42339</v>
      </c>
      <c r="B1238">
        <v>131.75047206098299</v>
      </c>
      <c r="C1238">
        <v>137.51491462662</v>
      </c>
      <c r="D1238">
        <v>137.56294477506299</v>
      </c>
      <c r="E1238">
        <v>97.579870377430396</v>
      </c>
      <c r="F1238" s="464">
        <v>231.53729990939294</v>
      </c>
      <c r="G1238">
        <f>_xll.ciqfunctions.udf.CIQ($G$1, "IQ_LASTSALEPRICE", A1238, "USD")</f>
        <v>80.7</v>
      </c>
      <c r="H1238" s="186">
        <f t="shared" si="135"/>
        <v>1.3649336145924451E-3</v>
      </c>
      <c r="I1238" s="109">
        <f t="shared" si="131"/>
        <v>-4.8597538429027143E-3</v>
      </c>
      <c r="J1238" s="109">
        <f t="shared" si="132"/>
        <v>3.068658418553083E-3</v>
      </c>
      <c r="K1238" s="109">
        <f t="shared" si="133"/>
        <v>-4.0374822983508807E-3</v>
      </c>
      <c r="L1238" s="109">
        <f t="shared" si="134"/>
        <v>4.6885988904010745E-5</v>
      </c>
      <c r="M1238" s="109">
        <f t="shared" si="136"/>
        <v>-1.7254640549687172E-2</v>
      </c>
    </row>
    <row r="1239" spans="1:13" x14ac:dyDescent="0.25">
      <c r="A1239" s="185">
        <v>42340</v>
      </c>
      <c r="B1239">
        <v>132.254003776487</v>
      </c>
      <c r="C1239">
        <v>137.43262703147499</v>
      </c>
      <c r="D1239">
        <v>138.20383703025499</v>
      </c>
      <c r="E1239">
        <v>97.585970263057504</v>
      </c>
      <c r="F1239" s="464">
        <v>233.77831470854727</v>
      </c>
      <c r="G1239">
        <f>_xll.ciqfunctions.udf.CIQ($G$1, "IQ_LASTSALEPRICE", A1239, "USD")</f>
        <v>80.13</v>
      </c>
      <c r="H1239" s="186">
        <f t="shared" si="135"/>
        <v>-7.0631970260224275E-3</v>
      </c>
      <c r="I1239" s="109">
        <f t="shared" si="131"/>
        <v>3.8218589097043232E-3</v>
      </c>
      <c r="J1239" s="109">
        <f t="shared" si="132"/>
        <v>-5.9839033001207742E-4</v>
      </c>
      <c r="K1239" s="109">
        <f t="shared" si="133"/>
        <v>4.6589018302853891E-3</v>
      </c>
      <c r="L1239" s="109">
        <f t="shared" si="134"/>
        <v>6.2511720947400207E-5</v>
      </c>
      <c r="M1239" s="109">
        <f t="shared" si="136"/>
        <v>9.6788500169575631E-3</v>
      </c>
    </row>
    <row r="1240" spans="1:13" x14ac:dyDescent="0.25">
      <c r="A1240" s="185">
        <v>42341</v>
      </c>
      <c r="B1240">
        <v>128.40758094971599</v>
      </c>
      <c r="C1240">
        <v>137.72269080436101</v>
      </c>
      <c r="D1240">
        <v>139.086104290648</v>
      </c>
      <c r="E1240">
        <v>97.560045749142205</v>
      </c>
      <c r="F1240" s="464">
        <v>228.42041679250983</v>
      </c>
      <c r="G1240">
        <f>_xll.ciqfunctions.udf.CIQ($G$1, "IQ_LASTSALEPRICE", A1240, "USD")</f>
        <v>79.319999999999993</v>
      </c>
      <c r="H1240" s="186">
        <f t="shared" si="135"/>
        <v>-1.0108573567952139E-2</v>
      </c>
      <c r="I1240" s="109">
        <f t="shared" si="131"/>
        <v>-2.9083602136322217E-2</v>
      </c>
      <c r="J1240" s="109">
        <f t="shared" si="132"/>
        <v>2.1105888692616315E-3</v>
      </c>
      <c r="K1240" s="109">
        <f t="shared" si="133"/>
        <v>6.383811617327817E-3</v>
      </c>
      <c r="L1240" s="109">
        <f t="shared" si="134"/>
        <v>-2.6565820727519895E-4</v>
      </c>
      <c r="M1240" s="109">
        <f t="shared" si="136"/>
        <v>-2.2918712211255188E-2</v>
      </c>
    </row>
    <row r="1241" spans="1:13" x14ac:dyDescent="0.25">
      <c r="A1241" s="185">
        <v>42342</v>
      </c>
      <c r="B1241">
        <v>128.4915029023</v>
      </c>
      <c r="C1241">
        <v>137.35239662620799</v>
      </c>
      <c r="D1241">
        <v>138.744849972949</v>
      </c>
      <c r="E1241">
        <v>97.613419748379698</v>
      </c>
      <c r="F1241" s="464">
        <v>226.24584717607971</v>
      </c>
      <c r="G1241">
        <f>_xll.ciqfunctions.udf.CIQ($G$1, "IQ_LASTSALEPRICE", A1241, "USD")</f>
        <v>79.89</v>
      </c>
      <c r="H1241" s="186">
        <f t="shared" si="135"/>
        <v>7.1860816944024908E-3</v>
      </c>
      <c r="I1241" s="109">
        <f t="shared" si="131"/>
        <v>6.5355917433618238E-4</v>
      </c>
      <c r="J1241" s="109">
        <f t="shared" si="132"/>
        <v>-2.6886940415580263E-3</v>
      </c>
      <c r="K1241" s="109">
        <f t="shared" si="133"/>
        <v>-2.4535471709372647E-3</v>
      </c>
      <c r="L1241" s="109">
        <f t="shared" si="134"/>
        <v>5.470887065257557E-4</v>
      </c>
      <c r="M1241" s="109">
        <f t="shared" si="136"/>
        <v>-9.5200317334392937E-3</v>
      </c>
    </row>
    <row r="1242" spans="1:13" x14ac:dyDescent="0.25">
      <c r="A1242" s="185">
        <v>42345</v>
      </c>
      <c r="B1242">
        <v>128.98104762570799</v>
      </c>
      <c r="C1242">
        <v>139.04546389631699</v>
      </c>
      <c r="D1242">
        <v>140.73411294685499</v>
      </c>
      <c r="E1242">
        <v>97.727792603888602</v>
      </c>
      <c r="F1242" s="464">
        <v>227.23648444578677</v>
      </c>
      <c r="G1242">
        <f>_xll.ciqfunctions.udf.CIQ($G$1, "IQ_LASTSALEPRICE", A1242, "USD")</f>
        <v>80.11</v>
      </c>
      <c r="H1242" s="186">
        <f t="shared" si="135"/>
        <v>2.7537864563775827E-3</v>
      </c>
      <c r="I1242" s="109">
        <f t="shared" si="131"/>
        <v>3.8099384967129613E-3</v>
      </c>
      <c r="J1242" s="109">
        <f t="shared" si="132"/>
        <v>1.2326448694714331E-2</v>
      </c>
      <c r="K1242" s="109">
        <f t="shared" si="133"/>
        <v>1.4337562614351818E-2</v>
      </c>
      <c r="L1242" s="109">
        <f t="shared" si="134"/>
        <v>1.1716919231363754E-3</v>
      </c>
      <c r="M1242" s="109">
        <f t="shared" si="136"/>
        <v>4.3785876384996314E-3</v>
      </c>
    </row>
    <row r="1243" spans="1:13" x14ac:dyDescent="0.25">
      <c r="A1243" s="185">
        <v>42346</v>
      </c>
      <c r="B1243">
        <v>128.60339883907901</v>
      </c>
      <c r="C1243">
        <v>139.76548035383601</v>
      </c>
      <c r="D1243">
        <v>141.81613883224401</v>
      </c>
      <c r="E1243">
        <v>97.852840259245099</v>
      </c>
      <c r="F1243" s="464">
        <v>229.50770160072486</v>
      </c>
      <c r="G1243">
        <f>_xll.ciqfunctions.udf.CIQ($G$1, "IQ_LASTSALEPRICE", A1243, "USD")</f>
        <v>79.260000000000005</v>
      </c>
      <c r="H1243" s="186">
        <f t="shared" si="135"/>
        <v>-1.0610410685307659E-2</v>
      </c>
      <c r="I1243" s="109">
        <f t="shared" si="131"/>
        <v>-2.9279401398947247E-3</v>
      </c>
      <c r="J1243" s="109">
        <f t="shared" si="132"/>
        <v>5.1782808107707634E-3</v>
      </c>
      <c r="K1243" s="109">
        <f t="shared" si="133"/>
        <v>7.6884407250827902E-3</v>
      </c>
      <c r="L1243" s="109">
        <f t="shared" si="134"/>
        <v>1.2795505968639098E-3</v>
      </c>
      <c r="M1243" s="109">
        <f t="shared" si="136"/>
        <v>9.9949493606954487E-3</v>
      </c>
    </row>
    <row r="1244" spans="1:13" x14ac:dyDescent="0.25">
      <c r="A1244" s="185">
        <v>42347</v>
      </c>
      <c r="B1244">
        <v>127.344569550318</v>
      </c>
      <c r="C1244">
        <v>139.626620037029</v>
      </c>
      <c r="D1244">
        <v>141.74122934787101</v>
      </c>
      <c r="E1244">
        <v>97.852840259245099</v>
      </c>
      <c r="F1244" s="464">
        <v>225.4968287526427</v>
      </c>
      <c r="G1244">
        <f>_xll.ciqfunctions.udf.CIQ($G$1, "IQ_LASTSALEPRICE", A1244, "USD")</f>
        <v>79.05</v>
      </c>
      <c r="H1244" s="186">
        <f t="shared" si="135"/>
        <v>-2.6495079485239215E-3</v>
      </c>
      <c r="I1244" s="109">
        <f t="shared" si="131"/>
        <v>-9.7884604926824492E-3</v>
      </c>
      <c r="J1244" s="109">
        <f t="shared" si="132"/>
        <v>-9.9352369737837343E-4</v>
      </c>
      <c r="K1244" s="109">
        <f t="shared" si="133"/>
        <v>-5.2821551192849814E-4</v>
      </c>
      <c r="L1244" s="109">
        <f t="shared" si="134"/>
        <v>0</v>
      </c>
      <c r="M1244" s="109">
        <f t="shared" si="136"/>
        <v>-1.747598368206349E-2</v>
      </c>
    </row>
    <row r="1245" spans="1:13" x14ac:dyDescent="0.25">
      <c r="A1245" s="185">
        <v>42348</v>
      </c>
      <c r="B1245">
        <v>127.86208825792001</v>
      </c>
      <c r="C1245">
        <v>139.807652746348</v>
      </c>
      <c r="D1245">
        <v>142.12410004577799</v>
      </c>
      <c r="E1245">
        <v>98.203583682805899</v>
      </c>
      <c r="F1245" s="464">
        <v>227.74992449411053</v>
      </c>
      <c r="G1245">
        <f>_xll.ciqfunctions.udf.CIQ($G$1, "IQ_LASTSALEPRICE", A1245, "USD")</f>
        <v>78.58</v>
      </c>
      <c r="H1245" s="186">
        <f t="shared" si="135"/>
        <v>-5.9456040480708738E-3</v>
      </c>
      <c r="I1245" s="109">
        <f t="shared" si="131"/>
        <v>4.0639244329734314E-3</v>
      </c>
      <c r="J1245" s="109">
        <f t="shared" si="132"/>
        <v>1.2965486758254041E-3</v>
      </c>
      <c r="K1245" s="109">
        <f t="shared" si="133"/>
        <v>2.7011949851747374E-3</v>
      </c>
      <c r="L1245" s="109">
        <f t="shared" si="134"/>
        <v>3.5843969641715656E-3</v>
      </c>
      <c r="M1245" s="109">
        <f t="shared" si="136"/>
        <v>9.9916959095658342E-3</v>
      </c>
    </row>
    <row r="1246" spans="1:13" x14ac:dyDescent="0.25">
      <c r="A1246" s="185">
        <v>42349</v>
      </c>
      <c r="B1246">
        <v>127.316595566123</v>
      </c>
      <c r="C1246">
        <v>140.98230816704299</v>
      </c>
      <c r="D1246">
        <v>144.32976819676199</v>
      </c>
      <c r="E1246">
        <v>98.426229508196698</v>
      </c>
      <c r="F1246" s="464">
        <v>233.39172455451526</v>
      </c>
      <c r="G1246">
        <f>_xll.ciqfunctions.udf.CIQ($G$1, "IQ_LASTSALEPRICE", A1246, "USD")</f>
        <v>77.510000000000005</v>
      </c>
      <c r="H1246" s="186">
        <f t="shared" si="135"/>
        <v>-1.3616696360396974E-2</v>
      </c>
      <c r="I1246" s="109">
        <f t="shared" si="131"/>
        <v>-4.2662582727153175E-3</v>
      </c>
      <c r="J1246" s="109">
        <f t="shared" si="132"/>
        <v>8.4019393618328664E-3</v>
      </c>
      <c r="K1246" s="109">
        <f t="shared" si="133"/>
        <v>1.5519311293957561E-2</v>
      </c>
      <c r="L1246" s="109">
        <f t="shared" si="134"/>
        <v>2.2671863596133157E-3</v>
      </c>
      <c r="M1246" s="109">
        <f t="shared" si="136"/>
        <v>2.477190748992153E-2</v>
      </c>
    </row>
    <row r="1247" spans="1:13" x14ac:dyDescent="0.25">
      <c r="A1247" s="185">
        <v>42352</v>
      </c>
      <c r="B1247">
        <v>126.715154905937</v>
      </c>
      <c r="C1247">
        <v>141.425632585887</v>
      </c>
      <c r="D1247">
        <v>145.01227683216101</v>
      </c>
      <c r="E1247">
        <v>98.502478078536001</v>
      </c>
      <c r="F1247" s="464">
        <v>235.53609181516163</v>
      </c>
      <c r="G1247">
        <f>_xll.ciqfunctions.udf.CIQ($G$1, "IQ_LASTSALEPRICE", A1247, "USD")</f>
        <v>77.400000000000006</v>
      </c>
      <c r="H1247" s="186">
        <f t="shared" si="135"/>
        <v>-1.4191717197781228E-3</v>
      </c>
      <c r="I1247" s="109">
        <f t="shared" si="131"/>
        <v>-4.7239769294148415E-3</v>
      </c>
      <c r="J1247" s="109">
        <f t="shared" si="132"/>
        <v>3.1445393724065518E-3</v>
      </c>
      <c r="K1247" s="109">
        <f t="shared" si="133"/>
        <v>4.7288140480385987E-3</v>
      </c>
      <c r="L1247" s="109">
        <f t="shared" si="134"/>
        <v>7.7467734688507761E-4</v>
      </c>
      <c r="M1247" s="109">
        <f t="shared" si="136"/>
        <v>9.1878461618097873E-3</v>
      </c>
    </row>
    <row r="1248" spans="1:13" x14ac:dyDescent="0.25">
      <c r="A1248" s="185">
        <v>42353</v>
      </c>
      <c r="B1248">
        <v>128.00195817889301</v>
      </c>
      <c r="C1248">
        <v>141.21785640814599</v>
      </c>
      <c r="D1248">
        <v>142.73169919680299</v>
      </c>
      <c r="E1248">
        <v>98.520777735417397</v>
      </c>
      <c r="F1248" s="464">
        <v>235.48776804590759</v>
      </c>
      <c r="G1248">
        <f>_xll.ciqfunctions.udf.CIQ($G$1, "IQ_LASTSALEPRICE", A1248, "USD")</f>
        <v>77.03</v>
      </c>
      <c r="H1248" s="186">
        <f t="shared" si="135"/>
        <v>-4.7803617571060553E-3</v>
      </c>
      <c r="I1248" s="109">
        <f t="shared" si="131"/>
        <v>1.0155085821512255E-2</v>
      </c>
      <c r="J1248" s="109">
        <f t="shared" si="132"/>
        <v>-1.4691550176720858E-3</v>
      </c>
      <c r="K1248" s="109">
        <f t="shared" si="133"/>
        <v>-1.5726790070316521E-2</v>
      </c>
      <c r="L1248" s="109">
        <f t="shared" si="134"/>
        <v>1.8577864474433881E-4</v>
      </c>
      <c r="M1248" s="109">
        <f t="shared" si="136"/>
        <v>-2.0516502962086847E-4</v>
      </c>
    </row>
    <row r="1249" spans="1:13" x14ac:dyDescent="0.25">
      <c r="A1249" s="185">
        <v>42354</v>
      </c>
      <c r="B1249">
        <v>127.778166305336</v>
      </c>
      <c r="C1249">
        <v>142.31742439827099</v>
      </c>
      <c r="D1249">
        <v>143.02301385825399</v>
      </c>
      <c r="E1249">
        <v>98.728173846740304</v>
      </c>
      <c r="F1249" s="464">
        <v>238.61673210510421</v>
      </c>
      <c r="G1249">
        <f>_xll.ciqfunctions.udf.CIQ($G$1, "IQ_LASTSALEPRICE", A1249, "USD")</f>
        <v>78.48</v>
      </c>
      <c r="H1249" s="186">
        <f t="shared" si="135"/>
        <v>1.882383486953132E-2</v>
      </c>
      <c r="I1249" s="109">
        <f t="shared" si="131"/>
        <v>-1.7483472654710175E-3</v>
      </c>
      <c r="J1249" s="109">
        <f t="shared" si="132"/>
        <v>7.7863240392705979E-3</v>
      </c>
      <c r="K1249" s="109">
        <f t="shared" si="133"/>
        <v>2.0409948392006161E-3</v>
      </c>
      <c r="L1249" s="109">
        <f t="shared" si="134"/>
        <v>2.1051002244407702E-3</v>
      </c>
      <c r="M1249" s="109">
        <f t="shared" si="136"/>
        <v>1.3287161728870123E-2</v>
      </c>
    </row>
    <row r="1250" spans="1:13" x14ac:dyDescent="0.25">
      <c r="A1250" s="185">
        <v>42355</v>
      </c>
      <c r="B1250">
        <v>129.31673543604401</v>
      </c>
      <c r="C1250">
        <v>143.37276280600599</v>
      </c>
      <c r="D1250">
        <v>142.72337592076201</v>
      </c>
      <c r="E1250">
        <v>98.847121616469593</v>
      </c>
      <c r="F1250" s="464">
        <v>236.1522198731501</v>
      </c>
      <c r="G1250">
        <f>_xll.ciqfunctions.udf.CIQ($G$1, "IQ_LASTSALEPRICE", A1250, "USD")</f>
        <v>77.59</v>
      </c>
      <c r="H1250" s="186">
        <f t="shared" si="135"/>
        <v>-1.1340468909276202E-2</v>
      </c>
      <c r="I1250" s="109">
        <f t="shared" si="131"/>
        <v>1.2040939193253664E-2</v>
      </c>
      <c r="J1250" s="109">
        <f t="shared" si="132"/>
        <v>7.4153843930007124E-3</v>
      </c>
      <c r="K1250" s="109">
        <f t="shared" si="133"/>
        <v>-2.095033025866333E-3</v>
      </c>
      <c r="L1250" s="109">
        <f t="shared" si="134"/>
        <v>1.2048006672740197E-3</v>
      </c>
      <c r="M1250" s="109">
        <f t="shared" si="136"/>
        <v>-1.0328329493962563E-2</v>
      </c>
    </row>
    <row r="1251" spans="1:13" x14ac:dyDescent="0.25">
      <c r="A1251" s="185">
        <v>42356</v>
      </c>
      <c r="B1251">
        <v>128.92509965731799</v>
      </c>
      <c r="C1251">
        <v>142.909895083316</v>
      </c>
      <c r="D1251">
        <v>141.44991468641999</v>
      </c>
      <c r="E1251">
        <v>98.825772016774593</v>
      </c>
      <c r="F1251" s="464">
        <v>236.09181516158259</v>
      </c>
      <c r="G1251">
        <f>_xll.ciqfunctions.udf.CIQ($G$1, "IQ_LASTSALEPRICE", A1251, "USD")</f>
        <v>77</v>
      </c>
      <c r="H1251" s="186">
        <f t="shared" si="135"/>
        <v>-7.6040726897796951E-3</v>
      </c>
      <c r="I1251" s="109">
        <f t="shared" si="131"/>
        <v>-3.0285003515242437E-3</v>
      </c>
      <c r="J1251" s="109">
        <f t="shared" si="132"/>
        <v>-3.2284215888082057E-3</v>
      </c>
      <c r="K1251" s="109">
        <f t="shared" si="133"/>
        <v>-8.9225834669790505E-3</v>
      </c>
      <c r="L1251" s="109">
        <f t="shared" ref="L1251:L1282" si="137">E1251/E1250-1</f>
        <v>-2.1598605347195043E-4</v>
      </c>
      <c r="M1251" s="109">
        <f t="shared" si="136"/>
        <v>-2.5578718506202858E-4</v>
      </c>
    </row>
    <row r="1252" spans="1:13" x14ac:dyDescent="0.25">
      <c r="A1252" s="185">
        <v>42359</v>
      </c>
      <c r="B1252">
        <v>128.02993216308801</v>
      </c>
      <c r="C1252">
        <v>143.89940341493499</v>
      </c>
      <c r="D1252">
        <v>142.46535436347699</v>
      </c>
      <c r="E1252">
        <v>98.8150972169271</v>
      </c>
      <c r="F1252" s="464">
        <v>243.06251887647238</v>
      </c>
      <c r="G1252">
        <f>_xll.ciqfunctions.udf.CIQ($G$1, "IQ_LASTSALEPRICE", A1252, "USD")</f>
        <v>77.89</v>
      </c>
      <c r="H1252" s="186">
        <f t="shared" si="135"/>
        <v>1.1558441558441546E-2</v>
      </c>
      <c r="I1252" s="109">
        <f t="shared" si="131"/>
        <v>-6.9433143477052317E-3</v>
      </c>
      <c r="J1252" s="109">
        <f t="shared" si="132"/>
        <v>6.9240015258713594E-3</v>
      </c>
      <c r="K1252" s="109">
        <f t="shared" si="133"/>
        <v>7.1787931389575288E-3</v>
      </c>
      <c r="L1252" s="109">
        <f t="shared" si="137"/>
        <v>-1.0801635676249699E-4</v>
      </c>
      <c r="M1252" s="109">
        <f t="shared" si="136"/>
        <v>2.9525393373416975E-2</v>
      </c>
    </row>
    <row r="1253" spans="1:13" x14ac:dyDescent="0.25">
      <c r="A1253" s="185">
        <v>42360</v>
      </c>
      <c r="B1253">
        <v>127.456465487096</v>
      </c>
      <c r="C1253">
        <v>143.20304464102</v>
      </c>
      <c r="D1253">
        <v>143.13121644679299</v>
      </c>
      <c r="E1253">
        <v>98.795272588638895</v>
      </c>
      <c r="F1253" s="464">
        <v>241.99335548172755</v>
      </c>
      <c r="G1253">
        <f>_xll.ciqfunctions.udf.CIQ($G$1, "IQ_LASTSALEPRICE", A1253, "USD")</f>
        <v>78.430000000000007</v>
      </c>
      <c r="H1253" s="186">
        <f t="shared" si="135"/>
        <v>6.9328540249069537E-3</v>
      </c>
      <c r="I1253" s="109">
        <f t="shared" si="131"/>
        <v>-4.4791609766808849E-3</v>
      </c>
      <c r="J1253" s="109">
        <f t="shared" si="132"/>
        <v>-4.8392054267732965E-3</v>
      </c>
      <c r="K1253" s="109">
        <f t="shared" si="133"/>
        <v>4.6738527152163645E-3</v>
      </c>
      <c r="L1253" s="109">
        <f t="shared" si="137"/>
        <v>-2.006234760331127E-4</v>
      </c>
      <c r="M1253" s="109">
        <f t="shared" si="136"/>
        <v>-4.3987176619698642E-3</v>
      </c>
    </row>
    <row r="1254" spans="1:13" x14ac:dyDescent="0.25">
      <c r="A1254" s="185">
        <v>42361</v>
      </c>
      <c r="B1254">
        <v>128.58941184698199</v>
      </c>
      <c r="C1254">
        <v>142.627031475005</v>
      </c>
      <c r="D1254">
        <v>143.28935869158099</v>
      </c>
      <c r="E1254">
        <v>98.769348074723496</v>
      </c>
      <c r="F1254" s="464">
        <v>239.78254303835698</v>
      </c>
      <c r="G1254">
        <f>_xll.ciqfunctions.udf.CIQ($G$1, "IQ_LASTSALEPRICE", A1254, "USD")</f>
        <v>79.2</v>
      </c>
      <c r="H1254" s="186">
        <f t="shared" si="135"/>
        <v>9.817671809256634E-3</v>
      </c>
      <c r="I1254" s="109">
        <f t="shared" si="131"/>
        <v>8.8888888888942752E-3</v>
      </c>
      <c r="J1254" s="109">
        <f t="shared" si="132"/>
        <v>-4.0223527890691502E-3</v>
      </c>
      <c r="K1254" s="109">
        <f t="shared" si="133"/>
        <v>1.1048759922107632E-3</v>
      </c>
      <c r="L1254" s="109">
        <f t="shared" si="137"/>
        <v>-2.6240642123986913E-4</v>
      </c>
      <c r="M1254" s="109">
        <f t="shared" si="136"/>
        <v>-9.1358394488542105E-3</v>
      </c>
    </row>
    <row r="1255" spans="1:13" x14ac:dyDescent="0.25">
      <c r="A1255" s="185">
        <v>42362</v>
      </c>
      <c r="B1255">
        <v>127.66627036855699</v>
      </c>
      <c r="C1255">
        <v>142.41411232256701</v>
      </c>
      <c r="D1255">
        <v>143.855341462399</v>
      </c>
      <c r="E1255">
        <v>98.755623332062498</v>
      </c>
      <c r="F1255" s="464">
        <v>237.86167321051042</v>
      </c>
      <c r="G1255">
        <f>_xll.ciqfunctions.udf.CIQ($G$1, "IQ_LASTSALEPRICE", A1255, "USD")</f>
        <v>79.3</v>
      </c>
      <c r="H1255" s="186">
        <f t="shared" si="135"/>
        <v>1.2626262626262985E-3</v>
      </c>
      <c r="I1255" s="109">
        <f t="shared" si="131"/>
        <v>-7.1789851525528858E-3</v>
      </c>
      <c r="J1255" s="109">
        <f t="shared" si="132"/>
        <v>-1.4928387013040112E-3</v>
      </c>
      <c r="K1255" s="109">
        <f t="shared" si="133"/>
        <v>3.9499288431894541E-3</v>
      </c>
      <c r="L1255" s="109">
        <f t="shared" si="137"/>
        <v>-1.3895750988068833E-4</v>
      </c>
      <c r="M1255" s="109">
        <f t="shared" si="136"/>
        <v>-8.0108827085851875E-3</v>
      </c>
    </row>
    <row r="1256" spans="1:13" x14ac:dyDescent="0.25">
      <c r="A1256" s="185">
        <v>42363</v>
      </c>
      <c r="B1256">
        <v>127.736205329043</v>
      </c>
      <c r="C1256">
        <v>141.97181649866201</v>
      </c>
      <c r="D1256">
        <v>143.830371634275</v>
      </c>
      <c r="E1256">
        <v>98.773922988943895</v>
      </c>
      <c r="F1256" s="464">
        <v>238.70129870129873</v>
      </c>
      <c r="G1256">
        <f>_xll.ciqfunctions.udf.CIQ($G$1, "IQ_LASTSALEPRICE", A1256, "USD")</f>
        <v>79.3</v>
      </c>
      <c r="H1256" s="186">
        <f t="shared" si="135"/>
        <v>0</v>
      </c>
      <c r="I1256" s="109">
        <f t="shared" si="131"/>
        <v>5.4779512461755608E-4</v>
      </c>
      <c r="J1256" s="109">
        <f t="shared" si="132"/>
        <v>-3.1057022137188639E-3</v>
      </c>
      <c r="K1256" s="109">
        <f t="shared" si="133"/>
        <v>-1.7357595394207337E-4</v>
      </c>
      <c r="L1256" s="109">
        <f t="shared" si="137"/>
        <v>1.8530242900571814E-4</v>
      </c>
      <c r="M1256" s="109">
        <f t="shared" si="136"/>
        <v>3.5298897861750778E-3</v>
      </c>
    </row>
    <row r="1257" spans="1:13" x14ac:dyDescent="0.25">
      <c r="A1257" s="185">
        <v>42366</v>
      </c>
      <c r="B1257">
        <v>127.40051751870701</v>
      </c>
      <c r="C1257">
        <v>142.776177741205</v>
      </c>
      <c r="D1257">
        <v>143.722169045736</v>
      </c>
      <c r="E1257">
        <v>98.932520015249693</v>
      </c>
      <c r="F1257" s="464">
        <v>235.23406825732405</v>
      </c>
      <c r="G1257">
        <f>_xll.ciqfunctions.udf.CIQ($G$1, "IQ_LASTSALEPRICE", A1257, "USD")</f>
        <v>78.849999999999994</v>
      </c>
      <c r="H1257" s="186">
        <f t="shared" si="135"/>
        <v>-5.6746532156368712E-3</v>
      </c>
      <c r="I1257" s="109">
        <f t="shared" si="131"/>
        <v>-2.6279770051981233E-3</v>
      </c>
      <c r="J1257" s="109">
        <f t="shared" si="132"/>
        <v>5.6656402825596697E-3</v>
      </c>
      <c r="K1257" s="109">
        <f t="shared" si="133"/>
        <v>-7.5229304707724598E-4</v>
      </c>
      <c r="L1257" s="109">
        <f t="shared" si="137"/>
        <v>1.6056568526041648E-3</v>
      </c>
      <c r="M1257" s="109">
        <f t="shared" si="136"/>
        <v>-1.4525394134170311E-2</v>
      </c>
    </row>
    <row r="1258" spans="1:13" x14ac:dyDescent="0.25">
      <c r="A1258" s="185">
        <v>42367</v>
      </c>
      <c r="B1258">
        <v>128.16980208406099</v>
      </c>
      <c r="C1258">
        <v>142.562229993828</v>
      </c>
      <c r="D1258">
        <v>143.42253110824399</v>
      </c>
      <c r="E1258">
        <v>98.949294700724295</v>
      </c>
      <c r="F1258" s="464">
        <v>233.66958622772577</v>
      </c>
      <c r="G1258">
        <f>_xll.ciqfunctions.udf.CIQ($G$1, "IQ_LASTSALEPRICE", A1258, "USD")</f>
        <v>79.81</v>
      </c>
      <c r="H1258" s="186">
        <f t="shared" si="135"/>
        <v>1.2175015852885274E-2</v>
      </c>
      <c r="I1258" s="109">
        <f t="shared" si="131"/>
        <v>6.0383158588113162E-3</v>
      </c>
      <c r="J1258" s="109">
        <f t="shared" si="132"/>
        <v>-1.4984835058745594E-3</v>
      </c>
      <c r="K1258" s="109">
        <f t="shared" si="133"/>
        <v>-2.0848414651789549E-3</v>
      </c>
      <c r="L1258" s="109">
        <f t="shared" si="137"/>
        <v>1.6955684007657901E-4</v>
      </c>
      <c r="M1258" s="109">
        <f t="shared" si="136"/>
        <v>-6.6507459620469556E-3</v>
      </c>
    </row>
    <row r="1259" spans="1:13" x14ac:dyDescent="0.25">
      <c r="A1259" s="185">
        <v>42368</v>
      </c>
      <c r="B1259">
        <v>128.19777606825599</v>
      </c>
      <c r="C1259">
        <v>142.88212301995401</v>
      </c>
      <c r="D1259">
        <v>144.27982854051299</v>
      </c>
      <c r="E1259">
        <v>98.970644300419295</v>
      </c>
      <c r="F1259" s="464">
        <v>240.99063726970704</v>
      </c>
      <c r="G1259">
        <f>_xll.ciqfunctions.udf.CIQ($G$1, "IQ_LASTSALEPRICE", A1259, "USD")</f>
        <v>79.33</v>
      </c>
      <c r="H1259" s="186">
        <f t="shared" si="135"/>
        <v>-6.0142839243203516E-3</v>
      </c>
      <c r="I1259" s="109">
        <f t="shared" si="131"/>
        <v>2.1825721613155658E-4</v>
      </c>
      <c r="J1259" s="109">
        <f t="shared" si="132"/>
        <v>2.2438834335003488E-3</v>
      </c>
      <c r="K1259" s="109">
        <f t="shared" si="133"/>
        <v>5.9774250645596716E-3</v>
      </c>
      <c r="L1259" s="109">
        <f t="shared" si="137"/>
        <v>2.157630305459346E-4</v>
      </c>
      <c r="M1259" s="109">
        <f t="shared" si="136"/>
        <v>3.1330782752559072E-2</v>
      </c>
    </row>
    <row r="1260" spans="1:13" x14ac:dyDescent="0.25">
      <c r="A1260" s="185">
        <v>42369</v>
      </c>
      <c r="B1260">
        <v>128.785229736345</v>
      </c>
      <c r="C1260">
        <v>142.715490639786</v>
      </c>
      <c r="D1260">
        <v>143.39756128011899</v>
      </c>
      <c r="E1260">
        <v>99.008768585588996</v>
      </c>
      <c r="F1260" s="464">
        <v>239.28118393234672</v>
      </c>
      <c r="G1260">
        <f>_xll.ciqfunctions.udf.CIQ($G$1, "IQ_LASTSALEPRICE", A1260, "USD")</f>
        <v>78.95</v>
      </c>
      <c r="H1260" s="186">
        <f t="shared" si="135"/>
        <v>-4.7901172318164376E-3</v>
      </c>
      <c r="I1260" s="109">
        <f t="shared" si="131"/>
        <v>4.5824013965440891E-3</v>
      </c>
      <c r="J1260" s="109">
        <f t="shared" si="132"/>
        <v>-1.166222734139688E-3</v>
      </c>
      <c r="K1260" s="109">
        <f t="shared" si="133"/>
        <v>-6.1149730306635508E-3</v>
      </c>
      <c r="L1260" s="109">
        <f t="shared" si="137"/>
        <v>3.8520801232722057E-4</v>
      </c>
      <c r="M1260" s="109">
        <f t="shared" si="136"/>
        <v>-7.0934429516743558E-3</v>
      </c>
    </row>
    <row r="1261" spans="1:13" x14ac:dyDescent="0.25">
      <c r="A1261" s="185">
        <v>42370</v>
      </c>
      <c r="B1261">
        <v>128.75725575215</v>
      </c>
      <c r="C1261">
        <v>142.32668175272499</v>
      </c>
      <c r="D1261">
        <v>143.439177660327</v>
      </c>
      <c r="E1261">
        <v>98.998093785741503</v>
      </c>
      <c r="F1261" s="464">
        <v>239.32346723044398</v>
      </c>
      <c r="G1261">
        <f>_xll.ciqfunctions.udf.CIQ($G$1, "IQ_LASTSALEPRICE", A1261, "USD")</f>
        <v>78.95</v>
      </c>
      <c r="H1261" s="186">
        <f t="shared" si="135"/>
        <v>0</v>
      </c>
      <c r="I1261" s="109">
        <f t="shared" si="131"/>
        <v>-2.1721422753429032E-4</v>
      </c>
      <c r="J1261" s="109">
        <f t="shared" si="132"/>
        <v>-2.7243635944352862E-3</v>
      </c>
      <c r="K1261" s="109">
        <f t="shared" si="133"/>
        <v>2.9021679194896066E-4</v>
      </c>
      <c r="L1261" s="109">
        <f t="shared" si="137"/>
        <v>-1.07816711590214E-4</v>
      </c>
      <c r="M1261" s="109">
        <f t="shared" si="136"/>
        <v>1.7670966601879279E-4</v>
      </c>
    </row>
    <row r="1262" spans="1:13" x14ac:dyDescent="0.25">
      <c r="A1262" s="185">
        <v>42373</v>
      </c>
      <c r="B1262">
        <v>129.66641023847799</v>
      </c>
      <c r="C1262">
        <v>143.79962970582099</v>
      </c>
      <c r="D1262">
        <v>144.546173373839</v>
      </c>
      <c r="E1262">
        <v>99.646206633625596</v>
      </c>
      <c r="F1262" s="464">
        <v>245.09815765629716</v>
      </c>
      <c r="G1262">
        <f>_xll.ciqfunctions.udf.CIQ($G$1, "IQ_LASTSALEPRICE", A1262, "USD")</f>
        <v>78.180000000000007</v>
      </c>
      <c r="H1262" s="186">
        <f t="shared" si="135"/>
        <v>-9.7530082330588019E-3</v>
      </c>
      <c r="I1262" s="109">
        <f t="shared" si="131"/>
        <v>7.0609961436118862E-3</v>
      </c>
      <c r="J1262" s="109">
        <f t="shared" si="132"/>
        <v>1.0349064103490235E-2</v>
      </c>
      <c r="K1262" s="109">
        <f t="shared" si="133"/>
        <v>7.717526909791772E-3</v>
      </c>
      <c r="L1262" s="109">
        <f t="shared" si="137"/>
        <v>6.5467204781415322E-3</v>
      </c>
      <c r="M1262" s="109">
        <f t="shared" si="136"/>
        <v>2.412922766279646E-2</v>
      </c>
    </row>
    <row r="1263" spans="1:13" x14ac:dyDescent="0.25">
      <c r="A1263" s="185">
        <v>42374</v>
      </c>
      <c r="B1263">
        <v>130.40772081963701</v>
      </c>
      <c r="C1263">
        <v>144.054721250771</v>
      </c>
      <c r="D1263">
        <v>144.496233717591</v>
      </c>
      <c r="E1263">
        <v>99.487609607319797</v>
      </c>
      <c r="F1263" s="464">
        <v>242.9235880398671</v>
      </c>
      <c r="G1263">
        <f>_xll.ciqfunctions.udf.CIQ($G$1, "IQ_LASTSALEPRICE", A1263, "USD")</f>
        <v>77.55</v>
      </c>
      <c r="H1263" s="186">
        <f t="shared" si="135"/>
        <v>-8.0583269378359246E-3</v>
      </c>
      <c r="I1263" s="109">
        <f t="shared" si="131"/>
        <v>5.7170594897755223E-3</v>
      </c>
      <c r="J1263" s="109">
        <f t="shared" si="132"/>
        <v>1.7739374257907947E-3</v>
      </c>
      <c r="K1263" s="109">
        <f t="shared" si="133"/>
        <v>-3.4549275904272037E-4</v>
      </c>
      <c r="L1263" s="109">
        <f t="shared" si="137"/>
        <v>-1.591601242673657E-3</v>
      </c>
      <c r="M1263" s="109">
        <f t="shared" si="136"/>
        <v>-8.8722397476339587E-3</v>
      </c>
    </row>
    <row r="1264" spans="1:13" x14ac:dyDescent="0.25">
      <c r="A1264" s="185">
        <v>42375</v>
      </c>
      <c r="B1264">
        <v>130.07203300930101</v>
      </c>
      <c r="C1264">
        <v>144.848796543921</v>
      </c>
      <c r="D1264">
        <v>145.09550959257501</v>
      </c>
      <c r="E1264">
        <v>99.961875714830299</v>
      </c>
      <c r="F1264" s="464">
        <v>243.02627604953187</v>
      </c>
      <c r="G1264">
        <f>_xll.ciqfunctions.udf.CIQ($G$1, "IQ_LASTSALEPRICE", A1264, "USD")</f>
        <v>77.5</v>
      </c>
      <c r="H1264" s="186">
        <f t="shared" si="135"/>
        <v>-6.447453255963298E-4</v>
      </c>
      <c r="I1264" s="109">
        <f t="shared" si="131"/>
        <v>-2.5741406124279997E-3</v>
      </c>
      <c r="J1264" s="109">
        <f t="shared" si="132"/>
        <v>5.5123170296353941E-3</v>
      </c>
      <c r="K1264" s="109">
        <f t="shared" si="133"/>
        <v>4.1473459865761786E-3</v>
      </c>
      <c r="L1264" s="109">
        <f t="shared" si="137"/>
        <v>4.7670871717839791E-3</v>
      </c>
      <c r="M1264" s="109">
        <f t="shared" si="136"/>
        <v>4.2271732643728299E-4</v>
      </c>
    </row>
    <row r="1265" spans="1:13" x14ac:dyDescent="0.25">
      <c r="A1265" s="185">
        <v>42376</v>
      </c>
      <c r="B1265">
        <v>128.86915168892901</v>
      </c>
      <c r="C1265">
        <v>144.58856202427401</v>
      </c>
      <c r="D1265">
        <v>146.87669066544501</v>
      </c>
      <c r="E1265">
        <v>100.591688905833</v>
      </c>
      <c r="F1265" s="464">
        <v>243.93234672304436</v>
      </c>
      <c r="G1265">
        <f>_xll.ciqfunctions.udf.CIQ($G$1, "IQ_LASTSALEPRICE", A1265, "USD")</f>
        <v>75.64</v>
      </c>
      <c r="H1265" s="186">
        <f t="shared" si="135"/>
        <v>-2.4000000000000021E-2</v>
      </c>
      <c r="I1265" s="109">
        <f t="shared" si="131"/>
        <v>-9.2478090219900722E-3</v>
      </c>
      <c r="J1265" s="109">
        <f t="shared" si="132"/>
        <v>-1.7965942821490666E-3</v>
      </c>
      <c r="K1265" s="109">
        <f t="shared" si="133"/>
        <v>1.227592141115541E-2</v>
      </c>
      <c r="L1265" s="109">
        <f t="shared" si="137"/>
        <v>6.3005339435548979E-3</v>
      </c>
      <c r="M1265" s="109">
        <f t="shared" si="136"/>
        <v>3.7282827529638851E-3</v>
      </c>
    </row>
    <row r="1266" spans="1:13" x14ac:dyDescent="0.25">
      <c r="A1266" s="185">
        <v>42377</v>
      </c>
      <c r="B1266">
        <v>128.23973704454801</v>
      </c>
      <c r="C1266">
        <v>145.41760954536099</v>
      </c>
      <c r="D1266">
        <v>149.37367347788</v>
      </c>
      <c r="E1266">
        <v>100.533739992375</v>
      </c>
      <c r="F1266" s="464">
        <v>244.01691331923891</v>
      </c>
      <c r="G1266">
        <f>_xll.ciqfunctions.udf.CIQ($G$1, "IQ_LASTSALEPRICE", A1266, "USD")</f>
        <v>73.09</v>
      </c>
      <c r="H1266" s="186">
        <f t="shared" si="135"/>
        <v>-3.371232152300363E-2</v>
      </c>
      <c r="I1266" s="109">
        <f t="shared" si="131"/>
        <v>-4.8841374070678345E-3</v>
      </c>
      <c r="J1266" s="109">
        <f t="shared" si="132"/>
        <v>5.7338388976286847E-3</v>
      </c>
      <c r="K1266" s="109">
        <f t="shared" si="133"/>
        <v>1.7000538350381289E-2</v>
      </c>
      <c r="L1266" s="109">
        <f t="shared" si="137"/>
        <v>-5.7608052999524872E-4</v>
      </c>
      <c r="M1266" s="109">
        <f t="shared" si="136"/>
        <v>3.4668053388831055E-4</v>
      </c>
    </row>
    <row r="1267" spans="1:13" x14ac:dyDescent="0.25">
      <c r="A1267" s="185">
        <v>42380</v>
      </c>
      <c r="B1267">
        <v>128.421567941814</v>
      </c>
      <c r="C1267">
        <v>146.03785229376601</v>
      </c>
      <c r="D1267">
        <v>149.45690623829501</v>
      </c>
      <c r="E1267">
        <v>100.228745711017</v>
      </c>
      <c r="F1267" s="464">
        <v>244.4216248867412</v>
      </c>
      <c r="G1267">
        <f>_xll.ciqfunctions.udf.CIQ($G$1, "IQ_LASTSALEPRICE", A1267, "USD")</f>
        <v>70.55</v>
      </c>
      <c r="H1267" s="186">
        <f t="shared" si="135"/>
        <v>-3.4751676015870925E-2</v>
      </c>
      <c r="I1267" s="109">
        <f t="shared" si="131"/>
        <v>1.4178982385375516E-3</v>
      </c>
      <c r="J1267" s="109">
        <f t="shared" si="132"/>
        <v>4.2652519893853214E-3</v>
      </c>
      <c r="K1267" s="109">
        <f t="shared" si="133"/>
        <v>5.5721171259359714E-4</v>
      </c>
      <c r="L1267" s="109">
        <f t="shared" si="137"/>
        <v>-3.0337504740313159E-3</v>
      </c>
      <c r="M1267" s="109">
        <f t="shared" si="136"/>
        <v>1.6585390004209E-3</v>
      </c>
    </row>
    <row r="1268" spans="1:13" x14ac:dyDescent="0.25">
      <c r="A1268" s="185">
        <v>42381</v>
      </c>
      <c r="B1268">
        <v>129.07895657038901</v>
      </c>
      <c r="C1268">
        <v>146.81649866282601</v>
      </c>
      <c r="D1268">
        <v>149.37367347788</v>
      </c>
      <c r="E1268">
        <v>100.29736942432299</v>
      </c>
      <c r="F1268" s="464">
        <v>244.79613409845967</v>
      </c>
      <c r="G1268">
        <f>_xll.ciqfunctions.udf.CIQ($G$1, "IQ_LASTSALEPRICE", A1268, "USD")</f>
        <v>70.67</v>
      </c>
      <c r="H1268" s="186">
        <f t="shared" si="135"/>
        <v>1.7009213323884165E-3</v>
      </c>
      <c r="I1268" s="109">
        <f t="shared" si="131"/>
        <v>5.1189892719021302E-3</v>
      </c>
      <c r="J1268" s="109">
        <f t="shared" si="132"/>
        <v>5.3318119708696265E-3</v>
      </c>
      <c r="K1268" s="109">
        <f t="shared" si="133"/>
        <v>-5.5690140061037674E-4</v>
      </c>
      <c r="L1268" s="109">
        <f t="shared" si="137"/>
        <v>6.8467097756430562E-4</v>
      </c>
      <c r="M1268" s="109">
        <f t="shared" si="136"/>
        <v>1.5322261763541789E-3</v>
      </c>
    </row>
    <row r="1269" spans="1:13" x14ac:dyDescent="0.25">
      <c r="A1269" s="185">
        <v>42382</v>
      </c>
      <c r="B1269">
        <v>128.855164696831</v>
      </c>
      <c r="C1269">
        <v>146.78872659946501</v>
      </c>
      <c r="D1269">
        <v>148.28332431645001</v>
      </c>
      <c r="E1269">
        <v>100.228745711017</v>
      </c>
      <c r="F1269" s="464">
        <v>240.4288734521293</v>
      </c>
      <c r="G1269">
        <f>_xll.ciqfunctions.udf.CIQ($G$1, "IQ_LASTSALEPRICE", A1269, "USD")</f>
        <v>69.09</v>
      </c>
      <c r="H1269" s="186">
        <f t="shared" si="135"/>
        <v>-2.2357435970001394E-2</v>
      </c>
      <c r="I1269" s="109">
        <f t="shared" si="131"/>
        <v>-1.7337595492258329E-3</v>
      </c>
      <c r="J1269" s="109">
        <f t="shared" si="132"/>
        <v>-1.8916173327887531E-4</v>
      </c>
      <c r="K1269" s="109">
        <f t="shared" si="133"/>
        <v>-7.2994734349320911E-3</v>
      </c>
      <c r="L1269" s="109">
        <f t="shared" si="137"/>
        <v>-6.8420252395329229E-4</v>
      </c>
      <c r="M1269" s="109">
        <f t="shared" si="136"/>
        <v>-1.7840398756353792E-2</v>
      </c>
    </row>
    <row r="1270" spans="1:13" x14ac:dyDescent="0.25">
      <c r="A1270" s="185">
        <v>42383</v>
      </c>
      <c r="B1270">
        <v>128.86915168892901</v>
      </c>
      <c r="C1270">
        <v>147.92429541246599</v>
      </c>
      <c r="D1270">
        <v>149.01577260809799</v>
      </c>
      <c r="E1270">
        <v>100.49866565001901</v>
      </c>
      <c r="F1270" s="464">
        <v>242.4524312896406</v>
      </c>
      <c r="G1270">
        <f>_xll.ciqfunctions.udf.CIQ($G$1, "IQ_LASTSALEPRICE", A1270, "USD")</f>
        <v>69.17</v>
      </c>
      <c r="H1270" s="186">
        <f t="shared" si="135"/>
        <v>1.1579099724996489E-3</v>
      </c>
      <c r="I1270" s="109">
        <f t="shared" si="131"/>
        <v>1.0854816825478508E-4</v>
      </c>
      <c r="J1270" s="109">
        <f t="shared" si="132"/>
        <v>7.7360764638252366E-3</v>
      </c>
      <c r="K1270" s="109">
        <f t="shared" si="133"/>
        <v>4.9395189582133181E-3</v>
      </c>
      <c r="L1270" s="109">
        <f t="shared" si="137"/>
        <v>2.6930391784034668E-3</v>
      </c>
      <c r="M1270" s="109">
        <f t="shared" si="136"/>
        <v>8.4164510212796362E-3</v>
      </c>
    </row>
    <row r="1271" spans="1:13" x14ac:dyDescent="0.25">
      <c r="A1271" s="185">
        <v>42384</v>
      </c>
      <c r="B1271">
        <v>127.792153297433</v>
      </c>
      <c r="C1271">
        <v>149.23883974490801</v>
      </c>
      <c r="D1271">
        <v>151.604311456989</v>
      </c>
      <c r="E1271">
        <v>100.420892108272</v>
      </c>
      <c r="F1271" s="464">
        <v>245.01963153125948</v>
      </c>
      <c r="G1271">
        <f>_xll.ciqfunctions.udf.CIQ($G$1, "IQ_LASTSALEPRICE", A1271, "USD")</f>
        <v>69.739999999999995</v>
      </c>
      <c r="H1271" s="186">
        <f t="shared" si="135"/>
        <v>8.2405667196761012E-3</v>
      </c>
      <c r="I1271" s="109">
        <f t="shared" si="131"/>
        <v>-8.3573017854243759E-3</v>
      </c>
      <c r="J1271" s="109">
        <f t="shared" si="132"/>
        <v>8.8866019525499773E-3</v>
      </c>
      <c r="K1271" s="109">
        <f t="shared" si="133"/>
        <v>1.7370905130282388E-2</v>
      </c>
      <c r="L1271" s="109">
        <f t="shared" si="137"/>
        <v>-7.7387636187975506E-4</v>
      </c>
      <c r="M1271" s="109">
        <f t="shared" si="136"/>
        <v>1.0588469779261755E-2</v>
      </c>
    </row>
    <row r="1272" spans="1:13" x14ac:dyDescent="0.25">
      <c r="A1272" s="185">
        <v>42387</v>
      </c>
      <c r="B1272">
        <v>128.50548989439801</v>
      </c>
      <c r="C1272">
        <v>149.367414112322</v>
      </c>
      <c r="D1272">
        <v>151.91227267052301</v>
      </c>
      <c r="E1272">
        <v>100.320243995425</v>
      </c>
      <c r="F1272" s="464">
        <v>243.49743279975843</v>
      </c>
      <c r="G1272">
        <f>_xll.ciqfunctions.udf.CIQ($G$1, "IQ_LASTSALEPRICE", A1272, "USD")</f>
        <v>69.739999999999995</v>
      </c>
      <c r="H1272" s="186">
        <f t="shared" si="135"/>
        <v>0</v>
      </c>
      <c r="I1272" s="109">
        <f t="shared" si="131"/>
        <v>5.5820062387144098E-3</v>
      </c>
      <c r="J1272" s="109">
        <f t="shared" si="132"/>
        <v>8.6153422013834913E-4</v>
      </c>
      <c r="K1272" s="109">
        <f t="shared" si="133"/>
        <v>2.0313486508025669E-3</v>
      </c>
      <c r="L1272" s="109">
        <f t="shared" si="137"/>
        <v>-1.0022626839291116E-3</v>
      </c>
      <c r="M1272" s="109">
        <f t="shared" si="136"/>
        <v>-6.2125582427334791E-3</v>
      </c>
    </row>
    <row r="1273" spans="1:13" x14ac:dyDescent="0.25">
      <c r="A1273" s="185">
        <v>42388</v>
      </c>
      <c r="B1273">
        <v>128.309672005035</v>
      </c>
      <c r="C1273">
        <v>149.38592882123001</v>
      </c>
      <c r="D1273">
        <v>151.33796662366299</v>
      </c>
      <c r="E1273">
        <v>100.304994281357</v>
      </c>
      <c r="F1273" s="464">
        <v>244.26457263666569</v>
      </c>
      <c r="G1273">
        <f>_xll.ciqfunctions.udf.CIQ($G$1, "IQ_LASTSALEPRICE", A1273, "USD")</f>
        <v>69.239999999999995</v>
      </c>
      <c r="H1273" s="186">
        <f t="shared" si="135"/>
        <v>-7.1694866647548094E-3</v>
      </c>
      <c r="I1273" s="109">
        <f t="shared" si="131"/>
        <v>-1.5238095238104821E-3</v>
      </c>
      <c r="J1273" s="109">
        <f t="shared" si="132"/>
        <v>1.23954136971971E-4</v>
      </c>
      <c r="K1273" s="109">
        <f t="shared" si="133"/>
        <v>-3.7805111908608691E-3</v>
      </c>
      <c r="L1273" s="109">
        <f t="shared" si="137"/>
        <v>-1.520103367043113E-4</v>
      </c>
      <c r="M1273" s="109">
        <f t="shared" si="136"/>
        <v>3.1505048249855783E-3</v>
      </c>
    </row>
    <row r="1274" spans="1:13" x14ac:dyDescent="0.25">
      <c r="A1274" s="185">
        <v>42389</v>
      </c>
      <c r="B1274">
        <v>128.26771102874301</v>
      </c>
      <c r="C1274">
        <v>150.40835219090701</v>
      </c>
      <c r="D1274">
        <v>154.78380290482301</v>
      </c>
      <c r="E1274">
        <v>100.33244376667901</v>
      </c>
      <c r="F1274" s="464">
        <v>248.02476593174268</v>
      </c>
      <c r="G1274">
        <f>_xll.ciqfunctions.udf.CIQ($G$1, "IQ_LASTSALEPRICE", A1274, "USD")</f>
        <v>68.010000000000005</v>
      </c>
      <c r="H1274" s="186">
        <f t="shared" si="135"/>
        <v>-1.7764298093587372E-2</v>
      </c>
      <c r="I1274" s="109">
        <f t="shared" si="131"/>
        <v>-3.2702894206093625E-4</v>
      </c>
      <c r="J1274" s="109">
        <f t="shared" si="132"/>
        <v>6.8441745333358561E-3</v>
      </c>
      <c r="K1274" s="109">
        <f t="shared" si="133"/>
        <v>2.2769146157017417E-2</v>
      </c>
      <c r="L1274" s="109">
        <f t="shared" si="137"/>
        <v>2.7366020524377532E-4</v>
      </c>
      <c r="M1274" s="109">
        <f t="shared" si="136"/>
        <v>1.5393936396458585E-2</v>
      </c>
    </row>
    <row r="1275" spans="1:13" x14ac:dyDescent="0.25">
      <c r="A1275" s="185">
        <v>42390</v>
      </c>
      <c r="B1275">
        <v>129.16287852297299</v>
      </c>
      <c r="C1275">
        <v>146.90392923266799</v>
      </c>
      <c r="D1275">
        <v>153.984768404844</v>
      </c>
      <c r="E1275">
        <v>100.176896683187</v>
      </c>
      <c r="F1275" s="464">
        <v>250.61914829356689</v>
      </c>
      <c r="G1275">
        <f>_xll.ciqfunctions.udf.CIQ($G$1, "IQ_LASTSALEPRICE", A1275, "USD")</f>
        <v>67.64</v>
      </c>
      <c r="H1275" s="186">
        <f t="shared" si="135"/>
        <v>-5.4403764152330947E-3</v>
      </c>
      <c r="I1275" s="109">
        <f t="shared" si="131"/>
        <v>6.9788997328359414E-3</v>
      </c>
      <c r="J1275" s="109">
        <f t="shared" si="132"/>
        <v>-2.3299390673404918E-2</v>
      </c>
      <c r="K1275" s="109">
        <f t="shared" si="133"/>
        <v>-5.1622617159130524E-3</v>
      </c>
      <c r="L1275" s="109">
        <f t="shared" si="137"/>
        <v>-1.5503169030122166E-3</v>
      </c>
      <c r="M1275" s="109">
        <f t="shared" si="136"/>
        <v>1.0460174620377183E-2</v>
      </c>
    </row>
    <row r="1276" spans="1:13" x14ac:dyDescent="0.25">
      <c r="A1276" s="185">
        <v>42391</v>
      </c>
      <c r="B1276">
        <v>129.41464438072501</v>
      </c>
      <c r="C1276">
        <v>145.58732771034701</v>
      </c>
      <c r="D1276">
        <v>153.56860460277099</v>
      </c>
      <c r="E1276">
        <v>100.320243995425</v>
      </c>
      <c r="F1276" s="464">
        <v>248.46874056176381</v>
      </c>
      <c r="G1276">
        <f>_xll.ciqfunctions.udf.CIQ($G$1, "IQ_LASTSALEPRICE", A1276, "USD")</f>
        <v>70.16</v>
      </c>
      <c r="H1276" s="186">
        <f t="shared" si="135"/>
        <v>3.7256061502069615E-2</v>
      </c>
      <c r="I1276" s="109">
        <f t="shared" si="131"/>
        <v>1.9492121934030493E-3</v>
      </c>
      <c r="J1276" s="109">
        <f t="shared" si="132"/>
        <v>-8.9623302058566834E-3</v>
      </c>
      <c r="K1276" s="109">
        <f t="shared" si="133"/>
        <v>-2.7026296586613041E-3</v>
      </c>
      <c r="L1276" s="109">
        <f t="shared" si="137"/>
        <v>1.4309418337379309E-3</v>
      </c>
      <c r="M1276" s="109">
        <f t="shared" si="136"/>
        <v>-8.580380814654176E-3</v>
      </c>
    </row>
    <row r="1277" spans="1:13" x14ac:dyDescent="0.25">
      <c r="A1277" s="185">
        <v>42394</v>
      </c>
      <c r="B1277">
        <v>129.16287852297299</v>
      </c>
      <c r="C1277">
        <v>146.52643488993999</v>
      </c>
      <c r="D1277">
        <v>154.28440634233601</v>
      </c>
      <c r="E1277">
        <v>100.335493709492</v>
      </c>
      <c r="F1277" s="464">
        <v>247.50830564784056</v>
      </c>
      <c r="G1277">
        <f>_xll.ciqfunctions.udf.CIQ($G$1, "IQ_LASTSALEPRICE", A1277, "USD")</f>
        <v>68.91</v>
      </c>
      <c r="H1277" s="186">
        <f t="shared" si="135"/>
        <v>-1.7816419612314727E-2</v>
      </c>
      <c r="I1277" s="109">
        <f t="shared" si="131"/>
        <v>-1.9454201567122853E-3</v>
      </c>
      <c r="J1277" s="109">
        <f t="shared" si="132"/>
        <v>6.4504733644221712E-3</v>
      </c>
      <c r="K1277" s="109">
        <f t="shared" si="133"/>
        <v>4.6611202948452224E-3</v>
      </c>
      <c r="L1277" s="109">
        <f t="shared" si="137"/>
        <v>1.5201033669431929E-4</v>
      </c>
      <c r="M1277" s="109">
        <f t="shared" si="136"/>
        <v>-3.86541547138608E-3</v>
      </c>
    </row>
    <row r="1278" spans="1:13" x14ac:dyDescent="0.25">
      <c r="A1278" s="185">
        <v>42395</v>
      </c>
      <c r="B1278">
        <v>128.89712567312301</v>
      </c>
      <c r="C1278">
        <v>144.74696564492899</v>
      </c>
      <c r="D1278">
        <v>153.58525115485401</v>
      </c>
      <c r="E1278">
        <v>100.37056805184901</v>
      </c>
      <c r="F1278" s="464">
        <v>245.83509513742072</v>
      </c>
      <c r="G1278">
        <f>_xll.ciqfunctions.udf.CIQ($G$1, "IQ_LASTSALEPRICE", A1278, "USD")</f>
        <v>70.13</v>
      </c>
      <c r="H1278" s="186">
        <f t="shared" si="135"/>
        <v>1.7704251922797898E-2</v>
      </c>
      <c r="I1278" s="109">
        <f t="shared" si="131"/>
        <v>-2.0575017597080913E-3</v>
      </c>
      <c r="J1278" s="109">
        <f t="shared" si="132"/>
        <v>-1.2144356384208854E-2</v>
      </c>
      <c r="K1278" s="109">
        <f t="shared" si="133"/>
        <v>-4.531599816579468E-3</v>
      </c>
      <c r="L1278" s="109">
        <f t="shared" si="137"/>
        <v>3.495706360758799E-4</v>
      </c>
      <c r="M1278" s="109">
        <f t="shared" si="136"/>
        <v>-6.7602196461258313E-3</v>
      </c>
    </row>
    <row r="1279" spans="1:13" x14ac:dyDescent="0.25">
      <c r="A1279" s="185">
        <v>42396</v>
      </c>
      <c r="B1279">
        <v>128.701307783761</v>
      </c>
      <c r="C1279">
        <v>144.63896317630099</v>
      </c>
      <c r="D1279">
        <v>153.22735028507199</v>
      </c>
      <c r="E1279">
        <v>100.312619138391</v>
      </c>
      <c r="F1279" s="464">
        <v>244.97130776200544</v>
      </c>
      <c r="G1279">
        <f>_xll.ciqfunctions.udf.CIQ($G$1, "IQ_LASTSALEPRICE", A1279, "USD")</f>
        <v>68.2</v>
      </c>
      <c r="H1279" s="186">
        <f t="shared" si="135"/>
        <v>-2.7520319406815763E-2</v>
      </c>
      <c r="I1279" s="109">
        <f t="shared" si="131"/>
        <v>-1.5191796429859794E-3</v>
      </c>
      <c r="J1279" s="109">
        <f t="shared" si="132"/>
        <v>-7.4614668533323769E-4</v>
      </c>
      <c r="K1279" s="109">
        <f t="shared" si="133"/>
        <v>-2.3303075464007339E-3</v>
      </c>
      <c r="L1279" s="109">
        <f t="shared" si="137"/>
        <v>-5.7734966118827558E-4</v>
      </c>
      <c r="M1279" s="109">
        <f t="shared" si="136"/>
        <v>-3.5136861762249394E-3</v>
      </c>
    </row>
    <row r="1280" spans="1:13" x14ac:dyDescent="0.25">
      <c r="A1280" s="185">
        <v>42397</v>
      </c>
      <c r="B1280">
        <v>127.722218336946</v>
      </c>
      <c r="C1280">
        <v>144.69862168278101</v>
      </c>
      <c r="D1280">
        <v>152.062091639269</v>
      </c>
      <c r="E1280">
        <v>100.28974456728901</v>
      </c>
      <c r="F1280" s="464">
        <v>246.05859257022047</v>
      </c>
      <c r="G1280">
        <f>_xll.ciqfunctions.udf.CIQ($G$1, "IQ_LASTSALEPRICE", A1280, "USD")</f>
        <v>70.2</v>
      </c>
      <c r="H1280" s="186">
        <f t="shared" si="135"/>
        <v>2.9325513196480912E-2</v>
      </c>
      <c r="I1280" s="109">
        <f t="shared" si="131"/>
        <v>-7.6074553062042138E-3</v>
      </c>
      <c r="J1280" s="109">
        <f t="shared" si="132"/>
        <v>4.1246497603353305E-4</v>
      </c>
      <c r="K1280" s="109">
        <f t="shared" si="133"/>
        <v>-7.6047692767321484E-3</v>
      </c>
      <c r="L1280" s="109">
        <f t="shared" si="137"/>
        <v>-2.2803283673045183E-4</v>
      </c>
      <c r="M1280" s="109">
        <f t="shared" si="136"/>
        <v>4.4384169646158877E-3</v>
      </c>
    </row>
    <row r="1281" spans="1:13" x14ac:dyDescent="0.25">
      <c r="A1281" s="185">
        <v>42398</v>
      </c>
      <c r="B1281">
        <v>129.26078746765501</v>
      </c>
      <c r="C1281">
        <v>144.80970993622699</v>
      </c>
      <c r="D1281">
        <v>151.48778559240901</v>
      </c>
      <c r="E1281">
        <v>100.274494853221</v>
      </c>
      <c r="F1281" s="464">
        <v>243.55179704016913</v>
      </c>
      <c r="G1281">
        <f>_xll.ciqfunctions.udf.CIQ($G$1, "IQ_LASTSALEPRICE", A1281, "USD")</f>
        <v>72.489999999999995</v>
      </c>
      <c r="H1281" s="186">
        <f t="shared" si="135"/>
        <v>3.2621082621082431E-2</v>
      </c>
      <c r="I1281" s="109">
        <f t="shared" si="131"/>
        <v>1.2046213656030424E-2</v>
      </c>
      <c r="J1281" s="109">
        <f t="shared" si="132"/>
        <v>7.6772157297755328E-4</v>
      </c>
      <c r="K1281" s="109">
        <f t="shared" si="133"/>
        <v>-3.7767864473572388E-3</v>
      </c>
      <c r="L1281" s="109">
        <f t="shared" si="137"/>
        <v>-1.5205656504357901E-4</v>
      </c>
      <c r="M1281" s="109">
        <f t="shared" si="136"/>
        <v>-1.0187799189885771E-2</v>
      </c>
    </row>
    <row r="1282" spans="1:13" x14ac:dyDescent="0.25">
      <c r="A1282" s="185">
        <v>42401</v>
      </c>
      <c r="B1282">
        <v>128.60339883907901</v>
      </c>
      <c r="C1282">
        <v>143.92203250360001</v>
      </c>
      <c r="D1282">
        <v>152.01215198302</v>
      </c>
      <c r="E1282">
        <v>100.323293938238</v>
      </c>
      <c r="F1282" s="464">
        <v>240.45907580791302</v>
      </c>
      <c r="G1282">
        <f>_xll.ciqfunctions.udf.CIQ($G$1, "IQ_LASTSALEPRICE", A1282, "USD")</f>
        <v>71.930000000000007</v>
      </c>
      <c r="H1282" s="186">
        <f t="shared" si="135"/>
        <v>-7.7252034763414246E-3</v>
      </c>
      <c r="I1282" s="109">
        <f t="shared" si="131"/>
        <v>-5.0857544770914753E-3</v>
      </c>
      <c r="J1282" s="109">
        <f t="shared" si="132"/>
        <v>-6.1299579497666734E-3</v>
      </c>
      <c r="K1282" s="109">
        <f t="shared" si="133"/>
        <v>3.4614433669382105E-3</v>
      </c>
      <c r="L1282" s="109">
        <f t="shared" si="137"/>
        <v>4.8665500722222532E-4</v>
      </c>
      <c r="M1282" s="109">
        <f t="shared" si="136"/>
        <v>-1.2698412698412653E-2</v>
      </c>
    </row>
    <row r="1283" spans="1:13" x14ac:dyDescent="0.25">
      <c r="A1283" s="185">
        <v>42402</v>
      </c>
      <c r="B1283">
        <v>128.35163298132699</v>
      </c>
      <c r="C1283">
        <v>144.36432832750401</v>
      </c>
      <c r="D1283">
        <v>153.85159598818001</v>
      </c>
      <c r="E1283">
        <v>100.34006862371299</v>
      </c>
      <c r="F1283" s="464">
        <v>241.46179401993356</v>
      </c>
      <c r="G1283">
        <f>_xll.ciqfunctions.udf.CIQ($G$1, "IQ_LASTSALEPRICE", A1283, "USD")</f>
        <v>68.97</v>
      </c>
      <c r="H1283" s="186">
        <f t="shared" si="135"/>
        <v>-4.1151119143611914E-2</v>
      </c>
      <c r="I1283" s="109">
        <f t="shared" si="131"/>
        <v>-1.9576920985350243E-3</v>
      </c>
      <c r="J1283" s="109">
        <f t="shared" si="132"/>
        <v>3.0731627132416506E-3</v>
      </c>
      <c r="K1283" s="109">
        <f t="shared" si="133"/>
        <v>1.2100637884302046E-2</v>
      </c>
      <c r="L1283" s="109">
        <f t="shared" ref="L1283:L1306" si="138">E1283/E1282-1</f>
        <v>1.6720628695998663E-4</v>
      </c>
      <c r="M1283" s="109">
        <f t="shared" si="136"/>
        <v>4.1700160771704908E-3</v>
      </c>
    </row>
    <row r="1284" spans="1:13" x14ac:dyDescent="0.25">
      <c r="A1284" s="185">
        <v>42403</v>
      </c>
      <c r="B1284">
        <v>126.57528498496301</v>
      </c>
      <c r="C1284">
        <v>142.493314132894</v>
      </c>
      <c r="D1284">
        <v>153.576927878813</v>
      </c>
      <c r="E1284">
        <v>100.309569195577</v>
      </c>
      <c r="F1284" s="464">
        <v>238.28450619148293</v>
      </c>
      <c r="G1284">
        <f>_xll.ciqfunctions.udf.CIQ($G$1, "IQ_LASTSALEPRICE", A1284, "USD")</f>
        <v>68.930000000000007</v>
      </c>
      <c r="H1284" s="186">
        <f t="shared" ref="H1284:H1306" si="139">G1284/G1283-1</f>
        <v>-5.7996230245027647E-4</v>
      </c>
      <c r="I1284" s="109">
        <f t="shared" ref="I1284:K1306" si="140">B1284/B1283-1</f>
        <v>-1.383969923173789E-2</v>
      </c>
      <c r="J1284" s="109">
        <f t="shared" si="140"/>
        <v>-1.2960363659680785E-2</v>
      </c>
      <c r="K1284" s="109">
        <f t="shared" si="140"/>
        <v>-1.7852795585436843E-3</v>
      </c>
      <c r="L1284" s="109">
        <f t="shared" si="138"/>
        <v>-3.039606067081202E-4</v>
      </c>
      <c r="M1284" s="109">
        <f t="shared" ref="M1284:M1306" si="141">F1284/F1283-1</f>
        <v>-1.3158553059488765E-2</v>
      </c>
    </row>
    <row r="1285" spans="1:13" x14ac:dyDescent="0.25">
      <c r="A1285" s="185">
        <v>42404</v>
      </c>
      <c r="B1285">
        <v>125.06468983844999</v>
      </c>
      <c r="C1285">
        <v>140.92367825550201</v>
      </c>
      <c r="D1285">
        <v>151.67922094136199</v>
      </c>
      <c r="E1285">
        <v>100.21349599695</v>
      </c>
      <c r="F1285" s="464">
        <v>234.20718816067651</v>
      </c>
      <c r="G1285">
        <f>_xll.ciqfunctions.udf.CIQ($G$1, "IQ_LASTSALEPRICE", A1285, "USD")</f>
        <v>69.64</v>
      </c>
      <c r="H1285" s="186">
        <f t="shared" si="139"/>
        <v>1.0300304656898129E-2</v>
      </c>
      <c r="I1285" s="109">
        <f t="shared" si="140"/>
        <v>-1.1934361014415029E-2</v>
      </c>
      <c r="J1285" s="109">
        <f t="shared" si="140"/>
        <v>-1.1015505442789397E-2</v>
      </c>
      <c r="K1285" s="109">
        <f t="shared" si="140"/>
        <v>-1.2356718965940483E-2</v>
      </c>
      <c r="L1285" s="109">
        <f t="shared" si="138"/>
        <v>-9.5776703456551537E-4</v>
      </c>
      <c r="M1285" s="109">
        <f t="shared" si="141"/>
        <v>-1.7111133644291288E-2</v>
      </c>
    </row>
    <row r="1286" spans="1:13" x14ac:dyDescent="0.25">
      <c r="A1286" s="185">
        <v>42405</v>
      </c>
      <c r="B1286">
        <v>125.54024756976</v>
      </c>
      <c r="C1286">
        <v>142.689775766303</v>
      </c>
      <c r="D1286">
        <v>153.06088476424301</v>
      </c>
      <c r="E1286">
        <v>100.198246282882</v>
      </c>
      <c r="F1286" s="464">
        <v>236.43612201751739</v>
      </c>
      <c r="G1286">
        <f>_xll.ciqfunctions.udf.CIQ($G$1, "IQ_LASTSALEPRICE", A1286, "USD")</f>
        <v>71.94</v>
      </c>
      <c r="H1286" s="186">
        <f t="shared" si="139"/>
        <v>3.3026995979322127E-2</v>
      </c>
      <c r="I1286" s="109">
        <f t="shared" si="140"/>
        <v>3.8024939887053577E-3</v>
      </c>
      <c r="J1286" s="109">
        <f t="shared" si="140"/>
        <v>1.2532297855573749E-2</v>
      </c>
      <c r="K1286" s="109">
        <f t="shared" si="140"/>
        <v>9.1091173484809662E-3</v>
      </c>
      <c r="L1286" s="109">
        <f t="shared" si="138"/>
        <v>-1.5217225899866182E-4</v>
      </c>
      <c r="M1286" s="109">
        <f t="shared" si="141"/>
        <v>9.5169318855907736E-3</v>
      </c>
    </row>
    <row r="1287" spans="1:13" x14ac:dyDescent="0.25">
      <c r="A1287" s="185">
        <v>42408</v>
      </c>
      <c r="B1287">
        <v>125.134624798936</v>
      </c>
      <c r="C1287">
        <v>143.336761983131</v>
      </c>
      <c r="D1287">
        <v>155.44966498813901</v>
      </c>
      <c r="E1287">
        <v>100.21349599695</v>
      </c>
      <c r="F1287" s="464">
        <v>235.46964663243733</v>
      </c>
      <c r="G1287">
        <f>_xll.ciqfunctions.udf.CIQ($G$1, "IQ_LASTSALEPRICE", A1287, "USD")</f>
        <v>68.22</v>
      </c>
      <c r="H1287" s="186">
        <f t="shared" si="139"/>
        <v>-5.1709758131776473E-2</v>
      </c>
      <c r="I1287" s="109">
        <f t="shared" si="140"/>
        <v>-3.2310177706046384E-3</v>
      </c>
      <c r="J1287" s="109">
        <f t="shared" si="140"/>
        <v>4.5342156671941414E-3</v>
      </c>
      <c r="K1287" s="109">
        <f t="shared" si="140"/>
        <v>1.5606732102557697E-2</v>
      </c>
      <c r="L1287" s="109">
        <f t="shared" si="138"/>
        <v>1.5219541891942079E-4</v>
      </c>
      <c r="M1287" s="109">
        <f t="shared" si="141"/>
        <v>-4.0876807521333935E-3</v>
      </c>
    </row>
    <row r="1288" spans="1:13" x14ac:dyDescent="0.25">
      <c r="A1288" s="185">
        <v>42409</v>
      </c>
      <c r="B1288">
        <v>123.66599062871499</v>
      </c>
      <c r="C1288">
        <v>141.921415346636</v>
      </c>
      <c r="D1288">
        <v>156.190436555828</v>
      </c>
      <c r="E1288">
        <v>100.21349599695</v>
      </c>
      <c r="F1288" s="464">
        <v>235.03473270915131</v>
      </c>
      <c r="G1288">
        <f>_xll.ciqfunctions.udf.CIQ($G$1, "IQ_LASTSALEPRICE", A1288, "USD")</f>
        <v>67.92</v>
      </c>
      <c r="H1288" s="186">
        <f t="shared" si="139"/>
        <v>-4.3975373790676731E-3</v>
      </c>
      <c r="I1288" s="109">
        <f t="shared" si="140"/>
        <v>-1.1736433242044542E-2</v>
      </c>
      <c r="J1288" s="109">
        <f t="shared" si="140"/>
        <v>-9.8742752167205738E-3</v>
      </c>
      <c r="K1288" s="109">
        <f t="shared" si="140"/>
        <v>4.765346826225203E-3</v>
      </c>
      <c r="L1288" s="109">
        <f t="shared" si="138"/>
        <v>0</v>
      </c>
      <c r="M1288" s="109">
        <f t="shared" si="141"/>
        <v>-1.8470063106048595E-3</v>
      </c>
    </row>
    <row r="1289" spans="1:13" x14ac:dyDescent="0.25">
      <c r="A1289" s="185">
        <v>42410</v>
      </c>
      <c r="B1289">
        <v>124.673054059724</v>
      </c>
      <c r="C1289">
        <v>143.35321950215999</v>
      </c>
      <c r="D1289">
        <v>157.014440883931</v>
      </c>
      <c r="E1289">
        <v>100.21349599695</v>
      </c>
      <c r="F1289" s="464">
        <v>238.28450619148293</v>
      </c>
      <c r="G1289">
        <f>_xll.ciqfunctions.udf.CIQ($G$1, "IQ_LASTSALEPRICE", A1289, "USD")</f>
        <v>70.72</v>
      </c>
      <c r="H1289" s="186">
        <f t="shared" si="139"/>
        <v>4.1224970553592311E-2</v>
      </c>
      <c r="I1289" s="109">
        <f t="shared" si="140"/>
        <v>8.1434145789729406E-3</v>
      </c>
      <c r="J1289" s="109">
        <f t="shared" si="140"/>
        <v>1.0088711080191048E-2</v>
      </c>
      <c r="K1289" s="109">
        <f t="shared" si="140"/>
        <v>5.2756388052508374E-3</v>
      </c>
      <c r="L1289" s="109">
        <f t="shared" si="138"/>
        <v>0</v>
      </c>
      <c r="M1289" s="109">
        <f t="shared" si="141"/>
        <v>1.3826779748136619E-2</v>
      </c>
    </row>
    <row r="1290" spans="1:13" x14ac:dyDescent="0.25">
      <c r="A1290" s="185">
        <v>42411</v>
      </c>
      <c r="B1290">
        <v>123.20441988950201</v>
      </c>
      <c r="C1290">
        <v>143.70602756634401</v>
      </c>
      <c r="D1290">
        <v>159.98585043072899</v>
      </c>
      <c r="E1290">
        <v>100.21349599695</v>
      </c>
      <c r="F1290" s="464">
        <v>239.88523104802172</v>
      </c>
      <c r="G1290">
        <f>_xll.ciqfunctions.udf.CIQ($G$1, "IQ_LASTSALEPRICE", A1290, "USD")</f>
        <v>69.22</v>
      </c>
      <c r="H1290" s="186">
        <f t="shared" si="139"/>
        <v>-2.121040723981904E-2</v>
      </c>
      <c r="I1290" s="109">
        <f t="shared" si="140"/>
        <v>-1.1779884444945488E-2</v>
      </c>
      <c r="J1290" s="109">
        <f t="shared" si="140"/>
        <v>2.4611101544091962E-3</v>
      </c>
      <c r="K1290" s="109">
        <f t="shared" si="140"/>
        <v>1.8924434784916011E-2</v>
      </c>
      <c r="L1290" s="109">
        <f t="shared" si="138"/>
        <v>0</v>
      </c>
      <c r="M1290" s="109">
        <f t="shared" si="141"/>
        <v>6.7177043196104957E-3</v>
      </c>
    </row>
    <row r="1291" spans="1:13" x14ac:dyDescent="0.25">
      <c r="A1291" s="185">
        <v>42412</v>
      </c>
      <c r="B1291">
        <v>124.60311909923701</v>
      </c>
      <c r="C1291">
        <v>142.41514091750599</v>
      </c>
      <c r="D1291">
        <v>158.49598401930999</v>
      </c>
      <c r="E1291">
        <v>100.21349599695</v>
      </c>
      <c r="F1291" s="464">
        <v>240.19933554817277</v>
      </c>
      <c r="G1291">
        <f>_xll.ciqfunctions.udf.CIQ($G$1, "IQ_LASTSALEPRICE", A1291, "USD")</f>
        <v>70.53</v>
      </c>
      <c r="H1291" s="186">
        <f t="shared" si="139"/>
        <v>1.8925166136954719E-2</v>
      </c>
      <c r="I1291" s="109">
        <f t="shared" si="140"/>
        <v>1.1352670715786495E-2</v>
      </c>
      <c r="J1291" s="109">
        <f t="shared" si="140"/>
        <v>-8.9828288395352729E-3</v>
      </c>
      <c r="K1291" s="109">
        <f t="shared" si="140"/>
        <v>-9.3124886195112833E-3</v>
      </c>
      <c r="L1291" s="109">
        <f t="shared" si="138"/>
        <v>0</v>
      </c>
      <c r="M1291" s="109">
        <f t="shared" si="141"/>
        <v>1.3093949084683754E-3</v>
      </c>
    </row>
    <row r="1292" spans="1:13" x14ac:dyDescent="0.25">
      <c r="A1292" s="185">
        <v>42415</v>
      </c>
      <c r="B1292">
        <v>125.48429960137</v>
      </c>
      <c r="C1292">
        <v>142.33491051223999</v>
      </c>
      <c r="D1292">
        <v>156.78971243081199</v>
      </c>
      <c r="E1292">
        <v>99.043842927945093</v>
      </c>
      <c r="F1292" s="464">
        <v>241.30474176985808</v>
      </c>
      <c r="G1292">
        <f>_xll.ciqfunctions.udf.CIQ($G$1, "IQ_LASTSALEPRICE", A1292, "USD")</f>
        <v>70.53</v>
      </c>
      <c r="H1292" s="186">
        <f t="shared" si="139"/>
        <v>0</v>
      </c>
      <c r="I1292" s="109">
        <f t="shared" si="140"/>
        <v>7.0718976258627997E-3</v>
      </c>
      <c r="J1292" s="109">
        <f t="shared" si="140"/>
        <v>-5.63355867565285E-4</v>
      </c>
      <c r="K1292" s="109">
        <f t="shared" si="140"/>
        <v>-1.0765393199427153E-2</v>
      </c>
      <c r="L1292" s="109">
        <f t="shared" si="138"/>
        <v>-1.167161226508362E-2</v>
      </c>
      <c r="M1292" s="109">
        <f t="shared" si="141"/>
        <v>4.6020369671821992E-3</v>
      </c>
    </row>
    <row r="1293" spans="1:13" x14ac:dyDescent="0.25">
      <c r="A1293" s="185">
        <v>42416</v>
      </c>
      <c r="B1293">
        <v>125.49828659346799</v>
      </c>
      <c r="C1293">
        <v>142.721662209421</v>
      </c>
      <c r="D1293">
        <v>156.66486329019099</v>
      </c>
      <c r="E1293">
        <v>99.354937094929397</v>
      </c>
      <c r="F1293" s="464">
        <v>245.11023859861072</v>
      </c>
      <c r="G1293">
        <f>_xll.ciqfunctions.udf.CIQ($G$1, "IQ_LASTSALEPRICE", A1293, "USD")</f>
        <v>72.53</v>
      </c>
      <c r="H1293" s="186">
        <f t="shared" si="139"/>
        <v>2.8356727633631174E-2</v>
      </c>
      <c r="I1293" s="109">
        <f t="shared" si="140"/>
        <v>1.1146408070517033E-4</v>
      </c>
      <c r="J1293" s="109">
        <f t="shared" si="140"/>
        <v>2.7171949298254727E-3</v>
      </c>
      <c r="K1293" s="109">
        <f t="shared" si="140"/>
        <v>-7.9628400795805909E-4</v>
      </c>
      <c r="L1293" s="109">
        <f t="shared" si="138"/>
        <v>3.1409743179151572E-3</v>
      </c>
      <c r="M1293" s="109">
        <f t="shared" si="141"/>
        <v>1.5770501652147662E-2</v>
      </c>
    </row>
    <row r="1294" spans="1:13" x14ac:dyDescent="0.25">
      <c r="A1294" s="185">
        <v>42417</v>
      </c>
      <c r="B1294">
        <v>125.652143506538</v>
      </c>
      <c r="C1294">
        <v>140.84241925529699</v>
      </c>
      <c r="D1294">
        <v>152.170294227808</v>
      </c>
      <c r="E1294">
        <v>99.534883720930196</v>
      </c>
      <c r="F1294" s="464">
        <v>240.88794926004229</v>
      </c>
      <c r="G1294">
        <f>_xll.ciqfunctions.udf.CIQ($G$1, "IQ_LASTSALEPRICE", A1294, "USD")</f>
        <v>74.989999999999995</v>
      </c>
      <c r="H1294" s="186">
        <f t="shared" si="139"/>
        <v>3.391699986212604E-2</v>
      </c>
      <c r="I1294" s="109">
        <f t="shared" si="140"/>
        <v>1.2259682362707469E-3</v>
      </c>
      <c r="J1294" s="109">
        <f t="shared" si="140"/>
        <v>-1.3167187972954797E-2</v>
      </c>
      <c r="K1294" s="109">
        <f t="shared" si="140"/>
        <v>-2.8689068933457573E-2</v>
      </c>
      <c r="L1294" s="109">
        <f t="shared" si="138"/>
        <v>1.8111493123775801E-3</v>
      </c>
      <c r="M1294" s="109">
        <f t="shared" si="141"/>
        <v>-1.722608309921636E-2</v>
      </c>
    </row>
    <row r="1295" spans="1:13" x14ac:dyDescent="0.25">
      <c r="A1295" s="185">
        <v>42418</v>
      </c>
      <c r="B1295">
        <v>126.141688229946</v>
      </c>
      <c r="C1295">
        <v>141.222999382843</v>
      </c>
      <c r="D1295">
        <v>151.12156144658499</v>
      </c>
      <c r="E1295">
        <v>99.397636294319398</v>
      </c>
      <c r="F1295" s="464">
        <v>242.72425249169433</v>
      </c>
      <c r="G1295">
        <f>_xll.ciqfunctions.udf.CIQ($G$1, "IQ_LASTSALEPRICE", A1295, "USD")</f>
        <v>74.66</v>
      </c>
      <c r="H1295" s="186">
        <f t="shared" si="139"/>
        <v>-4.400586744899293E-3</v>
      </c>
      <c r="I1295" s="109">
        <f t="shared" si="140"/>
        <v>3.8960316135199236E-3</v>
      </c>
      <c r="J1295" s="109">
        <f t="shared" si="140"/>
        <v>2.7021697692948266E-3</v>
      </c>
      <c r="K1295" s="109">
        <f t="shared" si="140"/>
        <v>-6.8918364556290745E-3</v>
      </c>
      <c r="L1295" s="109">
        <f t="shared" si="138"/>
        <v>-1.3788876972580244E-3</v>
      </c>
      <c r="M1295" s="109">
        <f t="shared" si="141"/>
        <v>7.6230597557611635E-3</v>
      </c>
    </row>
    <row r="1296" spans="1:13" x14ac:dyDescent="0.25">
      <c r="A1296" s="185">
        <v>42419</v>
      </c>
      <c r="B1296">
        <v>125.736065459123</v>
      </c>
      <c r="C1296">
        <v>141.97901666323801</v>
      </c>
      <c r="D1296">
        <v>152.112031295517</v>
      </c>
      <c r="E1296">
        <v>99.441860465116207</v>
      </c>
      <c r="F1296" s="464">
        <v>244.19208698278467</v>
      </c>
      <c r="G1296">
        <f>_xll.ciqfunctions.udf.CIQ($G$1, "IQ_LASTSALEPRICE", A1296, "USD")</f>
        <v>74.790000000000006</v>
      </c>
      <c r="H1296" s="186">
        <f t="shared" si="139"/>
        <v>1.7412268952585741E-3</v>
      </c>
      <c r="I1296" s="109">
        <f t="shared" si="140"/>
        <v>-3.215612352385655E-3</v>
      </c>
      <c r="J1296" s="109">
        <f t="shared" si="140"/>
        <v>5.3533580486102572E-3</v>
      </c>
      <c r="K1296" s="109">
        <f t="shared" si="140"/>
        <v>6.5541266213167138E-3</v>
      </c>
      <c r="L1296" s="109">
        <f t="shared" si="138"/>
        <v>4.4492175513966004E-4</v>
      </c>
      <c r="M1296" s="109">
        <f t="shared" si="141"/>
        <v>6.0473334494688391E-3</v>
      </c>
    </row>
    <row r="1297" spans="1:15" x14ac:dyDescent="0.25">
      <c r="A1297" s="185">
        <v>42422</v>
      </c>
      <c r="B1297">
        <v>126.882998811105</v>
      </c>
      <c r="C1297">
        <v>140.83624768566099</v>
      </c>
      <c r="D1297">
        <v>150.15606142577701</v>
      </c>
      <c r="E1297">
        <v>99.451010293556905</v>
      </c>
      <c r="F1297" s="464">
        <v>238.62881304741768</v>
      </c>
      <c r="G1297">
        <f>_xll.ciqfunctions.udf.CIQ($G$1, "IQ_LASTSALEPRICE", A1297, "USD")</f>
        <v>74</v>
      </c>
      <c r="H1297" s="186">
        <f t="shared" si="139"/>
        <v>-1.0562909479877036E-2</v>
      </c>
      <c r="I1297" s="109">
        <f t="shared" si="140"/>
        <v>9.1217531564551368E-3</v>
      </c>
      <c r="J1297" s="109">
        <f t="shared" si="140"/>
        <v>-8.04885823577417E-3</v>
      </c>
      <c r="K1297" s="109">
        <f t="shared" si="140"/>
        <v>-1.2858745314760833E-2</v>
      </c>
      <c r="L1297" s="109">
        <f t="shared" si="138"/>
        <v>9.2011838856320693E-5</v>
      </c>
      <c r="M1297" s="109">
        <f t="shared" si="141"/>
        <v>-2.2782367783110047E-2</v>
      </c>
    </row>
    <row r="1298" spans="1:15" x14ac:dyDescent="0.25">
      <c r="A1298" s="185">
        <v>42423</v>
      </c>
      <c r="B1298">
        <v>126.924959787397</v>
      </c>
      <c r="C1298">
        <v>141.988274017691</v>
      </c>
      <c r="D1298">
        <v>151.67089766532101</v>
      </c>
      <c r="E1298">
        <v>99.534883720930196</v>
      </c>
      <c r="F1298" s="464">
        <v>240</v>
      </c>
      <c r="G1298">
        <f>_xll.ciqfunctions.udf.CIQ($G$1, "IQ_LASTSALEPRICE", A1298, "USD")</f>
        <v>72.91</v>
      </c>
      <c r="H1298" s="186">
        <f t="shared" si="139"/>
        <v>-1.4729729729729746E-2</v>
      </c>
      <c r="I1298" s="109">
        <f t="shared" si="140"/>
        <v>3.3070605743223958E-4</v>
      </c>
      <c r="J1298" s="109">
        <f t="shared" si="140"/>
        <v>8.1798993580208812E-3</v>
      </c>
      <c r="K1298" s="109">
        <f t="shared" si="140"/>
        <v>1.0088412183698603E-2</v>
      </c>
      <c r="L1298" s="109">
        <f t="shared" si="138"/>
        <v>8.4336425668984916E-4</v>
      </c>
      <c r="M1298" s="109">
        <f t="shared" si="141"/>
        <v>5.7461080875840231E-3</v>
      </c>
    </row>
    <row r="1299" spans="1:15" x14ac:dyDescent="0.25">
      <c r="A1299" s="185">
        <v>42424</v>
      </c>
      <c r="B1299">
        <v>126.729141898034</v>
      </c>
      <c r="C1299">
        <v>141.95741616951199</v>
      </c>
      <c r="D1299">
        <v>152.22855716009801</v>
      </c>
      <c r="E1299">
        <v>99.6706061761341</v>
      </c>
      <c r="F1299" s="464">
        <v>241.01479915433407</v>
      </c>
      <c r="G1299">
        <f>_xll.ciqfunctions.udf.CIQ($G$1, "IQ_LASTSALEPRICE", A1299, "USD")</f>
        <v>72.680000000000007</v>
      </c>
      <c r="H1299" s="186">
        <f t="shared" si="139"/>
        <v>-3.1545741324919829E-3</v>
      </c>
      <c r="I1299" s="109">
        <f t="shared" si="140"/>
        <v>-1.5427847264321004E-3</v>
      </c>
      <c r="J1299" s="109">
        <f t="shared" si="140"/>
        <v>-2.1732673625685095E-4</v>
      </c>
      <c r="K1299" s="109">
        <f t="shared" si="140"/>
        <v>3.6767732199194381E-3</v>
      </c>
      <c r="L1299" s="109">
        <f t="shared" si="138"/>
        <v>1.3635667228428794E-3</v>
      </c>
      <c r="M1299" s="109">
        <f t="shared" si="141"/>
        <v>4.2283298097252064E-3</v>
      </c>
    </row>
    <row r="1300" spans="1:15" x14ac:dyDescent="0.25">
      <c r="A1300" s="185">
        <v>42425</v>
      </c>
      <c r="B1300">
        <v>126.799076858521</v>
      </c>
      <c r="C1300">
        <v>139.75210861962501</v>
      </c>
      <c r="D1300">
        <v>151.18814765491601</v>
      </c>
      <c r="E1300">
        <v>99.625619519634</v>
      </c>
      <c r="F1300" s="464">
        <v>238.4838417396557</v>
      </c>
      <c r="G1300">
        <f>_xll.ciqfunctions.udf.CIQ($G$1, "IQ_LASTSALEPRICE", A1300, "USD")</f>
        <v>73.37</v>
      </c>
      <c r="H1300" s="186">
        <f t="shared" si="139"/>
        <v>9.493670886076E-3</v>
      </c>
      <c r="I1300" s="109">
        <f t="shared" si="140"/>
        <v>5.5184592461987592E-4</v>
      </c>
      <c r="J1300" s="109">
        <f t="shared" si="140"/>
        <v>-1.5534993587468571E-2</v>
      </c>
      <c r="K1300" s="109">
        <f t="shared" si="140"/>
        <v>-6.8345225402602905E-3</v>
      </c>
      <c r="L1300" s="109">
        <f t="shared" si="138"/>
        <v>-4.513532948781096E-4</v>
      </c>
      <c r="M1300" s="109">
        <f t="shared" si="141"/>
        <v>-1.0501253132832233E-2</v>
      </c>
    </row>
    <row r="1301" spans="1:15" x14ac:dyDescent="0.25">
      <c r="A1301" s="185">
        <v>42426</v>
      </c>
      <c r="B1301">
        <v>127.918036226309</v>
      </c>
      <c r="C1301">
        <v>139.386957416169</v>
      </c>
      <c r="D1301">
        <v>151.30467351949699</v>
      </c>
      <c r="E1301">
        <v>99.705680518490198</v>
      </c>
      <c r="F1301" s="464">
        <v>242.01147689519783</v>
      </c>
      <c r="G1301">
        <f>_xll.ciqfunctions.udf.CIQ($G$1, "IQ_LASTSALEPRICE", A1301, "USD")</f>
        <v>72.97</v>
      </c>
      <c r="H1301" s="186">
        <f t="shared" si="139"/>
        <v>-5.4518195447731399E-3</v>
      </c>
      <c r="I1301" s="109">
        <f t="shared" si="140"/>
        <v>8.8246649385035347E-3</v>
      </c>
      <c r="J1301" s="109">
        <f t="shared" si="140"/>
        <v>-2.612849330594913E-3</v>
      </c>
      <c r="K1301" s="109">
        <f t="shared" si="140"/>
        <v>7.7073412425776588E-4</v>
      </c>
      <c r="L1301" s="109">
        <f t="shared" si="138"/>
        <v>8.0361857966071426E-4</v>
      </c>
      <c r="M1301" s="109">
        <f t="shared" si="141"/>
        <v>1.4791925229857394E-2</v>
      </c>
    </row>
    <row r="1302" spans="1:15" x14ac:dyDescent="0.25">
      <c r="A1302" s="185">
        <v>42429</v>
      </c>
      <c r="B1302">
        <v>128.75725575215</v>
      </c>
      <c r="C1302">
        <v>139.18740999794201</v>
      </c>
      <c r="D1302">
        <v>150.56390195180799</v>
      </c>
      <c r="E1302">
        <v>99.908501715592806</v>
      </c>
      <c r="F1302" s="464">
        <v>240.48323769254</v>
      </c>
      <c r="G1302">
        <f>_xll.ciqfunctions.udf.CIQ($G$1, "IQ_LASTSALEPRICE", A1302, "USD")</f>
        <v>73.760000000000005</v>
      </c>
      <c r="H1302" s="186">
        <f t="shared" si="139"/>
        <v>1.0826367000137171E-2</v>
      </c>
      <c r="I1302" s="109">
        <f t="shared" si="140"/>
        <v>6.5606035755292336E-3</v>
      </c>
      <c r="J1302" s="109">
        <f t="shared" si="140"/>
        <v>-1.4316075329142697E-3</v>
      </c>
      <c r="K1302" s="109">
        <f t="shared" si="140"/>
        <v>-4.8958935005635196E-3</v>
      </c>
      <c r="L1302" s="109">
        <f t="shared" si="138"/>
        <v>2.0341990150198885E-3</v>
      </c>
      <c r="M1302" s="109">
        <f t="shared" si="141"/>
        <v>-6.3147385498565356E-3</v>
      </c>
    </row>
    <row r="1303" spans="1:15" x14ac:dyDescent="0.25">
      <c r="A1303" s="185">
        <v>42430</v>
      </c>
      <c r="B1303">
        <v>128.89712567312301</v>
      </c>
      <c r="C1303">
        <v>138.07755605842399</v>
      </c>
      <c r="D1303">
        <v>148.92421657164201</v>
      </c>
      <c r="E1303">
        <v>99.862752573389201</v>
      </c>
      <c r="F1303" s="464">
        <v>238.82210812443373</v>
      </c>
      <c r="G1303">
        <f>_xll.ciqfunctions.udf.CIQ($G$1, "IQ_LASTSALEPRICE", A1303, "USD")</f>
        <v>74.05</v>
      </c>
      <c r="H1303" s="186">
        <f t="shared" si="139"/>
        <v>3.9316702819955918E-3</v>
      </c>
      <c r="I1303" s="109">
        <f t="shared" si="140"/>
        <v>1.0863070990132506E-3</v>
      </c>
      <c r="J1303" s="109">
        <f t="shared" si="140"/>
        <v>-7.9738098405195412E-3</v>
      </c>
      <c r="K1303" s="109">
        <f t="shared" si="140"/>
        <v>-1.0890295475278089E-2</v>
      </c>
      <c r="L1303" s="109">
        <f t="shared" si="138"/>
        <v>-4.5791040219822499E-4</v>
      </c>
      <c r="M1303" s="109">
        <f t="shared" si="141"/>
        <v>-6.9074650859035636E-3</v>
      </c>
    </row>
    <row r="1304" spans="1:15" x14ac:dyDescent="0.25">
      <c r="A1304" s="185">
        <v>42431</v>
      </c>
      <c r="B1304">
        <v>129.120917546681</v>
      </c>
      <c r="C1304">
        <v>138.466364945484</v>
      </c>
      <c r="D1304">
        <v>148.466436389362</v>
      </c>
      <c r="E1304">
        <v>99.905451772779202</v>
      </c>
      <c r="F1304" s="464">
        <v>235.05889459377835</v>
      </c>
      <c r="G1304">
        <f>_xll.ciqfunctions.udf.CIQ($G$1, "IQ_LASTSALEPRICE", A1304, "USD")</f>
        <v>73.16</v>
      </c>
      <c r="H1304" s="186">
        <f t="shared" si="139"/>
        <v>-1.2018906144496966E-2</v>
      </c>
      <c r="I1304" s="109">
        <f t="shared" si="140"/>
        <v>1.7362053062806027E-3</v>
      </c>
      <c r="J1304" s="109">
        <f t="shared" si="140"/>
        <v>2.8158731814134086E-3</v>
      </c>
      <c r="K1304" s="109">
        <f t="shared" si="140"/>
        <v>-3.0739136509728704E-3</v>
      </c>
      <c r="L1304" s="109">
        <f t="shared" si="138"/>
        <v>4.2757883484756398E-4</v>
      </c>
      <c r="M1304" s="109">
        <f t="shared" si="141"/>
        <v>-1.5757391810203081E-2</v>
      </c>
    </row>
    <row r="1305" spans="1:15" x14ac:dyDescent="0.25">
      <c r="A1305" s="185">
        <v>42432</v>
      </c>
      <c r="B1305">
        <v>127.778166305336</v>
      </c>
      <c r="C1305">
        <v>137.823493108413</v>
      </c>
      <c r="D1305">
        <v>148.89924674351801</v>
      </c>
      <c r="E1305">
        <v>99.679756004574898</v>
      </c>
      <c r="F1305" s="464">
        <v>231.52521896707944</v>
      </c>
      <c r="G1305">
        <f>_xll.ciqfunctions.udf.CIQ($G$1, "IQ_LASTSALEPRICE", A1305, "USD")</f>
        <v>75.66</v>
      </c>
      <c r="H1305" s="186">
        <f t="shared" si="139"/>
        <v>3.4171678512848525E-2</v>
      </c>
      <c r="I1305" s="109">
        <f t="shared" si="140"/>
        <v>-1.0399176731837878E-2</v>
      </c>
      <c r="J1305" s="109">
        <f t="shared" si="140"/>
        <v>-4.6428014292431152E-3</v>
      </c>
      <c r="K1305" s="109">
        <f t="shared" si="140"/>
        <v>2.915206727404307E-3</v>
      </c>
      <c r="L1305" s="109">
        <f t="shared" si="138"/>
        <v>-2.2590936150073126E-3</v>
      </c>
      <c r="M1305" s="109">
        <f t="shared" si="141"/>
        <v>-1.5033150023127995E-2</v>
      </c>
    </row>
    <row r="1306" spans="1:15" x14ac:dyDescent="0.25">
      <c r="A1306" s="185">
        <v>42433</v>
      </c>
      <c r="B1306">
        <v>126.994894747884</v>
      </c>
      <c r="C1306">
        <v>137.202221765068</v>
      </c>
      <c r="D1306">
        <v>147.81722085812899</v>
      </c>
      <c r="E1306">
        <v>99.351887152115793</v>
      </c>
      <c r="F1306" s="464">
        <v>225.72636665659923</v>
      </c>
      <c r="G1306">
        <f>_xll.ciqfunctions.udf.CIQ($G$1, "IQ_LASTSALEPRICE", A1306, "USD")</f>
        <v>77.239999999999995</v>
      </c>
      <c r="H1306" s="186">
        <f t="shared" si="139"/>
        <v>2.0882897171556891E-2</v>
      </c>
      <c r="I1306" s="109">
        <f t="shared" si="140"/>
        <v>-6.1299326802068954E-3</v>
      </c>
      <c r="J1306" s="109">
        <f t="shared" si="140"/>
        <v>-4.5077318048839521E-3</v>
      </c>
      <c r="K1306" s="109">
        <f t="shared" si="140"/>
        <v>-7.2668324995144307E-3</v>
      </c>
      <c r="L1306" s="109">
        <f t="shared" si="138"/>
        <v>-3.289222060736785E-3</v>
      </c>
      <c r="M1306" s="109">
        <f t="shared" si="141"/>
        <v>-2.504630958282239E-2</v>
      </c>
      <c r="N1306" s="187" t="s">
        <v>980</v>
      </c>
      <c r="O1306" s="187" t="s">
        <v>980</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485"/>
  <sheetViews>
    <sheetView showGridLines="0" topLeftCell="H471" workbookViewId="0">
      <selection activeCell="L482" sqref="L482"/>
    </sheetView>
  </sheetViews>
  <sheetFormatPr defaultRowHeight="15" x14ac:dyDescent="0.25"/>
  <cols>
    <col min="2" max="2" width="15.28515625" customWidth="1"/>
    <col min="3" max="3" width="27.42578125" customWidth="1"/>
    <col min="4" max="4" width="20.7109375" customWidth="1"/>
    <col min="5" max="5" width="21.5703125" bestFit="1" customWidth="1"/>
    <col min="6" max="6" width="29.42578125" customWidth="1"/>
    <col min="7" max="7" width="19.7109375" customWidth="1"/>
    <col min="8" max="8" width="17.42578125" customWidth="1"/>
    <col min="9" max="9" width="16" customWidth="1"/>
    <col min="10" max="10" width="13.28515625" customWidth="1"/>
    <col min="11" max="11" width="12.7109375" customWidth="1"/>
    <col min="12" max="12" width="12" customWidth="1"/>
    <col min="13" max="13" width="9.85546875" customWidth="1"/>
    <col min="14" max="14" width="13" customWidth="1"/>
    <col min="15" max="15" width="23.5703125" customWidth="1"/>
  </cols>
  <sheetData>
    <row r="1" spans="2:18" ht="26.25" x14ac:dyDescent="0.4">
      <c r="B1" s="131" t="s">
        <v>764</v>
      </c>
    </row>
    <row r="3" spans="2:18" x14ac:dyDescent="0.25">
      <c r="B3" s="961" t="s">
        <v>765</v>
      </c>
      <c r="C3" s="961"/>
      <c r="D3" s="961"/>
      <c r="E3" s="961"/>
      <c r="F3" s="961"/>
      <c r="G3" s="961"/>
      <c r="H3" s="961"/>
      <c r="I3" s="961"/>
      <c r="J3" s="961"/>
      <c r="K3" s="961"/>
      <c r="L3" s="961"/>
      <c r="M3" s="961"/>
      <c r="N3" s="961"/>
      <c r="O3" s="961"/>
      <c r="P3" s="961"/>
      <c r="Q3" s="961"/>
      <c r="R3" s="961"/>
    </row>
    <row r="4" spans="2:18" x14ac:dyDescent="0.25">
      <c r="B4" s="960" t="s">
        <v>766</v>
      </c>
      <c r="C4" s="960"/>
      <c r="D4" s="960"/>
      <c r="E4" s="960"/>
      <c r="F4" s="960"/>
      <c r="G4" s="960"/>
      <c r="H4" s="960"/>
      <c r="I4" s="960"/>
      <c r="J4" s="960"/>
      <c r="K4" s="960"/>
      <c r="L4" s="960"/>
      <c r="M4" s="960"/>
      <c r="N4" s="960"/>
      <c r="O4" s="960"/>
      <c r="P4" s="960"/>
      <c r="Q4" s="960"/>
      <c r="R4" s="960"/>
    </row>
    <row r="5" spans="2:18" x14ac:dyDescent="0.25">
      <c r="B5" s="960"/>
      <c r="C5" s="960"/>
      <c r="D5" s="960"/>
      <c r="E5" s="960"/>
      <c r="F5" s="960"/>
      <c r="G5" s="960"/>
      <c r="H5" s="960"/>
      <c r="I5" s="960"/>
      <c r="J5" s="960"/>
      <c r="K5" s="960"/>
      <c r="L5" s="960"/>
      <c r="M5" s="960"/>
      <c r="N5" s="960"/>
      <c r="O5" s="960"/>
      <c r="P5" s="960"/>
      <c r="Q5" s="960"/>
      <c r="R5" s="960"/>
    </row>
    <row r="6" spans="2:18" x14ac:dyDescent="0.25">
      <c r="B6" s="960"/>
      <c r="C6" s="960"/>
      <c r="D6" s="960"/>
      <c r="E6" s="960"/>
      <c r="F6" s="960"/>
      <c r="G6" s="960"/>
      <c r="H6" s="960"/>
      <c r="I6" s="960"/>
      <c r="J6" s="960"/>
      <c r="K6" s="960"/>
      <c r="L6" s="960"/>
      <c r="M6" s="960"/>
      <c r="N6" s="960"/>
      <c r="O6" s="960"/>
      <c r="P6" s="960"/>
      <c r="Q6" s="960"/>
      <c r="R6" s="960"/>
    </row>
    <row r="7" spans="2:18" hidden="1" x14ac:dyDescent="0.25">
      <c r="B7" s="960"/>
      <c r="C7" s="960"/>
      <c r="D7" s="960"/>
      <c r="E7" s="960"/>
      <c r="F7" s="960"/>
      <c r="G7" s="960"/>
      <c r="H7" s="960"/>
      <c r="I7" s="960"/>
      <c r="J7" s="960"/>
      <c r="K7" s="960"/>
      <c r="L7" s="960"/>
      <c r="M7" s="960"/>
      <c r="N7" s="960"/>
      <c r="O7" s="960"/>
      <c r="P7" s="960"/>
      <c r="Q7" s="960"/>
      <c r="R7" s="960"/>
    </row>
    <row r="8" spans="2:18" hidden="1" x14ac:dyDescent="0.25">
      <c r="B8" s="960"/>
      <c r="C8" s="960"/>
      <c r="D8" s="960"/>
      <c r="E8" s="960"/>
      <c r="F8" s="960"/>
      <c r="G8" s="960"/>
      <c r="H8" s="960"/>
      <c r="I8" s="960"/>
      <c r="J8" s="960"/>
      <c r="K8" s="960"/>
      <c r="L8" s="960"/>
      <c r="M8" s="960"/>
      <c r="N8" s="960"/>
      <c r="O8" s="960"/>
      <c r="P8" s="960"/>
      <c r="Q8" s="960"/>
      <c r="R8" s="960"/>
    </row>
    <row r="9" spans="2:18" hidden="1" x14ac:dyDescent="0.25">
      <c r="B9" s="960"/>
      <c r="C9" s="960"/>
      <c r="D9" s="960"/>
      <c r="E9" s="960"/>
      <c r="F9" s="960"/>
      <c r="G9" s="960"/>
      <c r="H9" s="960"/>
      <c r="I9" s="960"/>
      <c r="J9" s="960"/>
      <c r="K9" s="960"/>
      <c r="L9" s="960"/>
      <c r="M9" s="960"/>
      <c r="N9" s="960"/>
      <c r="O9" s="960"/>
      <c r="P9" s="960"/>
      <c r="Q9" s="960"/>
      <c r="R9" s="960"/>
    </row>
    <row r="10" spans="2:18" hidden="1" x14ac:dyDescent="0.25">
      <c r="B10" s="960"/>
      <c r="C10" s="960"/>
      <c r="D10" s="960"/>
      <c r="E10" s="960"/>
      <c r="F10" s="960"/>
      <c r="G10" s="960"/>
      <c r="H10" s="960"/>
      <c r="I10" s="960"/>
      <c r="J10" s="960"/>
      <c r="K10" s="960"/>
      <c r="L10" s="960"/>
      <c r="M10" s="960"/>
      <c r="N10" s="960"/>
      <c r="O10" s="960"/>
      <c r="P10" s="960"/>
      <c r="Q10" s="960"/>
      <c r="R10" s="960"/>
    </row>
    <row r="11" spans="2:18" hidden="1" x14ac:dyDescent="0.25">
      <c r="B11" s="960"/>
      <c r="C11" s="960"/>
      <c r="D11" s="960"/>
      <c r="E11" s="960"/>
      <c r="F11" s="960"/>
      <c r="G11" s="960"/>
      <c r="H11" s="960"/>
      <c r="I11" s="960"/>
      <c r="J11" s="960"/>
      <c r="K11" s="960"/>
      <c r="L11" s="960"/>
      <c r="M11" s="960"/>
      <c r="N11" s="960"/>
      <c r="O11" s="960"/>
      <c r="P11" s="960"/>
      <c r="Q11" s="960"/>
      <c r="R11" s="960"/>
    </row>
    <row r="12" spans="2:18" hidden="1" x14ac:dyDescent="0.25">
      <c r="B12" s="960"/>
      <c r="C12" s="960"/>
      <c r="D12" s="960"/>
      <c r="E12" s="960"/>
      <c r="F12" s="960"/>
      <c r="G12" s="960"/>
      <c r="H12" s="960"/>
      <c r="I12" s="960"/>
      <c r="J12" s="960"/>
      <c r="K12" s="960"/>
      <c r="L12" s="960"/>
      <c r="M12" s="960"/>
      <c r="N12" s="960"/>
      <c r="O12" s="960"/>
      <c r="P12" s="960"/>
      <c r="Q12" s="960"/>
      <c r="R12" s="960"/>
    </row>
    <row r="13" spans="2:18" hidden="1" x14ac:dyDescent="0.25">
      <c r="B13" s="960"/>
      <c r="C13" s="960"/>
      <c r="D13" s="960"/>
      <c r="E13" s="960"/>
      <c r="F13" s="960"/>
      <c r="G13" s="960"/>
      <c r="H13" s="960"/>
      <c r="I13" s="960"/>
      <c r="J13" s="960"/>
      <c r="K13" s="960"/>
      <c r="L13" s="960"/>
      <c r="M13" s="960"/>
      <c r="N13" s="960"/>
      <c r="O13" s="960"/>
      <c r="P13" s="960"/>
      <c r="Q13" s="960"/>
      <c r="R13" s="960"/>
    </row>
    <row r="14" spans="2:18" hidden="1" x14ac:dyDescent="0.25">
      <c r="B14" s="129"/>
      <c r="C14" s="129"/>
      <c r="D14" s="129"/>
      <c r="E14" s="129"/>
      <c r="F14" s="129"/>
      <c r="G14" s="129"/>
      <c r="H14" s="129"/>
      <c r="I14" s="129"/>
      <c r="J14" s="129"/>
      <c r="K14" s="129"/>
      <c r="L14" s="129"/>
      <c r="M14" s="129"/>
      <c r="N14" s="129"/>
    </row>
    <row r="17" spans="2:14" x14ac:dyDescent="0.25">
      <c r="B17" s="64"/>
      <c r="C17" s="65"/>
      <c r="D17" s="65"/>
      <c r="E17" s="65"/>
      <c r="F17" s="65"/>
      <c r="G17" s="65"/>
      <c r="H17" s="65"/>
    </row>
    <row r="18" spans="2:14" x14ac:dyDescent="0.25">
      <c r="B18" s="65"/>
      <c r="C18" s="65"/>
      <c r="D18" s="65" t="s">
        <v>965</v>
      </c>
      <c r="E18" s="65"/>
      <c r="F18" s="65"/>
      <c r="G18" s="65"/>
      <c r="H18" s="95" t="s">
        <v>777</v>
      </c>
    </row>
    <row r="19" spans="2:14" x14ac:dyDescent="0.25">
      <c r="B19" s="66" t="s">
        <v>701</v>
      </c>
      <c r="C19" s="66" t="s">
        <v>697</v>
      </c>
      <c r="D19" s="66" t="s">
        <v>767</v>
      </c>
      <c r="E19" s="66" t="s">
        <v>772</v>
      </c>
      <c r="F19" s="66" t="s">
        <v>773</v>
      </c>
      <c r="G19" s="66" t="s">
        <v>775</v>
      </c>
      <c r="H19" s="66" t="s">
        <v>772</v>
      </c>
      <c r="M19" t="s">
        <v>1538</v>
      </c>
    </row>
    <row r="20" spans="2:14" x14ac:dyDescent="0.25">
      <c r="B20" s="63" t="s">
        <v>768</v>
      </c>
      <c r="C20" s="63" t="str">
        <f>_xll.ciqfunctions.udf.CIQ(B20, "IQ_COMPANY_NAME")</f>
        <v>Nestlé S.A.</v>
      </c>
      <c r="D20" s="84">
        <f>_xll.ciqfunctions.udf.CIQ(B20, "IQ_TOTAL_REV", "FY2014", , , , "USD")</f>
        <v>92479.060939999996</v>
      </c>
      <c r="E20" s="128">
        <v>0.159</v>
      </c>
      <c r="F20" s="133">
        <f>D20*E20</f>
        <v>14704.170689459999</v>
      </c>
      <c r="G20" s="109">
        <f t="shared" ref="G20:G26" si="0">F20/SUM($F$25:$F$26)</f>
        <v>0.26734855799018181</v>
      </c>
      <c r="H20" s="128">
        <v>0.1</v>
      </c>
      <c r="K20" t="str">
        <f>C20</f>
        <v>Nestlé S.A.</v>
      </c>
      <c r="L20" s="128">
        <f>H20</f>
        <v>0.1</v>
      </c>
      <c r="M20">
        <f>'Segmentation by Geography'!W6/Graphs!L22</f>
        <v>10178.25</v>
      </c>
    </row>
    <row r="21" spans="2:14" x14ac:dyDescent="0.25">
      <c r="B21" s="63" t="s">
        <v>769</v>
      </c>
      <c r="C21" s="63" t="str">
        <f>_xll.ciqfunctions.udf.CIQ(B21, "IQ_COMPANY_NAME")</f>
        <v>Danone</v>
      </c>
      <c r="D21" s="84">
        <f>_xll.ciqfunctions.udf.CIQ(B21, "IQ_TOTAL_REV", "FY2014", , , , "USD")</f>
        <v>25593.415249999998</v>
      </c>
      <c r="E21" s="128">
        <v>0.2</v>
      </c>
      <c r="F21" s="133">
        <f t="shared" ref="F21:F23" si="1">D21*E21</f>
        <v>5118.6830499999996</v>
      </c>
      <c r="G21" s="109">
        <f t="shared" si="0"/>
        <v>9.3066964545454545E-2</v>
      </c>
      <c r="H21" s="128"/>
      <c r="K21" t="str">
        <f>C23</f>
        <v>Abbott Laboratories</v>
      </c>
      <c r="L21" s="128">
        <f>H23</f>
        <v>0.4</v>
      </c>
    </row>
    <row r="22" spans="2:14" x14ac:dyDescent="0.25">
      <c r="B22" s="63" t="s">
        <v>770</v>
      </c>
      <c r="C22" s="63" t="str">
        <f>_xll.ciqfunctions.udf.CIQ(B22, "IQ_COMPANY_NAME")</f>
        <v>The Kraft Heinz Company</v>
      </c>
      <c r="D22" s="84">
        <f>_xll.ciqfunctions.udf.CIQ(B22, "IQ_TOTAL_REV", "FY2014", , , , "USD")</f>
        <v>10922</v>
      </c>
      <c r="E22" s="128">
        <v>0.04</v>
      </c>
      <c r="F22" s="133">
        <f t="shared" si="1"/>
        <v>436.88</v>
      </c>
      <c r="G22" s="109">
        <f t="shared" si="0"/>
        <v>7.9432727272727276E-3</v>
      </c>
      <c r="H22" s="128"/>
      <c r="K22" t="str">
        <f>C24</f>
        <v>Mead Johnson Nutrition Company</v>
      </c>
      <c r="L22" s="128">
        <f>H24</f>
        <v>0.4</v>
      </c>
    </row>
    <row r="23" spans="2:14" x14ac:dyDescent="0.25">
      <c r="B23" s="63" t="s">
        <v>771</v>
      </c>
      <c r="C23" s="63" t="str">
        <f>_xll.ciqfunctions.udf.CIQ(B23, "IQ_COMPANY_NAME")</f>
        <v>Abbott Laboratories</v>
      </c>
      <c r="D23" s="84">
        <f>_xll.ciqfunctions.udf.CIQ(B23, "IQ_TOTAL_REV", "FY2014", , , , "USD")</f>
        <v>20247</v>
      </c>
      <c r="E23" s="128">
        <v>0.192</v>
      </c>
      <c r="F23" s="133">
        <f t="shared" si="1"/>
        <v>3887.424</v>
      </c>
      <c r="G23" s="109">
        <f t="shared" si="0"/>
        <v>7.0680436363636356E-2</v>
      </c>
      <c r="H23" s="128">
        <v>0.4</v>
      </c>
      <c r="K23" t="str">
        <f>C25</f>
        <v>Others</v>
      </c>
      <c r="L23" s="128">
        <f>H25</f>
        <v>0.1</v>
      </c>
    </row>
    <row r="24" spans="2:14" x14ac:dyDescent="0.25">
      <c r="B24" s="63" t="s">
        <v>694</v>
      </c>
      <c r="C24" s="63" t="str">
        <f>_xll.ciqfunctions.udf.CIQ(B24, "IQ_COMPANY_NAME")</f>
        <v>Mead Johnson Nutrition Company</v>
      </c>
      <c r="D24" s="84">
        <f>_xll.ciqfunctions.udf.CIQ(B24, "IQ_TOTAL_REV", "FY2014", , , , "USD")</f>
        <v>4409.3</v>
      </c>
      <c r="E24" s="128">
        <v>1</v>
      </c>
      <c r="F24" s="133">
        <f t="shared" ref="F24" si="2">D24*E24</f>
        <v>4409.3</v>
      </c>
      <c r="G24" s="109">
        <f t="shared" si="0"/>
        <v>8.0169090909090912E-2</v>
      </c>
      <c r="H24" s="128">
        <v>0.4</v>
      </c>
      <c r="J24" t="s">
        <v>1539</v>
      </c>
      <c r="K24" t="s">
        <v>1540</v>
      </c>
      <c r="L24" t="s">
        <v>1542</v>
      </c>
      <c r="M24" t="s">
        <v>1543</v>
      </c>
      <c r="N24" t="s">
        <v>1544</v>
      </c>
    </row>
    <row r="25" spans="2:14" x14ac:dyDescent="0.25">
      <c r="B25" s="63"/>
      <c r="C25" t="s">
        <v>774</v>
      </c>
      <c r="F25" s="133">
        <f>'Projection Assumptions'!I8*1000-F26</f>
        <v>26443.542260540002</v>
      </c>
      <c r="G25" s="109">
        <f t="shared" si="0"/>
        <v>0.48079167746436369</v>
      </c>
      <c r="H25" s="128">
        <v>0.1</v>
      </c>
      <c r="J25">
        <v>55</v>
      </c>
      <c r="K25">
        <f>55*19%</f>
        <v>10.45</v>
      </c>
      <c r="L25">
        <f>J25*49%</f>
        <v>26.95</v>
      </c>
      <c r="M25">
        <f>J25*27%</f>
        <v>14.850000000000001</v>
      </c>
      <c r="N25">
        <f>J25-SUM(K25:M25)</f>
        <v>2.75</v>
      </c>
    </row>
    <row r="26" spans="2:14" x14ac:dyDescent="0.25">
      <c r="F26" s="133">
        <f>SUM(F20:F24)</f>
        <v>28556.457739459998</v>
      </c>
      <c r="G26" s="109">
        <f t="shared" si="0"/>
        <v>0.51920832253563631</v>
      </c>
      <c r="J26" t="s">
        <v>1505</v>
      </c>
      <c r="K26" t="s">
        <v>1505</v>
      </c>
      <c r="L26" t="s">
        <v>1505</v>
      </c>
      <c r="M26" t="s">
        <v>1505</v>
      </c>
      <c r="N26" t="s">
        <v>1505</v>
      </c>
    </row>
    <row r="27" spans="2:14" x14ac:dyDescent="0.25">
      <c r="J27" t="s">
        <v>1541</v>
      </c>
    </row>
    <row r="46" spans="3:9" x14ac:dyDescent="0.25">
      <c r="C46" t="s">
        <v>1523</v>
      </c>
      <c r="H46" t="s">
        <v>793</v>
      </c>
    </row>
    <row r="47" spans="3:9" x14ac:dyDescent="0.25">
      <c r="C47" t="s">
        <v>956</v>
      </c>
      <c r="D47" s="128">
        <v>0.17</v>
      </c>
      <c r="H47" t="s">
        <v>1525</v>
      </c>
      <c r="I47" s="128">
        <v>2.3E-2</v>
      </c>
    </row>
    <row r="48" spans="3:9" x14ac:dyDescent="0.25">
      <c r="C48" t="s">
        <v>1524</v>
      </c>
      <c r="D48" s="128">
        <v>0.15</v>
      </c>
      <c r="H48" t="s">
        <v>1526</v>
      </c>
      <c r="I48" s="128">
        <f>9.7%-I47</f>
        <v>7.3999999999999982E-2</v>
      </c>
    </row>
    <row r="49" spans="3:9" x14ac:dyDescent="0.25">
      <c r="C49" t="s">
        <v>993</v>
      </c>
      <c r="D49" s="128">
        <v>0.13</v>
      </c>
      <c r="H49" t="s">
        <v>993</v>
      </c>
      <c r="I49" s="128">
        <v>9.8000000000000004E-2</v>
      </c>
    </row>
    <row r="50" spans="3:9" x14ac:dyDescent="0.25">
      <c r="C50" t="s">
        <v>774</v>
      </c>
      <c r="D50" s="128">
        <f>100%-SUM(D47:D49)</f>
        <v>0.55000000000000004</v>
      </c>
      <c r="H50" t="s">
        <v>1524</v>
      </c>
      <c r="I50" s="128">
        <v>0.11700000000000001</v>
      </c>
    </row>
    <row r="51" spans="3:9" x14ac:dyDescent="0.25">
      <c r="H51" t="s">
        <v>1527</v>
      </c>
      <c r="I51" s="128">
        <v>7.1999999999999995E-2</v>
      </c>
    </row>
    <row r="52" spans="3:9" x14ac:dyDescent="0.25">
      <c r="H52" t="s">
        <v>774</v>
      </c>
      <c r="I52" s="128">
        <f>100%-SUM(I47:I51)</f>
        <v>0.61599999999999999</v>
      </c>
    </row>
    <row r="69" spans="1:11" x14ac:dyDescent="0.25">
      <c r="A69" t="s">
        <v>1537</v>
      </c>
    </row>
    <row r="70" spans="1:11" x14ac:dyDescent="0.25">
      <c r="A70" t="s">
        <v>794</v>
      </c>
      <c r="B70">
        <v>2011</v>
      </c>
      <c r="C70">
        <v>2012</v>
      </c>
      <c r="D70">
        <v>2013</v>
      </c>
      <c r="E70">
        <v>2014</v>
      </c>
      <c r="F70">
        <v>2015</v>
      </c>
      <c r="G70">
        <v>2016</v>
      </c>
      <c r="H70">
        <v>2017</v>
      </c>
      <c r="I70">
        <v>2018</v>
      </c>
      <c r="J70">
        <v>2019</v>
      </c>
      <c r="K70">
        <v>2020</v>
      </c>
    </row>
    <row r="71" spans="1:11" x14ac:dyDescent="0.25">
      <c r="B71">
        <f>SUM('DCF Base'!J9:M9)</f>
        <v>3676.9999999999991</v>
      </c>
      <c r="C71" s="100">
        <f>SUM('DCF Base'!N9:Q9)</f>
        <v>3901.2999999999997</v>
      </c>
      <c r="D71" s="100">
        <f>SUM('DCF Base'!R9:U9)</f>
        <v>4200.7</v>
      </c>
      <c r="E71" s="100">
        <f>SUM('DCF Base'!V9:Y9)</f>
        <v>4409.3</v>
      </c>
      <c r="F71" s="100">
        <f>SUM('DCF Base'!AD9:AG9)</f>
        <v>4275.9121449465274</v>
      </c>
      <c r="G71" s="100">
        <f>SUM('DCF Base'!AH9:AK9)</f>
        <v>4509.0563034872603</v>
      </c>
      <c r="H71" s="100">
        <f>SUM('DCF Base'!AL9:AO9)</f>
        <v>4774.9246260635618</v>
      </c>
      <c r="I71" s="100">
        <f>SUM('DCF Base'!AP9:AS9)</f>
        <v>5078.3367312371793</v>
      </c>
      <c r="J71" s="100">
        <f>SUM('DCF Base'!AT9:AW9)</f>
        <v>5424.8337903299489</v>
      </c>
      <c r="K71" s="100">
        <f>SUM('DCF Base'!AX9:BA9)</f>
        <v>5785.328137885791</v>
      </c>
    </row>
    <row r="72" spans="1:11" x14ac:dyDescent="0.25">
      <c r="A72" t="s">
        <v>793</v>
      </c>
      <c r="B72" s="100">
        <f>SUM('DCF Base'!J10:M10)</f>
        <v>1083.5</v>
      </c>
      <c r="C72" s="100">
        <f>SUM('DCF Base'!K10:N10)</f>
        <v>1087.3108304237392</v>
      </c>
      <c r="D72" s="100">
        <f>SUM('DCF Base'!L10:O10)</f>
        <v>1124.0231066899921</v>
      </c>
      <c r="E72" s="100">
        <f>SUM('DCF Base'!M10:P10)</f>
        <v>1084.9503745019531</v>
      </c>
      <c r="F72" s="100">
        <f>SUM('DCF Base'!N10:Q10)</f>
        <v>1160.0999999999999</v>
      </c>
      <c r="G72" s="100">
        <f>SUM('DCF Base'!O10:R10)</f>
        <v>1206.7410887922333</v>
      </c>
      <c r="H72" s="100">
        <f>SUM('DCF Base'!P10:S10)</f>
        <v>1219.5236571719706</v>
      </c>
      <c r="I72" s="100">
        <f>SUM('DCF Base'!Q10:T10)</f>
        <v>1279.8964735963166</v>
      </c>
      <c r="J72" s="100">
        <f>SUM('DCF Base'!R10:U10)</f>
        <v>1315.8000000000002</v>
      </c>
      <c r="K72" s="100">
        <f>SUM('DCF Base'!S10:V10)</f>
        <v>1341.9983568767802</v>
      </c>
    </row>
    <row r="73" spans="1:11" x14ac:dyDescent="0.25">
      <c r="A73" t="s">
        <v>777</v>
      </c>
      <c r="B73" s="100">
        <f>SUM('DCF Base'!J11:M11)</f>
        <v>1019.7</v>
      </c>
      <c r="C73" s="100">
        <f>SUM('DCF Base'!K11:N11)</f>
        <v>995.6645620969573</v>
      </c>
      <c r="D73" s="100">
        <f>SUM('DCF Base'!L11:O11)</f>
        <v>1002.3240725531962</v>
      </c>
      <c r="E73" s="100">
        <f>SUM('DCF Base'!M11:P11)</f>
        <v>941.95067539178865</v>
      </c>
      <c r="F73" s="100">
        <f>SUM('DCF Base'!N11:Q11)</f>
        <v>990.1</v>
      </c>
      <c r="G73" s="100">
        <f>SUM('DCF Base'!O11:R11)</f>
        <v>981.85228586614346</v>
      </c>
      <c r="H73" s="100">
        <f>SUM('DCF Base'!P11:S11)</f>
        <v>948.79735538593627</v>
      </c>
      <c r="I73" s="100">
        <f>SUM('DCF Base'!Q11:T11)</f>
        <v>956.53776593168482</v>
      </c>
      <c r="J73" s="100">
        <f>SUM('DCF Base'!R11:U11)</f>
        <v>948.20000000000016</v>
      </c>
      <c r="K73" s="100">
        <f>SUM('DCF Base'!S11:V11)</f>
        <v>980.87211224462692</v>
      </c>
    </row>
    <row r="75" spans="1:11" x14ac:dyDescent="0.25">
      <c r="F75" s="112">
        <f>(F71/B71)^(1/4)-1</f>
        <v>3.8445684550589831E-2</v>
      </c>
      <c r="K75" s="112">
        <f>(K71/G71)^(1/4)-1</f>
        <v>6.429147783737954E-2</v>
      </c>
    </row>
    <row r="76" spans="1:11" x14ac:dyDescent="0.25">
      <c r="B76">
        <f>'Segmentation by Geography'!Z6</f>
        <v>0</v>
      </c>
      <c r="C76" t="str">
        <f>'Segmentation by Geography'!AB6</f>
        <v>% of Revenues</v>
      </c>
    </row>
    <row r="77" spans="1:11" x14ac:dyDescent="0.25">
      <c r="B77" t="str">
        <f>'Segmentation by Geography'!Z7</f>
        <v>China</v>
      </c>
      <c r="C77">
        <f>'Segmentation by Geography'!AB7</f>
        <v>0.30430083757030923</v>
      </c>
    </row>
    <row r="78" spans="1:11" x14ac:dyDescent="0.25">
      <c r="B78" t="str">
        <f>'Segmentation by Geography'!Z8</f>
        <v>United States</v>
      </c>
      <c r="C78">
        <f>'Segmentation by Geography'!AB8</f>
        <v>0.26588558936948886</v>
      </c>
    </row>
    <row r="79" spans="1:11" x14ac:dyDescent="0.25">
      <c r="B79" t="str">
        <f>'Segmentation by Geography'!Z9</f>
        <v>Europe &amp; Canada</v>
      </c>
      <c r="C79">
        <f>'Segmentation by Geography'!AB9</f>
        <v>4.7331319234642504E-2</v>
      </c>
    </row>
    <row r="80" spans="1:11" x14ac:dyDescent="0.25">
      <c r="B80" t="str">
        <f>'Segmentation by Geography'!Z10</f>
        <v>Mexico</v>
      </c>
      <c r="C80">
        <f>'Segmentation by Geography'!AB10</f>
        <v>6.9068847788175763E-2</v>
      </c>
    </row>
    <row r="81" spans="2:3" x14ac:dyDescent="0.25">
      <c r="B81" t="str">
        <f>'Segmentation by Geography'!Z11</f>
        <v>Other Latin America</v>
      </c>
      <c r="C81">
        <f>'Segmentation by Geography'!AB11</f>
        <v>0.12182840861641243</v>
      </c>
    </row>
    <row r="82" spans="2:3" x14ac:dyDescent="0.25">
      <c r="B82" t="str">
        <f>'Segmentation by Geography'!Z12</f>
        <v>Other Asia</v>
      </c>
      <c r="C82" s="108">
        <f>'Segmentation by Geography'!AB12+0.001</f>
        <v>6.624739026846461E-3</v>
      </c>
    </row>
    <row r="83" spans="2:3" x14ac:dyDescent="0.25">
      <c r="B83" t="str">
        <f>'Segmentation by Geography'!Z13</f>
        <v>ROW (Australia, ME, Africa)</v>
      </c>
      <c r="C83">
        <f>'Segmentation by Geography'!AB13</f>
        <v>0.18596025839412469</v>
      </c>
    </row>
    <row r="84" spans="2:3" x14ac:dyDescent="0.25">
      <c r="B84" t="str">
        <f>'Segmentation by Geography'!Z14</f>
        <v>Total</v>
      </c>
      <c r="C84">
        <f>'Segmentation by Geography'!AB14</f>
        <v>1</v>
      </c>
    </row>
    <row r="105" spans="7:8" x14ac:dyDescent="0.25">
      <c r="G105" s="51"/>
      <c r="H105" s="52"/>
    </row>
    <row r="106" spans="7:8" x14ac:dyDescent="0.25">
      <c r="G106" s="36" t="s">
        <v>586</v>
      </c>
      <c r="H106" s="54">
        <v>0.59123621447694796</v>
      </c>
    </row>
    <row r="107" spans="7:8" x14ac:dyDescent="0.25">
      <c r="G107" s="36" t="s">
        <v>587</v>
      </c>
      <c r="H107" s="54">
        <v>0.39130007614275503</v>
      </c>
    </row>
    <row r="108" spans="7:8" x14ac:dyDescent="0.25">
      <c r="G108" s="36" t="s">
        <v>588</v>
      </c>
      <c r="H108" s="54">
        <v>1.7463709380296202E-2</v>
      </c>
    </row>
    <row r="180" spans="4:12" x14ac:dyDescent="0.25">
      <c r="E180" s="31" t="str">
        <f>'DCF Base'!Z7</f>
        <v>Q1 2015</v>
      </c>
      <c r="F180" s="31" t="str">
        <f>'DCF Base'!AA7</f>
        <v>Q2 2015</v>
      </c>
      <c r="G180" s="31" t="str">
        <f>'DCF Base'!AB7</f>
        <v>Q3 2015</v>
      </c>
      <c r="H180" s="31" t="str">
        <f>'DCF Base'!AC7</f>
        <v>Q4 2015</v>
      </c>
      <c r="I180" s="480" t="s">
        <v>1545</v>
      </c>
      <c r="J180" s="480" t="s">
        <v>1546</v>
      </c>
      <c r="K180" s="480" t="s">
        <v>1547</v>
      </c>
      <c r="L180" s="480" t="s">
        <v>1548</v>
      </c>
    </row>
    <row r="181" spans="4:12" x14ac:dyDescent="0.25">
      <c r="D181" s="485" t="s">
        <v>793</v>
      </c>
      <c r="E181" s="479">
        <f>'DCF Base'!Z10</f>
        <v>393.18723794950273</v>
      </c>
      <c r="F181" s="479">
        <f>'DCF Base'!AA10</f>
        <v>308.82449885233359</v>
      </c>
      <c r="G181" s="479">
        <f>'DCF Base'!AB10</f>
        <v>294.22690130068861</v>
      </c>
      <c r="H181" s="479">
        <f>'DCF Base'!AC10</f>
        <v>242.66136189747513</v>
      </c>
      <c r="I181" s="479">
        <f>'DCF Base'!AD10</f>
        <v>452.16532364192813</v>
      </c>
      <c r="J181" s="479">
        <f>'DCF Base'!AE10</f>
        <v>355.14817368018362</v>
      </c>
      <c r="K181" s="479">
        <f>'DCF Base'!AF10</f>
        <v>338.36093649579186</v>
      </c>
      <c r="L181" s="479">
        <f>'DCF Base'!AG10</f>
        <v>279.06056618209635</v>
      </c>
    </row>
    <row r="182" spans="4:12" x14ac:dyDescent="0.25">
      <c r="D182" s="485" t="s">
        <v>777</v>
      </c>
      <c r="E182" s="479">
        <f>'DCF Base'!Z11</f>
        <v>343.55087987758225</v>
      </c>
      <c r="F182" s="479">
        <f>'DCF Base'!AA11</f>
        <v>269.8381790359602</v>
      </c>
      <c r="G182" s="479">
        <f>'DCF Base'!AB11</f>
        <v>257.08339709257837</v>
      </c>
      <c r="H182" s="479">
        <f>'DCF Base'!AC11</f>
        <v>212.02754399387911</v>
      </c>
      <c r="I182" s="479">
        <f>'DCF Base'!AD11</f>
        <v>351.17029629985865</v>
      </c>
      <c r="J182" s="479">
        <f>'DCF Base'!AE11</f>
        <v>275.82276406580024</v>
      </c>
      <c r="K182" s="479">
        <f>'DCF Base'!AF11</f>
        <v>262.78510118485082</v>
      </c>
      <c r="L182" s="479">
        <f>'DCF Base'!AG11</f>
        <v>216.72998035863986</v>
      </c>
    </row>
    <row r="183" spans="4:12" x14ac:dyDescent="0.25">
      <c r="D183" s="485" t="s">
        <v>1010</v>
      </c>
      <c r="E183" s="479">
        <f>'DCF Base'!Z12</f>
        <v>61.156817138485096</v>
      </c>
      <c r="F183" s="479">
        <f>'DCF Base'!AA12</f>
        <v>48.034934965570017</v>
      </c>
      <c r="G183" s="479">
        <f>'DCF Base'!AB12</f>
        <v>45.764407039020661</v>
      </c>
      <c r="H183" s="479">
        <f>'DCF Base'!AC12</f>
        <v>37.743840856924258</v>
      </c>
      <c r="I183" s="479">
        <f>'DCF Base'!AD12</f>
        <v>60.707347877994728</v>
      </c>
      <c r="J183" s="479">
        <f>'DCF Base'!AE12</f>
        <v>47.681904384403765</v>
      </c>
      <c r="K183" s="479">
        <f>'DCF Base'!AF12</f>
        <v>45.428063600119479</v>
      </c>
      <c r="L183" s="479">
        <f>'DCF Base'!AG12</f>
        <v>37.466444206284109</v>
      </c>
    </row>
    <row r="184" spans="4:12" x14ac:dyDescent="0.25">
      <c r="D184" s="485" t="s">
        <v>1007</v>
      </c>
      <c r="E184" s="479">
        <f>'DCF Base'!Z13</f>
        <v>89.243886763580718</v>
      </c>
      <c r="F184" s="479">
        <f>'DCF Base'!AA13</f>
        <v>70.095608263198159</v>
      </c>
      <c r="G184" s="479">
        <f>'DCF Base'!AB13</f>
        <v>66.782310635042066</v>
      </c>
      <c r="H184" s="479">
        <f>'DCF Base'!AC13</f>
        <v>55.078194338179031</v>
      </c>
      <c r="I184" s="479">
        <f>'DCF Base'!AD13</f>
        <v>88.570616219546011</v>
      </c>
      <c r="J184" s="479">
        <f>'DCF Base'!AE13</f>
        <v>69.566795478129436</v>
      </c>
      <c r="K184" s="479">
        <f>'DCF Base'!AF13</f>
        <v>66.278493911637113</v>
      </c>
      <c r="L184" s="479">
        <f>'DCF Base'!AG13</f>
        <v>54.662675391040928</v>
      </c>
    </row>
    <row r="185" spans="4:12" x14ac:dyDescent="0.25">
      <c r="D185" s="485" t="s">
        <v>1008</v>
      </c>
      <c r="E185" s="479">
        <f>'DCF Base'!Z14</f>
        <v>157.41453710788059</v>
      </c>
      <c r="F185" s="479">
        <f>'DCF Base'!AA14</f>
        <v>123.63947972456002</v>
      </c>
      <c r="G185" s="479">
        <f>'DCF Base'!AB14</f>
        <v>117.79525631216521</v>
      </c>
      <c r="H185" s="479">
        <f>'DCF Base'!AC14</f>
        <v>97.150726855393998</v>
      </c>
      <c r="I185" s="479">
        <f>'DCF Base'!AD14</f>
        <v>155.50189397740701</v>
      </c>
      <c r="J185" s="479">
        <f>'DCF Base'!AE14</f>
        <v>122.13721566499325</v>
      </c>
      <c r="K185" s="479">
        <f>'DCF Base'!AF14</f>
        <v>116.36400166486771</v>
      </c>
      <c r="L185" s="479">
        <f>'DCF Base'!AG14</f>
        <v>95.970310651437302</v>
      </c>
    </row>
    <row r="186" spans="4:12" x14ac:dyDescent="0.25">
      <c r="D186" s="485" t="s">
        <v>1009</v>
      </c>
      <c r="E186" s="479">
        <f>'DCF Base'!Z15</f>
        <v>7.2677276205049726</v>
      </c>
      <c r="F186" s="479">
        <f>'DCF Base'!AA15</f>
        <v>5.7083550114766632</v>
      </c>
      <c r="G186" s="479">
        <f>'DCF Base'!AB15</f>
        <v>5.4385309869931131</v>
      </c>
      <c r="H186" s="479">
        <f>'DCF Base'!AC15</f>
        <v>4.4853863810252479</v>
      </c>
      <c r="I186" s="479">
        <f>'DCF Base'!AD15</f>
        <v>7.2717636187441101</v>
      </c>
      <c r="J186" s="479">
        <f>'DCF Base'!AE15</f>
        <v>5.7115250409518588</v>
      </c>
      <c r="K186" s="479">
        <f>'DCF Base'!AF15</f>
        <v>5.4415511746821883</v>
      </c>
      <c r="L186" s="479">
        <f>'DCF Base'!AG15</f>
        <v>4.4878772574698464</v>
      </c>
    </row>
    <row r="187" spans="4:12" x14ac:dyDescent="0.25">
      <c r="D187" s="485" t="s">
        <v>1013</v>
      </c>
      <c r="E187" s="479">
        <f>'DCF Base'!Z16</f>
        <v>240.27932670237183</v>
      </c>
      <c r="F187" s="479">
        <f>'DCF Base'!AA16</f>
        <v>188.72469778117824</v>
      </c>
      <c r="G187" s="479">
        <f>'DCF Base'!AB16</f>
        <v>179.80400918133125</v>
      </c>
      <c r="H187" s="479">
        <f>'DCF Base'!AC16</f>
        <v>148.29196633511856</v>
      </c>
      <c r="I187" s="479">
        <f>'DCF Base'!AD16</f>
        <v>241.65052249904278</v>
      </c>
      <c r="J187" s="479">
        <f>'DCF Base'!AE16</f>
        <v>189.80168811520764</v>
      </c>
      <c r="K187" s="479">
        <f>'DCF Base'!AF16</f>
        <v>180.8300920532856</v>
      </c>
      <c r="L187" s="479">
        <f>'DCF Base'!AG16</f>
        <v>149.13822025013243</v>
      </c>
    </row>
    <row r="188" spans="4:12" x14ac:dyDescent="0.25">
      <c r="E188" s="896">
        <f>SUM(E181:E187)</f>
        <v>1292.1004131599082</v>
      </c>
      <c r="F188" s="896">
        <f t="shared" ref="F188:L188" si="3">SUM(F181:F187)</f>
        <v>1014.8657536342769</v>
      </c>
      <c r="G188" s="896">
        <f t="shared" si="3"/>
        <v>966.89481254781924</v>
      </c>
      <c r="H188" s="896">
        <f t="shared" si="3"/>
        <v>797.43902065799523</v>
      </c>
      <c r="I188" s="896">
        <f t="shared" si="3"/>
        <v>1357.0377641345215</v>
      </c>
      <c r="J188" s="896">
        <f t="shared" si="3"/>
        <v>1065.8700664296698</v>
      </c>
      <c r="K188" s="896">
        <f t="shared" si="3"/>
        <v>1015.4882400852348</v>
      </c>
      <c r="L188" s="896">
        <f t="shared" si="3"/>
        <v>837.51607429710089</v>
      </c>
    </row>
    <row r="191" spans="4:12" x14ac:dyDescent="0.25">
      <c r="E191">
        <v>2013</v>
      </c>
      <c r="F191">
        <v>2014</v>
      </c>
      <c r="G191">
        <v>2015</v>
      </c>
      <c r="H191">
        <v>2016</v>
      </c>
      <c r="I191">
        <v>2017</v>
      </c>
      <c r="J191">
        <v>2018</v>
      </c>
      <c r="K191">
        <v>2019</v>
      </c>
      <c r="L191">
        <v>2020</v>
      </c>
    </row>
    <row r="192" spans="4:12" x14ac:dyDescent="0.25">
      <c r="D192" s="485" t="s">
        <v>793</v>
      </c>
      <c r="E192">
        <f>SUM('DCF Base'!R10:U10)</f>
        <v>1315.8000000000002</v>
      </c>
    </row>
    <row r="193" spans="4:9" x14ac:dyDescent="0.25">
      <c r="D193" s="485" t="s">
        <v>777</v>
      </c>
      <c r="E193">
        <f>SUM('DCF Base'!R11:U11)</f>
        <v>948.20000000000016</v>
      </c>
    </row>
    <row r="194" spans="4:9" x14ac:dyDescent="0.25">
      <c r="D194" s="485" t="s">
        <v>1010</v>
      </c>
      <c r="E194">
        <f>SUM('DCF Base'!R12:U12)</f>
        <v>211.79999999999998</v>
      </c>
    </row>
    <row r="195" spans="4:9" x14ac:dyDescent="0.25">
      <c r="D195" s="485" t="s">
        <v>1007</v>
      </c>
      <c r="E195">
        <f>SUM('DCF Base'!R13:U13)</f>
        <v>328.2</v>
      </c>
    </row>
    <row r="196" spans="4:9" x14ac:dyDescent="0.25">
      <c r="D196" s="485" t="s">
        <v>1008</v>
      </c>
      <c r="E196">
        <f>SUM('DCF Base'!R14:U14)</f>
        <v>1396.7</v>
      </c>
    </row>
    <row r="197" spans="4:9" x14ac:dyDescent="0.25">
      <c r="D197" s="485" t="s">
        <v>1009</v>
      </c>
      <c r="E197">
        <f>SUM('DCF Base'!R15:U15)</f>
        <v>0</v>
      </c>
    </row>
    <row r="198" spans="4:9" x14ac:dyDescent="0.25">
      <c r="D198" s="485" t="s">
        <v>1013</v>
      </c>
      <c r="E198">
        <f>SUM('DCF Base'!R16:U16)</f>
        <v>0</v>
      </c>
    </row>
    <row r="204" spans="4:9" x14ac:dyDescent="0.25">
      <c r="E204" s="27"/>
      <c r="F204" s="31" t="s">
        <v>10</v>
      </c>
      <c r="G204" s="31" t="s">
        <v>11</v>
      </c>
      <c r="H204" s="31" t="s">
        <v>12</v>
      </c>
      <c r="I204" s="901" t="s">
        <v>1552</v>
      </c>
    </row>
    <row r="205" spans="4:9" x14ac:dyDescent="0.25">
      <c r="E205" s="27" t="s">
        <v>140</v>
      </c>
      <c r="F205" s="902">
        <f>Profitability!K13</f>
        <v>63.613199999999999</v>
      </c>
      <c r="G205" s="902">
        <f>Profitability!L13</f>
        <v>61.4315</v>
      </c>
      <c r="H205" s="902">
        <f>Profitability!M13</f>
        <v>64.2547</v>
      </c>
      <c r="I205" s="902">
        <f>Profitability!N13</f>
        <v>74.325466588986174</v>
      </c>
    </row>
    <row r="206" spans="4:9" x14ac:dyDescent="0.25">
      <c r="E206" s="27" t="s">
        <v>142</v>
      </c>
      <c r="F206" s="902">
        <f>Profitability!K14</f>
        <v>25.186299999999999</v>
      </c>
      <c r="G206" s="902">
        <f>Profitability!L14</f>
        <v>24.491399999999999</v>
      </c>
      <c r="H206" s="902">
        <f>Profitability!M14</f>
        <v>25.429200000000002</v>
      </c>
      <c r="I206" s="902">
        <f>Profitability!N14</f>
        <v>35.218024617420525</v>
      </c>
    </row>
    <row r="221" spans="4:8" ht="15.75" thickBot="1" x14ac:dyDescent="0.3"/>
    <row r="222" spans="4:8" x14ac:dyDescent="0.25">
      <c r="D222" s="120"/>
      <c r="E222" s="361" t="str">
        <f>'EPS Estimate'!B1</f>
        <v>Base</v>
      </c>
      <c r="F222" s="361" t="str">
        <f>'EPS Estimate'!C1</f>
        <v>w/o any Dairy Price Fluctuations</v>
      </c>
      <c r="G222" s="361"/>
      <c r="H222" s="493"/>
    </row>
    <row r="223" spans="4:8" ht="15.75" thickBot="1" x14ac:dyDescent="0.3">
      <c r="D223" s="123"/>
      <c r="E223" s="134" t="str">
        <f>'EPS Estimate'!B2</f>
        <v>Q1</v>
      </c>
      <c r="F223" s="134" t="str">
        <f>'EPS Estimate'!C2</f>
        <v>Q2</v>
      </c>
      <c r="G223" s="134" t="str">
        <f>'EPS Estimate'!D2</f>
        <v>Q3</v>
      </c>
      <c r="H223" s="416" t="str">
        <f>'EPS Estimate'!E2</f>
        <v>Q4</v>
      </c>
    </row>
    <row r="224" spans="4:8" x14ac:dyDescent="0.25">
      <c r="D224" s="120"/>
      <c r="E224" s="121"/>
      <c r="F224" s="121"/>
      <c r="G224" s="121"/>
      <c r="H224" s="122"/>
    </row>
    <row r="225" spans="4:8" x14ac:dyDescent="0.25">
      <c r="D225" s="123" t="str">
        <f>'EPS Estimate'!A4</f>
        <v>Sales</v>
      </c>
      <c r="E225" s="899">
        <f>'EPS Estimate'!G4</f>
        <v>1097.2769192158112</v>
      </c>
      <c r="F225" s="899">
        <f>'EPS Estimate'!C4</f>
        <v>1065.8700664296698</v>
      </c>
      <c r="G225" s="899">
        <f>'EPS Estimate'!D4</f>
        <v>1015.4882400852348</v>
      </c>
      <c r="H225" s="900">
        <f>'EPS Estimate'!H4</f>
        <v>1068.9780362366319</v>
      </c>
    </row>
    <row r="226" spans="4:8" x14ac:dyDescent="0.25">
      <c r="D226" s="123" t="str">
        <f>'EPS Estimate'!A5</f>
        <v>COGS</v>
      </c>
      <c r="E226" s="899">
        <f>'EPS Estimate'!G5</f>
        <v>403.75667030451632</v>
      </c>
      <c r="F226" s="899">
        <f>'EPS Estimate'!C5</f>
        <v>381.45054598415419</v>
      </c>
      <c r="G226" s="899">
        <f>'EPS Estimate'!D5</f>
        <v>375.05167877623074</v>
      </c>
      <c r="H226" s="900">
        <f>'EPS Estimate'!H5</f>
        <v>391.00389134235439</v>
      </c>
    </row>
    <row r="227" spans="4:8" x14ac:dyDescent="0.25">
      <c r="D227" s="123" t="str">
        <f>'EPS Estimate'!A6</f>
        <v>Gross Profit</v>
      </c>
      <c r="E227" s="899">
        <f>'EPS Estimate'!G6</f>
        <v>693.52024891129486</v>
      </c>
      <c r="F227" s="899">
        <f>'EPS Estimate'!C6</f>
        <v>684.41952044551567</v>
      </c>
      <c r="G227" s="899">
        <f>'EPS Estimate'!D6</f>
        <v>640.43656130900399</v>
      </c>
      <c r="H227" s="900">
        <f>'EPS Estimate'!H6</f>
        <v>677.97414489427752</v>
      </c>
    </row>
    <row r="228" spans="4:8" x14ac:dyDescent="0.25">
      <c r="D228" s="123" t="str">
        <f>'EPS Estimate'!A7</f>
        <v>Operating Expenses</v>
      </c>
      <c r="E228" s="899">
        <f>'EPS Estimate'!G7</f>
        <v>422.9586830891667</v>
      </c>
      <c r="F228" s="899">
        <f>'EPS Estimate'!C7</f>
        <v>425.00215245664231</v>
      </c>
      <c r="G228" s="899">
        <f>'EPS Estimate'!D7</f>
        <v>401.28034220511614</v>
      </c>
      <c r="H228" s="900">
        <f>'EPS Estimate'!H7</f>
        <v>418.04996521002295</v>
      </c>
    </row>
    <row r="229" spans="4:8" x14ac:dyDescent="0.25">
      <c r="D229" s="123" t="str">
        <f>'EPS Estimate'!A8</f>
        <v>EBITDA</v>
      </c>
      <c r="E229" s="899">
        <f>'EPS Estimate'!G8</f>
        <v>270.56156582212816</v>
      </c>
      <c r="F229" s="899">
        <f>'EPS Estimate'!C8</f>
        <v>259.41736798887337</v>
      </c>
      <c r="G229" s="899">
        <f>'EPS Estimate'!D8</f>
        <v>239.15621910388785</v>
      </c>
      <c r="H229" s="900">
        <f>'EPS Estimate'!H8</f>
        <v>259.92417968425457</v>
      </c>
    </row>
    <row r="230" spans="4:8" x14ac:dyDescent="0.25">
      <c r="D230" s="123" t="str">
        <f>'EPS Estimate'!A9</f>
        <v>Less: Depreciation &amp; Amortization</v>
      </c>
      <c r="E230" s="899">
        <f>'EPS Estimate'!G9</f>
        <v>15.812750173719156</v>
      </c>
      <c r="F230" s="899">
        <f>'EPS Estimate'!C9</f>
        <v>22.18480448639189</v>
      </c>
      <c r="G230" s="899">
        <f>'EPS Estimate'!D9</f>
        <v>21.69293385687503</v>
      </c>
      <c r="H230" s="900">
        <f>'EPS Estimate'!H9</f>
        <v>18.875809672676308</v>
      </c>
    </row>
    <row r="231" spans="4:8" x14ac:dyDescent="0.25">
      <c r="D231" s="123" t="str">
        <f>'EPS Estimate'!A10</f>
        <v>EBIT</v>
      </c>
      <c r="E231" s="899">
        <f>'EPS Estimate'!G10</f>
        <v>254.74881564840899</v>
      </c>
      <c r="F231" s="899">
        <f>'EPS Estimate'!C10</f>
        <v>237.23256350248147</v>
      </c>
      <c r="G231" s="899">
        <f>'EPS Estimate'!D10</f>
        <v>217.46328524701283</v>
      </c>
      <c r="H231" s="900">
        <f>'EPS Estimate'!H10</f>
        <v>241.04837001157827</v>
      </c>
    </row>
    <row r="232" spans="4:8" x14ac:dyDescent="0.25">
      <c r="D232" s="123" t="str">
        <f>'EPS Estimate'!A11</f>
        <v>Interest Expense</v>
      </c>
      <c r="E232" s="899">
        <f>'EPS Estimate'!G11</f>
        <v>20.950774558726607</v>
      </c>
      <c r="F232" s="899">
        <f>'EPS Estimate'!C11</f>
        <v>17.034924540962368</v>
      </c>
      <c r="G232" s="899">
        <f>'EPS Estimate'!D11</f>
        <v>17.452892515019894</v>
      </c>
      <c r="H232" s="900">
        <f>'EPS Estimate'!H11</f>
        <v>19.097341543358869</v>
      </c>
    </row>
    <row r="233" spans="4:8" x14ac:dyDescent="0.25">
      <c r="D233" s="123" t="str">
        <f>'EPS Estimate'!A12</f>
        <v>EBT</v>
      </c>
      <c r="E233" s="899">
        <f>'EPS Estimate'!G12</f>
        <v>233.79804108968239</v>
      </c>
      <c r="F233" s="899">
        <f>'EPS Estimate'!C12</f>
        <v>220.19763896151909</v>
      </c>
      <c r="G233" s="899">
        <f>'EPS Estimate'!D12</f>
        <v>200.01039273199294</v>
      </c>
      <c r="H233" s="900">
        <f>'EPS Estimate'!H12</f>
        <v>221.95102846821939</v>
      </c>
    </row>
    <row r="234" spans="4:8" x14ac:dyDescent="0.25">
      <c r="D234" s="123" t="str">
        <f>'EPS Estimate'!A13</f>
        <v>Income Tax</v>
      </c>
      <c r="E234" s="899">
        <f>'EPS Estimate'!G13</f>
        <v>58.743130571940327</v>
      </c>
      <c r="F234" s="899">
        <f>'EPS Estimate'!C13</f>
        <v>56.00087494908945</v>
      </c>
      <c r="G234" s="899">
        <f>'EPS Estimate'!D13</f>
        <v>44.414086572868207</v>
      </c>
      <c r="H234" s="900">
        <f>'EPS Estimate'!H13</f>
        <v>54.475305666459576</v>
      </c>
    </row>
    <row r="235" spans="4:8" x14ac:dyDescent="0.25">
      <c r="D235" s="123" t="str">
        <f>'EPS Estimate'!A14</f>
        <v>Earnings</v>
      </c>
      <c r="E235" s="899">
        <f>'EPS Estimate'!G14</f>
        <v>175.05491051774206</v>
      </c>
      <c r="F235" s="899">
        <f>'EPS Estimate'!C14</f>
        <v>164.19676401242964</v>
      </c>
      <c r="G235" s="899">
        <f>'EPS Estimate'!D14</f>
        <v>155.59630615912474</v>
      </c>
      <c r="H235" s="900">
        <f>'EPS Estimate'!H14</f>
        <v>167.47572280175982</v>
      </c>
    </row>
    <row r="236" spans="4:8" x14ac:dyDescent="0.25">
      <c r="D236" s="123" t="str">
        <f>'EPS Estimate'!A15</f>
        <v># of Common Shares</v>
      </c>
      <c r="E236" s="899">
        <f>'EPS Estimate'!G15</f>
        <v>189.8</v>
      </c>
      <c r="F236" s="124">
        <f>'EPS Estimate'!C15</f>
        <v>189.8</v>
      </c>
      <c r="G236" s="124">
        <f>'EPS Estimate'!D15</f>
        <v>189.8</v>
      </c>
      <c r="H236" s="900">
        <f>'EPS Estimate'!H15</f>
        <v>189.8</v>
      </c>
    </row>
    <row r="237" spans="4:8" ht="15.75" thickBot="1" x14ac:dyDescent="0.3">
      <c r="D237" s="135" t="str">
        <f>'EPS Estimate'!A16</f>
        <v>EPS</v>
      </c>
      <c r="E237" s="829">
        <f>'EPS Estimate'!G16</f>
        <v>0.92231248955606981</v>
      </c>
      <c r="F237" s="829">
        <f>'EPS Estimate'!C16</f>
        <v>0.86510413072934478</v>
      </c>
      <c r="G237" s="830">
        <f>'EPS Estimate'!D16</f>
        <v>0.81979086490582043</v>
      </c>
      <c r="H237" s="831">
        <f>'EPS Estimate'!H16</f>
        <v>0.88237999368682718</v>
      </c>
    </row>
    <row r="241" spans="4:7" x14ac:dyDescent="0.25">
      <c r="D241" s="184"/>
      <c r="E241" s="184" t="s">
        <v>1554</v>
      </c>
      <c r="F241" s="903" t="s">
        <v>1555</v>
      </c>
      <c r="G241" t="s">
        <v>1556</v>
      </c>
    </row>
    <row r="242" spans="4:7" x14ac:dyDescent="0.25">
      <c r="D242" t="s">
        <v>654</v>
      </c>
      <c r="E242">
        <v>1.02</v>
      </c>
      <c r="F242" s="98">
        <v>0.91273000000000004</v>
      </c>
    </row>
    <row r="243" spans="4:7" x14ac:dyDescent="0.25">
      <c r="D243" t="s">
        <v>655</v>
      </c>
      <c r="E243">
        <v>0.88</v>
      </c>
      <c r="F243" s="98">
        <v>0.89229000000000003</v>
      </c>
    </row>
    <row r="244" spans="4:7" x14ac:dyDescent="0.25">
      <c r="D244" t="s">
        <v>656</v>
      </c>
      <c r="E244">
        <v>0.93</v>
      </c>
      <c r="F244" s="98">
        <v>0.90305000000000002</v>
      </c>
    </row>
    <row r="245" spans="4:7" x14ac:dyDescent="0.25">
      <c r="D245" t="s">
        <v>657</v>
      </c>
      <c r="E245">
        <v>0.92</v>
      </c>
      <c r="F245" s="98">
        <v>0.88121000000000005</v>
      </c>
    </row>
    <row r="246" spans="4:7" x14ac:dyDescent="0.25">
      <c r="D246" t="s">
        <v>658</v>
      </c>
      <c r="E246">
        <v>1.0900000000000001</v>
      </c>
      <c r="F246" s="98">
        <v>1.05179</v>
      </c>
    </row>
    <row r="247" spans="4:7" x14ac:dyDescent="0.25">
      <c r="D247" t="s">
        <v>659</v>
      </c>
      <c r="E247">
        <v>0.76</v>
      </c>
      <c r="F247" s="98">
        <v>0.77073999999999998</v>
      </c>
    </row>
    <row r="248" spans="4:7" x14ac:dyDescent="0.25">
      <c r="D248" t="s">
        <v>660</v>
      </c>
      <c r="E248">
        <v>0.8</v>
      </c>
      <c r="F248" s="98">
        <v>0.83696000000000004</v>
      </c>
    </row>
    <row r="249" spans="4:7" x14ac:dyDescent="0.25">
      <c r="D249" t="s">
        <v>661</v>
      </c>
      <c r="E249">
        <v>0.78</v>
      </c>
      <c r="F249" s="98">
        <v>0.72621000000000002</v>
      </c>
    </row>
    <row r="250" spans="4:7" x14ac:dyDescent="0.25">
      <c r="D250" s="187" t="s">
        <v>1545</v>
      </c>
      <c r="F250" s="98">
        <v>0.85</v>
      </c>
      <c r="G250" s="98">
        <f>E237</f>
        <v>0.92231248955606981</v>
      </c>
    </row>
    <row r="251" spans="4:7" x14ac:dyDescent="0.25">
      <c r="D251" s="187" t="s">
        <v>1546</v>
      </c>
      <c r="F251" s="98">
        <v>0.82</v>
      </c>
      <c r="G251" s="98">
        <f>F237</f>
        <v>0.86510413072934478</v>
      </c>
    </row>
    <row r="252" spans="4:7" x14ac:dyDescent="0.25">
      <c r="D252" s="187" t="s">
        <v>1547</v>
      </c>
      <c r="F252" s="98">
        <v>0.92</v>
      </c>
      <c r="G252" s="98">
        <f>G237</f>
        <v>0.81979086490582043</v>
      </c>
    </row>
    <row r="253" spans="4:7" x14ac:dyDescent="0.25">
      <c r="D253" s="187" t="s">
        <v>1548</v>
      </c>
      <c r="F253" s="98">
        <v>0.92</v>
      </c>
      <c r="G253" s="98">
        <f>H237</f>
        <v>0.88237999368682718</v>
      </c>
    </row>
    <row r="269" spans="4:7" x14ac:dyDescent="0.25">
      <c r="D269" s="536" t="str">
        <f>WACC!G38</f>
        <v>Total debt</v>
      </c>
      <c r="E269" s="625">
        <f>WACC!K38</f>
        <v>2987.5</v>
      </c>
      <c r="F269" s="626">
        <f>WACC!L38</f>
        <v>0.17180189903775217</v>
      </c>
      <c r="G269" s="532"/>
    </row>
    <row r="270" spans="4:7" x14ac:dyDescent="0.25">
      <c r="D270" s="536" t="str">
        <f>WACC!G39</f>
        <v>Market value of equity</v>
      </c>
      <c r="E270" s="625">
        <f>WACC!K39</f>
        <v>14401.71407</v>
      </c>
      <c r="F270" s="626">
        <f>WACC!L39</f>
        <v>0.82819810096224766</v>
      </c>
      <c r="G270" s="532"/>
    </row>
    <row r="271" spans="4:7" x14ac:dyDescent="0.25">
      <c r="D271" s="613" t="str">
        <f>WACC!G40</f>
        <v>Total capital</v>
      </c>
      <c r="E271" s="627">
        <f>WACC!K40</f>
        <v>17389.214070000002</v>
      </c>
      <c r="F271" s="628">
        <f>WACC!L40</f>
        <v>0.99999999999999978</v>
      </c>
      <c r="G271" s="613"/>
    </row>
    <row r="288" spans="4:10" x14ac:dyDescent="0.25">
      <c r="D288" s="5" t="s">
        <v>8</v>
      </c>
      <c r="E288" s="5" t="s">
        <v>9</v>
      </c>
      <c r="F288" s="5" t="s">
        <v>10</v>
      </c>
      <c r="G288" s="5" t="s">
        <v>11</v>
      </c>
      <c r="H288" s="5" t="s">
        <v>12</v>
      </c>
      <c r="I288" s="5" t="s">
        <v>14</v>
      </c>
      <c r="J288" s="5" t="s">
        <v>15</v>
      </c>
    </row>
    <row r="289" spans="4:11" x14ac:dyDescent="0.25">
      <c r="D289" s="904">
        <f>'Income - Adjusted'!I72</f>
        <v>1.04</v>
      </c>
      <c r="E289" s="904">
        <f>'Income - Adjusted'!J72</f>
        <v>1.2</v>
      </c>
      <c r="F289" s="904">
        <f>'Income - Adjusted'!K72</f>
        <v>1.3599999999999999</v>
      </c>
      <c r="G289" s="904">
        <f>'Income - Adjusted'!L72</f>
        <v>1.5</v>
      </c>
      <c r="H289" s="904">
        <f>'Income - Adjusted'!M72</f>
        <v>1.65</v>
      </c>
      <c r="I289" s="904">
        <v>1.81</v>
      </c>
      <c r="J289" s="904">
        <v>2</v>
      </c>
    </row>
    <row r="303" spans="4:11" x14ac:dyDescent="0.25">
      <c r="E303" t="str">
        <f>D288</f>
        <v>FY 2011</v>
      </c>
      <c r="F303" t="str">
        <f t="shared" ref="F303:K303" si="4">E288</f>
        <v>FY 2012</v>
      </c>
      <c r="G303" t="str">
        <f t="shared" si="4"/>
        <v>FY 2013</v>
      </c>
      <c r="H303" t="str">
        <f t="shared" si="4"/>
        <v>FY 2014</v>
      </c>
      <c r="I303" t="str">
        <f t="shared" si="4"/>
        <v>FY 2015</v>
      </c>
      <c r="J303" t="str">
        <f t="shared" si="4"/>
        <v>FY 2016 Est</v>
      </c>
      <c r="K303" t="str">
        <f t="shared" si="4"/>
        <v>FY 2017 Est</v>
      </c>
    </row>
    <row r="304" spans="4:11" x14ac:dyDescent="0.25">
      <c r="D304" t="str">
        <f>'Income - Adjusted'!H78</f>
        <v>Share Price</v>
      </c>
      <c r="E304">
        <f>'Income - Adjusted'!I78</f>
        <v>68.73</v>
      </c>
      <c r="F304">
        <f>'Income - Adjusted'!J78</f>
        <v>65.89</v>
      </c>
      <c r="G304">
        <f>'Income - Adjusted'!K78</f>
        <v>83.76</v>
      </c>
      <c r="H304">
        <f>'Income - Adjusted'!L78</f>
        <v>100.54</v>
      </c>
      <c r="I304">
        <f>'Income - Adjusted'!M78</f>
        <v>78.95</v>
      </c>
      <c r="J304">
        <f ca="1">'Income - Adjusted'!N78</f>
        <v>80.792559998666746</v>
      </c>
      <c r="K304">
        <f ca="1">'Income - Adjusted'!O78</f>
        <v>86.89182866692876</v>
      </c>
    </row>
    <row r="305" spans="4:11" x14ac:dyDescent="0.25">
      <c r="D305" t="str">
        <f>'Income - Adjusted'!H79</f>
        <v>DPS</v>
      </c>
      <c r="E305">
        <f>'Income - Adjusted'!I79</f>
        <v>1.04</v>
      </c>
      <c r="F305">
        <f>'Income - Adjusted'!J79</f>
        <v>1.2</v>
      </c>
      <c r="G305">
        <f>'Income - Adjusted'!K79</f>
        <v>1.3599999999999999</v>
      </c>
      <c r="H305">
        <f>'Income - Adjusted'!L79</f>
        <v>1.5</v>
      </c>
      <c r="I305">
        <f>'Income - Adjusted'!M79</f>
        <v>1.65</v>
      </c>
      <c r="J305">
        <f>'Income - Adjusted'!N79</f>
        <v>1.8140000000000001</v>
      </c>
      <c r="K305">
        <f>'Income - Adjusted'!O79</f>
        <v>1.9990000000000001</v>
      </c>
    </row>
    <row r="306" spans="4:11" x14ac:dyDescent="0.25">
      <c r="D306" t="str">
        <f>'Income - Adjusted'!H80</f>
        <v>Dividend Yield</v>
      </c>
      <c r="E306" s="112">
        <f>'Income - Adjusted'!I80</f>
        <v>1.5131674668994616E-2</v>
      </c>
      <c r="F306" s="112">
        <f>'Income - Adjusted'!J80</f>
        <v>1.8212171801487327E-2</v>
      </c>
      <c r="G306" s="112">
        <f>'Income - Adjusted'!K80</f>
        <v>1.6236867239732566E-2</v>
      </c>
      <c r="H306" s="112">
        <f>'Income - Adjusted'!L80</f>
        <v>1.4919435050726078E-2</v>
      </c>
      <c r="I306" s="112">
        <f>'Income - Adjusted'!M80</f>
        <v>2.089930335655478E-2</v>
      </c>
      <c r="J306" s="112">
        <f ca="1">'Income - Adjusted'!N80</f>
        <v>2.2452562464042914E-2</v>
      </c>
      <c r="K306" s="112">
        <f ca="1">'Income - Adjusted'!O80</f>
        <v>2.3005615495359281E-2</v>
      </c>
    </row>
    <row r="322" spans="3:14" x14ac:dyDescent="0.25">
      <c r="D322" t="s">
        <v>654</v>
      </c>
      <c r="E322" t="s">
        <v>655</v>
      </c>
      <c r="F322" t="s">
        <v>656</v>
      </c>
      <c r="G322" t="s">
        <v>657</v>
      </c>
      <c r="H322" t="s">
        <v>658</v>
      </c>
      <c r="I322" t="s">
        <v>659</v>
      </c>
      <c r="J322" t="s">
        <v>660</v>
      </c>
      <c r="K322" t="s">
        <v>661</v>
      </c>
      <c r="L322" t="s">
        <v>1545</v>
      </c>
      <c r="M322" t="s">
        <v>1546</v>
      </c>
    </row>
    <row r="323" spans="3:14" x14ac:dyDescent="0.25">
      <c r="C323" t="s">
        <v>1560</v>
      </c>
      <c r="D323" s="42">
        <v>0.38</v>
      </c>
      <c r="E323" s="42">
        <v>0.375</v>
      </c>
      <c r="F323" s="42">
        <v>0.375</v>
      </c>
      <c r="G323" s="42">
        <v>0.38</v>
      </c>
      <c r="H323" s="42">
        <v>0.41249999999999998</v>
      </c>
      <c r="I323" s="42">
        <v>0.41249999999999998</v>
      </c>
      <c r="J323" s="42">
        <v>0.41249999999999998</v>
      </c>
      <c r="K323" s="42">
        <v>0.41</v>
      </c>
      <c r="L323" s="42">
        <v>0.47</v>
      </c>
      <c r="M323" s="42">
        <v>0.48</v>
      </c>
      <c r="N323" s="42"/>
    </row>
    <row r="339" spans="4:5" x14ac:dyDescent="0.25">
      <c r="D339" t="s">
        <v>1561</v>
      </c>
      <c r="E339" s="118">
        <v>0.99729999999999996</v>
      </c>
    </row>
    <row r="340" spans="4:5" x14ac:dyDescent="0.25">
      <c r="D340" t="s">
        <v>1562</v>
      </c>
      <c r="E340" s="118">
        <f>100%-E339</f>
        <v>2.7000000000000357E-3</v>
      </c>
    </row>
    <row r="342" spans="4:5" x14ac:dyDescent="0.25">
      <c r="D342" t="s">
        <v>1563</v>
      </c>
      <c r="E342" s="118">
        <v>0.89059999999999995</v>
      </c>
    </row>
    <row r="343" spans="4:5" x14ac:dyDescent="0.25">
      <c r="D343" t="s">
        <v>1564</v>
      </c>
      <c r="E343" s="118">
        <v>4.2200000000000001E-2</v>
      </c>
    </row>
    <row r="344" spans="4:5" x14ac:dyDescent="0.25">
      <c r="D344" t="s">
        <v>1565</v>
      </c>
      <c r="E344" s="118">
        <v>2.4500000000000001E-2</v>
      </c>
    </row>
    <row r="345" spans="4:5" x14ac:dyDescent="0.25">
      <c r="D345" t="s">
        <v>1566</v>
      </c>
      <c r="E345" s="118">
        <v>1.9400000000000001E-2</v>
      </c>
    </row>
    <row r="346" spans="4:5" x14ac:dyDescent="0.25">
      <c r="D346" t="s">
        <v>774</v>
      </c>
      <c r="E346" s="132">
        <f>100%-SUM(E342:E345)</f>
        <v>2.3300000000000098E-2</v>
      </c>
    </row>
    <row r="348" spans="4:5" x14ac:dyDescent="0.25">
      <c r="D348" t="s">
        <v>1567</v>
      </c>
      <c r="E348" s="118">
        <v>0.13120000000000001</v>
      </c>
    </row>
    <row r="349" spans="4:5" x14ac:dyDescent="0.25">
      <c r="D349" t="s">
        <v>1568</v>
      </c>
      <c r="E349" s="118">
        <v>7.2099999999999997E-2</v>
      </c>
    </row>
    <row r="350" spans="4:5" x14ac:dyDescent="0.25">
      <c r="D350" t="s">
        <v>1569</v>
      </c>
      <c r="E350" s="118">
        <v>6.2300000000000001E-2</v>
      </c>
    </row>
    <row r="351" spans="4:5" x14ac:dyDescent="0.25">
      <c r="D351" t="s">
        <v>1570</v>
      </c>
      <c r="E351" s="118">
        <v>6.0499999999999998E-2</v>
      </c>
    </row>
    <row r="352" spans="4:5" x14ac:dyDescent="0.25">
      <c r="D352" t="s">
        <v>1571</v>
      </c>
      <c r="E352" s="118">
        <v>4.4200000000000003E-2</v>
      </c>
    </row>
    <row r="392" spans="7:8" x14ac:dyDescent="0.25">
      <c r="G392" t="s">
        <v>1572</v>
      </c>
      <c r="H392">
        <v>53102</v>
      </c>
    </row>
    <row r="393" spans="7:8" x14ac:dyDescent="0.25">
      <c r="G393" t="s">
        <v>1573</v>
      </c>
      <c r="H393">
        <v>20976</v>
      </c>
    </row>
    <row r="406" spans="7:10" x14ac:dyDescent="0.25">
      <c r="J406" t="s">
        <v>1576</v>
      </c>
    </row>
    <row r="407" spans="7:10" x14ac:dyDescent="0.25">
      <c r="G407" s="906" t="s">
        <v>1574</v>
      </c>
      <c r="H407" s="906">
        <f>160879+515951</f>
        <v>676830</v>
      </c>
      <c r="J407">
        <v>-1289699</v>
      </c>
    </row>
    <row r="408" spans="7:10" x14ac:dyDescent="0.25">
      <c r="G408" s="906" t="s">
        <v>1575</v>
      </c>
      <c r="H408" s="906">
        <f>122663+68478</f>
        <v>191141</v>
      </c>
    </row>
    <row r="409" spans="7:10" x14ac:dyDescent="0.25">
      <c r="G409" t="s">
        <v>774</v>
      </c>
      <c r="H409">
        <f>-(J407)-SUM(H407:H408)</f>
        <v>421728</v>
      </c>
    </row>
    <row r="429" spans="7:12" x14ac:dyDescent="0.25">
      <c r="H429" s="66" t="s">
        <v>140</v>
      </c>
      <c r="I429" s="66" t="s">
        <v>142</v>
      </c>
      <c r="J429" s="66" t="s">
        <v>746</v>
      </c>
      <c r="K429" s="97" t="s">
        <v>747</v>
      </c>
      <c r="L429" s="97" t="s">
        <v>748</v>
      </c>
    </row>
    <row r="430" spans="7:12" x14ac:dyDescent="0.25">
      <c r="G430" s="62" t="s">
        <v>1583</v>
      </c>
      <c r="H430" s="110">
        <v>0.37200499999999997</v>
      </c>
      <c r="I430" s="110">
        <v>0.21043600000000001</v>
      </c>
      <c r="J430" s="110">
        <v>5.4679000000000005E-2</v>
      </c>
      <c r="K430" s="110">
        <v>5.7394000000000001E-2</v>
      </c>
      <c r="L430" s="110">
        <v>0.147235</v>
      </c>
    </row>
    <row r="431" spans="7:12" x14ac:dyDescent="0.25">
      <c r="G431" s="109" t="s">
        <v>1433</v>
      </c>
      <c r="H431" s="109">
        <v>0.64507599999999998</v>
      </c>
      <c r="I431" s="109">
        <v>0.26667099999999999</v>
      </c>
      <c r="J431" s="109">
        <v>0.16051300000000002</v>
      </c>
      <c r="K431" s="109">
        <v>0.158885</v>
      </c>
      <c r="L431" s="112">
        <v>8.8878309469172783E-3</v>
      </c>
    </row>
    <row r="432" spans="7:12" x14ac:dyDescent="0.25">
      <c r="G432" t="s">
        <v>751</v>
      </c>
      <c r="H432" s="109">
        <v>0.27307100000000001</v>
      </c>
      <c r="I432" s="114">
        <v>5.6234999999999979E-2</v>
      </c>
      <c r="J432" s="114">
        <v>0.10583400000000001</v>
      </c>
      <c r="K432" s="114">
        <v>0.101491</v>
      </c>
      <c r="L432" s="114">
        <v>-0.13834716905308272</v>
      </c>
    </row>
    <row r="435" spans="7:15" x14ac:dyDescent="0.25">
      <c r="G435" s="62"/>
      <c r="H435" s="66" t="s">
        <v>709</v>
      </c>
      <c r="I435" s="66" t="s">
        <v>710</v>
      </c>
      <c r="J435" s="66" t="s">
        <v>711</v>
      </c>
      <c r="K435" s="66" t="s">
        <v>712</v>
      </c>
      <c r="L435" s="66" t="s">
        <v>713</v>
      </c>
      <c r="M435" s="66" t="s">
        <v>714</v>
      </c>
      <c r="N435" s="66" t="s">
        <v>749</v>
      </c>
      <c r="O435" s="66" t="s">
        <v>750</v>
      </c>
    </row>
    <row r="436" spans="7:15" x14ac:dyDescent="0.25">
      <c r="G436" t="s">
        <v>1583</v>
      </c>
      <c r="H436" s="892">
        <v>12.568899999999999</v>
      </c>
      <c r="I436" s="892">
        <v>14.542450000000001</v>
      </c>
      <c r="J436" s="892">
        <v>2.8181400000000001</v>
      </c>
      <c r="K436" s="892">
        <v>2.8441200000000002</v>
      </c>
      <c r="L436" s="892">
        <v>20.326799999999999</v>
      </c>
      <c r="M436" s="892">
        <v>38.406205</v>
      </c>
      <c r="N436" s="111">
        <v>3.3702999999999999</v>
      </c>
      <c r="O436" s="111">
        <v>9.7932500000000005</v>
      </c>
    </row>
    <row r="437" spans="7:15" x14ac:dyDescent="0.25">
      <c r="G437" t="s">
        <v>1433</v>
      </c>
      <c r="H437" s="908">
        <v>14.89508</v>
      </c>
      <c r="I437" s="908">
        <v>14.48615</v>
      </c>
      <c r="J437" s="908">
        <v>4.0368199999999996</v>
      </c>
      <c r="K437" s="908">
        <v>3.8630399999999998</v>
      </c>
      <c r="L437" s="892">
        <v>22.070150000000002</v>
      </c>
      <c r="M437" s="892">
        <v>23.620799999999999</v>
      </c>
      <c r="N437" s="98">
        <v>2.7516799999999999</v>
      </c>
      <c r="O437" s="98">
        <v>14.55362</v>
      </c>
    </row>
    <row r="438" spans="7:15" x14ac:dyDescent="0.25">
      <c r="H438" s="114">
        <v>0.18507427062034076</v>
      </c>
      <c r="I438" s="114">
        <v>-3.8714246911627503E-3</v>
      </c>
      <c r="J438" s="114">
        <v>0.4324412555799213</v>
      </c>
      <c r="K438" s="114">
        <v>0.3582549259524912</v>
      </c>
      <c r="L438" s="109">
        <v>8.576608221658133E-2</v>
      </c>
      <c r="M438" s="109">
        <v>-0.38497438109284687</v>
      </c>
      <c r="N438" s="109">
        <v>-0.18355042577812064</v>
      </c>
      <c r="O438" s="109">
        <v>0.48608684553136094</v>
      </c>
    </row>
    <row r="443" spans="7:15" x14ac:dyDescent="0.25">
      <c r="H443" s="109"/>
      <c r="I443" s="114"/>
      <c r="J443" s="114"/>
      <c r="K443" s="114"/>
      <c r="L443" s="114"/>
      <c r="M443" s="109"/>
      <c r="N443" s="109"/>
    </row>
    <row r="462" spans="12:12" x14ac:dyDescent="0.25">
      <c r="L462" t="s">
        <v>741</v>
      </c>
    </row>
    <row r="473" spans="12:12" x14ac:dyDescent="0.25">
      <c r="L473" t="s">
        <v>739</v>
      </c>
    </row>
    <row r="485" spans="12:12" x14ac:dyDescent="0.25">
      <c r="L485" t="s">
        <v>740</v>
      </c>
    </row>
  </sheetData>
  <mergeCells count="2">
    <mergeCell ref="B4:R13"/>
    <mergeCell ref="B3:R3"/>
  </mergeCells>
  <conditionalFormatting sqref="H432:L432 N438:O438">
    <cfRule type="cellIs" dxfId="5" priority="1" operator="greaterThan">
      <formula>0</formula>
    </cfRule>
  </conditionalFormatting>
  <conditionalFormatting sqref="L438:M438">
    <cfRule type="cellIs" dxfId="4" priority="2" operator="lessThan">
      <formula>0</formula>
    </cfRule>
  </conditionalFormatting>
  <conditionalFormatting sqref="H443:N443">
    <cfRule type="cellIs" dxfId="3" priority="8" operator="greaterThan">
      <formula>0</formula>
    </cfRule>
  </conditionalFormatting>
  <conditionalFormatting sqref="M443:N443">
    <cfRule type="cellIs" dxfId="2" priority="7" operator="lessThan">
      <formula>0</formula>
    </cfRule>
  </conditionalFormatting>
  <conditionalFormatting sqref="N438:O438">
    <cfRule type="cellIs" dxfId="1" priority="5" operator="lessThan">
      <formula>0</formula>
    </cfRule>
  </conditionalFormatting>
  <conditionalFormatting sqref="H438:M438">
    <cfRule type="cellIs" dxfId="0" priority="9" operator="greaterThan">
      <formula>0</formula>
    </cfRule>
  </conditionalFormatting>
  <pageMargins left="0.7" right="0.7" top="0.75" bottom="0.75" header="0.3" footer="0.3"/>
  <drawing r:id="rId1"/>
  <legacyDrawing r:id="rId2"/>
  <oleObjects>
    <mc:AlternateContent xmlns:mc="http://schemas.openxmlformats.org/markup-compatibility/2006">
      <mc:Choice Requires="x14">
        <oleObject progId="Excel.Sheet.12" shapeId="16392" r:id="rId3">
          <objectPr defaultSize="0" autoPict="0" r:id="rId4">
            <anchor moveWithCells="1" sizeWithCells="1">
              <from>
                <xdr:col>4</xdr:col>
                <xdr:colOff>228600</xdr:colOff>
                <xdr:row>140</xdr:row>
                <xdr:rowOff>66675</xdr:rowOff>
              </from>
              <to>
                <xdr:col>16</xdr:col>
                <xdr:colOff>123825</xdr:colOff>
                <xdr:row>151</xdr:row>
                <xdr:rowOff>85725</xdr:rowOff>
              </to>
            </anchor>
          </objectPr>
        </oleObject>
      </mc:Choice>
      <mc:Fallback>
        <oleObject progId="Excel.Sheet.12" shapeId="16392" r:id="rId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Cover</vt:lpstr>
      <vt:lpstr>Comps Anal</vt:lpstr>
      <vt:lpstr>Football Field</vt:lpstr>
      <vt:lpstr>Population Raw Data</vt:lpstr>
      <vt:lpstr>Population Growth Projections</vt:lpstr>
      <vt:lpstr>Projection Assumptions</vt:lpstr>
      <vt:lpstr>Revenue Assumptions Summary</vt:lpstr>
      <vt:lpstr>IS Assumptions</vt:lpstr>
      <vt:lpstr>WACC</vt:lpstr>
      <vt:lpstr>Beta Calculations</vt:lpstr>
      <vt:lpstr>DCF Base</vt:lpstr>
      <vt:lpstr>DCF Bear</vt:lpstr>
      <vt:lpstr>DCF Bull</vt:lpstr>
      <vt:lpstr>EPS Estimate</vt:lpstr>
      <vt:lpstr>Nestle Acquisition</vt:lpstr>
      <vt:lpstr>VaR Daily</vt:lpstr>
      <vt:lpstr>VaR Monthly</vt:lpstr>
      <vt:lpstr>Income - Adjusted</vt:lpstr>
      <vt:lpstr>Balance Sheet</vt:lpstr>
      <vt:lpstr>Cash Flow</vt:lpstr>
      <vt:lpstr>Liquidity</vt:lpstr>
      <vt:lpstr>Profitability</vt:lpstr>
      <vt:lpstr>Growth</vt:lpstr>
      <vt:lpstr>By Product Segment</vt:lpstr>
      <vt:lpstr>Segmentation by Geography</vt:lpstr>
      <vt:lpstr>Working Capital</vt:lpstr>
      <vt:lpstr>Quarterly IS</vt:lpstr>
      <vt:lpstr>GDT Index</vt:lpstr>
      <vt:lpstr>Forex Correl</vt:lpstr>
      <vt:lpstr>Graphs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 Valaykumar Birenkumar</dc:creator>
  <cp:lastModifiedBy>Valay Shah</cp:lastModifiedBy>
  <dcterms:created xsi:type="dcterms:W3CDTF">2016-03-04T18:31:44Z</dcterms:created>
  <dcterms:modified xsi:type="dcterms:W3CDTF">2016-03-25T17:51:33Z</dcterms:modified>
</cp:coreProperties>
</file>